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DATOS!$B$1:$CM$1412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DATOS!$CM$2:$CM$310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DATOS!$CP$2:$CP$1078</definedName>
    <definedName name="LISTA2" localSheetId="5">[1]DATOS!$BM$2:$BM$1078</definedName>
    <definedName name="LISTA2">DATOS!$CM$2:$CM$1078</definedName>
    <definedName name="mapapy">REPORTE!$AN$12</definedName>
    <definedName name="mes_cierre">REPORTE!$AZ$23</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8" i="27" l="1"/>
  <c r="U50" i="33" l="1"/>
  <c r="B62"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 i="1"/>
  <c r="AD24" i="27" l="1"/>
  <c r="W57" i="33" l="1"/>
  <c r="E58" i="33"/>
  <c r="C70" i="33"/>
  <c r="C17" i="33"/>
  <c r="AI4" i="33"/>
  <c r="AI62" i="33" s="1"/>
  <c r="AE4" i="33"/>
  <c r="AE62" i="33" s="1"/>
  <c r="AA4" i="33"/>
  <c r="AA62" i="33" s="1"/>
  <c r="BO3" i="1" l="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1002" i="1"/>
  <c r="BO1003" i="1"/>
  <c r="BO1004" i="1"/>
  <c r="BO1005" i="1"/>
  <c r="BO1006" i="1"/>
  <c r="BO1007" i="1"/>
  <c r="BO1008" i="1"/>
  <c r="BO1009" i="1"/>
  <c r="BO1010" i="1"/>
  <c r="BO1011" i="1"/>
  <c r="BO1012" i="1"/>
  <c r="BO1013" i="1"/>
  <c r="BO1014" i="1"/>
  <c r="BO1015" i="1"/>
  <c r="BO1016" i="1"/>
  <c r="BO1017" i="1"/>
  <c r="BO1018" i="1"/>
  <c r="BO1019" i="1"/>
  <c r="BO1020" i="1"/>
  <c r="BO1021" i="1"/>
  <c r="BO1022" i="1"/>
  <c r="BO1023" i="1"/>
  <c r="BO1024" i="1"/>
  <c r="BO1025" i="1"/>
  <c r="BO1026" i="1"/>
  <c r="BO1027" i="1"/>
  <c r="BO1028" i="1"/>
  <c r="BO1029" i="1"/>
  <c r="BO1030" i="1"/>
  <c r="BO1031" i="1"/>
  <c r="BO1032" i="1"/>
  <c r="BO1033" i="1"/>
  <c r="BO1034" i="1"/>
  <c r="BO1035" i="1"/>
  <c r="BO1036" i="1"/>
  <c r="BO1037" i="1"/>
  <c r="BO1038" i="1"/>
  <c r="BO1039" i="1"/>
  <c r="BO1040" i="1"/>
  <c r="BO1041" i="1"/>
  <c r="BO1042" i="1"/>
  <c r="BO1043" i="1"/>
  <c r="BO1044" i="1"/>
  <c r="BO1045" i="1"/>
  <c r="BO1046" i="1"/>
  <c r="BO1047" i="1"/>
  <c r="BO1048" i="1"/>
  <c r="BO1049" i="1"/>
  <c r="BO1050" i="1"/>
  <c r="BO1051" i="1"/>
  <c r="BO1052" i="1"/>
  <c r="BO1053" i="1"/>
  <c r="BO1054" i="1"/>
  <c r="BO1055" i="1"/>
  <c r="BO1056" i="1"/>
  <c r="BO1057" i="1"/>
  <c r="BO1058" i="1"/>
  <c r="BO1059" i="1"/>
  <c r="BO1060" i="1"/>
  <c r="BO1061" i="1"/>
  <c r="BO1062" i="1"/>
  <c r="BO1063" i="1"/>
  <c r="BO1064" i="1"/>
  <c r="BO1065" i="1"/>
  <c r="BO1066" i="1"/>
  <c r="BO1067" i="1"/>
  <c r="BO1068" i="1"/>
  <c r="BO1069" i="1"/>
  <c r="BO1070" i="1"/>
  <c r="BO1071" i="1"/>
  <c r="BO1072" i="1"/>
  <c r="BO1073" i="1"/>
  <c r="BO1074" i="1"/>
  <c r="BO1075" i="1"/>
  <c r="BO1076" i="1"/>
  <c r="BO1077" i="1"/>
  <c r="BO1078" i="1"/>
  <c r="BO1079" i="1"/>
  <c r="BO1080" i="1"/>
  <c r="BO1081" i="1"/>
  <c r="BO1082" i="1"/>
  <c r="BO1083" i="1"/>
  <c r="BO1084" i="1"/>
  <c r="BO1085" i="1"/>
  <c r="BO1086" i="1"/>
  <c r="BO1087" i="1"/>
  <c r="BO1088" i="1"/>
  <c r="BO1089" i="1"/>
  <c r="BO1090" i="1"/>
  <c r="BO1091" i="1"/>
  <c r="BO1092" i="1"/>
  <c r="BO1093" i="1"/>
  <c r="BO1094" i="1"/>
  <c r="BO1095" i="1"/>
  <c r="BO1096" i="1"/>
  <c r="BO1097" i="1"/>
  <c r="BO1098" i="1"/>
  <c r="BO1099" i="1"/>
  <c r="BO1100" i="1"/>
  <c r="BO1101" i="1"/>
  <c r="BO1102" i="1"/>
  <c r="BO1103" i="1"/>
  <c r="BO1104" i="1"/>
  <c r="BO1105" i="1"/>
  <c r="BO1106" i="1"/>
  <c r="BO1107" i="1"/>
  <c r="BO1108" i="1"/>
  <c r="BO1109" i="1"/>
  <c r="BO1110" i="1"/>
  <c r="BO1111" i="1"/>
  <c r="BO1112" i="1"/>
  <c r="BO1113" i="1"/>
  <c r="BO1114" i="1"/>
  <c r="BO1115" i="1"/>
  <c r="BO1116" i="1"/>
  <c r="BO1117" i="1"/>
  <c r="BO1118" i="1"/>
  <c r="BO1119" i="1"/>
  <c r="BO1120" i="1"/>
  <c r="BO1121" i="1"/>
  <c r="BO1122" i="1"/>
  <c r="BO1123" i="1"/>
  <c r="BO1124" i="1"/>
  <c r="BO1125" i="1"/>
  <c r="BO1126" i="1"/>
  <c r="BO1127" i="1"/>
  <c r="BO1128" i="1"/>
  <c r="BO1129" i="1"/>
  <c r="BO1130" i="1"/>
  <c r="BO1131" i="1"/>
  <c r="BO1132" i="1"/>
  <c r="BO1133" i="1"/>
  <c r="BO1134" i="1"/>
  <c r="BO1135" i="1"/>
  <c r="BO1136" i="1"/>
  <c r="BO1137" i="1"/>
  <c r="BO1138" i="1"/>
  <c r="BO1139" i="1"/>
  <c r="BO1140" i="1"/>
  <c r="BO1141" i="1"/>
  <c r="BO1142" i="1"/>
  <c r="BO1143" i="1"/>
  <c r="BO1144" i="1"/>
  <c r="BO1145" i="1"/>
  <c r="BO1146" i="1"/>
  <c r="BO1147" i="1"/>
  <c r="BO1148" i="1"/>
  <c r="BO1149" i="1"/>
  <c r="BO1150" i="1"/>
  <c r="BO1151" i="1"/>
  <c r="BO1152" i="1"/>
  <c r="BO1153" i="1"/>
  <c r="BO1154" i="1"/>
  <c r="BO1155" i="1"/>
  <c r="BO1156" i="1"/>
  <c r="BO1157" i="1"/>
  <c r="BO1158" i="1"/>
  <c r="BO1159" i="1"/>
  <c r="BO1160" i="1"/>
  <c r="BO1161" i="1"/>
  <c r="BO1162" i="1"/>
  <c r="BO1163" i="1"/>
  <c r="BO1164" i="1"/>
  <c r="BO1165" i="1"/>
  <c r="BO1166" i="1"/>
  <c r="BO1167" i="1"/>
  <c r="BO1168" i="1"/>
  <c r="BO1169" i="1"/>
  <c r="BO1170" i="1"/>
  <c r="BO1171" i="1"/>
  <c r="BO1172" i="1"/>
  <c r="BO1173" i="1"/>
  <c r="BO1174" i="1"/>
  <c r="BO1175" i="1"/>
  <c r="BO1176" i="1"/>
  <c r="BO1177" i="1"/>
  <c r="BO1178" i="1"/>
  <c r="BO1179" i="1"/>
  <c r="BO1180" i="1"/>
  <c r="BO1181" i="1"/>
  <c r="BO1182" i="1"/>
  <c r="BO1183" i="1"/>
  <c r="BO1184" i="1"/>
  <c r="BO1185" i="1"/>
  <c r="BO1186" i="1"/>
  <c r="BO1187" i="1"/>
  <c r="BO1188" i="1"/>
  <c r="BO1189" i="1"/>
  <c r="BO1190" i="1"/>
  <c r="BO1191" i="1"/>
  <c r="BO1192" i="1"/>
  <c r="BO1193" i="1"/>
  <c r="BO1194" i="1"/>
  <c r="BO1195" i="1"/>
  <c r="BO1196" i="1"/>
  <c r="BO1197" i="1"/>
  <c r="BO1198" i="1"/>
  <c r="BO1199" i="1"/>
  <c r="BO1200" i="1"/>
  <c r="BO1201" i="1"/>
  <c r="BO1202" i="1"/>
  <c r="BO1203" i="1"/>
  <c r="BO1204" i="1"/>
  <c r="BO1205" i="1"/>
  <c r="BO1206" i="1"/>
  <c r="BO1207" i="1"/>
  <c r="BO1208" i="1"/>
  <c r="BO1209" i="1"/>
  <c r="BO1210" i="1"/>
  <c r="BO1211" i="1"/>
  <c r="BO1212" i="1"/>
  <c r="BO1213" i="1"/>
  <c r="BO1214" i="1"/>
  <c r="BO1215" i="1"/>
  <c r="BO1216" i="1"/>
  <c r="BO1217" i="1"/>
  <c r="BO1218" i="1"/>
  <c r="BO1219" i="1"/>
  <c r="BO1220" i="1"/>
  <c r="BO1221" i="1"/>
  <c r="BO1222" i="1"/>
  <c r="BO1223" i="1"/>
  <c r="BO1224" i="1"/>
  <c r="BO1225" i="1"/>
  <c r="BO1226" i="1"/>
  <c r="BO1227" i="1"/>
  <c r="BO1228" i="1"/>
  <c r="BO1229" i="1"/>
  <c r="BO1230" i="1"/>
  <c r="BO1231" i="1"/>
  <c r="BO1232" i="1"/>
  <c r="BO1233" i="1"/>
  <c r="BO1234" i="1"/>
  <c r="BO1235" i="1"/>
  <c r="BO1236" i="1"/>
  <c r="BO1237" i="1"/>
  <c r="BO1238" i="1"/>
  <c r="BO1239" i="1"/>
  <c r="BO1240" i="1"/>
  <c r="BO1241" i="1"/>
  <c r="BO1242" i="1"/>
  <c r="BO1243" i="1"/>
  <c r="BO1244" i="1"/>
  <c r="BO1245" i="1"/>
  <c r="BO1246" i="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O1426" i="1"/>
  <c r="BO1427" i="1"/>
  <c r="BO1428" i="1"/>
  <c r="BO1429" i="1"/>
  <c r="BO1430" i="1"/>
  <c r="BO1431" i="1"/>
  <c r="BO1432" i="1"/>
  <c r="BO1433" i="1"/>
  <c r="BO1434" i="1"/>
  <c r="BO1435" i="1"/>
  <c r="BO1436" i="1"/>
  <c r="BO1437" i="1"/>
  <c r="BO1438" i="1"/>
  <c r="BO1439" i="1"/>
  <c r="BO1440" i="1"/>
  <c r="BO1441" i="1"/>
  <c r="BO1442" i="1"/>
  <c r="BO1443" i="1"/>
  <c r="BO1444" i="1"/>
  <c r="BO1445" i="1"/>
  <c r="BO1446" i="1"/>
  <c r="BO1447" i="1"/>
  <c r="BO1448" i="1"/>
  <c r="BO1449" i="1"/>
  <c r="BO1450" i="1"/>
  <c r="BO1451" i="1"/>
  <c r="BO1452" i="1"/>
  <c r="BO1453" i="1"/>
  <c r="BO1454" i="1"/>
  <c r="BO1455" i="1"/>
  <c r="BO1456" i="1"/>
  <c r="BO1457" i="1"/>
  <c r="BO1458" i="1"/>
  <c r="BO1459" i="1"/>
  <c r="BO1460" i="1"/>
  <c r="BO1461" i="1"/>
  <c r="BO1462" i="1"/>
  <c r="BO1463" i="1"/>
  <c r="BO1464" i="1"/>
  <c r="BO1465" i="1"/>
  <c r="BO1466" i="1"/>
  <c r="BO1467" i="1"/>
  <c r="BO1468" i="1"/>
  <c r="BO1469" i="1"/>
  <c r="BO1470" i="1"/>
  <c r="BO1471" i="1"/>
  <c r="BO1472" i="1"/>
  <c r="BO1473" i="1"/>
  <c r="BO1474" i="1"/>
  <c r="BO1475" i="1"/>
  <c r="BO1476" i="1"/>
  <c r="BO1477" i="1"/>
  <c r="BO1478" i="1"/>
  <c r="BO1479" i="1"/>
  <c r="BO1480" i="1"/>
  <c r="BO1481" i="1"/>
  <c r="BO1482" i="1"/>
  <c r="BO1483" i="1"/>
  <c r="BO1484" i="1"/>
  <c r="BO1485" i="1"/>
  <c r="BO1486" i="1"/>
  <c r="BO1487" i="1"/>
  <c r="BO1488" i="1"/>
  <c r="BO1489" i="1"/>
  <c r="BO1490" i="1"/>
  <c r="BO1491" i="1"/>
  <c r="BO1492" i="1"/>
  <c r="BO1493" i="1"/>
  <c r="BO1494" i="1"/>
  <c r="BO1495" i="1"/>
  <c r="BO1496" i="1"/>
  <c r="BO1497" i="1"/>
  <c r="BO1498" i="1"/>
  <c r="BO1499" i="1"/>
  <c r="BO1500" i="1"/>
  <c r="BO1501" i="1"/>
  <c r="BO1502" i="1"/>
  <c r="BO1503" i="1"/>
  <c r="BO1504" i="1"/>
  <c r="BO1505" i="1"/>
  <c r="BO1506" i="1"/>
  <c r="BO1507" i="1"/>
  <c r="BO1508" i="1"/>
  <c r="BO1509" i="1"/>
  <c r="BO1510" i="1"/>
  <c r="BO1511" i="1"/>
  <c r="BO1512" i="1"/>
  <c r="BO1513" i="1"/>
  <c r="BO1514" i="1"/>
  <c r="BO1515" i="1"/>
  <c r="BO1516" i="1"/>
  <c r="BO1517" i="1"/>
  <c r="BO1518" i="1"/>
  <c r="BO1519" i="1"/>
  <c r="BO1520" i="1"/>
  <c r="BO1521" i="1"/>
  <c r="BO1522" i="1"/>
  <c r="BO1523" i="1"/>
  <c r="BO1524" i="1"/>
  <c r="BO1525" i="1"/>
  <c r="BO1526" i="1"/>
  <c r="BO1527" i="1"/>
  <c r="BO1528" i="1"/>
  <c r="BO1529" i="1"/>
  <c r="BO1530" i="1"/>
  <c r="BO1531" i="1"/>
  <c r="BO1532" i="1"/>
  <c r="BO1533" i="1"/>
  <c r="BO1534" i="1"/>
  <c r="BO1535" i="1"/>
  <c r="BO1536" i="1"/>
  <c r="BO1537" i="1"/>
  <c r="BO1538" i="1"/>
  <c r="BO1539" i="1"/>
  <c r="BO1540" i="1"/>
  <c r="BO1541" i="1"/>
  <c r="BO1542" i="1"/>
  <c r="BO1543" i="1"/>
  <c r="BO1544" i="1"/>
  <c r="BO1545" i="1"/>
  <c r="BO1546" i="1"/>
  <c r="BO1547" i="1"/>
  <c r="BO1548" i="1"/>
  <c r="BO1549" i="1"/>
  <c r="BO1550" i="1"/>
  <c r="BO1551" i="1"/>
  <c r="BO1552" i="1"/>
  <c r="BO1553" i="1"/>
  <c r="BO1554" i="1"/>
  <c r="BO1555" i="1"/>
  <c r="BO1556" i="1"/>
  <c r="BO1557" i="1"/>
  <c r="BO1558" i="1"/>
  <c r="BO1559" i="1"/>
  <c r="BO1560" i="1"/>
  <c r="BO1561" i="1"/>
  <c r="BO1562" i="1"/>
  <c r="BO1563" i="1"/>
  <c r="BO1564" i="1"/>
  <c r="BO1565" i="1"/>
  <c r="BO1566" i="1"/>
  <c r="BO1567" i="1"/>
  <c r="BO1568" i="1"/>
  <c r="BO1569" i="1"/>
  <c r="BO1570" i="1"/>
  <c r="BO1571" i="1"/>
  <c r="BO1572" i="1"/>
  <c r="BO1573" i="1"/>
  <c r="BO1574" i="1"/>
  <c r="BO1575" i="1"/>
  <c r="BO1576" i="1"/>
  <c r="BO1577" i="1"/>
  <c r="BO1578" i="1"/>
  <c r="BO1579" i="1"/>
  <c r="BO1580" i="1"/>
  <c r="BO1581" i="1"/>
  <c r="BO1582" i="1"/>
  <c r="BO1583" i="1"/>
  <c r="BO1584" i="1"/>
  <c r="BO1585" i="1"/>
  <c r="BO1586" i="1"/>
  <c r="BO1587" i="1"/>
  <c r="BO1588" i="1"/>
  <c r="BO1589" i="1"/>
  <c r="BO1590" i="1"/>
  <c r="BO1591" i="1"/>
  <c r="BO1592" i="1"/>
  <c r="BO1593" i="1"/>
  <c r="BO1594" i="1"/>
  <c r="BO1595" i="1"/>
  <c r="BO1596" i="1"/>
  <c r="BO1597" i="1"/>
  <c r="BO1598" i="1"/>
  <c r="BO1599" i="1"/>
  <c r="BO1600" i="1"/>
  <c r="BO1601" i="1"/>
  <c r="BO1602" i="1"/>
  <c r="BO1603" i="1"/>
  <c r="BO1604" i="1"/>
  <c r="BO1605" i="1"/>
  <c r="BO1606" i="1"/>
  <c r="BO1607" i="1"/>
  <c r="BO1608" i="1"/>
  <c r="BO1609" i="1"/>
  <c r="BO1610" i="1"/>
  <c r="BO1611" i="1"/>
  <c r="BO1612" i="1"/>
  <c r="BO1613" i="1"/>
  <c r="BO1614" i="1"/>
  <c r="BO1615" i="1"/>
  <c r="BO1616" i="1"/>
  <c r="BO1617" i="1"/>
  <c r="BO1618" i="1"/>
  <c r="BO1619" i="1"/>
  <c r="BO1620" i="1"/>
  <c r="BO1621" i="1"/>
  <c r="BO1622" i="1"/>
  <c r="BO1623" i="1"/>
  <c r="BO1624" i="1"/>
  <c r="BO1625" i="1"/>
  <c r="BO1626" i="1"/>
  <c r="BO1627" i="1"/>
  <c r="BO1628" i="1"/>
  <c r="BO1629" i="1"/>
  <c r="BO1630" i="1"/>
  <c r="BO1631" i="1"/>
  <c r="BO1632" i="1"/>
  <c r="BO1633" i="1"/>
  <c r="BO1634" i="1"/>
  <c r="BO1635" i="1"/>
  <c r="BO1636" i="1"/>
  <c r="BO1637" i="1"/>
  <c r="BO1638" i="1"/>
  <c r="BO1639" i="1"/>
  <c r="BO1640" i="1"/>
  <c r="BO1641" i="1"/>
  <c r="BO1642" i="1"/>
  <c r="BO1643" i="1"/>
  <c r="BO1644" i="1"/>
  <c r="BO1645" i="1"/>
  <c r="BO1646" i="1"/>
  <c r="BO1647" i="1"/>
  <c r="BO1648" i="1"/>
  <c r="BO1649" i="1"/>
  <c r="BO1650" i="1"/>
  <c r="BO1651" i="1"/>
  <c r="BO1652" i="1"/>
  <c r="BO1653" i="1"/>
  <c r="BO1654" i="1"/>
  <c r="BO1655" i="1"/>
  <c r="BO1656" i="1"/>
  <c r="BO1657" i="1"/>
  <c r="BO1658" i="1"/>
  <c r="BO1659" i="1"/>
  <c r="BO1660" i="1"/>
  <c r="BO1661" i="1"/>
  <c r="BO1662" i="1"/>
  <c r="BO1663" i="1"/>
  <c r="BO1664" i="1"/>
  <c r="BO1665" i="1"/>
  <c r="BO1666" i="1"/>
  <c r="BO1667" i="1"/>
  <c r="BO1668" i="1"/>
  <c r="BO1669" i="1"/>
  <c r="BO1670" i="1"/>
  <c r="BO1671" i="1"/>
  <c r="BO1672" i="1"/>
  <c r="BO1673" i="1"/>
  <c r="BO1674" i="1"/>
  <c r="BO1675" i="1"/>
  <c r="BO1676" i="1"/>
  <c r="BO1677" i="1"/>
  <c r="BO1678" i="1"/>
  <c r="BO1679" i="1"/>
  <c r="BO1680" i="1"/>
  <c r="BO1681" i="1"/>
  <c r="BO1682" i="1"/>
  <c r="BO1683" i="1"/>
  <c r="BO1684" i="1"/>
  <c r="BO1685" i="1"/>
  <c r="BO1686" i="1"/>
  <c r="BO1687" i="1"/>
  <c r="BO1688" i="1"/>
  <c r="BO1689" i="1"/>
  <c r="BO1690" i="1"/>
  <c r="BO1691" i="1"/>
  <c r="BO1692" i="1"/>
  <c r="BO1693" i="1"/>
  <c r="BO1694" i="1"/>
  <c r="BO1695" i="1"/>
  <c r="BO1696" i="1"/>
  <c r="BO1697" i="1"/>
  <c r="BO1698" i="1"/>
  <c r="BO1699" i="1"/>
  <c r="BO1700" i="1"/>
  <c r="BO1701" i="1"/>
  <c r="BO1702" i="1"/>
  <c r="BO1703" i="1"/>
  <c r="BO1704" i="1"/>
  <c r="BO1705" i="1"/>
  <c r="BO1706" i="1"/>
  <c r="BO1707" i="1"/>
  <c r="BO1708" i="1"/>
  <c r="BO1709" i="1"/>
  <c r="BO1710" i="1"/>
  <c r="BO1711" i="1"/>
  <c r="BO1712" i="1"/>
  <c r="BO1713" i="1"/>
  <c r="BO1714" i="1"/>
  <c r="BO1715" i="1"/>
  <c r="BO1716" i="1"/>
  <c r="BO1717" i="1"/>
  <c r="BO1718" i="1"/>
  <c r="BO1719" i="1"/>
  <c r="BO1720" i="1"/>
  <c r="BO1721" i="1"/>
  <c r="BO1722" i="1"/>
  <c r="BO1723" i="1"/>
  <c r="BO1724" i="1"/>
  <c r="BO1725" i="1"/>
  <c r="BO1726" i="1"/>
  <c r="BO1727" i="1"/>
  <c r="BO1728" i="1"/>
  <c r="BO1729" i="1"/>
  <c r="BO1730" i="1"/>
  <c r="BO1731" i="1"/>
  <c r="BO1732" i="1"/>
  <c r="BO1733" i="1"/>
  <c r="BO1734" i="1"/>
  <c r="BO1735" i="1"/>
  <c r="BO1736" i="1"/>
  <c r="BO1737" i="1"/>
  <c r="BO1738" i="1"/>
  <c r="BO1739" i="1"/>
  <c r="BO1740" i="1"/>
  <c r="BO1741" i="1"/>
  <c r="BO1742" i="1"/>
  <c r="BO1743" i="1"/>
  <c r="BO1744" i="1"/>
  <c r="BO1745" i="1"/>
  <c r="BO1746" i="1"/>
  <c r="BO1747" i="1"/>
  <c r="BO1748" i="1"/>
  <c r="BO1749" i="1"/>
  <c r="BO1750" i="1"/>
  <c r="BO1751" i="1"/>
  <c r="BO1752" i="1"/>
  <c r="BO1753" i="1"/>
  <c r="BO1754" i="1"/>
  <c r="BO1755" i="1"/>
  <c r="BO1756" i="1"/>
  <c r="BO1757" i="1"/>
  <c r="BO1758" i="1"/>
  <c r="BO1759" i="1"/>
  <c r="BO1760" i="1"/>
  <c r="BO1761" i="1"/>
  <c r="BO1762" i="1"/>
  <c r="BO1763" i="1"/>
  <c r="BO1764" i="1"/>
  <c r="BO1765" i="1"/>
  <c r="BO1766" i="1"/>
  <c r="BO1767" i="1"/>
  <c r="BO1768" i="1"/>
  <c r="BO1769" i="1"/>
  <c r="BO1770" i="1"/>
  <c r="BO1771" i="1"/>
  <c r="BO1772" i="1"/>
  <c r="BO1773" i="1"/>
  <c r="BO1774" i="1"/>
  <c r="BO1775" i="1"/>
  <c r="BO1776" i="1"/>
  <c r="BO1777" i="1"/>
  <c r="BO1778" i="1"/>
  <c r="BO1779" i="1"/>
  <c r="BO1780" i="1"/>
  <c r="BO1781" i="1"/>
  <c r="BO1782" i="1"/>
  <c r="BO1783" i="1"/>
  <c r="BO1784" i="1"/>
  <c r="BO1785" i="1"/>
  <c r="BO1786" i="1"/>
  <c r="BO1787" i="1"/>
  <c r="BO1788" i="1"/>
  <c r="BO1789" i="1"/>
  <c r="BO1790" i="1"/>
  <c r="BO1791" i="1"/>
  <c r="BO1792" i="1"/>
  <c r="BO1793" i="1"/>
  <c r="BO1794" i="1"/>
  <c r="BO1795" i="1"/>
  <c r="BO1796" i="1"/>
  <c r="BO1797" i="1"/>
  <c r="BO1798" i="1"/>
  <c r="BO1799" i="1"/>
  <c r="BO1800" i="1"/>
  <c r="BO1801" i="1"/>
  <c r="BO1802" i="1"/>
  <c r="BO1803" i="1"/>
  <c r="BO1804" i="1"/>
  <c r="BO1805" i="1"/>
  <c r="BO1806" i="1"/>
  <c r="BO1807" i="1"/>
  <c r="BO1808" i="1"/>
  <c r="BO1809" i="1"/>
  <c r="BO1810" i="1"/>
  <c r="BO1811" i="1"/>
  <c r="BO1812" i="1"/>
  <c r="BO1813" i="1"/>
  <c r="BO1814" i="1"/>
  <c r="BO1815" i="1"/>
  <c r="BO1816" i="1"/>
  <c r="BO1817" i="1"/>
  <c r="BO1818" i="1"/>
  <c r="BO1819" i="1"/>
  <c r="BO1820" i="1"/>
  <c r="BO1821" i="1"/>
  <c r="BO1822" i="1"/>
  <c r="BO1823" i="1"/>
  <c r="BO1824" i="1"/>
  <c r="BO1825" i="1"/>
  <c r="BO1826" i="1"/>
  <c r="BO1827" i="1"/>
  <c r="BO1828" i="1"/>
  <c r="BO1829" i="1"/>
  <c r="BO1830" i="1"/>
  <c r="BO1831" i="1"/>
  <c r="BO1832" i="1"/>
  <c r="BO1833" i="1"/>
  <c r="BO1834" i="1"/>
  <c r="BO1835" i="1"/>
  <c r="BO1836" i="1"/>
  <c r="BO1837" i="1"/>
  <c r="BO1838" i="1"/>
  <c r="BO1839" i="1"/>
  <c r="BO1840" i="1"/>
  <c r="BO1841" i="1"/>
  <c r="BO1842" i="1"/>
  <c r="BO1843" i="1"/>
  <c r="BO1844" i="1"/>
  <c r="BO1845" i="1"/>
  <c r="BO1846" i="1"/>
  <c r="BO1847" i="1"/>
  <c r="BO1848" i="1"/>
  <c r="BO1849" i="1"/>
  <c r="BO1850" i="1"/>
  <c r="BO1851" i="1"/>
  <c r="BO1852" i="1"/>
  <c r="BO1853" i="1"/>
  <c r="BO1854" i="1"/>
  <c r="BO1855" i="1"/>
  <c r="BO1856" i="1"/>
  <c r="BO1857" i="1"/>
  <c r="BO1858" i="1"/>
  <c r="BO1859" i="1"/>
  <c r="BO1860" i="1"/>
  <c r="BO1861" i="1"/>
  <c r="BO1862" i="1"/>
  <c r="BO1863" i="1"/>
  <c r="BO1864" i="1"/>
  <c r="BO1865" i="1"/>
  <c r="BO1866" i="1"/>
  <c r="BO1867" i="1"/>
  <c r="BO1868" i="1"/>
  <c r="BO1869" i="1"/>
  <c r="BO1870" i="1"/>
  <c r="BO1871" i="1"/>
  <c r="BO1872" i="1"/>
  <c r="BO1873" i="1"/>
  <c r="BO1874" i="1"/>
  <c r="BO1875" i="1"/>
  <c r="BO1876" i="1"/>
  <c r="BO1877" i="1"/>
  <c r="BO1878" i="1"/>
  <c r="BO1879" i="1"/>
  <c r="BO1880" i="1"/>
  <c r="BO1881" i="1"/>
  <c r="BO1882" i="1"/>
  <c r="BO1883" i="1"/>
  <c r="BO1884" i="1"/>
  <c r="BO1885" i="1"/>
  <c r="BO1886" i="1"/>
  <c r="BO1887" i="1"/>
  <c r="BO1888" i="1"/>
  <c r="BO1889" i="1"/>
  <c r="BO1890" i="1"/>
  <c r="BO1891" i="1"/>
  <c r="BO1892" i="1"/>
  <c r="BO1893" i="1"/>
  <c r="BO1894" i="1"/>
  <c r="BO1895" i="1"/>
  <c r="BO1896" i="1"/>
  <c r="BO1897" i="1"/>
  <c r="BO1898" i="1"/>
  <c r="BO1899" i="1"/>
  <c r="BO1900" i="1"/>
  <c r="BO1901" i="1"/>
  <c r="BO1902" i="1"/>
  <c r="BO1903" i="1"/>
  <c r="BO1904" i="1"/>
  <c r="BO1905" i="1"/>
  <c r="BO1906" i="1"/>
  <c r="BO1907" i="1"/>
  <c r="BO1908" i="1"/>
  <c r="BO1909" i="1"/>
  <c r="BO1910" i="1"/>
  <c r="BO1911" i="1"/>
  <c r="BO1912" i="1"/>
  <c r="BO1913" i="1"/>
  <c r="BO1914" i="1"/>
  <c r="BO1915" i="1"/>
  <c r="BO1916" i="1"/>
  <c r="BO1917" i="1"/>
  <c r="BO1918" i="1"/>
  <c r="BO1919" i="1"/>
  <c r="BO1920" i="1"/>
  <c r="BO1921" i="1"/>
  <c r="BO1922" i="1"/>
  <c r="BO1923" i="1"/>
  <c r="BO1924" i="1"/>
  <c r="BO1925" i="1"/>
  <c r="BO1926" i="1"/>
  <c r="BO1927" i="1"/>
  <c r="BO1928" i="1"/>
  <c r="BO1929" i="1"/>
  <c r="BO1930" i="1"/>
  <c r="BO1931" i="1"/>
  <c r="BO1932" i="1"/>
  <c r="BO1933" i="1"/>
  <c r="BO1934" i="1"/>
  <c r="BO1935" i="1"/>
  <c r="BO1936" i="1"/>
  <c r="BO1937" i="1"/>
  <c r="BO1938" i="1"/>
  <c r="BO1939" i="1"/>
  <c r="BO1940" i="1"/>
  <c r="BO1941" i="1"/>
  <c r="BO1942" i="1"/>
  <c r="BO1943" i="1"/>
  <c r="BO1944" i="1"/>
  <c r="BO1945" i="1"/>
  <c r="BO1946" i="1"/>
  <c r="BO1947" i="1"/>
  <c r="BO1948" i="1"/>
  <c r="BO1949" i="1"/>
  <c r="BO1950" i="1"/>
  <c r="BO1951" i="1"/>
  <c r="BO1952" i="1"/>
  <c r="BO1953" i="1"/>
  <c r="BO1954" i="1"/>
  <c r="BO1955" i="1"/>
  <c r="BO1956" i="1"/>
  <c r="BO1957" i="1"/>
  <c r="BO1958" i="1"/>
  <c r="BO1959" i="1"/>
  <c r="BO1960" i="1"/>
  <c r="BO1961" i="1"/>
  <c r="BO1962" i="1"/>
  <c r="BO1963" i="1"/>
  <c r="BO1964" i="1"/>
  <c r="BO1965" i="1"/>
  <c r="BO1966" i="1"/>
  <c r="BO1967" i="1"/>
  <c r="BO1968" i="1"/>
  <c r="BO1969" i="1"/>
  <c r="BO1970" i="1"/>
  <c r="BO1971" i="1"/>
  <c r="BO1972" i="1"/>
  <c r="BO1973" i="1"/>
  <c r="BO1974" i="1"/>
  <c r="BO1975" i="1"/>
  <c r="BO1976" i="1"/>
  <c r="BO1977" i="1"/>
  <c r="BO1978" i="1"/>
  <c r="BO1979" i="1"/>
  <c r="BO1980" i="1"/>
  <c r="BO1981" i="1"/>
  <c r="BO1982" i="1"/>
  <c r="BO1983" i="1"/>
  <c r="BO1984" i="1"/>
  <c r="BO1985" i="1"/>
  <c r="BO1986" i="1"/>
  <c r="BO1987" i="1"/>
  <c r="BO1988" i="1"/>
  <c r="BO1989" i="1"/>
  <c r="BO1990" i="1"/>
  <c r="BO1991" i="1"/>
  <c r="BO1992" i="1"/>
  <c r="BO1993" i="1"/>
  <c r="BO1994" i="1"/>
  <c r="BO1995" i="1"/>
  <c r="BO1996" i="1"/>
  <c r="BO1997" i="1"/>
  <c r="BO1998" i="1"/>
  <c r="BO1999" i="1"/>
  <c r="BO2000" i="1"/>
  <c r="BO2001" i="1"/>
  <c r="BO2002" i="1"/>
  <c r="BO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O2003" i="1"/>
  <c r="BN3" i="1" l="1"/>
  <c r="BN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236" i="1"/>
  <c r="BN237" i="1"/>
  <c r="BN238" i="1"/>
  <c r="BN239" i="1"/>
  <c r="BN240" i="1"/>
  <c r="BN241" i="1"/>
  <c r="BN242" i="1"/>
  <c r="BN243" i="1"/>
  <c r="BN244" i="1"/>
  <c r="BN245" i="1"/>
  <c r="BN246" i="1"/>
  <c r="BN247" i="1"/>
  <c r="BN248" i="1"/>
  <c r="BN249" i="1"/>
  <c r="BN250" i="1"/>
  <c r="BN251" i="1"/>
  <c r="BN252" i="1"/>
  <c r="BN253" i="1"/>
  <c r="BN254" i="1"/>
  <c r="BN255" i="1"/>
  <c r="BN256" i="1"/>
  <c r="BN257" i="1"/>
  <c r="BN258" i="1"/>
  <c r="BN259"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3" i="1"/>
  <c r="BN284" i="1"/>
  <c r="BN285" i="1"/>
  <c r="BN286" i="1"/>
  <c r="BN287" i="1"/>
  <c r="BN288" i="1"/>
  <c r="BN289" i="1"/>
  <c r="BN290" i="1"/>
  <c r="BN291" i="1"/>
  <c r="BN292" i="1"/>
  <c r="BN293" i="1"/>
  <c r="BN294" i="1"/>
  <c r="BN295" i="1"/>
  <c r="BN296" i="1"/>
  <c r="BN297" i="1"/>
  <c r="BN298" i="1"/>
  <c r="BN299" i="1"/>
  <c r="BN300" i="1"/>
  <c r="BN301" i="1"/>
  <c r="BN302" i="1"/>
  <c r="BN303" i="1"/>
  <c r="BN304" i="1"/>
  <c r="BN305" i="1"/>
  <c r="BN306" i="1"/>
  <c r="BN307" i="1"/>
  <c r="BN308" i="1"/>
  <c r="BN309" i="1"/>
  <c r="BN310" i="1"/>
  <c r="BN311" i="1"/>
  <c r="BN312" i="1"/>
  <c r="BN313" i="1"/>
  <c r="BN314" i="1"/>
  <c r="BN315" i="1"/>
  <c r="BN316" i="1"/>
  <c r="BN317" i="1"/>
  <c r="BN318" i="1"/>
  <c r="BN319" i="1"/>
  <c r="BN320" i="1"/>
  <c r="BN321" i="1"/>
  <c r="BN322" i="1"/>
  <c r="BN323" i="1"/>
  <c r="BN324" i="1"/>
  <c r="BN325" i="1"/>
  <c r="BN326" i="1"/>
  <c r="BN327" i="1"/>
  <c r="BN328" i="1"/>
  <c r="BN329" i="1"/>
  <c r="BN330" i="1"/>
  <c r="BN331" i="1"/>
  <c r="BN332" i="1"/>
  <c r="BN333" i="1"/>
  <c r="BN334" i="1"/>
  <c r="BN335" i="1"/>
  <c r="BN336" i="1"/>
  <c r="BN337" i="1"/>
  <c r="BN338" i="1"/>
  <c r="BN339" i="1"/>
  <c r="BN340" i="1"/>
  <c r="BN341" i="1"/>
  <c r="BN342" i="1"/>
  <c r="BN343" i="1"/>
  <c r="BN344" i="1"/>
  <c r="BN345" i="1"/>
  <c r="BN346" i="1"/>
  <c r="BN347" i="1"/>
  <c r="BN348" i="1"/>
  <c r="BN349" i="1"/>
  <c r="BN350" i="1"/>
  <c r="BN351" i="1"/>
  <c r="BN352" i="1"/>
  <c r="BN353" i="1"/>
  <c r="BN354" i="1"/>
  <c r="BN355" i="1"/>
  <c r="BN356" i="1"/>
  <c r="BN357" i="1"/>
  <c r="BN358" i="1"/>
  <c r="BN359" i="1"/>
  <c r="BN360" i="1"/>
  <c r="BN361" i="1"/>
  <c r="BN362" i="1"/>
  <c r="BN363" i="1"/>
  <c r="BN364" i="1"/>
  <c r="BN365" i="1"/>
  <c r="BN366" i="1"/>
  <c r="BN367" i="1"/>
  <c r="BN368" i="1"/>
  <c r="BN369" i="1"/>
  <c r="BN370" i="1"/>
  <c r="BN371" i="1"/>
  <c r="BN372" i="1"/>
  <c r="BN373" i="1"/>
  <c r="BN374" i="1"/>
  <c r="BN375" i="1"/>
  <c r="BN376" i="1"/>
  <c r="BN377" i="1"/>
  <c r="BN378" i="1"/>
  <c r="BN379" i="1"/>
  <c r="BN380" i="1"/>
  <c r="BN381" i="1"/>
  <c r="BN382" i="1"/>
  <c r="BN383" i="1"/>
  <c r="BN384" i="1"/>
  <c r="BN385" i="1"/>
  <c r="BN386" i="1"/>
  <c r="BN387" i="1"/>
  <c r="BN388" i="1"/>
  <c r="BN389" i="1"/>
  <c r="BN390" i="1"/>
  <c r="BN391" i="1"/>
  <c r="BN392" i="1"/>
  <c r="BN393" i="1"/>
  <c r="BN394" i="1"/>
  <c r="BN395" i="1"/>
  <c r="BN396" i="1"/>
  <c r="BN397" i="1"/>
  <c r="BN398" i="1"/>
  <c r="BN399" i="1"/>
  <c r="BN400" i="1"/>
  <c r="BN401" i="1"/>
  <c r="BN402" i="1"/>
  <c r="BN403" i="1"/>
  <c r="BN404" i="1"/>
  <c r="BN405" i="1"/>
  <c r="BN406" i="1"/>
  <c r="BN407" i="1"/>
  <c r="BN408" i="1"/>
  <c r="BN409" i="1"/>
  <c r="BN410" i="1"/>
  <c r="BN411" i="1"/>
  <c r="BN412" i="1"/>
  <c r="BN413" i="1"/>
  <c r="BN414" i="1"/>
  <c r="BN415" i="1"/>
  <c r="BN416" i="1"/>
  <c r="BN417" i="1"/>
  <c r="BN418" i="1"/>
  <c r="BN419" i="1"/>
  <c r="BN420" i="1"/>
  <c r="BN421" i="1"/>
  <c r="BN422" i="1"/>
  <c r="BN423" i="1"/>
  <c r="BN424" i="1"/>
  <c r="BN425" i="1"/>
  <c r="BN426" i="1"/>
  <c r="BN427" i="1"/>
  <c r="BN428" i="1"/>
  <c r="BN429" i="1"/>
  <c r="BN430" i="1"/>
  <c r="BN431" i="1"/>
  <c r="BN432" i="1"/>
  <c r="BN433" i="1"/>
  <c r="BN434" i="1"/>
  <c r="BN435" i="1"/>
  <c r="BN436" i="1"/>
  <c r="BN437" i="1"/>
  <c r="BN438" i="1"/>
  <c r="BN439" i="1"/>
  <c r="BN440" i="1"/>
  <c r="BN441" i="1"/>
  <c r="BN442" i="1"/>
  <c r="BN443" i="1"/>
  <c r="BN444" i="1"/>
  <c r="BN445" i="1"/>
  <c r="BN446" i="1"/>
  <c r="BN447" i="1"/>
  <c r="BN448" i="1"/>
  <c r="BN449" i="1"/>
  <c r="BN450" i="1"/>
  <c r="BN451" i="1"/>
  <c r="BN452" i="1"/>
  <c r="BN453" i="1"/>
  <c r="BN454" i="1"/>
  <c r="BN455" i="1"/>
  <c r="BN456" i="1"/>
  <c r="BN457" i="1"/>
  <c r="BN458" i="1"/>
  <c r="BN459" i="1"/>
  <c r="BN460" i="1"/>
  <c r="BN461" i="1"/>
  <c r="BN462" i="1"/>
  <c r="BN463" i="1"/>
  <c r="BN464" i="1"/>
  <c r="BN465" i="1"/>
  <c r="BN466" i="1"/>
  <c r="BN467" i="1"/>
  <c r="BN468" i="1"/>
  <c r="BN469" i="1"/>
  <c r="BN470" i="1"/>
  <c r="BN471" i="1"/>
  <c r="BN472" i="1"/>
  <c r="BN473" i="1"/>
  <c r="BN474" i="1"/>
  <c r="BN475" i="1"/>
  <c r="BN476" i="1"/>
  <c r="BN477" i="1"/>
  <c r="BN478" i="1"/>
  <c r="BN479" i="1"/>
  <c r="BN480" i="1"/>
  <c r="BN481" i="1"/>
  <c r="BN482" i="1"/>
  <c r="BN483" i="1"/>
  <c r="BN484" i="1"/>
  <c r="BN485" i="1"/>
  <c r="BN486" i="1"/>
  <c r="BN487" i="1"/>
  <c r="BN488" i="1"/>
  <c r="BN489" i="1"/>
  <c r="BN490" i="1"/>
  <c r="BN491" i="1"/>
  <c r="BN492" i="1"/>
  <c r="BN493" i="1"/>
  <c r="BN494" i="1"/>
  <c r="BN495" i="1"/>
  <c r="BN496" i="1"/>
  <c r="BN497" i="1"/>
  <c r="BN498" i="1"/>
  <c r="BN499" i="1"/>
  <c r="BN500" i="1"/>
  <c r="BN501" i="1"/>
  <c r="BN502" i="1"/>
  <c r="BN503" i="1"/>
  <c r="BN504" i="1"/>
  <c r="BN505" i="1"/>
  <c r="BN506" i="1"/>
  <c r="BN507" i="1"/>
  <c r="BN508" i="1"/>
  <c r="BN509" i="1"/>
  <c r="BN510" i="1"/>
  <c r="BN511" i="1"/>
  <c r="BN512" i="1"/>
  <c r="BN513" i="1"/>
  <c r="BN514" i="1"/>
  <c r="BN515" i="1"/>
  <c r="BN516" i="1"/>
  <c r="BN517" i="1"/>
  <c r="BN518" i="1"/>
  <c r="BN519" i="1"/>
  <c r="BN520" i="1"/>
  <c r="BN521" i="1"/>
  <c r="BN522" i="1"/>
  <c r="BN523" i="1"/>
  <c r="BN524" i="1"/>
  <c r="BN525" i="1"/>
  <c r="BN526" i="1"/>
  <c r="BN527" i="1"/>
  <c r="BN528" i="1"/>
  <c r="BN529" i="1"/>
  <c r="BN530" i="1"/>
  <c r="BN531" i="1"/>
  <c r="BN532" i="1"/>
  <c r="BN533" i="1"/>
  <c r="BN534" i="1"/>
  <c r="BN535" i="1"/>
  <c r="BN536" i="1"/>
  <c r="BN537" i="1"/>
  <c r="BN538" i="1"/>
  <c r="BN539" i="1"/>
  <c r="BN540" i="1"/>
  <c r="BN541" i="1"/>
  <c r="BN542" i="1"/>
  <c r="BN543" i="1"/>
  <c r="BN544" i="1"/>
  <c r="BN545" i="1"/>
  <c r="BN546" i="1"/>
  <c r="BN547" i="1"/>
  <c r="BN548" i="1"/>
  <c r="BN549" i="1"/>
  <c r="BN550" i="1"/>
  <c r="BN551" i="1"/>
  <c r="BN552" i="1"/>
  <c r="BN553" i="1"/>
  <c r="BN554" i="1"/>
  <c r="BN555" i="1"/>
  <c r="BN556" i="1"/>
  <c r="BN557" i="1"/>
  <c r="BN558" i="1"/>
  <c r="BN559" i="1"/>
  <c r="BN560" i="1"/>
  <c r="BN561" i="1"/>
  <c r="BN562" i="1"/>
  <c r="BN563" i="1"/>
  <c r="BN564" i="1"/>
  <c r="BN565" i="1"/>
  <c r="BN566" i="1"/>
  <c r="BN567" i="1"/>
  <c r="BN568" i="1"/>
  <c r="BN569" i="1"/>
  <c r="BN570" i="1"/>
  <c r="BN571" i="1"/>
  <c r="BN572" i="1"/>
  <c r="BN573" i="1"/>
  <c r="BN574" i="1"/>
  <c r="BN575" i="1"/>
  <c r="BN576" i="1"/>
  <c r="BN577" i="1"/>
  <c r="BN578" i="1"/>
  <c r="BN579" i="1"/>
  <c r="BN580" i="1"/>
  <c r="BN581" i="1"/>
  <c r="BN582" i="1"/>
  <c r="BN583" i="1"/>
  <c r="BN584" i="1"/>
  <c r="BN585" i="1"/>
  <c r="BN586" i="1"/>
  <c r="BN587" i="1"/>
  <c r="BN588" i="1"/>
  <c r="BN589" i="1"/>
  <c r="BN590" i="1"/>
  <c r="BN591" i="1"/>
  <c r="BN592" i="1"/>
  <c r="BN593" i="1"/>
  <c r="BN594" i="1"/>
  <c r="BN595" i="1"/>
  <c r="BN596" i="1"/>
  <c r="BN597" i="1"/>
  <c r="BN598" i="1"/>
  <c r="BN599" i="1"/>
  <c r="BN600" i="1"/>
  <c r="BN601" i="1"/>
  <c r="BN602" i="1"/>
  <c r="BN603" i="1"/>
  <c r="BN604" i="1"/>
  <c r="BN605" i="1"/>
  <c r="BN606" i="1"/>
  <c r="BN607" i="1"/>
  <c r="BN608" i="1"/>
  <c r="BN609" i="1"/>
  <c r="BN610" i="1"/>
  <c r="BN611" i="1"/>
  <c r="BN612" i="1"/>
  <c r="BN613" i="1"/>
  <c r="BN614" i="1"/>
  <c r="BN615" i="1"/>
  <c r="BN616" i="1"/>
  <c r="BN617" i="1"/>
  <c r="BN618" i="1"/>
  <c r="BN619" i="1"/>
  <c r="BN620" i="1"/>
  <c r="BN621" i="1"/>
  <c r="BN622" i="1"/>
  <c r="BN623" i="1"/>
  <c r="BN624" i="1"/>
  <c r="BN625" i="1"/>
  <c r="BN626" i="1"/>
  <c r="BN627" i="1"/>
  <c r="BN628" i="1"/>
  <c r="BN629" i="1"/>
  <c r="BN630" i="1"/>
  <c r="BN631" i="1"/>
  <c r="BN632" i="1"/>
  <c r="BN633" i="1"/>
  <c r="BN634" i="1"/>
  <c r="BN635" i="1"/>
  <c r="BN636" i="1"/>
  <c r="BN637" i="1"/>
  <c r="BN638" i="1"/>
  <c r="BN639" i="1"/>
  <c r="BN640" i="1"/>
  <c r="BN641" i="1"/>
  <c r="BN642" i="1"/>
  <c r="BN643" i="1"/>
  <c r="BN644" i="1"/>
  <c r="BN645" i="1"/>
  <c r="BN646" i="1"/>
  <c r="BN647" i="1"/>
  <c r="BN648" i="1"/>
  <c r="BN649" i="1"/>
  <c r="BN650" i="1"/>
  <c r="BN651" i="1"/>
  <c r="BN652" i="1"/>
  <c r="BN653" i="1"/>
  <c r="BN654" i="1"/>
  <c r="BN655" i="1"/>
  <c r="BN656" i="1"/>
  <c r="BN657" i="1"/>
  <c r="BN658" i="1"/>
  <c r="BN659" i="1"/>
  <c r="BN660" i="1"/>
  <c r="BN661" i="1"/>
  <c r="BN662" i="1"/>
  <c r="BN663" i="1"/>
  <c r="BN664" i="1"/>
  <c r="BN665" i="1"/>
  <c r="BN666" i="1"/>
  <c r="BN667" i="1"/>
  <c r="BN668" i="1"/>
  <c r="BN669" i="1"/>
  <c r="BN670" i="1"/>
  <c r="BN671" i="1"/>
  <c r="BN672" i="1"/>
  <c r="BN673" i="1"/>
  <c r="BN674" i="1"/>
  <c r="BN675" i="1"/>
  <c r="BN676" i="1"/>
  <c r="BN677" i="1"/>
  <c r="BN678" i="1"/>
  <c r="BN679" i="1"/>
  <c r="BN680" i="1"/>
  <c r="BN681" i="1"/>
  <c r="BN682" i="1"/>
  <c r="BN683" i="1"/>
  <c r="BN684" i="1"/>
  <c r="BN685" i="1"/>
  <c r="BN686" i="1"/>
  <c r="BN687" i="1"/>
  <c r="BN688" i="1"/>
  <c r="BN689" i="1"/>
  <c r="BN690" i="1"/>
  <c r="BN691" i="1"/>
  <c r="BN692" i="1"/>
  <c r="BN693" i="1"/>
  <c r="BN694" i="1"/>
  <c r="BN695" i="1"/>
  <c r="BN696" i="1"/>
  <c r="BN697" i="1"/>
  <c r="BN698" i="1"/>
  <c r="BN699" i="1"/>
  <c r="BN700" i="1"/>
  <c r="BN701" i="1"/>
  <c r="BN702" i="1"/>
  <c r="BN703" i="1"/>
  <c r="BN704" i="1"/>
  <c r="BN705" i="1"/>
  <c r="BN706" i="1"/>
  <c r="BN707" i="1"/>
  <c r="BN708" i="1"/>
  <c r="BN709" i="1"/>
  <c r="BN710" i="1"/>
  <c r="BN711" i="1"/>
  <c r="BN712" i="1"/>
  <c r="BN713" i="1"/>
  <c r="BN714" i="1"/>
  <c r="BN715" i="1"/>
  <c r="BN716" i="1"/>
  <c r="BN717" i="1"/>
  <c r="BN718" i="1"/>
  <c r="BN719" i="1"/>
  <c r="BN720" i="1"/>
  <c r="BN721" i="1"/>
  <c r="BN722" i="1"/>
  <c r="BN723" i="1"/>
  <c r="BN724" i="1"/>
  <c r="BN725" i="1"/>
  <c r="BN726" i="1"/>
  <c r="BN727" i="1"/>
  <c r="BN728" i="1"/>
  <c r="BN729" i="1"/>
  <c r="BN730" i="1"/>
  <c r="BN731" i="1"/>
  <c r="BN732" i="1"/>
  <c r="BN733" i="1"/>
  <c r="BN734" i="1"/>
  <c r="BN735" i="1"/>
  <c r="BN736" i="1"/>
  <c r="BN737" i="1"/>
  <c r="BN738" i="1"/>
  <c r="BN739" i="1"/>
  <c r="BN740" i="1"/>
  <c r="BN741" i="1"/>
  <c r="BN742" i="1"/>
  <c r="BN743" i="1"/>
  <c r="BN744" i="1"/>
  <c r="BN745" i="1"/>
  <c r="BN746" i="1"/>
  <c r="BN747" i="1"/>
  <c r="BN748" i="1"/>
  <c r="BN749" i="1"/>
  <c r="BN750" i="1"/>
  <c r="BN751" i="1"/>
  <c r="BN752" i="1"/>
  <c r="BN753" i="1"/>
  <c r="BN754" i="1"/>
  <c r="BN755" i="1"/>
  <c r="BN756" i="1"/>
  <c r="BN757" i="1"/>
  <c r="BN758" i="1"/>
  <c r="BN759" i="1"/>
  <c r="BN760" i="1"/>
  <c r="BN761" i="1"/>
  <c r="BN762" i="1"/>
  <c r="BN763" i="1"/>
  <c r="BN764" i="1"/>
  <c r="BN765" i="1"/>
  <c r="BN766" i="1"/>
  <c r="BN767" i="1"/>
  <c r="BN768" i="1"/>
  <c r="BN769" i="1"/>
  <c r="BN770" i="1"/>
  <c r="BN771" i="1"/>
  <c r="BN772" i="1"/>
  <c r="BN773" i="1"/>
  <c r="BN774" i="1"/>
  <c r="BN775" i="1"/>
  <c r="BN776" i="1"/>
  <c r="BN777" i="1"/>
  <c r="BN778" i="1"/>
  <c r="BN779" i="1"/>
  <c r="BN780" i="1"/>
  <c r="BN781" i="1"/>
  <c r="BN782" i="1"/>
  <c r="BN783" i="1"/>
  <c r="BN784" i="1"/>
  <c r="BN785" i="1"/>
  <c r="BN786" i="1"/>
  <c r="BN787" i="1"/>
  <c r="BN788" i="1"/>
  <c r="BN789" i="1"/>
  <c r="BN790" i="1"/>
  <c r="BN791" i="1"/>
  <c r="BN792" i="1"/>
  <c r="BN793" i="1"/>
  <c r="BN794" i="1"/>
  <c r="BN795" i="1"/>
  <c r="BN796" i="1"/>
  <c r="BN797" i="1"/>
  <c r="BN798" i="1"/>
  <c r="BN799" i="1"/>
  <c r="BN800" i="1"/>
  <c r="BN801" i="1"/>
  <c r="BN802" i="1"/>
  <c r="BN803" i="1"/>
  <c r="BN804" i="1"/>
  <c r="BN805" i="1"/>
  <c r="BN806" i="1"/>
  <c r="BN807" i="1"/>
  <c r="BN808" i="1"/>
  <c r="BN809" i="1"/>
  <c r="BN810" i="1"/>
  <c r="BN811" i="1"/>
  <c r="BN812" i="1"/>
  <c r="BN813" i="1"/>
  <c r="BN814" i="1"/>
  <c r="BN815" i="1"/>
  <c r="BN816" i="1"/>
  <c r="BN817" i="1"/>
  <c r="BN818" i="1"/>
  <c r="BN819" i="1"/>
  <c r="BN820" i="1"/>
  <c r="BN821" i="1"/>
  <c r="BN822" i="1"/>
  <c r="BN823" i="1"/>
  <c r="BN824" i="1"/>
  <c r="BN825" i="1"/>
  <c r="BN826" i="1"/>
  <c r="BN827" i="1"/>
  <c r="BN828" i="1"/>
  <c r="BN829" i="1"/>
  <c r="BN830" i="1"/>
  <c r="BN831" i="1"/>
  <c r="BN832" i="1"/>
  <c r="BN833" i="1"/>
  <c r="BN834" i="1"/>
  <c r="BN835" i="1"/>
  <c r="BN836" i="1"/>
  <c r="BN837" i="1"/>
  <c r="BN838" i="1"/>
  <c r="BN839" i="1"/>
  <c r="BN840" i="1"/>
  <c r="BN841" i="1"/>
  <c r="BN842" i="1"/>
  <c r="BN843" i="1"/>
  <c r="BN844" i="1"/>
  <c r="BN845" i="1"/>
  <c r="BN846" i="1"/>
  <c r="BN847" i="1"/>
  <c r="BN848" i="1"/>
  <c r="BN849" i="1"/>
  <c r="BN850" i="1"/>
  <c r="BN851" i="1"/>
  <c r="BN852" i="1"/>
  <c r="BN853" i="1"/>
  <c r="BN854" i="1"/>
  <c r="BN855" i="1"/>
  <c r="BN856" i="1"/>
  <c r="BN857" i="1"/>
  <c r="BN858" i="1"/>
  <c r="BN859" i="1"/>
  <c r="BN860" i="1"/>
  <c r="BN861" i="1"/>
  <c r="BN862" i="1"/>
  <c r="BN863" i="1"/>
  <c r="BN864" i="1"/>
  <c r="BN865" i="1"/>
  <c r="BN866" i="1"/>
  <c r="BN867" i="1"/>
  <c r="BN868" i="1"/>
  <c r="BN869" i="1"/>
  <c r="BN870" i="1"/>
  <c r="BN871" i="1"/>
  <c r="BN872" i="1"/>
  <c r="BN873" i="1"/>
  <c r="BN874" i="1"/>
  <c r="BN875" i="1"/>
  <c r="BN876" i="1"/>
  <c r="BN877" i="1"/>
  <c r="BN878" i="1"/>
  <c r="BN879" i="1"/>
  <c r="BN880" i="1"/>
  <c r="BN881" i="1"/>
  <c r="BN882" i="1"/>
  <c r="BN883" i="1"/>
  <c r="BN884" i="1"/>
  <c r="BN885" i="1"/>
  <c r="BN886" i="1"/>
  <c r="BN887" i="1"/>
  <c r="BN888" i="1"/>
  <c r="BN889" i="1"/>
  <c r="BN890" i="1"/>
  <c r="BN891" i="1"/>
  <c r="BN892" i="1"/>
  <c r="BN893" i="1"/>
  <c r="BN894" i="1"/>
  <c r="BN895" i="1"/>
  <c r="BN896" i="1"/>
  <c r="BN897" i="1"/>
  <c r="BN898" i="1"/>
  <c r="BN899" i="1"/>
  <c r="BN900" i="1"/>
  <c r="BN901" i="1"/>
  <c r="BN902" i="1"/>
  <c r="BN903" i="1"/>
  <c r="BN904" i="1"/>
  <c r="BN905" i="1"/>
  <c r="BN906" i="1"/>
  <c r="BN907" i="1"/>
  <c r="BN908" i="1"/>
  <c r="BN909" i="1"/>
  <c r="BN910" i="1"/>
  <c r="BN911" i="1"/>
  <c r="BN912" i="1"/>
  <c r="BN913" i="1"/>
  <c r="BN914" i="1"/>
  <c r="BN915" i="1"/>
  <c r="BN916" i="1"/>
  <c r="BN917" i="1"/>
  <c r="BN918" i="1"/>
  <c r="BN919" i="1"/>
  <c r="BN920" i="1"/>
  <c r="BN921" i="1"/>
  <c r="BN922" i="1"/>
  <c r="BN923" i="1"/>
  <c r="BN924" i="1"/>
  <c r="BN925" i="1"/>
  <c r="BN926" i="1"/>
  <c r="BN927" i="1"/>
  <c r="BN928" i="1"/>
  <c r="BN929" i="1"/>
  <c r="BN930" i="1"/>
  <c r="BN931" i="1"/>
  <c r="BN932" i="1"/>
  <c r="BN933" i="1"/>
  <c r="BN934" i="1"/>
  <c r="BN935" i="1"/>
  <c r="BN936" i="1"/>
  <c r="BN937" i="1"/>
  <c r="BN938" i="1"/>
  <c r="BN939" i="1"/>
  <c r="BN940" i="1"/>
  <c r="BN941" i="1"/>
  <c r="BN942" i="1"/>
  <c r="BN943" i="1"/>
  <c r="BN944" i="1"/>
  <c r="BN945" i="1"/>
  <c r="BN946" i="1"/>
  <c r="BN947" i="1"/>
  <c r="BN948" i="1"/>
  <c r="BN949" i="1"/>
  <c r="BN950" i="1"/>
  <c r="BN951" i="1"/>
  <c r="BN952" i="1"/>
  <c r="BN953" i="1"/>
  <c r="BN954" i="1"/>
  <c r="BN955" i="1"/>
  <c r="BN956" i="1"/>
  <c r="BN957" i="1"/>
  <c r="BN958" i="1"/>
  <c r="BN959" i="1"/>
  <c r="BN960" i="1"/>
  <c r="BN961" i="1"/>
  <c r="BN962" i="1"/>
  <c r="BN963" i="1"/>
  <c r="BN964" i="1"/>
  <c r="BN965" i="1"/>
  <c r="BN966" i="1"/>
  <c r="BN967" i="1"/>
  <c r="BN968" i="1"/>
  <c r="BN969" i="1"/>
  <c r="BN970" i="1"/>
  <c r="BN971" i="1"/>
  <c r="BN972" i="1"/>
  <c r="BN973" i="1"/>
  <c r="BN974" i="1"/>
  <c r="BN975" i="1"/>
  <c r="BN976" i="1"/>
  <c r="BN977" i="1"/>
  <c r="BN978" i="1"/>
  <c r="BN979" i="1"/>
  <c r="BN980" i="1"/>
  <c r="BN981" i="1"/>
  <c r="BN982" i="1"/>
  <c r="BN983" i="1"/>
  <c r="BN984" i="1"/>
  <c r="BN985" i="1"/>
  <c r="BN986" i="1"/>
  <c r="BN987" i="1"/>
  <c r="BN988" i="1"/>
  <c r="BN989" i="1"/>
  <c r="BN990" i="1"/>
  <c r="BN991" i="1"/>
  <c r="BN992" i="1"/>
  <c r="BN993" i="1"/>
  <c r="BN994" i="1"/>
  <c r="BN995" i="1"/>
  <c r="BN996" i="1"/>
  <c r="BN997" i="1"/>
  <c r="BN998" i="1"/>
  <c r="BN999" i="1"/>
  <c r="BN1000" i="1"/>
  <c r="BN1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 i="1"/>
  <c r="AZ23" i="4" l="1"/>
  <c r="B45" i="4" s="1"/>
  <c r="D13" i="27"/>
  <c r="BN2001" i="1"/>
  <c r="BJ14" i="27" l="1"/>
  <c r="BJ13" i="27"/>
  <c r="AB20" i="27" l="1"/>
  <c r="D53" i="27" l="1"/>
  <c r="L22" i="27" s="1"/>
  <c r="BM2" i="1" l="1"/>
  <c r="A2" i="1" s="1"/>
  <c r="B61" i="4" l="1"/>
  <c r="H61" i="4" l="1"/>
  <c r="E57" i="33" s="1"/>
  <c r="H2" i="4" l="1"/>
  <c r="H1" i="4"/>
  <c r="AE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BA6" i="4" l="1"/>
  <c r="BA5" i="4"/>
  <c r="CI11"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CE1069" i="1"/>
  <c r="CE1070" i="1"/>
  <c r="CE1071" i="1"/>
  <c r="CE1072" i="1"/>
  <c r="CE1073" i="1"/>
  <c r="CE1074" i="1"/>
  <c r="CE1075" i="1"/>
  <c r="CE1076" i="1"/>
  <c r="CE1077"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T2" i="1" l="1"/>
  <c r="K2" i="1"/>
  <c r="D2" i="1"/>
  <c r="D3" i="1"/>
  <c r="K3" i="1"/>
  <c r="T3" i="1"/>
  <c r="AA3" i="1"/>
  <c r="AF3" i="1"/>
  <c r="AG3" i="1"/>
  <c r="D4" i="1"/>
  <c r="K4" i="1"/>
  <c r="T4" i="1"/>
  <c r="AA4" i="1"/>
  <c r="AE4" i="1"/>
  <c r="AF4" i="1"/>
  <c r="AG4" i="1"/>
  <c r="D5" i="1"/>
  <c r="K5" i="1"/>
  <c r="T5" i="1"/>
  <c r="AA5" i="1"/>
  <c r="AE5" i="1"/>
  <c r="AF5" i="1"/>
  <c r="AG5" i="1"/>
  <c r="D6" i="1"/>
  <c r="K6" i="1"/>
  <c r="T6" i="1"/>
  <c r="AA6" i="1"/>
  <c r="AE6" i="1"/>
  <c r="AF6" i="1"/>
  <c r="AG6" i="1"/>
  <c r="D7" i="1"/>
  <c r="K7" i="1"/>
  <c r="T7" i="1"/>
  <c r="AA7" i="1"/>
  <c r="AE7" i="1"/>
  <c r="AF7" i="1"/>
  <c r="AG7" i="1"/>
  <c r="D8" i="1"/>
  <c r="K8" i="1"/>
  <c r="T8" i="1"/>
  <c r="AA8" i="1"/>
  <c r="AE8" i="1"/>
  <c r="AF8" i="1"/>
  <c r="AG8" i="1"/>
  <c r="D9" i="1"/>
  <c r="K9" i="1"/>
  <c r="T9" i="1"/>
  <c r="AA9" i="1"/>
  <c r="AE9" i="1"/>
  <c r="AF9" i="1"/>
  <c r="AG9" i="1"/>
  <c r="D10" i="1"/>
  <c r="K10" i="1"/>
  <c r="T10" i="1"/>
  <c r="AA10" i="1"/>
  <c r="AE10" i="1"/>
  <c r="AF10" i="1"/>
  <c r="AG10" i="1"/>
  <c r="D11" i="1"/>
  <c r="K11" i="1"/>
  <c r="T11" i="1"/>
  <c r="AA11" i="1"/>
  <c r="AE11" i="1"/>
  <c r="AF11" i="1"/>
  <c r="AG11" i="1"/>
  <c r="D12" i="1"/>
  <c r="K12" i="1"/>
  <c r="T12" i="1"/>
  <c r="AA12" i="1"/>
  <c r="AE12" i="1"/>
  <c r="AF12" i="1"/>
  <c r="AG12" i="1"/>
  <c r="D13" i="1"/>
  <c r="K13" i="1"/>
  <c r="T13" i="1"/>
  <c r="AA13" i="1"/>
  <c r="AE13" i="1"/>
  <c r="AF13" i="1"/>
  <c r="AG13" i="1"/>
  <c r="D14" i="1"/>
  <c r="K14" i="1"/>
  <c r="T14" i="1"/>
  <c r="AA14" i="1"/>
  <c r="AE14" i="1"/>
  <c r="AF14" i="1"/>
  <c r="AG14" i="1"/>
  <c r="D15" i="1"/>
  <c r="K15" i="1"/>
  <c r="T15" i="1"/>
  <c r="AA15" i="1"/>
  <c r="AE15" i="1"/>
  <c r="AF15" i="1"/>
  <c r="AG15" i="1"/>
  <c r="D16" i="1"/>
  <c r="K16" i="1"/>
  <c r="T16" i="1"/>
  <c r="AA16" i="1"/>
  <c r="AE16" i="1"/>
  <c r="AF16" i="1"/>
  <c r="AG16" i="1"/>
  <c r="D17" i="1"/>
  <c r="K17" i="1"/>
  <c r="T17" i="1"/>
  <c r="AA17" i="1"/>
  <c r="AE17" i="1"/>
  <c r="AF17" i="1"/>
  <c r="AG17" i="1"/>
  <c r="D18" i="1"/>
  <c r="K18" i="1"/>
  <c r="T18" i="1"/>
  <c r="AA18" i="1"/>
  <c r="AE18" i="1"/>
  <c r="AF18" i="1"/>
  <c r="AG18" i="1"/>
  <c r="D19" i="1"/>
  <c r="K19" i="1"/>
  <c r="T19" i="1"/>
  <c r="AA19" i="1"/>
  <c r="AE19" i="1"/>
  <c r="AF19" i="1"/>
  <c r="AG19" i="1"/>
  <c r="D20" i="1"/>
  <c r="K20" i="1"/>
  <c r="T20" i="1"/>
  <c r="AA20" i="1"/>
  <c r="AE20" i="1"/>
  <c r="AF20" i="1"/>
  <c r="AG20" i="1"/>
  <c r="D21" i="1"/>
  <c r="K21" i="1"/>
  <c r="T21" i="1"/>
  <c r="AA21" i="1"/>
  <c r="AE21" i="1"/>
  <c r="AF21" i="1"/>
  <c r="AG21" i="1"/>
  <c r="D22" i="1"/>
  <c r="K22" i="1"/>
  <c r="T22" i="1"/>
  <c r="AA22" i="1"/>
  <c r="AE22" i="1"/>
  <c r="AF22" i="1"/>
  <c r="AG22" i="1"/>
  <c r="D23" i="1"/>
  <c r="K23" i="1"/>
  <c r="T23" i="1"/>
  <c r="AA23" i="1"/>
  <c r="AE23" i="1"/>
  <c r="AF23" i="1"/>
  <c r="AG23" i="1"/>
  <c r="D24" i="1"/>
  <c r="K24" i="1"/>
  <c r="T24" i="1"/>
  <c r="AA24" i="1"/>
  <c r="AE24" i="1"/>
  <c r="AF24" i="1"/>
  <c r="AG24" i="1"/>
  <c r="D25" i="1"/>
  <c r="K25" i="1"/>
  <c r="T25" i="1"/>
  <c r="AA25" i="1"/>
  <c r="AE25" i="1"/>
  <c r="AF25" i="1"/>
  <c r="AG25" i="1"/>
  <c r="D26" i="1"/>
  <c r="K26" i="1"/>
  <c r="T26" i="1"/>
  <c r="AA26" i="1"/>
  <c r="AE26" i="1"/>
  <c r="AF26" i="1"/>
  <c r="AG26" i="1"/>
  <c r="D27" i="1"/>
  <c r="K27" i="1"/>
  <c r="T27" i="1"/>
  <c r="AA27" i="1"/>
  <c r="AE27" i="1"/>
  <c r="AF27" i="1"/>
  <c r="AG27" i="1"/>
  <c r="D28" i="1"/>
  <c r="K28" i="1"/>
  <c r="T28" i="1"/>
  <c r="AA28" i="1"/>
  <c r="AE28" i="1"/>
  <c r="AF28" i="1"/>
  <c r="AG28" i="1"/>
  <c r="D29" i="1"/>
  <c r="K29" i="1"/>
  <c r="T29" i="1"/>
  <c r="AA29" i="1"/>
  <c r="AE29" i="1"/>
  <c r="AF29" i="1"/>
  <c r="AG29" i="1"/>
  <c r="D30" i="1"/>
  <c r="K30" i="1"/>
  <c r="T30" i="1"/>
  <c r="AA30" i="1"/>
  <c r="AE30" i="1"/>
  <c r="AF30" i="1"/>
  <c r="AG30" i="1"/>
  <c r="D31" i="1"/>
  <c r="K31" i="1"/>
  <c r="T31" i="1"/>
  <c r="AA31" i="1"/>
  <c r="AE31" i="1"/>
  <c r="AF31" i="1"/>
  <c r="AG31" i="1"/>
  <c r="D32" i="1"/>
  <c r="K32" i="1"/>
  <c r="T32" i="1"/>
  <c r="AA32" i="1"/>
  <c r="AE32" i="1"/>
  <c r="AF32" i="1"/>
  <c r="AG32" i="1"/>
  <c r="D33" i="1"/>
  <c r="K33" i="1"/>
  <c r="T33" i="1"/>
  <c r="AA33" i="1"/>
  <c r="AE33" i="1"/>
  <c r="AF33" i="1"/>
  <c r="AG33" i="1"/>
  <c r="D34" i="1"/>
  <c r="K34" i="1"/>
  <c r="T34" i="1"/>
  <c r="AA34" i="1"/>
  <c r="AE34" i="1"/>
  <c r="AF34" i="1"/>
  <c r="AG34" i="1"/>
  <c r="D35" i="1"/>
  <c r="K35" i="1"/>
  <c r="T35" i="1"/>
  <c r="AA35" i="1"/>
  <c r="AE35" i="1"/>
  <c r="AF35" i="1"/>
  <c r="AG35" i="1"/>
  <c r="D36" i="1"/>
  <c r="K36" i="1"/>
  <c r="T36" i="1"/>
  <c r="AA36" i="1"/>
  <c r="AE36" i="1"/>
  <c r="AF36" i="1"/>
  <c r="AG36" i="1"/>
  <c r="D37" i="1"/>
  <c r="K37" i="1"/>
  <c r="T37" i="1"/>
  <c r="AA37" i="1"/>
  <c r="AE37" i="1"/>
  <c r="AF37" i="1"/>
  <c r="AG37" i="1"/>
  <c r="D38" i="1"/>
  <c r="K38" i="1"/>
  <c r="T38" i="1"/>
  <c r="AA38" i="1"/>
  <c r="AE38" i="1"/>
  <c r="AF38" i="1"/>
  <c r="AG38" i="1"/>
  <c r="D39" i="1"/>
  <c r="K39" i="1"/>
  <c r="T39" i="1"/>
  <c r="AA39" i="1"/>
  <c r="AE39" i="1"/>
  <c r="AF39" i="1"/>
  <c r="AG39" i="1"/>
  <c r="D40" i="1"/>
  <c r="K40" i="1"/>
  <c r="T40" i="1"/>
  <c r="AA40" i="1"/>
  <c r="AE40" i="1"/>
  <c r="AF40" i="1"/>
  <c r="AG40" i="1"/>
  <c r="D41" i="1"/>
  <c r="K41" i="1"/>
  <c r="T41" i="1"/>
  <c r="AA41" i="1"/>
  <c r="AE41" i="1"/>
  <c r="AF41" i="1"/>
  <c r="AG41" i="1"/>
  <c r="D42" i="1"/>
  <c r="K42" i="1"/>
  <c r="T42" i="1"/>
  <c r="AA42" i="1"/>
  <c r="AE42" i="1"/>
  <c r="AF42" i="1"/>
  <c r="AG42" i="1"/>
  <c r="D43" i="1"/>
  <c r="K43" i="1"/>
  <c r="T43" i="1"/>
  <c r="AA43" i="1"/>
  <c r="AE43" i="1"/>
  <c r="AF43" i="1"/>
  <c r="AG43" i="1"/>
  <c r="D44" i="1"/>
  <c r="K44" i="1"/>
  <c r="T44" i="1"/>
  <c r="AA44" i="1"/>
  <c r="AE44" i="1"/>
  <c r="AF44" i="1"/>
  <c r="AG44" i="1"/>
  <c r="D45" i="1"/>
  <c r="K45" i="1"/>
  <c r="T45" i="1"/>
  <c r="AA45" i="1"/>
  <c r="AE45" i="1"/>
  <c r="AF45" i="1"/>
  <c r="AG45" i="1"/>
  <c r="D46" i="1"/>
  <c r="K46" i="1"/>
  <c r="T46" i="1"/>
  <c r="AA46" i="1"/>
  <c r="AE46" i="1"/>
  <c r="AF46" i="1"/>
  <c r="AG46" i="1"/>
  <c r="D47" i="1"/>
  <c r="K47" i="1"/>
  <c r="T47" i="1"/>
  <c r="AA47" i="1"/>
  <c r="AE47" i="1"/>
  <c r="AF47" i="1"/>
  <c r="AG47" i="1"/>
  <c r="D48" i="1"/>
  <c r="K48" i="1"/>
  <c r="T48" i="1"/>
  <c r="AA48" i="1"/>
  <c r="AE48" i="1"/>
  <c r="AF48" i="1"/>
  <c r="AG48" i="1"/>
  <c r="D49" i="1"/>
  <c r="K49" i="1"/>
  <c r="T49" i="1"/>
  <c r="AA49" i="1"/>
  <c r="AE49" i="1"/>
  <c r="AF49" i="1"/>
  <c r="AG49" i="1"/>
  <c r="D50" i="1"/>
  <c r="K50" i="1"/>
  <c r="T50" i="1"/>
  <c r="AA50" i="1"/>
  <c r="AE50" i="1"/>
  <c r="AF50" i="1"/>
  <c r="AG50" i="1"/>
  <c r="D51" i="1"/>
  <c r="K51" i="1"/>
  <c r="T51" i="1"/>
  <c r="AA51" i="1"/>
  <c r="AE51" i="1"/>
  <c r="AF51" i="1"/>
  <c r="AG51" i="1"/>
  <c r="D52" i="1"/>
  <c r="K52" i="1"/>
  <c r="T52" i="1"/>
  <c r="AA52" i="1"/>
  <c r="AE52" i="1"/>
  <c r="AF52" i="1"/>
  <c r="AG52" i="1"/>
  <c r="D53" i="1"/>
  <c r="K53" i="1"/>
  <c r="T53" i="1"/>
  <c r="AA53" i="1"/>
  <c r="AE53" i="1"/>
  <c r="AF53" i="1"/>
  <c r="AG53" i="1"/>
  <c r="D54" i="1"/>
  <c r="K54" i="1"/>
  <c r="T54" i="1"/>
  <c r="AA54" i="1"/>
  <c r="AE54" i="1"/>
  <c r="AF54" i="1"/>
  <c r="AG54" i="1"/>
  <c r="D55" i="1"/>
  <c r="K55" i="1"/>
  <c r="T55" i="1"/>
  <c r="AA55" i="1"/>
  <c r="AE55" i="1"/>
  <c r="AF55" i="1"/>
  <c r="AG55" i="1"/>
  <c r="D56" i="1"/>
  <c r="K56" i="1"/>
  <c r="T56" i="1"/>
  <c r="AA56" i="1"/>
  <c r="AE56" i="1"/>
  <c r="AF56" i="1"/>
  <c r="AG56" i="1"/>
  <c r="D57" i="1"/>
  <c r="K57" i="1"/>
  <c r="T57" i="1"/>
  <c r="AA57" i="1"/>
  <c r="AE57" i="1"/>
  <c r="AF57" i="1"/>
  <c r="AG57" i="1"/>
  <c r="D58" i="1"/>
  <c r="K58" i="1"/>
  <c r="T58" i="1"/>
  <c r="AA58" i="1"/>
  <c r="AE58" i="1"/>
  <c r="AF58" i="1"/>
  <c r="AG58" i="1"/>
  <c r="D59" i="1"/>
  <c r="K59" i="1"/>
  <c r="T59" i="1"/>
  <c r="AA59" i="1"/>
  <c r="AE59" i="1"/>
  <c r="AF59" i="1"/>
  <c r="AG59" i="1"/>
  <c r="D60" i="1"/>
  <c r="K60" i="1"/>
  <c r="T60" i="1"/>
  <c r="AA60" i="1"/>
  <c r="AE60" i="1"/>
  <c r="AF60" i="1"/>
  <c r="AG60" i="1"/>
  <c r="D61" i="1"/>
  <c r="K61" i="1"/>
  <c r="T61" i="1"/>
  <c r="AA61" i="1"/>
  <c r="AE61" i="1"/>
  <c r="AF61" i="1"/>
  <c r="AG61" i="1"/>
  <c r="D62" i="1"/>
  <c r="K62" i="1"/>
  <c r="T62" i="1"/>
  <c r="AA62" i="1"/>
  <c r="AE62" i="1"/>
  <c r="AF62" i="1"/>
  <c r="AG62" i="1"/>
  <c r="D63" i="1"/>
  <c r="K63" i="1"/>
  <c r="T63" i="1"/>
  <c r="AA63" i="1"/>
  <c r="AE63" i="1"/>
  <c r="AF63" i="1"/>
  <c r="AG63" i="1"/>
  <c r="D64" i="1"/>
  <c r="K64" i="1"/>
  <c r="T64" i="1"/>
  <c r="AA64" i="1"/>
  <c r="AE64" i="1"/>
  <c r="AF64" i="1"/>
  <c r="AG64" i="1"/>
  <c r="D65" i="1"/>
  <c r="K65" i="1"/>
  <c r="T65" i="1"/>
  <c r="AA65" i="1"/>
  <c r="AE65" i="1"/>
  <c r="AF65" i="1"/>
  <c r="AG65" i="1"/>
  <c r="D66" i="1"/>
  <c r="K66" i="1"/>
  <c r="T66" i="1"/>
  <c r="AA66" i="1"/>
  <c r="AE66" i="1"/>
  <c r="AF66" i="1"/>
  <c r="AG66" i="1"/>
  <c r="D67" i="1"/>
  <c r="K67" i="1"/>
  <c r="T67" i="1"/>
  <c r="AA67" i="1"/>
  <c r="AE67" i="1"/>
  <c r="AF67" i="1"/>
  <c r="AG67" i="1"/>
  <c r="D68" i="1"/>
  <c r="K68" i="1"/>
  <c r="T68" i="1"/>
  <c r="AA68" i="1"/>
  <c r="AE68" i="1"/>
  <c r="AF68" i="1"/>
  <c r="AG68" i="1"/>
  <c r="D69" i="1"/>
  <c r="K69" i="1"/>
  <c r="T69" i="1"/>
  <c r="AA69" i="1"/>
  <c r="AE69" i="1"/>
  <c r="AF69" i="1"/>
  <c r="AG69" i="1"/>
  <c r="D70" i="1"/>
  <c r="K70" i="1"/>
  <c r="T70" i="1"/>
  <c r="AA70" i="1"/>
  <c r="AE70" i="1"/>
  <c r="AF70" i="1"/>
  <c r="AG70" i="1"/>
  <c r="D71" i="1"/>
  <c r="K71" i="1"/>
  <c r="T71" i="1"/>
  <c r="AA71" i="1"/>
  <c r="AE71" i="1"/>
  <c r="AF71" i="1"/>
  <c r="AG71" i="1"/>
  <c r="D72" i="1"/>
  <c r="K72" i="1"/>
  <c r="T72" i="1"/>
  <c r="AA72" i="1"/>
  <c r="AE72" i="1"/>
  <c r="AF72" i="1"/>
  <c r="AG72" i="1"/>
  <c r="D73" i="1"/>
  <c r="K73" i="1"/>
  <c r="T73" i="1"/>
  <c r="AA73" i="1"/>
  <c r="AE73" i="1"/>
  <c r="AF73" i="1"/>
  <c r="AG73" i="1"/>
  <c r="D74" i="1"/>
  <c r="K74" i="1"/>
  <c r="T74" i="1"/>
  <c r="AA74" i="1"/>
  <c r="AE74" i="1"/>
  <c r="AF74" i="1"/>
  <c r="AG74" i="1"/>
  <c r="D75" i="1"/>
  <c r="K75" i="1"/>
  <c r="T75" i="1"/>
  <c r="AA75" i="1"/>
  <c r="AE75" i="1"/>
  <c r="AF75" i="1"/>
  <c r="AG75" i="1"/>
  <c r="D76" i="1"/>
  <c r="K76" i="1"/>
  <c r="T76" i="1"/>
  <c r="AA76" i="1"/>
  <c r="AE76" i="1"/>
  <c r="AF76" i="1"/>
  <c r="AG76" i="1"/>
  <c r="D77" i="1"/>
  <c r="K77" i="1"/>
  <c r="T77" i="1"/>
  <c r="AA77" i="1"/>
  <c r="AE77" i="1"/>
  <c r="AF77" i="1"/>
  <c r="AG77" i="1"/>
  <c r="D78" i="1"/>
  <c r="K78" i="1"/>
  <c r="T78" i="1"/>
  <c r="AA78" i="1"/>
  <c r="AE78" i="1"/>
  <c r="AF78" i="1"/>
  <c r="AG78" i="1"/>
  <c r="D79" i="1"/>
  <c r="K79" i="1"/>
  <c r="T79" i="1"/>
  <c r="AA79" i="1"/>
  <c r="AE79" i="1"/>
  <c r="AF79" i="1"/>
  <c r="AG79" i="1"/>
  <c r="D80" i="1"/>
  <c r="K80" i="1"/>
  <c r="T80" i="1"/>
  <c r="AA80" i="1"/>
  <c r="AE80" i="1"/>
  <c r="AF80" i="1"/>
  <c r="AG80" i="1"/>
  <c r="D81" i="1"/>
  <c r="K81" i="1"/>
  <c r="T81" i="1"/>
  <c r="AA81" i="1"/>
  <c r="AE81" i="1"/>
  <c r="AF81" i="1"/>
  <c r="AG81" i="1"/>
  <c r="D82" i="1"/>
  <c r="K82" i="1"/>
  <c r="T82" i="1"/>
  <c r="AA82" i="1"/>
  <c r="AE82" i="1"/>
  <c r="AF82" i="1"/>
  <c r="AG82" i="1"/>
  <c r="D83" i="1"/>
  <c r="K83" i="1"/>
  <c r="T83" i="1"/>
  <c r="AA83" i="1"/>
  <c r="AE83" i="1"/>
  <c r="AF83" i="1"/>
  <c r="AG83" i="1"/>
  <c r="D84" i="1"/>
  <c r="K84" i="1"/>
  <c r="T84" i="1"/>
  <c r="AA84" i="1"/>
  <c r="AE84" i="1"/>
  <c r="AF84" i="1"/>
  <c r="AG84" i="1"/>
  <c r="D85" i="1"/>
  <c r="K85" i="1"/>
  <c r="T85" i="1"/>
  <c r="AA85" i="1"/>
  <c r="AE85" i="1"/>
  <c r="AF85" i="1"/>
  <c r="AG85" i="1"/>
  <c r="D86" i="1"/>
  <c r="K86" i="1"/>
  <c r="T86" i="1"/>
  <c r="AA86" i="1"/>
  <c r="AE86" i="1"/>
  <c r="AF86" i="1"/>
  <c r="AG86" i="1"/>
  <c r="D87" i="1"/>
  <c r="K87" i="1"/>
  <c r="T87" i="1"/>
  <c r="AA87" i="1"/>
  <c r="AE87" i="1"/>
  <c r="AF87" i="1"/>
  <c r="AG87" i="1"/>
  <c r="D88" i="1"/>
  <c r="K88" i="1"/>
  <c r="T88" i="1"/>
  <c r="AA88" i="1"/>
  <c r="AE88" i="1"/>
  <c r="AF88" i="1"/>
  <c r="AG88" i="1"/>
  <c r="D89" i="1"/>
  <c r="K89" i="1"/>
  <c r="T89" i="1"/>
  <c r="AA89" i="1"/>
  <c r="AE89" i="1"/>
  <c r="AF89" i="1"/>
  <c r="AG89" i="1"/>
  <c r="D90" i="1"/>
  <c r="K90" i="1"/>
  <c r="T90" i="1"/>
  <c r="AA90" i="1"/>
  <c r="AE90" i="1"/>
  <c r="AF90" i="1"/>
  <c r="AG90" i="1"/>
  <c r="D91" i="1"/>
  <c r="K91" i="1"/>
  <c r="T91" i="1"/>
  <c r="AA91" i="1"/>
  <c r="AE91" i="1"/>
  <c r="AF91" i="1"/>
  <c r="AG91" i="1"/>
  <c r="D92" i="1"/>
  <c r="K92" i="1"/>
  <c r="T92" i="1"/>
  <c r="AA92" i="1"/>
  <c r="AE92" i="1"/>
  <c r="AF92" i="1"/>
  <c r="AG92" i="1"/>
  <c r="D93" i="1"/>
  <c r="K93" i="1"/>
  <c r="T93" i="1"/>
  <c r="AA93" i="1"/>
  <c r="AE93" i="1"/>
  <c r="AF93" i="1"/>
  <c r="AG93" i="1"/>
  <c r="D94" i="1"/>
  <c r="K94" i="1"/>
  <c r="T94" i="1"/>
  <c r="AA94" i="1"/>
  <c r="AE94" i="1"/>
  <c r="AF94" i="1"/>
  <c r="AG94" i="1"/>
  <c r="D95" i="1"/>
  <c r="K95" i="1"/>
  <c r="T95" i="1"/>
  <c r="AA95" i="1"/>
  <c r="AE95" i="1"/>
  <c r="AF95" i="1"/>
  <c r="AG95" i="1"/>
  <c r="D96" i="1"/>
  <c r="K96" i="1"/>
  <c r="T96" i="1"/>
  <c r="AA96" i="1"/>
  <c r="AE96" i="1"/>
  <c r="AF96" i="1"/>
  <c r="AG96" i="1"/>
  <c r="D97" i="1"/>
  <c r="K97" i="1"/>
  <c r="T97" i="1"/>
  <c r="AA97" i="1"/>
  <c r="AE97" i="1"/>
  <c r="AF97" i="1"/>
  <c r="AG97" i="1"/>
  <c r="D98" i="1"/>
  <c r="K98" i="1"/>
  <c r="T98" i="1"/>
  <c r="AA98" i="1"/>
  <c r="AE98" i="1"/>
  <c r="AF98" i="1"/>
  <c r="AG98" i="1"/>
  <c r="D99" i="1"/>
  <c r="K99" i="1"/>
  <c r="T99" i="1"/>
  <c r="AA99" i="1"/>
  <c r="AE99" i="1"/>
  <c r="AF99" i="1"/>
  <c r="AG99" i="1"/>
  <c r="D100" i="1"/>
  <c r="K100" i="1"/>
  <c r="T100" i="1"/>
  <c r="AA100" i="1"/>
  <c r="AE100" i="1"/>
  <c r="AF100" i="1"/>
  <c r="AG100" i="1"/>
  <c r="D101" i="1"/>
  <c r="K101" i="1"/>
  <c r="T101" i="1"/>
  <c r="AA101" i="1"/>
  <c r="AE101" i="1"/>
  <c r="AF101" i="1"/>
  <c r="AG101" i="1"/>
  <c r="D102" i="1"/>
  <c r="K102" i="1"/>
  <c r="T102" i="1"/>
  <c r="AA102" i="1"/>
  <c r="AE102" i="1"/>
  <c r="AF102" i="1"/>
  <c r="AG102" i="1"/>
  <c r="D103" i="1"/>
  <c r="K103" i="1"/>
  <c r="T103" i="1"/>
  <c r="AA103" i="1"/>
  <c r="AE103" i="1"/>
  <c r="AF103" i="1"/>
  <c r="AG103" i="1"/>
  <c r="D104" i="1"/>
  <c r="K104" i="1"/>
  <c r="T104" i="1"/>
  <c r="AA104" i="1"/>
  <c r="AE104" i="1"/>
  <c r="AF104" i="1"/>
  <c r="AG104" i="1"/>
  <c r="D105" i="1"/>
  <c r="K105" i="1"/>
  <c r="T105" i="1"/>
  <c r="AA105" i="1"/>
  <c r="AE105" i="1"/>
  <c r="AF105" i="1"/>
  <c r="AG105" i="1"/>
  <c r="D106" i="1"/>
  <c r="K106" i="1"/>
  <c r="T106" i="1"/>
  <c r="AA106" i="1"/>
  <c r="AE106" i="1"/>
  <c r="AF106" i="1"/>
  <c r="AG106" i="1"/>
  <c r="D107" i="1"/>
  <c r="K107" i="1"/>
  <c r="T107" i="1"/>
  <c r="AA107" i="1"/>
  <c r="AE107" i="1"/>
  <c r="AF107" i="1"/>
  <c r="AG107" i="1"/>
  <c r="D108" i="1"/>
  <c r="K108" i="1"/>
  <c r="T108" i="1"/>
  <c r="AA108" i="1"/>
  <c r="AE108" i="1"/>
  <c r="AF108" i="1"/>
  <c r="AG108" i="1"/>
  <c r="D109" i="1"/>
  <c r="K109" i="1"/>
  <c r="T109" i="1"/>
  <c r="AA109" i="1"/>
  <c r="AE109" i="1"/>
  <c r="AF109" i="1"/>
  <c r="AG109" i="1"/>
  <c r="D110" i="1"/>
  <c r="K110" i="1"/>
  <c r="T110" i="1"/>
  <c r="AA110" i="1"/>
  <c r="AE110" i="1"/>
  <c r="AF110" i="1"/>
  <c r="AG110" i="1"/>
  <c r="D111" i="1"/>
  <c r="K111" i="1"/>
  <c r="T111" i="1"/>
  <c r="AA111" i="1"/>
  <c r="AE111" i="1"/>
  <c r="AF111" i="1"/>
  <c r="AG111" i="1"/>
  <c r="D112" i="1"/>
  <c r="K112" i="1"/>
  <c r="T112" i="1"/>
  <c r="AA112" i="1"/>
  <c r="AE112" i="1"/>
  <c r="AF112" i="1"/>
  <c r="AG112" i="1"/>
  <c r="D113" i="1"/>
  <c r="K113" i="1"/>
  <c r="T113" i="1"/>
  <c r="AA113" i="1"/>
  <c r="AE113" i="1"/>
  <c r="AF113" i="1"/>
  <c r="AG113" i="1"/>
  <c r="D114" i="1"/>
  <c r="K114" i="1"/>
  <c r="T114" i="1"/>
  <c r="AA114" i="1"/>
  <c r="AE114" i="1"/>
  <c r="AF114" i="1"/>
  <c r="AG114" i="1"/>
  <c r="D115" i="1"/>
  <c r="K115" i="1"/>
  <c r="T115" i="1"/>
  <c r="AA115" i="1"/>
  <c r="AE115" i="1"/>
  <c r="AF115" i="1"/>
  <c r="AG115" i="1"/>
  <c r="D116" i="1"/>
  <c r="K116" i="1"/>
  <c r="T116" i="1"/>
  <c r="AA116" i="1"/>
  <c r="AE116" i="1"/>
  <c r="AF116" i="1"/>
  <c r="AG116" i="1"/>
  <c r="D117" i="1"/>
  <c r="K117" i="1"/>
  <c r="T117" i="1"/>
  <c r="AA117" i="1"/>
  <c r="AE117" i="1"/>
  <c r="AF117" i="1"/>
  <c r="AG117" i="1"/>
  <c r="D118" i="1"/>
  <c r="K118" i="1"/>
  <c r="T118" i="1"/>
  <c r="AA118" i="1"/>
  <c r="AE118" i="1"/>
  <c r="AF118" i="1"/>
  <c r="AG118" i="1"/>
  <c r="D119" i="1"/>
  <c r="K119" i="1"/>
  <c r="T119" i="1"/>
  <c r="AA119" i="1"/>
  <c r="AE119" i="1"/>
  <c r="AF119" i="1"/>
  <c r="AG119" i="1"/>
  <c r="D120" i="1"/>
  <c r="K120" i="1"/>
  <c r="T120" i="1"/>
  <c r="AA120" i="1"/>
  <c r="AE120" i="1"/>
  <c r="AF120" i="1"/>
  <c r="AG120" i="1"/>
  <c r="D121" i="1"/>
  <c r="K121" i="1"/>
  <c r="T121" i="1"/>
  <c r="AA121" i="1"/>
  <c r="AE121" i="1"/>
  <c r="AF121" i="1"/>
  <c r="AG121" i="1"/>
  <c r="D122" i="1"/>
  <c r="K122" i="1"/>
  <c r="T122" i="1"/>
  <c r="AA122" i="1"/>
  <c r="AE122" i="1"/>
  <c r="AF122" i="1"/>
  <c r="AG122" i="1"/>
  <c r="D123" i="1"/>
  <c r="K123" i="1"/>
  <c r="T123" i="1"/>
  <c r="AA123" i="1"/>
  <c r="AE123" i="1"/>
  <c r="AF123" i="1"/>
  <c r="AG123" i="1"/>
  <c r="D124" i="1"/>
  <c r="K124" i="1"/>
  <c r="T124" i="1"/>
  <c r="AA124" i="1"/>
  <c r="AE124" i="1"/>
  <c r="AF124" i="1"/>
  <c r="AG124" i="1"/>
  <c r="D125" i="1"/>
  <c r="K125" i="1"/>
  <c r="T125" i="1"/>
  <c r="AA125" i="1"/>
  <c r="AE125" i="1"/>
  <c r="AF125" i="1"/>
  <c r="AG125" i="1"/>
  <c r="D126" i="1"/>
  <c r="K126" i="1"/>
  <c r="T126" i="1"/>
  <c r="AA126" i="1"/>
  <c r="AE126" i="1"/>
  <c r="AF126" i="1"/>
  <c r="AG126" i="1"/>
  <c r="D127" i="1"/>
  <c r="K127" i="1"/>
  <c r="T127" i="1"/>
  <c r="AA127" i="1"/>
  <c r="AE127" i="1"/>
  <c r="AF127" i="1"/>
  <c r="AG127" i="1"/>
  <c r="D128" i="1"/>
  <c r="K128" i="1"/>
  <c r="T128" i="1"/>
  <c r="AA128" i="1"/>
  <c r="AE128" i="1"/>
  <c r="AF128" i="1"/>
  <c r="AG128" i="1"/>
  <c r="D129" i="1"/>
  <c r="K129" i="1"/>
  <c r="T129" i="1"/>
  <c r="AA129" i="1"/>
  <c r="AE129" i="1"/>
  <c r="AF129" i="1"/>
  <c r="AG129" i="1"/>
  <c r="D130" i="1"/>
  <c r="K130" i="1"/>
  <c r="T130" i="1"/>
  <c r="AA130" i="1"/>
  <c r="AE130" i="1"/>
  <c r="AF130" i="1"/>
  <c r="AG130" i="1"/>
  <c r="D131" i="1"/>
  <c r="K131" i="1"/>
  <c r="T131" i="1"/>
  <c r="AA131" i="1"/>
  <c r="AE131" i="1"/>
  <c r="AF131" i="1"/>
  <c r="AG131" i="1"/>
  <c r="D132" i="1"/>
  <c r="K132" i="1"/>
  <c r="T132" i="1"/>
  <c r="AA132" i="1"/>
  <c r="AE132" i="1"/>
  <c r="AF132" i="1"/>
  <c r="AG132" i="1"/>
  <c r="D133" i="1"/>
  <c r="K133" i="1"/>
  <c r="T133" i="1"/>
  <c r="AA133" i="1"/>
  <c r="AE133" i="1"/>
  <c r="AF133" i="1"/>
  <c r="AG133" i="1"/>
  <c r="D134" i="1"/>
  <c r="K134" i="1"/>
  <c r="T134" i="1"/>
  <c r="AA134" i="1"/>
  <c r="AE134" i="1"/>
  <c r="AF134" i="1"/>
  <c r="AG134" i="1"/>
  <c r="D135" i="1"/>
  <c r="K135" i="1"/>
  <c r="T135" i="1"/>
  <c r="AA135" i="1"/>
  <c r="AE135" i="1"/>
  <c r="AF135" i="1"/>
  <c r="AG135" i="1"/>
  <c r="D136" i="1"/>
  <c r="K136" i="1"/>
  <c r="T136" i="1"/>
  <c r="AA136" i="1"/>
  <c r="AE136" i="1"/>
  <c r="AF136" i="1"/>
  <c r="AG136" i="1"/>
  <c r="D137" i="1"/>
  <c r="K137" i="1"/>
  <c r="T137" i="1"/>
  <c r="AA137" i="1"/>
  <c r="AE137" i="1"/>
  <c r="AF137" i="1"/>
  <c r="AG137" i="1"/>
  <c r="D138" i="1"/>
  <c r="K138" i="1"/>
  <c r="T138" i="1"/>
  <c r="AA138" i="1"/>
  <c r="AE138" i="1"/>
  <c r="AF138" i="1"/>
  <c r="AG138" i="1"/>
  <c r="D139" i="1"/>
  <c r="K139" i="1"/>
  <c r="T139" i="1"/>
  <c r="AA139" i="1"/>
  <c r="AE139" i="1"/>
  <c r="AF139" i="1"/>
  <c r="AG139" i="1"/>
  <c r="D140" i="1"/>
  <c r="K140" i="1"/>
  <c r="T140" i="1"/>
  <c r="AA140" i="1"/>
  <c r="AE140" i="1"/>
  <c r="AF140" i="1"/>
  <c r="AG140" i="1"/>
  <c r="D141" i="1"/>
  <c r="K141" i="1"/>
  <c r="T141" i="1"/>
  <c r="AA141" i="1"/>
  <c r="AE141" i="1"/>
  <c r="AF141" i="1"/>
  <c r="AG141" i="1"/>
  <c r="D142" i="1"/>
  <c r="K142" i="1"/>
  <c r="T142" i="1"/>
  <c r="AA142" i="1"/>
  <c r="AE142" i="1"/>
  <c r="AF142" i="1"/>
  <c r="AG142" i="1"/>
  <c r="D143" i="1"/>
  <c r="K143" i="1"/>
  <c r="T143" i="1"/>
  <c r="AA143" i="1"/>
  <c r="AE143" i="1"/>
  <c r="AF143" i="1"/>
  <c r="AG143" i="1"/>
  <c r="D144" i="1"/>
  <c r="K144" i="1"/>
  <c r="T144" i="1"/>
  <c r="AA144" i="1"/>
  <c r="AE144" i="1"/>
  <c r="AF144" i="1"/>
  <c r="AG144" i="1"/>
  <c r="D145" i="1"/>
  <c r="K145" i="1"/>
  <c r="T145" i="1"/>
  <c r="AA145" i="1"/>
  <c r="AE145" i="1"/>
  <c r="AF145" i="1"/>
  <c r="AG145" i="1"/>
  <c r="D146" i="1"/>
  <c r="K146" i="1"/>
  <c r="T146" i="1"/>
  <c r="AA146" i="1"/>
  <c r="AE146" i="1"/>
  <c r="AF146" i="1"/>
  <c r="AG146" i="1"/>
  <c r="D147" i="1"/>
  <c r="K147" i="1"/>
  <c r="T147" i="1"/>
  <c r="AA147" i="1"/>
  <c r="AE147" i="1"/>
  <c r="AF147" i="1"/>
  <c r="AG147" i="1"/>
  <c r="D148" i="1"/>
  <c r="K148" i="1"/>
  <c r="T148" i="1"/>
  <c r="AA148" i="1"/>
  <c r="AE148" i="1"/>
  <c r="AF148" i="1"/>
  <c r="AG148" i="1"/>
  <c r="D149" i="1"/>
  <c r="K149" i="1"/>
  <c r="T149" i="1"/>
  <c r="AA149" i="1"/>
  <c r="AE149" i="1"/>
  <c r="AF149" i="1"/>
  <c r="AG149" i="1"/>
  <c r="D150" i="1"/>
  <c r="K150" i="1"/>
  <c r="T150" i="1"/>
  <c r="AA150" i="1"/>
  <c r="AE150" i="1"/>
  <c r="AF150" i="1"/>
  <c r="AG150" i="1"/>
  <c r="D151" i="1"/>
  <c r="K151" i="1"/>
  <c r="T151" i="1"/>
  <c r="AA151" i="1"/>
  <c r="AE151" i="1"/>
  <c r="AF151" i="1"/>
  <c r="AG151" i="1"/>
  <c r="D152" i="1"/>
  <c r="K152" i="1"/>
  <c r="T152" i="1"/>
  <c r="AA152" i="1"/>
  <c r="AE152" i="1"/>
  <c r="AF152" i="1"/>
  <c r="AG152" i="1"/>
  <c r="D153" i="1"/>
  <c r="K153" i="1"/>
  <c r="T153" i="1"/>
  <c r="AA153" i="1"/>
  <c r="AE153" i="1"/>
  <c r="AF153" i="1"/>
  <c r="AG153" i="1"/>
  <c r="D154" i="1"/>
  <c r="K154" i="1"/>
  <c r="T154" i="1"/>
  <c r="AA154" i="1"/>
  <c r="AE154" i="1"/>
  <c r="AF154" i="1"/>
  <c r="AG154" i="1"/>
  <c r="D155" i="1"/>
  <c r="K155" i="1"/>
  <c r="T155" i="1"/>
  <c r="AA155" i="1"/>
  <c r="AE155" i="1"/>
  <c r="AF155" i="1"/>
  <c r="AG155" i="1"/>
  <c r="D156" i="1"/>
  <c r="K156" i="1"/>
  <c r="T156" i="1"/>
  <c r="AA156" i="1"/>
  <c r="AE156" i="1"/>
  <c r="AF156" i="1"/>
  <c r="AG156" i="1"/>
  <c r="D157" i="1"/>
  <c r="K157" i="1"/>
  <c r="T157" i="1"/>
  <c r="AA157" i="1"/>
  <c r="AE157" i="1"/>
  <c r="AF157" i="1"/>
  <c r="AG157" i="1"/>
  <c r="D158" i="1"/>
  <c r="K158" i="1"/>
  <c r="T158" i="1"/>
  <c r="AA158" i="1"/>
  <c r="AE158" i="1"/>
  <c r="AF158" i="1"/>
  <c r="AG158" i="1"/>
  <c r="D159" i="1"/>
  <c r="K159" i="1"/>
  <c r="T159" i="1"/>
  <c r="AA159" i="1"/>
  <c r="AE159" i="1"/>
  <c r="AF159" i="1"/>
  <c r="AG159" i="1"/>
  <c r="D160" i="1"/>
  <c r="K160" i="1"/>
  <c r="T160" i="1"/>
  <c r="AA160" i="1"/>
  <c r="AE160" i="1"/>
  <c r="AF160" i="1"/>
  <c r="AG160" i="1"/>
  <c r="D161" i="1"/>
  <c r="K161" i="1"/>
  <c r="T161" i="1"/>
  <c r="AA161" i="1"/>
  <c r="AE161" i="1"/>
  <c r="AF161" i="1"/>
  <c r="AG161" i="1"/>
  <c r="D162" i="1"/>
  <c r="K162" i="1"/>
  <c r="T162" i="1"/>
  <c r="AA162" i="1"/>
  <c r="AE162" i="1"/>
  <c r="AF162" i="1"/>
  <c r="AG162" i="1"/>
  <c r="D163" i="1"/>
  <c r="K163" i="1"/>
  <c r="T163" i="1"/>
  <c r="AA163" i="1"/>
  <c r="AE163" i="1"/>
  <c r="AF163" i="1"/>
  <c r="AG163" i="1"/>
  <c r="D164" i="1"/>
  <c r="K164" i="1"/>
  <c r="T164" i="1"/>
  <c r="AA164" i="1"/>
  <c r="AE164" i="1"/>
  <c r="AF164" i="1"/>
  <c r="AG164" i="1"/>
  <c r="D165" i="1"/>
  <c r="K165" i="1"/>
  <c r="T165" i="1"/>
  <c r="AA165" i="1"/>
  <c r="AE165" i="1"/>
  <c r="AF165" i="1"/>
  <c r="AG165" i="1"/>
  <c r="D166" i="1"/>
  <c r="K166" i="1"/>
  <c r="T166" i="1"/>
  <c r="AA166" i="1"/>
  <c r="AE166" i="1"/>
  <c r="AF166" i="1"/>
  <c r="AG166" i="1"/>
  <c r="D167" i="1"/>
  <c r="K167" i="1"/>
  <c r="T167" i="1"/>
  <c r="AA167" i="1"/>
  <c r="AE167" i="1"/>
  <c r="AF167" i="1"/>
  <c r="AG167" i="1"/>
  <c r="D168" i="1"/>
  <c r="K168" i="1"/>
  <c r="T168" i="1"/>
  <c r="AA168" i="1"/>
  <c r="AE168" i="1"/>
  <c r="AF168" i="1"/>
  <c r="AG168" i="1"/>
  <c r="D169" i="1"/>
  <c r="K169" i="1"/>
  <c r="T169" i="1"/>
  <c r="AA169" i="1"/>
  <c r="AE169" i="1"/>
  <c r="AF169" i="1"/>
  <c r="AG169" i="1"/>
  <c r="D170" i="1"/>
  <c r="K170" i="1"/>
  <c r="T170" i="1"/>
  <c r="AA170" i="1"/>
  <c r="AE170" i="1"/>
  <c r="AF170" i="1"/>
  <c r="AG170" i="1"/>
  <c r="D171" i="1"/>
  <c r="K171" i="1"/>
  <c r="T171" i="1"/>
  <c r="AA171" i="1"/>
  <c r="AE171" i="1"/>
  <c r="AF171" i="1"/>
  <c r="AG171" i="1"/>
  <c r="D172" i="1"/>
  <c r="K172" i="1"/>
  <c r="T172" i="1"/>
  <c r="AA172" i="1"/>
  <c r="AE172" i="1"/>
  <c r="AF172" i="1"/>
  <c r="AG172" i="1"/>
  <c r="D173" i="1"/>
  <c r="K173" i="1"/>
  <c r="T173" i="1"/>
  <c r="AA173" i="1"/>
  <c r="AE173" i="1"/>
  <c r="AF173" i="1"/>
  <c r="AG173" i="1"/>
  <c r="D174" i="1"/>
  <c r="K174" i="1"/>
  <c r="T174" i="1"/>
  <c r="AA174" i="1"/>
  <c r="AE174" i="1"/>
  <c r="AF174" i="1"/>
  <c r="AG174" i="1"/>
  <c r="D175" i="1"/>
  <c r="K175" i="1"/>
  <c r="T175" i="1"/>
  <c r="AA175" i="1"/>
  <c r="AE175" i="1"/>
  <c r="AF175" i="1"/>
  <c r="AG175" i="1"/>
  <c r="D176" i="1"/>
  <c r="K176" i="1"/>
  <c r="T176" i="1"/>
  <c r="AA176" i="1"/>
  <c r="AE176" i="1"/>
  <c r="AF176" i="1"/>
  <c r="AG176" i="1"/>
  <c r="D177" i="1"/>
  <c r="K177" i="1"/>
  <c r="T177" i="1"/>
  <c r="AA177" i="1"/>
  <c r="AE177" i="1"/>
  <c r="AF177" i="1"/>
  <c r="AG177" i="1"/>
  <c r="D178" i="1"/>
  <c r="K178" i="1"/>
  <c r="T178" i="1"/>
  <c r="AA178" i="1"/>
  <c r="AE178" i="1"/>
  <c r="AF178" i="1"/>
  <c r="AG178" i="1"/>
  <c r="D179" i="1"/>
  <c r="K179" i="1"/>
  <c r="T179" i="1"/>
  <c r="AA179" i="1"/>
  <c r="AE179" i="1"/>
  <c r="AF179" i="1"/>
  <c r="AG179" i="1"/>
  <c r="D180" i="1"/>
  <c r="K180" i="1"/>
  <c r="T180" i="1"/>
  <c r="AA180" i="1"/>
  <c r="AE180" i="1"/>
  <c r="AF180" i="1"/>
  <c r="AG180" i="1"/>
  <c r="D181" i="1"/>
  <c r="K181" i="1"/>
  <c r="T181" i="1"/>
  <c r="AA181" i="1"/>
  <c r="AE181" i="1"/>
  <c r="AF181" i="1"/>
  <c r="AG181" i="1"/>
  <c r="D182" i="1"/>
  <c r="K182" i="1"/>
  <c r="T182" i="1"/>
  <c r="AA182" i="1"/>
  <c r="AE182" i="1"/>
  <c r="AF182" i="1"/>
  <c r="AG182" i="1"/>
  <c r="D183" i="1"/>
  <c r="K183" i="1"/>
  <c r="T183" i="1"/>
  <c r="AA183" i="1"/>
  <c r="AE183" i="1"/>
  <c r="AF183" i="1"/>
  <c r="AG183" i="1"/>
  <c r="D184" i="1"/>
  <c r="K184" i="1"/>
  <c r="T184" i="1"/>
  <c r="AA184" i="1"/>
  <c r="AE184" i="1"/>
  <c r="AF184" i="1"/>
  <c r="AG184" i="1"/>
  <c r="D185" i="1"/>
  <c r="K185" i="1"/>
  <c r="T185" i="1"/>
  <c r="AA185" i="1"/>
  <c r="AE185" i="1"/>
  <c r="AF185" i="1"/>
  <c r="AG185" i="1"/>
  <c r="D186" i="1"/>
  <c r="K186" i="1"/>
  <c r="T186" i="1"/>
  <c r="AA186" i="1"/>
  <c r="AE186" i="1"/>
  <c r="AF186" i="1"/>
  <c r="AG186" i="1"/>
  <c r="D187" i="1"/>
  <c r="K187" i="1"/>
  <c r="T187" i="1"/>
  <c r="AA187" i="1"/>
  <c r="AE187" i="1"/>
  <c r="AF187" i="1"/>
  <c r="AG187" i="1"/>
  <c r="D188" i="1"/>
  <c r="K188" i="1"/>
  <c r="T188" i="1"/>
  <c r="AA188" i="1"/>
  <c r="AE188" i="1"/>
  <c r="AF188" i="1"/>
  <c r="AG188" i="1"/>
  <c r="D189" i="1"/>
  <c r="K189" i="1"/>
  <c r="T189" i="1"/>
  <c r="AA189" i="1"/>
  <c r="AE189" i="1"/>
  <c r="AF189" i="1"/>
  <c r="AG189" i="1"/>
  <c r="D190" i="1"/>
  <c r="K190" i="1"/>
  <c r="T190" i="1"/>
  <c r="AA190" i="1"/>
  <c r="AE190" i="1"/>
  <c r="AF190" i="1"/>
  <c r="AG190" i="1"/>
  <c r="D191" i="1"/>
  <c r="K191" i="1"/>
  <c r="T191" i="1"/>
  <c r="AA191" i="1"/>
  <c r="AE191" i="1"/>
  <c r="AF191" i="1"/>
  <c r="AG191" i="1"/>
  <c r="D192" i="1"/>
  <c r="K192" i="1"/>
  <c r="T192" i="1"/>
  <c r="AA192" i="1"/>
  <c r="AE192" i="1"/>
  <c r="AF192" i="1"/>
  <c r="AG192" i="1"/>
  <c r="D193" i="1"/>
  <c r="K193" i="1"/>
  <c r="T193" i="1"/>
  <c r="AA193" i="1"/>
  <c r="AE193" i="1"/>
  <c r="AF193" i="1"/>
  <c r="AG193" i="1"/>
  <c r="D194" i="1"/>
  <c r="K194" i="1"/>
  <c r="T194" i="1"/>
  <c r="AA194" i="1"/>
  <c r="AE194" i="1"/>
  <c r="AF194" i="1"/>
  <c r="AG194" i="1"/>
  <c r="D195" i="1"/>
  <c r="K195" i="1"/>
  <c r="T195" i="1"/>
  <c r="AA195" i="1"/>
  <c r="AE195" i="1"/>
  <c r="AF195" i="1"/>
  <c r="AG195" i="1"/>
  <c r="D196" i="1"/>
  <c r="K196" i="1"/>
  <c r="T196" i="1"/>
  <c r="AA196" i="1"/>
  <c r="AE196" i="1"/>
  <c r="AF196" i="1"/>
  <c r="AG196" i="1"/>
  <c r="D197" i="1"/>
  <c r="K197" i="1"/>
  <c r="T197" i="1"/>
  <c r="AA197" i="1"/>
  <c r="AE197" i="1"/>
  <c r="AF197" i="1"/>
  <c r="AG197" i="1"/>
  <c r="D198" i="1"/>
  <c r="K198" i="1"/>
  <c r="T198" i="1"/>
  <c r="AA198" i="1"/>
  <c r="AE198" i="1"/>
  <c r="AF198" i="1"/>
  <c r="AG198" i="1"/>
  <c r="D199" i="1"/>
  <c r="K199" i="1"/>
  <c r="T199" i="1"/>
  <c r="AA199" i="1"/>
  <c r="AE199" i="1"/>
  <c r="AF199" i="1"/>
  <c r="AG199" i="1"/>
  <c r="D200" i="1"/>
  <c r="K200" i="1"/>
  <c r="T200" i="1"/>
  <c r="AA200" i="1"/>
  <c r="AE200" i="1"/>
  <c r="AF200" i="1"/>
  <c r="AG200" i="1"/>
  <c r="D201" i="1"/>
  <c r="K201" i="1"/>
  <c r="T201" i="1"/>
  <c r="AA201" i="1"/>
  <c r="AE201" i="1"/>
  <c r="AF201" i="1"/>
  <c r="AG201" i="1"/>
  <c r="D202" i="1"/>
  <c r="K202" i="1"/>
  <c r="T202" i="1"/>
  <c r="AA202" i="1"/>
  <c r="AE202" i="1"/>
  <c r="AF202" i="1"/>
  <c r="AG202" i="1"/>
  <c r="D203" i="1"/>
  <c r="K203" i="1"/>
  <c r="T203" i="1"/>
  <c r="AA203" i="1"/>
  <c r="AE203" i="1"/>
  <c r="AF203" i="1"/>
  <c r="AG203" i="1"/>
  <c r="D204" i="1"/>
  <c r="K204" i="1"/>
  <c r="T204" i="1"/>
  <c r="AA204" i="1"/>
  <c r="AE204" i="1"/>
  <c r="AF204" i="1"/>
  <c r="AG204" i="1"/>
  <c r="D205" i="1"/>
  <c r="K205" i="1"/>
  <c r="T205" i="1"/>
  <c r="AA205" i="1"/>
  <c r="AE205" i="1"/>
  <c r="AF205" i="1"/>
  <c r="AG205" i="1"/>
  <c r="D206" i="1"/>
  <c r="K206" i="1"/>
  <c r="T206" i="1"/>
  <c r="AA206" i="1"/>
  <c r="AE206" i="1"/>
  <c r="AF206" i="1"/>
  <c r="AG206" i="1"/>
  <c r="D207" i="1"/>
  <c r="K207" i="1"/>
  <c r="T207" i="1"/>
  <c r="AA207" i="1"/>
  <c r="AE207" i="1"/>
  <c r="AF207" i="1"/>
  <c r="AG207" i="1"/>
  <c r="D208" i="1"/>
  <c r="K208" i="1"/>
  <c r="T208" i="1"/>
  <c r="AA208" i="1"/>
  <c r="AE208" i="1"/>
  <c r="AF208" i="1"/>
  <c r="AG208" i="1"/>
  <c r="D209" i="1"/>
  <c r="K209" i="1"/>
  <c r="T209" i="1"/>
  <c r="AA209" i="1"/>
  <c r="AE209" i="1"/>
  <c r="AF209" i="1"/>
  <c r="AG209" i="1"/>
  <c r="D210" i="1"/>
  <c r="K210" i="1"/>
  <c r="T210" i="1"/>
  <c r="AA210" i="1"/>
  <c r="AE210" i="1"/>
  <c r="AF210" i="1"/>
  <c r="AG210" i="1"/>
  <c r="D211" i="1"/>
  <c r="K211" i="1"/>
  <c r="T211" i="1"/>
  <c r="AA211" i="1"/>
  <c r="AE211" i="1"/>
  <c r="AF211" i="1"/>
  <c r="AG211" i="1"/>
  <c r="D212" i="1"/>
  <c r="K212" i="1"/>
  <c r="T212" i="1"/>
  <c r="AA212" i="1"/>
  <c r="AE212" i="1"/>
  <c r="AF212" i="1"/>
  <c r="AG212" i="1"/>
  <c r="D213" i="1"/>
  <c r="K213" i="1"/>
  <c r="T213" i="1"/>
  <c r="AA213" i="1"/>
  <c r="AE213" i="1"/>
  <c r="AF213" i="1"/>
  <c r="AG213" i="1"/>
  <c r="D214" i="1"/>
  <c r="K214" i="1"/>
  <c r="T214" i="1"/>
  <c r="AA214" i="1"/>
  <c r="AE214" i="1"/>
  <c r="AF214" i="1"/>
  <c r="AG214" i="1"/>
  <c r="D215" i="1"/>
  <c r="K215" i="1"/>
  <c r="T215" i="1"/>
  <c r="AA215" i="1"/>
  <c r="AE215" i="1"/>
  <c r="AF215" i="1"/>
  <c r="AG215" i="1"/>
  <c r="D216" i="1"/>
  <c r="K216" i="1"/>
  <c r="T216" i="1"/>
  <c r="AA216" i="1"/>
  <c r="AE216" i="1"/>
  <c r="AF216" i="1"/>
  <c r="AG216" i="1"/>
  <c r="D217" i="1"/>
  <c r="K217" i="1"/>
  <c r="T217" i="1"/>
  <c r="AA217" i="1"/>
  <c r="AE217" i="1"/>
  <c r="AF217" i="1"/>
  <c r="AG217" i="1"/>
  <c r="D218" i="1"/>
  <c r="K218" i="1"/>
  <c r="T218" i="1"/>
  <c r="AA218" i="1"/>
  <c r="AE218" i="1"/>
  <c r="AF218" i="1"/>
  <c r="AG218" i="1"/>
  <c r="D219" i="1"/>
  <c r="K219" i="1"/>
  <c r="T219" i="1"/>
  <c r="AA219" i="1"/>
  <c r="AE219" i="1"/>
  <c r="AF219" i="1"/>
  <c r="AG219" i="1"/>
  <c r="D220" i="1"/>
  <c r="K220" i="1"/>
  <c r="T220" i="1"/>
  <c r="AA220" i="1"/>
  <c r="AE220" i="1"/>
  <c r="AF220" i="1"/>
  <c r="AG220" i="1"/>
  <c r="D221" i="1"/>
  <c r="K221" i="1"/>
  <c r="T221" i="1"/>
  <c r="AA221" i="1"/>
  <c r="AE221" i="1"/>
  <c r="AF221" i="1"/>
  <c r="AG221" i="1"/>
  <c r="D222" i="1"/>
  <c r="K222" i="1"/>
  <c r="T222" i="1"/>
  <c r="AA222" i="1"/>
  <c r="AE222" i="1"/>
  <c r="AF222" i="1"/>
  <c r="AG222" i="1"/>
  <c r="D223" i="1"/>
  <c r="K223" i="1"/>
  <c r="T223" i="1"/>
  <c r="AA223" i="1"/>
  <c r="AE223" i="1"/>
  <c r="AF223" i="1"/>
  <c r="AG223" i="1"/>
  <c r="D224" i="1"/>
  <c r="K224" i="1"/>
  <c r="T224" i="1"/>
  <c r="AA224" i="1"/>
  <c r="AE224" i="1"/>
  <c r="AF224" i="1"/>
  <c r="AG224" i="1"/>
  <c r="D225" i="1"/>
  <c r="K225" i="1"/>
  <c r="T225" i="1"/>
  <c r="AA225" i="1"/>
  <c r="AE225" i="1"/>
  <c r="AF225" i="1"/>
  <c r="AG225" i="1"/>
  <c r="D226" i="1"/>
  <c r="K226" i="1"/>
  <c r="T226" i="1"/>
  <c r="AA226" i="1"/>
  <c r="AE226" i="1"/>
  <c r="AF226" i="1"/>
  <c r="AG226" i="1"/>
  <c r="D227" i="1"/>
  <c r="K227" i="1"/>
  <c r="T227" i="1"/>
  <c r="AA227" i="1"/>
  <c r="AE227" i="1"/>
  <c r="AF227" i="1"/>
  <c r="AG227" i="1"/>
  <c r="D228" i="1"/>
  <c r="K228" i="1"/>
  <c r="T228" i="1"/>
  <c r="AA228" i="1"/>
  <c r="AE228" i="1"/>
  <c r="AF228" i="1"/>
  <c r="AG228" i="1"/>
  <c r="D229" i="1"/>
  <c r="K229" i="1"/>
  <c r="T229" i="1"/>
  <c r="AA229" i="1"/>
  <c r="AE229" i="1"/>
  <c r="AF229" i="1"/>
  <c r="AG229" i="1"/>
  <c r="D230" i="1"/>
  <c r="K230" i="1"/>
  <c r="T230" i="1"/>
  <c r="AA230" i="1"/>
  <c r="AE230" i="1"/>
  <c r="AF230" i="1"/>
  <c r="AG230" i="1"/>
  <c r="D231" i="1"/>
  <c r="K231" i="1"/>
  <c r="T231" i="1"/>
  <c r="AA231" i="1"/>
  <c r="AE231" i="1"/>
  <c r="AF231" i="1"/>
  <c r="AG231" i="1"/>
  <c r="D232" i="1"/>
  <c r="K232" i="1"/>
  <c r="T232" i="1"/>
  <c r="AA232" i="1"/>
  <c r="AE232" i="1"/>
  <c r="AF232" i="1"/>
  <c r="AG232" i="1"/>
  <c r="D233" i="1"/>
  <c r="K233" i="1"/>
  <c r="T233" i="1"/>
  <c r="AA233" i="1"/>
  <c r="AE233" i="1"/>
  <c r="AF233" i="1"/>
  <c r="AG233" i="1"/>
  <c r="D234" i="1"/>
  <c r="K234" i="1"/>
  <c r="T234" i="1"/>
  <c r="AA234" i="1"/>
  <c r="AE234" i="1"/>
  <c r="AF234" i="1"/>
  <c r="AG234" i="1"/>
  <c r="D235" i="1"/>
  <c r="K235" i="1"/>
  <c r="T235" i="1"/>
  <c r="AA235" i="1"/>
  <c r="AE235" i="1"/>
  <c r="AF235" i="1"/>
  <c r="AG235" i="1"/>
  <c r="D236" i="1"/>
  <c r="K236" i="1"/>
  <c r="T236" i="1"/>
  <c r="AA236" i="1"/>
  <c r="AE236" i="1"/>
  <c r="AF236" i="1"/>
  <c r="AG236" i="1"/>
  <c r="D237" i="1"/>
  <c r="K237" i="1"/>
  <c r="T237" i="1"/>
  <c r="AA237" i="1"/>
  <c r="AE237" i="1"/>
  <c r="AF237" i="1"/>
  <c r="AG237" i="1"/>
  <c r="D238" i="1"/>
  <c r="K238" i="1"/>
  <c r="T238" i="1"/>
  <c r="AA238" i="1"/>
  <c r="AE238" i="1"/>
  <c r="AF238" i="1"/>
  <c r="AG238" i="1"/>
  <c r="D239" i="1"/>
  <c r="K239" i="1"/>
  <c r="T239" i="1"/>
  <c r="AA239" i="1"/>
  <c r="AE239" i="1"/>
  <c r="AF239" i="1"/>
  <c r="AG239" i="1"/>
  <c r="D240" i="1"/>
  <c r="K240" i="1"/>
  <c r="T240" i="1"/>
  <c r="AA240" i="1"/>
  <c r="AE240" i="1"/>
  <c r="AF240" i="1"/>
  <c r="AG240" i="1"/>
  <c r="D241" i="1"/>
  <c r="K241" i="1"/>
  <c r="T241" i="1"/>
  <c r="AA241" i="1"/>
  <c r="AE241" i="1"/>
  <c r="AF241" i="1"/>
  <c r="AG241" i="1"/>
  <c r="D242" i="1"/>
  <c r="K242" i="1"/>
  <c r="T242" i="1"/>
  <c r="AA242" i="1"/>
  <c r="AE242" i="1"/>
  <c r="AF242" i="1"/>
  <c r="AG242" i="1"/>
  <c r="D243" i="1"/>
  <c r="K243" i="1"/>
  <c r="T243" i="1"/>
  <c r="AA243" i="1"/>
  <c r="AE243" i="1"/>
  <c r="AF243" i="1"/>
  <c r="AG243" i="1"/>
  <c r="D244" i="1"/>
  <c r="K244" i="1"/>
  <c r="T244" i="1"/>
  <c r="AA244" i="1"/>
  <c r="AE244" i="1"/>
  <c r="AF244" i="1"/>
  <c r="AG244" i="1"/>
  <c r="D245" i="1"/>
  <c r="K245" i="1"/>
  <c r="T245" i="1"/>
  <c r="AA245" i="1"/>
  <c r="AE245" i="1"/>
  <c r="AF245" i="1"/>
  <c r="AG245" i="1"/>
  <c r="D246" i="1"/>
  <c r="K246" i="1"/>
  <c r="T246" i="1"/>
  <c r="AA246" i="1"/>
  <c r="AE246" i="1"/>
  <c r="AF246" i="1"/>
  <c r="AG246" i="1"/>
  <c r="D247" i="1"/>
  <c r="K247" i="1"/>
  <c r="T247" i="1"/>
  <c r="AA247" i="1"/>
  <c r="AE247" i="1"/>
  <c r="AF247" i="1"/>
  <c r="AG247" i="1"/>
  <c r="D248" i="1"/>
  <c r="K248" i="1"/>
  <c r="T248" i="1"/>
  <c r="AA248" i="1"/>
  <c r="AE248" i="1"/>
  <c r="AF248" i="1"/>
  <c r="AG248" i="1"/>
  <c r="D249" i="1"/>
  <c r="K249" i="1"/>
  <c r="T249" i="1"/>
  <c r="AA249" i="1"/>
  <c r="AE249" i="1"/>
  <c r="AF249" i="1"/>
  <c r="AG249" i="1"/>
  <c r="D250" i="1"/>
  <c r="K250" i="1"/>
  <c r="T250" i="1"/>
  <c r="AA250" i="1"/>
  <c r="AE250" i="1"/>
  <c r="AF250" i="1"/>
  <c r="AG250" i="1"/>
  <c r="D251" i="1"/>
  <c r="K251" i="1"/>
  <c r="T251" i="1"/>
  <c r="AA251" i="1"/>
  <c r="AE251" i="1"/>
  <c r="AF251" i="1"/>
  <c r="AG251" i="1"/>
  <c r="D252" i="1"/>
  <c r="K252" i="1"/>
  <c r="T252" i="1"/>
  <c r="AA252" i="1"/>
  <c r="AE252" i="1"/>
  <c r="AF252" i="1"/>
  <c r="AG252" i="1"/>
  <c r="D253" i="1"/>
  <c r="K253" i="1"/>
  <c r="T253" i="1"/>
  <c r="AA253" i="1"/>
  <c r="AE253" i="1"/>
  <c r="AF253" i="1"/>
  <c r="AG253" i="1"/>
  <c r="D254" i="1"/>
  <c r="K254" i="1"/>
  <c r="T254" i="1"/>
  <c r="AA254" i="1"/>
  <c r="AE254" i="1"/>
  <c r="AF254" i="1"/>
  <c r="AG254" i="1"/>
  <c r="D255" i="1"/>
  <c r="K255" i="1"/>
  <c r="T255" i="1"/>
  <c r="AA255" i="1"/>
  <c r="AE255" i="1"/>
  <c r="AF255" i="1"/>
  <c r="AG255" i="1"/>
  <c r="D256" i="1"/>
  <c r="K256" i="1"/>
  <c r="T256" i="1"/>
  <c r="AA256" i="1"/>
  <c r="AE256" i="1"/>
  <c r="AF256" i="1"/>
  <c r="AG256" i="1"/>
  <c r="D257" i="1"/>
  <c r="K257" i="1"/>
  <c r="T257" i="1"/>
  <c r="AA257" i="1"/>
  <c r="AE257" i="1"/>
  <c r="AF257" i="1"/>
  <c r="AG257" i="1"/>
  <c r="D258" i="1"/>
  <c r="K258" i="1"/>
  <c r="T258" i="1"/>
  <c r="AA258" i="1"/>
  <c r="AE258" i="1"/>
  <c r="AF258" i="1"/>
  <c r="AG258" i="1"/>
  <c r="D259" i="1"/>
  <c r="K259" i="1"/>
  <c r="T259" i="1"/>
  <c r="AA259" i="1"/>
  <c r="AE259" i="1"/>
  <c r="AF259" i="1"/>
  <c r="AG259" i="1"/>
  <c r="D260" i="1"/>
  <c r="K260" i="1"/>
  <c r="T260" i="1"/>
  <c r="AA260" i="1"/>
  <c r="AE260" i="1"/>
  <c r="AF260" i="1"/>
  <c r="AG260" i="1"/>
  <c r="D261" i="1"/>
  <c r="K261" i="1"/>
  <c r="T261" i="1"/>
  <c r="AA261" i="1"/>
  <c r="AE261" i="1"/>
  <c r="AF261" i="1"/>
  <c r="AG261" i="1"/>
  <c r="D262" i="1"/>
  <c r="K262" i="1"/>
  <c r="T262" i="1"/>
  <c r="AA262" i="1"/>
  <c r="AE262" i="1"/>
  <c r="AF262" i="1"/>
  <c r="AG262" i="1"/>
  <c r="D263" i="1"/>
  <c r="K263" i="1"/>
  <c r="T263" i="1"/>
  <c r="AA263" i="1"/>
  <c r="AE263" i="1"/>
  <c r="AF263" i="1"/>
  <c r="AG263" i="1"/>
  <c r="D264" i="1"/>
  <c r="K264" i="1"/>
  <c r="T264" i="1"/>
  <c r="AA264" i="1"/>
  <c r="AE264" i="1"/>
  <c r="AF264" i="1"/>
  <c r="AG264" i="1"/>
  <c r="D265" i="1"/>
  <c r="K265" i="1"/>
  <c r="T265" i="1"/>
  <c r="AA265" i="1"/>
  <c r="AE265" i="1"/>
  <c r="AF265" i="1"/>
  <c r="AG265" i="1"/>
  <c r="D266" i="1"/>
  <c r="K266" i="1"/>
  <c r="T266" i="1"/>
  <c r="AA266" i="1"/>
  <c r="AE266" i="1"/>
  <c r="AF266" i="1"/>
  <c r="AG266" i="1"/>
  <c r="D267" i="1"/>
  <c r="K267" i="1"/>
  <c r="T267" i="1"/>
  <c r="AA267" i="1"/>
  <c r="AE267" i="1"/>
  <c r="AF267" i="1"/>
  <c r="AG267" i="1"/>
  <c r="D268" i="1"/>
  <c r="K268" i="1"/>
  <c r="T268" i="1"/>
  <c r="AA268" i="1"/>
  <c r="AE268" i="1"/>
  <c r="AF268" i="1"/>
  <c r="AG268" i="1"/>
  <c r="D269" i="1"/>
  <c r="K269" i="1"/>
  <c r="T269" i="1"/>
  <c r="AA269" i="1"/>
  <c r="AE269" i="1"/>
  <c r="AF269" i="1"/>
  <c r="AG269" i="1"/>
  <c r="D270" i="1"/>
  <c r="K270" i="1"/>
  <c r="T270" i="1"/>
  <c r="AA270" i="1"/>
  <c r="AE270" i="1"/>
  <c r="AF270" i="1"/>
  <c r="AG270" i="1"/>
  <c r="D271" i="1"/>
  <c r="K271" i="1"/>
  <c r="T271" i="1"/>
  <c r="AA271" i="1"/>
  <c r="AE271" i="1"/>
  <c r="AF271" i="1"/>
  <c r="AG271" i="1"/>
  <c r="D272" i="1"/>
  <c r="K272" i="1"/>
  <c r="T272" i="1"/>
  <c r="AA272" i="1"/>
  <c r="AE272" i="1"/>
  <c r="AF272" i="1"/>
  <c r="AG272" i="1"/>
  <c r="D273" i="1"/>
  <c r="K273" i="1"/>
  <c r="T273" i="1"/>
  <c r="AA273" i="1"/>
  <c r="AE273" i="1"/>
  <c r="AF273" i="1"/>
  <c r="AG273" i="1"/>
  <c r="D274" i="1"/>
  <c r="K274" i="1"/>
  <c r="T274" i="1"/>
  <c r="AA274" i="1"/>
  <c r="AE274" i="1"/>
  <c r="AF274" i="1"/>
  <c r="AG274" i="1"/>
  <c r="D275" i="1"/>
  <c r="K275" i="1"/>
  <c r="T275" i="1"/>
  <c r="AA275" i="1"/>
  <c r="AE275" i="1"/>
  <c r="AF275" i="1"/>
  <c r="AG275" i="1"/>
  <c r="D276" i="1"/>
  <c r="K276" i="1"/>
  <c r="T276" i="1"/>
  <c r="AA276" i="1"/>
  <c r="AE276" i="1"/>
  <c r="AF276" i="1"/>
  <c r="AG276" i="1"/>
  <c r="D277" i="1"/>
  <c r="K277" i="1"/>
  <c r="T277" i="1"/>
  <c r="AA277" i="1"/>
  <c r="AE277" i="1"/>
  <c r="AF277" i="1"/>
  <c r="AG277" i="1"/>
  <c r="D278" i="1"/>
  <c r="K278" i="1"/>
  <c r="T278" i="1"/>
  <c r="AA278" i="1"/>
  <c r="AE278" i="1"/>
  <c r="AF278" i="1"/>
  <c r="AG278" i="1"/>
  <c r="D279" i="1"/>
  <c r="K279" i="1"/>
  <c r="T279" i="1"/>
  <c r="AA279" i="1"/>
  <c r="AE279" i="1"/>
  <c r="AF279" i="1"/>
  <c r="AG279" i="1"/>
  <c r="D280" i="1"/>
  <c r="K280" i="1"/>
  <c r="T280" i="1"/>
  <c r="AA280" i="1"/>
  <c r="AE280" i="1"/>
  <c r="AF280" i="1"/>
  <c r="AG280" i="1"/>
  <c r="D281" i="1"/>
  <c r="K281" i="1"/>
  <c r="T281" i="1"/>
  <c r="AA281" i="1"/>
  <c r="AE281" i="1"/>
  <c r="AF281" i="1"/>
  <c r="AG281" i="1"/>
  <c r="D282" i="1"/>
  <c r="K282" i="1"/>
  <c r="T282" i="1"/>
  <c r="AA282" i="1"/>
  <c r="AE282" i="1"/>
  <c r="AF282" i="1"/>
  <c r="AG282" i="1"/>
  <c r="D283" i="1"/>
  <c r="K283" i="1"/>
  <c r="T283" i="1"/>
  <c r="AA283" i="1"/>
  <c r="AE283" i="1"/>
  <c r="AF283" i="1"/>
  <c r="AG283" i="1"/>
  <c r="D284" i="1"/>
  <c r="K284" i="1"/>
  <c r="T284" i="1"/>
  <c r="AA284" i="1"/>
  <c r="AE284" i="1"/>
  <c r="AF284" i="1"/>
  <c r="AG284" i="1"/>
  <c r="D285" i="1"/>
  <c r="K285" i="1"/>
  <c r="T285" i="1"/>
  <c r="AA285" i="1"/>
  <c r="AE285" i="1"/>
  <c r="AF285" i="1"/>
  <c r="AG285" i="1"/>
  <c r="D286" i="1"/>
  <c r="K286" i="1"/>
  <c r="T286" i="1"/>
  <c r="AA286" i="1"/>
  <c r="AE286" i="1"/>
  <c r="AF286" i="1"/>
  <c r="AG286" i="1"/>
  <c r="D287" i="1"/>
  <c r="K287" i="1"/>
  <c r="T287" i="1"/>
  <c r="AA287" i="1"/>
  <c r="AE287" i="1"/>
  <c r="AF287" i="1"/>
  <c r="AG287" i="1"/>
  <c r="D288" i="1"/>
  <c r="K288" i="1"/>
  <c r="T288" i="1"/>
  <c r="AA288" i="1"/>
  <c r="AE288" i="1"/>
  <c r="AF288" i="1"/>
  <c r="AG288" i="1"/>
  <c r="D289" i="1"/>
  <c r="K289" i="1"/>
  <c r="T289" i="1"/>
  <c r="AA289" i="1"/>
  <c r="AE289" i="1"/>
  <c r="AF289" i="1"/>
  <c r="AG289" i="1"/>
  <c r="D290" i="1"/>
  <c r="K290" i="1"/>
  <c r="T290" i="1"/>
  <c r="AA290" i="1"/>
  <c r="AE290" i="1"/>
  <c r="AF290" i="1"/>
  <c r="AG290" i="1"/>
  <c r="D291" i="1"/>
  <c r="K291" i="1"/>
  <c r="T291" i="1"/>
  <c r="AA291" i="1"/>
  <c r="AE291" i="1"/>
  <c r="AF291" i="1"/>
  <c r="AG291" i="1"/>
  <c r="D292" i="1"/>
  <c r="K292" i="1"/>
  <c r="T292" i="1"/>
  <c r="AA292" i="1"/>
  <c r="AE292" i="1"/>
  <c r="AF292" i="1"/>
  <c r="AG292" i="1"/>
  <c r="D293" i="1"/>
  <c r="K293" i="1"/>
  <c r="T293" i="1"/>
  <c r="AA293" i="1"/>
  <c r="AE293" i="1"/>
  <c r="AF293" i="1"/>
  <c r="AG293" i="1"/>
  <c r="D294" i="1"/>
  <c r="K294" i="1"/>
  <c r="T294" i="1"/>
  <c r="AA294" i="1"/>
  <c r="AE294" i="1"/>
  <c r="AF294" i="1"/>
  <c r="AG294" i="1"/>
  <c r="D295" i="1"/>
  <c r="K295" i="1"/>
  <c r="T295" i="1"/>
  <c r="AA295" i="1"/>
  <c r="AE295" i="1"/>
  <c r="AF295" i="1"/>
  <c r="AG295" i="1"/>
  <c r="D296" i="1"/>
  <c r="K296" i="1"/>
  <c r="T296" i="1"/>
  <c r="AA296" i="1"/>
  <c r="AE296" i="1"/>
  <c r="AF296" i="1"/>
  <c r="AG296" i="1"/>
  <c r="D297" i="1"/>
  <c r="K297" i="1"/>
  <c r="T297" i="1"/>
  <c r="AA297" i="1"/>
  <c r="AE297" i="1"/>
  <c r="AF297" i="1"/>
  <c r="AG297" i="1"/>
  <c r="D298" i="1"/>
  <c r="K298" i="1"/>
  <c r="T298" i="1"/>
  <c r="AA298" i="1"/>
  <c r="AE298" i="1"/>
  <c r="AF298" i="1"/>
  <c r="AG298" i="1"/>
  <c r="D299" i="1"/>
  <c r="K299" i="1"/>
  <c r="T299" i="1"/>
  <c r="AA299" i="1"/>
  <c r="AE299" i="1"/>
  <c r="AF299" i="1"/>
  <c r="AG299" i="1"/>
  <c r="D300" i="1"/>
  <c r="K300" i="1"/>
  <c r="T300" i="1"/>
  <c r="AA300" i="1"/>
  <c r="AE300" i="1"/>
  <c r="AF300" i="1"/>
  <c r="AG300" i="1"/>
  <c r="D301" i="1"/>
  <c r="K301" i="1"/>
  <c r="T301" i="1"/>
  <c r="AA301" i="1"/>
  <c r="AE301" i="1"/>
  <c r="AF301" i="1"/>
  <c r="AG301" i="1"/>
  <c r="D302" i="1"/>
  <c r="K302" i="1"/>
  <c r="T302" i="1"/>
  <c r="AA302" i="1"/>
  <c r="AE302" i="1"/>
  <c r="AF302" i="1"/>
  <c r="AG302" i="1"/>
  <c r="D303" i="1"/>
  <c r="K303" i="1"/>
  <c r="T303" i="1"/>
  <c r="AA303" i="1"/>
  <c r="AE303" i="1"/>
  <c r="AF303" i="1"/>
  <c r="AG303" i="1"/>
  <c r="D304" i="1"/>
  <c r="K304" i="1"/>
  <c r="T304" i="1"/>
  <c r="AA304" i="1"/>
  <c r="AE304" i="1"/>
  <c r="AF304" i="1"/>
  <c r="AG304" i="1"/>
  <c r="D305" i="1"/>
  <c r="K305" i="1"/>
  <c r="T305" i="1"/>
  <c r="AA305" i="1"/>
  <c r="AE305" i="1"/>
  <c r="AF305" i="1"/>
  <c r="AG305" i="1"/>
  <c r="D306" i="1"/>
  <c r="K306" i="1"/>
  <c r="T306" i="1"/>
  <c r="AA306" i="1"/>
  <c r="AE306" i="1"/>
  <c r="AF306" i="1"/>
  <c r="AG306" i="1"/>
  <c r="D307" i="1"/>
  <c r="K307" i="1"/>
  <c r="T307" i="1"/>
  <c r="AA307" i="1"/>
  <c r="AE307" i="1"/>
  <c r="AF307" i="1"/>
  <c r="AG307" i="1"/>
  <c r="D308" i="1"/>
  <c r="K308" i="1"/>
  <c r="T308" i="1"/>
  <c r="AA308" i="1"/>
  <c r="AE308" i="1"/>
  <c r="AF308" i="1"/>
  <c r="AG308" i="1"/>
  <c r="D309" i="1"/>
  <c r="K309" i="1"/>
  <c r="T309" i="1"/>
  <c r="AA309" i="1"/>
  <c r="AE309" i="1"/>
  <c r="AF309" i="1"/>
  <c r="AG309" i="1"/>
  <c r="D310" i="1"/>
  <c r="K310" i="1"/>
  <c r="T310" i="1"/>
  <c r="AA310" i="1"/>
  <c r="AE310" i="1"/>
  <c r="AF310" i="1"/>
  <c r="AG310" i="1"/>
  <c r="D311" i="1"/>
  <c r="K311" i="1"/>
  <c r="T311" i="1"/>
  <c r="AA311" i="1"/>
  <c r="AE311" i="1"/>
  <c r="AF311" i="1"/>
  <c r="AG311" i="1"/>
  <c r="D312" i="1"/>
  <c r="K312" i="1"/>
  <c r="T312" i="1"/>
  <c r="AA312" i="1"/>
  <c r="AE312" i="1"/>
  <c r="AF312" i="1"/>
  <c r="AG312" i="1"/>
  <c r="D313" i="1"/>
  <c r="K313" i="1"/>
  <c r="T313" i="1"/>
  <c r="AA313" i="1"/>
  <c r="AE313" i="1"/>
  <c r="AF313" i="1"/>
  <c r="AG313" i="1"/>
  <c r="D314" i="1"/>
  <c r="K314" i="1"/>
  <c r="T314" i="1"/>
  <c r="AA314" i="1"/>
  <c r="AE314" i="1"/>
  <c r="AF314" i="1"/>
  <c r="AG314" i="1"/>
  <c r="D315" i="1"/>
  <c r="K315" i="1"/>
  <c r="T315" i="1"/>
  <c r="AA315" i="1"/>
  <c r="AE315" i="1"/>
  <c r="AF315" i="1"/>
  <c r="AG315" i="1"/>
  <c r="D316" i="1"/>
  <c r="K316" i="1"/>
  <c r="T316" i="1"/>
  <c r="AA316" i="1"/>
  <c r="AE316" i="1"/>
  <c r="AF316" i="1"/>
  <c r="AG316" i="1"/>
  <c r="D317" i="1"/>
  <c r="K317" i="1"/>
  <c r="T317" i="1"/>
  <c r="AA317" i="1"/>
  <c r="AE317" i="1"/>
  <c r="AF317" i="1"/>
  <c r="AG317" i="1"/>
  <c r="D318" i="1"/>
  <c r="K318" i="1"/>
  <c r="T318" i="1"/>
  <c r="AA318" i="1"/>
  <c r="AE318" i="1"/>
  <c r="AF318" i="1"/>
  <c r="AG318" i="1"/>
  <c r="D319" i="1"/>
  <c r="K319" i="1"/>
  <c r="T319" i="1"/>
  <c r="AA319" i="1"/>
  <c r="AE319" i="1"/>
  <c r="AF319" i="1"/>
  <c r="AG319" i="1"/>
  <c r="D320" i="1"/>
  <c r="K320" i="1"/>
  <c r="T320" i="1"/>
  <c r="AA320" i="1"/>
  <c r="AE320" i="1"/>
  <c r="AF320" i="1"/>
  <c r="AG320" i="1"/>
  <c r="D321" i="1"/>
  <c r="K321" i="1"/>
  <c r="T321" i="1"/>
  <c r="AA321" i="1"/>
  <c r="AE321" i="1"/>
  <c r="AF321" i="1"/>
  <c r="AG321" i="1"/>
  <c r="D322" i="1"/>
  <c r="K322" i="1"/>
  <c r="T322" i="1"/>
  <c r="AA322" i="1"/>
  <c r="AE322" i="1"/>
  <c r="AF322" i="1"/>
  <c r="AG322" i="1"/>
  <c r="D323" i="1"/>
  <c r="K323" i="1"/>
  <c r="T323" i="1"/>
  <c r="AA323" i="1"/>
  <c r="AE323" i="1"/>
  <c r="AF323" i="1"/>
  <c r="AG323" i="1"/>
  <c r="D324" i="1"/>
  <c r="K324" i="1"/>
  <c r="T324" i="1"/>
  <c r="AA324" i="1"/>
  <c r="AE324" i="1"/>
  <c r="AF324" i="1"/>
  <c r="AG324" i="1"/>
  <c r="D325" i="1"/>
  <c r="K325" i="1"/>
  <c r="T325" i="1"/>
  <c r="AA325" i="1"/>
  <c r="AE325" i="1"/>
  <c r="AF325" i="1"/>
  <c r="AG325" i="1"/>
  <c r="D326" i="1"/>
  <c r="K326" i="1"/>
  <c r="T326" i="1"/>
  <c r="AA326" i="1"/>
  <c r="AE326" i="1"/>
  <c r="AF326" i="1"/>
  <c r="AG326" i="1"/>
  <c r="D327" i="1"/>
  <c r="K327" i="1"/>
  <c r="T327" i="1"/>
  <c r="AA327" i="1"/>
  <c r="AE327" i="1"/>
  <c r="AF327" i="1"/>
  <c r="AG327" i="1"/>
  <c r="D328" i="1"/>
  <c r="K328" i="1"/>
  <c r="T328" i="1"/>
  <c r="AA328" i="1"/>
  <c r="AE328" i="1"/>
  <c r="AF328" i="1"/>
  <c r="AG328" i="1"/>
  <c r="D329" i="1"/>
  <c r="K329" i="1"/>
  <c r="T329" i="1"/>
  <c r="AA329" i="1"/>
  <c r="AE329" i="1"/>
  <c r="AF329" i="1"/>
  <c r="AG329" i="1"/>
  <c r="D330" i="1"/>
  <c r="K330" i="1"/>
  <c r="T330" i="1"/>
  <c r="AA330" i="1"/>
  <c r="AE330" i="1"/>
  <c r="AF330" i="1"/>
  <c r="AG330" i="1"/>
  <c r="D331" i="1"/>
  <c r="K331" i="1"/>
  <c r="T331" i="1"/>
  <c r="AA331" i="1"/>
  <c r="AE331" i="1"/>
  <c r="AF331" i="1"/>
  <c r="AG331" i="1"/>
  <c r="D332" i="1"/>
  <c r="K332" i="1"/>
  <c r="T332" i="1"/>
  <c r="AA332" i="1"/>
  <c r="AE332" i="1"/>
  <c r="AF332" i="1"/>
  <c r="AG332" i="1"/>
  <c r="D333" i="1"/>
  <c r="K333" i="1"/>
  <c r="T333" i="1"/>
  <c r="AA333" i="1"/>
  <c r="AE333" i="1"/>
  <c r="AF333" i="1"/>
  <c r="AG333" i="1"/>
  <c r="D334" i="1"/>
  <c r="K334" i="1"/>
  <c r="T334" i="1"/>
  <c r="AA334" i="1"/>
  <c r="AE334" i="1"/>
  <c r="AF334" i="1"/>
  <c r="AG334" i="1"/>
  <c r="D335" i="1"/>
  <c r="K335" i="1"/>
  <c r="T335" i="1"/>
  <c r="AA335" i="1"/>
  <c r="AE335" i="1"/>
  <c r="AF335" i="1"/>
  <c r="AG335" i="1"/>
  <c r="D336" i="1"/>
  <c r="K336" i="1"/>
  <c r="T336" i="1"/>
  <c r="AA336" i="1"/>
  <c r="AE336" i="1"/>
  <c r="AF336" i="1"/>
  <c r="AG336" i="1"/>
  <c r="D337" i="1"/>
  <c r="K337" i="1"/>
  <c r="T337" i="1"/>
  <c r="AA337" i="1"/>
  <c r="AE337" i="1"/>
  <c r="AF337" i="1"/>
  <c r="AG337" i="1"/>
  <c r="D338" i="1"/>
  <c r="K338" i="1"/>
  <c r="T338" i="1"/>
  <c r="AA338" i="1"/>
  <c r="AE338" i="1"/>
  <c r="AF338" i="1"/>
  <c r="AG338" i="1"/>
  <c r="D339" i="1"/>
  <c r="K339" i="1"/>
  <c r="T339" i="1"/>
  <c r="AA339" i="1"/>
  <c r="AE339" i="1"/>
  <c r="AF339" i="1"/>
  <c r="AG339" i="1"/>
  <c r="D340" i="1"/>
  <c r="K340" i="1"/>
  <c r="T340" i="1"/>
  <c r="AA340" i="1"/>
  <c r="AE340" i="1"/>
  <c r="AF340" i="1"/>
  <c r="AG340" i="1"/>
  <c r="D341" i="1"/>
  <c r="K341" i="1"/>
  <c r="T341" i="1"/>
  <c r="AA341" i="1"/>
  <c r="AE341" i="1"/>
  <c r="AF341" i="1"/>
  <c r="AG341" i="1"/>
  <c r="D342" i="1"/>
  <c r="K342" i="1"/>
  <c r="T342" i="1"/>
  <c r="AA342" i="1"/>
  <c r="AE342" i="1"/>
  <c r="AF342" i="1"/>
  <c r="AG342" i="1"/>
  <c r="D343" i="1"/>
  <c r="K343" i="1"/>
  <c r="T343" i="1"/>
  <c r="AA343" i="1"/>
  <c r="AE343" i="1"/>
  <c r="AF343" i="1"/>
  <c r="AG343" i="1"/>
  <c r="D344" i="1"/>
  <c r="K344" i="1"/>
  <c r="T344" i="1"/>
  <c r="AA344" i="1"/>
  <c r="AE344" i="1"/>
  <c r="AF344" i="1"/>
  <c r="AG344" i="1"/>
  <c r="D345" i="1"/>
  <c r="K345" i="1"/>
  <c r="T345" i="1"/>
  <c r="AA345" i="1"/>
  <c r="AE345" i="1"/>
  <c r="AF345" i="1"/>
  <c r="AG345" i="1"/>
  <c r="D346" i="1"/>
  <c r="K346" i="1"/>
  <c r="T346" i="1"/>
  <c r="AA346" i="1"/>
  <c r="AE346" i="1"/>
  <c r="AF346" i="1"/>
  <c r="AG346" i="1"/>
  <c r="D347" i="1"/>
  <c r="K347" i="1"/>
  <c r="T347" i="1"/>
  <c r="AA347" i="1"/>
  <c r="AE347" i="1"/>
  <c r="AF347" i="1"/>
  <c r="AG347" i="1"/>
  <c r="D348" i="1"/>
  <c r="K348" i="1"/>
  <c r="T348" i="1"/>
  <c r="AA348" i="1"/>
  <c r="AE348" i="1"/>
  <c r="AF348" i="1"/>
  <c r="AG348" i="1"/>
  <c r="D349" i="1"/>
  <c r="K349" i="1"/>
  <c r="T349" i="1"/>
  <c r="AA349" i="1"/>
  <c r="AE349" i="1"/>
  <c r="AF349" i="1"/>
  <c r="AG349" i="1"/>
  <c r="D350" i="1"/>
  <c r="K350" i="1"/>
  <c r="T350" i="1"/>
  <c r="AA350" i="1"/>
  <c r="AE350" i="1"/>
  <c r="AF350" i="1"/>
  <c r="AG350" i="1"/>
  <c r="D351" i="1"/>
  <c r="K351" i="1"/>
  <c r="T351" i="1"/>
  <c r="AA351" i="1"/>
  <c r="AE351" i="1"/>
  <c r="AF351" i="1"/>
  <c r="AG351" i="1"/>
  <c r="D352" i="1"/>
  <c r="K352" i="1"/>
  <c r="T352" i="1"/>
  <c r="AA352" i="1"/>
  <c r="AE352" i="1"/>
  <c r="AF352" i="1"/>
  <c r="AG352" i="1"/>
  <c r="D353" i="1"/>
  <c r="K353" i="1"/>
  <c r="T353" i="1"/>
  <c r="AA353" i="1"/>
  <c r="AE353" i="1"/>
  <c r="AF353" i="1"/>
  <c r="AG353" i="1"/>
  <c r="D354" i="1"/>
  <c r="K354" i="1"/>
  <c r="T354" i="1"/>
  <c r="AA354" i="1"/>
  <c r="AE354" i="1"/>
  <c r="AF354" i="1"/>
  <c r="AG354" i="1"/>
  <c r="D355" i="1"/>
  <c r="K355" i="1"/>
  <c r="T355" i="1"/>
  <c r="AA355" i="1"/>
  <c r="AE355" i="1"/>
  <c r="AF355" i="1"/>
  <c r="AG355" i="1"/>
  <c r="D356" i="1"/>
  <c r="K356" i="1"/>
  <c r="T356" i="1"/>
  <c r="AA356" i="1"/>
  <c r="AE356" i="1"/>
  <c r="AF356" i="1"/>
  <c r="AG356" i="1"/>
  <c r="D357" i="1"/>
  <c r="K357" i="1"/>
  <c r="T357" i="1"/>
  <c r="AA357" i="1"/>
  <c r="AE357" i="1"/>
  <c r="AF357" i="1"/>
  <c r="AG357" i="1"/>
  <c r="D358" i="1"/>
  <c r="K358" i="1"/>
  <c r="T358" i="1"/>
  <c r="AA358" i="1"/>
  <c r="AE358" i="1"/>
  <c r="AF358" i="1"/>
  <c r="AG358" i="1"/>
  <c r="D359" i="1"/>
  <c r="K359" i="1"/>
  <c r="T359" i="1"/>
  <c r="AA359" i="1"/>
  <c r="AE359" i="1"/>
  <c r="AF359" i="1"/>
  <c r="AG359" i="1"/>
  <c r="D360" i="1"/>
  <c r="K360" i="1"/>
  <c r="T360" i="1"/>
  <c r="AA360" i="1"/>
  <c r="AE360" i="1"/>
  <c r="AF360" i="1"/>
  <c r="AG360" i="1"/>
  <c r="D361" i="1"/>
  <c r="K361" i="1"/>
  <c r="T361" i="1"/>
  <c r="AA361" i="1"/>
  <c r="AE361" i="1"/>
  <c r="AF361" i="1"/>
  <c r="AG361" i="1"/>
  <c r="D362" i="1"/>
  <c r="K362" i="1"/>
  <c r="T362" i="1"/>
  <c r="AA362" i="1"/>
  <c r="AE362" i="1"/>
  <c r="AF362" i="1"/>
  <c r="AG362" i="1"/>
  <c r="D363" i="1"/>
  <c r="K363" i="1"/>
  <c r="T363" i="1"/>
  <c r="AA363" i="1"/>
  <c r="AE363" i="1"/>
  <c r="AF363" i="1"/>
  <c r="AG363" i="1"/>
  <c r="D364" i="1"/>
  <c r="K364" i="1"/>
  <c r="T364" i="1"/>
  <c r="AA364" i="1"/>
  <c r="AE364" i="1"/>
  <c r="AF364" i="1"/>
  <c r="AG364" i="1"/>
  <c r="D365" i="1"/>
  <c r="K365" i="1"/>
  <c r="T365" i="1"/>
  <c r="AA365" i="1"/>
  <c r="AE365" i="1"/>
  <c r="AF365" i="1"/>
  <c r="AG365" i="1"/>
  <c r="D366" i="1"/>
  <c r="K366" i="1"/>
  <c r="T366" i="1"/>
  <c r="AA366" i="1"/>
  <c r="AE366" i="1"/>
  <c r="AF366" i="1"/>
  <c r="AG366" i="1"/>
  <c r="D367" i="1"/>
  <c r="K367" i="1"/>
  <c r="T367" i="1"/>
  <c r="AA367" i="1"/>
  <c r="AE367" i="1"/>
  <c r="AF367" i="1"/>
  <c r="AG367" i="1"/>
  <c r="D368" i="1"/>
  <c r="K368" i="1"/>
  <c r="T368" i="1"/>
  <c r="AA368" i="1"/>
  <c r="AE368" i="1"/>
  <c r="AF368" i="1"/>
  <c r="AG368" i="1"/>
  <c r="D369" i="1"/>
  <c r="K369" i="1"/>
  <c r="T369" i="1"/>
  <c r="AA369" i="1"/>
  <c r="AE369" i="1"/>
  <c r="AF369" i="1"/>
  <c r="AG369" i="1"/>
  <c r="D370" i="1"/>
  <c r="K370" i="1"/>
  <c r="T370" i="1"/>
  <c r="AA370" i="1"/>
  <c r="AE370" i="1"/>
  <c r="AF370" i="1"/>
  <c r="AG370" i="1"/>
  <c r="D371" i="1"/>
  <c r="K371" i="1"/>
  <c r="T371" i="1"/>
  <c r="AA371" i="1"/>
  <c r="AE371" i="1"/>
  <c r="AF371" i="1"/>
  <c r="AG371" i="1"/>
  <c r="D372" i="1"/>
  <c r="K372" i="1"/>
  <c r="T372" i="1"/>
  <c r="AA372" i="1"/>
  <c r="AE372" i="1"/>
  <c r="AF372" i="1"/>
  <c r="AG372" i="1"/>
  <c r="D373" i="1"/>
  <c r="K373" i="1"/>
  <c r="T373" i="1"/>
  <c r="AA373" i="1"/>
  <c r="AE373" i="1"/>
  <c r="AF373" i="1"/>
  <c r="AG373" i="1"/>
  <c r="D374" i="1"/>
  <c r="K374" i="1"/>
  <c r="T374" i="1"/>
  <c r="AA374" i="1"/>
  <c r="AE374" i="1"/>
  <c r="AF374" i="1"/>
  <c r="AG374" i="1"/>
  <c r="D375" i="1"/>
  <c r="K375" i="1"/>
  <c r="T375" i="1"/>
  <c r="AA375" i="1"/>
  <c r="AE375" i="1"/>
  <c r="AF375" i="1"/>
  <c r="AG375" i="1"/>
  <c r="D376" i="1"/>
  <c r="K376" i="1"/>
  <c r="T376" i="1"/>
  <c r="AA376" i="1"/>
  <c r="AE376" i="1"/>
  <c r="AF376" i="1"/>
  <c r="AG376" i="1"/>
  <c r="D377" i="1"/>
  <c r="K377" i="1"/>
  <c r="T377" i="1"/>
  <c r="AA377" i="1"/>
  <c r="AE377" i="1"/>
  <c r="AF377" i="1"/>
  <c r="AG377" i="1"/>
  <c r="D378" i="1"/>
  <c r="K378" i="1"/>
  <c r="T378" i="1"/>
  <c r="AA378" i="1"/>
  <c r="AE378" i="1"/>
  <c r="AF378" i="1"/>
  <c r="AG378" i="1"/>
  <c r="D379" i="1"/>
  <c r="K379" i="1"/>
  <c r="T379" i="1"/>
  <c r="AA379" i="1"/>
  <c r="AE379" i="1"/>
  <c r="AF379" i="1"/>
  <c r="AG379" i="1"/>
  <c r="D380" i="1"/>
  <c r="K380" i="1"/>
  <c r="T380" i="1"/>
  <c r="AA380" i="1"/>
  <c r="AE380" i="1"/>
  <c r="AF380" i="1"/>
  <c r="AG380" i="1"/>
  <c r="D381" i="1"/>
  <c r="K381" i="1"/>
  <c r="T381" i="1"/>
  <c r="AA381" i="1"/>
  <c r="AE381" i="1"/>
  <c r="AF381" i="1"/>
  <c r="AG381" i="1"/>
  <c r="D382" i="1"/>
  <c r="K382" i="1"/>
  <c r="T382" i="1"/>
  <c r="AA382" i="1"/>
  <c r="AE382" i="1"/>
  <c r="AF382" i="1"/>
  <c r="AG382" i="1"/>
  <c r="D383" i="1"/>
  <c r="K383" i="1"/>
  <c r="T383" i="1"/>
  <c r="AA383" i="1"/>
  <c r="AE383" i="1"/>
  <c r="AF383" i="1"/>
  <c r="AG383" i="1"/>
  <c r="D384" i="1"/>
  <c r="K384" i="1"/>
  <c r="T384" i="1"/>
  <c r="AA384" i="1"/>
  <c r="AE384" i="1"/>
  <c r="AF384" i="1"/>
  <c r="AG384" i="1"/>
  <c r="D385" i="1"/>
  <c r="K385" i="1"/>
  <c r="T385" i="1"/>
  <c r="AA385" i="1"/>
  <c r="AE385" i="1"/>
  <c r="AF385" i="1"/>
  <c r="AG385" i="1"/>
  <c r="D386" i="1"/>
  <c r="K386" i="1"/>
  <c r="T386" i="1"/>
  <c r="AA386" i="1"/>
  <c r="AE386" i="1"/>
  <c r="AF386" i="1"/>
  <c r="AG386" i="1"/>
  <c r="D387" i="1"/>
  <c r="K387" i="1"/>
  <c r="T387" i="1"/>
  <c r="AA387" i="1"/>
  <c r="AE387" i="1"/>
  <c r="AF387" i="1"/>
  <c r="AG387" i="1"/>
  <c r="D388" i="1"/>
  <c r="K388" i="1"/>
  <c r="T388" i="1"/>
  <c r="AA388" i="1"/>
  <c r="AE388" i="1"/>
  <c r="AF388" i="1"/>
  <c r="AG388" i="1"/>
  <c r="D389" i="1"/>
  <c r="K389" i="1"/>
  <c r="T389" i="1"/>
  <c r="AA389" i="1"/>
  <c r="AE389" i="1"/>
  <c r="AF389" i="1"/>
  <c r="AG389" i="1"/>
  <c r="D390" i="1"/>
  <c r="K390" i="1"/>
  <c r="T390" i="1"/>
  <c r="AA390" i="1"/>
  <c r="AE390" i="1"/>
  <c r="AF390" i="1"/>
  <c r="AG390" i="1"/>
  <c r="D391" i="1"/>
  <c r="K391" i="1"/>
  <c r="T391" i="1"/>
  <c r="AA391" i="1"/>
  <c r="AE391" i="1"/>
  <c r="AF391" i="1"/>
  <c r="AG391" i="1"/>
  <c r="D392" i="1"/>
  <c r="K392" i="1"/>
  <c r="T392" i="1"/>
  <c r="AA392" i="1"/>
  <c r="AE392" i="1"/>
  <c r="AF392" i="1"/>
  <c r="AG392" i="1"/>
  <c r="D393" i="1"/>
  <c r="K393" i="1"/>
  <c r="T393" i="1"/>
  <c r="AA393" i="1"/>
  <c r="AE393" i="1"/>
  <c r="AF393" i="1"/>
  <c r="AG393" i="1"/>
  <c r="BM23" i="1" l="1"/>
  <c r="A23" i="1" s="1"/>
  <c r="BM24" i="1"/>
  <c r="A24" i="1" s="1"/>
  <c r="BM25" i="1"/>
  <c r="A25" i="1" s="1"/>
  <c r="BM26" i="1"/>
  <c r="A26" i="1" s="1"/>
  <c r="BM27" i="1"/>
  <c r="A27" i="1" s="1"/>
  <c r="BM28" i="1"/>
  <c r="A28" i="1" s="1"/>
  <c r="BM29" i="1"/>
  <c r="A29" i="1" s="1"/>
  <c r="BM30" i="1"/>
  <c r="A30" i="1" s="1"/>
  <c r="BM31" i="1"/>
  <c r="A31" i="1" s="1"/>
  <c r="BM32" i="1"/>
  <c r="A32" i="1" s="1"/>
  <c r="BM33" i="1"/>
  <c r="A33" i="1" s="1"/>
  <c r="BM34" i="1"/>
  <c r="A34" i="1" s="1"/>
  <c r="BM35" i="1"/>
  <c r="A35" i="1" s="1"/>
  <c r="BM36" i="1"/>
  <c r="A36" i="1" s="1"/>
  <c r="BM37" i="1"/>
  <c r="A37" i="1" s="1"/>
  <c r="BM38" i="1"/>
  <c r="A38" i="1" s="1"/>
  <c r="BM39" i="1"/>
  <c r="A39" i="1" s="1"/>
  <c r="BM40" i="1"/>
  <c r="A40" i="1" s="1"/>
  <c r="BM41" i="1"/>
  <c r="A41" i="1" s="1"/>
  <c r="BM42" i="1"/>
  <c r="A42" i="1" s="1"/>
  <c r="BM43" i="1"/>
  <c r="A43" i="1" s="1"/>
  <c r="BM44" i="1"/>
  <c r="A44" i="1" s="1"/>
  <c r="BM45" i="1"/>
  <c r="A45" i="1" s="1"/>
  <c r="BM46" i="1"/>
  <c r="A46" i="1" s="1"/>
  <c r="BM47" i="1"/>
  <c r="A47" i="1" s="1"/>
  <c r="BM48" i="1"/>
  <c r="A48" i="1" s="1"/>
  <c r="BM49" i="1"/>
  <c r="A49" i="1" s="1"/>
  <c r="BM50" i="1"/>
  <c r="A50" i="1" s="1"/>
  <c r="BM51" i="1"/>
  <c r="A51" i="1" s="1"/>
  <c r="BM52" i="1"/>
  <c r="A52" i="1" s="1"/>
  <c r="BM53" i="1"/>
  <c r="A53" i="1" s="1"/>
  <c r="BM54" i="1"/>
  <c r="A54" i="1" s="1"/>
  <c r="BM55" i="1"/>
  <c r="A55" i="1" s="1"/>
  <c r="BM56" i="1"/>
  <c r="A56" i="1" s="1"/>
  <c r="BM57" i="1"/>
  <c r="A57" i="1" s="1"/>
  <c r="BM58" i="1"/>
  <c r="A58" i="1" s="1"/>
  <c r="BM59" i="1"/>
  <c r="A59" i="1" s="1"/>
  <c r="BM60" i="1"/>
  <c r="A60" i="1" s="1"/>
  <c r="BM61" i="1"/>
  <c r="A61" i="1" s="1"/>
  <c r="BM62" i="1"/>
  <c r="A62" i="1" s="1"/>
  <c r="BM63" i="1"/>
  <c r="A63" i="1" s="1"/>
  <c r="BM64" i="1"/>
  <c r="A64" i="1" s="1"/>
  <c r="BM65" i="1"/>
  <c r="A65" i="1" s="1"/>
  <c r="BM66" i="1"/>
  <c r="A66" i="1" s="1"/>
  <c r="BM67" i="1"/>
  <c r="A67" i="1" s="1"/>
  <c r="BM68" i="1"/>
  <c r="A68" i="1" s="1"/>
  <c r="BM69" i="1"/>
  <c r="A69" i="1" s="1"/>
  <c r="BM70" i="1"/>
  <c r="A70" i="1" s="1"/>
  <c r="BM71" i="1"/>
  <c r="A71" i="1" s="1"/>
  <c r="BM72" i="1"/>
  <c r="A72" i="1" s="1"/>
  <c r="BM73" i="1"/>
  <c r="A73" i="1" s="1"/>
  <c r="BM74" i="1"/>
  <c r="A74" i="1" s="1"/>
  <c r="BM75" i="1"/>
  <c r="A75" i="1" s="1"/>
  <c r="BM76" i="1"/>
  <c r="A76" i="1" s="1"/>
  <c r="BM77" i="1"/>
  <c r="A77" i="1" s="1"/>
  <c r="BM78" i="1"/>
  <c r="A78" i="1" s="1"/>
  <c r="BM79" i="1"/>
  <c r="A79" i="1" s="1"/>
  <c r="BM80" i="1"/>
  <c r="A80" i="1" s="1"/>
  <c r="BM81" i="1"/>
  <c r="A81" i="1" s="1"/>
  <c r="BM82" i="1"/>
  <c r="A82" i="1" s="1"/>
  <c r="BM83" i="1"/>
  <c r="A83" i="1" s="1"/>
  <c r="BM84" i="1"/>
  <c r="A84" i="1" s="1"/>
  <c r="BM85" i="1"/>
  <c r="A85" i="1" s="1"/>
  <c r="BM86" i="1"/>
  <c r="A86" i="1" s="1"/>
  <c r="BM87" i="1"/>
  <c r="A87" i="1" s="1"/>
  <c r="BM88" i="1"/>
  <c r="A88" i="1" s="1"/>
  <c r="BM89" i="1"/>
  <c r="A89" i="1" s="1"/>
  <c r="BM90" i="1"/>
  <c r="A90" i="1" s="1"/>
  <c r="BM91" i="1"/>
  <c r="A91" i="1" s="1"/>
  <c r="BM92" i="1"/>
  <c r="A92" i="1" s="1"/>
  <c r="BM93" i="1"/>
  <c r="A93" i="1" s="1"/>
  <c r="BM94" i="1"/>
  <c r="A94" i="1" s="1"/>
  <c r="BM95" i="1"/>
  <c r="A95" i="1" s="1"/>
  <c r="BM96" i="1"/>
  <c r="A96" i="1" s="1"/>
  <c r="BM97" i="1"/>
  <c r="A97" i="1" s="1"/>
  <c r="BM98" i="1"/>
  <c r="A98" i="1" s="1"/>
  <c r="BM99" i="1"/>
  <c r="A99" i="1" s="1"/>
  <c r="BM100" i="1"/>
  <c r="A100" i="1" s="1"/>
  <c r="BM101" i="1"/>
  <c r="A101" i="1" s="1"/>
  <c r="BM102" i="1"/>
  <c r="A102" i="1" s="1"/>
  <c r="BM103" i="1"/>
  <c r="A103" i="1" s="1"/>
  <c r="BM104" i="1"/>
  <c r="A104" i="1" s="1"/>
  <c r="BM105" i="1"/>
  <c r="A105" i="1" s="1"/>
  <c r="BM106" i="1"/>
  <c r="A106" i="1" s="1"/>
  <c r="BM107" i="1"/>
  <c r="A107" i="1" s="1"/>
  <c r="BM108" i="1"/>
  <c r="A108" i="1" s="1"/>
  <c r="BM109" i="1"/>
  <c r="A109" i="1" s="1"/>
  <c r="BM110" i="1"/>
  <c r="A110" i="1" s="1"/>
  <c r="BM111" i="1"/>
  <c r="A111" i="1" s="1"/>
  <c r="BM112" i="1"/>
  <c r="A112" i="1" s="1"/>
  <c r="BM113" i="1"/>
  <c r="A113" i="1" s="1"/>
  <c r="BM114" i="1"/>
  <c r="A114" i="1" s="1"/>
  <c r="BM115" i="1"/>
  <c r="A115" i="1" s="1"/>
  <c r="BM116" i="1"/>
  <c r="A116" i="1" s="1"/>
  <c r="BM117" i="1"/>
  <c r="A117" i="1" s="1"/>
  <c r="BM118" i="1"/>
  <c r="A118" i="1" s="1"/>
  <c r="BM119" i="1"/>
  <c r="A119" i="1" s="1"/>
  <c r="BM120" i="1"/>
  <c r="A120" i="1" s="1"/>
  <c r="BM121" i="1"/>
  <c r="A121" i="1" s="1"/>
  <c r="BM122" i="1"/>
  <c r="A122" i="1" s="1"/>
  <c r="BM123" i="1"/>
  <c r="A123" i="1" s="1"/>
  <c r="BM124" i="1"/>
  <c r="A124" i="1" s="1"/>
  <c r="BM125" i="1"/>
  <c r="A125" i="1" s="1"/>
  <c r="BM126" i="1"/>
  <c r="A126" i="1" s="1"/>
  <c r="BM127" i="1"/>
  <c r="A127" i="1" s="1"/>
  <c r="BM128" i="1"/>
  <c r="A128" i="1" s="1"/>
  <c r="BM129" i="1"/>
  <c r="A129" i="1" s="1"/>
  <c r="BM130" i="1"/>
  <c r="A130" i="1" s="1"/>
  <c r="BM131" i="1"/>
  <c r="A131" i="1" s="1"/>
  <c r="BM132" i="1"/>
  <c r="A132" i="1" s="1"/>
  <c r="BM133" i="1"/>
  <c r="A133" i="1" s="1"/>
  <c r="BM134" i="1"/>
  <c r="A134" i="1" s="1"/>
  <c r="BM135" i="1"/>
  <c r="A135" i="1" s="1"/>
  <c r="BM136" i="1"/>
  <c r="A136" i="1" s="1"/>
  <c r="BM137" i="1"/>
  <c r="A137" i="1" s="1"/>
  <c r="BM138" i="1"/>
  <c r="A138" i="1" s="1"/>
  <c r="BM139" i="1"/>
  <c r="A139" i="1" s="1"/>
  <c r="BM140" i="1"/>
  <c r="A140" i="1" s="1"/>
  <c r="BM141" i="1"/>
  <c r="A141" i="1" s="1"/>
  <c r="BM142" i="1"/>
  <c r="A142" i="1" s="1"/>
  <c r="BM143" i="1"/>
  <c r="A143" i="1" s="1"/>
  <c r="BM144" i="1"/>
  <c r="A144" i="1" s="1"/>
  <c r="BM145" i="1"/>
  <c r="A145" i="1" s="1"/>
  <c r="BM146" i="1"/>
  <c r="A146" i="1" s="1"/>
  <c r="BM147" i="1"/>
  <c r="A147" i="1" s="1"/>
  <c r="BM148" i="1"/>
  <c r="A148" i="1" s="1"/>
  <c r="BM149" i="1"/>
  <c r="A149" i="1" s="1"/>
  <c r="BM150" i="1"/>
  <c r="A150" i="1" s="1"/>
  <c r="BM151" i="1"/>
  <c r="A151" i="1" s="1"/>
  <c r="BM152" i="1"/>
  <c r="A152" i="1" s="1"/>
  <c r="BM153" i="1"/>
  <c r="A153" i="1" s="1"/>
  <c r="BM154" i="1"/>
  <c r="A154" i="1" s="1"/>
  <c r="BM155" i="1"/>
  <c r="A155" i="1" s="1"/>
  <c r="BM156" i="1"/>
  <c r="A156" i="1" s="1"/>
  <c r="BM157" i="1"/>
  <c r="A157" i="1" s="1"/>
  <c r="BM158" i="1"/>
  <c r="A158" i="1" s="1"/>
  <c r="BM159" i="1"/>
  <c r="A159" i="1" s="1"/>
  <c r="BM160" i="1"/>
  <c r="A160" i="1" s="1"/>
  <c r="BM161" i="1"/>
  <c r="A161" i="1" s="1"/>
  <c r="BM162" i="1"/>
  <c r="A162" i="1" s="1"/>
  <c r="BM163" i="1"/>
  <c r="A163" i="1" s="1"/>
  <c r="BM164" i="1"/>
  <c r="A164" i="1" s="1"/>
  <c r="BM165" i="1"/>
  <c r="A165" i="1" s="1"/>
  <c r="BM166" i="1"/>
  <c r="A166" i="1" s="1"/>
  <c r="BM167" i="1"/>
  <c r="A167" i="1" s="1"/>
  <c r="BM168" i="1"/>
  <c r="A168" i="1" s="1"/>
  <c r="BM169" i="1"/>
  <c r="A169" i="1" s="1"/>
  <c r="BM170" i="1"/>
  <c r="A170" i="1" s="1"/>
  <c r="BM171" i="1"/>
  <c r="A171" i="1" s="1"/>
  <c r="BM172" i="1"/>
  <c r="A172" i="1" s="1"/>
  <c r="BM173" i="1"/>
  <c r="A173" i="1" s="1"/>
  <c r="BM174" i="1"/>
  <c r="A174" i="1" s="1"/>
  <c r="BM175" i="1"/>
  <c r="A175" i="1" s="1"/>
  <c r="BM176" i="1"/>
  <c r="A176" i="1" s="1"/>
  <c r="BM177" i="1"/>
  <c r="A177" i="1" s="1"/>
  <c r="BM178" i="1"/>
  <c r="A178" i="1" s="1"/>
  <c r="BM179" i="1"/>
  <c r="A179" i="1" s="1"/>
  <c r="BM180" i="1"/>
  <c r="A180" i="1" s="1"/>
  <c r="BM181" i="1"/>
  <c r="A181" i="1" s="1"/>
  <c r="BM182" i="1"/>
  <c r="A182" i="1" s="1"/>
  <c r="BM183" i="1"/>
  <c r="A183" i="1" s="1"/>
  <c r="BM184" i="1"/>
  <c r="A184" i="1" s="1"/>
  <c r="BM185" i="1"/>
  <c r="A185" i="1" s="1"/>
  <c r="BM186" i="1"/>
  <c r="A186" i="1" s="1"/>
  <c r="BM187" i="1"/>
  <c r="A187" i="1" s="1"/>
  <c r="BM188" i="1"/>
  <c r="A188" i="1" s="1"/>
  <c r="BM189" i="1"/>
  <c r="A189" i="1" s="1"/>
  <c r="BM190" i="1"/>
  <c r="A190" i="1" s="1"/>
  <c r="BM191" i="1"/>
  <c r="A191" i="1" s="1"/>
  <c r="BM192" i="1"/>
  <c r="A192" i="1" s="1"/>
  <c r="BM193" i="1"/>
  <c r="A193" i="1" s="1"/>
  <c r="BM194" i="1"/>
  <c r="A194" i="1" s="1"/>
  <c r="BM195" i="1"/>
  <c r="A195" i="1" s="1"/>
  <c r="BM196" i="1"/>
  <c r="A196" i="1" s="1"/>
  <c r="BM197" i="1"/>
  <c r="A197" i="1" s="1"/>
  <c r="BM198" i="1"/>
  <c r="A198" i="1" s="1"/>
  <c r="BM199" i="1"/>
  <c r="A199" i="1" s="1"/>
  <c r="BM200" i="1"/>
  <c r="A200" i="1" s="1"/>
  <c r="BM201" i="1"/>
  <c r="A201" i="1" s="1"/>
  <c r="BM202" i="1"/>
  <c r="A202" i="1" s="1"/>
  <c r="BM203" i="1"/>
  <c r="A203" i="1" s="1"/>
  <c r="BM204" i="1"/>
  <c r="A204" i="1" s="1"/>
  <c r="BM205" i="1"/>
  <c r="A205" i="1" s="1"/>
  <c r="BM206" i="1"/>
  <c r="A206" i="1" s="1"/>
  <c r="BM207" i="1"/>
  <c r="A207" i="1" s="1"/>
  <c r="BM208" i="1"/>
  <c r="A208" i="1" s="1"/>
  <c r="BM209" i="1"/>
  <c r="A209" i="1" s="1"/>
  <c r="BM210" i="1"/>
  <c r="A210" i="1" s="1"/>
  <c r="BM211" i="1"/>
  <c r="A211" i="1" s="1"/>
  <c r="BM212" i="1"/>
  <c r="A212" i="1" s="1"/>
  <c r="BM213" i="1"/>
  <c r="A213" i="1" s="1"/>
  <c r="BM214" i="1"/>
  <c r="A214" i="1" s="1"/>
  <c r="BM215" i="1"/>
  <c r="A215" i="1" s="1"/>
  <c r="BM216" i="1"/>
  <c r="A216" i="1" s="1"/>
  <c r="BM217" i="1"/>
  <c r="A217" i="1" s="1"/>
  <c r="BM218" i="1"/>
  <c r="A218" i="1" s="1"/>
  <c r="BM219" i="1"/>
  <c r="A219" i="1" s="1"/>
  <c r="BM220" i="1"/>
  <c r="A220" i="1" s="1"/>
  <c r="BM221" i="1"/>
  <c r="A221" i="1" s="1"/>
  <c r="BM222" i="1"/>
  <c r="A222" i="1" s="1"/>
  <c r="BM223" i="1"/>
  <c r="A223" i="1" s="1"/>
  <c r="BM224" i="1"/>
  <c r="A224" i="1" s="1"/>
  <c r="BM225" i="1"/>
  <c r="A225" i="1" s="1"/>
  <c r="BM226" i="1"/>
  <c r="A226" i="1" s="1"/>
  <c r="BM227" i="1"/>
  <c r="A227" i="1" s="1"/>
  <c r="BM228" i="1"/>
  <c r="A228" i="1" s="1"/>
  <c r="BM229" i="1"/>
  <c r="A229" i="1" s="1"/>
  <c r="BM230" i="1"/>
  <c r="A230" i="1" s="1"/>
  <c r="BM231" i="1"/>
  <c r="A231" i="1" s="1"/>
  <c r="BM232" i="1"/>
  <c r="A232" i="1" s="1"/>
  <c r="BM233" i="1"/>
  <c r="A233" i="1" s="1"/>
  <c r="BM234" i="1"/>
  <c r="A234" i="1" s="1"/>
  <c r="BM235" i="1"/>
  <c r="A235" i="1" s="1"/>
  <c r="BM236" i="1"/>
  <c r="A236" i="1" s="1"/>
  <c r="BM237" i="1"/>
  <c r="A237" i="1" s="1"/>
  <c r="BM238" i="1"/>
  <c r="A238" i="1" s="1"/>
  <c r="BM239" i="1"/>
  <c r="A239" i="1" s="1"/>
  <c r="BM240" i="1"/>
  <c r="A240" i="1" s="1"/>
  <c r="BM241" i="1"/>
  <c r="A241" i="1" s="1"/>
  <c r="BM242" i="1"/>
  <c r="A242" i="1" s="1"/>
  <c r="BM243" i="1"/>
  <c r="A243" i="1" s="1"/>
  <c r="BM244" i="1"/>
  <c r="A244" i="1" s="1"/>
  <c r="BM245" i="1"/>
  <c r="A245" i="1" s="1"/>
  <c r="BM246" i="1"/>
  <c r="A246" i="1" s="1"/>
  <c r="BM247" i="1"/>
  <c r="A247" i="1" s="1"/>
  <c r="BM248" i="1"/>
  <c r="A248" i="1" s="1"/>
  <c r="BM249" i="1"/>
  <c r="A249" i="1" s="1"/>
  <c r="BM250" i="1"/>
  <c r="A250" i="1" s="1"/>
  <c r="BM251" i="1"/>
  <c r="A251" i="1" s="1"/>
  <c r="BM252" i="1"/>
  <c r="A252" i="1" s="1"/>
  <c r="BM253" i="1"/>
  <c r="A253" i="1" s="1"/>
  <c r="BM254" i="1"/>
  <c r="A254" i="1" s="1"/>
  <c r="BM255" i="1"/>
  <c r="A255" i="1" s="1"/>
  <c r="BM256" i="1"/>
  <c r="A256" i="1" s="1"/>
  <c r="BM257" i="1"/>
  <c r="A257" i="1" s="1"/>
  <c r="BM258" i="1"/>
  <c r="A258" i="1" s="1"/>
  <c r="BM259" i="1"/>
  <c r="A259" i="1" s="1"/>
  <c r="BM260" i="1"/>
  <c r="A260" i="1" s="1"/>
  <c r="BM261" i="1"/>
  <c r="A261" i="1" s="1"/>
  <c r="BM262" i="1"/>
  <c r="A262" i="1" s="1"/>
  <c r="BM263" i="1"/>
  <c r="A263" i="1" s="1"/>
  <c r="BM264" i="1"/>
  <c r="A264" i="1" s="1"/>
  <c r="BM265" i="1"/>
  <c r="A265" i="1" s="1"/>
  <c r="BM266" i="1"/>
  <c r="A266" i="1" s="1"/>
  <c r="BM267" i="1"/>
  <c r="A267" i="1" s="1"/>
  <c r="BM268" i="1"/>
  <c r="A268" i="1" s="1"/>
  <c r="BM269" i="1"/>
  <c r="A269" i="1" s="1"/>
  <c r="BM270" i="1"/>
  <c r="A270" i="1" s="1"/>
  <c r="BM271" i="1"/>
  <c r="A271" i="1" s="1"/>
  <c r="BM272" i="1"/>
  <c r="A272" i="1" s="1"/>
  <c r="BM273" i="1"/>
  <c r="A273" i="1" s="1"/>
  <c r="BM274" i="1"/>
  <c r="A274" i="1" s="1"/>
  <c r="BM275" i="1"/>
  <c r="A275" i="1" s="1"/>
  <c r="BM276" i="1"/>
  <c r="A276" i="1" s="1"/>
  <c r="BM277" i="1"/>
  <c r="A277" i="1" s="1"/>
  <c r="BM278" i="1"/>
  <c r="A278" i="1" s="1"/>
  <c r="BM279" i="1"/>
  <c r="A279" i="1" s="1"/>
  <c r="BM280" i="1"/>
  <c r="A280" i="1" s="1"/>
  <c r="BM281" i="1"/>
  <c r="A281" i="1" s="1"/>
  <c r="BM282" i="1"/>
  <c r="A282" i="1" s="1"/>
  <c r="BM283" i="1"/>
  <c r="A283" i="1" s="1"/>
  <c r="BM284" i="1"/>
  <c r="A284" i="1" s="1"/>
  <c r="BM285" i="1"/>
  <c r="A285" i="1" s="1"/>
  <c r="BM286" i="1"/>
  <c r="A286" i="1" s="1"/>
  <c r="BM287" i="1"/>
  <c r="A287" i="1" s="1"/>
  <c r="BM288" i="1"/>
  <c r="A288" i="1" s="1"/>
  <c r="BM289" i="1"/>
  <c r="A289" i="1" s="1"/>
  <c r="BM290" i="1"/>
  <c r="A290" i="1" s="1"/>
  <c r="BM291" i="1"/>
  <c r="A291" i="1" s="1"/>
  <c r="BM292" i="1"/>
  <c r="A292" i="1" s="1"/>
  <c r="BM293" i="1"/>
  <c r="A293" i="1" s="1"/>
  <c r="BM294" i="1"/>
  <c r="A294" i="1" s="1"/>
  <c r="BM295" i="1"/>
  <c r="A295" i="1" s="1"/>
  <c r="BM296" i="1"/>
  <c r="A296" i="1" s="1"/>
  <c r="BM297" i="1"/>
  <c r="A297" i="1" s="1"/>
  <c r="BM298" i="1"/>
  <c r="A298" i="1" s="1"/>
  <c r="BM299" i="1"/>
  <c r="A299" i="1" s="1"/>
  <c r="BM300" i="1"/>
  <c r="A300" i="1" s="1"/>
  <c r="BM301" i="1"/>
  <c r="A301" i="1" s="1"/>
  <c r="BM302" i="1"/>
  <c r="A302" i="1" s="1"/>
  <c r="BM303" i="1"/>
  <c r="A303" i="1" s="1"/>
  <c r="BM304" i="1"/>
  <c r="A304" i="1" s="1"/>
  <c r="BM305" i="1"/>
  <c r="A305" i="1" s="1"/>
  <c r="BM306" i="1"/>
  <c r="A306" i="1" s="1"/>
  <c r="BM307" i="1"/>
  <c r="A307" i="1" s="1"/>
  <c r="BM308" i="1"/>
  <c r="A308" i="1" s="1"/>
  <c r="BM309" i="1"/>
  <c r="A309" i="1" s="1"/>
  <c r="BM310" i="1"/>
  <c r="A310" i="1" s="1"/>
  <c r="BM311" i="1"/>
  <c r="A311" i="1" s="1"/>
  <c r="BM312" i="1"/>
  <c r="A312" i="1" s="1"/>
  <c r="BM313" i="1"/>
  <c r="A313" i="1" s="1"/>
  <c r="BM314" i="1"/>
  <c r="A314" i="1" s="1"/>
  <c r="BM315" i="1"/>
  <c r="A315" i="1" s="1"/>
  <c r="BM316" i="1"/>
  <c r="A316" i="1" s="1"/>
  <c r="BM317" i="1"/>
  <c r="A317" i="1" s="1"/>
  <c r="BM318" i="1"/>
  <c r="A318" i="1" s="1"/>
  <c r="BM319" i="1"/>
  <c r="A319" i="1" s="1"/>
  <c r="BM320" i="1"/>
  <c r="A320" i="1" s="1"/>
  <c r="BM321" i="1"/>
  <c r="A321" i="1" s="1"/>
  <c r="BM322" i="1"/>
  <c r="A322" i="1" s="1"/>
  <c r="BM323" i="1"/>
  <c r="A323" i="1" s="1"/>
  <c r="BM324" i="1"/>
  <c r="A324" i="1" s="1"/>
  <c r="BM325" i="1"/>
  <c r="A325" i="1" s="1"/>
  <c r="BM326" i="1"/>
  <c r="A326" i="1" s="1"/>
  <c r="BM327" i="1"/>
  <c r="A327" i="1" s="1"/>
  <c r="BM328" i="1"/>
  <c r="A328" i="1" s="1"/>
  <c r="BM329" i="1"/>
  <c r="A329" i="1" s="1"/>
  <c r="BM330" i="1"/>
  <c r="A330" i="1" s="1"/>
  <c r="BM331" i="1"/>
  <c r="A331" i="1" s="1"/>
  <c r="BM332" i="1"/>
  <c r="A332" i="1" s="1"/>
  <c r="BM333" i="1"/>
  <c r="A333" i="1" s="1"/>
  <c r="BM334" i="1"/>
  <c r="A334" i="1" s="1"/>
  <c r="BM335" i="1"/>
  <c r="A335" i="1" s="1"/>
  <c r="BM336" i="1"/>
  <c r="A336" i="1" s="1"/>
  <c r="BM337" i="1"/>
  <c r="A337" i="1" s="1"/>
  <c r="BM338" i="1"/>
  <c r="A338" i="1" s="1"/>
  <c r="BM339" i="1"/>
  <c r="A339" i="1" s="1"/>
  <c r="BM340" i="1"/>
  <c r="A340" i="1" s="1"/>
  <c r="BM341" i="1"/>
  <c r="A341" i="1" s="1"/>
  <c r="BM342" i="1"/>
  <c r="A342" i="1" s="1"/>
  <c r="BM343" i="1"/>
  <c r="A343" i="1" s="1"/>
  <c r="BM344" i="1"/>
  <c r="A344" i="1" s="1"/>
  <c r="BM345" i="1"/>
  <c r="A345" i="1" s="1"/>
  <c r="BM346" i="1"/>
  <c r="A346" i="1" s="1"/>
  <c r="BM347" i="1"/>
  <c r="A347" i="1" s="1"/>
  <c r="BM348" i="1"/>
  <c r="A348" i="1" s="1"/>
  <c r="BM349" i="1"/>
  <c r="A349" i="1" s="1"/>
  <c r="BM350" i="1"/>
  <c r="A350" i="1" s="1"/>
  <c r="BM351" i="1"/>
  <c r="A351" i="1" s="1"/>
  <c r="BM352" i="1"/>
  <c r="A352" i="1" s="1"/>
  <c r="BM353" i="1"/>
  <c r="A353" i="1" s="1"/>
  <c r="BM354" i="1"/>
  <c r="A354" i="1" s="1"/>
  <c r="BM355" i="1"/>
  <c r="A355" i="1" s="1"/>
  <c r="BM356" i="1"/>
  <c r="A356" i="1" s="1"/>
  <c r="BM357" i="1"/>
  <c r="A357" i="1" s="1"/>
  <c r="BM358" i="1"/>
  <c r="A358" i="1" s="1"/>
  <c r="BM359" i="1"/>
  <c r="A359" i="1" s="1"/>
  <c r="BM360" i="1"/>
  <c r="A360" i="1" s="1"/>
  <c r="BM361" i="1"/>
  <c r="A361" i="1" s="1"/>
  <c r="BM362" i="1"/>
  <c r="A362" i="1" s="1"/>
  <c r="BM363" i="1"/>
  <c r="A363" i="1" s="1"/>
  <c r="BM364" i="1"/>
  <c r="A364" i="1" s="1"/>
  <c r="BM365" i="1"/>
  <c r="A365" i="1" s="1"/>
  <c r="BM366" i="1"/>
  <c r="A366" i="1" s="1"/>
  <c r="BM367" i="1"/>
  <c r="A367" i="1" s="1"/>
  <c r="BM368" i="1"/>
  <c r="A368" i="1" s="1"/>
  <c r="BM369" i="1"/>
  <c r="A369" i="1" s="1"/>
  <c r="BM370" i="1"/>
  <c r="A370" i="1" s="1"/>
  <c r="BM371" i="1"/>
  <c r="A371" i="1" s="1"/>
  <c r="BM372" i="1"/>
  <c r="A372" i="1" s="1"/>
  <c r="BM373" i="1"/>
  <c r="A373" i="1" s="1"/>
  <c r="BM374" i="1"/>
  <c r="A374" i="1" s="1"/>
  <c r="BM375" i="1"/>
  <c r="A375" i="1" s="1"/>
  <c r="BM376" i="1"/>
  <c r="A376" i="1" s="1"/>
  <c r="BM377" i="1"/>
  <c r="A377" i="1" s="1"/>
  <c r="BM378" i="1"/>
  <c r="A378" i="1" s="1"/>
  <c r="BM379" i="1"/>
  <c r="A379" i="1" s="1"/>
  <c r="BM380" i="1"/>
  <c r="A380" i="1" s="1"/>
  <c r="BM381" i="1"/>
  <c r="A381" i="1" s="1"/>
  <c r="BM382" i="1"/>
  <c r="A382" i="1" s="1"/>
  <c r="BM383" i="1"/>
  <c r="A383" i="1" s="1"/>
  <c r="BM384" i="1"/>
  <c r="A384" i="1" s="1"/>
  <c r="BM385" i="1"/>
  <c r="A385" i="1" s="1"/>
  <c r="BM386" i="1"/>
  <c r="A386" i="1" s="1"/>
  <c r="BM387" i="1"/>
  <c r="A387" i="1" s="1"/>
  <c r="BM388" i="1"/>
  <c r="A388" i="1" s="1"/>
  <c r="BM389" i="1"/>
  <c r="A389" i="1" s="1"/>
  <c r="BM390" i="1"/>
  <c r="A390" i="1" s="1"/>
  <c r="BM391" i="1"/>
  <c r="A391" i="1" s="1"/>
  <c r="BM392" i="1"/>
  <c r="A392" i="1" s="1"/>
  <c r="BM393" i="1"/>
  <c r="A393" i="1" s="1"/>
  <c r="BM394" i="1"/>
  <c r="A394" i="1" s="1"/>
  <c r="BM395" i="1"/>
  <c r="A395" i="1" s="1"/>
  <c r="BM396" i="1"/>
  <c r="A396" i="1" s="1"/>
  <c r="BM397" i="1"/>
  <c r="A397" i="1" s="1"/>
  <c r="BM398" i="1"/>
  <c r="A398" i="1" s="1"/>
  <c r="BM399" i="1"/>
  <c r="A399" i="1" s="1"/>
  <c r="BM400" i="1"/>
  <c r="A400" i="1" s="1"/>
  <c r="BM401" i="1"/>
  <c r="A401" i="1" s="1"/>
  <c r="BM402" i="1"/>
  <c r="A402" i="1" s="1"/>
  <c r="BM403" i="1"/>
  <c r="A403" i="1" s="1"/>
  <c r="BM404" i="1"/>
  <c r="A404" i="1" s="1"/>
  <c r="BM405" i="1"/>
  <c r="A405" i="1" s="1"/>
  <c r="BM406" i="1"/>
  <c r="A406" i="1" s="1"/>
  <c r="BM407" i="1"/>
  <c r="A407" i="1" s="1"/>
  <c r="BM408" i="1"/>
  <c r="A408" i="1" s="1"/>
  <c r="BM409" i="1"/>
  <c r="A409" i="1" s="1"/>
  <c r="BM410" i="1"/>
  <c r="A410" i="1" s="1"/>
  <c r="BM411" i="1"/>
  <c r="A411" i="1" s="1"/>
  <c r="BM412" i="1"/>
  <c r="A412" i="1" s="1"/>
  <c r="BM413" i="1"/>
  <c r="A413" i="1" s="1"/>
  <c r="BM414" i="1"/>
  <c r="A414" i="1" s="1"/>
  <c r="BM415" i="1"/>
  <c r="A415" i="1" s="1"/>
  <c r="BM416" i="1"/>
  <c r="A416" i="1" s="1"/>
  <c r="BM417" i="1"/>
  <c r="A417" i="1" s="1"/>
  <c r="BM418" i="1"/>
  <c r="A418" i="1" s="1"/>
  <c r="BM419" i="1"/>
  <c r="A419" i="1" s="1"/>
  <c r="BM420" i="1"/>
  <c r="A420" i="1" s="1"/>
  <c r="BM421" i="1"/>
  <c r="A421" i="1" s="1"/>
  <c r="BM422" i="1"/>
  <c r="A422" i="1" s="1"/>
  <c r="BM423" i="1"/>
  <c r="A423" i="1" s="1"/>
  <c r="BM424" i="1"/>
  <c r="A424" i="1" s="1"/>
  <c r="BM425" i="1"/>
  <c r="A425" i="1" s="1"/>
  <c r="BM426" i="1"/>
  <c r="A426" i="1" s="1"/>
  <c r="BM427" i="1"/>
  <c r="A427" i="1" s="1"/>
  <c r="BM428" i="1"/>
  <c r="A428" i="1" s="1"/>
  <c r="BM429" i="1"/>
  <c r="A429" i="1" s="1"/>
  <c r="BM430" i="1"/>
  <c r="A430" i="1" s="1"/>
  <c r="BM431" i="1"/>
  <c r="A431" i="1" s="1"/>
  <c r="BM432" i="1"/>
  <c r="A432" i="1" s="1"/>
  <c r="BM433" i="1"/>
  <c r="A433" i="1" s="1"/>
  <c r="BM434" i="1"/>
  <c r="A434" i="1" s="1"/>
  <c r="BM435" i="1"/>
  <c r="A435" i="1" s="1"/>
  <c r="BM436" i="1"/>
  <c r="A436" i="1" s="1"/>
  <c r="BM437" i="1"/>
  <c r="A437" i="1" s="1"/>
  <c r="BM438" i="1"/>
  <c r="A438" i="1" s="1"/>
  <c r="BM439" i="1"/>
  <c r="A439" i="1" s="1"/>
  <c r="BM440" i="1"/>
  <c r="A440" i="1" s="1"/>
  <c r="BM441" i="1"/>
  <c r="A441" i="1" s="1"/>
  <c r="BM442" i="1"/>
  <c r="A442" i="1" s="1"/>
  <c r="BM443" i="1"/>
  <c r="A443" i="1" s="1"/>
  <c r="BM444" i="1"/>
  <c r="A444" i="1" s="1"/>
  <c r="BM445" i="1"/>
  <c r="A445" i="1" s="1"/>
  <c r="BM446" i="1"/>
  <c r="A446" i="1" s="1"/>
  <c r="BM447" i="1"/>
  <c r="A447" i="1" s="1"/>
  <c r="BM448" i="1"/>
  <c r="A448" i="1" s="1"/>
  <c r="BM449" i="1"/>
  <c r="A449" i="1" s="1"/>
  <c r="BM450" i="1"/>
  <c r="A450" i="1" s="1"/>
  <c r="BM451" i="1"/>
  <c r="A451" i="1" s="1"/>
  <c r="BM452" i="1"/>
  <c r="A452" i="1" s="1"/>
  <c r="BM453" i="1"/>
  <c r="A453" i="1" s="1"/>
  <c r="BM454" i="1"/>
  <c r="A454" i="1" s="1"/>
  <c r="BM455" i="1"/>
  <c r="A455" i="1" s="1"/>
  <c r="BM456" i="1"/>
  <c r="A456" i="1" s="1"/>
  <c r="BM457" i="1"/>
  <c r="A457" i="1" s="1"/>
  <c r="BM458" i="1"/>
  <c r="A458" i="1" s="1"/>
  <c r="BM459" i="1"/>
  <c r="A459" i="1" s="1"/>
  <c r="BM460" i="1"/>
  <c r="A460" i="1" s="1"/>
  <c r="BM461" i="1"/>
  <c r="A461" i="1" s="1"/>
  <c r="BM462" i="1"/>
  <c r="A462" i="1" s="1"/>
  <c r="BM463" i="1"/>
  <c r="A463" i="1" s="1"/>
  <c r="BM464" i="1"/>
  <c r="A464" i="1" s="1"/>
  <c r="BM465" i="1"/>
  <c r="A465" i="1" s="1"/>
  <c r="BM466" i="1"/>
  <c r="A466" i="1" s="1"/>
  <c r="BM467" i="1"/>
  <c r="A467" i="1" s="1"/>
  <c r="BM468" i="1"/>
  <c r="A468" i="1" s="1"/>
  <c r="BM469" i="1"/>
  <c r="A469" i="1" s="1"/>
  <c r="BM470" i="1"/>
  <c r="A470" i="1" s="1"/>
  <c r="BM471" i="1"/>
  <c r="A471" i="1" s="1"/>
  <c r="BM472" i="1"/>
  <c r="A472" i="1" s="1"/>
  <c r="BM473" i="1"/>
  <c r="A473" i="1" s="1"/>
  <c r="BM474" i="1"/>
  <c r="A474" i="1" s="1"/>
  <c r="BM475" i="1"/>
  <c r="A475" i="1" s="1"/>
  <c r="BM476" i="1"/>
  <c r="A476" i="1" s="1"/>
  <c r="BM477" i="1"/>
  <c r="A477" i="1" s="1"/>
  <c r="BM478" i="1"/>
  <c r="A478" i="1" s="1"/>
  <c r="BM479" i="1"/>
  <c r="A479" i="1" s="1"/>
  <c r="BM480" i="1"/>
  <c r="A480" i="1" s="1"/>
  <c r="BM481" i="1"/>
  <c r="A481" i="1" s="1"/>
  <c r="BM482" i="1"/>
  <c r="A482" i="1" s="1"/>
  <c r="BM483" i="1"/>
  <c r="A483" i="1" s="1"/>
  <c r="BM484" i="1"/>
  <c r="A484" i="1" s="1"/>
  <c r="BM485" i="1"/>
  <c r="A485" i="1" s="1"/>
  <c r="BM486" i="1"/>
  <c r="A486" i="1" s="1"/>
  <c r="BM487" i="1"/>
  <c r="A487" i="1" s="1"/>
  <c r="BM488" i="1"/>
  <c r="A488" i="1" s="1"/>
  <c r="BM489" i="1"/>
  <c r="A489" i="1" s="1"/>
  <c r="BM490" i="1"/>
  <c r="A490" i="1" s="1"/>
  <c r="BM491" i="1"/>
  <c r="A491" i="1" s="1"/>
  <c r="BM492" i="1"/>
  <c r="A492" i="1" s="1"/>
  <c r="BM493" i="1"/>
  <c r="A493" i="1" s="1"/>
  <c r="BM494" i="1"/>
  <c r="A494" i="1" s="1"/>
  <c r="BM495" i="1"/>
  <c r="A495" i="1" s="1"/>
  <c r="BM496" i="1"/>
  <c r="A496" i="1" s="1"/>
  <c r="BM497" i="1"/>
  <c r="A497" i="1" s="1"/>
  <c r="BM498" i="1"/>
  <c r="A498" i="1" s="1"/>
  <c r="BM499" i="1"/>
  <c r="A499" i="1" s="1"/>
  <c r="BM500" i="1"/>
  <c r="A500" i="1" s="1"/>
  <c r="BM501" i="1"/>
  <c r="A501" i="1" s="1"/>
  <c r="BM502" i="1"/>
  <c r="A502" i="1" s="1"/>
  <c r="BM503" i="1"/>
  <c r="A503" i="1" s="1"/>
  <c r="BM504" i="1"/>
  <c r="A504" i="1" s="1"/>
  <c r="BM505" i="1"/>
  <c r="A505" i="1" s="1"/>
  <c r="BM506" i="1"/>
  <c r="A506" i="1" s="1"/>
  <c r="BM507" i="1"/>
  <c r="A507" i="1" s="1"/>
  <c r="BM508" i="1"/>
  <c r="A508" i="1" s="1"/>
  <c r="BM509" i="1"/>
  <c r="A509" i="1" s="1"/>
  <c r="BM510" i="1"/>
  <c r="A510" i="1" s="1"/>
  <c r="BM511" i="1"/>
  <c r="A511" i="1" s="1"/>
  <c r="BM512" i="1"/>
  <c r="A512" i="1" s="1"/>
  <c r="BM513" i="1"/>
  <c r="A513" i="1" s="1"/>
  <c r="BM514" i="1"/>
  <c r="A514" i="1" s="1"/>
  <c r="BM515" i="1"/>
  <c r="A515" i="1" s="1"/>
  <c r="BM516" i="1"/>
  <c r="A516" i="1" s="1"/>
  <c r="BM517" i="1"/>
  <c r="A517" i="1" s="1"/>
  <c r="BM518" i="1"/>
  <c r="A518" i="1" s="1"/>
  <c r="BM519" i="1"/>
  <c r="A519" i="1" s="1"/>
  <c r="BM520" i="1"/>
  <c r="A520" i="1" s="1"/>
  <c r="BM521" i="1"/>
  <c r="A521" i="1" s="1"/>
  <c r="BM522" i="1"/>
  <c r="A522" i="1" s="1"/>
  <c r="BM523" i="1"/>
  <c r="A523" i="1" s="1"/>
  <c r="BM524" i="1"/>
  <c r="A524" i="1" s="1"/>
  <c r="BM525" i="1"/>
  <c r="A525" i="1" s="1"/>
  <c r="BM526" i="1"/>
  <c r="A526" i="1" s="1"/>
  <c r="BM527" i="1"/>
  <c r="A527" i="1" s="1"/>
  <c r="BM528" i="1"/>
  <c r="A528" i="1" s="1"/>
  <c r="BM529" i="1"/>
  <c r="A529" i="1" s="1"/>
  <c r="BM530" i="1"/>
  <c r="A530" i="1" s="1"/>
  <c r="BM531" i="1"/>
  <c r="A531" i="1" s="1"/>
  <c r="BM532" i="1"/>
  <c r="A532" i="1" s="1"/>
  <c r="BM533" i="1"/>
  <c r="A533" i="1" s="1"/>
  <c r="BM534" i="1"/>
  <c r="A534" i="1" s="1"/>
  <c r="BM535" i="1"/>
  <c r="A535" i="1" s="1"/>
  <c r="BM536" i="1"/>
  <c r="A536" i="1" s="1"/>
  <c r="BM537" i="1"/>
  <c r="A537" i="1" s="1"/>
  <c r="BM538" i="1"/>
  <c r="A538" i="1" s="1"/>
  <c r="BM539" i="1"/>
  <c r="A539" i="1" s="1"/>
  <c r="BM540" i="1"/>
  <c r="A540" i="1" s="1"/>
  <c r="BM541" i="1"/>
  <c r="A541" i="1" s="1"/>
  <c r="BM542" i="1"/>
  <c r="A542" i="1" s="1"/>
  <c r="BM543" i="1"/>
  <c r="A543" i="1" s="1"/>
  <c r="BM544" i="1"/>
  <c r="A544" i="1" s="1"/>
  <c r="BM545" i="1"/>
  <c r="A545" i="1" s="1"/>
  <c r="BM546" i="1"/>
  <c r="A546" i="1" s="1"/>
  <c r="BM547" i="1"/>
  <c r="A547" i="1" s="1"/>
  <c r="BM548" i="1"/>
  <c r="A548" i="1" s="1"/>
  <c r="BM549" i="1"/>
  <c r="A549" i="1" s="1"/>
  <c r="BM550" i="1"/>
  <c r="A550" i="1" s="1"/>
  <c r="BM551" i="1"/>
  <c r="A551" i="1" s="1"/>
  <c r="BM552" i="1"/>
  <c r="A552" i="1" s="1"/>
  <c r="BM553" i="1"/>
  <c r="A553" i="1" s="1"/>
  <c r="BM554" i="1"/>
  <c r="A554" i="1" s="1"/>
  <c r="BM555" i="1"/>
  <c r="A555" i="1" s="1"/>
  <c r="BM556" i="1"/>
  <c r="A556" i="1" s="1"/>
  <c r="BM557" i="1"/>
  <c r="A557" i="1" s="1"/>
  <c r="BM558" i="1"/>
  <c r="A558" i="1" s="1"/>
  <c r="BM559" i="1"/>
  <c r="A559" i="1" s="1"/>
  <c r="BM560" i="1"/>
  <c r="A560" i="1" s="1"/>
  <c r="BM561" i="1"/>
  <c r="A561" i="1" s="1"/>
  <c r="BM562" i="1"/>
  <c r="A562" i="1" s="1"/>
  <c r="BM563" i="1"/>
  <c r="A563" i="1" s="1"/>
  <c r="BM564" i="1"/>
  <c r="A564" i="1" s="1"/>
  <c r="BM565" i="1"/>
  <c r="A565" i="1" s="1"/>
  <c r="BM566" i="1"/>
  <c r="A566" i="1" s="1"/>
  <c r="BM567" i="1"/>
  <c r="A567" i="1" s="1"/>
  <c r="BM568" i="1"/>
  <c r="A568" i="1" s="1"/>
  <c r="BM569" i="1"/>
  <c r="A569" i="1" s="1"/>
  <c r="BM570" i="1"/>
  <c r="A570" i="1" s="1"/>
  <c r="BM571" i="1"/>
  <c r="A571" i="1" s="1"/>
  <c r="BM572" i="1"/>
  <c r="A572" i="1" s="1"/>
  <c r="BM573" i="1"/>
  <c r="A573" i="1" s="1"/>
  <c r="BM574" i="1"/>
  <c r="A574" i="1" s="1"/>
  <c r="BM575" i="1"/>
  <c r="A575" i="1" s="1"/>
  <c r="BM576" i="1"/>
  <c r="A576" i="1" s="1"/>
  <c r="BM577" i="1"/>
  <c r="A577" i="1" s="1"/>
  <c r="BM578" i="1"/>
  <c r="A578" i="1" s="1"/>
  <c r="BM579" i="1"/>
  <c r="A579" i="1" s="1"/>
  <c r="BM580" i="1"/>
  <c r="A580" i="1" s="1"/>
  <c r="BM581" i="1"/>
  <c r="A581" i="1" s="1"/>
  <c r="BM582" i="1"/>
  <c r="A582" i="1" s="1"/>
  <c r="BM583" i="1"/>
  <c r="A583" i="1" s="1"/>
  <c r="BM584" i="1"/>
  <c r="A584" i="1" s="1"/>
  <c r="BM585" i="1"/>
  <c r="A585" i="1" s="1"/>
  <c r="BM586" i="1"/>
  <c r="A586" i="1" s="1"/>
  <c r="BM587" i="1"/>
  <c r="A587" i="1" s="1"/>
  <c r="BM588" i="1"/>
  <c r="A588" i="1" s="1"/>
  <c r="BM589" i="1"/>
  <c r="A589" i="1" s="1"/>
  <c r="BM590" i="1"/>
  <c r="A590" i="1" s="1"/>
  <c r="BM591" i="1"/>
  <c r="A591" i="1" s="1"/>
  <c r="BM592" i="1"/>
  <c r="A592" i="1" s="1"/>
  <c r="BM593" i="1"/>
  <c r="A593" i="1" s="1"/>
  <c r="BM594" i="1"/>
  <c r="A594" i="1" s="1"/>
  <c r="BM595" i="1"/>
  <c r="A595" i="1" s="1"/>
  <c r="BM596" i="1"/>
  <c r="A596" i="1" s="1"/>
  <c r="BM597" i="1"/>
  <c r="A597" i="1" s="1"/>
  <c r="BM598" i="1"/>
  <c r="A598" i="1" s="1"/>
  <c r="BM599" i="1"/>
  <c r="A599" i="1" s="1"/>
  <c r="BM600" i="1"/>
  <c r="A600" i="1" s="1"/>
  <c r="BM601" i="1"/>
  <c r="A601" i="1" s="1"/>
  <c r="BM602" i="1"/>
  <c r="A602" i="1" s="1"/>
  <c r="BM603" i="1"/>
  <c r="A603" i="1" s="1"/>
  <c r="BM604" i="1"/>
  <c r="A604" i="1" s="1"/>
  <c r="BM605" i="1"/>
  <c r="A605" i="1" s="1"/>
  <c r="BM606" i="1"/>
  <c r="A606" i="1" s="1"/>
  <c r="BM607" i="1"/>
  <c r="A607" i="1" s="1"/>
  <c r="BM608" i="1"/>
  <c r="A608" i="1" s="1"/>
  <c r="BM609" i="1"/>
  <c r="A609" i="1" s="1"/>
  <c r="BM610" i="1"/>
  <c r="A610" i="1" s="1"/>
  <c r="BM611" i="1"/>
  <c r="A611" i="1" s="1"/>
  <c r="BM612" i="1"/>
  <c r="A612" i="1" s="1"/>
  <c r="BM613" i="1"/>
  <c r="A613" i="1" s="1"/>
  <c r="BM614" i="1"/>
  <c r="A614" i="1" s="1"/>
  <c r="BM615" i="1"/>
  <c r="A615" i="1" s="1"/>
  <c r="BM616" i="1"/>
  <c r="A616" i="1" s="1"/>
  <c r="BM617" i="1"/>
  <c r="A617" i="1" s="1"/>
  <c r="BM618" i="1"/>
  <c r="A618" i="1" s="1"/>
  <c r="BM619" i="1"/>
  <c r="A619" i="1" s="1"/>
  <c r="BM620" i="1"/>
  <c r="A620" i="1" s="1"/>
  <c r="BM621" i="1"/>
  <c r="A621" i="1" s="1"/>
  <c r="BM622" i="1"/>
  <c r="A622" i="1" s="1"/>
  <c r="BM623" i="1"/>
  <c r="A623" i="1" s="1"/>
  <c r="BM624" i="1"/>
  <c r="A624" i="1" s="1"/>
  <c r="BM625" i="1"/>
  <c r="A625" i="1" s="1"/>
  <c r="BM626" i="1"/>
  <c r="A626" i="1" s="1"/>
  <c r="BM627" i="1"/>
  <c r="A627" i="1" s="1"/>
  <c r="BM628" i="1"/>
  <c r="A628" i="1" s="1"/>
  <c r="BM629" i="1"/>
  <c r="A629" i="1" s="1"/>
  <c r="BM630" i="1"/>
  <c r="A630" i="1" s="1"/>
  <c r="BM631" i="1"/>
  <c r="A631" i="1" s="1"/>
  <c r="BM632" i="1"/>
  <c r="A632" i="1" s="1"/>
  <c r="BM633" i="1"/>
  <c r="A633" i="1" s="1"/>
  <c r="BM634" i="1"/>
  <c r="A634" i="1" s="1"/>
  <c r="BM635" i="1"/>
  <c r="A635" i="1" s="1"/>
  <c r="BM636" i="1"/>
  <c r="A636" i="1" s="1"/>
  <c r="BM637" i="1"/>
  <c r="A637" i="1" s="1"/>
  <c r="BM638" i="1"/>
  <c r="A638" i="1" s="1"/>
  <c r="BM639" i="1"/>
  <c r="A639" i="1" s="1"/>
  <c r="BM640" i="1"/>
  <c r="A640" i="1" s="1"/>
  <c r="BM641" i="1"/>
  <c r="A641" i="1" s="1"/>
  <c r="BM642" i="1"/>
  <c r="A642" i="1" s="1"/>
  <c r="BM643" i="1"/>
  <c r="A643" i="1" s="1"/>
  <c r="BM644" i="1"/>
  <c r="A644" i="1" s="1"/>
  <c r="BM645" i="1"/>
  <c r="A645" i="1" s="1"/>
  <c r="BM646" i="1"/>
  <c r="A646" i="1" s="1"/>
  <c r="BM647" i="1"/>
  <c r="A647" i="1" s="1"/>
  <c r="BM648" i="1"/>
  <c r="A648" i="1" s="1"/>
  <c r="BM649" i="1"/>
  <c r="A649" i="1" s="1"/>
  <c r="BM650" i="1"/>
  <c r="A650" i="1" s="1"/>
  <c r="BM651" i="1"/>
  <c r="A651" i="1" s="1"/>
  <c r="BM652" i="1"/>
  <c r="A652" i="1" s="1"/>
  <c r="BM653" i="1"/>
  <c r="A653" i="1" s="1"/>
  <c r="BM654" i="1"/>
  <c r="A654" i="1" s="1"/>
  <c r="BM655" i="1"/>
  <c r="A655" i="1" s="1"/>
  <c r="BM656" i="1"/>
  <c r="A656" i="1" s="1"/>
  <c r="BM657" i="1"/>
  <c r="A657" i="1" s="1"/>
  <c r="BM658" i="1"/>
  <c r="A658" i="1" s="1"/>
  <c r="BM659" i="1"/>
  <c r="A659" i="1" s="1"/>
  <c r="BM660" i="1"/>
  <c r="A660" i="1" s="1"/>
  <c r="BM661" i="1"/>
  <c r="A661" i="1" s="1"/>
  <c r="BM662" i="1"/>
  <c r="A662" i="1" s="1"/>
  <c r="BM663" i="1"/>
  <c r="A663" i="1" s="1"/>
  <c r="BM664" i="1"/>
  <c r="A664" i="1" s="1"/>
  <c r="BM665" i="1"/>
  <c r="A665" i="1" s="1"/>
  <c r="BM666" i="1"/>
  <c r="A666" i="1" s="1"/>
  <c r="BM667" i="1"/>
  <c r="A667" i="1" s="1"/>
  <c r="BM668" i="1"/>
  <c r="A668" i="1" s="1"/>
  <c r="BM669" i="1"/>
  <c r="A669" i="1" s="1"/>
  <c r="BM670" i="1"/>
  <c r="A670" i="1" s="1"/>
  <c r="BM671" i="1"/>
  <c r="A671" i="1" s="1"/>
  <c r="BM672" i="1"/>
  <c r="A672" i="1" s="1"/>
  <c r="BM673" i="1"/>
  <c r="A673" i="1" s="1"/>
  <c r="BM674" i="1"/>
  <c r="A674" i="1" s="1"/>
  <c r="BM675" i="1"/>
  <c r="A675" i="1" s="1"/>
  <c r="BM676" i="1"/>
  <c r="A676" i="1" s="1"/>
  <c r="BM677" i="1"/>
  <c r="A677" i="1" s="1"/>
  <c r="BM678" i="1"/>
  <c r="A678" i="1" s="1"/>
  <c r="BM679" i="1"/>
  <c r="A679" i="1" s="1"/>
  <c r="BM680" i="1"/>
  <c r="A680" i="1" s="1"/>
  <c r="BM681" i="1"/>
  <c r="A681" i="1" s="1"/>
  <c r="BM682" i="1"/>
  <c r="A682" i="1" s="1"/>
  <c r="BM683" i="1"/>
  <c r="A683" i="1" s="1"/>
  <c r="BM684" i="1"/>
  <c r="A684" i="1" s="1"/>
  <c r="BM685" i="1"/>
  <c r="A685" i="1" s="1"/>
  <c r="BM686" i="1"/>
  <c r="A686" i="1" s="1"/>
  <c r="BM687" i="1"/>
  <c r="A687" i="1" s="1"/>
  <c r="BM688" i="1"/>
  <c r="A688" i="1" s="1"/>
  <c r="BM689" i="1"/>
  <c r="A689" i="1" s="1"/>
  <c r="BM690" i="1"/>
  <c r="A690" i="1" s="1"/>
  <c r="BM691" i="1"/>
  <c r="A691" i="1" s="1"/>
  <c r="BM692" i="1"/>
  <c r="A692" i="1" s="1"/>
  <c r="BM693" i="1"/>
  <c r="A693" i="1" s="1"/>
  <c r="BM694" i="1"/>
  <c r="A694" i="1" s="1"/>
  <c r="BM695" i="1"/>
  <c r="A695" i="1" s="1"/>
  <c r="BM696" i="1"/>
  <c r="A696" i="1" s="1"/>
  <c r="BM697" i="1"/>
  <c r="A697" i="1" s="1"/>
  <c r="BM698" i="1"/>
  <c r="A698" i="1" s="1"/>
  <c r="BM699" i="1"/>
  <c r="A699" i="1" s="1"/>
  <c r="BM700" i="1"/>
  <c r="A700" i="1" s="1"/>
  <c r="BM701" i="1"/>
  <c r="A701" i="1" s="1"/>
  <c r="BM702" i="1"/>
  <c r="A702" i="1" s="1"/>
  <c r="BM703" i="1"/>
  <c r="A703" i="1" s="1"/>
  <c r="BM704" i="1"/>
  <c r="A704" i="1" s="1"/>
  <c r="BM705" i="1"/>
  <c r="A705" i="1" s="1"/>
  <c r="BM706" i="1"/>
  <c r="A706" i="1" s="1"/>
  <c r="BM707" i="1"/>
  <c r="A707" i="1" s="1"/>
  <c r="BM708" i="1"/>
  <c r="A708" i="1" s="1"/>
  <c r="BM709" i="1"/>
  <c r="A709" i="1" s="1"/>
  <c r="BM710" i="1"/>
  <c r="A710" i="1" s="1"/>
  <c r="BM711" i="1"/>
  <c r="A711" i="1" s="1"/>
  <c r="BM712" i="1"/>
  <c r="A712" i="1" s="1"/>
  <c r="BM713" i="1"/>
  <c r="A713" i="1" s="1"/>
  <c r="BM714" i="1"/>
  <c r="A714" i="1" s="1"/>
  <c r="BM715" i="1"/>
  <c r="A715" i="1" s="1"/>
  <c r="BM716" i="1"/>
  <c r="A716" i="1" s="1"/>
  <c r="BM717" i="1"/>
  <c r="A717" i="1" s="1"/>
  <c r="BM718" i="1"/>
  <c r="A718" i="1" s="1"/>
  <c r="BM719" i="1"/>
  <c r="A719" i="1" s="1"/>
  <c r="BM720" i="1"/>
  <c r="A720" i="1" s="1"/>
  <c r="BM721" i="1"/>
  <c r="A721" i="1" s="1"/>
  <c r="BM722" i="1"/>
  <c r="A722" i="1" s="1"/>
  <c r="BM723" i="1"/>
  <c r="A723" i="1" s="1"/>
  <c r="BM724" i="1"/>
  <c r="A724" i="1" s="1"/>
  <c r="BM725" i="1"/>
  <c r="A725" i="1" s="1"/>
  <c r="BM726" i="1"/>
  <c r="A726" i="1" s="1"/>
  <c r="BM727" i="1"/>
  <c r="A727" i="1" s="1"/>
  <c r="BM728" i="1"/>
  <c r="A728" i="1" s="1"/>
  <c r="BM729" i="1"/>
  <c r="A729" i="1" s="1"/>
  <c r="BM730" i="1"/>
  <c r="A730" i="1" s="1"/>
  <c r="BM731" i="1"/>
  <c r="A731" i="1" s="1"/>
  <c r="BM732" i="1"/>
  <c r="A732" i="1" s="1"/>
  <c r="BM733" i="1"/>
  <c r="A733" i="1" s="1"/>
  <c r="BM734" i="1"/>
  <c r="A734" i="1" s="1"/>
  <c r="BM735" i="1"/>
  <c r="A735" i="1" s="1"/>
  <c r="BM736" i="1"/>
  <c r="A736" i="1" s="1"/>
  <c r="BM737" i="1"/>
  <c r="A737" i="1" s="1"/>
  <c r="BM738" i="1"/>
  <c r="A738" i="1" s="1"/>
  <c r="BM739" i="1"/>
  <c r="A739" i="1" s="1"/>
  <c r="BM740" i="1"/>
  <c r="A740" i="1" s="1"/>
  <c r="BM741" i="1"/>
  <c r="A741" i="1" s="1"/>
  <c r="BM742" i="1"/>
  <c r="A742" i="1" s="1"/>
  <c r="BM743" i="1"/>
  <c r="A743" i="1" s="1"/>
  <c r="BM744" i="1"/>
  <c r="A744" i="1" s="1"/>
  <c r="BM745" i="1"/>
  <c r="A745" i="1" s="1"/>
  <c r="BM746" i="1"/>
  <c r="A746" i="1" s="1"/>
  <c r="BM747" i="1"/>
  <c r="A747" i="1" s="1"/>
  <c r="BM748" i="1"/>
  <c r="A748" i="1" s="1"/>
  <c r="BM749" i="1"/>
  <c r="A749" i="1" s="1"/>
  <c r="BM750" i="1"/>
  <c r="A750" i="1" s="1"/>
  <c r="BM751" i="1"/>
  <c r="A751" i="1" s="1"/>
  <c r="BM752" i="1"/>
  <c r="A752" i="1" s="1"/>
  <c r="BM753" i="1"/>
  <c r="A753" i="1" s="1"/>
  <c r="BM754" i="1"/>
  <c r="A754" i="1" s="1"/>
  <c r="BM755" i="1"/>
  <c r="A755" i="1" s="1"/>
  <c r="BM756" i="1"/>
  <c r="A756" i="1" s="1"/>
  <c r="BM757" i="1"/>
  <c r="A757" i="1" s="1"/>
  <c r="BM758" i="1"/>
  <c r="A758" i="1" s="1"/>
  <c r="BM759" i="1"/>
  <c r="A759" i="1" s="1"/>
  <c r="BM760" i="1"/>
  <c r="A760" i="1" s="1"/>
  <c r="BM761" i="1"/>
  <c r="A761" i="1" s="1"/>
  <c r="BM762" i="1"/>
  <c r="A762" i="1" s="1"/>
  <c r="BM763" i="1"/>
  <c r="A763" i="1" s="1"/>
  <c r="BM764" i="1"/>
  <c r="A764" i="1" s="1"/>
  <c r="BM765" i="1"/>
  <c r="A765" i="1" s="1"/>
  <c r="BM766" i="1"/>
  <c r="A766" i="1" s="1"/>
  <c r="BM767" i="1"/>
  <c r="A767" i="1" s="1"/>
  <c r="BM768" i="1"/>
  <c r="A768" i="1" s="1"/>
  <c r="BM769" i="1"/>
  <c r="A769" i="1" s="1"/>
  <c r="BM770" i="1"/>
  <c r="A770" i="1" s="1"/>
  <c r="BM771" i="1"/>
  <c r="A771" i="1" s="1"/>
  <c r="BM772" i="1"/>
  <c r="A772" i="1" s="1"/>
  <c r="BM773" i="1"/>
  <c r="A773" i="1" s="1"/>
  <c r="BM774" i="1"/>
  <c r="A774" i="1" s="1"/>
  <c r="BM775" i="1"/>
  <c r="A775" i="1" s="1"/>
  <c r="BM776" i="1"/>
  <c r="A776" i="1" s="1"/>
  <c r="BM777" i="1"/>
  <c r="A777" i="1" s="1"/>
  <c r="BM778" i="1"/>
  <c r="A778" i="1" s="1"/>
  <c r="BM779" i="1"/>
  <c r="A779" i="1" s="1"/>
  <c r="BM780" i="1"/>
  <c r="A780" i="1" s="1"/>
  <c r="BM781" i="1"/>
  <c r="A781" i="1" s="1"/>
  <c r="BM782" i="1"/>
  <c r="A782" i="1" s="1"/>
  <c r="BM783" i="1"/>
  <c r="A783" i="1" s="1"/>
  <c r="BM784" i="1"/>
  <c r="A784" i="1" s="1"/>
  <c r="BM785" i="1"/>
  <c r="A785" i="1" s="1"/>
  <c r="BM786" i="1"/>
  <c r="A786" i="1" s="1"/>
  <c r="BM787" i="1"/>
  <c r="A787" i="1" s="1"/>
  <c r="BM788" i="1"/>
  <c r="A788" i="1" s="1"/>
  <c r="BM789" i="1"/>
  <c r="A789" i="1" s="1"/>
  <c r="BM790" i="1"/>
  <c r="A790" i="1" s="1"/>
  <c r="BM791" i="1"/>
  <c r="A791" i="1" s="1"/>
  <c r="BM792" i="1"/>
  <c r="A792" i="1" s="1"/>
  <c r="BM793" i="1"/>
  <c r="A793" i="1" s="1"/>
  <c r="BM794" i="1"/>
  <c r="A794" i="1" s="1"/>
  <c r="BM795" i="1"/>
  <c r="A795" i="1" s="1"/>
  <c r="BM796" i="1"/>
  <c r="A796" i="1" s="1"/>
  <c r="BM797" i="1"/>
  <c r="A797" i="1" s="1"/>
  <c r="BM798" i="1"/>
  <c r="A798" i="1" s="1"/>
  <c r="BM799" i="1"/>
  <c r="A799" i="1" s="1"/>
  <c r="BM800" i="1"/>
  <c r="A800" i="1" s="1"/>
  <c r="BM801" i="1"/>
  <c r="A801" i="1" s="1"/>
  <c r="BM802" i="1"/>
  <c r="A802" i="1" s="1"/>
  <c r="BM803" i="1"/>
  <c r="A803" i="1" s="1"/>
  <c r="BM804" i="1"/>
  <c r="A804" i="1" s="1"/>
  <c r="BM805" i="1"/>
  <c r="A805" i="1" s="1"/>
  <c r="BM806" i="1"/>
  <c r="A806" i="1" s="1"/>
  <c r="BM807" i="1"/>
  <c r="A807" i="1" s="1"/>
  <c r="BM808" i="1"/>
  <c r="A808" i="1" s="1"/>
  <c r="BM809" i="1"/>
  <c r="A809" i="1" s="1"/>
  <c r="BM810" i="1"/>
  <c r="A810" i="1" s="1"/>
  <c r="BM811" i="1"/>
  <c r="A811" i="1" s="1"/>
  <c r="BM812" i="1"/>
  <c r="A812" i="1" s="1"/>
  <c r="BM813" i="1"/>
  <c r="A813" i="1" s="1"/>
  <c r="BM814" i="1"/>
  <c r="A814" i="1" s="1"/>
  <c r="BM815" i="1"/>
  <c r="A815" i="1" s="1"/>
  <c r="BM816" i="1"/>
  <c r="A816" i="1" s="1"/>
  <c r="BM817" i="1"/>
  <c r="A817" i="1" s="1"/>
  <c r="BM818" i="1"/>
  <c r="A818" i="1" s="1"/>
  <c r="BM819" i="1"/>
  <c r="A819" i="1" s="1"/>
  <c r="BM820" i="1"/>
  <c r="A820" i="1" s="1"/>
  <c r="BM821" i="1"/>
  <c r="A821" i="1" s="1"/>
  <c r="BM822" i="1"/>
  <c r="A822" i="1" s="1"/>
  <c r="BM823" i="1"/>
  <c r="A823" i="1" s="1"/>
  <c r="BM824" i="1"/>
  <c r="A824" i="1" s="1"/>
  <c r="BM825" i="1"/>
  <c r="A825" i="1" s="1"/>
  <c r="BM826" i="1"/>
  <c r="A826" i="1" s="1"/>
  <c r="BM827" i="1"/>
  <c r="A827" i="1" s="1"/>
  <c r="BM828" i="1"/>
  <c r="A828" i="1" s="1"/>
  <c r="BM829" i="1"/>
  <c r="A829" i="1" s="1"/>
  <c r="BM830" i="1"/>
  <c r="A830" i="1" s="1"/>
  <c r="BM831" i="1"/>
  <c r="A831" i="1" s="1"/>
  <c r="BM832" i="1"/>
  <c r="A832" i="1" s="1"/>
  <c r="BM833" i="1"/>
  <c r="A833" i="1" s="1"/>
  <c r="BM834" i="1"/>
  <c r="A834" i="1" s="1"/>
  <c r="BM835" i="1"/>
  <c r="A835" i="1" s="1"/>
  <c r="BM836" i="1"/>
  <c r="A836" i="1" s="1"/>
  <c r="BM837" i="1"/>
  <c r="A837" i="1" s="1"/>
  <c r="BM838" i="1"/>
  <c r="A838" i="1" s="1"/>
  <c r="BM839" i="1"/>
  <c r="A839" i="1" s="1"/>
  <c r="BM840" i="1"/>
  <c r="A840" i="1" s="1"/>
  <c r="BM841" i="1"/>
  <c r="A841" i="1" s="1"/>
  <c r="BM842" i="1"/>
  <c r="A842" i="1" s="1"/>
  <c r="BM843" i="1"/>
  <c r="A843" i="1" s="1"/>
  <c r="BM844" i="1"/>
  <c r="A844" i="1" s="1"/>
  <c r="BM845" i="1"/>
  <c r="A845" i="1" s="1"/>
  <c r="BM846" i="1"/>
  <c r="A846" i="1" s="1"/>
  <c r="BM847" i="1"/>
  <c r="A847" i="1" s="1"/>
  <c r="BM848" i="1"/>
  <c r="A848" i="1" s="1"/>
  <c r="BM849" i="1"/>
  <c r="A849" i="1" s="1"/>
  <c r="BM850" i="1"/>
  <c r="A850" i="1" s="1"/>
  <c r="BM851" i="1"/>
  <c r="A851" i="1" s="1"/>
  <c r="BM852" i="1"/>
  <c r="A852" i="1" s="1"/>
  <c r="BM853" i="1"/>
  <c r="A853" i="1" s="1"/>
  <c r="BM854" i="1"/>
  <c r="A854" i="1" s="1"/>
  <c r="BM855" i="1"/>
  <c r="A855" i="1" s="1"/>
  <c r="BM856" i="1"/>
  <c r="A856" i="1" s="1"/>
  <c r="BM857" i="1"/>
  <c r="A857" i="1" s="1"/>
  <c r="BM858" i="1"/>
  <c r="A858" i="1" s="1"/>
  <c r="BM859" i="1"/>
  <c r="A859" i="1" s="1"/>
  <c r="BM860" i="1"/>
  <c r="A860" i="1" s="1"/>
  <c r="BM861" i="1"/>
  <c r="A861" i="1" s="1"/>
  <c r="BM862" i="1"/>
  <c r="A862" i="1" s="1"/>
  <c r="BM863" i="1"/>
  <c r="A863" i="1" s="1"/>
  <c r="BM864" i="1"/>
  <c r="A864" i="1" s="1"/>
  <c r="BM865" i="1"/>
  <c r="A865" i="1" s="1"/>
  <c r="BM866" i="1"/>
  <c r="A866" i="1" s="1"/>
  <c r="BM867" i="1"/>
  <c r="A867" i="1" s="1"/>
  <c r="BM868" i="1"/>
  <c r="A868" i="1" s="1"/>
  <c r="BM869" i="1"/>
  <c r="A869" i="1" s="1"/>
  <c r="BM870" i="1"/>
  <c r="A870" i="1" s="1"/>
  <c r="BM871" i="1"/>
  <c r="A871" i="1" s="1"/>
  <c r="BM872" i="1"/>
  <c r="A872" i="1" s="1"/>
  <c r="BM873" i="1"/>
  <c r="A873" i="1" s="1"/>
  <c r="BM874" i="1"/>
  <c r="A874" i="1" s="1"/>
  <c r="BM875" i="1"/>
  <c r="A875" i="1" s="1"/>
  <c r="BM876" i="1"/>
  <c r="A876" i="1" s="1"/>
  <c r="BM877" i="1"/>
  <c r="A877" i="1" s="1"/>
  <c r="BM878" i="1"/>
  <c r="A878" i="1" s="1"/>
  <c r="BM879" i="1"/>
  <c r="A879" i="1" s="1"/>
  <c r="BM880" i="1"/>
  <c r="A880" i="1" s="1"/>
  <c r="BM881" i="1"/>
  <c r="A881" i="1" s="1"/>
  <c r="BM882" i="1"/>
  <c r="A882" i="1" s="1"/>
  <c r="BM883" i="1"/>
  <c r="A883" i="1" s="1"/>
  <c r="BM884" i="1"/>
  <c r="A884" i="1" s="1"/>
  <c r="BM885" i="1"/>
  <c r="A885" i="1" s="1"/>
  <c r="BM886" i="1"/>
  <c r="A886" i="1" s="1"/>
  <c r="BM887" i="1"/>
  <c r="A887" i="1" s="1"/>
  <c r="BM888" i="1"/>
  <c r="A888" i="1" s="1"/>
  <c r="BM889" i="1"/>
  <c r="A889" i="1" s="1"/>
  <c r="BM890" i="1"/>
  <c r="A890" i="1" s="1"/>
  <c r="BM891" i="1"/>
  <c r="A891" i="1" s="1"/>
  <c r="BM892" i="1"/>
  <c r="A892" i="1" s="1"/>
  <c r="BM893" i="1"/>
  <c r="A893" i="1" s="1"/>
  <c r="BM894" i="1"/>
  <c r="A894" i="1" s="1"/>
  <c r="BM895" i="1"/>
  <c r="A895" i="1" s="1"/>
  <c r="BM896" i="1"/>
  <c r="A896" i="1" s="1"/>
  <c r="BM897" i="1"/>
  <c r="A897" i="1" s="1"/>
  <c r="BM898" i="1"/>
  <c r="A898" i="1" s="1"/>
  <c r="BM899" i="1"/>
  <c r="A899" i="1" s="1"/>
  <c r="BM900" i="1"/>
  <c r="A900" i="1" s="1"/>
  <c r="BM901" i="1"/>
  <c r="A901" i="1" s="1"/>
  <c r="BM902" i="1"/>
  <c r="A902" i="1" s="1"/>
  <c r="BM903" i="1"/>
  <c r="A903" i="1" s="1"/>
  <c r="BM904" i="1"/>
  <c r="A904" i="1" s="1"/>
  <c r="BM905" i="1"/>
  <c r="A905" i="1" s="1"/>
  <c r="BM906" i="1"/>
  <c r="A906" i="1" s="1"/>
  <c r="BM907" i="1"/>
  <c r="A907" i="1" s="1"/>
  <c r="BM908" i="1"/>
  <c r="A908" i="1" s="1"/>
  <c r="BM909" i="1"/>
  <c r="A909" i="1" s="1"/>
  <c r="BM910" i="1"/>
  <c r="A910" i="1" s="1"/>
  <c r="BM911" i="1"/>
  <c r="A911" i="1" s="1"/>
  <c r="BM912" i="1"/>
  <c r="A912" i="1" s="1"/>
  <c r="BM913" i="1"/>
  <c r="A913" i="1" s="1"/>
  <c r="BM914" i="1"/>
  <c r="A914" i="1" s="1"/>
  <c r="BM915" i="1"/>
  <c r="A915" i="1" s="1"/>
  <c r="BM916" i="1"/>
  <c r="A916" i="1" s="1"/>
  <c r="BM917" i="1"/>
  <c r="A917" i="1" s="1"/>
  <c r="BM918" i="1"/>
  <c r="A918" i="1" s="1"/>
  <c r="BM919" i="1"/>
  <c r="A919" i="1" s="1"/>
  <c r="BM920" i="1"/>
  <c r="A920" i="1" s="1"/>
  <c r="BM921" i="1"/>
  <c r="A921" i="1" s="1"/>
  <c r="BM922" i="1"/>
  <c r="A922" i="1" s="1"/>
  <c r="BM923" i="1"/>
  <c r="A923" i="1" s="1"/>
  <c r="BM924" i="1"/>
  <c r="A924" i="1" s="1"/>
  <c r="BM925" i="1"/>
  <c r="A925" i="1" s="1"/>
  <c r="BM926" i="1"/>
  <c r="A926" i="1" s="1"/>
  <c r="BM927" i="1"/>
  <c r="A927" i="1" s="1"/>
  <c r="BM928" i="1"/>
  <c r="A928" i="1" s="1"/>
  <c r="BM929" i="1"/>
  <c r="A929" i="1" s="1"/>
  <c r="BM930" i="1"/>
  <c r="A930" i="1" s="1"/>
  <c r="BM931" i="1"/>
  <c r="A931" i="1" s="1"/>
  <c r="BM932" i="1"/>
  <c r="A932" i="1" s="1"/>
  <c r="BM933" i="1"/>
  <c r="A933" i="1" s="1"/>
  <c r="BM934" i="1"/>
  <c r="A934" i="1" s="1"/>
  <c r="BM935" i="1"/>
  <c r="A935" i="1" s="1"/>
  <c r="BM936" i="1"/>
  <c r="A936" i="1" s="1"/>
  <c r="BM937" i="1"/>
  <c r="A937" i="1" s="1"/>
  <c r="BM938" i="1"/>
  <c r="A938" i="1" s="1"/>
  <c r="BM939" i="1"/>
  <c r="A939" i="1" s="1"/>
  <c r="BM940" i="1"/>
  <c r="A940" i="1" s="1"/>
  <c r="BM941" i="1"/>
  <c r="A941" i="1" s="1"/>
  <c r="BM942" i="1"/>
  <c r="A942" i="1" s="1"/>
  <c r="BM943" i="1"/>
  <c r="A943" i="1" s="1"/>
  <c r="BM944" i="1"/>
  <c r="A944" i="1" s="1"/>
  <c r="BM945" i="1"/>
  <c r="A945" i="1" s="1"/>
  <c r="BM946" i="1"/>
  <c r="A946" i="1" s="1"/>
  <c r="BM947" i="1"/>
  <c r="A947" i="1" s="1"/>
  <c r="BM948" i="1"/>
  <c r="A948" i="1" s="1"/>
  <c r="BM949" i="1"/>
  <c r="A949" i="1" s="1"/>
  <c r="BM950" i="1"/>
  <c r="A950" i="1" s="1"/>
  <c r="BM951" i="1"/>
  <c r="A951" i="1" s="1"/>
  <c r="BM952" i="1"/>
  <c r="A952" i="1" s="1"/>
  <c r="BM953" i="1"/>
  <c r="A953" i="1" s="1"/>
  <c r="BM954" i="1"/>
  <c r="A954" i="1" s="1"/>
  <c r="BM955" i="1"/>
  <c r="A955" i="1" s="1"/>
  <c r="BM956" i="1"/>
  <c r="A956" i="1" s="1"/>
  <c r="BM957" i="1"/>
  <c r="A957" i="1" s="1"/>
  <c r="BM958" i="1"/>
  <c r="A958" i="1" s="1"/>
  <c r="BM959" i="1"/>
  <c r="A959" i="1" s="1"/>
  <c r="BM960" i="1"/>
  <c r="A960" i="1" s="1"/>
  <c r="BM961" i="1"/>
  <c r="A961" i="1" s="1"/>
  <c r="BM962" i="1"/>
  <c r="A962" i="1" s="1"/>
  <c r="BM963" i="1"/>
  <c r="A963" i="1" s="1"/>
  <c r="BM964" i="1"/>
  <c r="A964" i="1" s="1"/>
  <c r="BM965" i="1"/>
  <c r="A965" i="1" s="1"/>
  <c r="BM966" i="1"/>
  <c r="A966" i="1" s="1"/>
  <c r="BM967" i="1"/>
  <c r="A967" i="1" s="1"/>
  <c r="BM968" i="1"/>
  <c r="A968" i="1" s="1"/>
  <c r="BM969" i="1"/>
  <c r="A969" i="1" s="1"/>
  <c r="BM970" i="1"/>
  <c r="A970" i="1" s="1"/>
  <c r="BM971" i="1"/>
  <c r="A971" i="1" s="1"/>
  <c r="BM972" i="1"/>
  <c r="A972" i="1" s="1"/>
  <c r="BM973" i="1"/>
  <c r="A973" i="1" s="1"/>
  <c r="BM974" i="1"/>
  <c r="A974" i="1" s="1"/>
  <c r="BM975" i="1"/>
  <c r="A975" i="1" s="1"/>
  <c r="BM976" i="1"/>
  <c r="A976" i="1" s="1"/>
  <c r="BM977" i="1"/>
  <c r="A977" i="1" s="1"/>
  <c r="BM978" i="1"/>
  <c r="A978" i="1" s="1"/>
  <c r="BM979" i="1"/>
  <c r="A979" i="1" s="1"/>
  <c r="BM980" i="1"/>
  <c r="A980" i="1" s="1"/>
  <c r="BM981" i="1"/>
  <c r="A981" i="1" s="1"/>
  <c r="BM982" i="1"/>
  <c r="A982" i="1" s="1"/>
  <c r="BM983" i="1"/>
  <c r="A983" i="1" s="1"/>
  <c r="BM984" i="1"/>
  <c r="A984" i="1" s="1"/>
  <c r="BM985" i="1"/>
  <c r="A985" i="1" s="1"/>
  <c r="BM986" i="1"/>
  <c r="A986" i="1" s="1"/>
  <c r="BM987" i="1"/>
  <c r="A987" i="1" s="1"/>
  <c r="BM988" i="1"/>
  <c r="A988" i="1" s="1"/>
  <c r="BM989" i="1"/>
  <c r="A989" i="1" s="1"/>
  <c r="BM990" i="1"/>
  <c r="A990" i="1" s="1"/>
  <c r="BM991" i="1"/>
  <c r="A991" i="1" s="1"/>
  <c r="BM992" i="1"/>
  <c r="A992" i="1" s="1"/>
  <c r="BM993" i="1"/>
  <c r="A993" i="1" s="1"/>
  <c r="BM994" i="1"/>
  <c r="A994" i="1" s="1"/>
  <c r="BM995" i="1"/>
  <c r="A995" i="1" s="1"/>
  <c r="BM996" i="1"/>
  <c r="A996" i="1" s="1"/>
  <c r="BM997" i="1"/>
  <c r="A997" i="1" s="1"/>
  <c r="BM998" i="1"/>
  <c r="A998" i="1" s="1"/>
  <c r="BM999" i="1"/>
  <c r="A999" i="1" s="1"/>
  <c r="BM1000" i="1"/>
  <c r="A1000" i="1" s="1"/>
  <c r="BM1001" i="1"/>
  <c r="A1001" i="1" s="1"/>
  <c r="BM1002" i="1"/>
  <c r="A1002" i="1" s="1"/>
  <c r="BM1003" i="1"/>
  <c r="A1003" i="1" s="1"/>
  <c r="BM1004" i="1"/>
  <c r="A1004" i="1" s="1"/>
  <c r="BM1005" i="1"/>
  <c r="A1005" i="1" s="1"/>
  <c r="BM1006" i="1"/>
  <c r="A1006" i="1" s="1"/>
  <c r="BM1007" i="1"/>
  <c r="A1007" i="1" s="1"/>
  <c r="BM1008" i="1"/>
  <c r="A1008" i="1" s="1"/>
  <c r="BM1009" i="1"/>
  <c r="A1009" i="1" s="1"/>
  <c r="BM1010" i="1"/>
  <c r="A1010" i="1" s="1"/>
  <c r="BM1011" i="1"/>
  <c r="A1011" i="1" s="1"/>
  <c r="BM1012" i="1"/>
  <c r="A1012" i="1" s="1"/>
  <c r="BM1013" i="1"/>
  <c r="A1013" i="1" s="1"/>
  <c r="BM1014" i="1"/>
  <c r="A1014" i="1" s="1"/>
  <c r="BM1015" i="1"/>
  <c r="A1015" i="1" s="1"/>
  <c r="BM1016" i="1"/>
  <c r="A1016" i="1" s="1"/>
  <c r="BM1017" i="1"/>
  <c r="A1017" i="1" s="1"/>
  <c r="BM1018" i="1"/>
  <c r="A1018" i="1" s="1"/>
  <c r="BM1019" i="1"/>
  <c r="A1019" i="1" s="1"/>
  <c r="BM1020" i="1"/>
  <c r="A1020" i="1" s="1"/>
  <c r="BM1021" i="1"/>
  <c r="A1021" i="1" s="1"/>
  <c r="BM1022" i="1"/>
  <c r="A1022" i="1" s="1"/>
  <c r="BM1023" i="1"/>
  <c r="A1023" i="1" s="1"/>
  <c r="BM1024" i="1"/>
  <c r="A1024" i="1" s="1"/>
  <c r="BM1025" i="1"/>
  <c r="A1025" i="1" s="1"/>
  <c r="BM1026" i="1"/>
  <c r="A1026" i="1" s="1"/>
  <c r="BM1027" i="1"/>
  <c r="A1027" i="1" s="1"/>
  <c r="BM1028" i="1"/>
  <c r="A1028" i="1" s="1"/>
  <c r="BM1029" i="1"/>
  <c r="A1029" i="1" s="1"/>
  <c r="BM1030" i="1"/>
  <c r="A1030" i="1" s="1"/>
  <c r="BM1031" i="1"/>
  <c r="A1031" i="1" s="1"/>
  <c r="BM1032" i="1"/>
  <c r="A1032" i="1" s="1"/>
  <c r="BM1033" i="1"/>
  <c r="A1033" i="1" s="1"/>
  <c r="BM1034" i="1"/>
  <c r="A1034" i="1" s="1"/>
  <c r="BM1035" i="1"/>
  <c r="A1035" i="1" s="1"/>
  <c r="BM1036" i="1"/>
  <c r="A1036" i="1" s="1"/>
  <c r="BM1037" i="1"/>
  <c r="A1037" i="1" s="1"/>
  <c r="BM1038" i="1"/>
  <c r="A1038" i="1" s="1"/>
  <c r="BM1039" i="1"/>
  <c r="A1039" i="1" s="1"/>
  <c r="BM1040" i="1"/>
  <c r="A1040" i="1" s="1"/>
  <c r="BM1041" i="1"/>
  <c r="A1041" i="1" s="1"/>
  <c r="BM1042" i="1"/>
  <c r="A1042" i="1" s="1"/>
  <c r="BM1043" i="1"/>
  <c r="A1043" i="1" s="1"/>
  <c r="BM1044" i="1"/>
  <c r="A1044" i="1" s="1"/>
  <c r="BM1045" i="1"/>
  <c r="A1045" i="1" s="1"/>
  <c r="BM1046" i="1"/>
  <c r="A1046" i="1" s="1"/>
  <c r="BM1047" i="1"/>
  <c r="A1047" i="1" s="1"/>
  <c r="BM1048" i="1"/>
  <c r="A1048" i="1" s="1"/>
  <c r="BM1049" i="1"/>
  <c r="A1049" i="1" s="1"/>
  <c r="BM1050" i="1"/>
  <c r="A1050" i="1" s="1"/>
  <c r="BM1051" i="1"/>
  <c r="A1051" i="1" s="1"/>
  <c r="BM1052" i="1"/>
  <c r="A1052" i="1" s="1"/>
  <c r="BM1053" i="1"/>
  <c r="A1053" i="1" s="1"/>
  <c r="BM1054" i="1"/>
  <c r="A1054" i="1" s="1"/>
  <c r="BM1055" i="1"/>
  <c r="A1055" i="1" s="1"/>
  <c r="BM1056" i="1"/>
  <c r="A1056" i="1" s="1"/>
  <c r="BM1057" i="1"/>
  <c r="A1057" i="1" s="1"/>
  <c r="BM1058" i="1"/>
  <c r="A1058" i="1" s="1"/>
  <c r="BM1059" i="1"/>
  <c r="A1059" i="1" s="1"/>
  <c r="BM1060" i="1"/>
  <c r="A1060" i="1" s="1"/>
  <c r="BM1061" i="1"/>
  <c r="A1061" i="1" s="1"/>
  <c r="BM1062" i="1"/>
  <c r="A1062" i="1" s="1"/>
  <c r="BM1063" i="1"/>
  <c r="A1063" i="1" s="1"/>
  <c r="BM1064" i="1"/>
  <c r="A1064" i="1" s="1"/>
  <c r="BM1065" i="1"/>
  <c r="A1065" i="1" s="1"/>
  <c r="BM1066" i="1"/>
  <c r="A1066" i="1" s="1"/>
  <c r="BM1067" i="1"/>
  <c r="A1067" i="1" s="1"/>
  <c r="BM1068" i="1"/>
  <c r="A1068" i="1" s="1"/>
  <c r="BM1069" i="1"/>
  <c r="A1069" i="1" s="1"/>
  <c r="BM1070" i="1"/>
  <c r="A1070" i="1" s="1"/>
  <c r="BM1071" i="1"/>
  <c r="A1071" i="1" s="1"/>
  <c r="BM1072" i="1"/>
  <c r="A1072" i="1" s="1"/>
  <c r="BM1073" i="1"/>
  <c r="A1073" i="1" s="1"/>
  <c r="BM1074" i="1"/>
  <c r="A1074" i="1" s="1"/>
  <c r="BM1075" i="1"/>
  <c r="A1075" i="1" s="1"/>
  <c r="BM1076" i="1"/>
  <c r="A1076" i="1" s="1"/>
  <c r="BM1077" i="1"/>
  <c r="A1077" i="1" s="1"/>
  <c r="BM1078" i="1"/>
  <c r="A1078" i="1" s="1"/>
  <c r="BM3" i="1"/>
  <c r="A3" i="1" s="1"/>
  <c r="BM4" i="1"/>
  <c r="A4" i="1" s="1"/>
  <c r="BM5" i="1"/>
  <c r="A5" i="1" s="1"/>
  <c r="BM6" i="1"/>
  <c r="A6" i="1" s="1"/>
  <c r="BM7" i="1"/>
  <c r="A7" i="1" s="1"/>
  <c r="BM8" i="1"/>
  <c r="A8" i="1" s="1"/>
  <c r="BM9" i="1"/>
  <c r="A9" i="1" s="1"/>
  <c r="BM10" i="1"/>
  <c r="A10" i="1" s="1"/>
  <c r="BM11" i="1"/>
  <c r="A11" i="1" s="1"/>
  <c r="BM12" i="1"/>
  <c r="A12" i="1" s="1"/>
  <c r="BM13" i="1"/>
  <c r="A13" i="1" s="1"/>
  <c r="BM14" i="1"/>
  <c r="A14" i="1" s="1"/>
  <c r="BM15" i="1"/>
  <c r="A15" i="1" s="1"/>
  <c r="BM16" i="1"/>
  <c r="A16" i="1" s="1"/>
  <c r="BM17" i="1"/>
  <c r="A17" i="1" s="1"/>
  <c r="BM18" i="1"/>
  <c r="A18" i="1" s="1"/>
  <c r="BM19" i="1"/>
  <c r="A19" i="1" s="1"/>
  <c r="BM20" i="1"/>
  <c r="A20" i="1" s="1"/>
  <c r="BM21" i="1"/>
  <c r="A21" i="1" s="1"/>
  <c r="BM22" i="1"/>
  <c r="A22" i="1" s="1"/>
  <c r="AA2" i="1" l="1"/>
  <c r="D394" i="1"/>
  <c r="K394" i="1"/>
  <c r="T394" i="1"/>
  <c r="AA394" i="1"/>
  <c r="AE394" i="1"/>
  <c r="AF394" i="1"/>
  <c r="AG394" i="1"/>
  <c r="D395" i="1"/>
  <c r="K395" i="1"/>
  <c r="T395" i="1"/>
  <c r="AA395" i="1"/>
  <c r="AE395" i="1"/>
  <c r="AF395" i="1"/>
  <c r="AG395" i="1"/>
  <c r="D396" i="1"/>
  <c r="K396" i="1"/>
  <c r="T396" i="1"/>
  <c r="AA396" i="1"/>
  <c r="AE396" i="1"/>
  <c r="AF396" i="1"/>
  <c r="AG396" i="1"/>
  <c r="D397" i="1"/>
  <c r="K397" i="1"/>
  <c r="T397" i="1"/>
  <c r="AA397" i="1"/>
  <c r="AE397" i="1"/>
  <c r="AF397" i="1"/>
  <c r="AG397" i="1"/>
  <c r="D398" i="1"/>
  <c r="K398" i="1"/>
  <c r="T398" i="1"/>
  <c r="AA398" i="1"/>
  <c r="AE398" i="1"/>
  <c r="AF398" i="1"/>
  <c r="AG398" i="1"/>
  <c r="D399" i="1"/>
  <c r="K399" i="1"/>
  <c r="T399" i="1"/>
  <c r="AA399" i="1"/>
  <c r="AE399" i="1"/>
  <c r="AF399" i="1"/>
  <c r="AG399" i="1"/>
  <c r="D400" i="1"/>
  <c r="K400" i="1"/>
  <c r="T400" i="1"/>
  <c r="AA400" i="1"/>
  <c r="AE400" i="1"/>
  <c r="AF400" i="1"/>
  <c r="AG400" i="1"/>
  <c r="D401" i="1"/>
  <c r="K401" i="1"/>
  <c r="T401" i="1"/>
  <c r="AA401" i="1"/>
  <c r="AE401" i="1"/>
  <c r="AF401" i="1"/>
  <c r="AG401" i="1"/>
  <c r="D402" i="1"/>
  <c r="K402" i="1"/>
  <c r="T402" i="1"/>
  <c r="AA402" i="1"/>
  <c r="AE402" i="1"/>
  <c r="AF402" i="1"/>
  <c r="AG402" i="1"/>
  <c r="D403" i="1"/>
  <c r="K403" i="1"/>
  <c r="T403" i="1"/>
  <c r="AA403" i="1"/>
  <c r="AE403" i="1"/>
  <c r="AF403" i="1"/>
  <c r="AG403" i="1"/>
  <c r="D404" i="1"/>
  <c r="K404" i="1"/>
  <c r="T404" i="1"/>
  <c r="AA404" i="1"/>
  <c r="AE404" i="1"/>
  <c r="AF404" i="1"/>
  <c r="AG404" i="1"/>
  <c r="D405" i="1"/>
  <c r="K405" i="1"/>
  <c r="T405" i="1"/>
  <c r="AA405" i="1"/>
  <c r="AE405" i="1"/>
  <c r="AF405" i="1"/>
  <c r="AG405" i="1"/>
  <c r="D406" i="1"/>
  <c r="K406" i="1"/>
  <c r="Q406" i="1"/>
  <c r="T406" i="1"/>
  <c r="AA406" i="1"/>
  <c r="AE406" i="1"/>
  <c r="AF406" i="1"/>
  <c r="AG406" i="1"/>
  <c r="D407" i="1"/>
  <c r="K407" i="1"/>
  <c r="Q407" i="1"/>
  <c r="T407" i="1"/>
  <c r="AA407" i="1"/>
  <c r="AE407" i="1"/>
  <c r="AF407" i="1"/>
  <c r="AG407" i="1"/>
  <c r="D408" i="1"/>
  <c r="K408" i="1"/>
  <c r="Q408" i="1"/>
  <c r="T408" i="1"/>
  <c r="AA408" i="1"/>
  <c r="AE408" i="1"/>
  <c r="AF408" i="1"/>
  <c r="AG408" i="1"/>
  <c r="D409" i="1"/>
  <c r="K409" i="1"/>
  <c r="Q409" i="1"/>
  <c r="T409" i="1"/>
  <c r="AA409" i="1"/>
  <c r="AE409" i="1"/>
  <c r="AF409" i="1"/>
  <c r="AG409" i="1"/>
  <c r="D410" i="1"/>
  <c r="K410" i="1"/>
  <c r="Q410" i="1"/>
  <c r="T410" i="1"/>
  <c r="AA410" i="1"/>
  <c r="AE410" i="1"/>
  <c r="AF410" i="1"/>
  <c r="AG410" i="1"/>
  <c r="D411" i="1"/>
  <c r="K411" i="1"/>
  <c r="Q411" i="1"/>
  <c r="T411" i="1"/>
  <c r="AA411" i="1"/>
  <c r="AE411" i="1"/>
  <c r="AF411" i="1"/>
  <c r="AG411" i="1"/>
  <c r="D412" i="1"/>
  <c r="K412" i="1"/>
  <c r="Q412" i="1"/>
  <c r="T412" i="1"/>
  <c r="AA412" i="1"/>
  <c r="AE412" i="1"/>
  <c r="AF412" i="1"/>
  <c r="AG412" i="1"/>
  <c r="D413" i="1"/>
  <c r="K413" i="1"/>
  <c r="Q413" i="1"/>
  <c r="T413" i="1"/>
  <c r="AA413" i="1"/>
  <c r="AE413" i="1"/>
  <c r="AF413" i="1"/>
  <c r="AG413" i="1"/>
  <c r="D414" i="1"/>
  <c r="K414" i="1"/>
  <c r="Q414" i="1"/>
  <c r="T414" i="1"/>
  <c r="AA414" i="1"/>
  <c r="AE414" i="1"/>
  <c r="AF414" i="1"/>
  <c r="AG414" i="1"/>
  <c r="D415" i="1"/>
  <c r="K415" i="1"/>
  <c r="Q415" i="1"/>
  <c r="T415" i="1"/>
  <c r="AA415" i="1"/>
  <c r="AE415" i="1"/>
  <c r="AF415" i="1"/>
  <c r="AG415" i="1"/>
  <c r="D416" i="1"/>
  <c r="K416" i="1"/>
  <c r="Q416" i="1"/>
  <c r="T416" i="1"/>
  <c r="AA416" i="1"/>
  <c r="AE416" i="1"/>
  <c r="AF416" i="1"/>
  <c r="AG416" i="1"/>
  <c r="D417" i="1"/>
  <c r="K417" i="1"/>
  <c r="Q417" i="1"/>
  <c r="T417" i="1"/>
  <c r="AA417" i="1"/>
  <c r="AE417" i="1"/>
  <c r="AF417" i="1"/>
  <c r="AG417" i="1"/>
  <c r="D418" i="1"/>
  <c r="K418" i="1"/>
  <c r="Q418" i="1"/>
  <c r="T418" i="1"/>
  <c r="AA418" i="1"/>
  <c r="AE418" i="1"/>
  <c r="AF418" i="1"/>
  <c r="AG418" i="1"/>
  <c r="D419" i="1"/>
  <c r="K419" i="1"/>
  <c r="Q419" i="1"/>
  <c r="T419" i="1"/>
  <c r="AA419" i="1"/>
  <c r="AE419" i="1"/>
  <c r="AF419" i="1"/>
  <c r="AG419" i="1"/>
  <c r="D420" i="1"/>
  <c r="K420" i="1"/>
  <c r="Q420" i="1"/>
  <c r="T420" i="1"/>
  <c r="AA420" i="1"/>
  <c r="AE420" i="1"/>
  <c r="AF420" i="1"/>
  <c r="AG420" i="1"/>
  <c r="D421" i="1"/>
  <c r="K421" i="1"/>
  <c r="Q421" i="1"/>
  <c r="T421" i="1"/>
  <c r="AA421" i="1"/>
  <c r="AE421" i="1"/>
  <c r="AF421" i="1"/>
  <c r="AG421" i="1"/>
  <c r="D422" i="1"/>
  <c r="K422" i="1"/>
  <c r="Q422" i="1"/>
  <c r="T422" i="1"/>
  <c r="AA422" i="1"/>
  <c r="AE422" i="1"/>
  <c r="AF422" i="1"/>
  <c r="AG422" i="1"/>
  <c r="D423" i="1"/>
  <c r="K423" i="1"/>
  <c r="Q423" i="1"/>
  <c r="T423" i="1"/>
  <c r="AA423" i="1"/>
  <c r="AE423" i="1"/>
  <c r="AF423" i="1"/>
  <c r="AG423" i="1"/>
  <c r="D424" i="1"/>
  <c r="K424" i="1"/>
  <c r="Q424" i="1"/>
  <c r="T424" i="1"/>
  <c r="AA424" i="1"/>
  <c r="AE424" i="1"/>
  <c r="AF424" i="1"/>
  <c r="AG424" i="1"/>
  <c r="D425" i="1"/>
  <c r="K425" i="1"/>
  <c r="Q425" i="1"/>
  <c r="T425" i="1"/>
  <c r="AA425" i="1"/>
  <c r="AE425" i="1"/>
  <c r="AF425" i="1"/>
  <c r="AG425" i="1"/>
  <c r="D426" i="1"/>
  <c r="K426" i="1"/>
  <c r="Q426" i="1"/>
  <c r="T426" i="1"/>
  <c r="AA426" i="1"/>
  <c r="AE426" i="1"/>
  <c r="AF426" i="1"/>
  <c r="AG426" i="1"/>
  <c r="D427" i="1"/>
  <c r="K427" i="1"/>
  <c r="Q427" i="1"/>
  <c r="T427" i="1"/>
  <c r="AA427" i="1"/>
  <c r="AE427" i="1"/>
  <c r="AF427" i="1"/>
  <c r="AG427" i="1"/>
  <c r="D428" i="1"/>
  <c r="K428" i="1"/>
  <c r="Q428" i="1"/>
  <c r="T428" i="1"/>
  <c r="AA428" i="1"/>
  <c r="AE428" i="1"/>
  <c r="AF428" i="1"/>
  <c r="AG428" i="1"/>
  <c r="D429" i="1"/>
  <c r="K429" i="1"/>
  <c r="Q429" i="1"/>
  <c r="T429" i="1"/>
  <c r="AA429" i="1"/>
  <c r="AE429" i="1"/>
  <c r="AF429" i="1"/>
  <c r="AG429" i="1"/>
  <c r="D430" i="1"/>
  <c r="K430" i="1"/>
  <c r="Q430" i="1"/>
  <c r="T430" i="1"/>
  <c r="AA430" i="1"/>
  <c r="AE430" i="1"/>
  <c r="AF430" i="1"/>
  <c r="AG430" i="1"/>
  <c r="D431" i="1"/>
  <c r="K431" i="1"/>
  <c r="Q431" i="1"/>
  <c r="T431" i="1"/>
  <c r="AA431" i="1"/>
  <c r="AE431" i="1"/>
  <c r="AF431" i="1"/>
  <c r="AG431" i="1"/>
  <c r="D432" i="1"/>
  <c r="K432" i="1"/>
  <c r="Q432" i="1"/>
  <c r="T432" i="1"/>
  <c r="AA432" i="1"/>
  <c r="AE432" i="1"/>
  <c r="AF432" i="1"/>
  <c r="AG432" i="1"/>
  <c r="D433" i="1"/>
  <c r="K433" i="1"/>
  <c r="Q433" i="1"/>
  <c r="T433" i="1"/>
  <c r="AA433" i="1"/>
  <c r="AE433" i="1"/>
  <c r="AF433" i="1"/>
  <c r="AG433" i="1"/>
  <c r="D434" i="1"/>
  <c r="K434" i="1"/>
  <c r="Q434" i="1"/>
  <c r="T434" i="1"/>
  <c r="AA434" i="1"/>
  <c r="AE434" i="1"/>
  <c r="AF434" i="1"/>
  <c r="AG434" i="1"/>
  <c r="D435" i="1"/>
  <c r="K435" i="1"/>
  <c r="Q435" i="1"/>
  <c r="T435" i="1"/>
  <c r="AA435" i="1"/>
  <c r="AE435" i="1"/>
  <c r="AF435" i="1"/>
  <c r="AG435" i="1"/>
  <c r="D436" i="1"/>
  <c r="K436" i="1"/>
  <c r="Q436" i="1"/>
  <c r="T436" i="1"/>
  <c r="AA436" i="1"/>
  <c r="AE436" i="1"/>
  <c r="AF436" i="1"/>
  <c r="AG436" i="1"/>
  <c r="D437" i="1"/>
  <c r="K437" i="1"/>
  <c r="Q437" i="1"/>
  <c r="T437" i="1"/>
  <c r="AA437" i="1"/>
  <c r="AE437" i="1"/>
  <c r="AF437" i="1"/>
  <c r="AG437" i="1"/>
  <c r="D438" i="1"/>
  <c r="K438" i="1"/>
  <c r="Q438" i="1"/>
  <c r="T438" i="1"/>
  <c r="AA438" i="1"/>
  <c r="AE438" i="1"/>
  <c r="AF438" i="1"/>
  <c r="AG438" i="1"/>
  <c r="D439" i="1"/>
  <c r="K439" i="1"/>
  <c r="Q439" i="1"/>
  <c r="T439" i="1"/>
  <c r="AA439" i="1"/>
  <c r="AE439" i="1"/>
  <c r="AF439" i="1"/>
  <c r="AG439" i="1"/>
  <c r="D440" i="1"/>
  <c r="K440" i="1"/>
  <c r="Q440" i="1"/>
  <c r="T440" i="1"/>
  <c r="AA440" i="1"/>
  <c r="AE440" i="1"/>
  <c r="AF440" i="1"/>
  <c r="AG440" i="1"/>
  <c r="D441" i="1"/>
  <c r="K441" i="1"/>
  <c r="Q441" i="1"/>
  <c r="T441" i="1"/>
  <c r="AA441" i="1"/>
  <c r="AE441" i="1"/>
  <c r="AF441" i="1"/>
  <c r="AG441" i="1"/>
  <c r="D442" i="1"/>
  <c r="K442" i="1"/>
  <c r="Q442" i="1"/>
  <c r="T442" i="1"/>
  <c r="AA442" i="1"/>
  <c r="AE442" i="1"/>
  <c r="AF442" i="1"/>
  <c r="AG442" i="1"/>
  <c r="D443" i="1"/>
  <c r="K443" i="1"/>
  <c r="Q443" i="1"/>
  <c r="T443" i="1"/>
  <c r="AA443" i="1"/>
  <c r="AE443" i="1"/>
  <c r="AF443" i="1"/>
  <c r="AG443" i="1"/>
  <c r="D444" i="1"/>
  <c r="K444" i="1"/>
  <c r="Q444" i="1"/>
  <c r="T444" i="1"/>
  <c r="AA444" i="1"/>
  <c r="AE444" i="1"/>
  <c r="AF444" i="1"/>
  <c r="AG444" i="1"/>
  <c r="D445" i="1"/>
  <c r="K445" i="1"/>
  <c r="Q445" i="1"/>
  <c r="T445" i="1"/>
  <c r="AA445" i="1"/>
  <c r="AE445" i="1"/>
  <c r="AF445" i="1"/>
  <c r="AG445" i="1"/>
  <c r="D446" i="1"/>
  <c r="K446" i="1"/>
  <c r="Q446" i="1"/>
  <c r="T446" i="1"/>
  <c r="AA446" i="1"/>
  <c r="AE446" i="1"/>
  <c r="AF446" i="1"/>
  <c r="AG446" i="1"/>
  <c r="D447" i="1"/>
  <c r="K447" i="1"/>
  <c r="Q447" i="1"/>
  <c r="T447" i="1"/>
  <c r="AA447" i="1"/>
  <c r="AE447" i="1"/>
  <c r="AF447" i="1"/>
  <c r="AG447" i="1"/>
  <c r="D448" i="1"/>
  <c r="K448" i="1"/>
  <c r="Q448" i="1"/>
  <c r="T448" i="1"/>
  <c r="AA448" i="1"/>
  <c r="AE448" i="1"/>
  <c r="AF448" i="1"/>
  <c r="AG448" i="1"/>
  <c r="D449" i="1"/>
  <c r="K449" i="1"/>
  <c r="Q449" i="1"/>
  <c r="T449" i="1"/>
  <c r="AA449" i="1"/>
  <c r="AE449" i="1"/>
  <c r="AF449" i="1"/>
  <c r="AG449" i="1"/>
  <c r="D450" i="1"/>
  <c r="K450" i="1"/>
  <c r="Q450" i="1"/>
  <c r="T450" i="1"/>
  <c r="AA450" i="1"/>
  <c r="AE450" i="1"/>
  <c r="AF450" i="1"/>
  <c r="AG450" i="1"/>
  <c r="D451" i="1"/>
  <c r="K451" i="1"/>
  <c r="Q451" i="1"/>
  <c r="T451" i="1"/>
  <c r="AA451" i="1"/>
  <c r="AE451" i="1"/>
  <c r="AF451" i="1"/>
  <c r="AG451" i="1"/>
  <c r="D452" i="1"/>
  <c r="K452" i="1"/>
  <c r="Q452" i="1"/>
  <c r="T452" i="1"/>
  <c r="AA452" i="1"/>
  <c r="AE452" i="1"/>
  <c r="AF452" i="1"/>
  <c r="AG452" i="1"/>
  <c r="D453" i="1"/>
  <c r="K453" i="1"/>
  <c r="Q453" i="1"/>
  <c r="T453" i="1"/>
  <c r="AA453" i="1"/>
  <c r="AE453" i="1"/>
  <c r="AF453" i="1"/>
  <c r="AG453" i="1"/>
  <c r="D454" i="1"/>
  <c r="K454" i="1"/>
  <c r="Q454" i="1"/>
  <c r="T454" i="1"/>
  <c r="AA454" i="1"/>
  <c r="AE454" i="1"/>
  <c r="AF454" i="1"/>
  <c r="AG454" i="1"/>
  <c r="D455" i="1"/>
  <c r="K455" i="1"/>
  <c r="Q455" i="1"/>
  <c r="T455" i="1"/>
  <c r="AA455" i="1"/>
  <c r="AE455" i="1"/>
  <c r="AF455" i="1"/>
  <c r="AG455" i="1"/>
  <c r="D456" i="1"/>
  <c r="K456" i="1"/>
  <c r="Q456" i="1"/>
  <c r="T456" i="1"/>
  <c r="AA456" i="1"/>
  <c r="AE456" i="1"/>
  <c r="AF456" i="1"/>
  <c r="AG456" i="1"/>
  <c r="D457" i="1"/>
  <c r="K457" i="1"/>
  <c r="Q457" i="1"/>
  <c r="T457" i="1"/>
  <c r="AA457" i="1"/>
  <c r="AE457" i="1"/>
  <c r="AF457" i="1"/>
  <c r="AG457" i="1"/>
  <c r="D458" i="1"/>
  <c r="K458" i="1"/>
  <c r="Q458" i="1"/>
  <c r="T458" i="1"/>
  <c r="AA458" i="1"/>
  <c r="AE458" i="1"/>
  <c r="AF458" i="1"/>
  <c r="AG458" i="1"/>
  <c r="D459" i="1"/>
  <c r="K459" i="1"/>
  <c r="Q459" i="1"/>
  <c r="T459" i="1"/>
  <c r="AA459" i="1"/>
  <c r="AE459" i="1"/>
  <c r="AF459" i="1"/>
  <c r="AG459" i="1"/>
  <c r="D460" i="1"/>
  <c r="K460" i="1"/>
  <c r="Q460" i="1"/>
  <c r="T460" i="1"/>
  <c r="AA460" i="1"/>
  <c r="AE460" i="1"/>
  <c r="AF460" i="1"/>
  <c r="AG460" i="1"/>
  <c r="D461" i="1"/>
  <c r="K461" i="1"/>
  <c r="Q461" i="1"/>
  <c r="T461" i="1"/>
  <c r="AA461" i="1"/>
  <c r="AE461" i="1"/>
  <c r="AF461" i="1"/>
  <c r="AG461" i="1"/>
  <c r="D462" i="1"/>
  <c r="K462" i="1"/>
  <c r="Q462" i="1"/>
  <c r="T462" i="1"/>
  <c r="AA462" i="1"/>
  <c r="AE462" i="1"/>
  <c r="AF462" i="1"/>
  <c r="AG462" i="1"/>
  <c r="D463" i="1"/>
  <c r="K463" i="1"/>
  <c r="Q463" i="1"/>
  <c r="T463" i="1"/>
  <c r="AA463" i="1"/>
  <c r="AE463" i="1"/>
  <c r="AF463" i="1"/>
  <c r="AG463" i="1"/>
  <c r="D464" i="1"/>
  <c r="K464" i="1"/>
  <c r="Q464" i="1"/>
  <c r="T464" i="1"/>
  <c r="AA464" i="1"/>
  <c r="AE464" i="1"/>
  <c r="AF464" i="1"/>
  <c r="AG464" i="1"/>
  <c r="D465" i="1"/>
  <c r="K465" i="1"/>
  <c r="Q465" i="1"/>
  <c r="T465" i="1"/>
  <c r="AA465" i="1"/>
  <c r="AE465" i="1"/>
  <c r="AF465" i="1"/>
  <c r="AG465" i="1"/>
  <c r="D466" i="1"/>
  <c r="K466" i="1"/>
  <c r="Q466" i="1"/>
  <c r="T466" i="1"/>
  <c r="AA466" i="1"/>
  <c r="AE466" i="1"/>
  <c r="AF466" i="1"/>
  <c r="AG466" i="1"/>
  <c r="D467" i="1"/>
  <c r="K467" i="1"/>
  <c r="Q467" i="1"/>
  <c r="T467" i="1"/>
  <c r="AA467" i="1"/>
  <c r="AE467" i="1"/>
  <c r="AF467" i="1"/>
  <c r="AG467" i="1"/>
  <c r="D468" i="1"/>
  <c r="K468" i="1"/>
  <c r="T468" i="1"/>
  <c r="AA468" i="1"/>
  <c r="AE468" i="1"/>
  <c r="AF468" i="1"/>
  <c r="AG468" i="1"/>
  <c r="D469" i="1"/>
  <c r="K469" i="1"/>
  <c r="T469" i="1"/>
  <c r="AA469" i="1"/>
  <c r="AE469" i="1"/>
  <c r="AF469" i="1"/>
  <c r="AG469" i="1"/>
  <c r="D470" i="1"/>
  <c r="K470" i="1"/>
  <c r="T470" i="1"/>
  <c r="AA470" i="1"/>
  <c r="AE470" i="1"/>
  <c r="AF470" i="1"/>
  <c r="AG470" i="1"/>
  <c r="D471" i="1"/>
  <c r="K471" i="1"/>
  <c r="T471" i="1"/>
  <c r="AA471" i="1"/>
  <c r="AE471" i="1"/>
  <c r="AF471" i="1"/>
  <c r="AG471" i="1"/>
  <c r="D472" i="1"/>
  <c r="K472" i="1"/>
  <c r="T472" i="1"/>
  <c r="AA472" i="1"/>
  <c r="AE472" i="1"/>
  <c r="AF472" i="1"/>
  <c r="AG472" i="1"/>
  <c r="D473" i="1"/>
  <c r="K473" i="1"/>
  <c r="T473" i="1"/>
  <c r="AA473" i="1"/>
  <c r="AE473" i="1"/>
  <c r="AF473" i="1"/>
  <c r="AG473" i="1"/>
  <c r="D474" i="1"/>
  <c r="K474" i="1"/>
  <c r="T474" i="1"/>
  <c r="AA474" i="1"/>
  <c r="AE474" i="1"/>
  <c r="AF474" i="1"/>
  <c r="AG474" i="1"/>
  <c r="D475" i="1"/>
  <c r="K475" i="1"/>
  <c r="T475" i="1"/>
  <c r="AA475" i="1"/>
  <c r="AE475" i="1"/>
  <c r="AF475" i="1"/>
  <c r="AG475" i="1"/>
  <c r="D476" i="1"/>
  <c r="K476" i="1"/>
  <c r="T476" i="1"/>
  <c r="AA476" i="1"/>
  <c r="AE476" i="1"/>
  <c r="AF476" i="1"/>
  <c r="AG476" i="1"/>
  <c r="D477" i="1"/>
  <c r="K477" i="1"/>
  <c r="T477" i="1"/>
  <c r="AA477" i="1"/>
  <c r="AE477" i="1"/>
  <c r="AF477" i="1"/>
  <c r="AG477" i="1"/>
  <c r="D478" i="1"/>
  <c r="K478" i="1"/>
  <c r="T478" i="1"/>
  <c r="AA478" i="1"/>
  <c r="AE478" i="1"/>
  <c r="AF478" i="1"/>
  <c r="AG478" i="1"/>
  <c r="D479" i="1"/>
  <c r="K479" i="1"/>
  <c r="T479" i="1"/>
  <c r="AA479" i="1"/>
  <c r="AE479" i="1"/>
  <c r="AF479" i="1"/>
  <c r="AG479" i="1"/>
  <c r="D480" i="1"/>
  <c r="K480" i="1"/>
  <c r="T480" i="1"/>
  <c r="AA480" i="1"/>
  <c r="AE480" i="1"/>
  <c r="AF480" i="1"/>
  <c r="AG480" i="1"/>
  <c r="D481" i="1"/>
  <c r="K481" i="1"/>
  <c r="T481" i="1"/>
  <c r="AA481" i="1"/>
  <c r="AE481" i="1"/>
  <c r="AF481" i="1"/>
  <c r="AG481" i="1"/>
  <c r="D482" i="1"/>
  <c r="K482" i="1"/>
  <c r="T482" i="1"/>
  <c r="AA482" i="1"/>
  <c r="AE482" i="1"/>
  <c r="AF482" i="1"/>
  <c r="AG482" i="1"/>
  <c r="D483" i="1"/>
  <c r="K483" i="1"/>
  <c r="T483" i="1"/>
  <c r="AA483" i="1"/>
  <c r="AE483" i="1"/>
  <c r="AF483" i="1"/>
  <c r="AG483" i="1"/>
  <c r="D484" i="1"/>
  <c r="K484" i="1"/>
  <c r="T484" i="1"/>
  <c r="AA484" i="1"/>
  <c r="AE484" i="1"/>
  <c r="AF484" i="1"/>
  <c r="AG484" i="1"/>
  <c r="D485" i="1"/>
  <c r="K485" i="1"/>
  <c r="T485" i="1"/>
  <c r="AA485" i="1"/>
  <c r="AE485" i="1"/>
  <c r="AF485" i="1"/>
  <c r="AG485" i="1"/>
  <c r="D486" i="1"/>
  <c r="K486" i="1"/>
  <c r="T486" i="1"/>
  <c r="AA486" i="1"/>
  <c r="AE486" i="1"/>
  <c r="AF486" i="1"/>
  <c r="AG486" i="1"/>
  <c r="D487" i="1"/>
  <c r="K487" i="1"/>
  <c r="T487" i="1"/>
  <c r="AA487" i="1"/>
  <c r="AE487" i="1"/>
  <c r="AF487" i="1"/>
  <c r="AG487" i="1"/>
  <c r="D488" i="1"/>
  <c r="K488" i="1"/>
  <c r="T488" i="1"/>
  <c r="AA488" i="1"/>
  <c r="AE488" i="1"/>
  <c r="AF488" i="1"/>
  <c r="AG488" i="1"/>
  <c r="D489" i="1"/>
  <c r="K489" i="1"/>
  <c r="T489" i="1"/>
  <c r="AA489" i="1"/>
  <c r="AE489" i="1"/>
  <c r="AF489" i="1"/>
  <c r="AG489" i="1"/>
  <c r="D490" i="1"/>
  <c r="K490" i="1"/>
  <c r="T490" i="1"/>
  <c r="AA490" i="1"/>
  <c r="AE490" i="1"/>
  <c r="AF490" i="1"/>
  <c r="AG490" i="1"/>
  <c r="D491" i="1"/>
  <c r="K491" i="1"/>
  <c r="T491" i="1"/>
  <c r="AA491" i="1"/>
  <c r="AE491" i="1"/>
  <c r="AF491" i="1"/>
  <c r="AG491" i="1"/>
  <c r="D492" i="1"/>
  <c r="K492" i="1"/>
  <c r="T492" i="1"/>
  <c r="AA492" i="1"/>
  <c r="AE492" i="1"/>
  <c r="AF492" i="1"/>
  <c r="AG492" i="1"/>
  <c r="D493" i="1"/>
  <c r="K493" i="1"/>
  <c r="T493" i="1"/>
  <c r="AA493" i="1"/>
  <c r="AE493" i="1"/>
  <c r="AF493" i="1"/>
  <c r="AG493" i="1"/>
  <c r="D494" i="1"/>
  <c r="K494" i="1"/>
  <c r="T494" i="1"/>
  <c r="AA494" i="1"/>
  <c r="AE494" i="1"/>
  <c r="AF494" i="1"/>
  <c r="AG494" i="1"/>
  <c r="D495" i="1"/>
  <c r="K495" i="1"/>
  <c r="T495" i="1"/>
  <c r="AA495" i="1"/>
  <c r="AE495" i="1"/>
  <c r="AF495" i="1"/>
  <c r="AG495" i="1"/>
  <c r="D496" i="1"/>
  <c r="K496" i="1"/>
  <c r="T496" i="1"/>
  <c r="AA496" i="1"/>
  <c r="AE496" i="1"/>
  <c r="AF496" i="1"/>
  <c r="AG496" i="1"/>
  <c r="D497" i="1"/>
  <c r="K497" i="1"/>
  <c r="T497" i="1"/>
  <c r="AA497" i="1"/>
  <c r="AE497" i="1"/>
  <c r="AF497" i="1"/>
  <c r="AG497" i="1"/>
  <c r="D498" i="1"/>
  <c r="K498" i="1"/>
  <c r="T498" i="1"/>
  <c r="AA498" i="1"/>
  <c r="AE498" i="1"/>
  <c r="AF498" i="1"/>
  <c r="AG498" i="1"/>
  <c r="D499" i="1"/>
  <c r="K499" i="1"/>
  <c r="T499" i="1"/>
  <c r="AA499" i="1"/>
  <c r="AE499" i="1"/>
  <c r="AF499" i="1"/>
  <c r="AG499" i="1"/>
  <c r="D500" i="1"/>
  <c r="K500" i="1"/>
  <c r="T500" i="1"/>
  <c r="AA500" i="1"/>
  <c r="AE500" i="1"/>
  <c r="AF500" i="1"/>
  <c r="AG500" i="1"/>
  <c r="D501" i="1"/>
  <c r="K501" i="1"/>
  <c r="T501" i="1"/>
  <c r="AA501" i="1"/>
  <c r="AE501" i="1"/>
  <c r="AF501" i="1"/>
  <c r="AG501" i="1"/>
  <c r="D502" i="1"/>
  <c r="K502" i="1"/>
  <c r="T502" i="1"/>
  <c r="AA502" i="1"/>
  <c r="AE502" i="1"/>
  <c r="AF502" i="1"/>
  <c r="AG502" i="1"/>
  <c r="D503" i="1"/>
  <c r="K503" i="1"/>
  <c r="T503" i="1"/>
  <c r="AA503" i="1"/>
  <c r="AE503" i="1"/>
  <c r="AF503" i="1"/>
  <c r="AG503" i="1"/>
  <c r="D504" i="1"/>
  <c r="K504" i="1"/>
  <c r="T504" i="1"/>
  <c r="AA504" i="1"/>
  <c r="AE504" i="1"/>
  <c r="AF504" i="1"/>
  <c r="AG504" i="1"/>
  <c r="D505" i="1"/>
  <c r="K505" i="1"/>
  <c r="T505" i="1"/>
  <c r="AA505" i="1"/>
  <c r="AE505" i="1"/>
  <c r="AF505" i="1"/>
  <c r="AG505" i="1"/>
  <c r="D506" i="1"/>
  <c r="K506" i="1"/>
  <c r="T506" i="1"/>
  <c r="AA506" i="1"/>
  <c r="AE506" i="1"/>
  <c r="AF506" i="1"/>
  <c r="AG506" i="1"/>
  <c r="D507" i="1"/>
  <c r="K507" i="1"/>
  <c r="T507" i="1"/>
  <c r="AA507" i="1"/>
  <c r="AE507" i="1"/>
  <c r="AF507" i="1"/>
  <c r="AG507" i="1"/>
  <c r="D508" i="1"/>
  <c r="K508" i="1"/>
  <c r="T508" i="1"/>
  <c r="AA508" i="1"/>
  <c r="AE508" i="1"/>
  <c r="AF508" i="1"/>
  <c r="AG508" i="1"/>
  <c r="D509" i="1"/>
  <c r="K509" i="1"/>
  <c r="T509" i="1"/>
  <c r="AA509" i="1"/>
  <c r="AE509" i="1"/>
  <c r="AF509" i="1"/>
  <c r="AG509" i="1"/>
  <c r="D510" i="1"/>
  <c r="K510" i="1"/>
  <c r="T510" i="1"/>
  <c r="AA510" i="1"/>
  <c r="AE510" i="1"/>
  <c r="AF510" i="1"/>
  <c r="AG510" i="1"/>
  <c r="D511" i="1"/>
  <c r="K511" i="1"/>
  <c r="T511" i="1"/>
  <c r="AA511" i="1"/>
  <c r="AE511" i="1"/>
  <c r="AF511" i="1"/>
  <c r="AG511" i="1"/>
  <c r="D512" i="1"/>
  <c r="K512" i="1"/>
  <c r="T512" i="1"/>
  <c r="AA512" i="1"/>
  <c r="AE512" i="1"/>
  <c r="AF512" i="1"/>
  <c r="AG512" i="1"/>
  <c r="D513" i="1"/>
  <c r="K513" i="1"/>
  <c r="T513" i="1"/>
  <c r="AA513" i="1"/>
  <c r="AE513" i="1"/>
  <c r="AF513" i="1"/>
  <c r="AG513" i="1"/>
  <c r="D514" i="1"/>
  <c r="K514" i="1"/>
  <c r="T514" i="1"/>
  <c r="AA514" i="1"/>
  <c r="AE514" i="1"/>
  <c r="AF514" i="1"/>
  <c r="AG514" i="1"/>
  <c r="D515" i="1"/>
  <c r="K515" i="1"/>
  <c r="T515" i="1"/>
  <c r="AA515" i="1"/>
  <c r="AE515" i="1"/>
  <c r="AF515" i="1"/>
  <c r="AG515" i="1"/>
  <c r="D516" i="1"/>
  <c r="K516" i="1"/>
  <c r="T516" i="1"/>
  <c r="AA516" i="1"/>
  <c r="AE516" i="1"/>
  <c r="AF516" i="1"/>
  <c r="AG516" i="1"/>
  <c r="D517" i="1"/>
  <c r="K517" i="1"/>
  <c r="T517" i="1"/>
  <c r="AA517" i="1"/>
  <c r="AE517" i="1"/>
  <c r="AF517" i="1"/>
  <c r="AG517" i="1"/>
  <c r="D518" i="1"/>
  <c r="K518" i="1"/>
  <c r="T518" i="1"/>
  <c r="AA518" i="1"/>
  <c r="AE518" i="1"/>
  <c r="AF518" i="1"/>
  <c r="AG518" i="1"/>
  <c r="D519" i="1"/>
  <c r="K519" i="1"/>
  <c r="T519" i="1"/>
  <c r="AA519" i="1"/>
  <c r="AE519" i="1"/>
  <c r="AF519" i="1"/>
  <c r="AG519" i="1"/>
  <c r="D520" i="1"/>
  <c r="K520" i="1"/>
  <c r="T520" i="1"/>
  <c r="AA520" i="1"/>
  <c r="AE520" i="1"/>
  <c r="AF520" i="1"/>
  <c r="AG520" i="1"/>
  <c r="D521" i="1"/>
  <c r="K521" i="1"/>
  <c r="T521" i="1"/>
  <c r="AA521" i="1"/>
  <c r="AE521" i="1"/>
  <c r="AF521" i="1"/>
  <c r="AG521" i="1"/>
  <c r="D522" i="1"/>
  <c r="K522" i="1"/>
  <c r="T522" i="1"/>
  <c r="AA522" i="1"/>
  <c r="AE522" i="1"/>
  <c r="AF522" i="1"/>
  <c r="AG522" i="1"/>
  <c r="D523" i="1"/>
  <c r="K523" i="1"/>
  <c r="T523" i="1"/>
  <c r="AA523" i="1"/>
  <c r="AE523" i="1"/>
  <c r="AF523" i="1"/>
  <c r="AG523" i="1"/>
  <c r="D524" i="1"/>
  <c r="K524" i="1"/>
  <c r="T524" i="1"/>
  <c r="AA524" i="1"/>
  <c r="AE524" i="1"/>
  <c r="AF524" i="1"/>
  <c r="AG524" i="1"/>
  <c r="D525" i="1"/>
  <c r="K525" i="1"/>
  <c r="T525" i="1"/>
  <c r="AA525" i="1"/>
  <c r="AE525" i="1"/>
  <c r="AF525" i="1"/>
  <c r="AG525" i="1"/>
  <c r="D526" i="1"/>
  <c r="K526" i="1"/>
  <c r="T526" i="1"/>
  <c r="AA526" i="1"/>
  <c r="AE526" i="1"/>
  <c r="AF526" i="1"/>
  <c r="AG526" i="1"/>
  <c r="D527" i="1"/>
  <c r="K527" i="1"/>
  <c r="T527" i="1"/>
  <c r="AA527" i="1"/>
  <c r="AE527" i="1"/>
  <c r="AF527" i="1"/>
  <c r="AG527" i="1"/>
  <c r="D528" i="1"/>
  <c r="K528" i="1"/>
  <c r="T528" i="1"/>
  <c r="AA528" i="1"/>
  <c r="AE528" i="1"/>
  <c r="AF528" i="1"/>
  <c r="AG528" i="1"/>
  <c r="D529" i="1"/>
  <c r="K529" i="1"/>
  <c r="T529" i="1"/>
  <c r="AA529" i="1"/>
  <c r="AE529" i="1"/>
  <c r="AF529" i="1"/>
  <c r="AG529" i="1"/>
  <c r="D530" i="1"/>
  <c r="K530" i="1"/>
  <c r="T530" i="1"/>
  <c r="AA530" i="1"/>
  <c r="AE530" i="1"/>
  <c r="AF530" i="1"/>
  <c r="AG530" i="1"/>
  <c r="D531" i="1"/>
  <c r="K531" i="1"/>
  <c r="T531" i="1"/>
  <c r="AA531" i="1"/>
  <c r="AE531" i="1"/>
  <c r="AF531" i="1"/>
  <c r="AG531" i="1"/>
  <c r="D532" i="1"/>
  <c r="K532" i="1"/>
  <c r="T532" i="1"/>
  <c r="AA532" i="1"/>
  <c r="AE532" i="1"/>
  <c r="AF532" i="1"/>
  <c r="AG532" i="1"/>
  <c r="D533" i="1"/>
  <c r="K533" i="1"/>
  <c r="T533" i="1"/>
  <c r="AA533" i="1"/>
  <c r="AE533" i="1"/>
  <c r="AF533" i="1"/>
  <c r="AG533" i="1"/>
  <c r="D534" i="1"/>
  <c r="K534" i="1"/>
  <c r="T534" i="1"/>
  <c r="AA534" i="1"/>
  <c r="AE534" i="1"/>
  <c r="AF534" i="1"/>
  <c r="AG534" i="1"/>
  <c r="D535" i="1"/>
  <c r="K535" i="1"/>
  <c r="T535" i="1"/>
  <c r="AA535" i="1"/>
  <c r="AE535" i="1"/>
  <c r="AF535" i="1"/>
  <c r="AG535" i="1"/>
  <c r="D536" i="1"/>
  <c r="K536" i="1"/>
  <c r="T536" i="1"/>
  <c r="AA536" i="1"/>
  <c r="AE536" i="1"/>
  <c r="AF536" i="1"/>
  <c r="AG536" i="1"/>
  <c r="D537" i="1"/>
  <c r="K537" i="1"/>
  <c r="T537" i="1"/>
  <c r="AA537" i="1"/>
  <c r="AE537" i="1"/>
  <c r="AF537" i="1"/>
  <c r="AG537" i="1"/>
  <c r="D538" i="1"/>
  <c r="K538" i="1"/>
  <c r="T538" i="1"/>
  <c r="AA538" i="1"/>
  <c r="AE538" i="1"/>
  <c r="AF538" i="1"/>
  <c r="AG538" i="1"/>
  <c r="D539" i="1"/>
  <c r="K539" i="1"/>
  <c r="T539" i="1"/>
  <c r="AA539" i="1"/>
  <c r="AE539" i="1"/>
  <c r="AF539" i="1"/>
  <c r="AG539" i="1"/>
  <c r="D540" i="1"/>
  <c r="K540" i="1"/>
  <c r="T540" i="1"/>
  <c r="AA540" i="1"/>
  <c r="AE540" i="1"/>
  <c r="AF540" i="1"/>
  <c r="AG540" i="1"/>
  <c r="D541" i="1"/>
  <c r="K541" i="1"/>
  <c r="T541" i="1"/>
  <c r="AA541" i="1"/>
  <c r="AE541" i="1"/>
  <c r="AF541" i="1"/>
  <c r="AG541" i="1"/>
  <c r="D542" i="1"/>
  <c r="K542" i="1"/>
  <c r="T542" i="1"/>
  <c r="AA542" i="1"/>
  <c r="AE542" i="1"/>
  <c r="AF542" i="1"/>
  <c r="AG542" i="1"/>
  <c r="D543" i="1"/>
  <c r="K543" i="1"/>
  <c r="T543" i="1"/>
  <c r="AA543" i="1"/>
  <c r="AE543" i="1"/>
  <c r="AF543" i="1"/>
  <c r="AG543" i="1"/>
  <c r="D544" i="1"/>
  <c r="K544" i="1"/>
  <c r="T544" i="1"/>
  <c r="AA544" i="1"/>
  <c r="AE544" i="1"/>
  <c r="AF544" i="1"/>
  <c r="AG544" i="1"/>
  <c r="D545" i="1"/>
  <c r="K545" i="1"/>
  <c r="T545" i="1"/>
  <c r="AA545" i="1"/>
  <c r="AE545" i="1"/>
  <c r="AF545" i="1"/>
  <c r="AG545" i="1"/>
  <c r="D546" i="1"/>
  <c r="K546" i="1"/>
  <c r="T546" i="1"/>
  <c r="AA546" i="1"/>
  <c r="AE546" i="1"/>
  <c r="AF546" i="1"/>
  <c r="AG546" i="1"/>
  <c r="D547" i="1"/>
  <c r="K547" i="1"/>
  <c r="T547" i="1"/>
  <c r="AA547" i="1"/>
  <c r="AE547" i="1"/>
  <c r="AF547" i="1"/>
  <c r="AG547" i="1"/>
  <c r="D548" i="1"/>
  <c r="K548" i="1"/>
  <c r="T548" i="1"/>
  <c r="AA548" i="1"/>
  <c r="AE548" i="1"/>
  <c r="AF548" i="1"/>
  <c r="AG548" i="1"/>
  <c r="D549" i="1"/>
  <c r="K549" i="1"/>
  <c r="T549" i="1"/>
  <c r="AA549" i="1"/>
  <c r="AE549" i="1"/>
  <c r="AF549" i="1"/>
  <c r="AG549" i="1"/>
  <c r="D550" i="1"/>
  <c r="K550" i="1"/>
  <c r="T550" i="1"/>
  <c r="AA550" i="1"/>
  <c r="AE550" i="1"/>
  <c r="AF550" i="1"/>
  <c r="AG550" i="1"/>
  <c r="D551" i="1"/>
  <c r="K551" i="1"/>
  <c r="T551" i="1"/>
  <c r="AA551" i="1"/>
  <c r="AE551" i="1"/>
  <c r="AF551" i="1"/>
  <c r="AG551" i="1"/>
  <c r="D552" i="1"/>
  <c r="K552" i="1"/>
  <c r="T552" i="1"/>
  <c r="AA552" i="1"/>
  <c r="AE552" i="1"/>
  <c r="AF552" i="1"/>
  <c r="AG552" i="1"/>
  <c r="D553" i="1"/>
  <c r="K553" i="1"/>
  <c r="T553" i="1"/>
  <c r="AA553" i="1"/>
  <c r="AE553" i="1"/>
  <c r="AF553" i="1"/>
  <c r="AG553" i="1"/>
  <c r="D554" i="1"/>
  <c r="K554" i="1"/>
  <c r="T554" i="1"/>
  <c r="AA554" i="1"/>
  <c r="AE554" i="1"/>
  <c r="AF554" i="1"/>
  <c r="AG554" i="1"/>
  <c r="D555" i="1"/>
  <c r="K555" i="1"/>
  <c r="T555" i="1"/>
  <c r="AA555" i="1"/>
  <c r="AE555" i="1"/>
  <c r="AF555" i="1"/>
  <c r="AG555" i="1"/>
  <c r="D556" i="1"/>
  <c r="K556" i="1"/>
  <c r="T556" i="1"/>
  <c r="AA556" i="1"/>
  <c r="AE556" i="1"/>
  <c r="AF556" i="1"/>
  <c r="AG556" i="1"/>
  <c r="D557" i="1"/>
  <c r="K557" i="1"/>
  <c r="T557" i="1"/>
  <c r="AA557" i="1"/>
  <c r="AE557" i="1"/>
  <c r="AF557" i="1"/>
  <c r="AG557" i="1"/>
  <c r="D558" i="1"/>
  <c r="K558" i="1"/>
  <c r="T558" i="1"/>
  <c r="AA558" i="1"/>
  <c r="AE558" i="1"/>
  <c r="AF558" i="1"/>
  <c r="AG558" i="1"/>
  <c r="D559" i="1"/>
  <c r="K559" i="1"/>
  <c r="T559" i="1"/>
  <c r="AA559" i="1"/>
  <c r="AE559" i="1"/>
  <c r="AF559" i="1"/>
  <c r="AG559" i="1"/>
  <c r="D560" i="1"/>
  <c r="K560" i="1"/>
  <c r="T560" i="1"/>
  <c r="AA560" i="1"/>
  <c r="AE560" i="1"/>
  <c r="AF560" i="1"/>
  <c r="AG560" i="1"/>
  <c r="D561" i="1"/>
  <c r="K561" i="1"/>
  <c r="T561" i="1"/>
  <c r="AA561" i="1"/>
  <c r="AE561" i="1"/>
  <c r="AF561" i="1"/>
  <c r="AG561" i="1"/>
  <c r="D562" i="1"/>
  <c r="K562" i="1"/>
  <c r="T562" i="1"/>
  <c r="AA562" i="1"/>
  <c r="AE562" i="1"/>
  <c r="AF562" i="1"/>
  <c r="AG562" i="1"/>
  <c r="D563" i="1"/>
  <c r="K563" i="1"/>
  <c r="T563" i="1"/>
  <c r="AA563" i="1"/>
  <c r="AE563" i="1"/>
  <c r="AF563" i="1"/>
  <c r="AG563" i="1"/>
  <c r="D564" i="1"/>
  <c r="K564" i="1"/>
  <c r="T564" i="1"/>
  <c r="AA564" i="1"/>
  <c r="AE564" i="1"/>
  <c r="AF564" i="1"/>
  <c r="AG564" i="1"/>
  <c r="D565" i="1"/>
  <c r="K565" i="1"/>
  <c r="T565" i="1"/>
  <c r="AA565" i="1"/>
  <c r="AE565" i="1"/>
  <c r="AF565" i="1"/>
  <c r="AG565" i="1"/>
  <c r="D566" i="1"/>
  <c r="K566" i="1"/>
  <c r="T566" i="1"/>
  <c r="AA566" i="1"/>
  <c r="AE566" i="1"/>
  <c r="AF566" i="1"/>
  <c r="AG566" i="1"/>
  <c r="D567" i="1"/>
  <c r="K567" i="1"/>
  <c r="T567" i="1"/>
  <c r="AA567" i="1"/>
  <c r="AE567" i="1"/>
  <c r="AF567" i="1"/>
  <c r="AG567" i="1"/>
  <c r="D568" i="1"/>
  <c r="K568" i="1"/>
  <c r="T568" i="1"/>
  <c r="AA568" i="1"/>
  <c r="AE568" i="1"/>
  <c r="AF568" i="1"/>
  <c r="AG568" i="1"/>
  <c r="D569" i="1"/>
  <c r="K569" i="1"/>
  <c r="T569" i="1"/>
  <c r="AA569" i="1"/>
  <c r="AE569" i="1"/>
  <c r="AF569" i="1"/>
  <c r="AG569" i="1"/>
  <c r="D570" i="1"/>
  <c r="K570" i="1"/>
  <c r="T570" i="1"/>
  <c r="AA570" i="1"/>
  <c r="AE570" i="1"/>
  <c r="AF570" i="1"/>
  <c r="AG570" i="1"/>
  <c r="D571" i="1"/>
  <c r="K571" i="1"/>
  <c r="T571" i="1"/>
  <c r="AA571" i="1"/>
  <c r="AE571" i="1"/>
  <c r="AF571" i="1"/>
  <c r="AG571" i="1"/>
  <c r="D572" i="1"/>
  <c r="K572" i="1"/>
  <c r="T572" i="1"/>
  <c r="AA572" i="1"/>
  <c r="AE572" i="1"/>
  <c r="AF572" i="1"/>
  <c r="AG572" i="1"/>
  <c r="D573" i="1"/>
  <c r="K573" i="1"/>
  <c r="T573" i="1"/>
  <c r="AA573" i="1"/>
  <c r="AE573" i="1"/>
  <c r="AF573" i="1"/>
  <c r="AG573" i="1"/>
  <c r="D574" i="1"/>
  <c r="K574" i="1"/>
  <c r="T574" i="1"/>
  <c r="AA574" i="1"/>
  <c r="AE574" i="1"/>
  <c r="AF574" i="1"/>
  <c r="AG574" i="1"/>
  <c r="D575" i="1"/>
  <c r="K575" i="1"/>
  <c r="T575" i="1"/>
  <c r="AA575" i="1"/>
  <c r="AE575" i="1"/>
  <c r="AF575" i="1"/>
  <c r="AG575" i="1"/>
  <c r="D576" i="1"/>
  <c r="K576" i="1"/>
  <c r="T576" i="1"/>
  <c r="AA576" i="1"/>
  <c r="AE576" i="1"/>
  <c r="AF576" i="1"/>
  <c r="AG576" i="1"/>
  <c r="D577" i="1"/>
  <c r="K577" i="1"/>
  <c r="T577" i="1"/>
  <c r="AA577" i="1"/>
  <c r="AE577" i="1"/>
  <c r="AF577" i="1"/>
  <c r="AG577" i="1"/>
  <c r="D578" i="1"/>
  <c r="K578" i="1"/>
  <c r="T578" i="1"/>
  <c r="AA578" i="1"/>
  <c r="AE578" i="1"/>
  <c r="AF578" i="1"/>
  <c r="AG578" i="1"/>
  <c r="D579" i="1"/>
  <c r="K579" i="1"/>
  <c r="T579" i="1"/>
  <c r="AA579" i="1"/>
  <c r="AE579" i="1"/>
  <c r="AF579" i="1"/>
  <c r="AG579" i="1"/>
  <c r="D580" i="1"/>
  <c r="K580" i="1"/>
  <c r="T580" i="1"/>
  <c r="AA580" i="1"/>
  <c r="AE580" i="1"/>
  <c r="AF580" i="1"/>
  <c r="AG580" i="1"/>
  <c r="D581" i="1"/>
  <c r="K581" i="1"/>
  <c r="T581" i="1"/>
  <c r="AA581" i="1"/>
  <c r="AE581" i="1"/>
  <c r="AF581" i="1"/>
  <c r="AG581" i="1"/>
  <c r="D582" i="1"/>
  <c r="K582" i="1"/>
  <c r="T582" i="1"/>
  <c r="AA582" i="1"/>
  <c r="AE582" i="1"/>
  <c r="AF582" i="1"/>
  <c r="AG582" i="1"/>
  <c r="D583" i="1"/>
  <c r="K583" i="1"/>
  <c r="T583" i="1"/>
  <c r="AA583" i="1"/>
  <c r="AE583" i="1"/>
  <c r="AF583" i="1"/>
  <c r="AG583" i="1"/>
  <c r="D584" i="1"/>
  <c r="K584" i="1"/>
  <c r="T584" i="1"/>
  <c r="AA584" i="1"/>
  <c r="AE584" i="1"/>
  <c r="AF584" i="1"/>
  <c r="AG584" i="1"/>
  <c r="D585" i="1"/>
  <c r="K585" i="1"/>
  <c r="T585" i="1"/>
  <c r="AA585" i="1"/>
  <c r="AE585" i="1"/>
  <c r="AF585" i="1"/>
  <c r="AG585" i="1"/>
  <c r="D586" i="1"/>
  <c r="K586" i="1"/>
  <c r="T586" i="1"/>
  <c r="AA586" i="1"/>
  <c r="AE586" i="1"/>
  <c r="AF586" i="1"/>
  <c r="AG586" i="1"/>
  <c r="D587" i="1"/>
  <c r="K587" i="1"/>
  <c r="T587" i="1"/>
  <c r="AA587" i="1"/>
  <c r="AE587" i="1"/>
  <c r="AF587" i="1"/>
  <c r="AG587" i="1"/>
  <c r="D588" i="1"/>
  <c r="K588" i="1"/>
  <c r="T588" i="1"/>
  <c r="AA588" i="1"/>
  <c r="AE588" i="1"/>
  <c r="AF588" i="1"/>
  <c r="AG588" i="1"/>
  <c r="D589" i="1"/>
  <c r="K589" i="1"/>
  <c r="T589" i="1"/>
  <c r="AA589" i="1"/>
  <c r="AE589" i="1"/>
  <c r="AF589" i="1"/>
  <c r="AG589" i="1"/>
  <c r="D590" i="1"/>
  <c r="K590" i="1"/>
  <c r="T590" i="1"/>
  <c r="AA590" i="1"/>
  <c r="AE590" i="1"/>
  <c r="AF590" i="1"/>
  <c r="AG590" i="1"/>
  <c r="D591" i="1"/>
  <c r="K591" i="1"/>
  <c r="T591" i="1"/>
  <c r="AA591" i="1"/>
  <c r="AE591" i="1"/>
  <c r="AF591" i="1"/>
  <c r="AG591" i="1"/>
  <c r="D592" i="1"/>
  <c r="K592" i="1"/>
  <c r="T592" i="1"/>
  <c r="AA592" i="1"/>
  <c r="AE592" i="1"/>
  <c r="AF592" i="1"/>
  <c r="AG592" i="1"/>
  <c r="D593" i="1"/>
  <c r="K593" i="1"/>
  <c r="T593" i="1"/>
  <c r="AA593" i="1"/>
  <c r="AE593" i="1"/>
  <c r="AF593" i="1"/>
  <c r="AG593" i="1"/>
  <c r="D594" i="1"/>
  <c r="K594" i="1"/>
  <c r="T594" i="1"/>
  <c r="AA594" i="1"/>
  <c r="AE594" i="1"/>
  <c r="AF594" i="1"/>
  <c r="AG594" i="1"/>
  <c r="D595" i="1"/>
  <c r="K595" i="1"/>
  <c r="T595" i="1"/>
  <c r="AA595" i="1"/>
  <c r="AE595" i="1"/>
  <c r="AF595" i="1"/>
  <c r="AG595" i="1"/>
  <c r="D596" i="1"/>
  <c r="K596" i="1"/>
  <c r="T596" i="1"/>
  <c r="AA596" i="1"/>
  <c r="AE596" i="1"/>
  <c r="AF596" i="1"/>
  <c r="AG596" i="1"/>
  <c r="D597" i="1"/>
  <c r="K597" i="1"/>
  <c r="T597" i="1"/>
  <c r="AA597" i="1"/>
  <c r="AE597" i="1"/>
  <c r="AF597" i="1"/>
  <c r="AG597" i="1"/>
  <c r="D598" i="1"/>
  <c r="K598" i="1"/>
  <c r="T598" i="1"/>
  <c r="AA598" i="1"/>
  <c r="AE598" i="1"/>
  <c r="AF598" i="1"/>
  <c r="AG598" i="1"/>
  <c r="D599" i="1"/>
  <c r="K599" i="1"/>
  <c r="T599" i="1"/>
  <c r="AA599" i="1"/>
  <c r="AE599" i="1"/>
  <c r="AF599" i="1"/>
  <c r="AG599" i="1"/>
  <c r="D600" i="1"/>
  <c r="K600" i="1"/>
  <c r="T600" i="1"/>
  <c r="AA600" i="1"/>
  <c r="AE600" i="1"/>
  <c r="AF600" i="1"/>
  <c r="AG600" i="1"/>
  <c r="D601" i="1"/>
  <c r="K601" i="1"/>
  <c r="T601" i="1"/>
  <c r="AA601" i="1"/>
  <c r="AE601" i="1"/>
  <c r="AF601" i="1"/>
  <c r="AG601" i="1"/>
  <c r="D602" i="1"/>
  <c r="K602" i="1"/>
  <c r="T602" i="1"/>
  <c r="AA602" i="1"/>
  <c r="AE602" i="1"/>
  <c r="AF602" i="1"/>
  <c r="AG602" i="1"/>
  <c r="D603" i="1"/>
  <c r="K603" i="1"/>
  <c r="T603" i="1"/>
  <c r="AA603" i="1"/>
  <c r="AE603" i="1"/>
  <c r="AF603" i="1"/>
  <c r="AG603" i="1"/>
  <c r="D604" i="1"/>
  <c r="K604" i="1"/>
  <c r="T604" i="1"/>
  <c r="AA604" i="1"/>
  <c r="AE604" i="1"/>
  <c r="AF604" i="1"/>
  <c r="AG604" i="1"/>
  <c r="D605" i="1"/>
  <c r="K605" i="1"/>
  <c r="T605" i="1"/>
  <c r="AA605" i="1"/>
  <c r="AE605" i="1"/>
  <c r="AF605" i="1"/>
  <c r="AG605" i="1"/>
  <c r="D606" i="1"/>
  <c r="K606" i="1"/>
  <c r="T606" i="1"/>
  <c r="AA606" i="1"/>
  <c r="AE606" i="1"/>
  <c r="AF606" i="1"/>
  <c r="AG606" i="1"/>
  <c r="D607" i="1"/>
  <c r="K607" i="1"/>
  <c r="T607" i="1"/>
  <c r="AA607" i="1"/>
  <c r="AE607" i="1"/>
  <c r="AF607" i="1"/>
  <c r="AG607" i="1"/>
  <c r="D608" i="1"/>
  <c r="K608" i="1"/>
  <c r="T608" i="1"/>
  <c r="AA608" i="1"/>
  <c r="AE608" i="1"/>
  <c r="AF608" i="1"/>
  <c r="AG608" i="1"/>
  <c r="D609" i="1"/>
  <c r="K609" i="1"/>
  <c r="T609" i="1"/>
  <c r="AA609" i="1"/>
  <c r="AE609" i="1"/>
  <c r="AF609" i="1"/>
  <c r="AG609" i="1"/>
  <c r="D610" i="1"/>
  <c r="K610" i="1"/>
  <c r="T610" i="1"/>
  <c r="AA610" i="1"/>
  <c r="AE610" i="1"/>
  <c r="AF610" i="1"/>
  <c r="AG610" i="1"/>
  <c r="D611" i="1"/>
  <c r="K611" i="1"/>
  <c r="T611" i="1"/>
  <c r="AA611" i="1"/>
  <c r="AE611" i="1"/>
  <c r="AF611" i="1"/>
  <c r="AG611" i="1"/>
  <c r="D612" i="1"/>
  <c r="K612" i="1"/>
  <c r="T612" i="1"/>
  <c r="AA612" i="1"/>
  <c r="AE612" i="1"/>
  <c r="AF612" i="1"/>
  <c r="AG612" i="1"/>
  <c r="D613" i="1"/>
  <c r="K613" i="1"/>
  <c r="T613" i="1"/>
  <c r="AA613" i="1"/>
  <c r="AE613" i="1"/>
  <c r="AF613" i="1"/>
  <c r="AG613" i="1"/>
  <c r="D614" i="1"/>
  <c r="K614" i="1"/>
  <c r="T614" i="1"/>
  <c r="AA614" i="1"/>
  <c r="AE614" i="1"/>
  <c r="AF614" i="1"/>
  <c r="AG614" i="1"/>
  <c r="D615" i="1"/>
  <c r="K615" i="1"/>
  <c r="T615" i="1"/>
  <c r="AA615" i="1"/>
  <c r="AE615" i="1"/>
  <c r="AF615" i="1"/>
  <c r="AG615" i="1"/>
  <c r="D616" i="1"/>
  <c r="K616" i="1"/>
  <c r="T616" i="1"/>
  <c r="AA616" i="1"/>
  <c r="AE616" i="1"/>
  <c r="AF616" i="1"/>
  <c r="AG616" i="1"/>
  <c r="D617" i="1"/>
  <c r="K617" i="1"/>
  <c r="T617" i="1"/>
  <c r="AA617" i="1"/>
  <c r="AE617" i="1"/>
  <c r="AF617" i="1"/>
  <c r="AG617" i="1"/>
  <c r="D618" i="1"/>
  <c r="K618" i="1"/>
  <c r="T618" i="1"/>
  <c r="AA618" i="1"/>
  <c r="AE618" i="1"/>
  <c r="AF618" i="1"/>
  <c r="AG618" i="1"/>
  <c r="D619" i="1"/>
  <c r="K619" i="1"/>
  <c r="T619" i="1"/>
  <c r="AA619" i="1"/>
  <c r="AE619" i="1"/>
  <c r="AF619" i="1"/>
  <c r="AG619" i="1"/>
  <c r="D620" i="1"/>
  <c r="K620" i="1"/>
  <c r="T620" i="1"/>
  <c r="AA620" i="1"/>
  <c r="AE620" i="1"/>
  <c r="AF620" i="1"/>
  <c r="AG620" i="1"/>
  <c r="D621" i="1"/>
  <c r="K621" i="1"/>
  <c r="T621" i="1"/>
  <c r="AA621" i="1"/>
  <c r="AE621" i="1"/>
  <c r="AF621" i="1"/>
  <c r="AG621" i="1"/>
  <c r="D622" i="1"/>
  <c r="K622" i="1"/>
  <c r="T622" i="1"/>
  <c r="AA622" i="1"/>
  <c r="AE622" i="1"/>
  <c r="AF622" i="1"/>
  <c r="AG622" i="1"/>
  <c r="D623" i="1"/>
  <c r="K623" i="1"/>
  <c r="T623" i="1"/>
  <c r="AA623" i="1"/>
  <c r="AE623" i="1"/>
  <c r="AF623" i="1"/>
  <c r="AG623" i="1"/>
  <c r="D624" i="1"/>
  <c r="K624" i="1"/>
  <c r="T624" i="1"/>
  <c r="AA624" i="1"/>
  <c r="AE624" i="1"/>
  <c r="AF624" i="1"/>
  <c r="AG624" i="1"/>
  <c r="D625" i="1"/>
  <c r="K625" i="1"/>
  <c r="T625" i="1"/>
  <c r="AA625" i="1"/>
  <c r="AE625" i="1"/>
  <c r="AF625" i="1"/>
  <c r="AG625" i="1"/>
  <c r="D626" i="1"/>
  <c r="K626" i="1"/>
  <c r="T626" i="1"/>
  <c r="AA626" i="1"/>
  <c r="AE626" i="1"/>
  <c r="AF626" i="1"/>
  <c r="AG626" i="1"/>
  <c r="D627" i="1"/>
  <c r="K627" i="1"/>
  <c r="T627" i="1"/>
  <c r="AA627" i="1"/>
  <c r="AE627" i="1"/>
  <c r="AF627" i="1"/>
  <c r="AG627" i="1"/>
  <c r="D628" i="1"/>
  <c r="K628" i="1"/>
  <c r="T628" i="1"/>
  <c r="AA628" i="1"/>
  <c r="AE628" i="1"/>
  <c r="AF628" i="1"/>
  <c r="AG628" i="1"/>
  <c r="D629" i="1"/>
  <c r="K629" i="1"/>
  <c r="T629" i="1"/>
  <c r="AA629" i="1"/>
  <c r="AE629" i="1"/>
  <c r="AF629" i="1"/>
  <c r="AG629" i="1"/>
  <c r="D630" i="1"/>
  <c r="K630" i="1"/>
  <c r="T630" i="1"/>
  <c r="AA630" i="1"/>
  <c r="AE630" i="1"/>
  <c r="AF630" i="1"/>
  <c r="AG630" i="1"/>
  <c r="D631" i="1"/>
  <c r="K631" i="1"/>
  <c r="T631" i="1"/>
  <c r="AA631" i="1"/>
  <c r="AE631" i="1"/>
  <c r="AF631" i="1"/>
  <c r="AG631" i="1"/>
  <c r="D632" i="1"/>
  <c r="K632" i="1"/>
  <c r="T632" i="1"/>
  <c r="AA632" i="1"/>
  <c r="AE632" i="1"/>
  <c r="AF632" i="1"/>
  <c r="AG632" i="1"/>
  <c r="D633" i="1"/>
  <c r="K633" i="1"/>
  <c r="T633" i="1"/>
  <c r="AA633" i="1"/>
  <c r="AE633" i="1"/>
  <c r="AF633" i="1"/>
  <c r="AG633" i="1"/>
  <c r="D634" i="1"/>
  <c r="K634" i="1"/>
  <c r="T634" i="1"/>
  <c r="AA634" i="1"/>
  <c r="AE634" i="1"/>
  <c r="AF634" i="1"/>
  <c r="AG634" i="1"/>
  <c r="D635" i="1"/>
  <c r="K635" i="1"/>
  <c r="T635" i="1"/>
  <c r="AA635" i="1"/>
  <c r="AE635" i="1"/>
  <c r="AF635" i="1"/>
  <c r="AG635" i="1"/>
  <c r="D636" i="1"/>
  <c r="K636" i="1"/>
  <c r="T636" i="1"/>
  <c r="AA636" i="1"/>
  <c r="AE636" i="1"/>
  <c r="AF636" i="1"/>
  <c r="AG636" i="1"/>
  <c r="D637" i="1"/>
  <c r="K637" i="1"/>
  <c r="T637" i="1"/>
  <c r="AA637" i="1"/>
  <c r="AE637" i="1"/>
  <c r="AF637" i="1"/>
  <c r="AG637" i="1"/>
  <c r="D638" i="1"/>
  <c r="K638" i="1"/>
  <c r="T638" i="1"/>
  <c r="AA638" i="1"/>
  <c r="AE638" i="1"/>
  <c r="AF638" i="1"/>
  <c r="AG638" i="1"/>
  <c r="D639" i="1"/>
  <c r="K639" i="1"/>
  <c r="T639" i="1"/>
  <c r="AA639" i="1"/>
  <c r="AE639" i="1"/>
  <c r="AF639" i="1"/>
  <c r="AG639" i="1"/>
  <c r="D640" i="1"/>
  <c r="K640" i="1"/>
  <c r="T640" i="1"/>
  <c r="AA640" i="1"/>
  <c r="AE640" i="1"/>
  <c r="AF640" i="1"/>
  <c r="AG640" i="1"/>
  <c r="D641" i="1"/>
  <c r="K641" i="1"/>
  <c r="T641" i="1"/>
  <c r="AA641" i="1"/>
  <c r="AE641" i="1"/>
  <c r="AF641" i="1"/>
  <c r="AG641" i="1"/>
  <c r="D642" i="1"/>
  <c r="K642" i="1"/>
  <c r="T642" i="1"/>
  <c r="AA642" i="1"/>
  <c r="AE642" i="1"/>
  <c r="AF642" i="1"/>
  <c r="AG642" i="1"/>
  <c r="D643" i="1"/>
  <c r="K643" i="1"/>
  <c r="T643" i="1"/>
  <c r="AA643" i="1"/>
  <c r="AE643" i="1"/>
  <c r="AF643" i="1"/>
  <c r="AG643" i="1"/>
  <c r="D644" i="1"/>
  <c r="K644" i="1"/>
  <c r="T644" i="1"/>
  <c r="AA644" i="1"/>
  <c r="AE644" i="1"/>
  <c r="AF644" i="1"/>
  <c r="AG644" i="1"/>
  <c r="D645" i="1"/>
  <c r="K645" i="1"/>
  <c r="T645" i="1"/>
  <c r="AA645" i="1"/>
  <c r="AE645" i="1"/>
  <c r="AF645" i="1"/>
  <c r="AG645" i="1"/>
  <c r="D646" i="1"/>
  <c r="K646" i="1"/>
  <c r="T646" i="1"/>
  <c r="AA646" i="1"/>
  <c r="AE646" i="1"/>
  <c r="AF646" i="1"/>
  <c r="AG646" i="1"/>
  <c r="D647" i="1"/>
  <c r="K647" i="1"/>
  <c r="T647" i="1"/>
  <c r="AA647" i="1"/>
  <c r="AE647" i="1"/>
  <c r="AF647" i="1"/>
  <c r="AG647" i="1"/>
  <c r="D648" i="1"/>
  <c r="K648" i="1"/>
  <c r="T648" i="1"/>
  <c r="AA648" i="1"/>
  <c r="AE648" i="1"/>
  <c r="AF648" i="1"/>
  <c r="AG648" i="1"/>
  <c r="D649" i="1"/>
  <c r="K649" i="1"/>
  <c r="T649" i="1"/>
  <c r="AA649" i="1"/>
  <c r="AE649" i="1"/>
  <c r="AF649" i="1"/>
  <c r="AG649" i="1"/>
  <c r="D650" i="1"/>
  <c r="K650" i="1"/>
  <c r="T650" i="1"/>
  <c r="AA650" i="1"/>
  <c r="AE650" i="1"/>
  <c r="AF650" i="1"/>
  <c r="AG650" i="1"/>
  <c r="D651" i="1"/>
  <c r="K651" i="1"/>
  <c r="T651" i="1"/>
  <c r="AA651" i="1"/>
  <c r="AE651" i="1"/>
  <c r="AF651" i="1"/>
  <c r="AG651" i="1"/>
  <c r="D652" i="1"/>
  <c r="K652" i="1"/>
  <c r="T652" i="1"/>
  <c r="AA652" i="1"/>
  <c r="AE652" i="1"/>
  <c r="AF652" i="1"/>
  <c r="AG652" i="1"/>
  <c r="D653" i="1"/>
  <c r="K653" i="1"/>
  <c r="T653" i="1"/>
  <c r="AA653" i="1"/>
  <c r="AE653" i="1"/>
  <c r="AF653" i="1"/>
  <c r="AG653" i="1"/>
  <c r="D654" i="1"/>
  <c r="K654" i="1"/>
  <c r="T654" i="1"/>
  <c r="AA654" i="1"/>
  <c r="AE654" i="1"/>
  <c r="AF654" i="1"/>
  <c r="AG654" i="1"/>
  <c r="D655" i="1"/>
  <c r="K655" i="1"/>
  <c r="T655" i="1"/>
  <c r="AA655" i="1"/>
  <c r="AE655" i="1"/>
  <c r="AF655" i="1"/>
  <c r="AG655" i="1"/>
  <c r="D656" i="1"/>
  <c r="K656" i="1"/>
  <c r="T656" i="1"/>
  <c r="AA656" i="1"/>
  <c r="AE656" i="1"/>
  <c r="AF656" i="1"/>
  <c r="AG656" i="1"/>
  <c r="D657" i="1"/>
  <c r="K657" i="1"/>
  <c r="T657" i="1"/>
  <c r="AA657" i="1"/>
  <c r="AE657" i="1"/>
  <c r="AF657" i="1"/>
  <c r="AG657" i="1"/>
  <c r="D658" i="1"/>
  <c r="K658" i="1"/>
  <c r="T658" i="1"/>
  <c r="AA658" i="1"/>
  <c r="AE658" i="1"/>
  <c r="AF658" i="1"/>
  <c r="AG658" i="1"/>
  <c r="D659" i="1"/>
  <c r="K659" i="1"/>
  <c r="T659" i="1"/>
  <c r="AA659" i="1"/>
  <c r="AE659" i="1"/>
  <c r="AF659" i="1"/>
  <c r="AG659" i="1"/>
  <c r="D660" i="1"/>
  <c r="K660" i="1"/>
  <c r="T660" i="1"/>
  <c r="AA660" i="1"/>
  <c r="AE660" i="1"/>
  <c r="AF660" i="1"/>
  <c r="AG660" i="1"/>
  <c r="D661" i="1"/>
  <c r="K661" i="1"/>
  <c r="T661" i="1"/>
  <c r="AA661" i="1"/>
  <c r="AE661" i="1"/>
  <c r="AF661" i="1"/>
  <c r="AG661" i="1"/>
  <c r="D662" i="1"/>
  <c r="K662" i="1"/>
  <c r="T662" i="1"/>
  <c r="AA662" i="1"/>
  <c r="AE662" i="1"/>
  <c r="AF662" i="1"/>
  <c r="AG662" i="1"/>
  <c r="D663" i="1"/>
  <c r="K663" i="1"/>
  <c r="T663" i="1"/>
  <c r="AA663" i="1"/>
  <c r="AE663" i="1"/>
  <c r="AF663" i="1"/>
  <c r="AG663" i="1"/>
  <c r="D664" i="1"/>
  <c r="K664" i="1"/>
  <c r="T664" i="1"/>
  <c r="AA664" i="1"/>
  <c r="AE664" i="1"/>
  <c r="AF664" i="1"/>
  <c r="AG664" i="1"/>
  <c r="D665" i="1"/>
  <c r="K665" i="1"/>
  <c r="T665" i="1"/>
  <c r="AA665" i="1"/>
  <c r="AE665" i="1"/>
  <c r="AF665" i="1"/>
  <c r="AG665" i="1"/>
  <c r="D666" i="1"/>
  <c r="K666" i="1"/>
  <c r="T666" i="1"/>
  <c r="AA666" i="1"/>
  <c r="AE666" i="1"/>
  <c r="AF666" i="1"/>
  <c r="AG666" i="1"/>
  <c r="D667" i="1"/>
  <c r="K667" i="1"/>
  <c r="T667" i="1"/>
  <c r="AA667" i="1"/>
  <c r="AE667" i="1"/>
  <c r="AF667" i="1"/>
  <c r="AG667" i="1"/>
  <c r="D668" i="1"/>
  <c r="K668" i="1"/>
  <c r="T668" i="1"/>
  <c r="AA668" i="1"/>
  <c r="AE668" i="1"/>
  <c r="AF668" i="1"/>
  <c r="AG668" i="1"/>
  <c r="D669" i="1"/>
  <c r="K669" i="1"/>
  <c r="T669" i="1"/>
  <c r="AA669" i="1"/>
  <c r="AE669" i="1"/>
  <c r="AF669" i="1"/>
  <c r="AG669" i="1"/>
  <c r="D670" i="1"/>
  <c r="K670" i="1"/>
  <c r="T670" i="1"/>
  <c r="AA670" i="1"/>
  <c r="AE670" i="1"/>
  <c r="AF670" i="1"/>
  <c r="AG670" i="1"/>
  <c r="D671" i="1"/>
  <c r="K671" i="1"/>
  <c r="T671" i="1"/>
  <c r="AA671" i="1"/>
  <c r="AE671" i="1"/>
  <c r="AF671" i="1"/>
  <c r="AG671" i="1"/>
  <c r="D672" i="1"/>
  <c r="K672" i="1"/>
  <c r="T672" i="1"/>
  <c r="AA672" i="1"/>
  <c r="AE672" i="1"/>
  <c r="AF672" i="1"/>
  <c r="AG672" i="1"/>
  <c r="D673" i="1"/>
  <c r="K673" i="1"/>
  <c r="T673" i="1"/>
  <c r="AA673" i="1"/>
  <c r="AE673" i="1"/>
  <c r="AF673" i="1"/>
  <c r="AG673" i="1"/>
  <c r="D674" i="1"/>
  <c r="K674" i="1"/>
  <c r="T674" i="1"/>
  <c r="AA674" i="1"/>
  <c r="AE674" i="1"/>
  <c r="AF674" i="1"/>
  <c r="AG674" i="1"/>
  <c r="D675" i="1"/>
  <c r="K675" i="1"/>
  <c r="T675" i="1"/>
  <c r="AA675" i="1"/>
  <c r="AE675" i="1"/>
  <c r="AF675" i="1"/>
  <c r="AG675" i="1"/>
  <c r="D676" i="1"/>
  <c r="K676" i="1"/>
  <c r="T676" i="1"/>
  <c r="AA676" i="1"/>
  <c r="AE676" i="1"/>
  <c r="AF676" i="1"/>
  <c r="AG676" i="1"/>
  <c r="D677" i="1"/>
  <c r="K677" i="1"/>
  <c r="T677" i="1"/>
  <c r="AA677" i="1"/>
  <c r="AE677" i="1"/>
  <c r="AF677" i="1"/>
  <c r="AG677" i="1"/>
  <c r="D678" i="1"/>
  <c r="K678" i="1"/>
  <c r="T678" i="1"/>
  <c r="AA678" i="1"/>
  <c r="AE678" i="1"/>
  <c r="AF678" i="1"/>
  <c r="AG678" i="1"/>
  <c r="D679" i="1"/>
  <c r="K679" i="1"/>
  <c r="T679" i="1"/>
  <c r="AA679" i="1"/>
  <c r="AE679" i="1"/>
  <c r="AF679" i="1"/>
  <c r="AG679" i="1"/>
  <c r="D680" i="1"/>
  <c r="K680" i="1"/>
  <c r="T680" i="1"/>
  <c r="AA680" i="1"/>
  <c r="AE680" i="1"/>
  <c r="AF680" i="1"/>
  <c r="AG680" i="1"/>
  <c r="D681" i="1"/>
  <c r="K681" i="1"/>
  <c r="T681" i="1"/>
  <c r="AA681" i="1"/>
  <c r="AE681" i="1"/>
  <c r="AF681" i="1"/>
  <c r="AG681" i="1"/>
  <c r="D682" i="1"/>
  <c r="K682" i="1"/>
  <c r="T682" i="1"/>
  <c r="AA682" i="1"/>
  <c r="AE682" i="1"/>
  <c r="AF682" i="1"/>
  <c r="AG682" i="1"/>
  <c r="D683" i="1"/>
  <c r="K683" i="1"/>
  <c r="T683" i="1"/>
  <c r="AA683" i="1"/>
  <c r="AE683" i="1"/>
  <c r="AF683" i="1"/>
  <c r="AG683" i="1"/>
  <c r="D684" i="1"/>
  <c r="K684" i="1"/>
  <c r="T684" i="1"/>
  <c r="AA684" i="1"/>
  <c r="AE684" i="1"/>
  <c r="AF684" i="1"/>
  <c r="AG684" i="1"/>
  <c r="D685" i="1"/>
  <c r="K685" i="1"/>
  <c r="T685" i="1"/>
  <c r="AA685" i="1"/>
  <c r="AE685" i="1"/>
  <c r="AF685" i="1"/>
  <c r="AG685" i="1"/>
  <c r="D686" i="1"/>
  <c r="K686" i="1"/>
  <c r="T686" i="1"/>
  <c r="AA686" i="1"/>
  <c r="AE686" i="1"/>
  <c r="AF686" i="1"/>
  <c r="AG686" i="1"/>
  <c r="D687" i="1"/>
  <c r="K687" i="1"/>
  <c r="T687" i="1"/>
  <c r="AA687" i="1"/>
  <c r="AE687" i="1"/>
  <c r="AF687" i="1"/>
  <c r="AG687" i="1"/>
  <c r="D688" i="1"/>
  <c r="K688" i="1"/>
  <c r="T688" i="1"/>
  <c r="AA688" i="1"/>
  <c r="AE688" i="1"/>
  <c r="AF688" i="1"/>
  <c r="AG688" i="1"/>
  <c r="D689" i="1"/>
  <c r="K689" i="1"/>
  <c r="T689" i="1"/>
  <c r="AA689" i="1"/>
  <c r="AE689" i="1"/>
  <c r="AF689" i="1"/>
  <c r="AG689" i="1"/>
  <c r="D690" i="1"/>
  <c r="K690" i="1"/>
  <c r="T690" i="1"/>
  <c r="AA690" i="1"/>
  <c r="AE690" i="1"/>
  <c r="AF690" i="1"/>
  <c r="AG690" i="1"/>
  <c r="D691" i="1"/>
  <c r="K691" i="1"/>
  <c r="T691" i="1"/>
  <c r="AA691" i="1"/>
  <c r="AE691" i="1"/>
  <c r="AF691" i="1"/>
  <c r="AG691" i="1"/>
  <c r="D692" i="1"/>
  <c r="K692" i="1"/>
  <c r="T692" i="1"/>
  <c r="AA692" i="1"/>
  <c r="AE692" i="1"/>
  <c r="AF692" i="1"/>
  <c r="AG692" i="1"/>
  <c r="D693" i="1"/>
  <c r="K693" i="1"/>
  <c r="T693" i="1"/>
  <c r="AA693" i="1"/>
  <c r="AE693" i="1"/>
  <c r="AF693" i="1"/>
  <c r="AG693" i="1"/>
  <c r="D694" i="1"/>
  <c r="K694" i="1"/>
  <c r="T694" i="1"/>
  <c r="AA694" i="1"/>
  <c r="AE694" i="1"/>
  <c r="AF694" i="1"/>
  <c r="AG694" i="1"/>
  <c r="D695" i="1"/>
  <c r="K695" i="1"/>
  <c r="T695" i="1"/>
  <c r="AA695" i="1"/>
  <c r="AE695" i="1"/>
  <c r="AF695" i="1"/>
  <c r="AG695" i="1"/>
  <c r="D696" i="1"/>
  <c r="K696" i="1"/>
  <c r="T696" i="1"/>
  <c r="AA696" i="1"/>
  <c r="AE696" i="1"/>
  <c r="AF696" i="1"/>
  <c r="AG696" i="1"/>
  <c r="D697" i="1"/>
  <c r="K697" i="1"/>
  <c r="T697" i="1"/>
  <c r="AA697" i="1"/>
  <c r="AE697" i="1"/>
  <c r="AF697" i="1"/>
  <c r="AG697" i="1"/>
  <c r="D698" i="1"/>
  <c r="K698" i="1"/>
  <c r="T698" i="1"/>
  <c r="AA698" i="1"/>
  <c r="AE698" i="1"/>
  <c r="AF698" i="1"/>
  <c r="AG698" i="1"/>
  <c r="D699" i="1"/>
  <c r="K699" i="1"/>
  <c r="T699" i="1"/>
  <c r="AA699" i="1"/>
  <c r="AE699" i="1"/>
  <c r="AF699" i="1"/>
  <c r="AG699" i="1"/>
  <c r="D700" i="1"/>
  <c r="K700" i="1"/>
  <c r="T700" i="1"/>
  <c r="AA700" i="1"/>
  <c r="AE700" i="1"/>
  <c r="AF700" i="1"/>
  <c r="AG700" i="1"/>
  <c r="D701" i="1"/>
  <c r="K701" i="1"/>
  <c r="T701" i="1"/>
  <c r="AA701" i="1"/>
  <c r="AE701" i="1"/>
  <c r="AF701" i="1"/>
  <c r="AG701" i="1"/>
  <c r="D702" i="1"/>
  <c r="K702" i="1"/>
  <c r="T702" i="1"/>
  <c r="AA702" i="1"/>
  <c r="AE702" i="1"/>
  <c r="AF702" i="1"/>
  <c r="AG702" i="1"/>
  <c r="D703" i="1"/>
  <c r="K703" i="1"/>
  <c r="T703" i="1"/>
  <c r="AA703" i="1"/>
  <c r="AE703" i="1"/>
  <c r="AF703" i="1"/>
  <c r="AG703" i="1"/>
  <c r="D704" i="1"/>
  <c r="K704" i="1"/>
  <c r="T704" i="1"/>
  <c r="AA704" i="1"/>
  <c r="AE704" i="1"/>
  <c r="AF704" i="1"/>
  <c r="AG704" i="1"/>
  <c r="D705" i="1"/>
  <c r="K705" i="1"/>
  <c r="T705" i="1"/>
  <c r="AA705" i="1"/>
  <c r="AE705" i="1"/>
  <c r="AF705" i="1"/>
  <c r="AG705" i="1"/>
  <c r="D706" i="1"/>
  <c r="K706" i="1"/>
  <c r="T706" i="1"/>
  <c r="AA706" i="1"/>
  <c r="AE706" i="1"/>
  <c r="AF706" i="1"/>
  <c r="AG706" i="1"/>
  <c r="D707" i="1"/>
  <c r="K707" i="1"/>
  <c r="T707" i="1"/>
  <c r="AA707" i="1"/>
  <c r="AE707" i="1"/>
  <c r="AF707" i="1"/>
  <c r="AG707" i="1"/>
  <c r="D708" i="1"/>
  <c r="K708" i="1"/>
  <c r="T708" i="1"/>
  <c r="AA708" i="1"/>
  <c r="AE708" i="1"/>
  <c r="AF708" i="1"/>
  <c r="AG708" i="1"/>
  <c r="D709" i="1"/>
  <c r="K709" i="1"/>
  <c r="T709" i="1"/>
  <c r="AA709" i="1"/>
  <c r="AE709" i="1"/>
  <c r="AF709" i="1"/>
  <c r="AG709" i="1"/>
  <c r="D710" i="1"/>
  <c r="K710" i="1"/>
  <c r="T710" i="1"/>
  <c r="AA710" i="1"/>
  <c r="AE710" i="1"/>
  <c r="AF710" i="1"/>
  <c r="AG710" i="1"/>
  <c r="D711" i="1"/>
  <c r="K711" i="1"/>
  <c r="T711" i="1"/>
  <c r="AA711" i="1"/>
  <c r="AE711" i="1"/>
  <c r="AF711" i="1"/>
  <c r="AG711" i="1"/>
  <c r="D712" i="1"/>
  <c r="K712" i="1"/>
  <c r="T712" i="1"/>
  <c r="AA712" i="1"/>
  <c r="AE712" i="1"/>
  <c r="AF712" i="1"/>
  <c r="AG712" i="1"/>
  <c r="D713" i="1"/>
  <c r="K713" i="1"/>
  <c r="T713" i="1"/>
  <c r="AA713" i="1"/>
  <c r="AE713" i="1"/>
  <c r="AF713" i="1"/>
  <c r="AG713" i="1"/>
  <c r="D714" i="1"/>
  <c r="K714" i="1"/>
  <c r="T714" i="1"/>
  <c r="AA714" i="1"/>
  <c r="AE714" i="1"/>
  <c r="AF714" i="1"/>
  <c r="AG714" i="1"/>
  <c r="D715" i="1"/>
  <c r="K715" i="1"/>
  <c r="T715" i="1"/>
  <c r="AA715" i="1"/>
  <c r="AE715" i="1"/>
  <c r="AF715" i="1"/>
  <c r="AG715" i="1"/>
  <c r="D716" i="1"/>
  <c r="K716" i="1"/>
  <c r="T716" i="1"/>
  <c r="AA716" i="1"/>
  <c r="AE716" i="1"/>
  <c r="AF716" i="1"/>
  <c r="AG716" i="1"/>
  <c r="D717" i="1"/>
  <c r="K717" i="1"/>
  <c r="T717" i="1"/>
  <c r="AA717" i="1"/>
  <c r="AE717" i="1"/>
  <c r="AF717" i="1"/>
  <c r="AG717" i="1"/>
  <c r="D718" i="1"/>
  <c r="K718" i="1"/>
  <c r="T718" i="1"/>
  <c r="AA718" i="1"/>
  <c r="AE718" i="1"/>
  <c r="AF718" i="1"/>
  <c r="AG718" i="1"/>
  <c r="D719" i="1"/>
  <c r="K719" i="1"/>
  <c r="T719" i="1"/>
  <c r="AA719" i="1"/>
  <c r="AE719" i="1"/>
  <c r="AF719" i="1"/>
  <c r="AG719" i="1"/>
  <c r="D720" i="1"/>
  <c r="K720" i="1"/>
  <c r="T720" i="1"/>
  <c r="AA720" i="1"/>
  <c r="AE720" i="1"/>
  <c r="AF720" i="1"/>
  <c r="AG720" i="1"/>
  <c r="D721" i="1"/>
  <c r="K721" i="1"/>
  <c r="T721" i="1"/>
  <c r="AA721" i="1"/>
  <c r="AE721" i="1"/>
  <c r="AF721" i="1"/>
  <c r="AG721" i="1"/>
  <c r="D722" i="1"/>
  <c r="K722" i="1"/>
  <c r="T722" i="1"/>
  <c r="AA722" i="1"/>
  <c r="AE722" i="1"/>
  <c r="AF722" i="1"/>
  <c r="AG722" i="1"/>
  <c r="D723" i="1"/>
  <c r="K723" i="1"/>
  <c r="T723" i="1"/>
  <c r="AA723" i="1"/>
  <c r="AE723" i="1"/>
  <c r="AF723" i="1"/>
  <c r="AG723" i="1"/>
  <c r="D724" i="1"/>
  <c r="K724" i="1"/>
  <c r="T724" i="1"/>
  <c r="AA724" i="1"/>
  <c r="AE724" i="1"/>
  <c r="AF724" i="1"/>
  <c r="AG724" i="1"/>
  <c r="D725" i="1"/>
  <c r="K725" i="1"/>
  <c r="T725" i="1"/>
  <c r="AA725" i="1"/>
  <c r="AE725" i="1"/>
  <c r="AF725" i="1"/>
  <c r="AG725" i="1"/>
  <c r="D726" i="1"/>
  <c r="K726" i="1"/>
  <c r="T726" i="1"/>
  <c r="AA726" i="1"/>
  <c r="AE726" i="1"/>
  <c r="AF726" i="1"/>
  <c r="AG726" i="1"/>
  <c r="D727" i="1"/>
  <c r="K727" i="1"/>
  <c r="T727" i="1"/>
  <c r="AA727" i="1"/>
  <c r="AE727" i="1"/>
  <c r="AF727" i="1"/>
  <c r="AG727" i="1"/>
  <c r="D728" i="1"/>
  <c r="K728" i="1"/>
  <c r="T728" i="1"/>
  <c r="AA728" i="1"/>
  <c r="AE728" i="1"/>
  <c r="AF728" i="1"/>
  <c r="AG728" i="1"/>
  <c r="D729" i="1"/>
  <c r="K729" i="1"/>
  <c r="T729" i="1"/>
  <c r="AA729" i="1"/>
  <c r="AE729" i="1"/>
  <c r="AF729" i="1"/>
  <c r="AG729" i="1"/>
  <c r="D730" i="1"/>
  <c r="K730" i="1"/>
  <c r="T730" i="1"/>
  <c r="AA730" i="1"/>
  <c r="AE730" i="1"/>
  <c r="AF730" i="1"/>
  <c r="AG730" i="1"/>
  <c r="D731" i="1"/>
  <c r="K731" i="1"/>
  <c r="T731" i="1"/>
  <c r="AA731" i="1"/>
  <c r="AE731" i="1"/>
  <c r="AF731" i="1"/>
  <c r="AG731" i="1"/>
  <c r="D732" i="1"/>
  <c r="AA732" i="1"/>
  <c r="AE732" i="1"/>
  <c r="AF732" i="1"/>
  <c r="AG732" i="1"/>
  <c r="D733" i="1"/>
  <c r="AA733" i="1"/>
  <c r="AE733" i="1"/>
  <c r="AF733" i="1"/>
  <c r="AG733" i="1"/>
  <c r="D734" i="1"/>
  <c r="AA734" i="1"/>
  <c r="AE734" i="1"/>
  <c r="AF734" i="1"/>
  <c r="AG734" i="1"/>
  <c r="D735" i="1"/>
  <c r="AA735" i="1"/>
  <c r="AE735" i="1"/>
  <c r="AF735" i="1"/>
  <c r="AG735" i="1"/>
  <c r="D736" i="1"/>
  <c r="AA736" i="1"/>
  <c r="AE736" i="1"/>
  <c r="AF736" i="1"/>
  <c r="AG736" i="1"/>
  <c r="D737" i="1"/>
  <c r="AA737" i="1"/>
  <c r="AE737" i="1"/>
  <c r="AF737" i="1"/>
  <c r="AG737" i="1"/>
  <c r="D738" i="1"/>
  <c r="AA738" i="1"/>
  <c r="AE738" i="1"/>
  <c r="AF738" i="1"/>
  <c r="AG738" i="1"/>
  <c r="D739" i="1"/>
  <c r="AA739" i="1"/>
  <c r="AE739" i="1"/>
  <c r="AF739" i="1"/>
  <c r="AG739" i="1"/>
  <c r="D740" i="1"/>
  <c r="AA740" i="1"/>
  <c r="AE740" i="1"/>
  <c r="AF740" i="1"/>
  <c r="AG740" i="1"/>
  <c r="D741" i="1"/>
  <c r="AA741" i="1"/>
  <c r="AE741" i="1"/>
  <c r="AF741" i="1"/>
  <c r="AG741" i="1"/>
  <c r="D742" i="1"/>
  <c r="AA742" i="1"/>
  <c r="AE742" i="1"/>
  <c r="AF742" i="1"/>
  <c r="AG742" i="1"/>
  <c r="D743" i="1"/>
  <c r="AA743" i="1"/>
  <c r="AE743" i="1"/>
  <c r="AF743" i="1"/>
  <c r="AG743" i="1"/>
  <c r="D744" i="1"/>
  <c r="AE744" i="1"/>
  <c r="AF744" i="1"/>
  <c r="AG744" i="1"/>
  <c r="D745" i="1"/>
  <c r="AE745" i="1"/>
  <c r="AF745" i="1"/>
  <c r="AG745" i="1"/>
  <c r="D746" i="1"/>
  <c r="AE746" i="1"/>
  <c r="AF746" i="1"/>
  <c r="AG746" i="1"/>
  <c r="D747" i="1"/>
  <c r="AE747" i="1"/>
  <c r="AF747" i="1"/>
  <c r="AG747" i="1"/>
  <c r="D748" i="1"/>
  <c r="AE748" i="1"/>
  <c r="AF748" i="1"/>
  <c r="AG748" i="1"/>
  <c r="D749" i="1"/>
  <c r="AE749" i="1"/>
  <c r="AF749" i="1"/>
  <c r="AG749" i="1"/>
  <c r="D750" i="1"/>
  <c r="AE750" i="1"/>
  <c r="AF750" i="1"/>
  <c r="AG750" i="1"/>
  <c r="D751" i="1"/>
  <c r="AE751" i="1"/>
  <c r="AF751" i="1"/>
  <c r="AG751" i="1"/>
  <c r="D752" i="1"/>
  <c r="AE752" i="1"/>
  <c r="AF752" i="1"/>
  <c r="AG752" i="1"/>
  <c r="D753" i="1"/>
  <c r="AE753" i="1"/>
  <c r="AF753" i="1"/>
  <c r="AG753" i="1"/>
  <c r="D754" i="1"/>
  <c r="AE754" i="1"/>
  <c r="AF754" i="1"/>
  <c r="AG754" i="1"/>
  <c r="AE755" i="1"/>
  <c r="AF755" i="1"/>
  <c r="AG755" i="1"/>
  <c r="AE756" i="1"/>
  <c r="AF756" i="1"/>
  <c r="AG756" i="1"/>
  <c r="AE757" i="1"/>
  <c r="AF757" i="1"/>
  <c r="AG757" i="1"/>
  <c r="AE758" i="1"/>
  <c r="AF758" i="1"/>
  <c r="AG758" i="1"/>
  <c r="AE759" i="1"/>
  <c r="AF759" i="1"/>
  <c r="AG759" i="1"/>
  <c r="AE760" i="1"/>
  <c r="AF760" i="1"/>
  <c r="AG760" i="1"/>
  <c r="AE761" i="1"/>
  <c r="AF761" i="1"/>
  <c r="AG761" i="1"/>
  <c r="AE762" i="1"/>
  <c r="AF762" i="1"/>
  <c r="AG762" i="1"/>
  <c r="AE763" i="1"/>
  <c r="AF763" i="1"/>
  <c r="AG763" i="1"/>
  <c r="AE764" i="1"/>
  <c r="AF764" i="1"/>
  <c r="AG764" i="1"/>
  <c r="AE765" i="1"/>
  <c r="AF765" i="1"/>
  <c r="AG765" i="1"/>
  <c r="AE766" i="1"/>
  <c r="AF766" i="1"/>
  <c r="AG766" i="1"/>
  <c r="AE767" i="1"/>
  <c r="AF767" i="1"/>
  <c r="AG767" i="1"/>
  <c r="AE768" i="1"/>
  <c r="AF768" i="1"/>
  <c r="AG768" i="1"/>
  <c r="AE769" i="1"/>
  <c r="AF769" i="1"/>
  <c r="AG769" i="1"/>
  <c r="AE770" i="1"/>
  <c r="AF770" i="1"/>
  <c r="AG770" i="1"/>
  <c r="AE771" i="1"/>
  <c r="AF771" i="1"/>
  <c r="AG771" i="1"/>
  <c r="AE772" i="1"/>
  <c r="AF772" i="1"/>
  <c r="AG772" i="1"/>
  <c r="AE773" i="1"/>
  <c r="AF773" i="1"/>
  <c r="AG773" i="1"/>
  <c r="AE774" i="1"/>
  <c r="AF774" i="1"/>
  <c r="AG774" i="1"/>
  <c r="AE775" i="1"/>
  <c r="AF775" i="1"/>
  <c r="AG775" i="1"/>
  <c r="AE776" i="1"/>
  <c r="AF776" i="1"/>
  <c r="AG776" i="1"/>
  <c r="AE777" i="1"/>
  <c r="AF777" i="1"/>
  <c r="AG777" i="1"/>
  <c r="AE778" i="1"/>
  <c r="AF778" i="1"/>
  <c r="AG778" i="1"/>
  <c r="AE779" i="1"/>
  <c r="AF779" i="1"/>
  <c r="AG779" i="1"/>
  <c r="AE780" i="1"/>
  <c r="AF780" i="1"/>
  <c r="AG780" i="1"/>
  <c r="AE781" i="1"/>
  <c r="AF781" i="1"/>
  <c r="AG781" i="1"/>
  <c r="AE782" i="1"/>
  <c r="AF782" i="1"/>
  <c r="AG782" i="1"/>
  <c r="AE783" i="1"/>
  <c r="AF783" i="1"/>
  <c r="AG783" i="1"/>
  <c r="AE784" i="1"/>
  <c r="AF784" i="1"/>
  <c r="AG784" i="1"/>
  <c r="AE785" i="1"/>
  <c r="AF785" i="1"/>
  <c r="AG785" i="1"/>
  <c r="AE786" i="1"/>
  <c r="AF786" i="1"/>
  <c r="AG786" i="1"/>
  <c r="AE787" i="1"/>
  <c r="AF787" i="1"/>
  <c r="AG787" i="1"/>
  <c r="AE788" i="1"/>
  <c r="AF788" i="1"/>
  <c r="AG788" i="1"/>
  <c r="AE789" i="1"/>
  <c r="AF789" i="1"/>
  <c r="AG789" i="1"/>
  <c r="AE790" i="1"/>
  <c r="AF790" i="1"/>
  <c r="AG790" i="1"/>
  <c r="AE791" i="1"/>
  <c r="AF791" i="1"/>
  <c r="AG791" i="1"/>
  <c r="AE792" i="1"/>
  <c r="AF792" i="1"/>
  <c r="AG792" i="1"/>
  <c r="AE793" i="1"/>
  <c r="AF793" i="1"/>
  <c r="AG793" i="1"/>
  <c r="AE794" i="1"/>
  <c r="AF794" i="1"/>
  <c r="AG794" i="1"/>
  <c r="AE795" i="1"/>
  <c r="AF795" i="1"/>
  <c r="AG795" i="1"/>
  <c r="AE796" i="1"/>
  <c r="AF796" i="1"/>
  <c r="AG796" i="1"/>
  <c r="AE797" i="1"/>
  <c r="AF797" i="1"/>
  <c r="AG797" i="1"/>
  <c r="AE798" i="1"/>
  <c r="AF798" i="1"/>
  <c r="AG798" i="1"/>
  <c r="AE799" i="1"/>
  <c r="AF799" i="1"/>
  <c r="AG799" i="1"/>
  <c r="AE800" i="1"/>
  <c r="AF800" i="1"/>
  <c r="AG800" i="1"/>
  <c r="AE801" i="1"/>
  <c r="AF801" i="1"/>
  <c r="AG801" i="1"/>
  <c r="AE802" i="1"/>
  <c r="AF802" i="1"/>
  <c r="AG802" i="1"/>
  <c r="AE803" i="1"/>
  <c r="AF803" i="1"/>
  <c r="AG803" i="1"/>
  <c r="AE804" i="1"/>
  <c r="AF804" i="1"/>
  <c r="AG804" i="1"/>
  <c r="AE805" i="1"/>
  <c r="AF805" i="1"/>
  <c r="AG805" i="1"/>
  <c r="AE806" i="1"/>
  <c r="AF806" i="1"/>
  <c r="AG806" i="1"/>
  <c r="AE807" i="1"/>
  <c r="AF807" i="1"/>
  <c r="AG807" i="1"/>
  <c r="AE808" i="1"/>
  <c r="AF808" i="1"/>
  <c r="AG808" i="1"/>
  <c r="AE809" i="1"/>
  <c r="AF809" i="1"/>
  <c r="AG809" i="1"/>
  <c r="AE810" i="1"/>
  <c r="AF810" i="1"/>
  <c r="AG810" i="1"/>
  <c r="AE811" i="1"/>
  <c r="AF811" i="1"/>
  <c r="AG811" i="1"/>
  <c r="AE812" i="1"/>
  <c r="AF812" i="1"/>
  <c r="AG812" i="1"/>
  <c r="AE813" i="1"/>
  <c r="AF813" i="1"/>
  <c r="AG813" i="1"/>
  <c r="AE814" i="1"/>
  <c r="AF814" i="1"/>
  <c r="AG814" i="1"/>
  <c r="AE815" i="1"/>
  <c r="AF815" i="1"/>
  <c r="AG815" i="1"/>
  <c r="AE816" i="1"/>
  <c r="AF816" i="1"/>
  <c r="AG816" i="1"/>
  <c r="AE817" i="1"/>
  <c r="AF817" i="1"/>
  <c r="AG817" i="1"/>
  <c r="AE818" i="1"/>
  <c r="AF818" i="1"/>
  <c r="AG818" i="1"/>
  <c r="AE819" i="1"/>
  <c r="AF819" i="1"/>
  <c r="AG819" i="1"/>
  <c r="AE820" i="1"/>
  <c r="AF820" i="1"/>
  <c r="AG820" i="1"/>
  <c r="AE821" i="1"/>
  <c r="AF821" i="1"/>
  <c r="AG821" i="1"/>
  <c r="AE822" i="1"/>
  <c r="AF822" i="1"/>
  <c r="AG822" i="1"/>
  <c r="AE823" i="1"/>
  <c r="AF823" i="1"/>
  <c r="AG823" i="1"/>
  <c r="AE824" i="1"/>
  <c r="AF824" i="1"/>
  <c r="AG824" i="1"/>
  <c r="AE825" i="1"/>
  <c r="AF825" i="1"/>
  <c r="AG825" i="1"/>
  <c r="AE826" i="1"/>
  <c r="AF826" i="1"/>
  <c r="AG826" i="1"/>
  <c r="AE827" i="1"/>
  <c r="AF827" i="1"/>
  <c r="AG827" i="1"/>
  <c r="AE828" i="1"/>
  <c r="AF828" i="1"/>
  <c r="AG828" i="1"/>
  <c r="AE829" i="1"/>
  <c r="AF829" i="1"/>
  <c r="AG829" i="1"/>
  <c r="AE830" i="1"/>
  <c r="AF830" i="1"/>
  <c r="AG830" i="1"/>
  <c r="AE831" i="1"/>
  <c r="AF831" i="1"/>
  <c r="AG831" i="1"/>
  <c r="AE832" i="1"/>
  <c r="AF832" i="1"/>
  <c r="AG832" i="1"/>
  <c r="AE833" i="1"/>
  <c r="AF833" i="1"/>
  <c r="AG833" i="1"/>
  <c r="AE834" i="1"/>
  <c r="AF834" i="1"/>
  <c r="AG834" i="1"/>
  <c r="AE835" i="1"/>
  <c r="AF835" i="1"/>
  <c r="AG835" i="1"/>
  <c r="AE836" i="1"/>
  <c r="AF836" i="1"/>
  <c r="AG836" i="1"/>
  <c r="AE837" i="1"/>
  <c r="AF837" i="1"/>
  <c r="AG837" i="1"/>
  <c r="AE838" i="1"/>
  <c r="AF838" i="1"/>
  <c r="AG838" i="1"/>
  <c r="AE839" i="1"/>
  <c r="AF839" i="1"/>
  <c r="AG839" i="1"/>
  <c r="AE840" i="1"/>
  <c r="AF840" i="1"/>
  <c r="AG840" i="1"/>
  <c r="AE841" i="1"/>
  <c r="AF841" i="1"/>
  <c r="AG841" i="1"/>
  <c r="AE842" i="1"/>
  <c r="AF842" i="1"/>
  <c r="AG842" i="1"/>
  <c r="AE843" i="1"/>
  <c r="AF843" i="1"/>
  <c r="AG843" i="1"/>
  <c r="AE844" i="1"/>
  <c r="AF844" i="1"/>
  <c r="AG844" i="1"/>
  <c r="AE845" i="1"/>
  <c r="AF845" i="1"/>
  <c r="AG845" i="1"/>
  <c r="AE846" i="1"/>
  <c r="AF846" i="1"/>
  <c r="AG846" i="1"/>
  <c r="AE847" i="1"/>
  <c r="AF847" i="1"/>
  <c r="AG847" i="1"/>
  <c r="AE848" i="1"/>
  <c r="AF848" i="1"/>
  <c r="AG848" i="1"/>
  <c r="AE849" i="1"/>
  <c r="AF849" i="1"/>
  <c r="AG849" i="1"/>
  <c r="AE850" i="1"/>
  <c r="AF850" i="1"/>
  <c r="AG850" i="1"/>
  <c r="AE851" i="1"/>
  <c r="AF851" i="1"/>
  <c r="AG851" i="1"/>
  <c r="AE852" i="1"/>
  <c r="AF852" i="1"/>
  <c r="AG852" i="1"/>
  <c r="AE853" i="1"/>
  <c r="AF853" i="1"/>
  <c r="AG853" i="1"/>
  <c r="AE854" i="1"/>
  <c r="AF854" i="1"/>
  <c r="AG854" i="1"/>
  <c r="AE855" i="1"/>
  <c r="AF855" i="1"/>
  <c r="AG855" i="1"/>
  <c r="AE856" i="1"/>
  <c r="AF856" i="1"/>
  <c r="AG856" i="1"/>
  <c r="AE857" i="1"/>
  <c r="AF857" i="1"/>
  <c r="AG857" i="1"/>
  <c r="AE858" i="1"/>
  <c r="AF858" i="1"/>
  <c r="AG858" i="1"/>
  <c r="AE859" i="1"/>
  <c r="AF859" i="1"/>
  <c r="AG859" i="1"/>
  <c r="AE860" i="1"/>
  <c r="AF860" i="1"/>
  <c r="AG860" i="1"/>
  <c r="AE861" i="1"/>
  <c r="AF861" i="1"/>
  <c r="AG861" i="1"/>
  <c r="AE862" i="1"/>
  <c r="AF862" i="1"/>
  <c r="AG862" i="1"/>
  <c r="AE863" i="1"/>
  <c r="AF863" i="1"/>
  <c r="AG863" i="1"/>
  <c r="AE864" i="1"/>
  <c r="AF864" i="1"/>
  <c r="AG864" i="1"/>
  <c r="AE865" i="1"/>
  <c r="AF865" i="1"/>
  <c r="AG865" i="1"/>
  <c r="AE866" i="1"/>
  <c r="AF866" i="1"/>
  <c r="AG866" i="1"/>
  <c r="AE867" i="1"/>
  <c r="AF867" i="1"/>
  <c r="AG867" i="1"/>
  <c r="AE868" i="1"/>
  <c r="AF868" i="1"/>
  <c r="AG868" i="1"/>
  <c r="AE869" i="1"/>
  <c r="AF869" i="1"/>
  <c r="AG869" i="1"/>
  <c r="AE870" i="1"/>
  <c r="AF870" i="1"/>
  <c r="AG870" i="1"/>
  <c r="AE871" i="1"/>
  <c r="AF871" i="1"/>
  <c r="AG871" i="1"/>
  <c r="AE872" i="1"/>
  <c r="AF872" i="1"/>
  <c r="AG872" i="1"/>
  <c r="AE873" i="1"/>
  <c r="AF873" i="1"/>
  <c r="AG873" i="1"/>
  <c r="AE874" i="1"/>
  <c r="AF874" i="1"/>
  <c r="AG874" i="1"/>
  <c r="AE875" i="1"/>
  <c r="AF875" i="1"/>
  <c r="AG875" i="1"/>
  <c r="AE876" i="1"/>
  <c r="AF876" i="1"/>
  <c r="AG876" i="1"/>
  <c r="AE877" i="1"/>
  <c r="AF877" i="1"/>
  <c r="AG877" i="1"/>
  <c r="AE878" i="1"/>
  <c r="AF878" i="1"/>
  <c r="AG878" i="1"/>
  <c r="AE879" i="1"/>
  <c r="AF879" i="1"/>
  <c r="AG879" i="1"/>
  <c r="AE880" i="1"/>
  <c r="AF880" i="1"/>
  <c r="AG880" i="1"/>
  <c r="AE881" i="1"/>
  <c r="AF881" i="1"/>
  <c r="AG881" i="1"/>
  <c r="AE882" i="1"/>
  <c r="AF882" i="1"/>
  <c r="AG882" i="1"/>
  <c r="AE883" i="1"/>
  <c r="AF883" i="1"/>
  <c r="AG883" i="1"/>
  <c r="AE884" i="1"/>
  <c r="AF884" i="1"/>
  <c r="AG884" i="1"/>
  <c r="AE885" i="1"/>
  <c r="AF885" i="1"/>
  <c r="AG885" i="1"/>
  <c r="AE886" i="1"/>
  <c r="AF886" i="1"/>
  <c r="AG886" i="1"/>
  <c r="AE887" i="1"/>
  <c r="AF887" i="1"/>
  <c r="AG887" i="1"/>
  <c r="AE888" i="1"/>
  <c r="AF888" i="1"/>
  <c r="AG888" i="1"/>
  <c r="AE889" i="1"/>
  <c r="AF889" i="1"/>
  <c r="AG889" i="1"/>
  <c r="AE890" i="1"/>
  <c r="AF890" i="1"/>
  <c r="AG890" i="1"/>
  <c r="AE891" i="1"/>
  <c r="AF891" i="1"/>
  <c r="AG891" i="1"/>
  <c r="AE892" i="1"/>
  <c r="AF892" i="1"/>
  <c r="AG892" i="1"/>
  <c r="AE893" i="1"/>
  <c r="AF893" i="1"/>
  <c r="AG893" i="1"/>
  <c r="AE894" i="1"/>
  <c r="AF894" i="1"/>
  <c r="AG894" i="1"/>
  <c r="AE895" i="1"/>
  <c r="AF895" i="1"/>
  <c r="AG895" i="1"/>
  <c r="AE896" i="1"/>
  <c r="AF896" i="1"/>
  <c r="AG896" i="1"/>
  <c r="AE897" i="1"/>
  <c r="AF897" i="1"/>
  <c r="AG897" i="1"/>
  <c r="AE898" i="1"/>
  <c r="AF898" i="1"/>
  <c r="AG898" i="1"/>
  <c r="AE899" i="1"/>
  <c r="AF899" i="1"/>
  <c r="AG899" i="1"/>
  <c r="AE900" i="1"/>
  <c r="AF900" i="1"/>
  <c r="AG900" i="1"/>
  <c r="AE901" i="1"/>
  <c r="AF901" i="1"/>
  <c r="AG901" i="1"/>
  <c r="AE902" i="1"/>
  <c r="AF902" i="1"/>
  <c r="AG902" i="1"/>
  <c r="AE903" i="1"/>
  <c r="AF903" i="1"/>
  <c r="AG903" i="1"/>
  <c r="AE904" i="1"/>
  <c r="AF904" i="1"/>
  <c r="AG904" i="1"/>
  <c r="AE905" i="1"/>
  <c r="AF905" i="1"/>
  <c r="AG905" i="1"/>
  <c r="AE906" i="1"/>
  <c r="AF906" i="1"/>
  <c r="AG906" i="1"/>
  <c r="AE907" i="1"/>
  <c r="AF907" i="1"/>
  <c r="AG907" i="1"/>
  <c r="AE908" i="1"/>
  <c r="AF908" i="1"/>
  <c r="AG908" i="1"/>
  <c r="AE909" i="1"/>
  <c r="AF909" i="1"/>
  <c r="AG909" i="1"/>
  <c r="AE910" i="1"/>
  <c r="AF910" i="1"/>
  <c r="AG910" i="1"/>
  <c r="AE911" i="1"/>
  <c r="AF911" i="1"/>
  <c r="AG911" i="1"/>
  <c r="AE912" i="1"/>
  <c r="AF912" i="1"/>
  <c r="AG912" i="1"/>
  <c r="AE913" i="1"/>
  <c r="AF913" i="1"/>
  <c r="AG913" i="1"/>
  <c r="AE914" i="1"/>
  <c r="AF914" i="1"/>
  <c r="AG914" i="1"/>
  <c r="AE915" i="1"/>
  <c r="AF915" i="1"/>
  <c r="AG915" i="1"/>
  <c r="AE916" i="1"/>
  <c r="AF916" i="1"/>
  <c r="AG916" i="1"/>
  <c r="AE917" i="1"/>
  <c r="AF917" i="1"/>
  <c r="AG917" i="1"/>
  <c r="AE918" i="1"/>
  <c r="AF918" i="1"/>
  <c r="AG918" i="1"/>
  <c r="AE919" i="1"/>
  <c r="AF919" i="1"/>
  <c r="AG919" i="1"/>
  <c r="AE920" i="1"/>
  <c r="AF920" i="1"/>
  <c r="AG920" i="1"/>
  <c r="AE921" i="1"/>
  <c r="AF921" i="1"/>
  <c r="AG921" i="1"/>
  <c r="AE922" i="1"/>
  <c r="AF922" i="1"/>
  <c r="AG922" i="1"/>
  <c r="AE923" i="1"/>
  <c r="AF923" i="1"/>
  <c r="AG923" i="1"/>
  <c r="AE924" i="1"/>
  <c r="AF924" i="1"/>
  <c r="AG924" i="1"/>
  <c r="AE925" i="1"/>
  <c r="AF925" i="1"/>
  <c r="AG925" i="1"/>
  <c r="AE926" i="1"/>
  <c r="AF926" i="1"/>
  <c r="AG926" i="1"/>
  <c r="AE927" i="1"/>
  <c r="AF927" i="1"/>
  <c r="AG927" i="1"/>
  <c r="AE928" i="1"/>
  <c r="AF928" i="1"/>
  <c r="AG928" i="1"/>
  <c r="AE929" i="1"/>
  <c r="AF929" i="1"/>
  <c r="AG929" i="1"/>
  <c r="AE930" i="1"/>
  <c r="AF930" i="1"/>
  <c r="AG930" i="1"/>
  <c r="AE931" i="1"/>
  <c r="AF931" i="1"/>
  <c r="AG931" i="1"/>
  <c r="AE932" i="1"/>
  <c r="AF932" i="1"/>
  <c r="AG932" i="1"/>
  <c r="AE933" i="1"/>
  <c r="AF933" i="1"/>
  <c r="AG933" i="1"/>
  <c r="AE934" i="1"/>
  <c r="AF934" i="1"/>
  <c r="AG934" i="1"/>
  <c r="AE935" i="1"/>
  <c r="AF935" i="1"/>
  <c r="AG935" i="1"/>
  <c r="AE936" i="1"/>
  <c r="AF936" i="1"/>
  <c r="AG936" i="1"/>
  <c r="AE937" i="1"/>
  <c r="AF937" i="1"/>
  <c r="AG937" i="1"/>
  <c r="AE938" i="1"/>
  <c r="AF938" i="1"/>
  <c r="AG938" i="1"/>
  <c r="AE939" i="1"/>
  <c r="AF939" i="1"/>
  <c r="AG939" i="1"/>
  <c r="AE940" i="1"/>
  <c r="AF940" i="1"/>
  <c r="AG940" i="1"/>
  <c r="AE941" i="1"/>
  <c r="AF941" i="1"/>
  <c r="AG941" i="1"/>
  <c r="AE942" i="1"/>
  <c r="AF942" i="1"/>
  <c r="AG942" i="1"/>
  <c r="AE943" i="1"/>
  <c r="AF943" i="1"/>
  <c r="AG943" i="1"/>
  <c r="AE944" i="1"/>
  <c r="AF944" i="1"/>
  <c r="AG944" i="1"/>
  <c r="AE945" i="1"/>
  <c r="AF945" i="1"/>
  <c r="AG945" i="1"/>
  <c r="AE946" i="1"/>
  <c r="AF946" i="1"/>
  <c r="AG946" i="1"/>
  <c r="AE947" i="1"/>
  <c r="AF947" i="1"/>
  <c r="AG947" i="1"/>
  <c r="AE948" i="1"/>
  <c r="AF948" i="1"/>
  <c r="AG948" i="1"/>
  <c r="AE949" i="1"/>
  <c r="AF949" i="1"/>
  <c r="AG949" i="1"/>
  <c r="AE950" i="1"/>
  <c r="AF950" i="1"/>
  <c r="AG950" i="1"/>
  <c r="AE951" i="1"/>
  <c r="AF951" i="1"/>
  <c r="AG951" i="1"/>
  <c r="AE952" i="1"/>
  <c r="AF952" i="1"/>
  <c r="AG952" i="1"/>
  <c r="AE953" i="1"/>
  <c r="AF953" i="1"/>
  <c r="AG953" i="1"/>
  <c r="AE954" i="1"/>
  <c r="AF954" i="1"/>
  <c r="AG954" i="1"/>
  <c r="AE955" i="1"/>
  <c r="AF955" i="1"/>
  <c r="AG955" i="1"/>
  <c r="AE956" i="1"/>
  <c r="AF956" i="1"/>
  <c r="AG956" i="1"/>
  <c r="AE957" i="1"/>
  <c r="AF957" i="1"/>
  <c r="AG957" i="1"/>
  <c r="AE958" i="1"/>
  <c r="AF958" i="1"/>
  <c r="AG958" i="1"/>
  <c r="AE959" i="1"/>
  <c r="AF959" i="1"/>
  <c r="AG959" i="1"/>
  <c r="AE960" i="1"/>
  <c r="AF960" i="1"/>
  <c r="AG960" i="1"/>
  <c r="AE961" i="1"/>
  <c r="AF961" i="1"/>
  <c r="AG961" i="1"/>
  <c r="AE962" i="1"/>
  <c r="AF962" i="1"/>
  <c r="AG962" i="1"/>
  <c r="AE963" i="1"/>
  <c r="AF963" i="1"/>
  <c r="AG963" i="1"/>
  <c r="AE964" i="1"/>
  <c r="AF964" i="1"/>
  <c r="AG964" i="1"/>
  <c r="AE965" i="1"/>
  <c r="AF965" i="1"/>
  <c r="AG965" i="1"/>
  <c r="AE966" i="1"/>
  <c r="AF966" i="1"/>
  <c r="AG966" i="1"/>
  <c r="AE967" i="1"/>
  <c r="AF967" i="1"/>
  <c r="AG967" i="1"/>
  <c r="AE968" i="1"/>
  <c r="AF968" i="1"/>
  <c r="AG968" i="1"/>
  <c r="AE969" i="1"/>
  <c r="AF969" i="1"/>
  <c r="AG969" i="1"/>
  <c r="AE970" i="1"/>
  <c r="AF970" i="1"/>
  <c r="AG970" i="1"/>
  <c r="AE971" i="1"/>
  <c r="AF971" i="1"/>
  <c r="AG971" i="1"/>
  <c r="AE972" i="1"/>
  <c r="AF972" i="1"/>
  <c r="AG972" i="1"/>
  <c r="AE973" i="1"/>
  <c r="AF973" i="1"/>
  <c r="AG973" i="1"/>
  <c r="AE974" i="1"/>
  <c r="AF974" i="1"/>
  <c r="AG974" i="1"/>
  <c r="AE975" i="1"/>
  <c r="AF975" i="1"/>
  <c r="AG975" i="1"/>
  <c r="AE976" i="1"/>
  <c r="AF976" i="1"/>
  <c r="AG976" i="1"/>
  <c r="AE977" i="1"/>
  <c r="AF977" i="1"/>
  <c r="AG977" i="1"/>
  <c r="AE978" i="1"/>
  <c r="AF978" i="1"/>
  <c r="AG978" i="1"/>
  <c r="AE979" i="1"/>
  <c r="AF979" i="1"/>
  <c r="AG979" i="1"/>
  <c r="AE980" i="1"/>
  <c r="AF980" i="1"/>
  <c r="AG980" i="1"/>
  <c r="AE981" i="1"/>
  <c r="AF981" i="1"/>
  <c r="AG981" i="1"/>
  <c r="AE982" i="1"/>
  <c r="AF982" i="1"/>
  <c r="AG982" i="1"/>
  <c r="AE983" i="1"/>
  <c r="AF983" i="1"/>
  <c r="AG983" i="1"/>
  <c r="AE984" i="1"/>
  <c r="AF984" i="1"/>
  <c r="AG984" i="1"/>
  <c r="AE985" i="1"/>
  <c r="AF985" i="1"/>
  <c r="AG985" i="1"/>
  <c r="AE986" i="1"/>
  <c r="AF986" i="1"/>
  <c r="AG986" i="1"/>
  <c r="AE987" i="1"/>
  <c r="AF987" i="1"/>
  <c r="AG987" i="1"/>
  <c r="AE988" i="1"/>
  <c r="AF988" i="1"/>
  <c r="AG988" i="1"/>
  <c r="AE989" i="1"/>
  <c r="AF989" i="1"/>
  <c r="AG989" i="1"/>
  <c r="AE990" i="1"/>
  <c r="AF990" i="1"/>
  <c r="AG990" i="1"/>
  <c r="AE991" i="1"/>
  <c r="AF991" i="1"/>
  <c r="AG991" i="1"/>
  <c r="AE992" i="1"/>
  <c r="AF992" i="1"/>
  <c r="AG992" i="1"/>
  <c r="AE993" i="1"/>
  <c r="AF993" i="1"/>
  <c r="AG993" i="1"/>
  <c r="AE994" i="1"/>
  <c r="AF994" i="1"/>
  <c r="AG994" i="1"/>
  <c r="AE995" i="1"/>
  <c r="AF995" i="1"/>
  <c r="AG995" i="1"/>
  <c r="AE996" i="1"/>
  <c r="AF996" i="1"/>
  <c r="AG996" i="1"/>
  <c r="AE997" i="1"/>
  <c r="AF997" i="1"/>
  <c r="AG997" i="1"/>
  <c r="AE998" i="1"/>
  <c r="AF998" i="1"/>
  <c r="AG998" i="1"/>
  <c r="AE999" i="1"/>
  <c r="AF999" i="1"/>
  <c r="AG999" i="1"/>
  <c r="AE1000" i="1"/>
  <c r="AF1000" i="1"/>
  <c r="AG1000" i="1"/>
  <c r="AE1001" i="1"/>
  <c r="AF1001" i="1"/>
  <c r="AG1001" i="1"/>
  <c r="AE1002" i="1"/>
  <c r="AF1002" i="1"/>
  <c r="AG1002" i="1"/>
  <c r="AE1003" i="1"/>
  <c r="AF1003" i="1"/>
  <c r="AG1003" i="1"/>
  <c r="AE1004" i="1"/>
  <c r="AF1004" i="1"/>
  <c r="AG1004" i="1"/>
  <c r="AE1005" i="1"/>
  <c r="AF1005" i="1"/>
  <c r="AG1005" i="1"/>
  <c r="AE1006" i="1"/>
  <c r="AF1006" i="1"/>
  <c r="AG1006" i="1"/>
  <c r="AE1007" i="1"/>
  <c r="AF1007" i="1"/>
  <c r="AG1007" i="1"/>
  <c r="AE1008" i="1"/>
  <c r="AF1008" i="1"/>
  <c r="AG1008" i="1"/>
  <c r="AE1009" i="1"/>
  <c r="AF1009" i="1"/>
  <c r="AG1009" i="1"/>
  <c r="AE1010" i="1"/>
  <c r="AF1010" i="1"/>
  <c r="AG1010" i="1"/>
  <c r="AE1011" i="1"/>
  <c r="AF1011" i="1"/>
  <c r="AG1011" i="1"/>
  <c r="AE1012" i="1"/>
  <c r="AF1012" i="1"/>
  <c r="AG1012" i="1"/>
  <c r="AE1013" i="1"/>
  <c r="AF1013" i="1"/>
  <c r="AG1013" i="1"/>
  <c r="AE1014" i="1"/>
  <c r="AF1014" i="1"/>
  <c r="AG1014" i="1"/>
  <c r="AE1015" i="1"/>
  <c r="AF1015" i="1"/>
  <c r="AG1015" i="1"/>
  <c r="AE1016" i="1"/>
  <c r="AF1016" i="1"/>
  <c r="AG1016" i="1"/>
  <c r="AE1017" i="1"/>
  <c r="AF1017" i="1"/>
  <c r="AG1017" i="1"/>
  <c r="AE1018" i="1"/>
  <c r="AF1018" i="1"/>
  <c r="AG1018" i="1"/>
  <c r="AE1019" i="1"/>
  <c r="AF1019" i="1"/>
  <c r="AG1019" i="1"/>
  <c r="AE1020" i="1"/>
  <c r="AF1020" i="1"/>
  <c r="AG1020" i="1"/>
  <c r="AE1021" i="1"/>
  <c r="AF1021" i="1"/>
  <c r="AG1021" i="1"/>
  <c r="AE1022" i="1"/>
  <c r="AF1022" i="1"/>
  <c r="AG1022" i="1"/>
  <c r="AE1023" i="1"/>
  <c r="AF1023" i="1"/>
  <c r="AG1023" i="1"/>
  <c r="AE1024" i="1"/>
  <c r="AF1024" i="1"/>
  <c r="AG1024" i="1"/>
  <c r="AE1025" i="1"/>
  <c r="AF1025" i="1"/>
  <c r="AG1025" i="1"/>
  <c r="AE1026" i="1"/>
  <c r="AF1026" i="1"/>
  <c r="AG1026" i="1"/>
  <c r="AE1027" i="1"/>
  <c r="AF1027" i="1"/>
  <c r="AG1027" i="1"/>
  <c r="AE1028" i="1"/>
  <c r="AF1028" i="1"/>
  <c r="AG1028" i="1"/>
  <c r="AE1029" i="1"/>
  <c r="AF1029" i="1"/>
  <c r="AG1029" i="1"/>
  <c r="AE1030" i="1"/>
  <c r="AF1030" i="1"/>
  <c r="AG1030" i="1"/>
  <c r="AE1031" i="1"/>
  <c r="AF1031" i="1"/>
  <c r="AG1031" i="1"/>
  <c r="AE1032" i="1"/>
  <c r="AF1032" i="1"/>
  <c r="AG1032" i="1"/>
  <c r="AE1033" i="1"/>
  <c r="AF1033" i="1"/>
  <c r="AG1033" i="1"/>
  <c r="AE1034" i="1"/>
  <c r="AF1034" i="1"/>
  <c r="AG1034" i="1"/>
  <c r="AE1035" i="1"/>
  <c r="AF1035" i="1"/>
  <c r="AG1035" i="1"/>
  <c r="AE1036" i="1"/>
  <c r="AF1036" i="1"/>
  <c r="AG1036" i="1"/>
  <c r="AE1037" i="1"/>
  <c r="AF1037" i="1"/>
  <c r="AG1037" i="1"/>
  <c r="AE1038" i="1"/>
  <c r="AF1038" i="1"/>
  <c r="AG1038" i="1"/>
  <c r="AE1039" i="1"/>
  <c r="AF1039" i="1"/>
  <c r="AG1039" i="1"/>
  <c r="AE1040" i="1"/>
  <c r="AF1040" i="1"/>
  <c r="AG1040" i="1"/>
  <c r="AE1041" i="1"/>
  <c r="AF1041" i="1"/>
  <c r="AG1041" i="1"/>
  <c r="AE1042" i="1"/>
  <c r="AF1042" i="1"/>
  <c r="AG1042" i="1"/>
  <c r="AE1043" i="1"/>
  <c r="AF1043" i="1"/>
  <c r="AG1043" i="1"/>
  <c r="AE1044" i="1"/>
  <c r="AF1044" i="1"/>
  <c r="AG1044" i="1"/>
  <c r="AE1045" i="1"/>
  <c r="AF1045" i="1"/>
  <c r="AG1045" i="1"/>
  <c r="AE1046" i="1"/>
  <c r="AF1046" i="1"/>
  <c r="AG1046" i="1"/>
  <c r="AE1047" i="1"/>
  <c r="AF1047" i="1"/>
  <c r="AG1047" i="1"/>
  <c r="AE1048" i="1"/>
  <c r="AF1048" i="1"/>
  <c r="AG1048" i="1"/>
  <c r="AE1049" i="1"/>
  <c r="AF1049" i="1"/>
  <c r="AG1049" i="1"/>
  <c r="AE1050" i="1"/>
  <c r="AF1050" i="1"/>
  <c r="AG1050" i="1"/>
  <c r="AE1051" i="1"/>
  <c r="AF1051" i="1"/>
  <c r="AG1051" i="1"/>
  <c r="AE1052" i="1"/>
  <c r="AF1052" i="1"/>
  <c r="AG1052" i="1"/>
  <c r="AE1053" i="1"/>
  <c r="AF1053" i="1"/>
  <c r="AG1053" i="1"/>
  <c r="AE1054" i="1"/>
  <c r="AF1054" i="1"/>
  <c r="AG1054" i="1"/>
  <c r="AE1055" i="1"/>
  <c r="AF1055" i="1"/>
  <c r="AG1055" i="1"/>
  <c r="AE1056" i="1"/>
  <c r="AF1056" i="1"/>
  <c r="AG1056" i="1"/>
  <c r="AE1057" i="1"/>
  <c r="AF1057" i="1"/>
  <c r="AG1057" i="1"/>
  <c r="AE1058" i="1"/>
  <c r="AF1058" i="1"/>
  <c r="AG1058" i="1"/>
  <c r="AE1059" i="1"/>
  <c r="AF1059" i="1"/>
  <c r="AG1059" i="1"/>
  <c r="AE1060" i="1"/>
  <c r="AF1060" i="1"/>
  <c r="AG1060" i="1"/>
  <c r="AE1061" i="1"/>
  <c r="AF1061" i="1"/>
  <c r="AG1061" i="1"/>
  <c r="AE1062" i="1"/>
  <c r="AF1062" i="1"/>
  <c r="AG1062" i="1"/>
  <c r="AE1063" i="1"/>
  <c r="AF1063" i="1"/>
  <c r="AG1063" i="1"/>
  <c r="AE1064" i="1"/>
  <c r="AF1064" i="1"/>
  <c r="AG1064" i="1"/>
  <c r="AE1065" i="1"/>
  <c r="AF1065" i="1"/>
  <c r="AG1065" i="1"/>
  <c r="AE1066" i="1"/>
  <c r="AF1066" i="1"/>
  <c r="AG1066" i="1"/>
  <c r="AE1067" i="1"/>
  <c r="AF1067" i="1"/>
  <c r="AG1067" i="1"/>
  <c r="AE1068" i="1"/>
  <c r="AF1068" i="1"/>
  <c r="AG1068" i="1"/>
  <c r="AE1069" i="1"/>
  <c r="AF1069" i="1"/>
  <c r="AG1069" i="1"/>
  <c r="AE1070" i="1"/>
  <c r="AF1070" i="1"/>
  <c r="AG1070" i="1"/>
  <c r="AE1071" i="1"/>
  <c r="AF1071" i="1"/>
  <c r="AG1071" i="1"/>
  <c r="AE1072" i="1"/>
  <c r="AF1072" i="1"/>
  <c r="AG1072" i="1"/>
  <c r="AE1073" i="1"/>
  <c r="AF1073" i="1"/>
  <c r="AG1073" i="1"/>
  <c r="AE1074" i="1"/>
  <c r="AF1074" i="1"/>
  <c r="AG1074" i="1"/>
  <c r="AE1075" i="1"/>
  <c r="AF1075" i="1"/>
  <c r="AG1075" i="1"/>
  <c r="AE1076" i="1"/>
  <c r="AF1076" i="1"/>
  <c r="AG1076" i="1"/>
  <c r="AE1077" i="1"/>
  <c r="AF1077" i="1"/>
  <c r="AG1077" i="1"/>
  <c r="AE1078" i="1"/>
  <c r="AF1078" i="1"/>
  <c r="AG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U386" i="1" l="1"/>
  <c r="CE386" i="1"/>
  <c r="CI386" i="1"/>
  <c r="CJ386" i="1" s="1"/>
  <c r="CH386" i="1" s="1"/>
  <c r="CI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E114" i="1"/>
  <c r="AY96" i="27" l="1"/>
  <c r="CE129" i="1"/>
  <c r="CE130" i="1"/>
  <c r="CE131" i="1"/>
  <c r="CE132" i="1"/>
  <c r="CE133" i="1"/>
  <c r="CE134" i="1"/>
  <c r="CE135" i="1"/>
  <c r="CE136" i="1"/>
  <c r="CE137" i="1"/>
  <c r="CE138" i="1"/>
  <c r="CE139" i="1"/>
  <c r="CE140" i="1"/>
  <c r="CE141" i="1"/>
  <c r="CE142" i="1"/>
  <c r="CE143" i="1"/>
  <c r="CE144" i="1"/>
  <c r="CE145" i="1"/>
  <c r="CE146" i="1"/>
  <c r="CE239" i="1"/>
  <c r="CE240" i="1"/>
  <c r="CE241" i="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E364" i="1"/>
  <c r="CE365" i="1"/>
  <c r="CE366" i="1"/>
  <c r="CE367" i="1"/>
  <c r="CE368" i="1"/>
  <c r="CE369" i="1"/>
  <c r="CE370" i="1"/>
  <c r="CE371" i="1"/>
  <c r="CE372" i="1"/>
  <c r="CE373" i="1"/>
  <c r="CE374" i="1"/>
  <c r="CE375" i="1"/>
  <c r="CE376" i="1"/>
  <c r="CE377" i="1"/>
  <c r="CE378" i="1"/>
  <c r="CE379" i="1"/>
  <c r="CE380" i="1"/>
  <c r="CE381" i="1"/>
  <c r="CE382" i="1"/>
  <c r="CE383" i="1"/>
  <c r="CE384" i="1"/>
  <c r="CE385" i="1"/>
  <c r="CE387" i="1"/>
  <c r="CE388" i="1"/>
  <c r="CE389" i="1"/>
  <c r="CE390" i="1"/>
  <c r="CE391" i="1"/>
  <c r="CE392" i="1"/>
  <c r="CE393" i="1"/>
  <c r="CE394" i="1"/>
  <c r="CE395" i="1"/>
  <c r="CE396" i="1"/>
  <c r="CE397" i="1"/>
  <c r="CE398" i="1"/>
  <c r="CE399" i="1"/>
  <c r="CE400" i="1"/>
  <c r="CE401" i="1"/>
  <c r="CE402" i="1"/>
  <c r="CE403" i="1"/>
  <c r="CE404" i="1"/>
  <c r="CE405" i="1"/>
  <c r="CE226" i="1"/>
  <c r="CE222" i="1"/>
  <c r="CE223" i="1"/>
  <c r="CE224" i="1"/>
  <c r="CE201" i="1"/>
  <c r="CE156" i="1"/>
  <c r="CE121" i="1"/>
  <c r="AY97" i="27" l="1"/>
  <c r="BY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K3" i="1" l="1"/>
  <c r="DK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2" i="1"/>
  <c r="Q13" i="3" l="1"/>
  <c r="CI129" i="1"/>
  <c r="BU25" i="1" l="1"/>
  <c r="BY405" i="1" l="1"/>
  <c r="CB405" i="1" s="1"/>
  <c r="BY406" i="1"/>
  <c r="CB406" i="1" s="1"/>
  <c r="BY407" i="1"/>
  <c r="CB407" i="1" s="1"/>
  <c r="BY408" i="1"/>
  <c r="CB408" i="1" s="1"/>
  <c r="BY409" i="1"/>
  <c r="CB409" i="1" s="1"/>
  <c r="BY410" i="1"/>
  <c r="CB410" i="1" s="1"/>
  <c r="BY411" i="1"/>
  <c r="CB411" i="1" s="1"/>
  <c r="BY412" i="1"/>
  <c r="CB412" i="1" s="1"/>
  <c r="BY413" i="1"/>
  <c r="CB413" i="1" s="1"/>
  <c r="BY414" i="1"/>
  <c r="CB414" i="1" s="1"/>
  <c r="BY415" i="1"/>
  <c r="CB415" i="1" s="1"/>
  <c r="BY416" i="1"/>
  <c r="CB416" i="1" s="1"/>
  <c r="BY417" i="1"/>
  <c r="CB417" i="1" s="1"/>
  <c r="BY418" i="1"/>
  <c r="CB418" i="1" s="1"/>
  <c r="BY419" i="1"/>
  <c r="CB419" i="1" s="1"/>
  <c r="BY420" i="1"/>
  <c r="CB420" i="1" s="1"/>
  <c r="BY421" i="1"/>
  <c r="CB421" i="1" s="1"/>
  <c r="BY422" i="1"/>
  <c r="CB422" i="1" s="1"/>
  <c r="BY423" i="1"/>
  <c r="CB423" i="1" s="1"/>
  <c r="BY424" i="1"/>
  <c r="CB424" i="1" s="1"/>
  <c r="BY425" i="1"/>
  <c r="CB425" i="1" s="1"/>
  <c r="BY426" i="1"/>
  <c r="CB426" i="1" s="1"/>
  <c r="BY427" i="1"/>
  <c r="CB427" i="1" s="1"/>
  <c r="BY428" i="1"/>
  <c r="CB428" i="1" s="1"/>
  <c r="BY429" i="1"/>
  <c r="CB429" i="1" s="1"/>
  <c r="BY430" i="1"/>
  <c r="CB430" i="1" s="1"/>
  <c r="BY431" i="1"/>
  <c r="CB431" i="1" s="1"/>
  <c r="BY432" i="1"/>
  <c r="CB432" i="1" s="1"/>
  <c r="BY433" i="1"/>
  <c r="CB433" i="1" s="1"/>
  <c r="BY434" i="1"/>
  <c r="CB434" i="1" s="1"/>
  <c r="BY435" i="1"/>
  <c r="CB435" i="1" s="1"/>
  <c r="BY436" i="1"/>
  <c r="CB436" i="1" s="1"/>
  <c r="BY437" i="1"/>
  <c r="CB437" i="1" s="1"/>
  <c r="BY438" i="1"/>
  <c r="CB438" i="1" s="1"/>
  <c r="BY439" i="1"/>
  <c r="CB439" i="1" s="1"/>
  <c r="BY440" i="1"/>
  <c r="CB440" i="1" s="1"/>
  <c r="BY441" i="1"/>
  <c r="CB441" i="1" s="1"/>
  <c r="BY442" i="1"/>
  <c r="CB442" i="1" s="1"/>
  <c r="BY443" i="1"/>
  <c r="CB443" i="1" s="1"/>
  <c r="BY444" i="1"/>
  <c r="CB444" i="1" s="1"/>
  <c r="BY445" i="1"/>
  <c r="CB445" i="1" s="1"/>
  <c r="BY446" i="1"/>
  <c r="CB446" i="1" s="1"/>
  <c r="BY447" i="1"/>
  <c r="CB447" i="1" s="1"/>
  <c r="BY448" i="1"/>
  <c r="CB448" i="1" s="1"/>
  <c r="BY449" i="1"/>
  <c r="CB449" i="1" s="1"/>
  <c r="BY450" i="1"/>
  <c r="CB450" i="1" s="1"/>
  <c r="BY451" i="1"/>
  <c r="CB451" i="1" s="1"/>
  <c r="BY452" i="1"/>
  <c r="CB452" i="1" s="1"/>
  <c r="BY453" i="1"/>
  <c r="CB453" i="1" s="1"/>
  <c r="BY454" i="1"/>
  <c r="CB454" i="1" s="1"/>
  <c r="BY455" i="1"/>
  <c r="CB455" i="1" s="1"/>
  <c r="BY456" i="1"/>
  <c r="CB456" i="1" s="1"/>
  <c r="BY457" i="1"/>
  <c r="CB457" i="1" s="1"/>
  <c r="BY458" i="1"/>
  <c r="CB458" i="1" s="1"/>
  <c r="BY459" i="1"/>
  <c r="CB459" i="1" s="1"/>
  <c r="BY460" i="1"/>
  <c r="CB460" i="1" s="1"/>
  <c r="BY461" i="1"/>
  <c r="CB461" i="1" s="1"/>
  <c r="BY462" i="1"/>
  <c r="CB462" i="1" s="1"/>
  <c r="BY463" i="1"/>
  <c r="CB463" i="1" s="1"/>
  <c r="BY464" i="1"/>
  <c r="CB464" i="1" s="1"/>
  <c r="BY465" i="1"/>
  <c r="CB465" i="1" s="1"/>
  <c r="BY466" i="1"/>
  <c r="CB466" i="1" s="1"/>
  <c r="BY467" i="1"/>
  <c r="CB467" i="1" s="1"/>
  <c r="BY468" i="1"/>
  <c r="CB468" i="1" s="1"/>
  <c r="BY469" i="1"/>
  <c r="CB469" i="1" s="1"/>
  <c r="BY470" i="1"/>
  <c r="CB470" i="1" s="1"/>
  <c r="BY471" i="1"/>
  <c r="CB471" i="1" s="1"/>
  <c r="BY472" i="1"/>
  <c r="CB472" i="1" s="1"/>
  <c r="BY473" i="1"/>
  <c r="CB473" i="1" s="1"/>
  <c r="BY474" i="1"/>
  <c r="CB474" i="1" s="1"/>
  <c r="BY475" i="1"/>
  <c r="CB475" i="1" s="1"/>
  <c r="BY476" i="1"/>
  <c r="CB476" i="1" s="1"/>
  <c r="BY477" i="1"/>
  <c r="CB477" i="1" s="1"/>
  <c r="BY478" i="1"/>
  <c r="CB478" i="1" s="1"/>
  <c r="BY479" i="1"/>
  <c r="CB479" i="1" s="1"/>
  <c r="BY480" i="1"/>
  <c r="CB480" i="1" s="1"/>
  <c r="BY481" i="1"/>
  <c r="CB481" i="1" s="1"/>
  <c r="BY482" i="1"/>
  <c r="CB482" i="1" s="1"/>
  <c r="BY483" i="1"/>
  <c r="CB483" i="1" s="1"/>
  <c r="BY484" i="1"/>
  <c r="CB484" i="1" s="1"/>
  <c r="BY485" i="1"/>
  <c r="CB485" i="1" s="1"/>
  <c r="BY486" i="1"/>
  <c r="CB486" i="1" s="1"/>
  <c r="BY487" i="1"/>
  <c r="CB487" i="1" s="1"/>
  <c r="BY488" i="1"/>
  <c r="CB488" i="1" s="1"/>
  <c r="BY489" i="1"/>
  <c r="CB489" i="1" s="1"/>
  <c r="BY490" i="1"/>
  <c r="CB490" i="1" s="1"/>
  <c r="BY491" i="1"/>
  <c r="CB491" i="1" s="1"/>
  <c r="BY492" i="1"/>
  <c r="CB492" i="1" s="1"/>
  <c r="BY493" i="1"/>
  <c r="CB493" i="1" s="1"/>
  <c r="BY494" i="1"/>
  <c r="CB494" i="1" s="1"/>
  <c r="BY495" i="1"/>
  <c r="CB495" i="1" s="1"/>
  <c r="BY496" i="1"/>
  <c r="CB496" i="1" s="1"/>
  <c r="BY497" i="1"/>
  <c r="CB497" i="1" s="1"/>
  <c r="BY498" i="1"/>
  <c r="CB498" i="1" s="1"/>
  <c r="BY499" i="1"/>
  <c r="CB499" i="1" s="1"/>
  <c r="BY500" i="1"/>
  <c r="CB500" i="1" s="1"/>
  <c r="BY501" i="1"/>
  <c r="CB501" i="1" s="1"/>
  <c r="BY502" i="1"/>
  <c r="CB502" i="1" s="1"/>
  <c r="BY503" i="1"/>
  <c r="CB503" i="1" s="1"/>
  <c r="BY504" i="1"/>
  <c r="CB504" i="1" s="1"/>
  <c r="BY505" i="1"/>
  <c r="CB505" i="1" s="1"/>
  <c r="BY506" i="1"/>
  <c r="CB506" i="1" s="1"/>
  <c r="BY507" i="1"/>
  <c r="CB507" i="1" s="1"/>
  <c r="BY508" i="1"/>
  <c r="CB508" i="1" s="1"/>
  <c r="BY509" i="1"/>
  <c r="CB509" i="1" s="1"/>
  <c r="BY510" i="1"/>
  <c r="CB510" i="1" s="1"/>
  <c r="BY511" i="1"/>
  <c r="CB511" i="1" s="1"/>
  <c r="BY512" i="1"/>
  <c r="CB512" i="1" s="1"/>
  <c r="BY513" i="1"/>
  <c r="CB513" i="1" s="1"/>
  <c r="BY514" i="1"/>
  <c r="CB514" i="1" s="1"/>
  <c r="BY515" i="1"/>
  <c r="CB515" i="1" s="1"/>
  <c r="BY516" i="1"/>
  <c r="CB516" i="1" s="1"/>
  <c r="BY517" i="1"/>
  <c r="CB517" i="1" s="1"/>
  <c r="BY518" i="1"/>
  <c r="CB518" i="1" s="1"/>
  <c r="BY519" i="1"/>
  <c r="CB519" i="1" s="1"/>
  <c r="BY520" i="1"/>
  <c r="CB520" i="1" s="1"/>
  <c r="BY521" i="1"/>
  <c r="CB521" i="1" s="1"/>
  <c r="BY522" i="1"/>
  <c r="CB522" i="1" s="1"/>
  <c r="BY523" i="1"/>
  <c r="CB523" i="1" s="1"/>
  <c r="BY524" i="1"/>
  <c r="CB524" i="1" s="1"/>
  <c r="BY525" i="1"/>
  <c r="CB525" i="1" s="1"/>
  <c r="BY526" i="1"/>
  <c r="CB526" i="1" s="1"/>
  <c r="BY527" i="1"/>
  <c r="CB527" i="1" s="1"/>
  <c r="BY528" i="1"/>
  <c r="CB528" i="1" s="1"/>
  <c r="BY529" i="1"/>
  <c r="CB529" i="1" s="1"/>
  <c r="BY530" i="1"/>
  <c r="CB530" i="1" s="1"/>
  <c r="BY531" i="1"/>
  <c r="CB531" i="1" s="1"/>
  <c r="BY532" i="1"/>
  <c r="CB532" i="1" s="1"/>
  <c r="BY533" i="1"/>
  <c r="CB533" i="1" s="1"/>
  <c r="BY534" i="1"/>
  <c r="CB534" i="1" s="1"/>
  <c r="BY535" i="1"/>
  <c r="CB535" i="1" s="1"/>
  <c r="BY536" i="1"/>
  <c r="CB536" i="1" s="1"/>
  <c r="BY537" i="1"/>
  <c r="CB537" i="1" s="1"/>
  <c r="BY538" i="1"/>
  <c r="CB538" i="1" s="1"/>
  <c r="BY539" i="1"/>
  <c r="CB539" i="1" s="1"/>
  <c r="BY540" i="1"/>
  <c r="CB540" i="1" s="1"/>
  <c r="BY541" i="1"/>
  <c r="CB541" i="1" s="1"/>
  <c r="BY542" i="1"/>
  <c r="CB542" i="1" s="1"/>
  <c r="BY543" i="1"/>
  <c r="CB543" i="1" s="1"/>
  <c r="BY544" i="1"/>
  <c r="CB544" i="1" s="1"/>
  <c r="BY545" i="1"/>
  <c r="CB545" i="1" s="1"/>
  <c r="BY546" i="1"/>
  <c r="CB546" i="1" s="1"/>
  <c r="BY547" i="1"/>
  <c r="CB547" i="1" s="1"/>
  <c r="BY548" i="1"/>
  <c r="CB548" i="1" s="1"/>
  <c r="BY549" i="1"/>
  <c r="CB549" i="1" s="1"/>
  <c r="BY550" i="1"/>
  <c r="CB550" i="1" s="1"/>
  <c r="BY551" i="1"/>
  <c r="CB551" i="1" s="1"/>
  <c r="BY552" i="1"/>
  <c r="CB552" i="1" s="1"/>
  <c r="BY553" i="1"/>
  <c r="CB553" i="1" s="1"/>
  <c r="BY554" i="1"/>
  <c r="CB554" i="1" s="1"/>
  <c r="BY555" i="1"/>
  <c r="CB555" i="1" s="1"/>
  <c r="BY556" i="1"/>
  <c r="CB556" i="1" s="1"/>
  <c r="BY557" i="1"/>
  <c r="CB557" i="1" s="1"/>
  <c r="BY558" i="1"/>
  <c r="CB558" i="1" s="1"/>
  <c r="BY559" i="1"/>
  <c r="CB559" i="1" s="1"/>
  <c r="BY560" i="1"/>
  <c r="CB560" i="1" s="1"/>
  <c r="BY561" i="1"/>
  <c r="CB561" i="1" s="1"/>
  <c r="BY562" i="1"/>
  <c r="CB562" i="1" s="1"/>
  <c r="BY563" i="1"/>
  <c r="CB563" i="1" s="1"/>
  <c r="BY564" i="1"/>
  <c r="CB564" i="1" s="1"/>
  <c r="BY565" i="1"/>
  <c r="CB565" i="1" s="1"/>
  <c r="BY566" i="1"/>
  <c r="CB566" i="1" s="1"/>
  <c r="BY567" i="1"/>
  <c r="CB567" i="1" s="1"/>
  <c r="BY568" i="1"/>
  <c r="CB568" i="1" s="1"/>
  <c r="BY569" i="1"/>
  <c r="CB569" i="1" s="1"/>
  <c r="BY570" i="1"/>
  <c r="CB570" i="1" s="1"/>
  <c r="BY571" i="1"/>
  <c r="CB571" i="1" s="1"/>
  <c r="BY572" i="1"/>
  <c r="CB572" i="1" s="1"/>
  <c r="BY573" i="1"/>
  <c r="CB573" i="1" s="1"/>
  <c r="BY574" i="1"/>
  <c r="CB574" i="1" s="1"/>
  <c r="BY575" i="1"/>
  <c r="CB575" i="1" s="1"/>
  <c r="BY576" i="1"/>
  <c r="CB576" i="1" s="1"/>
  <c r="BY577" i="1"/>
  <c r="CB577" i="1" s="1"/>
  <c r="BY578" i="1"/>
  <c r="CB578" i="1" s="1"/>
  <c r="BY579" i="1"/>
  <c r="CB579" i="1" s="1"/>
  <c r="BY580" i="1"/>
  <c r="CB580" i="1" s="1"/>
  <c r="BY581" i="1"/>
  <c r="CB581" i="1" s="1"/>
  <c r="BY582" i="1"/>
  <c r="CB582" i="1" s="1"/>
  <c r="BY583" i="1"/>
  <c r="CB583" i="1" s="1"/>
  <c r="BY584" i="1"/>
  <c r="CB584" i="1" s="1"/>
  <c r="BY585" i="1"/>
  <c r="CB585" i="1" s="1"/>
  <c r="BY586" i="1"/>
  <c r="CB586" i="1" s="1"/>
  <c r="BY587" i="1"/>
  <c r="CB587" i="1" s="1"/>
  <c r="BY588" i="1"/>
  <c r="CB588" i="1" s="1"/>
  <c r="BY589" i="1"/>
  <c r="CB589" i="1" s="1"/>
  <c r="BY590" i="1"/>
  <c r="CB590" i="1" s="1"/>
  <c r="BY591" i="1"/>
  <c r="CB591" i="1" s="1"/>
  <c r="BY592" i="1"/>
  <c r="CB592" i="1" s="1"/>
  <c r="BY593" i="1"/>
  <c r="CB593" i="1" s="1"/>
  <c r="BY594" i="1"/>
  <c r="CB594" i="1" s="1"/>
  <c r="BY595" i="1"/>
  <c r="CB595" i="1" s="1"/>
  <c r="BY596" i="1"/>
  <c r="CB596" i="1" s="1"/>
  <c r="BY597" i="1"/>
  <c r="CB597" i="1" s="1"/>
  <c r="BY598" i="1"/>
  <c r="CB598" i="1" s="1"/>
  <c r="BY599" i="1"/>
  <c r="CB599" i="1" s="1"/>
  <c r="BY600" i="1"/>
  <c r="CB600" i="1" s="1"/>
  <c r="BY601" i="1"/>
  <c r="CB601" i="1" s="1"/>
  <c r="BY602" i="1"/>
  <c r="CB602" i="1" s="1"/>
  <c r="BY603" i="1"/>
  <c r="CB603" i="1" s="1"/>
  <c r="BY604" i="1"/>
  <c r="CB604" i="1" s="1"/>
  <c r="BY605" i="1"/>
  <c r="CB605" i="1" s="1"/>
  <c r="BY606" i="1"/>
  <c r="CB606" i="1" s="1"/>
  <c r="BY607" i="1"/>
  <c r="CB607" i="1" s="1"/>
  <c r="BY608" i="1"/>
  <c r="CB608" i="1" s="1"/>
  <c r="BY609" i="1"/>
  <c r="CB609" i="1" s="1"/>
  <c r="BY610" i="1"/>
  <c r="CB610" i="1" s="1"/>
  <c r="BY611" i="1"/>
  <c r="CB611" i="1" s="1"/>
  <c r="BY612" i="1"/>
  <c r="CB612" i="1" s="1"/>
  <c r="BY613" i="1"/>
  <c r="CB613" i="1" s="1"/>
  <c r="BY614" i="1"/>
  <c r="CB614" i="1" s="1"/>
  <c r="BY615" i="1"/>
  <c r="CB615" i="1" s="1"/>
  <c r="BY616" i="1"/>
  <c r="CB616" i="1" s="1"/>
  <c r="BY617" i="1"/>
  <c r="CB617" i="1" s="1"/>
  <c r="BY618" i="1"/>
  <c r="CB618" i="1" s="1"/>
  <c r="BY619" i="1"/>
  <c r="CB619" i="1" s="1"/>
  <c r="BY620" i="1"/>
  <c r="CB620" i="1" s="1"/>
  <c r="BY621" i="1"/>
  <c r="CB621" i="1" s="1"/>
  <c r="BY622" i="1"/>
  <c r="CB622" i="1" s="1"/>
  <c r="BY623" i="1"/>
  <c r="CB623" i="1" s="1"/>
  <c r="BY624" i="1"/>
  <c r="CB624" i="1" s="1"/>
  <c r="BY625" i="1"/>
  <c r="CB625" i="1" s="1"/>
  <c r="BY626" i="1"/>
  <c r="CB626" i="1" s="1"/>
  <c r="BY627" i="1"/>
  <c r="CB627" i="1" s="1"/>
  <c r="BY628" i="1"/>
  <c r="CB628" i="1" s="1"/>
  <c r="BY629" i="1"/>
  <c r="CB629" i="1" s="1"/>
  <c r="BY630" i="1"/>
  <c r="CB630" i="1" s="1"/>
  <c r="BY631" i="1"/>
  <c r="CB631" i="1" s="1"/>
  <c r="BY632" i="1"/>
  <c r="CB632" i="1" s="1"/>
  <c r="BY633" i="1"/>
  <c r="CB633" i="1" s="1"/>
  <c r="BY634" i="1"/>
  <c r="CB634" i="1" s="1"/>
  <c r="BY635" i="1"/>
  <c r="CB635" i="1" s="1"/>
  <c r="BY636" i="1"/>
  <c r="CB636" i="1" s="1"/>
  <c r="BY637" i="1"/>
  <c r="CB637" i="1" s="1"/>
  <c r="BY638" i="1"/>
  <c r="CB638" i="1" s="1"/>
  <c r="BY639" i="1"/>
  <c r="CB639" i="1" s="1"/>
  <c r="BY640" i="1"/>
  <c r="CB640" i="1" s="1"/>
  <c r="BY641" i="1"/>
  <c r="CB641" i="1" s="1"/>
  <c r="BY642" i="1"/>
  <c r="CB642" i="1" s="1"/>
  <c r="BY643" i="1"/>
  <c r="CB643" i="1" s="1"/>
  <c r="BY644" i="1"/>
  <c r="CB644" i="1" s="1"/>
  <c r="BY645" i="1"/>
  <c r="CB645" i="1" s="1"/>
  <c r="BY646" i="1"/>
  <c r="CB646" i="1" s="1"/>
  <c r="BY647" i="1"/>
  <c r="CB647" i="1" s="1"/>
  <c r="BY648" i="1"/>
  <c r="CB648" i="1" s="1"/>
  <c r="BY649" i="1"/>
  <c r="CB649" i="1" s="1"/>
  <c r="BY650" i="1"/>
  <c r="CB650" i="1" s="1"/>
  <c r="BY651" i="1"/>
  <c r="CB651" i="1" s="1"/>
  <c r="BY652" i="1"/>
  <c r="CB652" i="1" s="1"/>
  <c r="BY653" i="1"/>
  <c r="CB653" i="1" s="1"/>
  <c r="BY654" i="1"/>
  <c r="CB654" i="1" s="1"/>
  <c r="BY655" i="1"/>
  <c r="CB655" i="1" s="1"/>
  <c r="BY656" i="1"/>
  <c r="CB656" i="1" s="1"/>
  <c r="BY657" i="1"/>
  <c r="CB657" i="1" s="1"/>
  <c r="BY658" i="1"/>
  <c r="CB658" i="1" s="1"/>
  <c r="BY659" i="1"/>
  <c r="CB659" i="1" s="1"/>
  <c r="BY660" i="1"/>
  <c r="CB660" i="1" s="1"/>
  <c r="BY661" i="1"/>
  <c r="CB661" i="1" s="1"/>
  <c r="BY662" i="1"/>
  <c r="CB662" i="1" s="1"/>
  <c r="BY663" i="1"/>
  <c r="CB663" i="1" s="1"/>
  <c r="BY664" i="1"/>
  <c r="CB664" i="1" s="1"/>
  <c r="BY665" i="1"/>
  <c r="CB665" i="1" s="1"/>
  <c r="BY666" i="1"/>
  <c r="CB666" i="1" s="1"/>
  <c r="BY667" i="1"/>
  <c r="CB667" i="1" s="1"/>
  <c r="BY668" i="1"/>
  <c r="CB668" i="1" s="1"/>
  <c r="BY669" i="1"/>
  <c r="CB669" i="1" s="1"/>
  <c r="BY670" i="1"/>
  <c r="CB670" i="1" s="1"/>
  <c r="BY671" i="1"/>
  <c r="CB671" i="1" s="1"/>
  <c r="BY672" i="1"/>
  <c r="CB672" i="1" s="1"/>
  <c r="BY673" i="1"/>
  <c r="CB673" i="1" s="1"/>
  <c r="BY674" i="1"/>
  <c r="CB674" i="1" s="1"/>
  <c r="BY675" i="1"/>
  <c r="CB675" i="1" s="1"/>
  <c r="BY676" i="1"/>
  <c r="CB676" i="1" s="1"/>
  <c r="BY677" i="1"/>
  <c r="CB677" i="1" s="1"/>
  <c r="BY678" i="1"/>
  <c r="CB678" i="1" s="1"/>
  <c r="BY679" i="1"/>
  <c r="CB679" i="1" s="1"/>
  <c r="BY680" i="1"/>
  <c r="CB680" i="1" s="1"/>
  <c r="BY681" i="1"/>
  <c r="CB681" i="1" s="1"/>
  <c r="BY682" i="1"/>
  <c r="CB682" i="1" s="1"/>
  <c r="BY683" i="1"/>
  <c r="CB683" i="1" s="1"/>
  <c r="BY684" i="1"/>
  <c r="CB684" i="1" s="1"/>
  <c r="BY685" i="1"/>
  <c r="CB685" i="1" s="1"/>
  <c r="BY686" i="1"/>
  <c r="CB686" i="1" s="1"/>
  <c r="BY687" i="1"/>
  <c r="CB687" i="1" s="1"/>
  <c r="BY688" i="1"/>
  <c r="CB688" i="1" s="1"/>
  <c r="BY689" i="1"/>
  <c r="CB689" i="1" s="1"/>
  <c r="BY690" i="1"/>
  <c r="CB690" i="1" s="1"/>
  <c r="BY691" i="1"/>
  <c r="CB691" i="1" s="1"/>
  <c r="BY692" i="1"/>
  <c r="CB692" i="1" s="1"/>
  <c r="BY693" i="1"/>
  <c r="CB693" i="1" s="1"/>
  <c r="BY694" i="1"/>
  <c r="CB694" i="1" s="1"/>
  <c r="BY695" i="1"/>
  <c r="CB695" i="1" s="1"/>
  <c r="BY696" i="1"/>
  <c r="CB696" i="1" s="1"/>
  <c r="BY697" i="1"/>
  <c r="CB697" i="1" s="1"/>
  <c r="BY698" i="1"/>
  <c r="CB698" i="1" s="1"/>
  <c r="BY699" i="1"/>
  <c r="CB699" i="1" s="1"/>
  <c r="BY700" i="1"/>
  <c r="CB700" i="1" s="1"/>
  <c r="BY701" i="1"/>
  <c r="CB701" i="1" s="1"/>
  <c r="BY702" i="1"/>
  <c r="CB702" i="1" s="1"/>
  <c r="BY703" i="1"/>
  <c r="CB703" i="1" s="1"/>
  <c r="BY704" i="1"/>
  <c r="CB704" i="1" s="1"/>
  <c r="BY705" i="1"/>
  <c r="CB705" i="1" s="1"/>
  <c r="BY706" i="1"/>
  <c r="CB706" i="1" s="1"/>
  <c r="BY707" i="1"/>
  <c r="CB707" i="1" s="1"/>
  <c r="BY708" i="1"/>
  <c r="CB708" i="1" s="1"/>
  <c r="BY709" i="1"/>
  <c r="CB709" i="1" s="1"/>
  <c r="BY710" i="1"/>
  <c r="CB710" i="1" s="1"/>
  <c r="BY711" i="1"/>
  <c r="CB711" i="1" s="1"/>
  <c r="BY712" i="1"/>
  <c r="CB712" i="1" s="1"/>
  <c r="BY713" i="1"/>
  <c r="CB713" i="1" s="1"/>
  <c r="BY714" i="1"/>
  <c r="CB714" i="1" s="1"/>
  <c r="BY715" i="1"/>
  <c r="CB715" i="1" s="1"/>
  <c r="BY716" i="1"/>
  <c r="CB716" i="1" s="1"/>
  <c r="BY717" i="1"/>
  <c r="CB717" i="1" s="1"/>
  <c r="BY718" i="1"/>
  <c r="CB718" i="1" s="1"/>
  <c r="BY719" i="1"/>
  <c r="CB719" i="1" s="1"/>
  <c r="BY720" i="1"/>
  <c r="CB720" i="1" s="1"/>
  <c r="BY721" i="1"/>
  <c r="CB721" i="1" s="1"/>
  <c r="BY722" i="1"/>
  <c r="CB722" i="1" s="1"/>
  <c r="BY723" i="1"/>
  <c r="CB723" i="1" s="1"/>
  <c r="BY724" i="1"/>
  <c r="CB724" i="1" s="1"/>
  <c r="BY725" i="1"/>
  <c r="CB725" i="1" s="1"/>
  <c r="BY726" i="1"/>
  <c r="CB726" i="1" s="1"/>
  <c r="BY727" i="1"/>
  <c r="CB727" i="1" s="1"/>
  <c r="BY728" i="1"/>
  <c r="CB728" i="1" s="1"/>
  <c r="BY729" i="1"/>
  <c r="CB729" i="1" s="1"/>
  <c r="BY730" i="1"/>
  <c r="CB730" i="1" s="1"/>
  <c r="BY731" i="1"/>
  <c r="CB731" i="1" s="1"/>
  <c r="BY732" i="1"/>
  <c r="CB732" i="1" s="1"/>
  <c r="BY733" i="1"/>
  <c r="CB733" i="1" s="1"/>
  <c r="BY734" i="1"/>
  <c r="CB734" i="1" s="1"/>
  <c r="BY735" i="1"/>
  <c r="CB735" i="1" s="1"/>
  <c r="BY736" i="1"/>
  <c r="CB736" i="1" s="1"/>
  <c r="BY737" i="1"/>
  <c r="CB737" i="1" s="1"/>
  <c r="BY738" i="1"/>
  <c r="CB738" i="1" s="1"/>
  <c r="BY739" i="1"/>
  <c r="CB739" i="1" s="1"/>
  <c r="BY740" i="1"/>
  <c r="CB740" i="1" s="1"/>
  <c r="BY741" i="1"/>
  <c r="CB741" i="1" s="1"/>
  <c r="BY742" i="1"/>
  <c r="CB742" i="1" s="1"/>
  <c r="BY743" i="1"/>
  <c r="CB743" i="1" s="1"/>
  <c r="BY744" i="1"/>
  <c r="CB744" i="1" s="1"/>
  <c r="BY745" i="1"/>
  <c r="CB745" i="1" s="1"/>
  <c r="BY746" i="1"/>
  <c r="CB746" i="1" s="1"/>
  <c r="BY747" i="1"/>
  <c r="CB747" i="1" s="1"/>
  <c r="BY748" i="1"/>
  <c r="CB748" i="1" s="1"/>
  <c r="BY749" i="1"/>
  <c r="CB749" i="1" s="1"/>
  <c r="BY750" i="1"/>
  <c r="CB750" i="1" s="1"/>
  <c r="BY751" i="1"/>
  <c r="CB751" i="1" s="1"/>
  <c r="BY752" i="1"/>
  <c r="CB752" i="1" s="1"/>
  <c r="BY753" i="1"/>
  <c r="CB753" i="1" s="1"/>
  <c r="BY754" i="1"/>
  <c r="CB754" i="1" s="1"/>
  <c r="BY755" i="1"/>
  <c r="CB755" i="1" s="1"/>
  <c r="BY756" i="1"/>
  <c r="CB756" i="1" s="1"/>
  <c r="BY757" i="1"/>
  <c r="CB757" i="1" s="1"/>
  <c r="BY758" i="1"/>
  <c r="CB758" i="1" s="1"/>
  <c r="BY759" i="1"/>
  <c r="CB759" i="1" s="1"/>
  <c r="BY760" i="1"/>
  <c r="CB760" i="1" s="1"/>
  <c r="CB761" i="1"/>
  <c r="BY762" i="1"/>
  <c r="CB762" i="1" s="1"/>
  <c r="BY763" i="1"/>
  <c r="CB763" i="1" s="1"/>
  <c r="BY764" i="1"/>
  <c r="CB764" i="1" s="1"/>
  <c r="BY765" i="1"/>
  <c r="CB765" i="1" s="1"/>
  <c r="BY766" i="1"/>
  <c r="CB766" i="1" s="1"/>
  <c r="BY767" i="1"/>
  <c r="CB767" i="1" s="1"/>
  <c r="BY768" i="1"/>
  <c r="CB768" i="1" s="1"/>
  <c r="BY769" i="1"/>
  <c r="CB769" i="1" s="1"/>
  <c r="BY770" i="1"/>
  <c r="CB770" i="1" s="1"/>
  <c r="BY771" i="1"/>
  <c r="CB771" i="1" s="1"/>
  <c r="BY772" i="1"/>
  <c r="CB772" i="1" s="1"/>
  <c r="BY773" i="1"/>
  <c r="CB773" i="1" s="1"/>
  <c r="BY774" i="1"/>
  <c r="CB774" i="1" s="1"/>
  <c r="BY775" i="1"/>
  <c r="CB775" i="1" s="1"/>
  <c r="BY776" i="1"/>
  <c r="CB776" i="1" s="1"/>
  <c r="BY777" i="1"/>
  <c r="CB777" i="1" s="1"/>
  <c r="BY778" i="1"/>
  <c r="CB778" i="1" s="1"/>
  <c r="BY779" i="1"/>
  <c r="CB779" i="1" s="1"/>
  <c r="BY780" i="1"/>
  <c r="CB780" i="1" s="1"/>
  <c r="BY781" i="1"/>
  <c r="CB781" i="1" s="1"/>
  <c r="BY782" i="1"/>
  <c r="CB782" i="1" s="1"/>
  <c r="BY783" i="1"/>
  <c r="CB783" i="1" s="1"/>
  <c r="BY784" i="1"/>
  <c r="CB784" i="1" s="1"/>
  <c r="BY785" i="1"/>
  <c r="CB785" i="1" s="1"/>
  <c r="BY786" i="1"/>
  <c r="CB786" i="1" s="1"/>
  <c r="BY787" i="1"/>
  <c r="CB787" i="1" s="1"/>
  <c r="BY788" i="1"/>
  <c r="CB788" i="1" s="1"/>
  <c r="BY789" i="1"/>
  <c r="CB789" i="1" s="1"/>
  <c r="BY790" i="1"/>
  <c r="CB790" i="1" s="1"/>
  <c r="BY791" i="1"/>
  <c r="CB791" i="1" s="1"/>
  <c r="BY792" i="1"/>
  <c r="CB792" i="1" s="1"/>
  <c r="BY793" i="1"/>
  <c r="CB793" i="1" s="1"/>
  <c r="BY794" i="1"/>
  <c r="CB794" i="1" s="1"/>
  <c r="BY795" i="1"/>
  <c r="CB795" i="1" s="1"/>
  <c r="BY796" i="1"/>
  <c r="CB796" i="1" s="1"/>
  <c r="BY797" i="1"/>
  <c r="CB797" i="1" s="1"/>
  <c r="BY798" i="1"/>
  <c r="CB798" i="1" s="1"/>
  <c r="BY799" i="1"/>
  <c r="CB799" i="1" s="1"/>
  <c r="BY800" i="1"/>
  <c r="CB800" i="1" s="1"/>
  <c r="BY801" i="1"/>
  <c r="CB801" i="1" s="1"/>
  <c r="BY802" i="1"/>
  <c r="CB802" i="1" s="1"/>
  <c r="BY803" i="1"/>
  <c r="CB803" i="1" s="1"/>
  <c r="BY804" i="1"/>
  <c r="CB804" i="1" s="1"/>
  <c r="BY805" i="1"/>
  <c r="CB805" i="1" s="1"/>
  <c r="BY806" i="1"/>
  <c r="CB806" i="1" s="1"/>
  <c r="BY807" i="1"/>
  <c r="CB807" i="1" s="1"/>
  <c r="BY808" i="1"/>
  <c r="CB808" i="1" s="1"/>
  <c r="BY809" i="1"/>
  <c r="CB809" i="1" s="1"/>
  <c r="BY810" i="1"/>
  <c r="CB810" i="1" s="1"/>
  <c r="BY811" i="1"/>
  <c r="CB811" i="1" s="1"/>
  <c r="BY812" i="1"/>
  <c r="CB812" i="1" s="1"/>
  <c r="BY813" i="1"/>
  <c r="CB813" i="1" s="1"/>
  <c r="BY814" i="1"/>
  <c r="CB814" i="1" s="1"/>
  <c r="BY815" i="1"/>
  <c r="CB815" i="1" s="1"/>
  <c r="BY816" i="1"/>
  <c r="CB816" i="1" s="1"/>
  <c r="BY817" i="1"/>
  <c r="CB817" i="1" s="1"/>
  <c r="BY818" i="1"/>
  <c r="CB818" i="1" s="1"/>
  <c r="BY819" i="1"/>
  <c r="CB819" i="1" s="1"/>
  <c r="BY820" i="1"/>
  <c r="CB820" i="1" s="1"/>
  <c r="BY821" i="1"/>
  <c r="CB821" i="1" s="1"/>
  <c r="BY822" i="1"/>
  <c r="CB822" i="1" s="1"/>
  <c r="BY823" i="1"/>
  <c r="CB823" i="1" s="1"/>
  <c r="BY824" i="1"/>
  <c r="CB824" i="1" s="1"/>
  <c r="BY825" i="1"/>
  <c r="CB825" i="1" s="1"/>
  <c r="BY826" i="1"/>
  <c r="CB826" i="1" s="1"/>
  <c r="BY827" i="1"/>
  <c r="CB827" i="1" s="1"/>
  <c r="BY828" i="1"/>
  <c r="CB828" i="1" s="1"/>
  <c r="BY829" i="1"/>
  <c r="CB829" i="1" s="1"/>
  <c r="BY830" i="1"/>
  <c r="CB830" i="1" s="1"/>
  <c r="BY831" i="1"/>
  <c r="CB831" i="1" s="1"/>
  <c r="BY832" i="1"/>
  <c r="CB832" i="1" s="1"/>
  <c r="BY833" i="1"/>
  <c r="CB833" i="1" s="1"/>
  <c r="BY834" i="1"/>
  <c r="CB834" i="1" s="1"/>
  <c r="BY835" i="1"/>
  <c r="CB835" i="1" s="1"/>
  <c r="BY836" i="1"/>
  <c r="CB836" i="1" s="1"/>
  <c r="BY837" i="1"/>
  <c r="CB837" i="1" s="1"/>
  <c r="BY838" i="1"/>
  <c r="CB838" i="1" s="1"/>
  <c r="BY839" i="1"/>
  <c r="CB839" i="1" s="1"/>
  <c r="BY840" i="1"/>
  <c r="CB840" i="1" s="1"/>
  <c r="BY841" i="1"/>
  <c r="CB841" i="1" s="1"/>
  <c r="BY842" i="1"/>
  <c r="CB842" i="1" s="1"/>
  <c r="BY843" i="1"/>
  <c r="CB843" i="1" s="1"/>
  <c r="BY844" i="1"/>
  <c r="CB844" i="1" s="1"/>
  <c r="BY845" i="1"/>
  <c r="CB845" i="1" s="1"/>
  <c r="BY846" i="1"/>
  <c r="CB846" i="1" s="1"/>
  <c r="BY847" i="1"/>
  <c r="CB847" i="1" s="1"/>
  <c r="BY848" i="1"/>
  <c r="CB848" i="1" s="1"/>
  <c r="BY849" i="1"/>
  <c r="CB849" i="1" s="1"/>
  <c r="BY850" i="1"/>
  <c r="CB850" i="1" s="1"/>
  <c r="BY851" i="1"/>
  <c r="CB851" i="1" s="1"/>
  <c r="BY852" i="1"/>
  <c r="CB852" i="1" s="1"/>
  <c r="BY853" i="1"/>
  <c r="CB853" i="1" s="1"/>
  <c r="BY854" i="1"/>
  <c r="CB854" i="1" s="1"/>
  <c r="BY855" i="1"/>
  <c r="CB855" i="1" s="1"/>
  <c r="BY856" i="1"/>
  <c r="CB856" i="1" s="1"/>
  <c r="BY857" i="1"/>
  <c r="CB857" i="1" s="1"/>
  <c r="BY858" i="1"/>
  <c r="CB858" i="1" s="1"/>
  <c r="BY859" i="1"/>
  <c r="CB859" i="1" s="1"/>
  <c r="BY860" i="1"/>
  <c r="CB860" i="1" s="1"/>
  <c r="BY861" i="1"/>
  <c r="CB861" i="1" s="1"/>
  <c r="BY862" i="1"/>
  <c r="CB862" i="1" s="1"/>
  <c r="BY863" i="1"/>
  <c r="CB863" i="1" s="1"/>
  <c r="BY864" i="1"/>
  <c r="CB864" i="1" s="1"/>
  <c r="BY865" i="1"/>
  <c r="CB865" i="1" s="1"/>
  <c r="BY866" i="1"/>
  <c r="CB866" i="1" s="1"/>
  <c r="BY867" i="1"/>
  <c r="CB867" i="1" s="1"/>
  <c r="BY868" i="1"/>
  <c r="CB868" i="1" s="1"/>
  <c r="BY869" i="1"/>
  <c r="CB869" i="1" s="1"/>
  <c r="BY870" i="1"/>
  <c r="CB870" i="1" s="1"/>
  <c r="BY871" i="1"/>
  <c r="CB871" i="1" s="1"/>
  <c r="BY872" i="1"/>
  <c r="CB872" i="1" s="1"/>
  <c r="BY873" i="1"/>
  <c r="CB873" i="1" s="1"/>
  <c r="BY874" i="1"/>
  <c r="CB874" i="1" s="1"/>
  <c r="BY875" i="1"/>
  <c r="CB875" i="1" s="1"/>
  <c r="BY876" i="1"/>
  <c r="CB876" i="1" s="1"/>
  <c r="BY877" i="1"/>
  <c r="CB877" i="1" s="1"/>
  <c r="BY878" i="1"/>
  <c r="CB878" i="1" s="1"/>
  <c r="BY879" i="1"/>
  <c r="CB879" i="1" s="1"/>
  <c r="BY880" i="1"/>
  <c r="CB880" i="1" s="1"/>
  <c r="BY881" i="1"/>
  <c r="CB881" i="1" s="1"/>
  <c r="BY882" i="1"/>
  <c r="CB882" i="1" s="1"/>
  <c r="BY883" i="1"/>
  <c r="CB883" i="1" s="1"/>
  <c r="BY884" i="1"/>
  <c r="CB884" i="1" s="1"/>
  <c r="BY885" i="1"/>
  <c r="CB885" i="1" s="1"/>
  <c r="BY886" i="1"/>
  <c r="CB886" i="1" s="1"/>
  <c r="BY887" i="1"/>
  <c r="CB887" i="1" s="1"/>
  <c r="BY888" i="1"/>
  <c r="CB888" i="1" s="1"/>
  <c r="BY889" i="1"/>
  <c r="CB889" i="1" s="1"/>
  <c r="BY890" i="1"/>
  <c r="CB890" i="1" s="1"/>
  <c r="BY891" i="1"/>
  <c r="CB891" i="1" s="1"/>
  <c r="BY892" i="1"/>
  <c r="CB892" i="1" s="1"/>
  <c r="BY893" i="1"/>
  <c r="CB893" i="1" s="1"/>
  <c r="BY894" i="1"/>
  <c r="CB894" i="1" s="1"/>
  <c r="BY895" i="1"/>
  <c r="CB895" i="1" s="1"/>
  <c r="BY896" i="1"/>
  <c r="CB896" i="1" s="1"/>
  <c r="BY897" i="1"/>
  <c r="CB897" i="1" s="1"/>
  <c r="BY898" i="1"/>
  <c r="CB898" i="1" s="1"/>
  <c r="BY899" i="1"/>
  <c r="CB899" i="1" s="1"/>
  <c r="BY900" i="1"/>
  <c r="CB900" i="1" s="1"/>
  <c r="BY901" i="1"/>
  <c r="CB901" i="1" s="1"/>
  <c r="BY902" i="1"/>
  <c r="CB902" i="1" s="1"/>
  <c r="BY903" i="1"/>
  <c r="CB903" i="1" s="1"/>
  <c r="BY904" i="1"/>
  <c r="CB904" i="1" s="1"/>
  <c r="BY905" i="1"/>
  <c r="CB905" i="1" s="1"/>
  <c r="BY906" i="1"/>
  <c r="CB906" i="1" s="1"/>
  <c r="BY907" i="1"/>
  <c r="CB907" i="1" s="1"/>
  <c r="BY908" i="1"/>
  <c r="CB908" i="1" s="1"/>
  <c r="BY909" i="1"/>
  <c r="CB909" i="1" s="1"/>
  <c r="BY910" i="1"/>
  <c r="CB910" i="1" s="1"/>
  <c r="BY911" i="1"/>
  <c r="CB911" i="1" s="1"/>
  <c r="BY912" i="1"/>
  <c r="CB912" i="1" s="1"/>
  <c r="BY913" i="1"/>
  <c r="CB913" i="1" s="1"/>
  <c r="BY914" i="1"/>
  <c r="CB914" i="1" s="1"/>
  <c r="BY915" i="1"/>
  <c r="CB915" i="1" s="1"/>
  <c r="BY916" i="1"/>
  <c r="CB916" i="1" s="1"/>
  <c r="BY917" i="1"/>
  <c r="CB917" i="1" s="1"/>
  <c r="BY918" i="1"/>
  <c r="CB918" i="1" s="1"/>
  <c r="BY919" i="1"/>
  <c r="CB919" i="1" s="1"/>
  <c r="BY920" i="1"/>
  <c r="CB920" i="1" s="1"/>
  <c r="BY921" i="1"/>
  <c r="CB921" i="1" s="1"/>
  <c r="BY922" i="1"/>
  <c r="CB922" i="1" s="1"/>
  <c r="BY923" i="1"/>
  <c r="CB923" i="1" s="1"/>
  <c r="BY924" i="1"/>
  <c r="CB924" i="1" s="1"/>
  <c r="BY925" i="1"/>
  <c r="CB925" i="1" s="1"/>
  <c r="BY926" i="1"/>
  <c r="CB926" i="1" s="1"/>
  <c r="BY927" i="1"/>
  <c r="CB927" i="1" s="1"/>
  <c r="BY928" i="1"/>
  <c r="CB928" i="1" s="1"/>
  <c r="BY929" i="1"/>
  <c r="CB929" i="1" s="1"/>
  <c r="BY930" i="1"/>
  <c r="CB930" i="1" s="1"/>
  <c r="BY931" i="1"/>
  <c r="CB931" i="1" s="1"/>
  <c r="BY932" i="1"/>
  <c r="CB932" i="1" s="1"/>
  <c r="BY933" i="1"/>
  <c r="CB933" i="1" s="1"/>
  <c r="BY934" i="1"/>
  <c r="CB934" i="1" s="1"/>
  <c r="BY935" i="1"/>
  <c r="CB935" i="1" s="1"/>
  <c r="BY936" i="1"/>
  <c r="CB936" i="1" s="1"/>
  <c r="BY937" i="1"/>
  <c r="CB937" i="1" s="1"/>
  <c r="BY938" i="1"/>
  <c r="CB938" i="1" s="1"/>
  <c r="BY939" i="1"/>
  <c r="CB939" i="1" s="1"/>
  <c r="BY940" i="1"/>
  <c r="CB940" i="1" s="1"/>
  <c r="BY941" i="1"/>
  <c r="CB941" i="1" s="1"/>
  <c r="BY942" i="1"/>
  <c r="CB942" i="1" s="1"/>
  <c r="BY943" i="1"/>
  <c r="CB943" i="1" s="1"/>
  <c r="BY944" i="1"/>
  <c r="CB944" i="1" s="1"/>
  <c r="BY945" i="1"/>
  <c r="CB945" i="1" s="1"/>
  <c r="BY946" i="1"/>
  <c r="CB946" i="1" s="1"/>
  <c r="BY947" i="1"/>
  <c r="CB947" i="1" s="1"/>
  <c r="BY948" i="1"/>
  <c r="CB948" i="1" s="1"/>
  <c r="BY949" i="1"/>
  <c r="CB949" i="1" s="1"/>
  <c r="BY950" i="1"/>
  <c r="CB950" i="1" s="1"/>
  <c r="BY951" i="1"/>
  <c r="CB951" i="1" s="1"/>
  <c r="BY952" i="1"/>
  <c r="CB952" i="1" s="1"/>
  <c r="BY953" i="1"/>
  <c r="CB953" i="1" s="1"/>
  <c r="BY954" i="1"/>
  <c r="CB954" i="1" s="1"/>
  <c r="BY955" i="1"/>
  <c r="CB955" i="1" s="1"/>
  <c r="BY956" i="1"/>
  <c r="CB956" i="1" s="1"/>
  <c r="BY957" i="1"/>
  <c r="CB957" i="1" s="1"/>
  <c r="BY958" i="1"/>
  <c r="CB958" i="1" s="1"/>
  <c r="BY959" i="1"/>
  <c r="CB959" i="1" s="1"/>
  <c r="BY960" i="1"/>
  <c r="CB960" i="1" s="1"/>
  <c r="BY961" i="1"/>
  <c r="CB961" i="1" s="1"/>
  <c r="BY962" i="1"/>
  <c r="CB962" i="1" s="1"/>
  <c r="BY963" i="1"/>
  <c r="CB963" i="1" s="1"/>
  <c r="BY964" i="1"/>
  <c r="CB964" i="1" s="1"/>
  <c r="BY965" i="1"/>
  <c r="CB965" i="1" s="1"/>
  <c r="BY966" i="1"/>
  <c r="CB966" i="1" s="1"/>
  <c r="BY967" i="1"/>
  <c r="CB967" i="1" s="1"/>
  <c r="BY968" i="1"/>
  <c r="CB968" i="1" s="1"/>
  <c r="BY969" i="1"/>
  <c r="CB969" i="1" s="1"/>
  <c r="BY970" i="1"/>
  <c r="CB970" i="1" s="1"/>
  <c r="BY971" i="1"/>
  <c r="CB971" i="1" s="1"/>
  <c r="BY972" i="1"/>
  <c r="CB972" i="1" s="1"/>
  <c r="BY973" i="1"/>
  <c r="CB973" i="1" s="1"/>
  <c r="BY974" i="1"/>
  <c r="CB974" i="1" s="1"/>
  <c r="BY975" i="1"/>
  <c r="CB975" i="1" s="1"/>
  <c r="BY976" i="1"/>
  <c r="CB976" i="1" s="1"/>
  <c r="BY977" i="1"/>
  <c r="CB977" i="1" s="1"/>
  <c r="BY978" i="1"/>
  <c r="CB978" i="1" s="1"/>
  <c r="BY979" i="1"/>
  <c r="CB979" i="1" s="1"/>
  <c r="BY980" i="1"/>
  <c r="CB980" i="1" s="1"/>
  <c r="BY981" i="1"/>
  <c r="CB981" i="1" s="1"/>
  <c r="BY982" i="1"/>
  <c r="CB982" i="1" s="1"/>
  <c r="BY983" i="1"/>
  <c r="CB983" i="1" s="1"/>
  <c r="BY984" i="1"/>
  <c r="CB984" i="1" s="1"/>
  <c r="BY985" i="1"/>
  <c r="CB985" i="1" s="1"/>
  <c r="BY986" i="1"/>
  <c r="CB986" i="1" s="1"/>
  <c r="BY987" i="1"/>
  <c r="CB987" i="1" s="1"/>
  <c r="BY988" i="1"/>
  <c r="CB988" i="1" s="1"/>
  <c r="BY989" i="1"/>
  <c r="CB989" i="1" s="1"/>
  <c r="BY990" i="1"/>
  <c r="CB990" i="1" s="1"/>
  <c r="BY991" i="1"/>
  <c r="CB991" i="1" s="1"/>
  <c r="BY992" i="1"/>
  <c r="CB992" i="1" s="1"/>
  <c r="BY993" i="1"/>
  <c r="CB993" i="1" s="1"/>
  <c r="BY994" i="1"/>
  <c r="CB994" i="1" s="1"/>
  <c r="BY995" i="1"/>
  <c r="CB995" i="1" s="1"/>
  <c r="BY996" i="1"/>
  <c r="CB996" i="1" s="1"/>
  <c r="BY997" i="1"/>
  <c r="CB997" i="1" s="1"/>
  <c r="BY998" i="1"/>
  <c r="CB998" i="1" s="1"/>
  <c r="BY999" i="1"/>
  <c r="CB999" i="1" s="1"/>
  <c r="BY1000" i="1"/>
  <c r="CB1000" i="1" s="1"/>
  <c r="BY1001" i="1"/>
  <c r="CB1001" i="1" s="1"/>
  <c r="BY1002" i="1"/>
  <c r="CB1002" i="1" s="1"/>
  <c r="BY1003" i="1"/>
  <c r="CB1003" i="1" s="1"/>
  <c r="BY1004" i="1"/>
  <c r="CB1004" i="1" s="1"/>
  <c r="BY1005" i="1"/>
  <c r="CB1005" i="1" s="1"/>
  <c r="BY1006" i="1"/>
  <c r="CB1006" i="1" s="1"/>
  <c r="BY1007" i="1"/>
  <c r="CB1007" i="1" s="1"/>
  <c r="BY1008" i="1"/>
  <c r="CB1008" i="1" s="1"/>
  <c r="BY1009" i="1"/>
  <c r="CB1009" i="1" s="1"/>
  <c r="BY1010" i="1"/>
  <c r="CB1010" i="1" s="1"/>
  <c r="BY1011" i="1"/>
  <c r="CB1011" i="1" s="1"/>
  <c r="BY1012" i="1"/>
  <c r="CB1012" i="1" s="1"/>
  <c r="BY1013" i="1"/>
  <c r="CB1013" i="1" s="1"/>
  <c r="BY1014" i="1"/>
  <c r="CB1014" i="1" s="1"/>
  <c r="BY1015" i="1"/>
  <c r="CB1015" i="1" s="1"/>
  <c r="BY1016" i="1"/>
  <c r="CB1016" i="1" s="1"/>
  <c r="BY1017" i="1"/>
  <c r="CB1017" i="1" s="1"/>
  <c r="BY1018" i="1"/>
  <c r="CB1018" i="1" s="1"/>
  <c r="BY1019" i="1"/>
  <c r="CB1019" i="1" s="1"/>
  <c r="BY1020" i="1"/>
  <c r="CB1020" i="1" s="1"/>
  <c r="BY1021" i="1"/>
  <c r="CB1021" i="1" s="1"/>
  <c r="BY1022" i="1"/>
  <c r="CB1022" i="1" s="1"/>
  <c r="BY1023" i="1"/>
  <c r="CB1023" i="1" s="1"/>
  <c r="BY1024" i="1"/>
  <c r="CB1024" i="1" s="1"/>
  <c r="BY1025" i="1"/>
  <c r="CB1025" i="1" s="1"/>
  <c r="BY1026" i="1"/>
  <c r="CB1026" i="1" s="1"/>
  <c r="BY1027" i="1"/>
  <c r="CB1027" i="1" s="1"/>
  <c r="BY1028" i="1"/>
  <c r="CB1028" i="1" s="1"/>
  <c r="BY1029" i="1"/>
  <c r="CB1029" i="1" s="1"/>
  <c r="BY1030" i="1"/>
  <c r="CB1030" i="1" s="1"/>
  <c r="BY1031" i="1"/>
  <c r="CB1031" i="1" s="1"/>
  <c r="BY1032" i="1"/>
  <c r="CB1032" i="1" s="1"/>
  <c r="BY1033" i="1"/>
  <c r="CB1033" i="1" s="1"/>
  <c r="BY1034" i="1"/>
  <c r="CB1034" i="1" s="1"/>
  <c r="BY1035" i="1"/>
  <c r="CB1035" i="1" s="1"/>
  <c r="BY1036" i="1"/>
  <c r="CB1036" i="1" s="1"/>
  <c r="BY1037" i="1"/>
  <c r="CB1037" i="1" s="1"/>
  <c r="BY1038" i="1"/>
  <c r="CB1038" i="1" s="1"/>
  <c r="BY1039" i="1"/>
  <c r="CB1039" i="1" s="1"/>
  <c r="BY1040" i="1"/>
  <c r="CB1040" i="1" s="1"/>
  <c r="BY1041" i="1"/>
  <c r="CB1041" i="1" s="1"/>
  <c r="BY1042" i="1"/>
  <c r="CB1042" i="1" s="1"/>
  <c r="BY1043" i="1"/>
  <c r="CB1043" i="1" s="1"/>
  <c r="BY1044" i="1"/>
  <c r="CB1044" i="1" s="1"/>
  <c r="BY1045" i="1"/>
  <c r="CB1045" i="1" s="1"/>
  <c r="BY1046" i="1"/>
  <c r="CB1046" i="1" s="1"/>
  <c r="BY1047" i="1"/>
  <c r="CB1047" i="1" s="1"/>
  <c r="BY1048" i="1"/>
  <c r="CB1048" i="1" s="1"/>
  <c r="BY1049" i="1"/>
  <c r="CB1049" i="1" s="1"/>
  <c r="BY1050" i="1"/>
  <c r="CB1050" i="1" s="1"/>
  <c r="BY1051" i="1"/>
  <c r="CB1051" i="1" s="1"/>
  <c r="BY1052" i="1"/>
  <c r="CB1052" i="1" s="1"/>
  <c r="BY1053" i="1"/>
  <c r="CB1053" i="1" s="1"/>
  <c r="BY1054" i="1"/>
  <c r="CB1054" i="1" s="1"/>
  <c r="BY1055" i="1"/>
  <c r="CB1055" i="1" s="1"/>
  <c r="BY1056" i="1"/>
  <c r="CB1056" i="1" s="1"/>
  <c r="BY1057" i="1"/>
  <c r="CB1057" i="1" s="1"/>
  <c r="BY1058" i="1"/>
  <c r="CB1058" i="1" s="1"/>
  <c r="BY1059" i="1"/>
  <c r="CB1059" i="1" s="1"/>
  <c r="BY1060" i="1"/>
  <c r="CB1060" i="1" s="1"/>
  <c r="BY1061" i="1"/>
  <c r="CB1061" i="1" s="1"/>
  <c r="BY1062" i="1"/>
  <c r="CB1062" i="1" s="1"/>
  <c r="BY1063" i="1"/>
  <c r="CB1063" i="1" s="1"/>
  <c r="BY1064" i="1"/>
  <c r="CB1064" i="1" s="1"/>
  <c r="BY1065" i="1"/>
  <c r="CB1065" i="1" s="1"/>
  <c r="BY1066" i="1"/>
  <c r="CB1066" i="1" s="1"/>
  <c r="BY1067" i="1"/>
  <c r="CB1067" i="1" s="1"/>
  <c r="BY1068" i="1"/>
  <c r="CB1068" i="1" s="1"/>
  <c r="BY1069" i="1"/>
  <c r="CB1069" i="1" s="1"/>
  <c r="BY1070" i="1"/>
  <c r="CB1070" i="1" s="1"/>
  <c r="BY1071" i="1"/>
  <c r="CB1071" i="1" s="1"/>
  <c r="BY1072" i="1"/>
  <c r="CB1072" i="1" s="1"/>
  <c r="BY1073" i="1"/>
  <c r="CB1073" i="1" s="1"/>
  <c r="BY1074" i="1"/>
  <c r="CB1074" i="1" s="1"/>
  <c r="BY1075" i="1"/>
  <c r="CB1075" i="1" s="1"/>
  <c r="BY1076" i="1"/>
  <c r="CB1076" i="1" s="1"/>
  <c r="BY1077" i="1"/>
  <c r="CB1077" i="1" s="1"/>
  <c r="BY1078" i="1"/>
  <c r="CB1078" i="1" s="1"/>
  <c r="CB2104" i="1"/>
  <c r="CB2105" i="1"/>
  <c r="CB2106" i="1"/>
  <c r="CB2107" i="1"/>
  <c r="CB2108" i="1"/>
  <c r="CB2109" i="1"/>
  <c r="CB2110" i="1"/>
  <c r="CB2111" i="1"/>
  <c r="CB2112" i="1"/>
  <c r="CB2113" i="1"/>
  <c r="CB2114" i="1"/>
  <c r="CB2115" i="1"/>
  <c r="CB2116" i="1"/>
  <c r="CB2117" i="1"/>
  <c r="CA405" i="1" l="1"/>
  <c r="BZ405" i="1"/>
  <c r="CA1077" i="1"/>
  <c r="BZ1077" i="1"/>
  <c r="CA1073" i="1"/>
  <c r="BZ1073" i="1"/>
  <c r="CA1069" i="1"/>
  <c r="BZ1069" i="1"/>
  <c r="CA1065" i="1"/>
  <c r="BZ1065" i="1"/>
  <c r="CA1061" i="1"/>
  <c r="BZ1061" i="1"/>
  <c r="CA1057" i="1"/>
  <c r="BZ1057" i="1"/>
  <c r="CA1053" i="1"/>
  <c r="BZ1053" i="1"/>
  <c r="CA1049" i="1"/>
  <c r="BZ1049" i="1"/>
  <c r="CA1045" i="1"/>
  <c r="BZ1045" i="1"/>
  <c r="CA1041" i="1"/>
  <c r="BZ1041" i="1"/>
  <c r="CA1037" i="1"/>
  <c r="BZ1037" i="1"/>
  <c r="CA1033" i="1"/>
  <c r="BZ1033" i="1"/>
  <c r="CA1029" i="1"/>
  <c r="BZ1029" i="1"/>
  <c r="CA1025" i="1"/>
  <c r="BZ1025" i="1"/>
  <c r="CA1021" i="1"/>
  <c r="BZ1021" i="1"/>
  <c r="CA1017" i="1"/>
  <c r="BZ1017" i="1"/>
  <c r="CA1013" i="1"/>
  <c r="BZ1013" i="1"/>
  <c r="CA1009" i="1"/>
  <c r="BZ1009" i="1"/>
  <c r="CA1005" i="1"/>
  <c r="BZ1005" i="1"/>
  <c r="CA1001" i="1"/>
  <c r="BZ1001" i="1"/>
  <c r="CA997" i="1"/>
  <c r="BZ997" i="1"/>
  <c r="CA993" i="1"/>
  <c r="BZ993" i="1"/>
  <c r="CA989" i="1"/>
  <c r="BZ989" i="1"/>
  <c r="CA985" i="1"/>
  <c r="BZ985" i="1"/>
  <c r="CA981" i="1"/>
  <c r="BZ981" i="1"/>
  <c r="CA977" i="1"/>
  <c r="BZ977" i="1"/>
  <c r="CA973" i="1"/>
  <c r="BZ973" i="1"/>
  <c r="CA969" i="1"/>
  <c r="BZ969" i="1"/>
  <c r="CA965" i="1"/>
  <c r="BZ965" i="1"/>
  <c r="CA961" i="1"/>
  <c r="BZ961" i="1"/>
  <c r="CA957" i="1"/>
  <c r="BZ957" i="1"/>
  <c r="CA953" i="1"/>
  <c r="BZ953" i="1"/>
  <c r="CA949" i="1"/>
  <c r="BZ949" i="1"/>
  <c r="CA945" i="1"/>
  <c r="BZ945" i="1"/>
  <c r="CA941" i="1"/>
  <c r="BZ941" i="1"/>
  <c r="CA937" i="1"/>
  <c r="BZ937" i="1"/>
  <c r="CA933" i="1"/>
  <c r="BZ933" i="1"/>
  <c r="CA929" i="1"/>
  <c r="BZ929" i="1"/>
  <c r="CA925" i="1"/>
  <c r="BZ925" i="1"/>
  <c r="CA921" i="1"/>
  <c r="BZ921" i="1"/>
  <c r="CA917" i="1"/>
  <c r="BZ917" i="1"/>
  <c r="CA913" i="1"/>
  <c r="BZ913" i="1"/>
  <c r="CA909" i="1"/>
  <c r="BZ909" i="1"/>
  <c r="CA905" i="1"/>
  <c r="BZ905" i="1"/>
  <c r="CA901" i="1"/>
  <c r="BZ901" i="1"/>
  <c r="CA897" i="1"/>
  <c r="BZ897" i="1"/>
  <c r="CA893" i="1"/>
  <c r="BZ893" i="1"/>
  <c r="CA889" i="1"/>
  <c r="BZ889" i="1"/>
  <c r="CA885" i="1"/>
  <c r="BZ885" i="1"/>
  <c r="CA881" i="1"/>
  <c r="BZ881" i="1"/>
  <c r="CA877" i="1"/>
  <c r="BZ877" i="1"/>
  <c r="CA873" i="1"/>
  <c r="BZ873" i="1"/>
  <c r="CA869" i="1"/>
  <c r="BZ869" i="1"/>
  <c r="CA865" i="1"/>
  <c r="BZ865" i="1"/>
  <c r="CA861" i="1"/>
  <c r="BZ861" i="1"/>
  <c r="CA857" i="1"/>
  <c r="BZ857" i="1"/>
  <c r="CA853" i="1"/>
  <c r="BZ853" i="1"/>
  <c r="CA849" i="1"/>
  <c r="BZ849" i="1"/>
  <c r="CA845" i="1"/>
  <c r="BZ845" i="1"/>
  <c r="CA841" i="1"/>
  <c r="BZ841" i="1"/>
  <c r="CA837" i="1"/>
  <c r="BZ837" i="1"/>
  <c r="CA833" i="1"/>
  <c r="BZ833" i="1"/>
  <c r="BZ829" i="1"/>
  <c r="CA829" i="1"/>
  <c r="CA825" i="1"/>
  <c r="BZ825" i="1"/>
  <c r="CA821" i="1"/>
  <c r="BZ821" i="1"/>
  <c r="CA817" i="1"/>
  <c r="BZ817" i="1"/>
  <c r="CA813" i="1"/>
  <c r="BZ813" i="1"/>
  <c r="CA809" i="1"/>
  <c r="BZ809" i="1"/>
  <c r="CA805" i="1"/>
  <c r="BZ805" i="1"/>
  <c r="BZ801" i="1"/>
  <c r="CA801" i="1"/>
  <c r="CA797" i="1"/>
  <c r="BZ797" i="1"/>
  <c r="CA793" i="1"/>
  <c r="BZ793" i="1"/>
  <c r="CA789" i="1"/>
  <c r="BZ789" i="1"/>
  <c r="CA785" i="1"/>
  <c r="BZ785" i="1"/>
  <c r="CA781" i="1"/>
  <c r="BZ781" i="1"/>
  <c r="CA777" i="1"/>
  <c r="BZ777" i="1"/>
  <c r="CA773" i="1"/>
  <c r="BZ773" i="1"/>
  <c r="CA769" i="1"/>
  <c r="BZ769" i="1"/>
  <c r="CA765" i="1"/>
  <c r="BZ765" i="1"/>
  <c r="CA761" i="1"/>
  <c r="BZ761" i="1"/>
  <c r="CA757" i="1"/>
  <c r="BZ757" i="1"/>
  <c r="CA753" i="1"/>
  <c r="BZ753" i="1"/>
  <c r="CA749" i="1"/>
  <c r="BZ749" i="1"/>
  <c r="CA745" i="1"/>
  <c r="BZ745" i="1"/>
  <c r="CA741" i="1"/>
  <c r="BZ741" i="1"/>
  <c r="CA737" i="1"/>
  <c r="BZ737" i="1"/>
  <c r="CA733" i="1"/>
  <c r="BZ733" i="1"/>
  <c r="CA729" i="1"/>
  <c r="BZ729" i="1"/>
  <c r="CA725" i="1"/>
  <c r="BZ725" i="1"/>
  <c r="CA721" i="1"/>
  <c r="BZ721" i="1"/>
  <c r="CA717" i="1"/>
  <c r="BZ717" i="1"/>
  <c r="CA713" i="1"/>
  <c r="BZ713" i="1"/>
  <c r="CA709" i="1"/>
  <c r="BZ709" i="1"/>
  <c r="CA705" i="1"/>
  <c r="BZ705" i="1"/>
  <c r="CA701" i="1"/>
  <c r="BZ701" i="1"/>
  <c r="CA697" i="1"/>
  <c r="BZ697" i="1"/>
  <c r="CA693" i="1"/>
  <c r="BZ693" i="1"/>
  <c r="CA689" i="1"/>
  <c r="BZ689" i="1"/>
  <c r="CA685" i="1"/>
  <c r="BZ685" i="1"/>
  <c r="CA681" i="1"/>
  <c r="BZ681" i="1"/>
  <c r="CA677" i="1"/>
  <c r="BZ677" i="1"/>
  <c r="CA673" i="1"/>
  <c r="BZ673" i="1"/>
  <c r="CA669" i="1"/>
  <c r="BZ669" i="1"/>
  <c r="CA665" i="1"/>
  <c r="BZ665" i="1"/>
  <c r="CA661" i="1"/>
  <c r="BZ661" i="1"/>
  <c r="BZ657" i="1"/>
  <c r="CA657" i="1"/>
  <c r="CA653" i="1"/>
  <c r="BZ653" i="1"/>
  <c r="CA649" i="1"/>
  <c r="BZ649" i="1"/>
  <c r="CA645" i="1"/>
  <c r="BZ645" i="1"/>
  <c r="CA641" i="1"/>
  <c r="BZ641" i="1"/>
  <c r="CA637" i="1"/>
  <c r="BZ637" i="1"/>
  <c r="CA633" i="1"/>
  <c r="BZ633" i="1"/>
  <c r="CA629" i="1"/>
  <c r="BZ629" i="1"/>
  <c r="CA625" i="1"/>
  <c r="BZ625" i="1"/>
  <c r="CA621" i="1"/>
  <c r="BZ621" i="1"/>
  <c r="CA617" i="1"/>
  <c r="BZ617" i="1"/>
  <c r="CA613" i="1"/>
  <c r="BZ613" i="1"/>
  <c r="CA609" i="1"/>
  <c r="BZ609" i="1"/>
  <c r="CA605" i="1"/>
  <c r="BZ605" i="1"/>
  <c r="CA601" i="1"/>
  <c r="BZ601" i="1"/>
  <c r="CA597" i="1"/>
  <c r="BZ597" i="1"/>
  <c r="CA593" i="1"/>
  <c r="BZ593" i="1"/>
  <c r="CA589" i="1"/>
  <c r="BZ589" i="1"/>
  <c r="CA585" i="1"/>
  <c r="BZ585" i="1"/>
  <c r="CA581" i="1"/>
  <c r="BZ581" i="1"/>
  <c r="CA577" i="1"/>
  <c r="BZ577" i="1"/>
  <c r="CA573" i="1"/>
  <c r="BZ573" i="1"/>
  <c r="CA569" i="1"/>
  <c r="BZ569" i="1"/>
  <c r="CA565" i="1"/>
  <c r="BZ565" i="1"/>
  <c r="BZ561" i="1"/>
  <c r="CA561" i="1"/>
  <c r="CA557" i="1"/>
  <c r="BZ557" i="1"/>
  <c r="CA553" i="1"/>
  <c r="BZ553" i="1"/>
  <c r="CA549" i="1"/>
  <c r="BZ549" i="1"/>
  <c r="CA545" i="1"/>
  <c r="BZ545" i="1"/>
  <c r="CA541" i="1"/>
  <c r="BZ541" i="1"/>
  <c r="CA537" i="1"/>
  <c r="BZ537" i="1"/>
  <c r="CA533" i="1"/>
  <c r="BZ533" i="1"/>
  <c r="BZ529" i="1"/>
  <c r="CA529" i="1"/>
  <c r="CA525" i="1"/>
  <c r="BZ525" i="1"/>
  <c r="CA521" i="1"/>
  <c r="BZ521" i="1"/>
  <c r="CA517" i="1"/>
  <c r="BZ517" i="1"/>
  <c r="CA513" i="1"/>
  <c r="BZ513" i="1"/>
  <c r="CA509" i="1"/>
  <c r="BZ509" i="1"/>
  <c r="CA505" i="1"/>
  <c r="BZ505" i="1"/>
  <c r="CA501" i="1"/>
  <c r="BZ501" i="1"/>
  <c r="CA497" i="1"/>
  <c r="BZ497" i="1"/>
  <c r="CA493" i="1"/>
  <c r="BZ493" i="1"/>
  <c r="CA489" i="1"/>
  <c r="BZ489" i="1"/>
  <c r="CA485" i="1"/>
  <c r="BZ485" i="1"/>
  <c r="CA481" i="1"/>
  <c r="BZ481" i="1"/>
  <c r="CA477" i="1"/>
  <c r="BZ477" i="1"/>
  <c r="CA473" i="1"/>
  <c r="BZ473" i="1"/>
  <c r="CA469" i="1"/>
  <c r="BZ469" i="1"/>
  <c r="CA465" i="1"/>
  <c r="BZ465" i="1"/>
  <c r="CA461" i="1"/>
  <c r="BZ461" i="1"/>
  <c r="CA457" i="1"/>
  <c r="BZ457" i="1"/>
  <c r="CA453" i="1"/>
  <c r="BZ453" i="1"/>
  <c r="CA449" i="1"/>
  <c r="BZ449" i="1"/>
  <c r="CA445" i="1"/>
  <c r="BZ445" i="1"/>
  <c r="CA441" i="1"/>
  <c r="BZ441" i="1"/>
  <c r="CA437" i="1"/>
  <c r="BZ437" i="1"/>
  <c r="BZ433" i="1"/>
  <c r="CA433" i="1"/>
  <c r="CA429" i="1"/>
  <c r="BZ429" i="1"/>
  <c r="CA425" i="1"/>
  <c r="BZ425" i="1"/>
  <c r="CA421" i="1"/>
  <c r="BZ421" i="1"/>
  <c r="CA417" i="1"/>
  <c r="BZ417" i="1"/>
  <c r="CA413" i="1"/>
  <c r="BZ413" i="1"/>
  <c r="CA409" i="1"/>
  <c r="BZ409" i="1"/>
  <c r="CA1076" i="1"/>
  <c r="BZ1076" i="1"/>
  <c r="CA1072" i="1"/>
  <c r="BZ1072" i="1"/>
  <c r="CA1068" i="1"/>
  <c r="BZ1068" i="1"/>
  <c r="CA1064" i="1"/>
  <c r="BZ1064" i="1"/>
  <c r="CA1060" i="1"/>
  <c r="BZ1060" i="1"/>
  <c r="CA1056" i="1"/>
  <c r="BZ1056" i="1"/>
  <c r="CA1052" i="1"/>
  <c r="BZ1052" i="1"/>
  <c r="CA1048" i="1"/>
  <c r="BZ1048" i="1"/>
  <c r="CA1044" i="1"/>
  <c r="BZ1044" i="1"/>
  <c r="CA1040" i="1"/>
  <c r="BZ1040" i="1"/>
  <c r="CA1036" i="1"/>
  <c r="BZ1036" i="1"/>
  <c r="CA1032" i="1"/>
  <c r="BZ1032" i="1"/>
  <c r="CA1028" i="1"/>
  <c r="BZ1028" i="1"/>
  <c r="CA1024" i="1"/>
  <c r="BZ1024" i="1"/>
  <c r="CA1020" i="1"/>
  <c r="BZ1020" i="1"/>
  <c r="CA1016" i="1"/>
  <c r="BZ1016" i="1"/>
  <c r="CA1012" i="1"/>
  <c r="BZ1012" i="1"/>
  <c r="CA1008" i="1"/>
  <c r="BZ1008" i="1"/>
  <c r="CA1004" i="1"/>
  <c r="BZ1004" i="1"/>
  <c r="CA1000" i="1"/>
  <c r="BZ1000" i="1"/>
  <c r="CA996" i="1"/>
  <c r="BZ996" i="1"/>
  <c r="CA992" i="1"/>
  <c r="BZ992" i="1"/>
  <c r="CA988" i="1"/>
  <c r="BZ988" i="1"/>
  <c r="CA984" i="1"/>
  <c r="BZ984" i="1"/>
  <c r="CA980" i="1"/>
  <c r="BZ980" i="1"/>
  <c r="CA976" i="1"/>
  <c r="BZ976" i="1"/>
  <c r="CA972" i="1"/>
  <c r="BZ972" i="1"/>
  <c r="CA968" i="1"/>
  <c r="BZ968" i="1"/>
  <c r="CA964" i="1"/>
  <c r="BZ964" i="1"/>
  <c r="CA960" i="1"/>
  <c r="BZ960" i="1"/>
  <c r="CA956" i="1"/>
  <c r="BZ956" i="1"/>
  <c r="CA952" i="1"/>
  <c r="BZ952" i="1"/>
  <c r="CA948" i="1"/>
  <c r="BZ948" i="1"/>
  <c r="CA944" i="1"/>
  <c r="BZ944" i="1"/>
  <c r="CA940" i="1"/>
  <c r="BZ940" i="1"/>
  <c r="CA936" i="1"/>
  <c r="BZ936" i="1"/>
  <c r="CA932" i="1"/>
  <c r="BZ932" i="1"/>
  <c r="CA928" i="1"/>
  <c r="BZ928" i="1"/>
  <c r="CA924" i="1"/>
  <c r="BZ924" i="1"/>
  <c r="CA920" i="1"/>
  <c r="BZ920" i="1"/>
  <c r="CA916" i="1"/>
  <c r="BZ916" i="1"/>
  <c r="CA912" i="1"/>
  <c r="BZ912" i="1"/>
  <c r="CA908" i="1"/>
  <c r="BZ908" i="1"/>
  <c r="CA904" i="1"/>
  <c r="BZ904" i="1"/>
  <c r="CA900" i="1"/>
  <c r="BZ900" i="1"/>
  <c r="CA896" i="1"/>
  <c r="BZ896" i="1"/>
  <c r="CA892" i="1"/>
  <c r="BZ892" i="1"/>
  <c r="CA888" i="1"/>
  <c r="BZ888" i="1"/>
  <c r="CA884" i="1"/>
  <c r="BZ884" i="1"/>
  <c r="CA880" i="1"/>
  <c r="BZ880" i="1"/>
  <c r="CA876" i="1"/>
  <c r="BZ876" i="1"/>
  <c r="CA872" i="1"/>
  <c r="BZ872" i="1"/>
  <c r="CA868" i="1"/>
  <c r="BZ868" i="1"/>
  <c r="CA864" i="1"/>
  <c r="BZ864" i="1"/>
  <c r="CA860" i="1"/>
  <c r="BZ860" i="1"/>
  <c r="CA856" i="1"/>
  <c r="BZ856" i="1"/>
  <c r="CA852" i="1"/>
  <c r="BZ852" i="1"/>
  <c r="CA848" i="1"/>
  <c r="BZ848" i="1"/>
  <c r="CA844" i="1"/>
  <c r="BZ844" i="1"/>
  <c r="CA840" i="1"/>
  <c r="BZ840" i="1"/>
  <c r="BZ836" i="1"/>
  <c r="CA836" i="1"/>
  <c r="CA832" i="1"/>
  <c r="BZ832" i="1"/>
  <c r="CA828" i="1"/>
  <c r="BZ828" i="1"/>
  <c r="CA824" i="1"/>
  <c r="BZ824" i="1"/>
  <c r="CA820" i="1"/>
  <c r="BZ820" i="1"/>
  <c r="CA816" i="1"/>
  <c r="BZ816" i="1"/>
  <c r="CA812" i="1"/>
  <c r="BZ812" i="1"/>
  <c r="BZ808" i="1"/>
  <c r="CA808" i="1"/>
  <c r="CA804" i="1"/>
  <c r="BZ804" i="1"/>
  <c r="CA800" i="1"/>
  <c r="BZ800" i="1"/>
  <c r="CA796" i="1"/>
  <c r="BZ796" i="1"/>
  <c r="CA792" i="1"/>
  <c r="BZ792" i="1"/>
  <c r="CA788" i="1"/>
  <c r="BZ788" i="1"/>
  <c r="CA784" i="1"/>
  <c r="BZ784" i="1"/>
  <c r="BZ780" i="1"/>
  <c r="CA780" i="1"/>
  <c r="CA776" i="1"/>
  <c r="BZ776" i="1"/>
  <c r="BZ772" i="1"/>
  <c r="CA772" i="1"/>
  <c r="CA768" i="1"/>
  <c r="BZ768" i="1"/>
  <c r="CA764" i="1"/>
  <c r="BZ764" i="1"/>
  <c r="CA760" i="1"/>
  <c r="BZ760" i="1"/>
  <c r="CA756" i="1"/>
  <c r="BZ756" i="1"/>
  <c r="CA752" i="1"/>
  <c r="BZ752" i="1"/>
  <c r="CA748" i="1"/>
  <c r="BZ748" i="1"/>
  <c r="CA744" i="1"/>
  <c r="BZ744" i="1"/>
  <c r="CA740" i="1"/>
  <c r="BZ740" i="1"/>
  <c r="CA736" i="1"/>
  <c r="BZ736" i="1"/>
  <c r="CA732" i="1"/>
  <c r="BZ732" i="1"/>
  <c r="CA728" i="1"/>
  <c r="BZ728" i="1"/>
  <c r="CA724" i="1"/>
  <c r="BZ724" i="1"/>
  <c r="CA720" i="1"/>
  <c r="BZ720" i="1"/>
  <c r="CA716" i="1"/>
  <c r="BZ716" i="1"/>
  <c r="CA712" i="1"/>
  <c r="BZ712" i="1"/>
  <c r="CA708" i="1"/>
  <c r="BZ708" i="1"/>
  <c r="CA704" i="1"/>
  <c r="BZ704" i="1"/>
  <c r="CA700" i="1"/>
  <c r="BZ700" i="1"/>
  <c r="CA696" i="1"/>
  <c r="BZ696" i="1"/>
  <c r="CA692" i="1"/>
  <c r="BZ692" i="1"/>
  <c r="CA688" i="1"/>
  <c r="BZ688" i="1"/>
  <c r="CA684" i="1"/>
  <c r="BZ684" i="1"/>
  <c r="CA680" i="1"/>
  <c r="BZ680" i="1"/>
  <c r="CA676" i="1"/>
  <c r="BZ676" i="1"/>
  <c r="CA672" i="1"/>
  <c r="BZ672" i="1"/>
  <c r="CA668" i="1"/>
  <c r="BZ668" i="1"/>
  <c r="CA664" i="1"/>
  <c r="BZ664" i="1"/>
  <c r="CA660" i="1"/>
  <c r="BZ660" i="1"/>
  <c r="CA656" i="1"/>
  <c r="BZ656" i="1"/>
  <c r="CA652" i="1"/>
  <c r="BZ652" i="1"/>
  <c r="CA648" i="1"/>
  <c r="BZ648" i="1"/>
  <c r="CA644" i="1"/>
  <c r="BZ644" i="1"/>
  <c r="CA640" i="1"/>
  <c r="BZ640" i="1"/>
  <c r="CA636" i="1"/>
  <c r="BZ636" i="1"/>
  <c r="CA632" i="1"/>
  <c r="BZ632" i="1"/>
  <c r="CA628" i="1"/>
  <c r="BZ628" i="1"/>
  <c r="CA624" i="1"/>
  <c r="BZ624" i="1"/>
  <c r="CA620" i="1"/>
  <c r="BZ620" i="1"/>
  <c r="CA616" i="1"/>
  <c r="BZ616" i="1"/>
  <c r="CA612" i="1"/>
  <c r="BZ612" i="1"/>
  <c r="CA608" i="1"/>
  <c r="BZ608" i="1"/>
  <c r="CA604" i="1"/>
  <c r="BZ604" i="1"/>
  <c r="CA600" i="1"/>
  <c r="BZ600" i="1"/>
  <c r="CA596" i="1"/>
  <c r="BZ596" i="1"/>
  <c r="CA592" i="1"/>
  <c r="BZ592" i="1"/>
  <c r="CA588" i="1"/>
  <c r="BZ588" i="1"/>
  <c r="CA584" i="1"/>
  <c r="BZ584" i="1"/>
  <c r="CA580" i="1"/>
  <c r="BZ580" i="1"/>
  <c r="CA576" i="1"/>
  <c r="BZ576" i="1"/>
  <c r="BZ572" i="1"/>
  <c r="CA572" i="1"/>
  <c r="CA568" i="1"/>
  <c r="BZ568" i="1"/>
  <c r="CA564" i="1"/>
  <c r="BZ564" i="1"/>
  <c r="CA560" i="1"/>
  <c r="BZ560" i="1"/>
  <c r="CA556" i="1"/>
  <c r="BZ556" i="1"/>
  <c r="CA552" i="1"/>
  <c r="BZ552" i="1"/>
  <c r="CA548" i="1"/>
  <c r="BZ548" i="1"/>
  <c r="CA544" i="1"/>
  <c r="BZ544" i="1"/>
  <c r="CA540" i="1"/>
  <c r="BZ540" i="1"/>
  <c r="CA536" i="1"/>
  <c r="BZ536" i="1"/>
  <c r="CA532" i="1"/>
  <c r="BZ532" i="1"/>
  <c r="CA528" i="1"/>
  <c r="BZ528" i="1"/>
  <c r="CA524" i="1"/>
  <c r="BZ524" i="1"/>
  <c r="CA520" i="1"/>
  <c r="BZ520" i="1"/>
  <c r="CA516" i="1"/>
  <c r="BZ516" i="1"/>
  <c r="CA512" i="1"/>
  <c r="BZ512" i="1"/>
  <c r="CA508" i="1"/>
  <c r="BZ508" i="1"/>
  <c r="CA504" i="1"/>
  <c r="BZ504" i="1"/>
  <c r="CA500" i="1"/>
  <c r="BZ500" i="1"/>
  <c r="CA496" i="1"/>
  <c r="BZ496" i="1"/>
  <c r="CA492" i="1"/>
  <c r="BZ492" i="1"/>
  <c r="CA488" i="1"/>
  <c r="BZ488" i="1"/>
  <c r="CA484" i="1"/>
  <c r="BZ484" i="1"/>
  <c r="CA480" i="1"/>
  <c r="BZ480" i="1"/>
  <c r="CA476" i="1"/>
  <c r="BZ476" i="1"/>
  <c r="CA472" i="1"/>
  <c r="BZ472" i="1"/>
  <c r="CA468" i="1"/>
  <c r="BZ468" i="1"/>
  <c r="CA464" i="1"/>
  <c r="BZ464" i="1"/>
  <c r="CA460" i="1"/>
  <c r="BZ460" i="1"/>
  <c r="CA456" i="1"/>
  <c r="BZ456" i="1"/>
  <c r="CA452" i="1"/>
  <c r="BZ452" i="1"/>
  <c r="CA448" i="1"/>
  <c r="BZ448" i="1"/>
  <c r="BZ444" i="1"/>
  <c r="CA444" i="1"/>
  <c r="CA440" i="1"/>
  <c r="BZ440" i="1"/>
  <c r="CA436" i="1"/>
  <c r="BZ436" i="1"/>
  <c r="CA432" i="1"/>
  <c r="BZ432" i="1"/>
  <c r="CA428" i="1"/>
  <c r="BZ428" i="1"/>
  <c r="CA424" i="1"/>
  <c r="BZ424" i="1"/>
  <c r="CA420" i="1"/>
  <c r="BZ420" i="1"/>
  <c r="CA416" i="1"/>
  <c r="BZ416" i="1"/>
  <c r="CA412" i="1"/>
  <c r="BZ412" i="1"/>
  <c r="CA408" i="1"/>
  <c r="BZ408" i="1"/>
  <c r="CA1075" i="1"/>
  <c r="BZ1075" i="1"/>
  <c r="BZ1071" i="1"/>
  <c r="CA1071" i="1"/>
  <c r="CA1067" i="1"/>
  <c r="BZ1067" i="1"/>
  <c r="CA1063" i="1"/>
  <c r="BZ1063" i="1"/>
  <c r="CA1059" i="1"/>
  <c r="BZ1059" i="1"/>
  <c r="CA1055" i="1"/>
  <c r="BZ1055" i="1"/>
  <c r="CA1051" i="1"/>
  <c r="BZ1051" i="1"/>
  <c r="CA1047" i="1"/>
  <c r="BZ1047" i="1"/>
  <c r="CA1043" i="1"/>
  <c r="BZ1043" i="1"/>
  <c r="CA1039" i="1"/>
  <c r="BZ1039" i="1"/>
  <c r="CA1035" i="1"/>
  <c r="BZ1035" i="1"/>
  <c r="CA1031" i="1"/>
  <c r="BZ1031" i="1"/>
  <c r="CA1027" i="1"/>
  <c r="BZ1027" i="1"/>
  <c r="CA1023" i="1"/>
  <c r="BZ1023" i="1"/>
  <c r="CA1019" i="1"/>
  <c r="BZ1019" i="1"/>
  <c r="CA1015" i="1"/>
  <c r="BZ1015" i="1"/>
  <c r="CA1011" i="1"/>
  <c r="BZ1011" i="1"/>
  <c r="CA1007" i="1"/>
  <c r="BZ1007" i="1"/>
  <c r="CA1003" i="1"/>
  <c r="BZ1003" i="1"/>
  <c r="CA999" i="1"/>
  <c r="BZ999" i="1"/>
  <c r="CA995" i="1"/>
  <c r="BZ995" i="1"/>
  <c r="CA991" i="1"/>
  <c r="BZ991" i="1"/>
  <c r="CA987" i="1"/>
  <c r="BZ987" i="1"/>
  <c r="CA983" i="1"/>
  <c r="BZ983" i="1"/>
  <c r="CA979" i="1"/>
  <c r="BZ979" i="1"/>
  <c r="CA975" i="1"/>
  <c r="BZ975" i="1"/>
  <c r="CA971" i="1"/>
  <c r="BZ971" i="1"/>
  <c r="CA967" i="1"/>
  <c r="BZ967" i="1"/>
  <c r="CA963" i="1"/>
  <c r="BZ963" i="1"/>
  <c r="CA959" i="1"/>
  <c r="BZ959" i="1"/>
  <c r="CA955" i="1"/>
  <c r="BZ955" i="1"/>
  <c r="CA951" i="1"/>
  <c r="BZ951" i="1"/>
  <c r="CA947" i="1"/>
  <c r="BZ947" i="1"/>
  <c r="CA943" i="1"/>
  <c r="BZ943" i="1"/>
  <c r="CA939" i="1"/>
  <c r="BZ939" i="1"/>
  <c r="CA935" i="1"/>
  <c r="BZ935" i="1"/>
  <c r="CA931" i="1"/>
  <c r="BZ931" i="1"/>
  <c r="CA927" i="1"/>
  <c r="BZ927" i="1"/>
  <c r="CA923" i="1"/>
  <c r="BZ923" i="1"/>
  <c r="CA919" i="1"/>
  <c r="BZ919" i="1"/>
  <c r="CA915" i="1"/>
  <c r="BZ915" i="1"/>
  <c r="CA911" i="1"/>
  <c r="BZ911" i="1"/>
  <c r="CA907" i="1"/>
  <c r="BZ907" i="1"/>
  <c r="CA903" i="1"/>
  <c r="BZ903" i="1"/>
  <c r="CA899" i="1"/>
  <c r="BZ899" i="1"/>
  <c r="CA895" i="1"/>
  <c r="BZ895" i="1"/>
  <c r="CA891" i="1"/>
  <c r="BZ891" i="1"/>
  <c r="CA887" i="1"/>
  <c r="BZ887" i="1"/>
  <c r="CA883" i="1"/>
  <c r="BZ883" i="1"/>
  <c r="CA879" i="1"/>
  <c r="BZ879" i="1"/>
  <c r="CA875" i="1"/>
  <c r="BZ875" i="1"/>
  <c r="CA871" i="1"/>
  <c r="BZ871" i="1"/>
  <c r="CA867" i="1"/>
  <c r="BZ867" i="1"/>
  <c r="CA863" i="1"/>
  <c r="BZ863" i="1"/>
  <c r="CA859" i="1"/>
  <c r="BZ859" i="1"/>
  <c r="CA855" i="1"/>
  <c r="BZ855" i="1"/>
  <c r="CA851" i="1"/>
  <c r="BZ851" i="1"/>
  <c r="CA847" i="1"/>
  <c r="BZ847" i="1"/>
  <c r="CA843" i="1"/>
  <c r="BZ843" i="1"/>
  <c r="CA839" i="1"/>
  <c r="BZ839" i="1"/>
  <c r="CA835" i="1"/>
  <c r="BZ835" i="1"/>
  <c r="CA831" i="1"/>
  <c r="BZ831" i="1"/>
  <c r="CA827" i="1"/>
  <c r="BZ827" i="1"/>
  <c r="CA823" i="1"/>
  <c r="BZ823" i="1"/>
  <c r="CA819" i="1"/>
  <c r="BZ819" i="1"/>
  <c r="CA815" i="1"/>
  <c r="BZ815" i="1"/>
  <c r="CA811" i="1"/>
  <c r="BZ811" i="1"/>
  <c r="CA807" i="1"/>
  <c r="BZ807" i="1"/>
  <c r="CA803" i="1"/>
  <c r="BZ803" i="1"/>
  <c r="CA799" i="1"/>
  <c r="BZ799" i="1"/>
  <c r="CA795" i="1"/>
  <c r="BZ795" i="1"/>
  <c r="CA791" i="1"/>
  <c r="BZ791" i="1"/>
  <c r="CA787" i="1"/>
  <c r="BZ787" i="1"/>
  <c r="CA783" i="1"/>
  <c r="BZ783" i="1"/>
  <c r="CA779" i="1"/>
  <c r="BZ779" i="1"/>
  <c r="CA775" i="1"/>
  <c r="BZ775" i="1"/>
  <c r="CA771" i="1"/>
  <c r="BZ771" i="1"/>
  <c r="CA767" i="1"/>
  <c r="BZ767" i="1"/>
  <c r="CA763" i="1"/>
  <c r="BZ763" i="1"/>
  <c r="CA759" i="1"/>
  <c r="BZ759" i="1"/>
  <c r="CA755" i="1"/>
  <c r="BZ755" i="1"/>
  <c r="BZ751" i="1"/>
  <c r="CA751" i="1"/>
  <c r="CA747" i="1"/>
  <c r="BZ747" i="1"/>
  <c r="CA743" i="1"/>
  <c r="BZ743" i="1"/>
  <c r="CA739" i="1"/>
  <c r="BZ739" i="1"/>
  <c r="CA735" i="1"/>
  <c r="BZ735" i="1"/>
  <c r="CA731" i="1"/>
  <c r="BZ731" i="1"/>
  <c r="CA727" i="1"/>
  <c r="BZ727" i="1"/>
  <c r="BZ723" i="1"/>
  <c r="CA723" i="1"/>
  <c r="CA719" i="1"/>
  <c r="BZ719" i="1"/>
  <c r="CA715" i="1"/>
  <c r="BZ715" i="1"/>
  <c r="CA711" i="1"/>
  <c r="BZ711" i="1"/>
  <c r="CA707" i="1"/>
  <c r="BZ707" i="1"/>
  <c r="CA703" i="1"/>
  <c r="BZ703" i="1"/>
  <c r="CA699" i="1"/>
  <c r="BZ699" i="1"/>
  <c r="BZ695" i="1"/>
  <c r="CA695" i="1"/>
  <c r="CA691" i="1"/>
  <c r="BZ691" i="1"/>
  <c r="CA687" i="1"/>
  <c r="BZ687" i="1"/>
  <c r="CA683" i="1"/>
  <c r="BZ683" i="1"/>
  <c r="CA679" i="1"/>
  <c r="BZ679" i="1"/>
  <c r="CA675" i="1"/>
  <c r="BZ675" i="1"/>
  <c r="CA671" i="1"/>
  <c r="BZ671" i="1"/>
  <c r="CA667" i="1"/>
  <c r="BZ667" i="1"/>
  <c r="CA663" i="1"/>
  <c r="BZ663" i="1"/>
  <c r="CA659" i="1"/>
  <c r="BZ659" i="1"/>
  <c r="CA655" i="1"/>
  <c r="BZ655" i="1"/>
  <c r="CA651" i="1"/>
  <c r="BZ651" i="1"/>
  <c r="CA647" i="1"/>
  <c r="BZ647" i="1"/>
  <c r="CA643" i="1"/>
  <c r="BZ643" i="1"/>
  <c r="CA639" i="1"/>
  <c r="BZ639" i="1"/>
  <c r="CA635" i="1"/>
  <c r="BZ635" i="1"/>
  <c r="CA631" i="1"/>
  <c r="BZ631" i="1"/>
  <c r="CA627" i="1"/>
  <c r="BZ627" i="1"/>
  <c r="CA623" i="1"/>
  <c r="BZ623" i="1"/>
  <c r="CA619" i="1"/>
  <c r="BZ619" i="1"/>
  <c r="BZ615" i="1"/>
  <c r="CA615" i="1"/>
  <c r="CA611" i="1"/>
  <c r="BZ611" i="1"/>
  <c r="CA607" i="1"/>
  <c r="BZ607" i="1"/>
  <c r="CA603" i="1"/>
  <c r="BZ603" i="1"/>
  <c r="CA599" i="1"/>
  <c r="BZ599" i="1"/>
  <c r="CA595" i="1"/>
  <c r="BZ595" i="1"/>
  <c r="CA591" i="1"/>
  <c r="BZ591" i="1"/>
  <c r="CA587" i="1"/>
  <c r="BZ587" i="1"/>
  <c r="CA583" i="1"/>
  <c r="BZ583" i="1"/>
  <c r="CA579" i="1"/>
  <c r="BZ579" i="1"/>
  <c r="CA575" i="1"/>
  <c r="BZ575" i="1"/>
  <c r="CA571" i="1"/>
  <c r="BZ571" i="1"/>
  <c r="CA567" i="1"/>
  <c r="BZ567" i="1"/>
  <c r="CA563" i="1"/>
  <c r="BZ563" i="1"/>
  <c r="CA559" i="1"/>
  <c r="BZ559" i="1"/>
  <c r="CA555" i="1"/>
  <c r="BZ555" i="1"/>
  <c r="CA551" i="1"/>
  <c r="BZ551" i="1"/>
  <c r="CA547" i="1"/>
  <c r="BZ547" i="1"/>
  <c r="CA543" i="1"/>
  <c r="BZ543" i="1"/>
  <c r="CA539" i="1"/>
  <c r="BZ539" i="1"/>
  <c r="CA535" i="1"/>
  <c r="BZ535" i="1"/>
  <c r="CA531" i="1"/>
  <c r="BZ531" i="1"/>
  <c r="CA527" i="1"/>
  <c r="BZ527" i="1"/>
  <c r="CA523" i="1"/>
  <c r="BZ523" i="1"/>
  <c r="CA519" i="1"/>
  <c r="BZ519" i="1"/>
  <c r="CA515" i="1"/>
  <c r="BZ515" i="1"/>
  <c r="CA511" i="1"/>
  <c r="BZ511" i="1"/>
  <c r="CA507" i="1"/>
  <c r="BZ507" i="1"/>
  <c r="CA503" i="1"/>
  <c r="BZ503" i="1"/>
  <c r="CA499" i="1"/>
  <c r="BZ499" i="1"/>
  <c r="CA495" i="1"/>
  <c r="BZ495" i="1"/>
  <c r="CA491" i="1"/>
  <c r="BZ491" i="1"/>
  <c r="BZ487" i="1"/>
  <c r="CA487" i="1"/>
  <c r="CA483" i="1"/>
  <c r="BZ483" i="1"/>
  <c r="CA479" i="1"/>
  <c r="BZ479" i="1"/>
  <c r="CA475" i="1"/>
  <c r="BZ475" i="1"/>
  <c r="CA471" i="1"/>
  <c r="BZ471" i="1"/>
  <c r="CA467" i="1"/>
  <c r="BZ467" i="1"/>
  <c r="CA463" i="1"/>
  <c r="BZ463" i="1"/>
  <c r="CA459" i="1"/>
  <c r="BZ459" i="1"/>
  <c r="CA455" i="1"/>
  <c r="BZ455" i="1"/>
  <c r="CA451" i="1"/>
  <c r="BZ451" i="1"/>
  <c r="CA447" i="1"/>
  <c r="BZ447" i="1"/>
  <c r="CA443" i="1"/>
  <c r="BZ443" i="1"/>
  <c r="CA439" i="1"/>
  <c r="BZ439" i="1"/>
  <c r="CA435" i="1"/>
  <c r="BZ435" i="1"/>
  <c r="CA431" i="1"/>
  <c r="BZ431" i="1"/>
  <c r="CA427" i="1"/>
  <c r="BZ427" i="1"/>
  <c r="CA423" i="1"/>
  <c r="BZ423" i="1"/>
  <c r="CA419" i="1"/>
  <c r="BZ419" i="1"/>
  <c r="CA415" i="1"/>
  <c r="BZ415" i="1"/>
  <c r="CA411" i="1"/>
  <c r="BZ411" i="1"/>
  <c r="CA407" i="1"/>
  <c r="BZ407" i="1"/>
  <c r="CA1078" i="1"/>
  <c r="BZ1078" i="1"/>
  <c r="CA1074" i="1"/>
  <c r="BZ1074" i="1"/>
  <c r="CA1070" i="1"/>
  <c r="BZ1070" i="1"/>
  <c r="CA1066" i="1"/>
  <c r="BZ1066" i="1"/>
  <c r="CA1062" i="1"/>
  <c r="BZ1062" i="1"/>
  <c r="CA1058" i="1"/>
  <c r="BZ1058" i="1"/>
  <c r="CA1054" i="1"/>
  <c r="BZ1054" i="1"/>
  <c r="CA1050" i="1"/>
  <c r="BZ1050" i="1"/>
  <c r="CA1046" i="1"/>
  <c r="BZ1046" i="1"/>
  <c r="CA1042" i="1"/>
  <c r="BZ1042" i="1"/>
  <c r="CA1038" i="1"/>
  <c r="BZ1038" i="1"/>
  <c r="CA1034" i="1"/>
  <c r="BZ1034" i="1"/>
  <c r="CA1030" i="1"/>
  <c r="BZ1030" i="1"/>
  <c r="CA1026" i="1"/>
  <c r="BZ1026" i="1"/>
  <c r="CA1022" i="1"/>
  <c r="BZ1022" i="1"/>
  <c r="CA1018" i="1"/>
  <c r="BZ1018" i="1"/>
  <c r="CA1014" i="1"/>
  <c r="BZ1014" i="1"/>
  <c r="CA1010" i="1"/>
  <c r="BZ1010" i="1"/>
  <c r="CA1006" i="1"/>
  <c r="BZ1006" i="1"/>
  <c r="CA1002" i="1"/>
  <c r="BZ1002" i="1"/>
  <c r="CA998" i="1"/>
  <c r="BZ998" i="1"/>
  <c r="CA994" i="1"/>
  <c r="BZ994" i="1"/>
  <c r="CA990" i="1"/>
  <c r="BZ990" i="1"/>
  <c r="CA986" i="1"/>
  <c r="BZ986" i="1"/>
  <c r="CA982" i="1"/>
  <c r="BZ982" i="1"/>
  <c r="CA978" i="1"/>
  <c r="BZ978" i="1"/>
  <c r="CA974" i="1"/>
  <c r="BZ974" i="1"/>
  <c r="CA970" i="1"/>
  <c r="BZ970" i="1"/>
  <c r="CA966" i="1"/>
  <c r="BZ966" i="1"/>
  <c r="CA962" i="1"/>
  <c r="BZ962" i="1"/>
  <c r="CA958" i="1"/>
  <c r="BZ958" i="1"/>
  <c r="CA954" i="1"/>
  <c r="BZ954" i="1"/>
  <c r="CA950" i="1"/>
  <c r="BZ950" i="1"/>
  <c r="CA946" i="1"/>
  <c r="BZ946" i="1"/>
  <c r="CA942" i="1"/>
  <c r="BZ942" i="1"/>
  <c r="CA938" i="1"/>
  <c r="BZ938" i="1"/>
  <c r="CA934" i="1"/>
  <c r="BZ934" i="1"/>
  <c r="CA930" i="1"/>
  <c r="BZ930" i="1"/>
  <c r="CA926" i="1"/>
  <c r="BZ926" i="1"/>
  <c r="CA922" i="1"/>
  <c r="BZ922" i="1"/>
  <c r="CA918" i="1"/>
  <c r="BZ918" i="1"/>
  <c r="CA914" i="1"/>
  <c r="BZ914" i="1"/>
  <c r="CA910" i="1"/>
  <c r="BZ910" i="1"/>
  <c r="CA906" i="1"/>
  <c r="BZ906" i="1"/>
  <c r="CA902" i="1"/>
  <c r="BZ902" i="1"/>
  <c r="CA898" i="1"/>
  <c r="BZ898" i="1"/>
  <c r="CA894" i="1"/>
  <c r="BZ894" i="1"/>
  <c r="CA890" i="1"/>
  <c r="BZ890" i="1"/>
  <c r="CA886" i="1"/>
  <c r="BZ886" i="1"/>
  <c r="CA882" i="1"/>
  <c r="BZ882" i="1"/>
  <c r="CA878" i="1"/>
  <c r="BZ878" i="1"/>
  <c r="CA874" i="1"/>
  <c r="BZ874" i="1"/>
  <c r="CA870" i="1"/>
  <c r="BZ870" i="1"/>
  <c r="CA866" i="1"/>
  <c r="BZ866" i="1"/>
  <c r="CA862" i="1"/>
  <c r="BZ862" i="1"/>
  <c r="CA858" i="1"/>
  <c r="BZ858" i="1"/>
  <c r="CA854" i="1"/>
  <c r="BZ854" i="1"/>
  <c r="CA850" i="1"/>
  <c r="BZ850" i="1"/>
  <c r="CA846" i="1"/>
  <c r="BZ846" i="1"/>
  <c r="CA842" i="1"/>
  <c r="BZ842" i="1"/>
  <c r="CA838" i="1"/>
  <c r="BZ838" i="1"/>
  <c r="CA834" i="1"/>
  <c r="BZ834" i="1"/>
  <c r="CA830" i="1"/>
  <c r="BZ830" i="1"/>
  <c r="CA826" i="1"/>
  <c r="BZ826" i="1"/>
  <c r="CA822" i="1"/>
  <c r="BZ822" i="1"/>
  <c r="CA818" i="1"/>
  <c r="BZ818" i="1"/>
  <c r="CA814" i="1"/>
  <c r="BZ814" i="1"/>
  <c r="CA810" i="1"/>
  <c r="BZ810" i="1"/>
  <c r="CA806" i="1"/>
  <c r="BZ806" i="1"/>
  <c r="CA802" i="1"/>
  <c r="BZ802" i="1"/>
  <c r="CA798" i="1"/>
  <c r="BZ798" i="1"/>
  <c r="CA794" i="1"/>
  <c r="BZ794" i="1"/>
  <c r="CA790" i="1"/>
  <c r="BZ790" i="1"/>
  <c r="CA786" i="1"/>
  <c r="BZ786" i="1"/>
  <c r="CA782" i="1"/>
  <c r="BZ782" i="1"/>
  <c r="CA778" i="1"/>
  <c r="BZ778" i="1"/>
  <c r="CA774" i="1"/>
  <c r="BZ774" i="1"/>
  <c r="CA770" i="1"/>
  <c r="BZ770" i="1"/>
  <c r="CA766" i="1"/>
  <c r="BZ766" i="1"/>
  <c r="CA762" i="1"/>
  <c r="BZ762" i="1"/>
  <c r="CA758" i="1"/>
  <c r="BZ758" i="1"/>
  <c r="CA754" i="1"/>
  <c r="BZ754" i="1"/>
  <c r="CA750" i="1"/>
  <c r="BZ750" i="1"/>
  <c r="CA746" i="1"/>
  <c r="BZ746" i="1"/>
  <c r="CA742" i="1"/>
  <c r="BZ742" i="1"/>
  <c r="CA738" i="1"/>
  <c r="BZ738" i="1"/>
  <c r="CA734" i="1"/>
  <c r="BZ734" i="1"/>
  <c r="CA730" i="1"/>
  <c r="BZ730" i="1"/>
  <c r="CA726" i="1"/>
  <c r="BZ726" i="1"/>
  <c r="CA722" i="1"/>
  <c r="BZ722" i="1"/>
  <c r="CA718" i="1"/>
  <c r="BZ718" i="1"/>
  <c r="CA714" i="1"/>
  <c r="BZ714" i="1"/>
  <c r="CA710" i="1"/>
  <c r="BZ710" i="1"/>
  <c r="CA706" i="1"/>
  <c r="BZ706" i="1"/>
  <c r="CA702" i="1"/>
  <c r="BZ702" i="1"/>
  <c r="CA698" i="1"/>
  <c r="BZ698" i="1"/>
  <c r="CA694" i="1"/>
  <c r="BZ694" i="1"/>
  <c r="CA690" i="1"/>
  <c r="BZ690" i="1"/>
  <c r="CA686" i="1"/>
  <c r="BZ686" i="1"/>
  <c r="CA682" i="1"/>
  <c r="BZ682" i="1"/>
  <c r="CA678" i="1"/>
  <c r="BZ678" i="1"/>
  <c r="CA674" i="1"/>
  <c r="BZ674" i="1"/>
  <c r="CA670" i="1"/>
  <c r="BZ670" i="1"/>
  <c r="CA666" i="1"/>
  <c r="BZ666" i="1"/>
  <c r="CA662" i="1"/>
  <c r="BZ662" i="1"/>
  <c r="CA658" i="1"/>
  <c r="BZ658" i="1"/>
  <c r="CA654" i="1"/>
  <c r="BZ654" i="1"/>
  <c r="CA650" i="1"/>
  <c r="BZ650" i="1"/>
  <c r="CA646" i="1"/>
  <c r="BZ646" i="1"/>
  <c r="CA642" i="1"/>
  <c r="BZ642" i="1"/>
  <c r="CA638" i="1"/>
  <c r="BZ638" i="1"/>
  <c r="CA634" i="1"/>
  <c r="BZ634" i="1"/>
  <c r="CA630" i="1"/>
  <c r="BZ630" i="1"/>
  <c r="CA626" i="1"/>
  <c r="BZ626" i="1"/>
  <c r="CA622" i="1"/>
  <c r="BZ622" i="1"/>
  <c r="CA618" i="1"/>
  <c r="BZ618" i="1"/>
  <c r="CA614" i="1"/>
  <c r="BZ614" i="1"/>
  <c r="CA610" i="1"/>
  <c r="BZ610" i="1"/>
  <c r="CA606" i="1"/>
  <c r="BZ606" i="1"/>
  <c r="CA602" i="1"/>
  <c r="BZ602" i="1"/>
  <c r="CA598" i="1"/>
  <c r="BZ598" i="1"/>
  <c r="CA594" i="1"/>
  <c r="BZ594" i="1"/>
  <c r="CA590" i="1"/>
  <c r="BZ590" i="1"/>
  <c r="CA586" i="1"/>
  <c r="BZ586" i="1"/>
  <c r="CA582" i="1"/>
  <c r="BZ582" i="1"/>
  <c r="CA578" i="1"/>
  <c r="BZ578" i="1"/>
  <c r="CA574" i="1"/>
  <c r="BZ574" i="1"/>
  <c r="CA570" i="1"/>
  <c r="BZ570" i="1"/>
  <c r="CA566" i="1"/>
  <c r="BZ566" i="1"/>
  <c r="CA562" i="1"/>
  <c r="BZ562" i="1"/>
  <c r="CA558" i="1"/>
  <c r="BZ558" i="1"/>
  <c r="CA554" i="1"/>
  <c r="BZ554" i="1"/>
  <c r="CA550" i="1"/>
  <c r="BZ550" i="1"/>
  <c r="CA546" i="1"/>
  <c r="BZ546" i="1"/>
  <c r="CA542" i="1"/>
  <c r="BZ542" i="1"/>
  <c r="CA538" i="1"/>
  <c r="BZ538" i="1"/>
  <c r="CA534" i="1"/>
  <c r="BZ534" i="1"/>
  <c r="CA530" i="1"/>
  <c r="BZ530" i="1"/>
  <c r="CA526" i="1"/>
  <c r="BZ526" i="1"/>
  <c r="CA522" i="1"/>
  <c r="BZ522" i="1"/>
  <c r="CA518" i="1"/>
  <c r="BZ518" i="1"/>
  <c r="CA514" i="1"/>
  <c r="BZ514" i="1"/>
  <c r="CA510" i="1"/>
  <c r="BZ510" i="1"/>
  <c r="CA506" i="1"/>
  <c r="BZ506" i="1"/>
  <c r="CA502" i="1"/>
  <c r="BZ502" i="1"/>
  <c r="CA498" i="1"/>
  <c r="BZ498" i="1"/>
  <c r="CA494" i="1"/>
  <c r="BZ494" i="1"/>
  <c r="CA490" i="1"/>
  <c r="BZ490" i="1"/>
  <c r="CA486" i="1"/>
  <c r="BZ486" i="1"/>
  <c r="CA482" i="1"/>
  <c r="BZ482" i="1"/>
  <c r="CA478" i="1"/>
  <c r="BZ478" i="1"/>
  <c r="CA474" i="1"/>
  <c r="BZ474" i="1"/>
  <c r="CA470" i="1"/>
  <c r="BZ470" i="1"/>
  <c r="CA466" i="1"/>
  <c r="BZ466" i="1"/>
  <c r="CA462" i="1"/>
  <c r="BZ462" i="1"/>
  <c r="CA458" i="1"/>
  <c r="BZ458" i="1"/>
  <c r="CA454" i="1"/>
  <c r="BZ454" i="1"/>
  <c r="CA450" i="1"/>
  <c r="BZ450" i="1"/>
  <c r="CA446" i="1"/>
  <c r="BZ446" i="1"/>
  <c r="CA442" i="1"/>
  <c r="BZ442" i="1"/>
  <c r="CA438" i="1"/>
  <c r="BZ438" i="1"/>
  <c r="CA434" i="1"/>
  <c r="BZ434" i="1"/>
  <c r="CA430" i="1"/>
  <c r="BZ430" i="1"/>
  <c r="CA426" i="1"/>
  <c r="BZ426" i="1"/>
  <c r="CA422" i="1"/>
  <c r="BZ422" i="1"/>
  <c r="CA418" i="1"/>
  <c r="BZ418" i="1"/>
  <c r="CA414" i="1"/>
  <c r="BZ414" i="1"/>
  <c r="CA410" i="1"/>
  <c r="BZ410" i="1"/>
  <c r="CA406" i="1"/>
  <c r="BZ406" i="1"/>
  <c r="CK2" i="1"/>
  <c r="DC1" i="1"/>
  <c r="DD1" i="1" s="1"/>
  <c r="P74" i="4"/>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J163" i="1" s="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J241" i="1" s="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J279" i="1" s="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20" i="1"/>
  <c r="CI321" i="1"/>
  <c r="CI322" i="1"/>
  <c r="CI323" i="1"/>
  <c r="CI324" i="1"/>
  <c r="CI325" i="1"/>
  <c r="CI326" i="1"/>
  <c r="CI327" i="1"/>
  <c r="CI328" i="1"/>
  <c r="CI329" i="1"/>
  <c r="CI330" i="1"/>
  <c r="CI331" i="1"/>
  <c r="CI332" i="1"/>
  <c r="CI333" i="1"/>
  <c r="CI334" i="1"/>
  <c r="CI335" i="1"/>
  <c r="CI336" i="1"/>
  <c r="CI337" i="1"/>
  <c r="CI338" i="1"/>
  <c r="CI339" i="1"/>
  <c r="CI340" i="1"/>
  <c r="CI341" i="1"/>
  <c r="CI342" i="1"/>
  <c r="CI343" i="1"/>
  <c r="CI344" i="1"/>
  <c r="CI345" i="1"/>
  <c r="CI346" i="1"/>
  <c r="CI347" i="1"/>
  <c r="CI348" i="1"/>
  <c r="CI349" i="1"/>
  <c r="CI350" i="1"/>
  <c r="CI351" i="1"/>
  <c r="CI352" i="1"/>
  <c r="CI353" i="1"/>
  <c r="CI354" i="1"/>
  <c r="CI355" i="1"/>
  <c r="CI356" i="1"/>
  <c r="CI357" i="1"/>
  <c r="CI358" i="1"/>
  <c r="CI359" i="1"/>
  <c r="CI360" i="1"/>
  <c r="CI361" i="1"/>
  <c r="CI362" i="1"/>
  <c r="CI363" i="1"/>
  <c r="CJ363" i="1" s="1"/>
  <c r="CI364" i="1"/>
  <c r="CI365" i="1"/>
  <c r="CI366" i="1"/>
  <c r="CI367" i="1"/>
  <c r="CI368" i="1"/>
  <c r="CI369" i="1"/>
  <c r="CI370" i="1"/>
  <c r="CI371" i="1"/>
  <c r="CI372" i="1"/>
  <c r="CI373" i="1"/>
  <c r="CI374" i="1"/>
  <c r="CI375" i="1"/>
  <c r="CI376" i="1"/>
  <c r="CI377" i="1"/>
  <c r="CI378" i="1"/>
  <c r="CI379" i="1"/>
  <c r="CI380" i="1"/>
  <c r="CI381" i="1"/>
  <c r="CI382" i="1"/>
  <c r="CI383" i="1"/>
  <c r="CI384" i="1"/>
  <c r="CI385" i="1"/>
  <c r="CI388" i="1"/>
  <c r="CI389" i="1"/>
  <c r="CI390" i="1"/>
  <c r="CI391" i="1"/>
  <c r="CI392" i="1"/>
  <c r="CI393" i="1"/>
  <c r="CJ393" i="1" s="1"/>
  <c r="CI394" i="1"/>
  <c r="CJ394" i="1" s="1"/>
  <c r="CI395" i="1"/>
  <c r="CI396" i="1"/>
  <c r="CI397" i="1"/>
  <c r="CJ397" i="1" s="1"/>
  <c r="CI398" i="1"/>
  <c r="CI399" i="1"/>
  <c r="CJ399" i="1" s="1"/>
  <c r="CI400" i="1"/>
  <c r="CJ400" i="1" s="1"/>
  <c r="CI401" i="1"/>
  <c r="CJ401" i="1" s="1"/>
  <c r="CI402" i="1"/>
  <c r="CJ402" i="1" s="1"/>
  <c r="CI403" i="1"/>
  <c r="CJ403" i="1" s="1"/>
  <c r="CI404" i="1"/>
  <c r="CJ404" i="1" s="1"/>
  <c r="CI405" i="1"/>
  <c r="CJ405" i="1" s="1"/>
  <c r="CI406" i="1"/>
  <c r="CI407" i="1"/>
  <c r="CJ407" i="1" s="1"/>
  <c r="CI408" i="1"/>
  <c r="CJ408" i="1" s="1"/>
  <c r="CI409" i="1"/>
  <c r="CJ409" i="1" s="1"/>
  <c r="CI410" i="1"/>
  <c r="CJ410" i="1" s="1"/>
  <c r="CI411" i="1"/>
  <c r="CJ411" i="1" s="1"/>
  <c r="CI412" i="1"/>
  <c r="CJ412" i="1" s="1"/>
  <c r="CI413" i="1"/>
  <c r="CJ413" i="1" s="1"/>
  <c r="CI414" i="1"/>
  <c r="CJ414" i="1" s="1"/>
  <c r="CI415" i="1"/>
  <c r="CJ415" i="1" s="1"/>
  <c r="CI416" i="1"/>
  <c r="CJ416" i="1" s="1"/>
  <c r="CI417" i="1"/>
  <c r="CJ417" i="1" s="1"/>
  <c r="CI418" i="1"/>
  <c r="CJ418" i="1" s="1"/>
  <c r="CI419" i="1"/>
  <c r="CJ419" i="1" s="1"/>
  <c r="CI420" i="1"/>
  <c r="CJ420" i="1" s="1"/>
  <c r="CI421" i="1"/>
  <c r="CJ421" i="1" s="1"/>
  <c r="CI422" i="1"/>
  <c r="CJ422" i="1" s="1"/>
  <c r="CI423" i="1"/>
  <c r="CJ423" i="1" s="1"/>
  <c r="CI424" i="1"/>
  <c r="CJ424" i="1" s="1"/>
  <c r="CI425" i="1"/>
  <c r="CJ425" i="1" s="1"/>
  <c r="CI426" i="1"/>
  <c r="CJ426" i="1" s="1"/>
  <c r="CI427" i="1"/>
  <c r="CJ427" i="1" s="1"/>
  <c r="CI428" i="1"/>
  <c r="CJ428" i="1" s="1"/>
  <c r="CI429" i="1"/>
  <c r="CJ429" i="1" s="1"/>
  <c r="CI430" i="1"/>
  <c r="CJ430" i="1" s="1"/>
  <c r="CI431" i="1"/>
  <c r="CJ431" i="1" s="1"/>
  <c r="CI432" i="1"/>
  <c r="CJ432" i="1" s="1"/>
  <c r="CI433" i="1"/>
  <c r="CJ433" i="1" s="1"/>
  <c r="CI434" i="1"/>
  <c r="CJ434" i="1" s="1"/>
  <c r="CI435" i="1"/>
  <c r="CJ435" i="1" s="1"/>
  <c r="CI436" i="1"/>
  <c r="CJ436" i="1" s="1"/>
  <c r="CI437" i="1"/>
  <c r="CJ437" i="1" s="1"/>
  <c r="CI438" i="1"/>
  <c r="CJ438" i="1" s="1"/>
  <c r="CI439" i="1"/>
  <c r="CJ439" i="1" s="1"/>
  <c r="CI440" i="1"/>
  <c r="CJ440" i="1" s="1"/>
  <c r="CI441" i="1"/>
  <c r="CJ441" i="1" s="1"/>
  <c r="CI442" i="1"/>
  <c r="CJ442" i="1" s="1"/>
  <c r="CI443" i="1"/>
  <c r="CJ443" i="1" s="1"/>
  <c r="CI444" i="1"/>
  <c r="CJ444" i="1" s="1"/>
  <c r="CI445" i="1"/>
  <c r="CJ445" i="1" s="1"/>
  <c r="CI446" i="1"/>
  <c r="CJ446" i="1" s="1"/>
  <c r="CI447" i="1"/>
  <c r="CJ447" i="1" s="1"/>
  <c r="CI448" i="1"/>
  <c r="CJ448" i="1" s="1"/>
  <c r="CI449" i="1"/>
  <c r="CJ449" i="1" s="1"/>
  <c r="CI450" i="1"/>
  <c r="CJ450" i="1" s="1"/>
  <c r="CI451" i="1"/>
  <c r="CJ451" i="1" s="1"/>
  <c r="CI452" i="1"/>
  <c r="CJ452" i="1" s="1"/>
  <c r="CI453" i="1"/>
  <c r="CJ453" i="1" s="1"/>
  <c r="CI454" i="1"/>
  <c r="CJ454" i="1" s="1"/>
  <c r="CI455" i="1"/>
  <c r="CJ455" i="1" s="1"/>
  <c r="CI456" i="1"/>
  <c r="CJ456" i="1" s="1"/>
  <c r="CI457" i="1"/>
  <c r="CJ457" i="1" s="1"/>
  <c r="CI458" i="1"/>
  <c r="CJ458" i="1" s="1"/>
  <c r="CI459" i="1"/>
  <c r="CJ459" i="1" s="1"/>
  <c r="CI460" i="1"/>
  <c r="CJ460" i="1" s="1"/>
  <c r="CI461" i="1"/>
  <c r="CJ461" i="1" s="1"/>
  <c r="CI462" i="1"/>
  <c r="CJ462" i="1" s="1"/>
  <c r="CI463" i="1"/>
  <c r="CJ463" i="1" s="1"/>
  <c r="CI464" i="1"/>
  <c r="CJ464" i="1" s="1"/>
  <c r="CI465" i="1"/>
  <c r="CJ465" i="1" s="1"/>
  <c r="CI466" i="1"/>
  <c r="CJ466" i="1" s="1"/>
  <c r="CI467" i="1"/>
  <c r="CJ467" i="1" s="1"/>
  <c r="CI468" i="1"/>
  <c r="CJ468" i="1" s="1"/>
  <c r="CI469" i="1"/>
  <c r="CJ469" i="1" s="1"/>
  <c r="CI470" i="1"/>
  <c r="CJ470" i="1" s="1"/>
  <c r="CI471" i="1"/>
  <c r="CJ471" i="1" s="1"/>
  <c r="CI472" i="1"/>
  <c r="CJ472" i="1" s="1"/>
  <c r="CI473" i="1"/>
  <c r="CJ473" i="1" s="1"/>
  <c r="CI474" i="1"/>
  <c r="CJ474" i="1" s="1"/>
  <c r="CI475" i="1"/>
  <c r="CJ475" i="1" s="1"/>
  <c r="CI476" i="1"/>
  <c r="CJ476" i="1" s="1"/>
  <c r="CI477" i="1"/>
  <c r="CJ477" i="1" s="1"/>
  <c r="CI478" i="1"/>
  <c r="CJ478" i="1" s="1"/>
  <c r="CI479" i="1"/>
  <c r="CJ479" i="1" s="1"/>
  <c r="CI480" i="1"/>
  <c r="CJ480" i="1" s="1"/>
  <c r="CI481" i="1"/>
  <c r="CJ481" i="1" s="1"/>
  <c r="CI482" i="1"/>
  <c r="CJ482" i="1" s="1"/>
  <c r="CI483" i="1"/>
  <c r="CJ483" i="1" s="1"/>
  <c r="CI484" i="1"/>
  <c r="CJ484" i="1" s="1"/>
  <c r="CI485" i="1"/>
  <c r="CJ485" i="1" s="1"/>
  <c r="CI486" i="1"/>
  <c r="CJ486" i="1" s="1"/>
  <c r="CI487" i="1"/>
  <c r="CJ487" i="1" s="1"/>
  <c r="CI488" i="1"/>
  <c r="CJ488" i="1" s="1"/>
  <c r="CI489" i="1"/>
  <c r="CJ489" i="1" s="1"/>
  <c r="CI490" i="1"/>
  <c r="CJ490" i="1" s="1"/>
  <c r="CI491" i="1"/>
  <c r="CJ491" i="1" s="1"/>
  <c r="CI492" i="1"/>
  <c r="CJ492" i="1" s="1"/>
  <c r="CI493" i="1"/>
  <c r="CJ493" i="1" s="1"/>
  <c r="CI494" i="1"/>
  <c r="CJ494" i="1" s="1"/>
  <c r="CI495" i="1"/>
  <c r="CJ495" i="1" s="1"/>
  <c r="CI496" i="1"/>
  <c r="CJ496" i="1" s="1"/>
  <c r="CI497" i="1"/>
  <c r="CJ497" i="1" s="1"/>
  <c r="CI498" i="1"/>
  <c r="CI499" i="1"/>
  <c r="CJ499" i="1" s="1"/>
  <c r="CI500" i="1"/>
  <c r="CJ500" i="1" s="1"/>
  <c r="CI501" i="1"/>
  <c r="CJ501" i="1" s="1"/>
  <c r="CI502" i="1"/>
  <c r="CJ502" i="1" s="1"/>
  <c r="CI503" i="1"/>
  <c r="CJ503" i="1" s="1"/>
  <c r="CI504" i="1"/>
  <c r="CJ504" i="1" s="1"/>
  <c r="CI505" i="1"/>
  <c r="CJ505" i="1" s="1"/>
  <c r="CI506" i="1"/>
  <c r="CJ506" i="1" s="1"/>
  <c r="CI507" i="1"/>
  <c r="CJ507" i="1" s="1"/>
  <c r="CI508" i="1"/>
  <c r="CJ508" i="1" s="1"/>
  <c r="CI509" i="1"/>
  <c r="CJ509" i="1" s="1"/>
  <c r="CI510" i="1"/>
  <c r="CJ510" i="1" s="1"/>
  <c r="CI511" i="1"/>
  <c r="CJ511" i="1" s="1"/>
  <c r="CI512" i="1"/>
  <c r="CJ512" i="1" s="1"/>
  <c r="CI513" i="1"/>
  <c r="CJ513" i="1" s="1"/>
  <c r="CI514" i="1"/>
  <c r="CJ514" i="1" s="1"/>
  <c r="CI515" i="1"/>
  <c r="CJ515" i="1" s="1"/>
  <c r="CI516" i="1"/>
  <c r="CJ516" i="1" s="1"/>
  <c r="CI517" i="1"/>
  <c r="CJ517" i="1" s="1"/>
  <c r="CI518" i="1"/>
  <c r="CJ518" i="1" s="1"/>
  <c r="CI519" i="1"/>
  <c r="CJ519" i="1" s="1"/>
  <c r="CI520" i="1"/>
  <c r="CJ520" i="1" s="1"/>
  <c r="CI521" i="1"/>
  <c r="CJ521" i="1" s="1"/>
  <c r="CI522" i="1"/>
  <c r="CJ522" i="1" s="1"/>
  <c r="CI523" i="1"/>
  <c r="CJ523" i="1" s="1"/>
  <c r="CI524" i="1"/>
  <c r="CJ524" i="1" s="1"/>
  <c r="CI525" i="1"/>
  <c r="CJ525" i="1" s="1"/>
  <c r="CI526" i="1"/>
  <c r="CJ526" i="1" s="1"/>
  <c r="CI527" i="1"/>
  <c r="CJ527" i="1" s="1"/>
  <c r="CI528" i="1"/>
  <c r="CJ528" i="1" s="1"/>
  <c r="CI529" i="1"/>
  <c r="CJ529" i="1" s="1"/>
  <c r="CI530" i="1"/>
  <c r="CJ530" i="1" s="1"/>
  <c r="CI531" i="1"/>
  <c r="CJ531" i="1" s="1"/>
  <c r="CI532" i="1"/>
  <c r="CJ532" i="1" s="1"/>
  <c r="CI533" i="1"/>
  <c r="CJ533" i="1" s="1"/>
  <c r="CI534" i="1"/>
  <c r="CJ534" i="1" s="1"/>
  <c r="CI535" i="1"/>
  <c r="CJ535" i="1" s="1"/>
  <c r="CI536" i="1"/>
  <c r="CJ536" i="1" s="1"/>
  <c r="CI537" i="1"/>
  <c r="CJ537" i="1" s="1"/>
  <c r="CI538" i="1"/>
  <c r="CJ538" i="1" s="1"/>
  <c r="CI539" i="1"/>
  <c r="CJ539" i="1" s="1"/>
  <c r="CI540" i="1"/>
  <c r="CJ540" i="1" s="1"/>
  <c r="CI541" i="1"/>
  <c r="CJ541" i="1" s="1"/>
  <c r="CI542" i="1"/>
  <c r="CJ542" i="1" s="1"/>
  <c r="CI543" i="1"/>
  <c r="CJ543" i="1" s="1"/>
  <c r="CI544" i="1"/>
  <c r="CJ544" i="1" s="1"/>
  <c r="CI545" i="1"/>
  <c r="CJ545" i="1" s="1"/>
  <c r="CI546" i="1"/>
  <c r="CJ546" i="1" s="1"/>
  <c r="CI547" i="1"/>
  <c r="CJ547" i="1" s="1"/>
  <c r="CI548" i="1"/>
  <c r="CJ548" i="1" s="1"/>
  <c r="CI549" i="1"/>
  <c r="CJ549" i="1" s="1"/>
  <c r="CI550" i="1"/>
  <c r="CJ550" i="1" s="1"/>
  <c r="CI551" i="1"/>
  <c r="CJ551" i="1" s="1"/>
  <c r="CI552" i="1"/>
  <c r="CJ552" i="1" s="1"/>
  <c r="CI553" i="1"/>
  <c r="CJ553" i="1" s="1"/>
  <c r="CI554" i="1"/>
  <c r="CJ554" i="1" s="1"/>
  <c r="CI555" i="1"/>
  <c r="CJ555" i="1" s="1"/>
  <c r="CI556" i="1"/>
  <c r="CJ556" i="1" s="1"/>
  <c r="CI557" i="1"/>
  <c r="CJ557" i="1" s="1"/>
  <c r="CI558" i="1"/>
  <c r="CJ558" i="1" s="1"/>
  <c r="CI559" i="1"/>
  <c r="CJ559" i="1" s="1"/>
  <c r="CI560" i="1"/>
  <c r="CJ560" i="1" s="1"/>
  <c r="CI561" i="1"/>
  <c r="CJ561" i="1" s="1"/>
  <c r="CI562" i="1"/>
  <c r="CJ562" i="1" s="1"/>
  <c r="CI563" i="1"/>
  <c r="CJ563" i="1" s="1"/>
  <c r="CI564" i="1"/>
  <c r="CJ564" i="1" s="1"/>
  <c r="CI565" i="1"/>
  <c r="CJ565" i="1" s="1"/>
  <c r="CI566" i="1"/>
  <c r="CJ566" i="1" s="1"/>
  <c r="CI567" i="1"/>
  <c r="CJ567" i="1" s="1"/>
  <c r="CI568" i="1"/>
  <c r="CJ568" i="1" s="1"/>
  <c r="CI569" i="1"/>
  <c r="CJ569" i="1" s="1"/>
  <c r="CI570" i="1"/>
  <c r="CJ570" i="1" s="1"/>
  <c r="CI571" i="1"/>
  <c r="CJ571" i="1" s="1"/>
  <c r="CI572" i="1"/>
  <c r="CJ572" i="1" s="1"/>
  <c r="CI573" i="1"/>
  <c r="CJ573" i="1" s="1"/>
  <c r="CI574" i="1"/>
  <c r="CJ574" i="1" s="1"/>
  <c r="CI575" i="1"/>
  <c r="CJ575" i="1" s="1"/>
  <c r="CI576" i="1"/>
  <c r="CJ576" i="1" s="1"/>
  <c r="CI577" i="1"/>
  <c r="CJ577" i="1" s="1"/>
  <c r="CI578" i="1"/>
  <c r="CJ578" i="1" s="1"/>
  <c r="CI579" i="1"/>
  <c r="CJ579" i="1" s="1"/>
  <c r="CI580" i="1"/>
  <c r="CJ580" i="1" s="1"/>
  <c r="CI581" i="1"/>
  <c r="CJ581" i="1" s="1"/>
  <c r="CI582" i="1"/>
  <c r="CI583" i="1"/>
  <c r="CJ583" i="1" s="1"/>
  <c r="CI584" i="1"/>
  <c r="CJ584" i="1" s="1"/>
  <c r="CI585" i="1"/>
  <c r="CJ585" i="1" s="1"/>
  <c r="CI586" i="1"/>
  <c r="CJ586" i="1" s="1"/>
  <c r="CI587" i="1"/>
  <c r="CJ587" i="1" s="1"/>
  <c r="CI588" i="1"/>
  <c r="CJ588" i="1" s="1"/>
  <c r="CI589" i="1"/>
  <c r="CJ589" i="1" s="1"/>
  <c r="CI590" i="1"/>
  <c r="CJ590" i="1" s="1"/>
  <c r="CI591" i="1"/>
  <c r="CJ591" i="1" s="1"/>
  <c r="CI592" i="1"/>
  <c r="CJ592" i="1" s="1"/>
  <c r="CI593" i="1"/>
  <c r="CJ593" i="1" s="1"/>
  <c r="CI594" i="1"/>
  <c r="CJ594" i="1" s="1"/>
  <c r="CI595" i="1"/>
  <c r="CJ595" i="1" s="1"/>
  <c r="CI596" i="1"/>
  <c r="CJ596" i="1" s="1"/>
  <c r="CI597" i="1"/>
  <c r="CJ597" i="1" s="1"/>
  <c r="CI598" i="1"/>
  <c r="CJ598" i="1" s="1"/>
  <c r="CI599" i="1"/>
  <c r="CJ599" i="1" s="1"/>
  <c r="CI600" i="1"/>
  <c r="CJ600" i="1" s="1"/>
  <c r="CI601" i="1"/>
  <c r="CJ601" i="1" s="1"/>
  <c r="CI602" i="1"/>
  <c r="CJ602" i="1" s="1"/>
  <c r="CI603" i="1"/>
  <c r="CJ603" i="1" s="1"/>
  <c r="CI604" i="1"/>
  <c r="CJ604" i="1" s="1"/>
  <c r="CI605" i="1"/>
  <c r="CJ605" i="1" s="1"/>
  <c r="CI606" i="1"/>
  <c r="CJ606" i="1" s="1"/>
  <c r="CI607" i="1"/>
  <c r="CJ607" i="1" s="1"/>
  <c r="CI608" i="1"/>
  <c r="CJ608" i="1" s="1"/>
  <c r="CI609" i="1"/>
  <c r="CJ609" i="1" s="1"/>
  <c r="CI610" i="1"/>
  <c r="CJ610" i="1" s="1"/>
  <c r="CI611" i="1"/>
  <c r="CJ611" i="1" s="1"/>
  <c r="CI612" i="1"/>
  <c r="CJ612" i="1" s="1"/>
  <c r="CI613" i="1"/>
  <c r="CJ613" i="1" s="1"/>
  <c r="CI614" i="1"/>
  <c r="CJ614" i="1" s="1"/>
  <c r="CI615" i="1"/>
  <c r="CJ615" i="1" s="1"/>
  <c r="CI616" i="1"/>
  <c r="CJ616" i="1" s="1"/>
  <c r="CI617" i="1"/>
  <c r="CJ617" i="1" s="1"/>
  <c r="CI618" i="1"/>
  <c r="CJ618" i="1" s="1"/>
  <c r="CI619" i="1"/>
  <c r="CJ619" i="1" s="1"/>
  <c r="CI620" i="1"/>
  <c r="CJ620" i="1" s="1"/>
  <c r="CI621" i="1"/>
  <c r="CJ621" i="1" s="1"/>
  <c r="CI622" i="1"/>
  <c r="CJ622" i="1" s="1"/>
  <c r="CI623" i="1"/>
  <c r="CJ623" i="1" s="1"/>
  <c r="CI624" i="1"/>
  <c r="CJ624" i="1" s="1"/>
  <c r="CI625" i="1"/>
  <c r="CJ625" i="1" s="1"/>
  <c r="CI626" i="1"/>
  <c r="CJ626" i="1" s="1"/>
  <c r="CI627" i="1"/>
  <c r="CJ627" i="1" s="1"/>
  <c r="CI628" i="1"/>
  <c r="CJ628" i="1" s="1"/>
  <c r="CI629" i="1"/>
  <c r="CJ629" i="1" s="1"/>
  <c r="CI630" i="1"/>
  <c r="CJ630" i="1" s="1"/>
  <c r="CI631" i="1"/>
  <c r="CJ631" i="1" s="1"/>
  <c r="CI632" i="1"/>
  <c r="CJ632" i="1" s="1"/>
  <c r="CI633" i="1"/>
  <c r="CJ633" i="1" s="1"/>
  <c r="CI634" i="1"/>
  <c r="CJ634" i="1" s="1"/>
  <c r="CI635" i="1"/>
  <c r="CJ635" i="1" s="1"/>
  <c r="CI636" i="1"/>
  <c r="CJ636" i="1" s="1"/>
  <c r="CI637" i="1"/>
  <c r="CJ637" i="1" s="1"/>
  <c r="CI638" i="1"/>
  <c r="CJ638" i="1" s="1"/>
  <c r="CI639" i="1"/>
  <c r="CJ639" i="1" s="1"/>
  <c r="CI640" i="1"/>
  <c r="CJ640" i="1" s="1"/>
  <c r="CI641" i="1"/>
  <c r="CJ641" i="1" s="1"/>
  <c r="CI642" i="1"/>
  <c r="CJ642" i="1" s="1"/>
  <c r="CI643" i="1"/>
  <c r="CJ643" i="1" s="1"/>
  <c r="CI644" i="1"/>
  <c r="CJ644" i="1" s="1"/>
  <c r="CI645" i="1"/>
  <c r="CJ645" i="1" s="1"/>
  <c r="CI646" i="1"/>
  <c r="CJ646" i="1" s="1"/>
  <c r="CI647" i="1"/>
  <c r="CJ647" i="1" s="1"/>
  <c r="CI648" i="1"/>
  <c r="CJ648" i="1" s="1"/>
  <c r="CI649" i="1"/>
  <c r="CJ649" i="1" s="1"/>
  <c r="CI650" i="1"/>
  <c r="CJ650" i="1" s="1"/>
  <c r="CI651" i="1"/>
  <c r="CJ651" i="1" s="1"/>
  <c r="CI652" i="1"/>
  <c r="CJ652" i="1" s="1"/>
  <c r="CI653" i="1"/>
  <c r="CJ653" i="1" s="1"/>
  <c r="CI654" i="1"/>
  <c r="CJ654" i="1" s="1"/>
  <c r="CI655" i="1"/>
  <c r="CJ655" i="1" s="1"/>
  <c r="CI656" i="1"/>
  <c r="CJ656" i="1" s="1"/>
  <c r="CI657" i="1"/>
  <c r="CJ657" i="1" s="1"/>
  <c r="CI658" i="1"/>
  <c r="CJ658" i="1" s="1"/>
  <c r="CI659" i="1"/>
  <c r="CJ659" i="1" s="1"/>
  <c r="CI660" i="1"/>
  <c r="CJ660" i="1" s="1"/>
  <c r="CI661" i="1"/>
  <c r="CJ661" i="1" s="1"/>
  <c r="CI662" i="1"/>
  <c r="CJ662" i="1" s="1"/>
  <c r="CI663" i="1"/>
  <c r="CJ663" i="1" s="1"/>
  <c r="CI664" i="1"/>
  <c r="CJ664" i="1" s="1"/>
  <c r="CI665" i="1"/>
  <c r="CJ665" i="1" s="1"/>
  <c r="CI666" i="1"/>
  <c r="CJ666" i="1" s="1"/>
  <c r="CI667" i="1"/>
  <c r="CJ667" i="1" s="1"/>
  <c r="CI668" i="1"/>
  <c r="CJ668" i="1" s="1"/>
  <c r="CI669" i="1"/>
  <c r="CJ669" i="1" s="1"/>
  <c r="CI670" i="1"/>
  <c r="CJ670" i="1" s="1"/>
  <c r="CI671" i="1"/>
  <c r="CJ671" i="1" s="1"/>
  <c r="CI672" i="1"/>
  <c r="CJ672" i="1" s="1"/>
  <c r="CI673" i="1"/>
  <c r="CJ673" i="1" s="1"/>
  <c r="CI674" i="1"/>
  <c r="CJ674" i="1" s="1"/>
  <c r="CI675" i="1"/>
  <c r="CJ675" i="1" s="1"/>
  <c r="CI676" i="1"/>
  <c r="CJ676" i="1" s="1"/>
  <c r="CI677" i="1"/>
  <c r="CJ677" i="1" s="1"/>
  <c r="CI678" i="1"/>
  <c r="CJ678" i="1" s="1"/>
  <c r="CI679" i="1"/>
  <c r="CJ679" i="1" s="1"/>
  <c r="CI680" i="1"/>
  <c r="CJ680" i="1" s="1"/>
  <c r="CI681" i="1"/>
  <c r="CJ681" i="1" s="1"/>
  <c r="CI682" i="1"/>
  <c r="CJ682" i="1" s="1"/>
  <c r="CI683" i="1"/>
  <c r="CJ683" i="1" s="1"/>
  <c r="CI684" i="1"/>
  <c r="CJ684" i="1" s="1"/>
  <c r="CI685" i="1"/>
  <c r="CJ685" i="1" s="1"/>
  <c r="CI686" i="1"/>
  <c r="CJ686" i="1" s="1"/>
  <c r="CI687" i="1"/>
  <c r="CJ687" i="1" s="1"/>
  <c r="CI688" i="1"/>
  <c r="CJ688" i="1" s="1"/>
  <c r="CI689" i="1"/>
  <c r="CJ689" i="1" s="1"/>
  <c r="CI690" i="1"/>
  <c r="CJ690" i="1" s="1"/>
  <c r="CI691" i="1"/>
  <c r="CJ691" i="1" s="1"/>
  <c r="CI692" i="1"/>
  <c r="CJ692" i="1" s="1"/>
  <c r="CI693" i="1"/>
  <c r="CJ693" i="1" s="1"/>
  <c r="CI694" i="1"/>
  <c r="CJ694" i="1" s="1"/>
  <c r="CI695" i="1"/>
  <c r="CJ695" i="1" s="1"/>
  <c r="CI696" i="1"/>
  <c r="CJ696" i="1" s="1"/>
  <c r="CI697" i="1"/>
  <c r="CJ697" i="1" s="1"/>
  <c r="CI698" i="1"/>
  <c r="CJ698" i="1" s="1"/>
  <c r="CI699" i="1"/>
  <c r="CJ699" i="1" s="1"/>
  <c r="CI700" i="1"/>
  <c r="CJ700" i="1" s="1"/>
  <c r="CI701" i="1"/>
  <c r="CJ701" i="1" s="1"/>
  <c r="CI702" i="1"/>
  <c r="CJ702" i="1" s="1"/>
  <c r="CI703" i="1"/>
  <c r="CJ703" i="1" s="1"/>
  <c r="CI704" i="1"/>
  <c r="CJ704" i="1" s="1"/>
  <c r="CI705" i="1"/>
  <c r="CJ705" i="1" s="1"/>
  <c r="CI706" i="1"/>
  <c r="CJ706" i="1" s="1"/>
  <c r="CI707" i="1"/>
  <c r="CJ707" i="1" s="1"/>
  <c r="CI708" i="1"/>
  <c r="CJ708" i="1" s="1"/>
  <c r="CI709" i="1"/>
  <c r="CJ709" i="1" s="1"/>
  <c r="CI710" i="1"/>
  <c r="CJ710" i="1" s="1"/>
  <c r="CI711" i="1"/>
  <c r="CJ711" i="1" s="1"/>
  <c r="CI712" i="1"/>
  <c r="CJ712" i="1" s="1"/>
  <c r="CI713" i="1"/>
  <c r="CJ713" i="1" s="1"/>
  <c r="CI714" i="1"/>
  <c r="CJ714" i="1" s="1"/>
  <c r="CI715" i="1"/>
  <c r="CJ715" i="1" s="1"/>
  <c r="CI716" i="1"/>
  <c r="CJ716" i="1" s="1"/>
  <c r="CI717" i="1"/>
  <c r="CJ717" i="1" s="1"/>
  <c r="CI718" i="1"/>
  <c r="CJ718" i="1" s="1"/>
  <c r="CI719" i="1"/>
  <c r="CJ719" i="1" s="1"/>
  <c r="CI720" i="1"/>
  <c r="CJ720" i="1" s="1"/>
  <c r="CI721" i="1"/>
  <c r="CJ721" i="1" s="1"/>
  <c r="CI722" i="1"/>
  <c r="CJ722" i="1" s="1"/>
  <c r="CI723" i="1"/>
  <c r="CJ723" i="1" s="1"/>
  <c r="CI724" i="1"/>
  <c r="CJ724" i="1" s="1"/>
  <c r="CI725" i="1"/>
  <c r="CJ725" i="1" s="1"/>
  <c r="CI726" i="1"/>
  <c r="CJ726" i="1" s="1"/>
  <c r="CI727" i="1"/>
  <c r="CJ727" i="1" s="1"/>
  <c r="CI728" i="1"/>
  <c r="CJ728" i="1" s="1"/>
  <c r="CI729" i="1"/>
  <c r="CJ729" i="1" s="1"/>
  <c r="CI730" i="1"/>
  <c r="CJ730" i="1" s="1"/>
  <c r="CI731" i="1"/>
  <c r="CJ731" i="1" s="1"/>
  <c r="CI732" i="1"/>
  <c r="CJ732" i="1" s="1"/>
  <c r="CI733" i="1"/>
  <c r="CJ733" i="1" s="1"/>
  <c r="CI734" i="1"/>
  <c r="CJ734" i="1" s="1"/>
  <c r="CI735" i="1"/>
  <c r="CJ735" i="1" s="1"/>
  <c r="CI736" i="1"/>
  <c r="CJ736" i="1" s="1"/>
  <c r="CI737" i="1"/>
  <c r="CJ737" i="1" s="1"/>
  <c r="CI738" i="1"/>
  <c r="CJ738" i="1" s="1"/>
  <c r="CI739" i="1"/>
  <c r="CJ739" i="1" s="1"/>
  <c r="CI740" i="1"/>
  <c r="CJ740" i="1" s="1"/>
  <c r="CI741" i="1"/>
  <c r="CJ741" i="1" s="1"/>
  <c r="CI742" i="1"/>
  <c r="CJ742" i="1" s="1"/>
  <c r="CI743" i="1"/>
  <c r="CJ743" i="1" s="1"/>
  <c r="CI744" i="1"/>
  <c r="CJ744" i="1" s="1"/>
  <c r="CI745" i="1"/>
  <c r="CJ745" i="1" s="1"/>
  <c r="CI746" i="1"/>
  <c r="CJ746" i="1" s="1"/>
  <c r="CI747" i="1"/>
  <c r="CJ747" i="1" s="1"/>
  <c r="CI748" i="1"/>
  <c r="CJ748" i="1" s="1"/>
  <c r="CI749" i="1"/>
  <c r="CJ749" i="1" s="1"/>
  <c r="CI750" i="1"/>
  <c r="CJ750" i="1" s="1"/>
  <c r="CI751" i="1"/>
  <c r="CJ751" i="1" s="1"/>
  <c r="CI752" i="1"/>
  <c r="CJ752" i="1" s="1"/>
  <c r="CI753" i="1"/>
  <c r="CJ753" i="1" s="1"/>
  <c r="CI754" i="1"/>
  <c r="CJ754" i="1" s="1"/>
  <c r="CI755" i="1"/>
  <c r="CJ755" i="1" s="1"/>
  <c r="CI756" i="1"/>
  <c r="CJ756" i="1" s="1"/>
  <c r="CI757" i="1"/>
  <c r="CJ757" i="1" s="1"/>
  <c r="CI758" i="1"/>
  <c r="CJ758" i="1" s="1"/>
  <c r="CI759" i="1"/>
  <c r="CJ759" i="1" s="1"/>
  <c r="CI760" i="1"/>
  <c r="CJ760" i="1" s="1"/>
  <c r="CI761" i="1"/>
  <c r="CJ761" i="1" s="1"/>
  <c r="CI762" i="1"/>
  <c r="CJ762" i="1" s="1"/>
  <c r="CI763" i="1"/>
  <c r="CJ763" i="1" s="1"/>
  <c r="CI764" i="1"/>
  <c r="CJ764" i="1" s="1"/>
  <c r="CI765" i="1"/>
  <c r="CJ765" i="1" s="1"/>
  <c r="CI766" i="1"/>
  <c r="CJ766" i="1" s="1"/>
  <c r="CI767" i="1"/>
  <c r="CJ767" i="1" s="1"/>
  <c r="CI768" i="1"/>
  <c r="CJ768" i="1" s="1"/>
  <c r="CI769" i="1"/>
  <c r="CJ769" i="1" s="1"/>
  <c r="CI770" i="1"/>
  <c r="CJ770" i="1" s="1"/>
  <c r="CI771" i="1"/>
  <c r="CJ771" i="1" s="1"/>
  <c r="CI772" i="1"/>
  <c r="CJ772" i="1" s="1"/>
  <c r="CI773" i="1"/>
  <c r="CJ773" i="1" s="1"/>
  <c r="CI774" i="1"/>
  <c r="CJ774" i="1" s="1"/>
  <c r="CI775" i="1"/>
  <c r="CJ775" i="1" s="1"/>
  <c r="CI776" i="1"/>
  <c r="CJ776" i="1" s="1"/>
  <c r="CI777" i="1"/>
  <c r="CJ777" i="1" s="1"/>
  <c r="CI778" i="1"/>
  <c r="CJ778" i="1" s="1"/>
  <c r="CI779" i="1"/>
  <c r="CJ779" i="1" s="1"/>
  <c r="CI780" i="1"/>
  <c r="CJ780" i="1" s="1"/>
  <c r="CI781" i="1"/>
  <c r="CJ781" i="1" s="1"/>
  <c r="CI782" i="1"/>
  <c r="CJ782" i="1" s="1"/>
  <c r="CI783" i="1"/>
  <c r="CJ783" i="1" s="1"/>
  <c r="CI784" i="1"/>
  <c r="CJ784" i="1" s="1"/>
  <c r="CI785" i="1"/>
  <c r="CJ785" i="1" s="1"/>
  <c r="CI786" i="1"/>
  <c r="CJ786" i="1" s="1"/>
  <c r="CI787" i="1"/>
  <c r="CJ787" i="1" s="1"/>
  <c r="CI788" i="1"/>
  <c r="CJ788" i="1" s="1"/>
  <c r="CI789" i="1"/>
  <c r="CJ789" i="1" s="1"/>
  <c r="CI790" i="1"/>
  <c r="CJ790" i="1" s="1"/>
  <c r="CI791" i="1"/>
  <c r="CJ791" i="1" s="1"/>
  <c r="CI792" i="1"/>
  <c r="CJ792" i="1" s="1"/>
  <c r="CI793" i="1"/>
  <c r="CJ793" i="1" s="1"/>
  <c r="CI794" i="1"/>
  <c r="CJ794" i="1" s="1"/>
  <c r="CI795" i="1"/>
  <c r="CJ795" i="1" s="1"/>
  <c r="CI796" i="1"/>
  <c r="CJ796" i="1" s="1"/>
  <c r="CI797" i="1"/>
  <c r="CJ797" i="1" s="1"/>
  <c r="CI798" i="1"/>
  <c r="CJ798" i="1" s="1"/>
  <c r="CI799" i="1"/>
  <c r="CJ799" i="1" s="1"/>
  <c r="CI800" i="1"/>
  <c r="CJ800" i="1" s="1"/>
  <c r="CI801" i="1"/>
  <c r="CJ801" i="1" s="1"/>
  <c r="CI802" i="1"/>
  <c r="CJ802" i="1" s="1"/>
  <c r="CI803" i="1"/>
  <c r="CJ803" i="1" s="1"/>
  <c r="CI804" i="1"/>
  <c r="CJ804" i="1" s="1"/>
  <c r="CI805" i="1"/>
  <c r="CJ805" i="1" s="1"/>
  <c r="CI806" i="1"/>
  <c r="CJ806" i="1" s="1"/>
  <c r="CI807" i="1"/>
  <c r="CJ807" i="1" s="1"/>
  <c r="CI808" i="1"/>
  <c r="CJ808" i="1" s="1"/>
  <c r="CI809" i="1"/>
  <c r="CJ809" i="1" s="1"/>
  <c r="CI810" i="1"/>
  <c r="CJ810" i="1" s="1"/>
  <c r="CI811" i="1"/>
  <c r="CJ811" i="1" s="1"/>
  <c r="CI812" i="1"/>
  <c r="CJ812" i="1" s="1"/>
  <c r="CI813" i="1"/>
  <c r="CJ813" i="1" s="1"/>
  <c r="CI814" i="1"/>
  <c r="CJ814" i="1" s="1"/>
  <c r="CI815" i="1"/>
  <c r="CJ815" i="1" s="1"/>
  <c r="CI816" i="1"/>
  <c r="CJ816" i="1" s="1"/>
  <c r="CI817" i="1"/>
  <c r="CJ817" i="1" s="1"/>
  <c r="CI818" i="1"/>
  <c r="CJ818" i="1" s="1"/>
  <c r="CI819" i="1"/>
  <c r="CJ819" i="1" s="1"/>
  <c r="CI820" i="1"/>
  <c r="CJ820" i="1" s="1"/>
  <c r="CI821" i="1"/>
  <c r="CJ821" i="1" s="1"/>
  <c r="CI822" i="1"/>
  <c r="CJ822" i="1" s="1"/>
  <c r="CI823" i="1"/>
  <c r="CJ823" i="1" s="1"/>
  <c r="CI824" i="1"/>
  <c r="CJ824" i="1" s="1"/>
  <c r="CI825" i="1"/>
  <c r="CJ825" i="1" s="1"/>
  <c r="CI826" i="1"/>
  <c r="CJ826" i="1" s="1"/>
  <c r="CI827" i="1"/>
  <c r="CJ827" i="1" s="1"/>
  <c r="CI828" i="1"/>
  <c r="CJ828" i="1" s="1"/>
  <c r="CI829" i="1"/>
  <c r="CJ829" i="1" s="1"/>
  <c r="CI830" i="1"/>
  <c r="CJ830" i="1" s="1"/>
  <c r="CI831" i="1"/>
  <c r="CJ831" i="1" s="1"/>
  <c r="CI832" i="1"/>
  <c r="CJ832" i="1" s="1"/>
  <c r="CI833" i="1"/>
  <c r="CJ833" i="1" s="1"/>
  <c r="CI834" i="1"/>
  <c r="CJ834" i="1" s="1"/>
  <c r="CI835" i="1"/>
  <c r="CJ835" i="1" s="1"/>
  <c r="CI836" i="1"/>
  <c r="CJ836" i="1" s="1"/>
  <c r="CI837" i="1"/>
  <c r="CJ837" i="1" s="1"/>
  <c r="CI838" i="1"/>
  <c r="CJ838" i="1" s="1"/>
  <c r="CI839" i="1"/>
  <c r="CJ839" i="1" s="1"/>
  <c r="CI840" i="1"/>
  <c r="CJ840" i="1" s="1"/>
  <c r="CI841" i="1"/>
  <c r="CJ841" i="1" s="1"/>
  <c r="CI842" i="1"/>
  <c r="CJ842" i="1" s="1"/>
  <c r="CI843" i="1"/>
  <c r="CJ843" i="1" s="1"/>
  <c r="CI844" i="1"/>
  <c r="CJ844" i="1" s="1"/>
  <c r="CI845" i="1"/>
  <c r="CJ845" i="1" s="1"/>
  <c r="CI846" i="1"/>
  <c r="CJ846" i="1" s="1"/>
  <c r="CI847" i="1"/>
  <c r="CJ847" i="1" s="1"/>
  <c r="CI848" i="1"/>
  <c r="CJ848" i="1" s="1"/>
  <c r="CI849" i="1"/>
  <c r="CJ849" i="1" s="1"/>
  <c r="CI850" i="1"/>
  <c r="CJ850" i="1" s="1"/>
  <c r="CI851" i="1"/>
  <c r="CJ851" i="1" s="1"/>
  <c r="CI852" i="1"/>
  <c r="CJ852" i="1" s="1"/>
  <c r="CI853" i="1"/>
  <c r="CJ853" i="1" s="1"/>
  <c r="CI854" i="1"/>
  <c r="CJ854" i="1" s="1"/>
  <c r="CI855" i="1"/>
  <c r="CJ855" i="1" s="1"/>
  <c r="CI856" i="1"/>
  <c r="CJ856" i="1" s="1"/>
  <c r="CI857" i="1"/>
  <c r="CJ857" i="1" s="1"/>
  <c r="CI858" i="1"/>
  <c r="CJ858" i="1" s="1"/>
  <c r="CI859" i="1"/>
  <c r="CJ859" i="1" s="1"/>
  <c r="CI860" i="1"/>
  <c r="CJ860" i="1" s="1"/>
  <c r="CI861" i="1"/>
  <c r="CJ861" i="1" s="1"/>
  <c r="CI862" i="1"/>
  <c r="CJ862" i="1" s="1"/>
  <c r="CI863" i="1"/>
  <c r="CJ863" i="1" s="1"/>
  <c r="CI864" i="1"/>
  <c r="CJ864" i="1" s="1"/>
  <c r="CI865" i="1"/>
  <c r="CJ865" i="1" s="1"/>
  <c r="CI866" i="1"/>
  <c r="CJ866" i="1" s="1"/>
  <c r="CI867" i="1"/>
  <c r="CJ867" i="1" s="1"/>
  <c r="CI868" i="1"/>
  <c r="CJ868" i="1" s="1"/>
  <c r="CI869" i="1"/>
  <c r="CJ869" i="1" s="1"/>
  <c r="CI870" i="1"/>
  <c r="CJ870" i="1" s="1"/>
  <c r="CI871" i="1"/>
  <c r="CJ871" i="1" s="1"/>
  <c r="CI872" i="1"/>
  <c r="CJ872" i="1" s="1"/>
  <c r="CI873" i="1"/>
  <c r="CJ873" i="1" s="1"/>
  <c r="CI874" i="1"/>
  <c r="CJ874" i="1" s="1"/>
  <c r="CI875" i="1"/>
  <c r="CJ875" i="1" s="1"/>
  <c r="CI876" i="1"/>
  <c r="CJ876" i="1" s="1"/>
  <c r="CI877" i="1"/>
  <c r="CJ877" i="1" s="1"/>
  <c r="CI878" i="1"/>
  <c r="CJ878" i="1" s="1"/>
  <c r="CI879" i="1"/>
  <c r="CJ879" i="1" s="1"/>
  <c r="CI880" i="1"/>
  <c r="CJ880" i="1" s="1"/>
  <c r="CI881" i="1"/>
  <c r="CJ881" i="1" s="1"/>
  <c r="CI882" i="1"/>
  <c r="CJ882" i="1" s="1"/>
  <c r="CI883" i="1"/>
  <c r="CJ883" i="1" s="1"/>
  <c r="CI884" i="1"/>
  <c r="CJ884" i="1" s="1"/>
  <c r="CI885" i="1"/>
  <c r="CJ885" i="1" s="1"/>
  <c r="CI886" i="1"/>
  <c r="CJ886" i="1" s="1"/>
  <c r="CI887" i="1"/>
  <c r="CJ887" i="1" s="1"/>
  <c r="CI888" i="1"/>
  <c r="CJ888" i="1" s="1"/>
  <c r="CI889" i="1"/>
  <c r="CJ889" i="1" s="1"/>
  <c r="CI890" i="1"/>
  <c r="CJ890" i="1" s="1"/>
  <c r="CI891" i="1"/>
  <c r="CJ891" i="1" s="1"/>
  <c r="CI892" i="1"/>
  <c r="CJ892" i="1" s="1"/>
  <c r="CI893" i="1"/>
  <c r="CJ893" i="1" s="1"/>
  <c r="CI894" i="1"/>
  <c r="CJ894" i="1" s="1"/>
  <c r="CI895" i="1"/>
  <c r="CJ895" i="1" s="1"/>
  <c r="CI896" i="1"/>
  <c r="CJ896" i="1" s="1"/>
  <c r="CI897" i="1"/>
  <c r="CJ897" i="1" s="1"/>
  <c r="CI898" i="1"/>
  <c r="CJ898" i="1" s="1"/>
  <c r="CI899" i="1"/>
  <c r="CJ899" i="1" s="1"/>
  <c r="CI900" i="1"/>
  <c r="CJ900" i="1" s="1"/>
  <c r="CI901" i="1"/>
  <c r="CJ901" i="1" s="1"/>
  <c r="CI902" i="1"/>
  <c r="CJ902" i="1" s="1"/>
  <c r="CI903" i="1"/>
  <c r="CJ903" i="1" s="1"/>
  <c r="CI904" i="1"/>
  <c r="CJ904" i="1" s="1"/>
  <c r="CI905" i="1"/>
  <c r="CJ905" i="1" s="1"/>
  <c r="CI906" i="1"/>
  <c r="CJ906" i="1" s="1"/>
  <c r="CI907" i="1"/>
  <c r="CJ907" i="1" s="1"/>
  <c r="CI908" i="1"/>
  <c r="CJ908" i="1" s="1"/>
  <c r="CI909" i="1"/>
  <c r="CJ909" i="1" s="1"/>
  <c r="CI910" i="1"/>
  <c r="CJ910" i="1" s="1"/>
  <c r="CI911" i="1"/>
  <c r="CJ911" i="1" s="1"/>
  <c r="CI912" i="1"/>
  <c r="CJ912" i="1" s="1"/>
  <c r="CI913" i="1"/>
  <c r="CJ913" i="1" s="1"/>
  <c r="CI914" i="1"/>
  <c r="CJ914" i="1" s="1"/>
  <c r="CI915" i="1"/>
  <c r="CJ915" i="1" s="1"/>
  <c r="CI916" i="1"/>
  <c r="CJ916" i="1" s="1"/>
  <c r="CI917" i="1"/>
  <c r="CJ917" i="1" s="1"/>
  <c r="CI918" i="1"/>
  <c r="CJ918" i="1" s="1"/>
  <c r="CI919" i="1"/>
  <c r="CJ919" i="1" s="1"/>
  <c r="CI920" i="1"/>
  <c r="CJ920" i="1" s="1"/>
  <c r="CI921" i="1"/>
  <c r="CJ921" i="1" s="1"/>
  <c r="CI922" i="1"/>
  <c r="CJ922" i="1" s="1"/>
  <c r="CI923" i="1"/>
  <c r="CJ923" i="1" s="1"/>
  <c r="CI924" i="1"/>
  <c r="CJ924" i="1" s="1"/>
  <c r="CI925" i="1"/>
  <c r="CJ925" i="1" s="1"/>
  <c r="CI926" i="1"/>
  <c r="CJ926" i="1" s="1"/>
  <c r="CI927" i="1"/>
  <c r="CJ927" i="1" s="1"/>
  <c r="CI928" i="1"/>
  <c r="CJ928" i="1" s="1"/>
  <c r="CI929" i="1"/>
  <c r="CJ929" i="1" s="1"/>
  <c r="CI930" i="1"/>
  <c r="CJ930" i="1" s="1"/>
  <c r="CI931" i="1"/>
  <c r="CJ931" i="1" s="1"/>
  <c r="CI932" i="1"/>
  <c r="CJ932" i="1" s="1"/>
  <c r="CI933" i="1"/>
  <c r="CJ933" i="1" s="1"/>
  <c r="CI934" i="1"/>
  <c r="CJ934" i="1" s="1"/>
  <c r="CI935" i="1"/>
  <c r="CJ935" i="1" s="1"/>
  <c r="CI936" i="1"/>
  <c r="CJ936" i="1" s="1"/>
  <c r="CI937" i="1"/>
  <c r="CJ937" i="1" s="1"/>
  <c r="CI938" i="1"/>
  <c r="CJ938" i="1" s="1"/>
  <c r="CI939" i="1"/>
  <c r="CJ939" i="1" s="1"/>
  <c r="CI940" i="1"/>
  <c r="CJ940" i="1" s="1"/>
  <c r="CI941" i="1"/>
  <c r="CJ941" i="1" s="1"/>
  <c r="CI942" i="1"/>
  <c r="CJ942" i="1" s="1"/>
  <c r="CI943" i="1"/>
  <c r="CJ943" i="1" s="1"/>
  <c r="CI944" i="1"/>
  <c r="CJ944" i="1" s="1"/>
  <c r="CI945" i="1"/>
  <c r="CJ945" i="1" s="1"/>
  <c r="CI946" i="1"/>
  <c r="CJ946" i="1" s="1"/>
  <c r="CI947" i="1"/>
  <c r="CJ947" i="1" s="1"/>
  <c r="CI948" i="1"/>
  <c r="CJ948" i="1" s="1"/>
  <c r="CI949" i="1"/>
  <c r="CJ949" i="1" s="1"/>
  <c r="CI950" i="1"/>
  <c r="CJ950" i="1" s="1"/>
  <c r="CI951" i="1"/>
  <c r="CJ951" i="1" s="1"/>
  <c r="CI952" i="1"/>
  <c r="CJ952" i="1" s="1"/>
  <c r="CI953" i="1"/>
  <c r="CJ953" i="1" s="1"/>
  <c r="CI954" i="1"/>
  <c r="CJ954" i="1" s="1"/>
  <c r="CI955" i="1"/>
  <c r="CJ955" i="1" s="1"/>
  <c r="CI956" i="1"/>
  <c r="CJ956" i="1" s="1"/>
  <c r="CI957" i="1"/>
  <c r="CJ957" i="1" s="1"/>
  <c r="CI958" i="1"/>
  <c r="CJ958" i="1" s="1"/>
  <c r="CI959" i="1"/>
  <c r="CJ959" i="1" s="1"/>
  <c r="CI960" i="1"/>
  <c r="CJ960" i="1" s="1"/>
  <c r="CI961" i="1"/>
  <c r="CJ961" i="1" s="1"/>
  <c r="CI962" i="1"/>
  <c r="CJ962" i="1" s="1"/>
  <c r="CI963" i="1"/>
  <c r="CJ963" i="1" s="1"/>
  <c r="CI964" i="1"/>
  <c r="CJ964" i="1" s="1"/>
  <c r="CI965" i="1"/>
  <c r="CJ965" i="1" s="1"/>
  <c r="CI966" i="1"/>
  <c r="CJ966" i="1" s="1"/>
  <c r="CI967" i="1"/>
  <c r="CJ967" i="1" s="1"/>
  <c r="CI968" i="1"/>
  <c r="CJ968" i="1" s="1"/>
  <c r="CI969" i="1"/>
  <c r="CJ969" i="1" s="1"/>
  <c r="CI970" i="1"/>
  <c r="CJ970" i="1" s="1"/>
  <c r="CI971" i="1"/>
  <c r="CJ971" i="1" s="1"/>
  <c r="CI972" i="1"/>
  <c r="CJ972" i="1" s="1"/>
  <c r="CI973" i="1"/>
  <c r="CJ973" i="1" s="1"/>
  <c r="CI974" i="1"/>
  <c r="CJ974" i="1" s="1"/>
  <c r="CI975" i="1"/>
  <c r="CJ975" i="1" s="1"/>
  <c r="CI976" i="1"/>
  <c r="CJ976" i="1" s="1"/>
  <c r="CI977" i="1"/>
  <c r="CJ977" i="1" s="1"/>
  <c r="CI978" i="1"/>
  <c r="CJ978" i="1" s="1"/>
  <c r="CI979" i="1"/>
  <c r="CJ979" i="1" s="1"/>
  <c r="CI980" i="1"/>
  <c r="CJ980" i="1" s="1"/>
  <c r="CI981" i="1"/>
  <c r="CJ981" i="1" s="1"/>
  <c r="CI982" i="1"/>
  <c r="CJ982" i="1" s="1"/>
  <c r="CI983" i="1"/>
  <c r="CJ983" i="1" s="1"/>
  <c r="CI984" i="1"/>
  <c r="CJ984" i="1" s="1"/>
  <c r="CI985" i="1"/>
  <c r="CJ985" i="1" s="1"/>
  <c r="CI986" i="1"/>
  <c r="CJ986" i="1" s="1"/>
  <c r="CI987" i="1"/>
  <c r="CJ987" i="1" s="1"/>
  <c r="CI988" i="1"/>
  <c r="CJ988" i="1" s="1"/>
  <c r="CI989" i="1"/>
  <c r="CJ989" i="1" s="1"/>
  <c r="CI990" i="1"/>
  <c r="CJ990" i="1" s="1"/>
  <c r="CI991" i="1"/>
  <c r="CJ991" i="1" s="1"/>
  <c r="CI992" i="1"/>
  <c r="CJ992" i="1" s="1"/>
  <c r="CI993" i="1"/>
  <c r="CJ993" i="1" s="1"/>
  <c r="CI994" i="1"/>
  <c r="CJ994" i="1" s="1"/>
  <c r="CI995" i="1"/>
  <c r="CJ995" i="1" s="1"/>
  <c r="CI996" i="1"/>
  <c r="CJ996" i="1" s="1"/>
  <c r="CI997" i="1"/>
  <c r="CJ997" i="1" s="1"/>
  <c r="CI998" i="1"/>
  <c r="CJ998" i="1" s="1"/>
  <c r="CI999" i="1"/>
  <c r="CJ999" i="1" s="1"/>
  <c r="CI1000" i="1"/>
  <c r="CJ1000" i="1" s="1"/>
  <c r="CI1001" i="1"/>
  <c r="CJ1001" i="1" s="1"/>
  <c r="CI1002" i="1"/>
  <c r="CJ1002" i="1" s="1"/>
  <c r="CI1003" i="1"/>
  <c r="CJ1003" i="1" s="1"/>
  <c r="CI1004" i="1"/>
  <c r="CJ1004" i="1" s="1"/>
  <c r="CI1005" i="1"/>
  <c r="CJ1005" i="1" s="1"/>
  <c r="CI1006" i="1"/>
  <c r="CJ1006" i="1" s="1"/>
  <c r="CI1007" i="1"/>
  <c r="CJ1007" i="1" s="1"/>
  <c r="CI1008" i="1"/>
  <c r="CJ1008" i="1" s="1"/>
  <c r="CI1009" i="1"/>
  <c r="CJ1009" i="1" s="1"/>
  <c r="CI1010" i="1"/>
  <c r="CJ1010" i="1" s="1"/>
  <c r="CI1011" i="1"/>
  <c r="CJ1011" i="1" s="1"/>
  <c r="CI1012" i="1"/>
  <c r="CJ1012" i="1" s="1"/>
  <c r="CI1013" i="1"/>
  <c r="CJ1013" i="1" s="1"/>
  <c r="CI1014" i="1"/>
  <c r="CJ1014" i="1" s="1"/>
  <c r="CI1015" i="1"/>
  <c r="CJ1015" i="1" s="1"/>
  <c r="CI1016" i="1"/>
  <c r="CJ1016" i="1" s="1"/>
  <c r="CI1017" i="1"/>
  <c r="CJ1017" i="1" s="1"/>
  <c r="CI1018" i="1"/>
  <c r="CJ1018" i="1" s="1"/>
  <c r="CI1019" i="1"/>
  <c r="CJ1019" i="1" s="1"/>
  <c r="CI1020" i="1"/>
  <c r="CJ1020" i="1" s="1"/>
  <c r="CI1021" i="1"/>
  <c r="CJ1021" i="1" s="1"/>
  <c r="CI1022" i="1"/>
  <c r="CJ1022" i="1" s="1"/>
  <c r="CI1023" i="1"/>
  <c r="CJ1023" i="1" s="1"/>
  <c r="CI1024" i="1"/>
  <c r="CJ1024" i="1" s="1"/>
  <c r="CI1025" i="1"/>
  <c r="CJ1025" i="1" s="1"/>
  <c r="CI1026" i="1"/>
  <c r="CJ1026" i="1" s="1"/>
  <c r="CI1027" i="1"/>
  <c r="CJ1027" i="1" s="1"/>
  <c r="CI1028" i="1"/>
  <c r="CJ1028" i="1" s="1"/>
  <c r="CI1029" i="1"/>
  <c r="CJ1029" i="1" s="1"/>
  <c r="CI1030" i="1"/>
  <c r="CJ1030" i="1" s="1"/>
  <c r="CI1031" i="1"/>
  <c r="CJ1031" i="1" s="1"/>
  <c r="CI1032" i="1"/>
  <c r="CJ1032" i="1" s="1"/>
  <c r="CI1033" i="1"/>
  <c r="CJ1033" i="1" s="1"/>
  <c r="CI1034" i="1"/>
  <c r="CJ1034" i="1" s="1"/>
  <c r="CI1035" i="1"/>
  <c r="CJ1035" i="1" s="1"/>
  <c r="CI1036" i="1"/>
  <c r="CJ1036" i="1" s="1"/>
  <c r="CI1037" i="1"/>
  <c r="CJ1037" i="1" s="1"/>
  <c r="CI1038" i="1"/>
  <c r="CJ1038" i="1" s="1"/>
  <c r="CI1039" i="1"/>
  <c r="CJ1039" i="1" s="1"/>
  <c r="CI1040" i="1"/>
  <c r="CJ1040" i="1" s="1"/>
  <c r="CI1041" i="1"/>
  <c r="CJ1041" i="1" s="1"/>
  <c r="CI1042" i="1"/>
  <c r="CJ1042" i="1" s="1"/>
  <c r="CI1043" i="1"/>
  <c r="CJ1043" i="1" s="1"/>
  <c r="CI1044" i="1"/>
  <c r="CJ1044" i="1" s="1"/>
  <c r="CI1045" i="1"/>
  <c r="CJ1045" i="1" s="1"/>
  <c r="CI1046" i="1"/>
  <c r="CJ1046" i="1" s="1"/>
  <c r="CI1047" i="1"/>
  <c r="CJ1047" i="1" s="1"/>
  <c r="CI1048" i="1"/>
  <c r="CJ1048" i="1" s="1"/>
  <c r="CI1049" i="1"/>
  <c r="CJ1049" i="1" s="1"/>
  <c r="CI1050" i="1"/>
  <c r="CJ1050" i="1" s="1"/>
  <c r="CI1051" i="1"/>
  <c r="CJ1051" i="1" s="1"/>
  <c r="CI1052" i="1"/>
  <c r="CJ1052" i="1" s="1"/>
  <c r="CI1053" i="1"/>
  <c r="CJ1053" i="1" s="1"/>
  <c r="CI1054" i="1"/>
  <c r="CJ1054" i="1" s="1"/>
  <c r="CI1055" i="1"/>
  <c r="CJ1055" i="1" s="1"/>
  <c r="CI1056" i="1"/>
  <c r="CJ1056" i="1" s="1"/>
  <c r="CI1057" i="1"/>
  <c r="CJ1057" i="1" s="1"/>
  <c r="CI1058" i="1"/>
  <c r="CJ1058" i="1" s="1"/>
  <c r="CI1059" i="1"/>
  <c r="CJ1059" i="1" s="1"/>
  <c r="CI1060" i="1"/>
  <c r="CJ1060" i="1" s="1"/>
  <c r="CI1061" i="1"/>
  <c r="CJ1061" i="1" s="1"/>
  <c r="CI1062" i="1"/>
  <c r="CJ1062" i="1" s="1"/>
  <c r="CI1063" i="1"/>
  <c r="CJ1063" i="1" s="1"/>
  <c r="CI1064" i="1"/>
  <c r="CJ1064" i="1" s="1"/>
  <c r="CI1065" i="1"/>
  <c r="CJ1065" i="1" s="1"/>
  <c r="CI1066" i="1"/>
  <c r="CJ1066" i="1" s="1"/>
  <c r="CI1067" i="1"/>
  <c r="CJ1067" i="1" s="1"/>
  <c r="CI1068" i="1"/>
  <c r="CJ1068" i="1" s="1"/>
  <c r="CI1069" i="1"/>
  <c r="CJ1069" i="1" s="1"/>
  <c r="CI1070" i="1"/>
  <c r="CJ1070" i="1" s="1"/>
  <c r="CI1071" i="1"/>
  <c r="CJ1071" i="1" s="1"/>
  <c r="CI1072" i="1"/>
  <c r="CJ1072" i="1" s="1"/>
  <c r="CI1073" i="1"/>
  <c r="CJ1073" i="1" s="1"/>
  <c r="CI1074" i="1"/>
  <c r="CJ1074" i="1" s="1"/>
  <c r="CI1075" i="1"/>
  <c r="CJ1075" i="1" s="1"/>
  <c r="CI1076" i="1"/>
  <c r="CJ1076" i="1" s="1"/>
  <c r="CI1077" i="1"/>
  <c r="CJ1077" i="1" s="1"/>
  <c r="CH1077" i="1" s="1"/>
  <c r="CI1078" i="1"/>
  <c r="CJ1078" i="1" s="1"/>
  <c r="CH1078" i="1" s="1"/>
  <c r="CI25" i="1"/>
  <c r="CJ25" i="1" s="1"/>
  <c r="CI26" i="1"/>
  <c r="CI27" i="1"/>
  <c r="CI28" i="1"/>
  <c r="CI21" i="1"/>
  <c r="CI22" i="1"/>
  <c r="CI23" i="1"/>
  <c r="CI24" i="1"/>
  <c r="CI4" i="1"/>
  <c r="CI5" i="1"/>
  <c r="CI6" i="1"/>
  <c r="CI7" i="1"/>
  <c r="CI8" i="1"/>
  <c r="CJ8" i="1" s="1"/>
  <c r="CI9" i="1"/>
  <c r="CI10" i="1"/>
  <c r="CI12" i="1"/>
  <c r="CI13" i="1"/>
  <c r="CI14" i="1"/>
  <c r="CI15" i="1"/>
  <c r="CI16" i="1"/>
  <c r="CI17" i="1"/>
  <c r="CI18" i="1"/>
  <c r="CI19" i="1"/>
  <c r="CI20" i="1"/>
  <c r="CI3" i="1"/>
  <c r="CI2" i="1"/>
  <c r="DC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D3" i="1"/>
  <c r="DD5" i="1"/>
  <c r="DD7" i="1"/>
  <c r="DD9" i="1"/>
  <c r="DD11" i="1"/>
  <c r="DD13" i="1"/>
  <c r="DD15" i="1"/>
  <c r="DD17" i="1"/>
  <c r="DD19" i="1"/>
  <c r="DD21" i="1"/>
  <c r="DD23" i="1"/>
  <c r="DD25" i="1"/>
  <c r="DD27" i="1"/>
  <c r="DD2" i="1"/>
  <c r="DD4" i="1"/>
  <c r="DD6" i="1"/>
  <c r="DD8" i="1"/>
  <c r="DD10" i="1"/>
  <c r="DD12" i="1"/>
  <c r="DD14" i="1"/>
  <c r="DD16" i="1"/>
  <c r="DD18" i="1"/>
  <c r="DD20" i="1"/>
  <c r="DD22" i="1"/>
  <c r="DD24" i="1"/>
  <c r="DD26" i="1"/>
  <c r="DD28" i="1"/>
  <c r="DE1" i="1"/>
  <c r="CJ498" i="1"/>
  <c r="CH498" i="1" s="1"/>
  <c r="CJ582" i="1"/>
  <c r="CH582" i="1" s="1"/>
  <c r="CJ406" i="1"/>
  <c r="CH406" i="1" s="1"/>
  <c r="CH1037" i="1"/>
  <c r="CH1013" i="1"/>
  <c r="CH949" i="1"/>
  <c r="CH909" i="1"/>
  <c r="CH829" i="1"/>
  <c r="CH813" i="1"/>
  <c r="CH749" i="1"/>
  <c r="CH693" i="1"/>
  <c r="CH677" i="1"/>
  <c r="CH645" i="1"/>
  <c r="CH637" i="1"/>
  <c r="CH1053" i="1"/>
  <c r="CH965" i="1"/>
  <c r="CH941" i="1"/>
  <c r="CH933" i="1"/>
  <c r="CH805" i="1"/>
  <c r="CH765" i="1"/>
  <c r="CH709" i="1"/>
  <c r="CH701" i="1"/>
  <c r="CH685" i="1"/>
  <c r="CH669" i="1"/>
  <c r="CH614" i="1"/>
  <c r="CH610" i="1"/>
  <c r="CH598" i="1"/>
  <c r="CH594" i="1"/>
  <c r="CH578" i="1"/>
  <c r="CH566" i="1"/>
  <c r="CH562" i="1"/>
  <c r="CH550" i="1"/>
  <c r="CH546" i="1"/>
  <c r="CH534" i="1"/>
  <c r="CH530" i="1"/>
  <c r="CH518" i="1"/>
  <c r="CH514" i="1"/>
  <c r="CH502" i="1"/>
  <c r="CH486" i="1"/>
  <c r="CH482" i="1"/>
  <c r="CH470" i="1"/>
  <c r="CH466" i="1"/>
  <c r="CH454" i="1"/>
  <c r="CH450" i="1"/>
  <c r="CH438" i="1"/>
  <c r="CH434" i="1"/>
  <c r="CH422" i="1"/>
  <c r="CH418" i="1"/>
  <c r="CH402" i="1"/>
  <c r="CH1064" i="1"/>
  <c r="CH1060" i="1"/>
  <c r="CH1056" i="1"/>
  <c r="CH1052" i="1"/>
  <c r="CH1048" i="1"/>
  <c r="CH1044" i="1"/>
  <c r="CH1040" i="1"/>
  <c r="CH1036" i="1"/>
  <c r="CH1032" i="1"/>
  <c r="CH1020" i="1"/>
  <c r="CH1016" i="1"/>
  <c r="CH1012" i="1"/>
  <c r="CH1008" i="1"/>
  <c r="CH1004" i="1"/>
  <c r="CH1000" i="1"/>
  <c r="CH996" i="1"/>
  <c r="CH992" i="1"/>
  <c r="CH988" i="1"/>
  <c r="CH984" i="1"/>
  <c r="CH980" i="1"/>
  <c r="CH976" i="1"/>
  <c r="CH972" i="1"/>
  <c r="CH968" i="1"/>
  <c r="CH960" i="1"/>
  <c r="CH956" i="1"/>
  <c r="CH952" i="1"/>
  <c r="CH948" i="1"/>
  <c r="CH944" i="1"/>
  <c r="CH940" i="1"/>
  <c r="CH936" i="1"/>
  <c r="CH932" i="1"/>
  <c r="CH928" i="1"/>
  <c r="CH924" i="1"/>
  <c r="CH576" i="1"/>
  <c r="CH920" i="1"/>
  <c r="CH916" i="1"/>
  <c r="CH912" i="1"/>
  <c r="CH908" i="1"/>
  <c r="CH904" i="1"/>
  <c r="CH900" i="1"/>
  <c r="CH896" i="1"/>
  <c r="CH892" i="1"/>
  <c r="CH888" i="1"/>
  <c r="CH884" i="1"/>
  <c r="CH880" i="1"/>
  <c r="CH876" i="1"/>
  <c r="CH872" i="1"/>
  <c r="CH868" i="1"/>
  <c r="CH864" i="1"/>
  <c r="CH860" i="1"/>
  <c r="CH856" i="1"/>
  <c r="CH852" i="1"/>
  <c r="CH848" i="1"/>
  <c r="CH844" i="1"/>
  <c r="CH836" i="1"/>
  <c r="CH832" i="1"/>
  <c r="CH828" i="1"/>
  <c r="CH824" i="1"/>
  <c r="CH820" i="1"/>
  <c r="CH816" i="1"/>
  <c r="CH812" i="1"/>
  <c r="CH808" i="1"/>
  <c r="CH804" i="1"/>
  <c r="CH800" i="1"/>
  <c r="CH796" i="1"/>
  <c r="CH792" i="1"/>
  <c r="CH788" i="1"/>
  <c r="CH784" i="1"/>
  <c r="CH780" i="1"/>
  <c r="CH776" i="1"/>
  <c r="CH772" i="1"/>
  <c r="CH768" i="1"/>
  <c r="CH764" i="1"/>
  <c r="CH760" i="1"/>
  <c r="CH756" i="1"/>
  <c r="CH752" i="1"/>
  <c r="CH748" i="1"/>
  <c r="CH744" i="1"/>
  <c r="CH740" i="1"/>
  <c r="CH736" i="1"/>
  <c r="CH732" i="1"/>
  <c r="CH728" i="1"/>
  <c r="CH724" i="1"/>
  <c r="CH720" i="1"/>
  <c r="CH716" i="1"/>
  <c r="CH712" i="1"/>
  <c r="CH708" i="1"/>
  <c r="CH704" i="1"/>
  <c r="CH700" i="1"/>
  <c r="CH696" i="1"/>
  <c r="CH692" i="1"/>
  <c r="CH688" i="1"/>
  <c r="CH684" i="1"/>
  <c r="CH680" i="1"/>
  <c r="CH676" i="1"/>
  <c r="CH672" i="1"/>
  <c r="CH668" i="1"/>
  <c r="CH664" i="1"/>
  <c r="CH660" i="1"/>
  <c r="CH656" i="1"/>
  <c r="CH652" i="1"/>
  <c r="CH648" i="1"/>
  <c r="CH644" i="1"/>
  <c r="CH640" i="1"/>
  <c r="CH636" i="1"/>
  <c r="CH632" i="1"/>
  <c r="CH628" i="1"/>
  <c r="CH624" i="1"/>
  <c r="CH620" i="1"/>
  <c r="CH616" i="1"/>
  <c r="CH612" i="1"/>
  <c r="CH608" i="1"/>
  <c r="CH604" i="1"/>
  <c r="CH600" i="1"/>
  <c r="CH596" i="1"/>
  <c r="CH592" i="1"/>
  <c r="CH588" i="1"/>
  <c r="CH584" i="1"/>
  <c r="CH580" i="1"/>
  <c r="CH572" i="1"/>
  <c r="CH568" i="1"/>
  <c r="CH560" i="1"/>
  <c r="CH556" i="1"/>
  <c r="CH552" i="1"/>
  <c r="CH548" i="1"/>
  <c r="CH544" i="1"/>
  <c r="CH540" i="1"/>
  <c r="CH536" i="1"/>
  <c r="CH532" i="1"/>
  <c r="CH528" i="1"/>
  <c r="CH524" i="1"/>
  <c r="CH520" i="1"/>
  <c r="CH512" i="1"/>
  <c r="CH508" i="1"/>
  <c r="CH504" i="1"/>
  <c r="CH500" i="1"/>
  <c r="CH496" i="1"/>
  <c r="CH492" i="1"/>
  <c r="CH488" i="1"/>
  <c r="CH484" i="1"/>
  <c r="CH480" i="1"/>
  <c r="CH476" i="1"/>
  <c r="CH472" i="1"/>
  <c r="CH468" i="1"/>
  <c r="CH464" i="1"/>
  <c r="CH460" i="1"/>
  <c r="CH456" i="1"/>
  <c r="CH452" i="1"/>
  <c r="CH448" i="1"/>
  <c r="CH444" i="1"/>
  <c r="CH440" i="1"/>
  <c r="CH436" i="1"/>
  <c r="CH432" i="1"/>
  <c r="CH428" i="1"/>
  <c r="CH424" i="1"/>
  <c r="CH420" i="1"/>
  <c r="CH416" i="1"/>
  <c r="CH412" i="1"/>
  <c r="CH408" i="1"/>
  <c r="CH404" i="1"/>
  <c r="CH400" i="1"/>
  <c r="CH840" i="1"/>
  <c r="CH1028" i="1"/>
  <c r="CH1024" i="1"/>
  <c r="CH964" i="1"/>
  <c r="CH516" i="1"/>
  <c r="CH564" i="1"/>
  <c r="CH1061" i="1"/>
  <c r="CH1045" i="1"/>
  <c r="CH1029" i="1"/>
  <c r="CH1021" i="1"/>
  <c r="CH1005" i="1"/>
  <c r="CH997" i="1"/>
  <c r="CH989" i="1"/>
  <c r="CH981" i="1"/>
  <c r="CH973" i="1"/>
  <c r="CH957" i="1"/>
  <c r="CH925" i="1"/>
  <c r="CH917" i="1"/>
  <c r="CH901" i="1"/>
  <c r="CH893" i="1"/>
  <c r="CH885" i="1"/>
  <c r="CH877" i="1"/>
  <c r="CH869" i="1"/>
  <c r="CH861" i="1"/>
  <c r="CH853" i="1"/>
  <c r="CH845" i="1"/>
  <c r="CH837" i="1"/>
  <c r="CH821" i="1"/>
  <c r="CH797" i="1"/>
  <c r="CH789" i="1"/>
  <c r="CH781" i="1"/>
  <c r="CH773" i="1"/>
  <c r="CH757" i="1"/>
  <c r="CH741" i="1"/>
  <c r="CH733" i="1"/>
  <c r="CH725" i="1"/>
  <c r="CH717" i="1"/>
  <c r="CH661" i="1"/>
  <c r="CH653" i="1"/>
  <c r="CH629" i="1"/>
  <c r="CH1059" i="1"/>
  <c r="CH1051" i="1"/>
  <c r="CH1043" i="1"/>
  <c r="CH1035" i="1"/>
  <c r="CH1027" i="1"/>
  <c r="CH1015" i="1"/>
  <c r="CH1011" i="1"/>
  <c r="CH1003" i="1"/>
  <c r="CH991" i="1"/>
  <c r="CH983" i="1"/>
  <c r="CH979" i="1"/>
  <c r="CH971" i="1"/>
  <c r="CH959" i="1"/>
  <c r="CH951" i="1"/>
  <c r="CH943" i="1"/>
  <c r="CH935" i="1"/>
  <c r="CH927" i="1"/>
  <c r="CH919" i="1"/>
  <c r="CH907" i="1"/>
  <c r="CH899" i="1"/>
  <c r="CH891" i="1"/>
  <c r="CH883" i="1"/>
  <c r="CH875" i="1"/>
  <c r="CH867" i="1"/>
  <c r="CH859" i="1"/>
  <c r="CH851" i="1"/>
  <c r="CH843" i="1"/>
  <c r="CH839" i="1"/>
  <c r="CH827" i="1"/>
  <c r="CH819" i="1"/>
  <c r="CH811" i="1"/>
  <c r="CH799" i="1"/>
  <c r="CH791" i="1"/>
  <c r="CH783" i="1"/>
  <c r="CH775" i="1"/>
  <c r="CH767" i="1"/>
  <c r="CH763" i="1"/>
  <c r="CH755" i="1"/>
  <c r="CH747" i="1"/>
  <c r="CH739" i="1"/>
  <c r="CH731" i="1"/>
  <c r="CH723" i="1"/>
  <c r="CH715" i="1"/>
  <c r="CH711" i="1"/>
  <c r="CH703" i="1"/>
  <c r="CH695" i="1"/>
  <c r="CH687" i="1"/>
  <c r="CH683" i="1"/>
  <c r="CH675" i="1"/>
  <c r="CH671" i="1"/>
  <c r="CH663" i="1"/>
  <c r="CH655" i="1"/>
  <c r="CH643" i="1"/>
  <c r="CH635" i="1"/>
  <c r="CH623" i="1"/>
  <c r="CH615" i="1"/>
  <c r="CH607" i="1"/>
  <c r="CH599" i="1"/>
  <c r="CH587" i="1"/>
  <c r="CH579" i="1"/>
  <c r="CH571" i="1"/>
  <c r="CH559" i="1"/>
  <c r="CH551" i="1"/>
  <c r="CH547" i="1"/>
  <c r="CH539" i="1"/>
  <c r="CH531" i="1"/>
  <c r="CH523" i="1"/>
  <c r="CH519" i="1"/>
  <c r="CH511" i="1"/>
  <c r="CH503" i="1"/>
  <c r="CH495" i="1"/>
  <c r="CH487" i="1"/>
  <c r="CH479" i="1"/>
  <c r="CH471" i="1"/>
  <c r="CH463" i="1"/>
  <c r="CH455" i="1"/>
  <c r="CH447" i="1"/>
  <c r="CH439" i="1"/>
  <c r="CH427" i="1"/>
  <c r="CH415" i="1"/>
  <c r="CH411" i="1"/>
  <c r="CH403" i="1"/>
  <c r="CH399" i="1"/>
  <c r="CH1067" i="1"/>
  <c r="CH1063" i="1"/>
  <c r="CH1055" i="1"/>
  <c r="CH1047" i="1"/>
  <c r="CH1039" i="1"/>
  <c r="CH1031" i="1"/>
  <c r="CH1023" i="1"/>
  <c r="CH1019" i="1"/>
  <c r="CH1007" i="1"/>
  <c r="CH999" i="1"/>
  <c r="CH995" i="1"/>
  <c r="CH987" i="1"/>
  <c r="CH975" i="1"/>
  <c r="CH967" i="1"/>
  <c r="CH963" i="1"/>
  <c r="CH955" i="1"/>
  <c r="CH947" i="1"/>
  <c r="CH939" i="1"/>
  <c r="CH931" i="1"/>
  <c r="CH923" i="1"/>
  <c r="CH915" i="1"/>
  <c r="CH911" i="1"/>
  <c r="CH903" i="1"/>
  <c r="CH895" i="1"/>
  <c r="CH887" i="1"/>
  <c r="CH879" i="1"/>
  <c r="CH871" i="1"/>
  <c r="CH863" i="1"/>
  <c r="CH855" i="1"/>
  <c r="CH847" i="1"/>
  <c r="CH835" i="1"/>
  <c r="CH831" i="1"/>
  <c r="CH823" i="1"/>
  <c r="CH815" i="1"/>
  <c r="CH807" i="1"/>
  <c r="CH803" i="1"/>
  <c r="CH795" i="1"/>
  <c r="CH787" i="1"/>
  <c r="CH779" i="1"/>
  <c r="CH771" i="1"/>
  <c r="CH759" i="1"/>
  <c r="CH751" i="1"/>
  <c r="CH743" i="1"/>
  <c r="CH735" i="1"/>
  <c r="CH727" i="1"/>
  <c r="CH719" i="1"/>
  <c r="CH707" i="1"/>
  <c r="CH699" i="1"/>
  <c r="CH691" i="1"/>
  <c r="CH679" i="1"/>
  <c r="CH667" i="1"/>
  <c r="CH659" i="1"/>
  <c r="CH651" i="1"/>
  <c r="CH647" i="1"/>
  <c r="CH639" i="1"/>
  <c r="CH631" i="1"/>
  <c r="CH627" i="1"/>
  <c r="CH619" i="1"/>
  <c r="CH611" i="1"/>
  <c r="CH603" i="1"/>
  <c r="CH595" i="1"/>
  <c r="CH591" i="1"/>
  <c r="CH583" i="1"/>
  <c r="CH575" i="1"/>
  <c r="CH567" i="1"/>
  <c r="CH563" i="1"/>
  <c r="CH555" i="1"/>
  <c r="CH543" i="1"/>
  <c r="CH535" i="1"/>
  <c r="CH527" i="1"/>
  <c r="CH515" i="1"/>
  <c r="CH507" i="1"/>
  <c r="CH499" i="1"/>
  <c r="CH491" i="1"/>
  <c r="CH483" i="1"/>
  <c r="CH475" i="1"/>
  <c r="CH467" i="1"/>
  <c r="CH459" i="1"/>
  <c r="CH451" i="1"/>
  <c r="CH443" i="1"/>
  <c r="CH435" i="1"/>
  <c r="CH431" i="1"/>
  <c r="CH423" i="1"/>
  <c r="CH419" i="1"/>
  <c r="CH407" i="1"/>
  <c r="CH1062" i="1"/>
  <c r="CH1050" i="1"/>
  <c r="CH1042" i="1"/>
  <c r="CH1030" i="1"/>
  <c r="CH1022" i="1"/>
  <c r="CH1014" i="1"/>
  <c r="CH1006" i="1"/>
  <c r="CH994" i="1"/>
  <c r="CH982" i="1"/>
  <c r="CH970" i="1"/>
  <c r="CH962" i="1"/>
  <c r="CH954" i="1"/>
  <c r="CH942" i="1"/>
  <c r="CH1066" i="1"/>
  <c r="CH1058" i="1"/>
  <c r="CH1054" i="1"/>
  <c r="CH1046" i="1"/>
  <c r="CH1038" i="1"/>
  <c r="CH1034" i="1"/>
  <c r="CH1026" i="1"/>
  <c r="CH1018" i="1"/>
  <c r="CH1010" i="1"/>
  <c r="CH1002" i="1"/>
  <c r="CH998" i="1"/>
  <c r="CH990" i="1"/>
  <c r="CH974" i="1"/>
  <c r="CH966" i="1"/>
  <c r="CH958" i="1"/>
  <c r="CH950" i="1"/>
  <c r="CH946" i="1"/>
  <c r="CH1065" i="1"/>
  <c r="CH1057" i="1"/>
  <c r="CH1049" i="1"/>
  <c r="CH1041" i="1"/>
  <c r="CH1033" i="1"/>
  <c r="CH986" i="1"/>
  <c r="CH978" i="1"/>
  <c r="CH1025" i="1"/>
  <c r="CH1017" i="1"/>
  <c r="CH1009" i="1"/>
  <c r="CH1001" i="1"/>
  <c r="CH993" i="1"/>
  <c r="CH985" i="1"/>
  <c r="CH977" i="1"/>
  <c r="CH969" i="1"/>
  <c r="CH961" i="1"/>
  <c r="CH953" i="1"/>
  <c r="CH945" i="1"/>
  <c r="CH937" i="1"/>
  <c r="CH929" i="1"/>
  <c r="CH921" i="1"/>
  <c r="CH913" i="1"/>
  <c r="CH905" i="1"/>
  <c r="CH897" i="1"/>
  <c r="CH889" i="1"/>
  <c r="CH881" i="1"/>
  <c r="CH873" i="1"/>
  <c r="CH865" i="1"/>
  <c r="CH857" i="1"/>
  <c r="CH849" i="1"/>
  <c r="CH841" i="1"/>
  <c r="CH833" i="1"/>
  <c r="CH825" i="1"/>
  <c r="CH817" i="1"/>
  <c r="CH809" i="1"/>
  <c r="CH801" i="1"/>
  <c r="CH793" i="1"/>
  <c r="CH785" i="1"/>
  <c r="CH777" i="1"/>
  <c r="CH769" i="1"/>
  <c r="CH761" i="1"/>
  <c r="CH753" i="1"/>
  <c r="CH745" i="1"/>
  <c r="CH737" i="1"/>
  <c r="CH729" i="1"/>
  <c r="CH721" i="1"/>
  <c r="CH713" i="1"/>
  <c r="CH705" i="1"/>
  <c r="CH697" i="1"/>
  <c r="CH689" i="1"/>
  <c r="CH681" i="1"/>
  <c r="CH673" i="1"/>
  <c r="CH665" i="1"/>
  <c r="CH657" i="1"/>
  <c r="CH649" i="1"/>
  <c r="CH641" i="1"/>
  <c r="CH633" i="1"/>
  <c r="CH625" i="1"/>
  <c r="CH621" i="1"/>
  <c r="CH617" i="1"/>
  <c r="CH613" i="1"/>
  <c r="CH609" i="1"/>
  <c r="CH605" i="1"/>
  <c r="CH601" i="1"/>
  <c r="CH597" i="1"/>
  <c r="CH593" i="1"/>
  <c r="CH589" i="1"/>
  <c r="CH585" i="1"/>
  <c r="CH581" i="1"/>
  <c r="CH577" i="1"/>
  <c r="CH573" i="1"/>
  <c r="CH569" i="1"/>
  <c r="CH565" i="1"/>
  <c r="CH561" i="1"/>
  <c r="CH557" i="1"/>
  <c r="CH553" i="1"/>
  <c r="CH549" i="1"/>
  <c r="CH545" i="1"/>
  <c r="CH541" i="1"/>
  <c r="CH537" i="1"/>
  <c r="CH533" i="1"/>
  <c r="CH529" i="1"/>
  <c r="CH525" i="1"/>
  <c r="CH521" i="1"/>
  <c r="CH517" i="1"/>
  <c r="CH513" i="1"/>
  <c r="CH509" i="1"/>
  <c r="CH505" i="1"/>
  <c r="CH501" i="1"/>
  <c r="CH497" i="1"/>
  <c r="CH493" i="1"/>
  <c r="CH489" i="1"/>
  <c r="CH485" i="1"/>
  <c r="CH481" i="1"/>
  <c r="CH477" i="1"/>
  <c r="CH473" i="1"/>
  <c r="CH469" i="1"/>
  <c r="CH465" i="1"/>
  <c r="CH461" i="1"/>
  <c r="CH457" i="1"/>
  <c r="CH453" i="1"/>
  <c r="CH449" i="1"/>
  <c r="CH445" i="1"/>
  <c r="CH441" i="1"/>
  <c r="CH437" i="1"/>
  <c r="CH433" i="1"/>
  <c r="CH429" i="1"/>
  <c r="CH425" i="1"/>
  <c r="CH421" i="1"/>
  <c r="CH417" i="1"/>
  <c r="CH413" i="1"/>
  <c r="CH409" i="1"/>
  <c r="CH405" i="1"/>
  <c r="CH401" i="1"/>
  <c r="CH397" i="1"/>
  <c r="CH938" i="1"/>
  <c r="CH934" i="1"/>
  <c r="CH930" i="1"/>
  <c r="CH926" i="1"/>
  <c r="CH922" i="1"/>
  <c r="CH918" i="1"/>
  <c r="CH914" i="1"/>
  <c r="CH910" i="1"/>
  <c r="CH906" i="1"/>
  <c r="CH902" i="1"/>
  <c r="CH898" i="1"/>
  <c r="CH894" i="1"/>
  <c r="CH890" i="1"/>
  <c r="CH886" i="1"/>
  <c r="CH882" i="1"/>
  <c r="CH878" i="1"/>
  <c r="CH874" i="1"/>
  <c r="CH870" i="1"/>
  <c r="CH866" i="1"/>
  <c r="CH862" i="1"/>
  <c r="CH858" i="1"/>
  <c r="CH854" i="1"/>
  <c r="CH850" i="1"/>
  <c r="CH846" i="1"/>
  <c r="CH842" i="1"/>
  <c r="CH838" i="1"/>
  <c r="CH834" i="1"/>
  <c r="CH830" i="1"/>
  <c r="CH826" i="1"/>
  <c r="CH822" i="1"/>
  <c r="CH818" i="1"/>
  <c r="CH814" i="1"/>
  <c r="CH810" i="1"/>
  <c r="CH806" i="1"/>
  <c r="CH802" i="1"/>
  <c r="CH798" i="1"/>
  <c r="CH794" i="1"/>
  <c r="CH790" i="1"/>
  <c r="CH786" i="1"/>
  <c r="CH782" i="1"/>
  <c r="CH778" i="1"/>
  <c r="CH774" i="1"/>
  <c r="CH770" i="1"/>
  <c r="CH766" i="1"/>
  <c r="CH762" i="1"/>
  <c r="CH758" i="1"/>
  <c r="CH754" i="1"/>
  <c r="CH750" i="1"/>
  <c r="CH746" i="1"/>
  <c r="CH742" i="1"/>
  <c r="CH738" i="1"/>
  <c r="CH734" i="1"/>
  <c r="CH730" i="1"/>
  <c r="CH726" i="1"/>
  <c r="CH722" i="1"/>
  <c r="CH718" i="1"/>
  <c r="CH714" i="1"/>
  <c r="CH710" i="1"/>
  <c r="CH706" i="1"/>
  <c r="CH702" i="1"/>
  <c r="CH698" i="1"/>
  <c r="CH694" i="1"/>
  <c r="CH690" i="1"/>
  <c r="CH686" i="1"/>
  <c r="CH682" i="1"/>
  <c r="CH678" i="1"/>
  <c r="CH674" i="1"/>
  <c r="CH670" i="1"/>
  <c r="CH666" i="1"/>
  <c r="CH662" i="1"/>
  <c r="CH658" i="1"/>
  <c r="CH654" i="1"/>
  <c r="CH650" i="1"/>
  <c r="CH646" i="1"/>
  <c r="CH642" i="1"/>
  <c r="CH638" i="1"/>
  <c r="CH634" i="1"/>
  <c r="CH630" i="1"/>
  <c r="CH626" i="1"/>
  <c r="CH622" i="1"/>
  <c r="CH618" i="1"/>
  <c r="CH606" i="1"/>
  <c r="CH602" i="1"/>
  <c r="CH590" i="1"/>
  <c r="CH586" i="1"/>
  <c r="CH574" i="1"/>
  <c r="CH570" i="1"/>
  <c r="CH558" i="1"/>
  <c r="CH554" i="1"/>
  <c r="CH542" i="1"/>
  <c r="CH538" i="1"/>
  <c r="CH526" i="1"/>
  <c r="CH522" i="1"/>
  <c r="CH510" i="1"/>
  <c r="CH506" i="1"/>
  <c r="CH494" i="1"/>
  <c r="CH490" i="1"/>
  <c r="CH478" i="1"/>
  <c r="CH474" i="1"/>
  <c r="CH462" i="1"/>
  <c r="CH458" i="1"/>
  <c r="CH446" i="1"/>
  <c r="CH442" i="1"/>
  <c r="CH430" i="1"/>
  <c r="CH426" i="1"/>
  <c r="CH414" i="1"/>
  <c r="CH410" i="1"/>
  <c r="CH394" i="1"/>
  <c r="DC21" i="1"/>
  <c r="DC3" i="1"/>
  <c r="DC7" i="1"/>
  <c r="DC11" i="1"/>
  <c r="DC15" i="1"/>
  <c r="DC19" i="1"/>
  <c r="DC23" i="1"/>
  <c r="DC27" i="1"/>
  <c r="DC4" i="1"/>
  <c r="DC8" i="1"/>
  <c r="DC12" i="1"/>
  <c r="DC16" i="1"/>
  <c r="DC20" i="1"/>
  <c r="DC24" i="1"/>
  <c r="DC28" i="1"/>
  <c r="DC13" i="1"/>
  <c r="DC26" i="1"/>
  <c r="DC18" i="1"/>
  <c r="DC10" i="1"/>
  <c r="DC25" i="1"/>
  <c r="DC17" i="1"/>
  <c r="DC9" i="1"/>
  <c r="DC2" i="1"/>
  <c r="DC22" i="1"/>
  <c r="DC14" i="1"/>
  <c r="DC6" i="1"/>
  <c r="CJ6" i="1" l="1"/>
  <c r="CJ281" i="1"/>
  <c r="DE2" i="1"/>
  <c r="DE3" i="1"/>
  <c r="DE5" i="1"/>
  <c r="DE7" i="1"/>
  <c r="DE9" i="1"/>
  <c r="DE11" i="1"/>
  <c r="DE13" i="1"/>
  <c r="CJ10" i="1" s="1"/>
  <c r="DE15" i="1"/>
  <c r="CJ280" i="1" s="1"/>
  <c r="DE17" i="1"/>
  <c r="CJ26" i="1" s="1"/>
  <c r="DE19" i="1"/>
  <c r="DE21" i="1"/>
  <c r="DE23" i="1"/>
  <c r="CJ358" i="1" s="1"/>
  <c r="DE25" i="1"/>
  <c r="DE27" i="1"/>
  <c r="DE8" i="1"/>
  <c r="CJ35" i="1" s="1"/>
  <c r="DE16" i="1"/>
  <c r="CJ219" i="1" s="1"/>
  <c r="DE24" i="1"/>
  <c r="DE6" i="1"/>
  <c r="DE14" i="1"/>
  <c r="CJ4" i="1" s="1"/>
  <c r="DE22" i="1"/>
  <c r="DE10" i="1"/>
  <c r="CJ24" i="1" s="1"/>
  <c r="DE18" i="1"/>
  <c r="CJ34" i="1" s="1"/>
  <c r="DE26" i="1"/>
  <c r="DE4" i="1"/>
  <c r="DE12" i="1"/>
  <c r="DE20" i="1"/>
  <c r="CJ249" i="1" s="1"/>
  <c r="DE28" i="1"/>
  <c r="T3410" i="4"/>
  <c r="T3413" i="4"/>
  <c r="T3407" i="4"/>
  <c r="T3411" i="4"/>
  <c r="T3408" i="4"/>
  <c r="T3412" i="4"/>
  <c r="T3409" i="4"/>
  <c r="T3414" i="4"/>
  <c r="R1" i="3"/>
  <c r="CJ5" i="1" l="1"/>
  <c r="CJ387" i="1"/>
  <c r="CJ23" i="1"/>
  <c r="CJ82" i="1"/>
  <c r="CJ28" i="1"/>
  <c r="CJ14" i="1"/>
  <c r="CJ296" i="1"/>
  <c r="CJ178" i="1"/>
  <c r="CJ2" i="1"/>
  <c r="CJ86" i="1"/>
  <c r="CJ61" i="1"/>
  <c r="CJ225" i="1"/>
  <c r="CJ30" i="1"/>
  <c r="CJ195" i="1"/>
  <c r="CJ22" i="1"/>
  <c r="CJ27" i="1"/>
  <c r="CJ45" i="1"/>
  <c r="CJ33" i="1"/>
  <c r="CJ12" i="1"/>
  <c r="CJ31" i="1"/>
  <c r="CJ58" i="1"/>
  <c r="CJ19" i="1"/>
  <c r="CJ36" i="1"/>
  <c r="CJ17" i="1"/>
  <c r="CJ37" i="1"/>
  <c r="CJ7" i="1"/>
  <c r="CJ32" i="1"/>
  <c r="CJ63" i="1"/>
  <c r="CJ238" i="1"/>
  <c r="CJ220" i="1"/>
  <c r="CJ81" i="1"/>
  <c r="CJ18" i="1"/>
  <c r="CJ108" i="1"/>
  <c r="CJ165" i="1"/>
  <c r="CJ29" i="1"/>
  <c r="CJ364" i="1"/>
  <c r="CJ239" i="1"/>
  <c r="CJ226" i="1"/>
  <c r="CJ176" i="1"/>
  <c r="CJ64" i="1"/>
  <c r="CJ124" i="1"/>
  <c r="CJ392" i="1"/>
  <c r="CJ70" i="1"/>
  <c r="CJ216" i="1"/>
  <c r="CJ133" i="1"/>
  <c r="CJ291" i="1"/>
  <c r="CJ391" i="1"/>
  <c r="CJ56" i="1"/>
  <c r="CJ269" i="1"/>
  <c r="CJ278" i="1"/>
  <c r="CJ40" i="1"/>
  <c r="CJ398" i="1"/>
  <c r="CJ159" i="1"/>
  <c r="CJ84" i="1"/>
  <c r="CJ156" i="1"/>
  <c r="CJ145" i="1"/>
  <c r="CJ277" i="1"/>
  <c r="CJ114" i="1"/>
  <c r="CJ50" i="1"/>
  <c r="CJ41" i="1"/>
  <c r="CJ55" i="1"/>
  <c r="CJ46" i="1"/>
  <c r="CJ158" i="1"/>
  <c r="CJ107" i="1"/>
  <c r="CJ59" i="1"/>
  <c r="CJ123" i="1"/>
  <c r="CJ111" i="1"/>
  <c r="CJ173" i="1"/>
  <c r="CJ83" i="1"/>
  <c r="CJ203" i="1"/>
  <c r="CJ199" i="1"/>
  <c r="CJ162" i="1"/>
  <c r="CJ191" i="1"/>
  <c r="CJ372" i="1"/>
  <c r="AH2" i="4"/>
  <c r="CJ248" i="1"/>
  <c r="CJ396" i="1"/>
  <c r="CJ13" i="1"/>
  <c r="CJ342" i="1"/>
  <c r="CJ183" i="1"/>
  <c r="CJ232" i="1"/>
  <c r="CJ362" i="1"/>
  <c r="CJ360" i="1"/>
  <c r="CJ222" i="1"/>
  <c r="CJ293" i="1"/>
  <c r="CJ390" i="1"/>
  <c r="CJ186" i="1"/>
  <c r="CJ235" i="1"/>
  <c r="CJ276" i="1"/>
  <c r="CJ382" i="1"/>
  <c r="CJ290" i="1"/>
  <c r="CJ237" i="1"/>
  <c r="CJ354" i="1"/>
  <c r="CJ311" i="1"/>
  <c r="CJ326" i="1"/>
  <c r="CJ202" i="1"/>
  <c r="CJ109" i="1"/>
  <c r="CJ184" i="1"/>
  <c r="CJ287" i="1"/>
  <c r="CJ207" i="1"/>
  <c r="CJ300" i="1"/>
  <c r="CJ137" i="1"/>
  <c r="CJ223" i="1"/>
  <c r="CJ221" i="1"/>
  <c r="CJ313" i="1"/>
  <c r="CJ312" i="1"/>
  <c r="CJ72" i="1"/>
  <c r="CJ77" i="1"/>
  <c r="CJ213" i="1"/>
  <c r="CJ318" i="1"/>
  <c r="CJ103" i="1"/>
  <c r="CJ215" i="1"/>
  <c r="CJ381" i="1"/>
  <c r="CJ175" i="1"/>
  <c r="CJ389" i="1"/>
  <c r="CJ308" i="1"/>
  <c r="CJ331" i="1"/>
  <c r="CJ274" i="1"/>
  <c r="CJ353" i="1"/>
  <c r="CJ200" i="1"/>
  <c r="CJ365" i="1"/>
  <c r="CJ266" i="1"/>
  <c r="CJ254" i="1"/>
  <c r="CJ370" i="1"/>
  <c r="CJ99" i="1"/>
  <c r="CJ306" i="1"/>
  <c r="CJ166" i="1"/>
  <c r="CJ374" i="1"/>
  <c r="CJ170" i="1"/>
  <c r="CJ149" i="1"/>
  <c r="CJ236" i="1"/>
  <c r="CJ383" i="1"/>
  <c r="CJ378" i="1"/>
  <c r="CJ357" i="1"/>
  <c r="CJ93" i="1"/>
  <c r="CJ369" i="1"/>
  <c r="CJ259" i="1"/>
  <c r="CJ234" i="1"/>
  <c r="CJ245" i="1"/>
  <c r="CJ380" i="1"/>
  <c r="CJ160" i="1"/>
  <c r="CJ375" i="1"/>
  <c r="CJ135" i="1"/>
  <c r="CJ190" i="1"/>
  <c r="CJ229" i="1"/>
  <c r="CJ324" i="1"/>
  <c r="CJ112" i="1"/>
  <c r="CJ104" i="1"/>
  <c r="CJ95" i="1"/>
  <c r="CJ385" i="1"/>
  <c r="CJ260" i="1"/>
  <c r="CJ267" i="1"/>
  <c r="CJ258" i="1"/>
  <c r="CJ139" i="1"/>
  <c r="CJ88" i="1"/>
  <c r="CJ345" i="1"/>
  <c r="CJ227" i="1"/>
  <c r="CJ361" i="1"/>
  <c r="CJ388" i="1"/>
  <c r="CJ192" i="1"/>
  <c r="CJ367" i="1"/>
  <c r="CJ265" i="1"/>
  <c r="CJ384" i="1"/>
  <c r="CJ180" i="1"/>
  <c r="CJ379" i="1"/>
  <c r="CJ155" i="1"/>
  <c r="CJ130" i="1"/>
  <c r="CJ185" i="1"/>
  <c r="CJ352" i="1"/>
  <c r="CJ116" i="1"/>
  <c r="CJ355" i="1"/>
  <c r="CJ91" i="1"/>
  <c r="CJ122" i="1"/>
  <c r="CJ169" i="1"/>
  <c r="CJ288" i="1"/>
  <c r="CJ246" i="1"/>
  <c r="CJ343" i="1"/>
  <c r="CJ78" i="1"/>
  <c r="CJ376" i="1"/>
  <c r="CJ338" i="1"/>
  <c r="CJ273" i="1"/>
  <c r="CJ368" i="1"/>
  <c r="CJ144" i="1"/>
  <c r="CJ275" i="1"/>
  <c r="CJ142" i="1"/>
  <c r="CJ209" i="1"/>
  <c r="CJ356" i="1"/>
  <c r="CJ120" i="1"/>
  <c r="CJ359" i="1"/>
  <c r="CJ366" i="1"/>
  <c r="CJ377" i="1"/>
  <c r="CJ129" i="1"/>
  <c r="CJ292" i="1"/>
  <c r="CJ68" i="1"/>
  <c r="CJ323" i="1"/>
  <c r="CJ350" i="1"/>
  <c r="CJ373" i="1"/>
  <c r="CJ121" i="1"/>
  <c r="CJ196" i="1"/>
  <c r="CJ395" i="1"/>
  <c r="CJ351" i="1"/>
  <c r="CJ371" i="1"/>
  <c r="CJ105" i="1"/>
  <c r="CJ349" i="1"/>
  <c r="CJ344" i="1"/>
  <c r="CJ346" i="1"/>
  <c r="CJ341" i="1"/>
  <c r="CJ347" i="1"/>
  <c r="CJ348" i="1"/>
  <c r="CJ302" i="1"/>
  <c r="CJ336" i="1"/>
  <c r="CJ150" i="1"/>
  <c r="CJ79" i="1"/>
  <c r="CJ57" i="1"/>
  <c r="CJ182" i="1"/>
  <c r="CJ340" i="1"/>
  <c r="CJ118" i="1"/>
  <c r="CJ106" i="1"/>
  <c r="CJ21" i="1"/>
  <c r="CJ315" i="1"/>
  <c r="CJ321" i="1"/>
  <c r="CJ66" i="1"/>
  <c r="CJ330" i="1"/>
  <c r="CJ320" i="1"/>
  <c r="CJ285" i="1"/>
  <c r="CJ297" i="1"/>
  <c r="CJ339" i="1"/>
  <c r="CJ314" i="1"/>
  <c r="CJ328" i="1"/>
  <c r="CJ286" i="1"/>
  <c r="CJ282" i="1"/>
  <c r="CJ301" i="1"/>
  <c r="CJ316" i="1"/>
  <c r="CJ337" i="1"/>
  <c r="CJ332" i="1"/>
  <c r="CJ299" i="1"/>
  <c r="CJ333" i="1"/>
  <c r="CJ134" i="1"/>
  <c r="CJ151" i="1"/>
  <c r="CJ15" i="1"/>
  <c r="CJ206" i="1"/>
  <c r="CJ228" i="1"/>
  <c r="CJ51" i="1"/>
  <c r="CJ100" i="1"/>
  <c r="CJ309" i="1"/>
  <c r="CJ325" i="1"/>
  <c r="CJ284" i="1"/>
  <c r="CJ327" i="1"/>
  <c r="CJ283" i="1"/>
  <c r="CJ298" i="1"/>
  <c r="CJ295" i="1"/>
  <c r="CJ307" i="1"/>
  <c r="CJ76" i="1"/>
  <c r="CJ310" i="1"/>
  <c r="CJ53" i="1"/>
  <c r="CJ38" i="1"/>
  <c r="CJ39" i="1"/>
  <c r="CJ214" i="1"/>
  <c r="CJ110" i="1"/>
  <c r="CJ60" i="1"/>
  <c r="CJ90" i="1"/>
  <c r="CJ44" i="1"/>
  <c r="CJ317" i="1"/>
  <c r="CJ289" i="1"/>
  <c r="CJ319" i="1"/>
  <c r="CJ305" i="1"/>
  <c r="CJ322" i="1"/>
  <c r="CJ334" i="1"/>
  <c r="CJ294" i="1"/>
  <c r="CJ303" i="1"/>
  <c r="CJ329" i="1"/>
  <c r="CJ304" i="1"/>
  <c r="CJ335" i="1"/>
  <c r="CJ147" i="1"/>
  <c r="CJ80" i="1"/>
  <c r="CJ198" i="1"/>
  <c r="CJ65" i="1"/>
  <c r="CJ172" i="1"/>
  <c r="CJ141" i="1"/>
  <c r="CJ251" i="1"/>
  <c r="CJ268" i="1"/>
  <c r="CJ270" i="1"/>
  <c r="CJ161" i="1"/>
  <c r="CJ212" i="1"/>
  <c r="CJ131" i="1"/>
  <c r="CJ113" i="1"/>
  <c r="CJ127" i="1"/>
  <c r="CJ102" i="1"/>
  <c r="CJ119" i="1"/>
  <c r="CJ230" i="1"/>
  <c r="CJ271" i="1"/>
  <c r="CJ272" i="1"/>
  <c r="CJ205" i="1"/>
  <c r="CJ218" i="1"/>
  <c r="CJ157" i="1"/>
  <c r="CJ101" i="1"/>
  <c r="CJ98" i="1"/>
  <c r="CJ89" i="1"/>
  <c r="S164" i="4"/>
  <c r="S259" i="4"/>
  <c r="S206" i="4"/>
  <c r="CJ177" i="1"/>
  <c r="CJ264" i="1"/>
  <c r="CJ188" i="1"/>
  <c r="CJ136" i="1"/>
  <c r="CJ20" i="1"/>
  <c r="CJ231" i="1"/>
  <c r="CJ115" i="1"/>
  <c r="CJ242" i="1"/>
  <c r="CJ125" i="1"/>
  <c r="CJ126" i="1"/>
  <c r="CJ255" i="1"/>
  <c r="CJ243" i="1"/>
  <c r="CJ174" i="1"/>
  <c r="CJ189" i="1"/>
  <c r="CJ224" i="1"/>
  <c r="CJ9" i="1"/>
  <c r="CJ143" i="1"/>
  <c r="CJ197" i="1"/>
  <c r="CJ152" i="1"/>
  <c r="CJ87" i="1"/>
  <c r="CJ262" i="1"/>
  <c r="CJ148" i="1"/>
  <c r="CJ73" i="1"/>
  <c r="CJ96" i="1"/>
  <c r="CJ167" i="1"/>
  <c r="CJ43" i="1"/>
  <c r="CJ3" i="1"/>
  <c r="CJ94" i="1"/>
  <c r="CJ181" i="1"/>
  <c r="CJ164" i="1"/>
  <c r="CJ48" i="1"/>
  <c r="CJ69" i="1"/>
  <c r="CJ193" i="1"/>
  <c r="CJ97" i="1"/>
  <c r="CJ204" i="1"/>
  <c r="CJ263" i="1"/>
  <c r="CJ256" i="1"/>
  <c r="CJ117" i="1"/>
  <c r="CJ132" i="1"/>
  <c r="CJ187" i="1"/>
  <c r="CJ67" i="1"/>
  <c r="CJ261" i="1"/>
  <c r="CJ257" i="1"/>
  <c r="CJ247" i="1"/>
  <c r="CJ42" i="1"/>
  <c r="CJ62" i="1"/>
  <c r="CJ250" i="1"/>
  <c r="CJ54" i="1"/>
  <c r="CJ49" i="1"/>
  <c r="CJ168" i="1"/>
  <c r="CJ52" i="1"/>
  <c r="CJ211" i="1"/>
  <c r="CJ75" i="1"/>
  <c r="CJ74" i="1"/>
  <c r="CJ217" i="1"/>
  <c r="CJ138" i="1"/>
  <c r="CJ16" i="1"/>
  <c r="CJ11" i="1"/>
  <c r="CJ240" i="1"/>
  <c r="CJ92" i="1"/>
  <c r="CJ153" i="1"/>
  <c r="CJ146" i="1"/>
  <c r="CJ201" i="1"/>
  <c r="CJ208" i="1"/>
  <c r="CJ179" i="1"/>
  <c r="CJ244" i="1"/>
  <c r="CJ71" i="1"/>
  <c r="CJ210" i="1"/>
  <c r="CJ253" i="1"/>
  <c r="CJ233" i="1"/>
  <c r="CJ252" i="1"/>
  <c r="CJ140" i="1"/>
  <c r="CJ85" i="1"/>
  <c r="CJ171" i="1"/>
  <c r="CJ47" i="1"/>
  <c r="CJ154" i="1"/>
  <c r="CJ194" i="1"/>
  <c r="CJ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E3" i="1"/>
  <c r="CE4" i="1"/>
  <c r="CE5" i="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5" i="1"/>
  <c r="CE116" i="1"/>
  <c r="CE117" i="1"/>
  <c r="CE118" i="1"/>
  <c r="CE119" i="1"/>
  <c r="CE120" i="1"/>
  <c r="CE122" i="1"/>
  <c r="CE123" i="1"/>
  <c r="CE124" i="1"/>
  <c r="CE125" i="1"/>
  <c r="CE126" i="1"/>
  <c r="CE127" i="1"/>
  <c r="CE128" i="1"/>
  <c r="CE147" i="1"/>
  <c r="CE148" i="1"/>
  <c r="CE149" i="1"/>
  <c r="CE150" i="1"/>
  <c r="CE151" i="1"/>
  <c r="CE152" i="1"/>
  <c r="CE153" i="1"/>
  <c r="CE154" i="1"/>
  <c r="CE155"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2" i="1"/>
  <c r="CE203" i="1"/>
  <c r="CE204" i="1"/>
  <c r="CE205" i="1"/>
  <c r="CE206" i="1"/>
  <c r="CE207" i="1"/>
  <c r="CE208" i="1"/>
  <c r="CE209" i="1"/>
  <c r="CE210" i="1"/>
  <c r="CE211" i="1"/>
  <c r="CE212" i="1"/>
  <c r="CE213" i="1"/>
  <c r="CE214" i="1"/>
  <c r="CE215" i="1"/>
  <c r="CE216" i="1"/>
  <c r="CE217" i="1"/>
  <c r="CE218" i="1"/>
  <c r="CE219" i="1"/>
  <c r="CE220" i="1"/>
  <c r="CE221" i="1"/>
  <c r="CE225" i="1"/>
  <c r="CE227" i="1"/>
  <c r="CE228" i="1"/>
  <c r="CE229" i="1"/>
  <c r="CE230" i="1"/>
  <c r="CE231" i="1"/>
  <c r="CE232" i="1"/>
  <c r="CE233" i="1"/>
  <c r="CE234" i="1"/>
  <c r="CE235" i="1"/>
  <c r="CE236" i="1"/>
  <c r="CE237" i="1"/>
  <c r="CE238" i="1"/>
  <c r="CE406" i="1"/>
  <c r="CE407" i="1"/>
  <c r="CE408" i="1"/>
  <c r="CE409" i="1"/>
  <c r="CE410" i="1"/>
  <c r="CE411" i="1"/>
  <c r="CE412" i="1"/>
  <c r="CE413" i="1"/>
  <c r="CE414" i="1"/>
  <c r="CE415" i="1"/>
  <c r="CE416" i="1"/>
  <c r="CE417" i="1"/>
  <c r="CE418" i="1"/>
  <c r="CE419" i="1"/>
  <c r="CE420" i="1"/>
  <c r="CE421" i="1"/>
  <c r="CE422" i="1"/>
  <c r="CE423" i="1"/>
  <c r="CE424" i="1"/>
  <c r="CE425" i="1"/>
  <c r="CE426" i="1"/>
  <c r="CE427" i="1"/>
  <c r="CE428" i="1"/>
  <c r="CE429" i="1"/>
  <c r="CE430" i="1"/>
  <c r="CE431" i="1"/>
  <c r="CE432" i="1"/>
  <c r="CE433" i="1"/>
  <c r="CE434" i="1"/>
  <c r="CE435" i="1"/>
  <c r="CE436" i="1"/>
  <c r="CE437" i="1"/>
  <c r="CE438" i="1"/>
  <c r="CE439" i="1"/>
  <c r="CE440" i="1"/>
  <c r="CE441" i="1"/>
  <c r="CE442" i="1"/>
  <c r="CE443" i="1"/>
  <c r="CE444" i="1"/>
  <c r="CE445" i="1"/>
  <c r="CE446" i="1"/>
  <c r="CE447" i="1"/>
  <c r="CE448" i="1"/>
  <c r="CE449" i="1"/>
  <c r="CE450" i="1"/>
  <c r="CE451" i="1"/>
  <c r="CE452" i="1"/>
  <c r="CE453" i="1"/>
  <c r="CE454" i="1"/>
  <c r="CE455" i="1"/>
  <c r="CE456" i="1"/>
  <c r="CE457" i="1"/>
  <c r="CE458" i="1"/>
  <c r="CE459" i="1"/>
  <c r="CE460" i="1"/>
  <c r="CE461" i="1"/>
  <c r="CE462" i="1"/>
  <c r="CE463" i="1"/>
  <c r="CE464" i="1"/>
  <c r="CE465" i="1"/>
  <c r="CE466" i="1"/>
  <c r="CE467" i="1"/>
  <c r="CE468" i="1"/>
  <c r="CE469" i="1"/>
  <c r="CE470" i="1"/>
  <c r="CE471" i="1"/>
  <c r="CE472" i="1"/>
  <c r="CE473" i="1"/>
  <c r="CE474" i="1"/>
  <c r="CE475" i="1"/>
  <c r="CE476" i="1"/>
  <c r="CE477" i="1"/>
  <c r="CE478" i="1"/>
  <c r="CE479" i="1"/>
  <c r="CE480" i="1"/>
  <c r="CE481" i="1"/>
  <c r="CE482" i="1"/>
  <c r="CE483" i="1"/>
  <c r="CE484" i="1"/>
  <c r="CE485" i="1"/>
  <c r="CE486" i="1"/>
  <c r="CE487" i="1"/>
  <c r="CE488" i="1"/>
  <c r="CE489" i="1"/>
  <c r="CE490" i="1"/>
  <c r="CE491" i="1"/>
  <c r="CE492" i="1"/>
  <c r="CE493" i="1"/>
  <c r="CE494" i="1"/>
  <c r="CE495" i="1"/>
  <c r="CE496" i="1"/>
  <c r="CE497" i="1"/>
  <c r="CE498" i="1"/>
  <c r="CE499" i="1"/>
  <c r="CE500" i="1"/>
  <c r="CE501" i="1"/>
  <c r="CE502" i="1"/>
  <c r="CE503" i="1"/>
  <c r="CE504" i="1"/>
  <c r="CE505" i="1"/>
  <c r="CE506" i="1"/>
  <c r="CE507" i="1"/>
  <c r="CE508" i="1"/>
  <c r="CE509" i="1"/>
  <c r="CE510" i="1"/>
  <c r="CE511" i="1"/>
  <c r="CE512" i="1"/>
  <c r="CE513" i="1"/>
  <c r="CE514" i="1"/>
  <c r="CE515" i="1"/>
  <c r="CE516" i="1"/>
  <c r="CE517" i="1"/>
  <c r="CE518" i="1"/>
  <c r="CE519" i="1"/>
  <c r="CE520" i="1"/>
  <c r="CE521" i="1"/>
  <c r="CE522" i="1"/>
  <c r="CE523" i="1"/>
  <c r="CE524" i="1"/>
  <c r="CE525" i="1"/>
  <c r="CE526" i="1"/>
  <c r="CE527" i="1"/>
  <c r="CE528" i="1"/>
  <c r="CE529" i="1"/>
  <c r="CE530" i="1"/>
  <c r="CE531" i="1"/>
  <c r="CE532" i="1"/>
  <c r="CE533" i="1"/>
  <c r="CE534" i="1"/>
  <c r="CE535" i="1"/>
  <c r="CE536" i="1"/>
  <c r="CE537" i="1"/>
  <c r="CE538" i="1"/>
  <c r="CE539" i="1"/>
  <c r="CE540" i="1"/>
  <c r="CE541" i="1"/>
  <c r="CE542" i="1"/>
  <c r="CE543" i="1"/>
  <c r="CE544" i="1"/>
  <c r="CE545" i="1"/>
  <c r="CE546" i="1"/>
  <c r="CE547" i="1"/>
  <c r="CE548" i="1"/>
  <c r="CE549" i="1"/>
  <c r="CE550" i="1"/>
  <c r="CE551" i="1"/>
  <c r="CE552" i="1"/>
  <c r="CE553" i="1"/>
  <c r="CE554" i="1"/>
  <c r="CE555" i="1"/>
  <c r="CE556" i="1"/>
  <c r="CE557" i="1"/>
  <c r="CE558" i="1"/>
  <c r="CE559" i="1"/>
  <c r="CE560" i="1"/>
  <c r="CE561" i="1"/>
  <c r="CE562" i="1"/>
  <c r="CE563" i="1"/>
  <c r="CE564" i="1"/>
  <c r="CE565" i="1"/>
  <c r="CE566" i="1"/>
  <c r="CE567" i="1"/>
  <c r="CE568" i="1"/>
  <c r="CE569" i="1"/>
  <c r="CE570" i="1"/>
  <c r="CE571" i="1"/>
  <c r="CE572" i="1"/>
  <c r="CE573" i="1"/>
  <c r="CE574" i="1"/>
  <c r="CE575" i="1"/>
  <c r="CE576" i="1"/>
  <c r="CE577" i="1"/>
  <c r="CE578" i="1"/>
  <c r="CE579" i="1"/>
  <c r="CE580" i="1"/>
  <c r="CE581" i="1"/>
  <c r="CE582" i="1"/>
  <c r="CE583" i="1"/>
  <c r="CE584" i="1"/>
  <c r="CE585" i="1"/>
  <c r="CE586" i="1"/>
  <c r="CE587" i="1"/>
  <c r="CE588" i="1"/>
  <c r="CE589" i="1"/>
  <c r="CE590" i="1"/>
  <c r="CE591" i="1"/>
  <c r="CE592" i="1"/>
  <c r="CE593" i="1"/>
  <c r="CE594" i="1"/>
  <c r="CE595" i="1"/>
  <c r="CE596" i="1"/>
  <c r="CE597" i="1"/>
  <c r="CE598" i="1"/>
  <c r="CE599" i="1"/>
  <c r="CE600" i="1"/>
  <c r="CE601" i="1"/>
  <c r="CE602" i="1"/>
  <c r="CE603" i="1"/>
  <c r="CE604" i="1"/>
  <c r="CE605" i="1"/>
  <c r="CE606" i="1"/>
  <c r="CE607" i="1"/>
  <c r="CE608" i="1"/>
  <c r="CE609" i="1"/>
  <c r="CE610" i="1"/>
  <c r="CE611" i="1"/>
  <c r="CE612" i="1"/>
  <c r="CE613" i="1"/>
  <c r="CE614" i="1"/>
  <c r="CE615" i="1"/>
  <c r="CE616" i="1"/>
  <c r="CE617" i="1"/>
  <c r="CE618" i="1"/>
  <c r="CE619" i="1"/>
  <c r="CE620" i="1"/>
  <c r="CE621" i="1"/>
  <c r="CE622" i="1"/>
  <c r="CE623" i="1"/>
  <c r="CE624" i="1"/>
  <c r="CE625" i="1"/>
  <c r="CE626" i="1"/>
  <c r="CE627" i="1"/>
  <c r="CE628" i="1"/>
  <c r="CE629" i="1"/>
  <c r="CE630" i="1"/>
  <c r="CE631" i="1"/>
  <c r="CE632" i="1"/>
  <c r="CE633" i="1"/>
  <c r="CE634" i="1"/>
  <c r="CE635" i="1"/>
  <c r="CE636" i="1"/>
  <c r="CE637" i="1"/>
  <c r="CE638" i="1"/>
  <c r="CE639" i="1"/>
  <c r="CE640" i="1"/>
  <c r="CE641" i="1"/>
  <c r="CE642" i="1"/>
  <c r="CE643" i="1"/>
  <c r="CE644" i="1"/>
  <c r="CE645" i="1"/>
  <c r="CE646" i="1"/>
  <c r="CE647" i="1"/>
  <c r="CE648" i="1"/>
  <c r="CE649" i="1"/>
  <c r="CE650" i="1"/>
  <c r="CE651" i="1"/>
  <c r="CE652" i="1"/>
  <c r="CE653" i="1"/>
  <c r="CE654" i="1"/>
  <c r="CE655" i="1"/>
  <c r="CE656" i="1"/>
  <c r="CE657" i="1"/>
  <c r="CE658" i="1"/>
  <c r="CE659" i="1"/>
  <c r="CE660" i="1"/>
  <c r="CE661" i="1"/>
  <c r="CE662" i="1"/>
  <c r="CE663" i="1"/>
  <c r="CE664" i="1"/>
  <c r="CE665" i="1"/>
  <c r="CE666" i="1"/>
  <c r="CE667" i="1"/>
  <c r="CE668" i="1"/>
  <c r="CE669" i="1"/>
  <c r="CE670" i="1"/>
  <c r="CE671" i="1"/>
  <c r="CE672" i="1"/>
  <c r="CE673" i="1"/>
  <c r="CE674" i="1"/>
  <c r="CE675" i="1"/>
  <c r="CE676" i="1"/>
  <c r="CE677" i="1"/>
  <c r="CE678" i="1"/>
  <c r="CE679" i="1"/>
  <c r="CE680" i="1"/>
  <c r="CE681" i="1"/>
  <c r="CE682" i="1"/>
  <c r="CE683" i="1"/>
  <c r="CE684" i="1"/>
  <c r="CE685" i="1"/>
  <c r="CE686" i="1"/>
  <c r="CE687" i="1"/>
  <c r="CE688" i="1"/>
  <c r="CE689" i="1"/>
  <c r="CE690" i="1"/>
  <c r="CE691" i="1"/>
  <c r="CE692" i="1"/>
  <c r="CE693" i="1"/>
  <c r="CE694" i="1"/>
  <c r="CE695" i="1"/>
  <c r="CE696" i="1"/>
  <c r="CE697" i="1"/>
  <c r="CE698" i="1"/>
  <c r="CE699" i="1"/>
  <c r="CE700" i="1"/>
  <c r="CE701" i="1"/>
  <c r="CE702" i="1"/>
  <c r="CE703" i="1"/>
  <c r="CE704" i="1"/>
  <c r="CE705" i="1"/>
  <c r="CE706" i="1"/>
  <c r="CE707" i="1"/>
  <c r="CE708" i="1"/>
  <c r="CE709" i="1"/>
  <c r="CE710" i="1"/>
  <c r="CE711" i="1"/>
  <c r="CE712" i="1"/>
  <c r="CE713" i="1"/>
  <c r="CE714" i="1"/>
  <c r="CE715" i="1"/>
  <c r="CE716" i="1"/>
  <c r="CE717" i="1"/>
  <c r="CE718" i="1"/>
  <c r="CE719" i="1"/>
  <c r="CE720" i="1"/>
  <c r="CE721" i="1"/>
  <c r="CE722" i="1"/>
  <c r="CE723" i="1"/>
  <c r="CE724" i="1"/>
  <c r="CE725" i="1"/>
  <c r="CE726" i="1"/>
  <c r="CE727" i="1"/>
  <c r="CE728" i="1"/>
  <c r="CE729" i="1"/>
  <c r="CE730" i="1"/>
  <c r="CE731" i="1"/>
  <c r="CE732" i="1"/>
  <c r="CE733" i="1"/>
  <c r="CE734" i="1"/>
  <c r="CE735" i="1"/>
  <c r="CE736" i="1"/>
  <c r="CE737" i="1"/>
  <c r="CE738" i="1"/>
  <c r="CE739" i="1"/>
  <c r="CE740" i="1"/>
  <c r="CE741" i="1"/>
  <c r="CE742" i="1"/>
  <c r="CE743" i="1"/>
  <c r="CE744" i="1"/>
  <c r="CE745" i="1"/>
  <c r="CE746" i="1"/>
  <c r="CE747" i="1"/>
  <c r="CE748" i="1"/>
  <c r="CE749" i="1"/>
  <c r="CE750" i="1"/>
  <c r="CE751" i="1"/>
  <c r="CE752" i="1"/>
  <c r="CE753" i="1"/>
  <c r="CE754" i="1"/>
  <c r="CE755" i="1"/>
  <c r="CE756" i="1"/>
  <c r="CE757" i="1"/>
  <c r="CE758" i="1"/>
  <c r="CE759" i="1"/>
  <c r="CE760" i="1"/>
  <c r="CE761" i="1"/>
  <c r="CE762" i="1"/>
  <c r="CE763" i="1"/>
  <c r="CE764" i="1"/>
  <c r="CE765" i="1"/>
  <c r="CE766" i="1"/>
  <c r="CE767" i="1"/>
  <c r="CE768" i="1"/>
  <c r="CE769" i="1"/>
  <c r="CE770" i="1"/>
  <c r="CE771" i="1"/>
  <c r="CE772" i="1"/>
  <c r="CE773" i="1"/>
  <c r="CE774" i="1"/>
  <c r="CE775" i="1"/>
  <c r="CE776" i="1"/>
  <c r="CE777" i="1"/>
  <c r="CE778" i="1"/>
  <c r="CE779" i="1"/>
  <c r="CE780" i="1"/>
  <c r="CE781" i="1"/>
  <c r="CE782" i="1"/>
  <c r="CE783" i="1"/>
  <c r="CE784" i="1"/>
  <c r="CE785" i="1"/>
  <c r="CE786" i="1"/>
  <c r="CE787" i="1"/>
  <c r="CE788" i="1"/>
  <c r="CE789" i="1"/>
  <c r="CE790" i="1"/>
  <c r="CE791" i="1"/>
  <c r="CE792" i="1"/>
  <c r="CE793" i="1"/>
  <c r="CE794" i="1"/>
  <c r="CE795" i="1"/>
  <c r="CE796" i="1"/>
  <c r="CE797" i="1"/>
  <c r="CE798" i="1"/>
  <c r="CE799" i="1"/>
  <c r="CE800" i="1"/>
  <c r="CE801" i="1"/>
  <c r="CE802" i="1"/>
  <c r="CE803" i="1"/>
  <c r="CE804" i="1"/>
  <c r="CE805" i="1"/>
  <c r="CE806" i="1"/>
  <c r="CE807" i="1"/>
  <c r="CE808" i="1"/>
  <c r="CE809" i="1"/>
  <c r="CE810" i="1"/>
  <c r="CE811" i="1"/>
  <c r="CE812" i="1"/>
  <c r="CE813" i="1"/>
  <c r="CE814" i="1"/>
  <c r="CE815" i="1"/>
  <c r="CE816" i="1"/>
  <c r="CE817" i="1"/>
  <c r="CE818" i="1"/>
  <c r="CE819" i="1"/>
  <c r="CE820" i="1"/>
  <c r="CE821" i="1"/>
  <c r="CE822" i="1"/>
  <c r="CE823" i="1"/>
  <c r="CE824" i="1"/>
  <c r="CE825" i="1"/>
  <c r="CE826" i="1"/>
  <c r="CE827" i="1"/>
  <c r="CE828" i="1"/>
  <c r="CE829" i="1"/>
  <c r="CE830" i="1"/>
  <c r="CE831" i="1"/>
  <c r="CE832" i="1"/>
  <c r="CE833" i="1"/>
  <c r="CE834" i="1"/>
  <c r="CE835" i="1"/>
  <c r="CE836" i="1"/>
  <c r="CE837" i="1"/>
  <c r="CE838" i="1"/>
  <c r="CE839" i="1"/>
  <c r="CE840" i="1"/>
  <c r="CE841" i="1"/>
  <c r="CE842" i="1"/>
  <c r="CE843" i="1"/>
  <c r="CE844" i="1"/>
  <c r="CE845" i="1"/>
  <c r="CE846" i="1"/>
  <c r="CE847" i="1"/>
  <c r="CE848" i="1"/>
  <c r="CE849" i="1"/>
  <c r="CE850" i="1"/>
  <c r="CE851" i="1"/>
  <c r="CE852" i="1"/>
  <c r="CE853" i="1"/>
  <c r="CE854" i="1"/>
  <c r="CE855" i="1"/>
  <c r="CE856" i="1"/>
  <c r="CE857" i="1"/>
  <c r="CE858" i="1"/>
  <c r="CE859" i="1"/>
  <c r="CE860" i="1"/>
  <c r="CE861" i="1"/>
  <c r="CE862" i="1"/>
  <c r="CE863" i="1"/>
  <c r="CE864" i="1"/>
  <c r="CE865" i="1"/>
  <c r="CE866" i="1"/>
  <c r="CE867" i="1"/>
  <c r="CE868" i="1"/>
  <c r="CE869" i="1"/>
  <c r="CE870" i="1"/>
  <c r="CE871" i="1"/>
  <c r="CE872" i="1"/>
  <c r="CE873" i="1"/>
  <c r="CE874" i="1"/>
  <c r="CE875" i="1"/>
  <c r="CE876" i="1"/>
  <c r="CE877" i="1"/>
  <c r="CE878" i="1"/>
  <c r="CE879" i="1"/>
  <c r="CE880" i="1"/>
  <c r="CE881" i="1"/>
  <c r="CE882" i="1"/>
  <c r="CE883" i="1"/>
  <c r="CE884" i="1"/>
  <c r="CE885" i="1"/>
  <c r="CE886" i="1"/>
  <c r="CE887" i="1"/>
  <c r="CE888" i="1"/>
  <c r="CE889" i="1"/>
  <c r="CE890" i="1"/>
  <c r="CE891" i="1"/>
  <c r="CE892" i="1"/>
  <c r="CE893" i="1"/>
  <c r="CE894" i="1"/>
  <c r="CE895" i="1"/>
  <c r="CE896" i="1"/>
  <c r="CE897" i="1"/>
  <c r="CE898" i="1"/>
  <c r="CE899" i="1"/>
  <c r="CE900" i="1"/>
  <c r="CE901" i="1"/>
  <c r="CE902" i="1"/>
  <c r="CE903" i="1"/>
  <c r="CE904" i="1"/>
  <c r="CE905" i="1"/>
  <c r="CE906" i="1"/>
  <c r="CE907" i="1"/>
  <c r="CE908" i="1"/>
  <c r="CE909" i="1"/>
  <c r="CE910" i="1"/>
  <c r="CE911" i="1"/>
  <c r="CE912" i="1"/>
  <c r="CE913" i="1"/>
  <c r="CE914" i="1"/>
  <c r="CE915" i="1"/>
  <c r="CE916" i="1"/>
  <c r="CE917" i="1"/>
  <c r="CE918" i="1"/>
  <c r="CE919" i="1"/>
  <c r="CE920" i="1"/>
  <c r="CE921" i="1"/>
  <c r="CE922" i="1"/>
  <c r="CE923" i="1"/>
  <c r="CE924" i="1"/>
  <c r="CE925" i="1"/>
  <c r="CE926" i="1"/>
  <c r="CE927" i="1"/>
  <c r="CE928" i="1"/>
  <c r="CE929" i="1"/>
  <c r="CE930" i="1"/>
  <c r="CE931" i="1"/>
  <c r="CE932" i="1"/>
  <c r="CE933" i="1"/>
  <c r="CE934" i="1"/>
  <c r="CE935" i="1"/>
  <c r="CE936" i="1"/>
  <c r="CE937" i="1"/>
  <c r="CE938" i="1"/>
  <c r="CE939" i="1"/>
  <c r="CE940" i="1"/>
  <c r="CE941" i="1"/>
  <c r="CE942" i="1"/>
  <c r="CE943" i="1"/>
  <c r="CE944" i="1"/>
  <c r="CE945" i="1"/>
  <c r="CE946" i="1"/>
  <c r="CE947" i="1"/>
  <c r="CE948" i="1"/>
  <c r="CE949" i="1"/>
  <c r="CE950" i="1"/>
  <c r="CE951" i="1"/>
  <c r="CE952" i="1"/>
  <c r="CE953" i="1"/>
  <c r="CE954" i="1"/>
  <c r="CE955" i="1"/>
  <c r="CE956" i="1"/>
  <c r="CE957" i="1"/>
  <c r="CE958" i="1"/>
  <c r="CE959" i="1"/>
  <c r="CE960" i="1"/>
  <c r="CE961" i="1"/>
  <c r="CE962" i="1"/>
  <c r="CE963" i="1"/>
  <c r="CE964" i="1"/>
  <c r="CE965" i="1"/>
  <c r="CE966" i="1"/>
  <c r="CE967" i="1"/>
  <c r="CE968" i="1"/>
  <c r="CE969" i="1"/>
  <c r="CE970" i="1"/>
  <c r="CE971" i="1"/>
  <c r="CE972" i="1"/>
  <c r="CE973" i="1"/>
  <c r="CE974" i="1"/>
  <c r="CE975" i="1"/>
  <c r="CE976" i="1"/>
  <c r="CE977" i="1"/>
  <c r="CE978" i="1"/>
  <c r="CE979" i="1"/>
  <c r="CE980" i="1"/>
  <c r="CE981" i="1"/>
  <c r="CE982" i="1"/>
  <c r="CE983" i="1"/>
  <c r="CE984" i="1"/>
  <c r="CE985" i="1"/>
  <c r="CE986" i="1"/>
  <c r="CE987" i="1"/>
  <c r="CE988" i="1"/>
  <c r="CE989" i="1"/>
  <c r="CE990" i="1"/>
  <c r="CE991" i="1"/>
  <c r="CE992" i="1"/>
  <c r="CE993" i="1"/>
  <c r="CE994" i="1"/>
  <c r="CE995" i="1"/>
  <c r="CE996" i="1"/>
  <c r="CE997" i="1"/>
  <c r="CE998" i="1"/>
  <c r="CE999" i="1"/>
  <c r="CE1000" i="1"/>
  <c r="CE1001" i="1"/>
  <c r="CE1002" i="1"/>
  <c r="CE1003" i="1"/>
  <c r="CE1004" i="1"/>
  <c r="CE1005" i="1"/>
  <c r="CE1006" i="1"/>
  <c r="CE1007" i="1"/>
  <c r="CE1008" i="1"/>
  <c r="CE1009" i="1"/>
  <c r="CE1010" i="1"/>
  <c r="CE1011" i="1"/>
  <c r="CE1012" i="1"/>
  <c r="CE1013" i="1"/>
  <c r="CE1014" i="1"/>
  <c r="CE1015" i="1"/>
  <c r="CE1016" i="1"/>
  <c r="CE1017" i="1"/>
  <c r="CE1018" i="1"/>
  <c r="CE1019" i="1"/>
  <c r="CE1020" i="1"/>
  <c r="CE1021" i="1"/>
  <c r="CE1022" i="1"/>
  <c r="CE1023" i="1"/>
  <c r="CE1024" i="1"/>
  <c r="CE1025" i="1"/>
  <c r="CE1026" i="1"/>
  <c r="CE1027" i="1"/>
  <c r="CE1028" i="1"/>
  <c r="CE1029" i="1"/>
  <c r="CE1030" i="1"/>
  <c r="CE1031" i="1"/>
  <c r="CE1032" i="1"/>
  <c r="CE1033" i="1"/>
  <c r="CE1034" i="1"/>
  <c r="CE1035" i="1"/>
  <c r="CE1036" i="1"/>
  <c r="CE1037" i="1"/>
  <c r="CE1038" i="1"/>
  <c r="CE1039" i="1"/>
  <c r="CE1040" i="1"/>
  <c r="CE1041" i="1"/>
  <c r="CE1042" i="1"/>
  <c r="CE1043" i="1"/>
  <c r="CE1044" i="1"/>
  <c r="CE1045" i="1"/>
  <c r="CE1046" i="1"/>
  <c r="CE1047" i="1"/>
  <c r="CE1048" i="1"/>
  <c r="CE1049" i="1"/>
  <c r="CE1050" i="1"/>
  <c r="CE1051" i="1"/>
  <c r="CE1052" i="1"/>
  <c r="CE1053" i="1"/>
  <c r="CE1054" i="1"/>
  <c r="CE1055" i="1"/>
  <c r="CE1056" i="1"/>
  <c r="CE1057" i="1"/>
  <c r="CE1058" i="1"/>
  <c r="CE1059" i="1"/>
  <c r="CE1060" i="1"/>
  <c r="CE1061" i="1"/>
  <c r="CE1062" i="1"/>
  <c r="CE1063" i="1"/>
  <c r="CE1064" i="1"/>
  <c r="CE1065" i="1"/>
  <c r="CE1066" i="1"/>
  <c r="CE1067" i="1"/>
  <c r="CE1068" i="1"/>
  <c r="CE2" i="1"/>
  <c r="R74" i="4" l="1"/>
  <c r="R76" i="4" s="1"/>
  <c r="CH387" i="1"/>
  <c r="CH8" i="1"/>
  <c r="CH6" i="1"/>
  <c r="CH25" i="1"/>
  <c r="CH26" i="1"/>
  <c r="CH296" i="1"/>
  <c r="CH281" i="1"/>
  <c r="CH61" i="1"/>
  <c r="CH5" i="1"/>
  <c r="CH63" i="1"/>
  <c r="CH29" i="1"/>
  <c r="CH58" i="1"/>
  <c r="CH28" i="1"/>
  <c r="CH17" i="1"/>
  <c r="CH37" i="1"/>
  <c r="CH124" i="1"/>
  <c r="CH159" i="1"/>
  <c r="CH398" i="1"/>
  <c r="CH158" i="1"/>
  <c r="CH392" i="1"/>
  <c r="CH277" i="1"/>
  <c r="CH364" i="1"/>
  <c r="CH391" i="1"/>
  <c r="CH291" i="1"/>
  <c r="CH111" i="1"/>
  <c r="CH56" i="1"/>
  <c r="CH239" i="1"/>
  <c r="CH114" i="1"/>
  <c r="CH46" i="1"/>
  <c r="CH278" i="1"/>
  <c r="CH311" i="1"/>
  <c r="CH237" i="1"/>
  <c r="CH396" i="1"/>
  <c r="CH276" i="1"/>
  <c r="CH358" i="1"/>
  <c r="CH342" i="1"/>
  <c r="CH290" i="1"/>
  <c r="CH45" i="1"/>
  <c r="CH293" i="1"/>
  <c r="CH107" i="1"/>
  <c r="CH24" i="1"/>
  <c r="CH33" i="1"/>
  <c r="CH12" i="1"/>
  <c r="CH10" i="1"/>
  <c r="CH279" i="1"/>
  <c r="CH30" i="1"/>
  <c r="CH183" i="1"/>
  <c r="CH31" i="1"/>
  <c r="CH19" i="1"/>
  <c r="CH34" i="1"/>
  <c r="CH35" i="1"/>
  <c r="CH382" i="1"/>
  <c r="CH393" i="1"/>
  <c r="CH4" i="1"/>
  <c r="CH354" i="1"/>
  <c r="CH32" i="1"/>
  <c r="CH22" i="1"/>
  <c r="CH108" i="1"/>
  <c r="CH362" i="1"/>
  <c r="CH203" i="1"/>
  <c r="CH173" i="1"/>
  <c r="CH41" i="1"/>
  <c r="CH36" i="1"/>
  <c r="CH326" i="1"/>
  <c r="CH133" i="1"/>
  <c r="CH162" i="1"/>
  <c r="CH40" i="1"/>
  <c r="CH360" i="1"/>
  <c r="CH165" i="1"/>
  <c r="CH363" i="1"/>
  <c r="CH372" i="1"/>
  <c r="CH163" i="1"/>
  <c r="CH395" i="1"/>
  <c r="CH390" i="1"/>
  <c r="CH379" i="1"/>
  <c r="CH376" i="1"/>
  <c r="CH371" i="1"/>
  <c r="CH389" i="1"/>
  <c r="CH385" i="1"/>
  <c r="CH380" i="1"/>
  <c r="CH375" i="1"/>
  <c r="CH370" i="1"/>
  <c r="CH388" i="1"/>
  <c r="CH383" i="1"/>
  <c r="CH378" i="1"/>
  <c r="CH374" i="1"/>
  <c r="CH384" i="1"/>
  <c r="CH381" i="1"/>
  <c r="CH377" i="1"/>
  <c r="CH373" i="1"/>
  <c r="CH369" i="1"/>
  <c r="CH368" i="1"/>
  <c r="CH367" i="1"/>
  <c r="CH175" i="1"/>
  <c r="CH355" i="1"/>
  <c r="CH258" i="1"/>
  <c r="CH350" i="1"/>
  <c r="CH361" i="1"/>
  <c r="CH99" i="1"/>
  <c r="CH308" i="1"/>
  <c r="CH137" i="1"/>
  <c r="CH359" i="1"/>
  <c r="CH288" i="1"/>
  <c r="CH200" i="1"/>
  <c r="CH149" i="1"/>
  <c r="CH331" i="1"/>
  <c r="CH236" i="1"/>
  <c r="CH265" i="1"/>
  <c r="CH156" i="1"/>
  <c r="CH129" i="1"/>
  <c r="CH323" i="1"/>
  <c r="CH366" i="1"/>
  <c r="CH313" i="1"/>
  <c r="CH169" i="1"/>
  <c r="CH324" i="1"/>
  <c r="CH68" i="1"/>
  <c r="CH274" i="1"/>
  <c r="CH95" i="1"/>
  <c r="CH78" i="1"/>
  <c r="CH104" i="1"/>
  <c r="CH357" i="1"/>
  <c r="CH275" i="1"/>
  <c r="CH191" i="1"/>
  <c r="CH112" i="1"/>
  <c r="CH121" i="1"/>
  <c r="CH155" i="1"/>
  <c r="CH120" i="1"/>
  <c r="CH266" i="1"/>
  <c r="CH287" i="1"/>
  <c r="CH190" i="1"/>
  <c r="CH273" i="1"/>
  <c r="CH103" i="1"/>
  <c r="CH122" i="1"/>
  <c r="CH292" i="1"/>
  <c r="CH185" i="1"/>
  <c r="CH246" i="1"/>
  <c r="CH356" i="1"/>
  <c r="CH343" i="1"/>
  <c r="CH312" i="1"/>
  <c r="CH365" i="1"/>
  <c r="CH338" i="1"/>
  <c r="CH353" i="1"/>
  <c r="CH318" i="1"/>
  <c r="CH351" i="1"/>
  <c r="CH352" i="1"/>
  <c r="CH345" i="1"/>
  <c r="CH348" i="1"/>
  <c r="CH344" i="1"/>
  <c r="CH347" i="1"/>
  <c r="CH349" i="1"/>
  <c r="CH346" i="1"/>
  <c r="CH341" i="1"/>
  <c r="CH340" i="1"/>
  <c r="CH330" i="1"/>
  <c r="CH280" i="1"/>
  <c r="CH305" i="1"/>
  <c r="CH298" i="1"/>
  <c r="CH337" i="1"/>
  <c r="CH297" i="1"/>
  <c r="CH335" i="1"/>
  <c r="CH294" i="1"/>
  <c r="CH319" i="1"/>
  <c r="CH283" i="1"/>
  <c r="CH309" i="1"/>
  <c r="CH333" i="1"/>
  <c r="CH316" i="1"/>
  <c r="CH328" i="1"/>
  <c r="CH285" i="1"/>
  <c r="CH336" i="1"/>
  <c r="CH320" i="1"/>
  <c r="CH302" i="1"/>
  <c r="CH304" i="1"/>
  <c r="CH334" i="1"/>
  <c r="CH289" i="1"/>
  <c r="CH307" i="1"/>
  <c r="CH327" i="1"/>
  <c r="CH299" i="1"/>
  <c r="CH301" i="1"/>
  <c r="CH314" i="1"/>
  <c r="CH306" i="1"/>
  <c r="CH300" i="1"/>
  <c r="CH303" i="1"/>
  <c r="CH310" i="1"/>
  <c r="CH325" i="1"/>
  <c r="CH286" i="1"/>
  <c r="CH329" i="1"/>
  <c r="CH322" i="1"/>
  <c r="CH317" i="1"/>
  <c r="CH295" i="1"/>
  <c r="CH284" i="1"/>
  <c r="CH332" i="1"/>
  <c r="CH282" i="1"/>
  <c r="CH339" i="1"/>
  <c r="CH315" i="1"/>
  <c r="CH321" i="1"/>
  <c r="CH268" i="1"/>
  <c r="CH267" i="1"/>
  <c r="CH270" i="1"/>
  <c r="CH271" i="1"/>
  <c r="CH272" i="1"/>
  <c r="CH269" i="1"/>
  <c r="CH264" i="1"/>
  <c r="BU2" i="1"/>
  <c r="BU8" i="1"/>
  <c r="BU9" i="1"/>
  <c r="BU10" i="1"/>
  <c r="BU11" i="1"/>
  <c r="BU12" i="1"/>
  <c r="BU13" i="1"/>
  <c r="BU14" i="1"/>
  <c r="BU15" i="1"/>
  <c r="BU16" i="1"/>
  <c r="BU17" i="1"/>
  <c r="BU18" i="1"/>
  <c r="BU19" i="1"/>
  <c r="BU20" i="1"/>
  <c r="BU22" i="1"/>
  <c r="BU23" i="1"/>
  <c r="BU24" i="1"/>
  <c r="BU27" i="1"/>
  <c r="BU29" i="1"/>
  <c r="BU32" i="1"/>
  <c r="BU33" i="1"/>
  <c r="BU36" i="1"/>
  <c r="BU37" i="1"/>
  <c r="BU38"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8" i="1"/>
  <c r="BU79" i="1"/>
  <c r="BU80" i="1"/>
  <c r="BU81" i="1"/>
  <c r="BU82" i="1"/>
  <c r="BU83" i="1"/>
  <c r="BU84" i="1"/>
  <c r="BU85" i="1"/>
  <c r="BU86" i="1"/>
  <c r="BU87"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3" i="1"/>
  <c r="BU174" i="1"/>
  <c r="BU175" i="1"/>
  <c r="BU176" i="1"/>
  <c r="BU177" i="1"/>
  <c r="BU178" i="1"/>
  <c r="BU179" i="1"/>
  <c r="BU180" i="1"/>
  <c r="BU182" i="1"/>
  <c r="BU183" i="1"/>
  <c r="BU184" i="1"/>
  <c r="BU185" i="1"/>
  <c r="BU186" i="1"/>
  <c r="BU187" i="1"/>
  <c r="BU188" i="1"/>
  <c r="BU189" i="1"/>
  <c r="BU190" i="1"/>
  <c r="BU191" i="1"/>
  <c r="BU192" i="1"/>
  <c r="BU193" i="1"/>
  <c r="BU194" i="1"/>
  <c r="BU195" i="1"/>
  <c r="BU196" i="1"/>
  <c r="BU197" i="1"/>
  <c r="BU199" i="1"/>
  <c r="BU200" i="1"/>
  <c r="BU201" i="1"/>
  <c r="BU202" i="1"/>
  <c r="BU203" i="1"/>
  <c r="BU204"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6" i="1"/>
  <c r="BU237" i="1"/>
  <c r="BU238" i="1"/>
  <c r="BU239" i="1"/>
  <c r="BU240" i="1"/>
  <c r="BU241" i="1"/>
  <c r="BU242" i="1"/>
  <c r="BU243" i="1"/>
  <c r="BU244" i="1"/>
  <c r="BU245" i="1"/>
  <c r="BU246"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4" i="1"/>
  <c r="BU6" i="1"/>
  <c r="BU7" i="1"/>
  <c r="P13" i="3"/>
  <c r="BY2" i="1" l="1"/>
  <c r="CH128" i="1"/>
  <c r="CH100" i="1"/>
  <c r="CH166" i="1"/>
  <c r="CH97" i="1"/>
  <c r="CH43" i="1"/>
  <c r="CH59" i="1"/>
  <c r="CH187" i="1"/>
  <c r="CH147" i="1"/>
  <c r="CH72" i="1"/>
  <c r="CH62" i="1"/>
  <c r="CH70" i="1"/>
  <c r="CH215" i="1"/>
  <c r="CH9" i="1"/>
  <c r="CH119" i="1"/>
  <c r="CH256" i="1"/>
  <c r="CH39" i="1"/>
  <c r="CH42" i="1"/>
  <c r="CH27" i="1"/>
  <c r="CH92" i="1"/>
  <c r="CH184" i="1"/>
  <c r="CH193" i="1"/>
  <c r="CH52" i="1"/>
  <c r="CH208" i="1"/>
  <c r="CH223" i="1"/>
  <c r="CH234" i="1"/>
  <c r="CH88" i="1"/>
  <c r="CH242" i="1"/>
  <c r="CH144" i="1"/>
  <c r="CH257" i="1"/>
  <c r="CH225" i="1"/>
  <c r="CH196" i="1"/>
  <c r="CH252" i="1"/>
  <c r="CH198" i="1"/>
  <c r="CH212" i="1"/>
  <c r="CH146" i="1"/>
  <c r="CH20" i="1"/>
  <c r="CH113" i="1"/>
  <c r="CH126" i="1"/>
  <c r="CH93" i="1"/>
  <c r="CH213" i="1"/>
  <c r="CH209" i="1"/>
  <c r="CH188" i="1"/>
  <c r="CH74" i="1"/>
  <c r="CH176" i="1"/>
  <c r="CH123" i="1"/>
  <c r="CH65" i="1"/>
  <c r="CH207" i="1"/>
  <c r="CH127" i="1"/>
  <c r="CH3" i="1"/>
  <c r="CH170" i="1"/>
  <c r="CH11" i="1"/>
  <c r="CH79" i="1"/>
  <c r="CH102" i="1"/>
  <c r="CH145" i="1"/>
  <c r="CH259" i="1"/>
  <c r="CH206" i="1"/>
  <c r="CH164" i="1"/>
  <c r="CH182" i="1"/>
  <c r="CH138" i="1"/>
  <c r="CH216" i="1"/>
  <c r="CH115" i="1"/>
  <c r="CH57" i="1"/>
  <c r="CH218" i="1"/>
  <c r="CH141" i="1"/>
  <c r="CH143" i="1"/>
  <c r="CH118" i="1"/>
  <c r="CH60" i="1"/>
  <c r="CH253" i="1"/>
  <c r="CH177" i="1"/>
  <c r="CH240" i="1"/>
  <c r="CH83" i="1"/>
  <c r="CH153" i="1"/>
  <c r="CH117" i="1"/>
  <c r="CH249" i="1"/>
  <c r="CH13" i="1"/>
  <c r="CH226" i="1"/>
  <c r="CH85" i="1"/>
  <c r="CH172" i="1"/>
  <c r="CH161" i="1"/>
  <c r="CH241" i="1"/>
  <c r="CH150" i="1"/>
  <c r="CH235" i="1"/>
  <c r="CH247" i="1"/>
  <c r="CH148" i="1"/>
  <c r="CH186" i="1"/>
  <c r="CH125" i="1"/>
  <c r="CH66" i="1"/>
  <c r="CH251" i="1"/>
  <c r="CH180" i="1"/>
  <c r="CH71" i="1"/>
  <c r="CH49" i="1"/>
  <c r="CH228" i="1"/>
  <c r="CH76" i="1"/>
  <c r="CH171" i="1"/>
  <c r="CH174" i="1"/>
  <c r="CH84" i="1"/>
  <c r="CH168" i="1"/>
  <c r="CH254" i="1"/>
  <c r="CH16" i="1"/>
  <c r="CH136" i="1"/>
  <c r="CH67" i="1"/>
  <c r="CH130" i="1"/>
  <c r="CH154" i="1"/>
  <c r="CH219" i="1"/>
  <c r="CH64" i="1"/>
  <c r="CH90" i="1"/>
  <c r="CH69" i="1"/>
  <c r="CH134" i="1"/>
  <c r="CH229" i="1"/>
  <c r="CH109" i="1"/>
  <c r="CH81" i="1"/>
  <c r="CH105" i="1"/>
  <c r="CH47" i="1"/>
  <c r="CH205" i="1"/>
  <c r="CH135" i="1"/>
  <c r="CH160" i="1"/>
  <c r="CH54" i="1"/>
  <c r="CH116" i="1"/>
  <c r="CH230" i="1"/>
  <c r="CH197" i="1"/>
  <c r="CH50" i="1"/>
  <c r="CH232" i="1"/>
  <c r="CH101" i="1"/>
  <c r="CH77" i="1"/>
  <c r="CH106" i="1"/>
  <c r="CH224" i="1"/>
  <c r="CH23" i="1"/>
  <c r="CH179" i="1"/>
  <c r="CH110" i="1"/>
  <c r="CH44" i="1"/>
  <c r="CH262" i="1"/>
  <c r="CH151" i="1"/>
  <c r="CH260" i="1"/>
  <c r="CH178" i="1"/>
  <c r="CH238" i="1"/>
  <c r="CH1071" i="1"/>
  <c r="CH1075" i="1"/>
  <c r="CH1072" i="1"/>
  <c r="CH1068" i="1"/>
  <c r="CH1073" i="1"/>
  <c r="CH1069" i="1"/>
  <c r="CH2" i="1"/>
  <c r="CH1070" i="1"/>
  <c r="CH1074" i="1"/>
  <c r="CH1076" i="1"/>
  <c r="CH181" i="1"/>
  <c r="CH263" i="1"/>
  <c r="CH227" i="1"/>
  <c r="CH152" i="1"/>
  <c r="CH131" i="1"/>
  <c r="CH201" i="1"/>
  <c r="CH231" i="1"/>
  <c r="CH21" i="1"/>
  <c r="CH189" i="1"/>
  <c r="CH202" i="1"/>
  <c r="CH250" i="1"/>
  <c r="CH139" i="1"/>
  <c r="CH157" i="1"/>
  <c r="CH80" i="1"/>
  <c r="CH140" i="1"/>
  <c r="CH75" i="1"/>
  <c r="CH244" i="1"/>
  <c r="CH18" i="1"/>
  <c r="CH15" i="1"/>
  <c r="CH132" i="1"/>
  <c r="CH98" i="1"/>
  <c r="CH14" i="1"/>
  <c r="CH167" i="1"/>
  <c r="CH38" i="1"/>
  <c r="CH82" i="1"/>
  <c r="CH51" i="1"/>
  <c r="CH199" i="1"/>
  <c r="CH195" i="1"/>
  <c r="CH233" i="1"/>
  <c r="CH192" i="1"/>
  <c r="CH248" i="1"/>
  <c r="CH142" i="1"/>
  <c r="CH255" i="1"/>
  <c r="CH91" i="1"/>
  <c r="CH243" i="1"/>
  <c r="CH48" i="1"/>
  <c r="CH94" i="1"/>
  <c r="CH220" i="1"/>
  <c r="CH55" i="1"/>
  <c r="CH73" i="1"/>
  <c r="CH53" i="1"/>
  <c r="CH96" i="1"/>
  <c r="CH221" i="1"/>
  <c r="CH194" i="1"/>
  <c r="CH89" i="1"/>
  <c r="CH204" i="1"/>
  <c r="CH211" i="1"/>
  <c r="CH87" i="1"/>
  <c r="CH7" i="1"/>
  <c r="CH86" i="1"/>
  <c r="CH245" i="1"/>
  <c r="CH261" i="1"/>
  <c r="CH210" i="1"/>
  <c r="CH214" i="1"/>
  <c r="CH222" i="1"/>
  <c r="CH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M386" i="1" l="1"/>
  <c r="CM7" i="1"/>
  <c r="CM11" i="1"/>
  <c r="CM15" i="1"/>
  <c r="CM19" i="1"/>
  <c r="CM23" i="1"/>
  <c r="CM27" i="1"/>
  <c r="CM31" i="1"/>
  <c r="CM35" i="1"/>
  <c r="CM39" i="1"/>
  <c r="CM43" i="1"/>
  <c r="CM47" i="1"/>
  <c r="CM51" i="1"/>
  <c r="CM55" i="1"/>
  <c r="CM59" i="1"/>
  <c r="CM63" i="1"/>
  <c r="CM67" i="1"/>
  <c r="CM71" i="1"/>
  <c r="CM75" i="1"/>
  <c r="CM79" i="1"/>
  <c r="CM83" i="1"/>
  <c r="CM87" i="1"/>
  <c r="CM9" i="1"/>
  <c r="CM13" i="1"/>
  <c r="CM17" i="1"/>
  <c r="CM21" i="1"/>
  <c r="CM25" i="1"/>
  <c r="CM29" i="1"/>
  <c r="CM33" i="1"/>
  <c r="CM37" i="1"/>
  <c r="CM41" i="1"/>
  <c r="CM45" i="1"/>
  <c r="CM49" i="1"/>
  <c r="CM53" i="1"/>
  <c r="CM57" i="1"/>
  <c r="CM61" i="1"/>
  <c r="CM65" i="1"/>
  <c r="CM69" i="1"/>
  <c r="CM73" i="1"/>
  <c r="CM77" i="1"/>
  <c r="CM81" i="1"/>
  <c r="CM85" i="1"/>
  <c r="CM89" i="1"/>
  <c r="CM93" i="1"/>
  <c r="CM97" i="1"/>
  <c r="CM101" i="1"/>
  <c r="CM105" i="1"/>
  <c r="CM109" i="1"/>
  <c r="CM113" i="1"/>
  <c r="CM117" i="1"/>
  <c r="CM121" i="1"/>
  <c r="CM125" i="1"/>
  <c r="CM129" i="1"/>
  <c r="CM133" i="1"/>
  <c r="CM137" i="1"/>
  <c r="CM141" i="1"/>
  <c r="CM145" i="1"/>
  <c r="CM149" i="1"/>
  <c r="CM153" i="1"/>
  <c r="CM157" i="1"/>
  <c r="CM161" i="1"/>
  <c r="CM165" i="1"/>
  <c r="CM169" i="1"/>
  <c r="CM173" i="1"/>
  <c r="CM177" i="1"/>
  <c r="CM181" i="1"/>
  <c r="CM185" i="1"/>
  <c r="CM189" i="1"/>
  <c r="CM193" i="1"/>
  <c r="CM197" i="1"/>
  <c r="CM201" i="1"/>
  <c r="CM205" i="1"/>
  <c r="CM209" i="1"/>
  <c r="CM213" i="1"/>
  <c r="CM217" i="1"/>
  <c r="CM221" i="1"/>
  <c r="CM225" i="1"/>
  <c r="CM229" i="1"/>
  <c r="CM233" i="1"/>
  <c r="CM237" i="1"/>
  <c r="CM241" i="1"/>
  <c r="CM245" i="1"/>
  <c r="CM249" i="1"/>
  <c r="CM253" i="1"/>
  <c r="CM257" i="1"/>
  <c r="CM10" i="1"/>
  <c r="CM14" i="1"/>
  <c r="CM18" i="1"/>
  <c r="CM22" i="1"/>
  <c r="CM26" i="1"/>
  <c r="CM30" i="1"/>
  <c r="CM34" i="1"/>
  <c r="CM38" i="1"/>
  <c r="CM42" i="1"/>
  <c r="CM46" i="1"/>
  <c r="CM50" i="1"/>
  <c r="CM54" i="1"/>
  <c r="CM58" i="1"/>
  <c r="CM62" i="1"/>
  <c r="CM66" i="1"/>
  <c r="CM70" i="1"/>
  <c r="CM74" i="1"/>
  <c r="CM78" i="1"/>
  <c r="CM82" i="1"/>
  <c r="CM86" i="1"/>
  <c r="CM90" i="1"/>
  <c r="CM231" i="1"/>
  <c r="CM52" i="1"/>
  <c r="CM94" i="1"/>
  <c r="CM104" i="1"/>
  <c r="CM120" i="1"/>
  <c r="CM131" i="1"/>
  <c r="CM142" i="1"/>
  <c r="CM152" i="1"/>
  <c r="CM163" i="1"/>
  <c r="CM174" i="1"/>
  <c r="CM184" i="1"/>
  <c r="CM195" i="1"/>
  <c r="CM206" i="1"/>
  <c r="CM216" i="1"/>
  <c r="CM227" i="1"/>
  <c r="CM238" i="1"/>
  <c r="CM248" i="1"/>
  <c r="CM8" i="1"/>
  <c r="CM24" i="1"/>
  <c r="CM40" i="1"/>
  <c r="CM56" i="1"/>
  <c r="CM72" i="1"/>
  <c r="CM88" i="1"/>
  <c r="CM95" i="1"/>
  <c r="CM100" i="1"/>
  <c r="CM106" i="1"/>
  <c r="CM111" i="1"/>
  <c r="CM116" i="1"/>
  <c r="CM122" i="1"/>
  <c r="CM127" i="1"/>
  <c r="CM132" i="1"/>
  <c r="CM138" i="1"/>
  <c r="CM143" i="1"/>
  <c r="CM148" i="1"/>
  <c r="CM154" i="1"/>
  <c r="CM159" i="1"/>
  <c r="CM164" i="1"/>
  <c r="CM170" i="1"/>
  <c r="CM175" i="1"/>
  <c r="CM180" i="1"/>
  <c r="CM186" i="1"/>
  <c r="CM191" i="1"/>
  <c r="CM196" i="1"/>
  <c r="CM202" i="1"/>
  <c r="CM207" i="1"/>
  <c r="CM212" i="1"/>
  <c r="CM218" i="1"/>
  <c r="CM223" i="1"/>
  <c r="CM228" i="1"/>
  <c r="CM234" i="1"/>
  <c r="CM239" i="1"/>
  <c r="CM244" i="1"/>
  <c r="CM250" i="1"/>
  <c r="CM255" i="1"/>
  <c r="CM12" i="1"/>
  <c r="CM28" i="1"/>
  <c r="CM44" i="1"/>
  <c r="CM60" i="1"/>
  <c r="CM76" i="1"/>
  <c r="CM91" i="1"/>
  <c r="CM96" i="1"/>
  <c r="CM102" i="1"/>
  <c r="CM107" i="1"/>
  <c r="CM112" i="1"/>
  <c r="CM118" i="1"/>
  <c r="CM123" i="1"/>
  <c r="CM128" i="1"/>
  <c r="CM134" i="1"/>
  <c r="CM139" i="1"/>
  <c r="CM144" i="1"/>
  <c r="CM150" i="1"/>
  <c r="CM155" i="1"/>
  <c r="CM160" i="1"/>
  <c r="CM166" i="1"/>
  <c r="CM171" i="1"/>
  <c r="CM176" i="1"/>
  <c r="CM182" i="1"/>
  <c r="CM187" i="1"/>
  <c r="CM192" i="1"/>
  <c r="CM198" i="1"/>
  <c r="CM203" i="1"/>
  <c r="CM208" i="1"/>
  <c r="CM214" i="1"/>
  <c r="CM219" i="1"/>
  <c r="CM224" i="1"/>
  <c r="CM230" i="1"/>
  <c r="CM235" i="1"/>
  <c r="CM240" i="1"/>
  <c r="CM246" i="1"/>
  <c r="CM251" i="1"/>
  <c r="CM256" i="1"/>
  <c r="CM16" i="1"/>
  <c r="CM32" i="1"/>
  <c r="CM48" i="1"/>
  <c r="CM64" i="1"/>
  <c r="CM80" i="1"/>
  <c r="CM92" i="1"/>
  <c r="CM98" i="1"/>
  <c r="CM103" i="1"/>
  <c r="CM108" i="1"/>
  <c r="CM114" i="1"/>
  <c r="CM119" i="1"/>
  <c r="CM124" i="1"/>
  <c r="CM130" i="1"/>
  <c r="CM135" i="1"/>
  <c r="CM140" i="1"/>
  <c r="CM146" i="1"/>
  <c r="CM151" i="1"/>
  <c r="CM156" i="1"/>
  <c r="CM162" i="1"/>
  <c r="CM167" i="1"/>
  <c r="CM172" i="1"/>
  <c r="CM178" i="1"/>
  <c r="CM183" i="1"/>
  <c r="CM188" i="1"/>
  <c r="CM194" i="1"/>
  <c r="CM199" i="1"/>
  <c r="CM204" i="1"/>
  <c r="CM210" i="1"/>
  <c r="CM215" i="1"/>
  <c r="CM220" i="1"/>
  <c r="CM226" i="1"/>
  <c r="CM236" i="1"/>
  <c r="CM242" i="1"/>
  <c r="CM247" i="1"/>
  <c r="CM252" i="1"/>
  <c r="CM258" i="1"/>
  <c r="CM20" i="1"/>
  <c r="CM36" i="1"/>
  <c r="CM68" i="1"/>
  <c r="CM84" i="1"/>
  <c r="CM99" i="1"/>
  <c r="CM110" i="1"/>
  <c r="CM115" i="1"/>
  <c r="CM126" i="1"/>
  <c r="CM136" i="1"/>
  <c r="CM147" i="1"/>
  <c r="CM158" i="1"/>
  <c r="CM168" i="1"/>
  <c r="CM179" i="1"/>
  <c r="CM190" i="1"/>
  <c r="CM200" i="1"/>
  <c r="CM211" i="1"/>
  <c r="CM222" i="1"/>
  <c r="CM232" i="1"/>
  <c r="CM243" i="1"/>
  <c r="CM254" i="1"/>
  <c r="CB2" i="1"/>
  <c r="CA2" i="1"/>
  <c r="BZ2" i="1"/>
  <c r="CM3" i="1"/>
  <c r="CM259" i="1"/>
  <c r="CM263" i="1"/>
  <c r="CM267" i="1"/>
  <c r="CM271" i="1"/>
  <c r="CM275" i="1"/>
  <c r="CM279" i="1"/>
  <c r="CM283" i="1"/>
  <c r="CM287" i="1"/>
  <c r="CM291" i="1"/>
  <c r="CM295" i="1"/>
  <c r="CM4" i="1"/>
  <c r="CM260" i="1"/>
  <c r="CM264" i="1"/>
  <c r="CM268" i="1"/>
  <c r="CM272" i="1"/>
  <c r="CM276" i="1"/>
  <c r="CM280" i="1"/>
  <c r="CM284" i="1"/>
  <c r="CM288" i="1"/>
  <c r="CM292" i="1"/>
  <c r="CM296" i="1"/>
  <c r="CM300" i="1"/>
  <c r="CM304" i="1"/>
  <c r="CM308" i="1"/>
  <c r="CM312" i="1"/>
  <c r="CM316" i="1"/>
  <c r="CM320" i="1"/>
  <c r="CM324" i="1"/>
  <c r="CM328" i="1"/>
  <c r="CM332" i="1"/>
  <c r="CM336" i="1"/>
  <c r="CM340" i="1"/>
  <c r="CM5" i="1"/>
  <c r="CM261" i="1"/>
  <c r="CM269" i="1"/>
  <c r="CM277" i="1"/>
  <c r="CM285" i="1"/>
  <c r="CM293" i="1"/>
  <c r="CM299" i="1"/>
  <c r="CM305" i="1"/>
  <c r="CM310" i="1"/>
  <c r="CM315" i="1"/>
  <c r="CM321" i="1"/>
  <c r="CM326" i="1"/>
  <c r="CM331" i="1"/>
  <c r="CM337" i="1"/>
  <c r="CM342" i="1"/>
  <c r="CM346" i="1"/>
  <c r="CM350" i="1"/>
  <c r="CM354" i="1"/>
  <c r="CM358" i="1"/>
  <c r="CM362" i="1"/>
  <c r="CM366" i="1"/>
  <c r="CM370" i="1"/>
  <c r="CM374" i="1"/>
  <c r="CM378" i="1"/>
  <c r="CM382" i="1"/>
  <c r="CM390" i="1"/>
  <c r="CM394" i="1"/>
  <c r="CM398" i="1"/>
  <c r="CM402" i="1"/>
  <c r="CM406" i="1"/>
  <c r="CM410" i="1"/>
  <c r="CM414" i="1"/>
  <c r="CM418" i="1"/>
  <c r="CM422" i="1"/>
  <c r="CM426" i="1"/>
  <c r="CM430" i="1"/>
  <c r="CM434" i="1"/>
  <c r="CM438" i="1"/>
  <c r="CM442" i="1"/>
  <c r="CM446" i="1"/>
  <c r="CM450" i="1"/>
  <c r="CM454" i="1"/>
  <c r="CM458" i="1"/>
  <c r="CM462" i="1"/>
  <c r="CM466" i="1"/>
  <c r="CM470" i="1"/>
  <c r="CM474" i="1"/>
  <c r="CM478" i="1"/>
  <c r="CM482" i="1"/>
  <c r="CM486" i="1"/>
  <c r="CM490" i="1"/>
  <c r="CM494" i="1"/>
  <c r="CM498" i="1"/>
  <c r="CM6" i="1"/>
  <c r="CM262" i="1"/>
  <c r="CM270" i="1"/>
  <c r="CM278" i="1"/>
  <c r="CM286" i="1"/>
  <c r="CM294" i="1"/>
  <c r="CM301" i="1"/>
  <c r="CM306" i="1"/>
  <c r="CM311" i="1"/>
  <c r="CM317" i="1"/>
  <c r="CM322" i="1"/>
  <c r="CM327" i="1"/>
  <c r="CM333" i="1"/>
  <c r="CM338" i="1"/>
  <c r="CM343" i="1"/>
  <c r="CM347" i="1"/>
  <c r="CM351" i="1"/>
  <c r="CM355" i="1"/>
  <c r="CM359" i="1"/>
  <c r="CM363" i="1"/>
  <c r="CM367" i="1"/>
  <c r="CM371" i="1"/>
  <c r="CM375" i="1"/>
  <c r="CM379" i="1"/>
  <c r="CM383" i="1"/>
  <c r="CM387" i="1"/>
  <c r="CM391" i="1"/>
  <c r="CM395" i="1"/>
  <c r="CM399" i="1"/>
  <c r="CM403" i="1"/>
  <c r="CM407" i="1"/>
  <c r="CM411" i="1"/>
  <c r="CM415" i="1"/>
  <c r="CM419" i="1"/>
  <c r="CM423" i="1"/>
  <c r="CM427" i="1"/>
  <c r="CM431" i="1"/>
  <c r="CM435" i="1"/>
  <c r="CM439" i="1"/>
  <c r="CM443" i="1"/>
  <c r="CM447" i="1"/>
  <c r="CM451" i="1"/>
  <c r="CM455" i="1"/>
  <c r="CM459" i="1"/>
  <c r="CM463" i="1"/>
  <c r="CM467" i="1"/>
  <c r="CM471" i="1"/>
  <c r="CM475" i="1"/>
  <c r="CM479" i="1"/>
  <c r="CM483" i="1"/>
  <c r="CM487" i="1"/>
  <c r="CM491" i="1"/>
  <c r="CM495" i="1"/>
  <c r="CM499" i="1"/>
  <c r="CM503" i="1"/>
  <c r="CM507" i="1"/>
  <c r="CM511" i="1"/>
  <c r="CM515" i="1"/>
  <c r="CM519" i="1"/>
  <c r="CM523" i="1"/>
  <c r="CM527" i="1"/>
  <c r="CM531" i="1"/>
  <c r="CM535" i="1"/>
  <c r="CM539" i="1"/>
  <c r="CM543" i="1"/>
  <c r="CM547" i="1"/>
  <c r="CM551" i="1"/>
  <c r="CM555" i="1"/>
  <c r="CM559" i="1"/>
  <c r="CM563" i="1"/>
  <c r="CM567" i="1"/>
  <c r="CM571" i="1"/>
  <c r="CM575" i="1"/>
  <c r="CM579" i="1"/>
  <c r="CM583" i="1"/>
  <c r="CM587" i="1"/>
  <c r="CM591" i="1"/>
  <c r="CM595" i="1"/>
  <c r="CM599" i="1"/>
  <c r="CM603" i="1"/>
  <c r="CM607" i="1"/>
  <c r="CM611" i="1"/>
  <c r="CM615" i="1"/>
  <c r="CM619" i="1"/>
  <c r="CM623" i="1"/>
  <c r="CM627" i="1"/>
  <c r="CM631" i="1"/>
  <c r="CM635" i="1"/>
  <c r="CM639" i="1"/>
  <c r="CM643" i="1"/>
  <c r="CM647" i="1"/>
  <c r="CM651" i="1"/>
  <c r="CM265" i="1"/>
  <c r="CM281" i="1"/>
  <c r="CM297" i="1"/>
  <c r="CM307" i="1"/>
  <c r="CM318" i="1"/>
  <c r="CM329" i="1"/>
  <c r="CM339" i="1"/>
  <c r="CM348" i="1"/>
  <c r="CM356" i="1"/>
  <c r="CM364" i="1"/>
  <c r="CM372" i="1"/>
  <c r="CM380" i="1"/>
  <c r="CM388" i="1"/>
  <c r="CM396" i="1"/>
  <c r="CM404" i="1"/>
  <c r="CM412" i="1"/>
  <c r="CM420" i="1"/>
  <c r="CM428" i="1"/>
  <c r="CM436" i="1"/>
  <c r="CM444" i="1"/>
  <c r="CM452" i="1"/>
  <c r="CM460" i="1"/>
  <c r="CM468" i="1"/>
  <c r="CM476" i="1"/>
  <c r="CM484" i="1"/>
  <c r="CM492" i="1"/>
  <c r="CM500" i="1"/>
  <c r="CM505" i="1"/>
  <c r="CM510" i="1"/>
  <c r="CM516" i="1"/>
  <c r="CM521" i="1"/>
  <c r="CM526" i="1"/>
  <c r="CM532" i="1"/>
  <c r="CM537" i="1"/>
  <c r="CM542" i="1"/>
  <c r="CM548" i="1"/>
  <c r="CM553" i="1"/>
  <c r="CM558" i="1"/>
  <c r="CM564" i="1"/>
  <c r="CM569" i="1"/>
  <c r="CM574" i="1"/>
  <c r="CM580" i="1"/>
  <c r="CM585" i="1"/>
  <c r="CM590" i="1"/>
  <c r="CM596" i="1"/>
  <c r="CM601" i="1"/>
  <c r="CM606" i="1"/>
  <c r="CM612" i="1"/>
  <c r="CM617" i="1"/>
  <c r="CM622" i="1"/>
  <c r="CM628" i="1"/>
  <c r="CM633" i="1"/>
  <c r="CM638" i="1"/>
  <c r="CM644" i="1"/>
  <c r="CM649" i="1"/>
  <c r="CM654" i="1"/>
  <c r="CM658" i="1"/>
  <c r="CM662" i="1"/>
  <c r="CM666" i="1"/>
  <c r="CM670" i="1"/>
  <c r="CM674" i="1"/>
  <c r="CM678" i="1"/>
  <c r="CM682" i="1"/>
  <c r="CM686" i="1"/>
  <c r="CM690" i="1"/>
  <c r="CM694" i="1"/>
  <c r="CM698" i="1"/>
  <c r="CM702" i="1"/>
  <c r="CM706" i="1"/>
  <c r="CM710" i="1"/>
  <c r="CM714" i="1"/>
  <c r="CM718" i="1"/>
  <c r="CM722" i="1"/>
  <c r="CM726" i="1"/>
  <c r="CM730" i="1"/>
  <c r="CM734" i="1"/>
  <c r="CM738" i="1"/>
  <c r="CM742" i="1"/>
  <c r="CM746" i="1"/>
  <c r="CM750" i="1"/>
  <c r="CM754" i="1"/>
  <c r="CM758" i="1"/>
  <c r="CM762" i="1"/>
  <c r="CM766" i="1"/>
  <c r="CM770" i="1"/>
  <c r="CM774" i="1"/>
  <c r="CM778" i="1"/>
  <c r="CM782" i="1"/>
  <c r="CM786" i="1"/>
  <c r="CM790" i="1"/>
  <c r="CM794" i="1"/>
  <c r="CM798" i="1"/>
  <c r="CM802" i="1"/>
  <c r="CM806" i="1"/>
  <c r="CM810" i="1"/>
  <c r="CM814" i="1"/>
  <c r="CM818" i="1"/>
  <c r="CM822" i="1"/>
  <c r="CM826" i="1"/>
  <c r="CM830" i="1"/>
  <c r="CM834" i="1"/>
  <c r="CM838" i="1"/>
  <c r="CM842" i="1"/>
  <c r="CM846" i="1"/>
  <c r="CM850" i="1"/>
  <c r="CM854" i="1"/>
  <c r="CM858" i="1"/>
  <c r="CM862" i="1"/>
  <c r="CM866" i="1"/>
  <c r="CM870" i="1"/>
  <c r="CM874" i="1"/>
  <c r="CM878" i="1"/>
  <c r="CM266" i="1"/>
  <c r="CM282" i="1"/>
  <c r="CM298" i="1"/>
  <c r="CM309" i="1"/>
  <c r="CM319" i="1"/>
  <c r="CM330" i="1"/>
  <c r="CM341" i="1"/>
  <c r="CM349" i="1"/>
  <c r="CM357" i="1"/>
  <c r="CM365" i="1"/>
  <c r="CM373" i="1"/>
  <c r="CM381" i="1"/>
  <c r="CM389" i="1"/>
  <c r="CM397" i="1"/>
  <c r="CM405" i="1"/>
  <c r="CM413" i="1"/>
  <c r="CM421" i="1"/>
  <c r="CM429" i="1"/>
  <c r="CM437" i="1"/>
  <c r="CM445" i="1"/>
  <c r="CM453" i="1"/>
  <c r="CM461" i="1"/>
  <c r="CM469" i="1"/>
  <c r="CM477" i="1"/>
  <c r="CM485" i="1"/>
  <c r="CM493" i="1"/>
  <c r="CM501" i="1"/>
  <c r="CM506" i="1"/>
  <c r="CM512" i="1"/>
  <c r="CM517" i="1"/>
  <c r="CM522" i="1"/>
  <c r="CM528" i="1"/>
  <c r="CM533" i="1"/>
  <c r="CM538" i="1"/>
  <c r="CM544" i="1"/>
  <c r="CM549" i="1"/>
  <c r="CM554" i="1"/>
  <c r="CM560" i="1"/>
  <c r="CM565" i="1"/>
  <c r="CM570" i="1"/>
  <c r="CM576" i="1"/>
  <c r="CM581" i="1"/>
  <c r="CM586" i="1"/>
  <c r="CM592" i="1"/>
  <c r="CM597" i="1"/>
  <c r="CM602" i="1"/>
  <c r="CM608" i="1"/>
  <c r="CM613" i="1"/>
  <c r="CM618" i="1"/>
  <c r="CM624" i="1"/>
  <c r="CM629" i="1"/>
  <c r="CM634" i="1"/>
  <c r="CM640" i="1"/>
  <c r="CM645" i="1"/>
  <c r="CM650" i="1"/>
  <c r="CM655" i="1"/>
  <c r="CM659" i="1"/>
  <c r="CM663" i="1"/>
  <c r="CM667" i="1"/>
  <c r="CM671" i="1"/>
  <c r="CM675" i="1"/>
  <c r="CM679" i="1"/>
  <c r="CM683" i="1"/>
  <c r="CM687" i="1"/>
  <c r="CM691" i="1"/>
  <c r="CM695" i="1"/>
  <c r="CM699" i="1"/>
  <c r="CM703" i="1"/>
  <c r="CM707" i="1"/>
  <c r="CM711" i="1"/>
  <c r="CM715" i="1"/>
  <c r="CM719" i="1"/>
  <c r="CM723" i="1"/>
  <c r="CM727" i="1"/>
  <c r="CM731" i="1"/>
  <c r="CM735" i="1"/>
  <c r="CM739" i="1"/>
  <c r="CM743" i="1"/>
  <c r="CM747" i="1"/>
  <c r="CM751" i="1"/>
  <c r="CM755" i="1"/>
  <c r="CM759" i="1"/>
  <c r="CM763" i="1"/>
  <c r="CM767" i="1"/>
  <c r="CM771" i="1"/>
  <c r="CM775" i="1"/>
  <c r="CM779" i="1"/>
  <c r="CM783" i="1"/>
  <c r="CM787" i="1"/>
  <c r="CM791" i="1"/>
  <c r="CM795" i="1"/>
  <c r="CM799" i="1"/>
  <c r="CM803" i="1"/>
  <c r="CM807" i="1"/>
  <c r="CM811" i="1"/>
  <c r="CM815" i="1"/>
  <c r="CM819" i="1"/>
  <c r="CM823" i="1"/>
  <c r="CM827" i="1"/>
  <c r="CM831" i="1"/>
  <c r="CM835" i="1"/>
  <c r="CM839" i="1"/>
  <c r="CM843" i="1"/>
  <c r="CM847" i="1"/>
  <c r="CM851" i="1"/>
  <c r="CM855" i="1"/>
  <c r="CM859" i="1"/>
  <c r="CM863" i="1"/>
  <c r="CM867" i="1"/>
  <c r="CM871" i="1"/>
  <c r="CM875" i="1"/>
  <c r="CM879" i="1"/>
  <c r="CM883" i="1"/>
  <c r="CM887" i="1"/>
  <c r="CM891" i="1"/>
  <c r="CM895" i="1"/>
  <c r="CM899" i="1"/>
  <c r="CM903" i="1"/>
  <c r="CM907" i="1"/>
  <c r="CM911" i="1"/>
  <c r="CM915" i="1"/>
  <c r="CM919" i="1"/>
  <c r="CM923" i="1"/>
  <c r="CM927" i="1"/>
  <c r="CM931" i="1"/>
  <c r="CM935" i="1"/>
  <c r="CM939" i="1"/>
  <c r="CM943" i="1"/>
  <c r="CM947" i="1"/>
  <c r="CM951" i="1"/>
  <c r="CM955" i="1"/>
  <c r="CM959" i="1"/>
  <c r="CM963" i="1"/>
  <c r="CM967" i="1"/>
  <c r="CM971" i="1"/>
  <c r="CM975" i="1"/>
  <c r="CM979" i="1"/>
  <c r="CM983" i="1"/>
  <c r="CM987" i="1"/>
  <c r="CM991" i="1"/>
  <c r="CM995" i="1"/>
  <c r="CM999" i="1"/>
  <c r="CM1003" i="1"/>
  <c r="CM1007" i="1"/>
  <c r="CM1011" i="1"/>
  <c r="CM1015" i="1"/>
  <c r="CM1019" i="1"/>
  <c r="CM1023" i="1"/>
  <c r="CM1027" i="1"/>
  <c r="CM1031" i="1"/>
  <c r="CM1035" i="1"/>
  <c r="CM1039" i="1"/>
  <c r="CM1043" i="1"/>
  <c r="CM1047" i="1"/>
  <c r="CM273" i="1"/>
  <c r="CM302" i="1"/>
  <c r="CM323" i="1"/>
  <c r="CM344" i="1"/>
  <c r="CM360" i="1"/>
  <c r="CM376" i="1"/>
  <c r="CM392" i="1"/>
  <c r="CM408" i="1"/>
  <c r="CM424" i="1"/>
  <c r="CM440" i="1"/>
  <c r="CM456" i="1"/>
  <c r="CM472" i="1"/>
  <c r="CM488" i="1"/>
  <c r="CM502" i="1"/>
  <c r="CM513" i="1"/>
  <c r="CM524" i="1"/>
  <c r="CM534" i="1"/>
  <c r="CM545" i="1"/>
  <c r="CM556" i="1"/>
  <c r="CM566" i="1"/>
  <c r="CM577" i="1"/>
  <c r="CM588" i="1"/>
  <c r="CM598" i="1"/>
  <c r="CM609" i="1"/>
  <c r="CM620" i="1"/>
  <c r="CM630" i="1"/>
  <c r="CM641" i="1"/>
  <c r="CM652" i="1"/>
  <c r="CM660" i="1"/>
  <c r="CM668" i="1"/>
  <c r="CM676" i="1"/>
  <c r="CM684" i="1"/>
  <c r="CM692" i="1"/>
  <c r="CM700" i="1"/>
  <c r="CM708" i="1"/>
  <c r="CM716" i="1"/>
  <c r="CM724" i="1"/>
  <c r="CM732" i="1"/>
  <c r="CM740" i="1"/>
  <c r="CM748" i="1"/>
  <c r="CM756" i="1"/>
  <c r="CM764" i="1"/>
  <c r="CM772" i="1"/>
  <c r="CM780" i="1"/>
  <c r="CM788" i="1"/>
  <c r="CM796" i="1"/>
  <c r="CM804" i="1"/>
  <c r="CM812" i="1"/>
  <c r="CM820" i="1"/>
  <c r="CM828" i="1"/>
  <c r="CM836" i="1"/>
  <c r="CM844" i="1"/>
  <c r="CM852" i="1"/>
  <c r="CM860" i="1"/>
  <c r="CM868" i="1"/>
  <c r="CM876" i="1"/>
  <c r="CM882" i="1"/>
  <c r="CM888" i="1"/>
  <c r="CM893" i="1"/>
  <c r="CM898" i="1"/>
  <c r="CM904" i="1"/>
  <c r="CM909" i="1"/>
  <c r="CM914" i="1"/>
  <c r="CM920" i="1"/>
  <c r="CM925" i="1"/>
  <c r="CM930" i="1"/>
  <c r="CM936" i="1"/>
  <c r="CM941" i="1"/>
  <c r="CM946" i="1"/>
  <c r="CM952" i="1"/>
  <c r="CM957" i="1"/>
  <c r="CM962" i="1"/>
  <c r="CM968" i="1"/>
  <c r="CM973" i="1"/>
  <c r="CM978" i="1"/>
  <c r="CM984" i="1"/>
  <c r="CM989" i="1"/>
  <c r="CM994" i="1"/>
  <c r="CM1000" i="1"/>
  <c r="CM1005" i="1"/>
  <c r="CM1010" i="1"/>
  <c r="CM1016" i="1"/>
  <c r="CM1021" i="1"/>
  <c r="CM1026" i="1"/>
  <c r="CM1032" i="1"/>
  <c r="CM1037" i="1"/>
  <c r="CM1042" i="1"/>
  <c r="CM1048" i="1"/>
  <c r="CM1052" i="1"/>
  <c r="CM1056" i="1"/>
  <c r="CM1060" i="1"/>
  <c r="CM1064" i="1"/>
  <c r="CM1068" i="1"/>
  <c r="CM1072" i="1"/>
  <c r="CM1076" i="1"/>
  <c r="CM274" i="1"/>
  <c r="CM303" i="1"/>
  <c r="CM325" i="1"/>
  <c r="CM345" i="1"/>
  <c r="CM361" i="1"/>
  <c r="CM377" i="1"/>
  <c r="CM393" i="1"/>
  <c r="CM409" i="1"/>
  <c r="CM425" i="1"/>
  <c r="CM441" i="1"/>
  <c r="CM457" i="1"/>
  <c r="CM473" i="1"/>
  <c r="CM489" i="1"/>
  <c r="CM504" i="1"/>
  <c r="CM514" i="1"/>
  <c r="CM525" i="1"/>
  <c r="CM536" i="1"/>
  <c r="CM546" i="1"/>
  <c r="CM557" i="1"/>
  <c r="CM568" i="1"/>
  <c r="CM578" i="1"/>
  <c r="CM589" i="1"/>
  <c r="CM600" i="1"/>
  <c r="CM610" i="1"/>
  <c r="CM621" i="1"/>
  <c r="CM632" i="1"/>
  <c r="CM642" i="1"/>
  <c r="CM653" i="1"/>
  <c r="CM661" i="1"/>
  <c r="CM669" i="1"/>
  <c r="CM677" i="1"/>
  <c r="CM685" i="1"/>
  <c r="CM693" i="1"/>
  <c r="CM701" i="1"/>
  <c r="CM709" i="1"/>
  <c r="CM717" i="1"/>
  <c r="CM725" i="1"/>
  <c r="CM733" i="1"/>
  <c r="CM741" i="1"/>
  <c r="CM749" i="1"/>
  <c r="CM757" i="1"/>
  <c r="CM765" i="1"/>
  <c r="CM773" i="1"/>
  <c r="CM781" i="1"/>
  <c r="CM789" i="1"/>
  <c r="CM797" i="1"/>
  <c r="CM805" i="1"/>
  <c r="CM813" i="1"/>
  <c r="CM821" i="1"/>
  <c r="CM829" i="1"/>
  <c r="CM837" i="1"/>
  <c r="CM845" i="1"/>
  <c r="CM853" i="1"/>
  <c r="CM861" i="1"/>
  <c r="CM869" i="1"/>
  <c r="CM877" i="1"/>
  <c r="CM884" i="1"/>
  <c r="CM889" i="1"/>
  <c r="CM894" i="1"/>
  <c r="CM900" i="1"/>
  <c r="CM905" i="1"/>
  <c r="CM910" i="1"/>
  <c r="CM916" i="1"/>
  <c r="CM921" i="1"/>
  <c r="CM926" i="1"/>
  <c r="CM932" i="1"/>
  <c r="CM937" i="1"/>
  <c r="CM942" i="1"/>
  <c r="CM948" i="1"/>
  <c r="CM953" i="1"/>
  <c r="CM958" i="1"/>
  <c r="CM964" i="1"/>
  <c r="CM969" i="1"/>
  <c r="CM974" i="1"/>
  <c r="CM980" i="1"/>
  <c r="CM985" i="1"/>
  <c r="CM990" i="1"/>
  <c r="CM996" i="1"/>
  <c r="CM1001" i="1"/>
  <c r="CM1006" i="1"/>
  <c r="CM1012" i="1"/>
  <c r="CM1017" i="1"/>
  <c r="CM1022" i="1"/>
  <c r="CM1028" i="1"/>
  <c r="CM1033" i="1"/>
  <c r="CM1038" i="1"/>
  <c r="CM1044" i="1"/>
  <c r="CM1049" i="1"/>
  <c r="CM1053" i="1"/>
  <c r="CM1057" i="1"/>
  <c r="CM1061" i="1"/>
  <c r="CM1065" i="1"/>
  <c r="CM1069" i="1"/>
  <c r="CM1073" i="1"/>
  <c r="CM1077" i="1"/>
  <c r="CM289" i="1"/>
  <c r="CM334" i="1"/>
  <c r="CM368" i="1"/>
  <c r="CM400" i="1"/>
  <c r="CM432" i="1"/>
  <c r="CM464" i="1"/>
  <c r="CM496" i="1"/>
  <c r="CM518" i="1"/>
  <c r="CM540" i="1"/>
  <c r="CM561" i="1"/>
  <c r="CM582" i="1"/>
  <c r="CM604" i="1"/>
  <c r="CM625" i="1"/>
  <c r="CM646" i="1"/>
  <c r="CM664" i="1"/>
  <c r="CM680" i="1"/>
  <c r="CM696" i="1"/>
  <c r="CM712" i="1"/>
  <c r="CM728" i="1"/>
  <c r="CM744" i="1"/>
  <c r="CM760" i="1"/>
  <c r="CM776" i="1"/>
  <c r="CM792" i="1"/>
  <c r="CM808" i="1"/>
  <c r="CM824" i="1"/>
  <c r="CM840" i="1"/>
  <c r="CM856" i="1"/>
  <c r="CM872" i="1"/>
  <c r="CM885" i="1"/>
  <c r="CM896" i="1"/>
  <c r="CM906" i="1"/>
  <c r="CM917" i="1"/>
  <c r="CM928" i="1"/>
  <c r="CM938" i="1"/>
  <c r="CM949" i="1"/>
  <c r="CM960" i="1"/>
  <c r="CM970" i="1"/>
  <c r="CM981" i="1"/>
  <c r="CM992" i="1"/>
  <c r="CM1002" i="1"/>
  <c r="CM1013" i="1"/>
  <c r="CM1024" i="1"/>
  <c r="CM1034" i="1"/>
  <c r="CM1045" i="1"/>
  <c r="CM1054" i="1"/>
  <c r="CM1062" i="1"/>
  <c r="CM1070" i="1"/>
  <c r="CM1078" i="1"/>
  <c r="CM290" i="1"/>
  <c r="CM335" i="1"/>
  <c r="CM369" i="1"/>
  <c r="CM401" i="1"/>
  <c r="CM433" i="1"/>
  <c r="CM465" i="1"/>
  <c r="CM497" i="1"/>
  <c r="CM520" i="1"/>
  <c r="CM541" i="1"/>
  <c r="CM562" i="1"/>
  <c r="CM584" i="1"/>
  <c r="CM605" i="1"/>
  <c r="CM626" i="1"/>
  <c r="CM648" i="1"/>
  <c r="CM665" i="1"/>
  <c r="CM681" i="1"/>
  <c r="CM697" i="1"/>
  <c r="CM713" i="1"/>
  <c r="CM729" i="1"/>
  <c r="CM745" i="1"/>
  <c r="CM761" i="1"/>
  <c r="CM777" i="1"/>
  <c r="CM793" i="1"/>
  <c r="CM809" i="1"/>
  <c r="CM825" i="1"/>
  <c r="CM841" i="1"/>
  <c r="CM857" i="1"/>
  <c r="CM873" i="1"/>
  <c r="CM886" i="1"/>
  <c r="CM897" i="1"/>
  <c r="CM908" i="1"/>
  <c r="CM918" i="1"/>
  <c r="CM929" i="1"/>
  <c r="CM940" i="1"/>
  <c r="CM950" i="1"/>
  <c r="CM961" i="1"/>
  <c r="CM972" i="1"/>
  <c r="CM982" i="1"/>
  <c r="CM993" i="1"/>
  <c r="CM1004" i="1"/>
  <c r="CM1014" i="1"/>
  <c r="CM1025" i="1"/>
  <c r="CM1036" i="1"/>
  <c r="CM1046" i="1"/>
  <c r="CM1055" i="1"/>
  <c r="CM1063" i="1"/>
  <c r="CM1071" i="1"/>
  <c r="CM2" i="1"/>
  <c r="CM313" i="1"/>
  <c r="CM352" i="1"/>
  <c r="CM384" i="1"/>
  <c r="CM416" i="1"/>
  <c r="CM448" i="1"/>
  <c r="CM480" i="1"/>
  <c r="CM508" i="1"/>
  <c r="CM529" i="1"/>
  <c r="CM550" i="1"/>
  <c r="CM572" i="1"/>
  <c r="CM593" i="1"/>
  <c r="CM614" i="1"/>
  <c r="CM636" i="1"/>
  <c r="CM656" i="1"/>
  <c r="CM672" i="1"/>
  <c r="CM688" i="1"/>
  <c r="CM704" i="1"/>
  <c r="CM720" i="1"/>
  <c r="CM736" i="1"/>
  <c r="CM752" i="1"/>
  <c r="CM768" i="1"/>
  <c r="CM784" i="1"/>
  <c r="CM800" i="1"/>
  <c r="CM816" i="1"/>
  <c r="CM832" i="1"/>
  <c r="CM848" i="1"/>
  <c r="CM864" i="1"/>
  <c r="CM880" i="1"/>
  <c r="CM890" i="1"/>
  <c r="CM901" i="1"/>
  <c r="CM912" i="1"/>
  <c r="CM922" i="1"/>
  <c r="CM933" i="1"/>
  <c r="CM944" i="1"/>
  <c r="CM954" i="1"/>
  <c r="CM965" i="1"/>
  <c r="CM976" i="1"/>
  <c r="CM986" i="1"/>
  <c r="CM997" i="1"/>
  <c r="CM1008" i="1"/>
  <c r="CM1018" i="1"/>
  <c r="CM1029" i="1"/>
  <c r="CM1040" i="1"/>
  <c r="CM1050" i="1"/>
  <c r="CM1058" i="1"/>
  <c r="CM1066" i="1"/>
  <c r="CM1074" i="1"/>
  <c r="CM314" i="1"/>
  <c r="CM449" i="1"/>
  <c r="CM552" i="1"/>
  <c r="CM637" i="1"/>
  <c r="CM705" i="1"/>
  <c r="CM769" i="1"/>
  <c r="CM833" i="1"/>
  <c r="CM892" i="1"/>
  <c r="CM934" i="1"/>
  <c r="CM977" i="1"/>
  <c r="CM1020" i="1"/>
  <c r="CM1059" i="1"/>
  <c r="CM385" i="1"/>
  <c r="CM1041" i="1"/>
  <c r="CM530" i="1"/>
  <c r="CM616" i="1"/>
  <c r="CM689" i="1"/>
  <c r="CM817" i="1"/>
  <c r="CM924" i="1"/>
  <c r="CM1009" i="1"/>
  <c r="CM1051" i="1"/>
  <c r="CM353" i="1"/>
  <c r="CM481" i="1"/>
  <c r="CM573" i="1"/>
  <c r="CM657" i="1"/>
  <c r="CM721" i="1"/>
  <c r="CM785" i="1"/>
  <c r="CM849" i="1"/>
  <c r="CM902" i="1"/>
  <c r="CM945" i="1"/>
  <c r="CM988" i="1"/>
  <c r="CM1030" i="1"/>
  <c r="CM1067" i="1"/>
  <c r="CM509" i="1"/>
  <c r="CM594" i="1"/>
  <c r="CM673" i="1"/>
  <c r="CM737" i="1"/>
  <c r="CM801" i="1"/>
  <c r="CM865" i="1"/>
  <c r="CM913" i="1"/>
  <c r="CM956" i="1"/>
  <c r="CM998" i="1"/>
  <c r="CM1075" i="1"/>
  <c r="CM417" i="1"/>
  <c r="CM753" i="1"/>
  <c r="CM881" i="1"/>
  <c r="CM966" i="1"/>
  <c r="AO20" i="4" l="1"/>
  <c r="BU28" i="1"/>
  <c r="BU88" i="1"/>
  <c r="BU148" i="1"/>
  <c r="BU172" i="1"/>
  <c r="BU5" i="1"/>
  <c r="BU235" i="1"/>
  <c r="BU247" i="1"/>
  <c r="BU3" i="1"/>
  <c r="BU21" i="1"/>
  <c r="BU77" i="1"/>
  <c r="BU181" i="1"/>
  <c r="BU205" i="1"/>
  <c r="BU198" i="1"/>
  <c r="BU26" i="1"/>
  <c r="BU30" i="1"/>
  <c r="BU34" i="1"/>
  <c r="BU146" i="1"/>
  <c r="BU31" i="1"/>
  <c r="BU35" i="1"/>
  <c r="BU39" i="1"/>
  <c r="BU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BJ51" i="27"/>
  <c r="AT32" i="27" s="1"/>
  <c r="AI26" i="27" s="1"/>
  <c r="DG262" i="1"/>
  <c r="N19" i="4"/>
  <c r="CV8" i="27" l="1"/>
  <c r="BJ49" i="27"/>
  <c r="BJ40" i="27"/>
  <c r="BJ44" i="27"/>
  <c r="AT30" i="27" s="1"/>
  <c r="T28" i="27" s="1"/>
  <c r="BI40" i="27"/>
  <c r="D33" i="27" s="1"/>
  <c r="A22" i="32" s="1"/>
  <c r="BJ55" i="27"/>
  <c r="AM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C38"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M24" i="27"/>
  <c r="AE24" i="27"/>
  <c r="AH24" i="27"/>
  <c r="AN24" i="27"/>
  <c r="AJ24" i="27"/>
  <c r="G71" i="4"/>
  <c r="B68" i="4"/>
  <c r="B71" i="4"/>
  <c r="B36" i="4" s="1"/>
  <c r="G65" i="4"/>
  <c r="B74" i="4"/>
  <c r="J68" i="4"/>
  <c r="J71" i="4"/>
  <c r="G68" i="4"/>
  <c r="B22" i="4"/>
  <c r="Q5" i="4"/>
  <c r="B21" i="4"/>
  <c r="AG24" i="27" l="1"/>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AO26" i="27"/>
  <c r="AM26" i="27"/>
  <c r="DG293" i="1"/>
  <c r="A17" i="32" l="1"/>
  <c r="C19" i="33"/>
  <c r="I15" i="33" s="1"/>
  <c r="DG254" i="1"/>
  <c r="O15" i="33" l="1"/>
  <c r="O68" i="33" s="1"/>
  <c r="I68" i="33"/>
  <c r="DG312" i="1"/>
  <c r="DG304" i="1" l="1"/>
  <c r="DG310" i="1" l="1"/>
  <c r="DG303" i="1"/>
  <c r="DG295" i="1" l="1"/>
  <c r="DG289" i="1"/>
  <c r="DG190" i="1"/>
  <c r="DG191" i="1" l="1"/>
  <c r="DG186" i="1"/>
  <c r="DG185" i="1" s="1"/>
  <c r="DG91" i="1" l="1"/>
  <c r="DG267" i="1" l="1"/>
  <c r="DG270" i="1"/>
  <c r="DG266" i="1"/>
  <c r="DG211" i="1"/>
  <c r="DG119" i="1" l="1"/>
  <c r="DG240" i="1" l="1"/>
  <c r="DG227" i="1" l="1"/>
  <c r="DG146" i="1"/>
  <c r="DG144" i="1"/>
  <c r="DG104" i="1" l="1"/>
  <c r="DG120" i="1"/>
  <c r="DG103" i="1" l="1"/>
  <c r="DG102" i="1" l="1"/>
  <c r="DG142" i="1" l="1"/>
  <c r="DG143" i="1"/>
  <c r="BY393" i="1" l="1"/>
  <c r="CB393" i="1" s="1"/>
  <c r="CA393" i="1" l="1"/>
  <c r="BZ393" i="1"/>
  <c r="BY394" i="1"/>
  <c r="CB394" i="1" s="1"/>
  <c r="DG92" i="1" l="1"/>
  <c r="BY395" i="1"/>
  <c r="CB395" i="1" s="1"/>
  <c r="CA394" i="1"/>
  <c r="BZ394" i="1"/>
  <c r="BY396" i="1" l="1"/>
  <c r="CB396" i="1" s="1"/>
  <c r="CA395" i="1"/>
  <c r="BZ395" i="1"/>
  <c r="DG101" i="1" l="1"/>
  <c r="BY397" i="1"/>
  <c r="CB397" i="1" s="1"/>
  <c r="CA396" i="1"/>
  <c r="BZ396" i="1"/>
  <c r="CA397" i="1" l="1"/>
  <c r="BZ397" i="1"/>
  <c r="BY398" i="1"/>
  <c r="CB398" i="1" s="1"/>
  <c r="DG70" i="1" l="1"/>
  <c r="CA398" i="1"/>
  <c r="BZ398" i="1"/>
  <c r="BY399" i="1"/>
  <c r="CB399" i="1" s="1"/>
  <c r="CA399" i="1" l="1"/>
  <c r="BZ399" i="1"/>
  <c r="BY400" i="1"/>
  <c r="CB400" i="1" s="1"/>
  <c r="BY401" i="1" l="1"/>
  <c r="CA400" i="1"/>
  <c r="BZ400" i="1"/>
  <c r="CB401" i="1" l="1"/>
  <c r="BY402" i="1"/>
  <c r="CA401" i="1"/>
  <c r="BZ401" i="1"/>
  <c r="CB402" i="1" l="1"/>
  <c r="CA402" i="1"/>
  <c r="BZ402" i="1"/>
  <c r="BY403" i="1"/>
  <c r="BY404" i="1" s="1"/>
  <c r="CB404" i="1" l="1"/>
  <c r="BZ404" i="1"/>
  <c r="CA404" i="1"/>
  <c r="CB403" i="1"/>
  <c r="CA403" i="1"/>
  <c r="BZ403" i="1"/>
  <c r="BY3" i="1"/>
  <c r="CB3" i="1" l="1"/>
  <c r="CA3" i="1"/>
  <c r="BZ3" i="1"/>
  <c r="BY4" i="1"/>
  <c r="CA4" i="1" l="1"/>
  <c r="BZ4" i="1"/>
  <c r="BY5" i="1"/>
  <c r="CB4" i="1"/>
  <c r="BZ5" i="1" l="1"/>
  <c r="CB5" i="1"/>
  <c r="CA5" i="1"/>
  <c r="BY6" i="1"/>
  <c r="BY7" i="1" l="1"/>
  <c r="CA6" i="1"/>
  <c r="CB6" i="1"/>
  <c r="BZ6" i="1"/>
  <c r="BY8" i="1" l="1"/>
  <c r="CA7" i="1"/>
  <c r="CB7" i="1"/>
  <c r="BZ7" i="1"/>
  <c r="BY9" i="1" l="1"/>
  <c r="BZ8" i="1"/>
  <c r="CA8" i="1"/>
  <c r="CB8" i="1"/>
  <c r="CB9" i="1" l="1"/>
  <c r="BZ9" i="1"/>
  <c r="BY10" i="1"/>
  <c r="CA9" i="1"/>
  <c r="CB10" i="1" l="1"/>
  <c r="CA10" i="1"/>
  <c r="BZ10" i="1"/>
  <c r="BY11" i="1"/>
  <c r="BZ11" i="1" s="1"/>
  <c r="BY12" i="1" l="1"/>
  <c r="CA11" i="1"/>
  <c r="CB11" i="1"/>
  <c r="CB12" i="1" l="1"/>
  <c r="BY13" i="1"/>
  <c r="BZ12" i="1"/>
  <c r="CA12" i="1"/>
  <c r="BZ13" i="1" l="1"/>
  <c r="CA13" i="1"/>
  <c r="CB13" i="1"/>
  <c r="BY14" i="1"/>
  <c r="CB14" i="1" l="1"/>
  <c r="CA14" i="1"/>
  <c r="BY15" i="1"/>
  <c r="BZ14" i="1"/>
  <c r="BY16" i="1" l="1"/>
  <c r="CA16" i="1" s="1"/>
  <c r="CB15" i="1"/>
  <c r="CA15" i="1"/>
  <c r="BZ15" i="1"/>
  <c r="BY17" i="1" l="1"/>
  <c r="BZ17" i="1" s="1"/>
  <c r="CB16" i="1"/>
  <c r="BZ16" i="1"/>
  <c r="BY18" i="1"/>
  <c r="CA17" i="1" l="1"/>
  <c r="CB17" i="1"/>
  <c r="BY19" i="1"/>
  <c r="CB18" i="1"/>
  <c r="BZ18" i="1"/>
  <c r="CA18" i="1"/>
  <c r="CB19" i="1" l="1"/>
  <c r="CA19" i="1"/>
  <c r="BY20" i="1"/>
  <c r="BZ19" i="1"/>
  <c r="BY21" i="1" l="1"/>
  <c r="CB21" i="1" s="1"/>
  <c r="BZ20" i="1"/>
  <c r="CA20" i="1"/>
  <c r="CB20" i="1"/>
  <c r="CA21" i="1" l="1"/>
  <c r="BY22" i="1"/>
  <c r="BY23" i="1" s="1"/>
  <c r="BZ21" i="1"/>
  <c r="CB22" i="1" l="1"/>
  <c r="CA22" i="1"/>
  <c r="BZ22" i="1"/>
  <c r="CB23" i="1"/>
  <c r="CA23" i="1"/>
  <c r="BY24" i="1"/>
  <c r="BZ23" i="1"/>
  <c r="BY25" i="1" l="1"/>
  <c r="CA25" i="1" s="1"/>
  <c r="CB24" i="1"/>
  <c r="CA24" i="1"/>
  <c r="BZ24" i="1"/>
  <c r="BZ25" i="1" l="1"/>
  <c r="BY26" i="1"/>
  <c r="CA26" i="1" s="1"/>
  <c r="CB25" i="1"/>
  <c r="BY27" i="1"/>
  <c r="CB27" i="1" s="1"/>
  <c r="CB26" i="1" l="1"/>
  <c r="BZ26" i="1"/>
  <c r="BY28" i="1"/>
  <c r="CA27" i="1"/>
  <c r="BZ27" i="1"/>
  <c r="CB28" i="1" l="1"/>
  <c r="BY29" i="1"/>
  <c r="CB29" i="1" s="1"/>
  <c r="CA28" i="1"/>
  <c r="BZ28" i="1"/>
  <c r="CA29" i="1" l="1"/>
  <c r="BY30" i="1"/>
  <c r="BZ30" i="1" s="1"/>
  <c r="BZ29" i="1"/>
  <c r="BY31" i="1" l="1"/>
  <c r="BZ31" i="1" s="1"/>
  <c r="CB30" i="1"/>
  <c r="CA30" i="1"/>
  <c r="CA31" i="1" l="1"/>
  <c r="CB31" i="1"/>
  <c r="BY32" i="1"/>
  <c r="BZ32" i="1" s="1"/>
  <c r="CA32" i="1" l="1"/>
  <c r="CB32" i="1"/>
  <c r="BY33" i="1"/>
  <c r="CB33" i="1" l="1"/>
  <c r="CA33" i="1"/>
  <c r="BZ33" i="1"/>
  <c r="BY34" i="1"/>
  <c r="CB34" i="1" l="1"/>
  <c r="BZ34" i="1"/>
  <c r="CA34" i="1"/>
  <c r="BY35" i="1"/>
  <c r="CB35" i="1" l="1"/>
  <c r="BZ35" i="1"/>
  <c r="CA35" i="1"/>
  <c r="BY36" i="1"/>
  <c r="CB36" i="1" l="1"/>
  <c r="CA36" i="1"/>
  <c r="BZ36" i="1"/>
  <c r="BY37" i="1"/>
  <c r="BZ37" i="1" l="1"/>
  <c r="CB37" i="1"/>
  <c r="CA37" i="1"/>
  <c r="BY38" i="1" l="1"/>
  <c r="BY39" i="1" l="1"/>
  <c r="BY40" i="1" s="1"/>
  <c r="BY41" i="1" s="1"/>
  <c r="CA38" i="1"/>
  <c r="CB38" i="1"/>
  <c r="BZ38" i="1"/>
  <c r="CA41" i="1" l="1"/>
  <c r="CB41" i="1"/>
  <c r="BZ41" i="1"/>
  <c r="CA40" i="1"/>
  <c r="CB40" i="1"/>
  <c r="BZ40" i="1"/>
  <c r="CA39" i="1"/>
  <c r="BZ39" i="1"/>
  <c r="CB39" i="1"/>
  <c r="BY42" i="1"/>
  <c r="CB42" i="1" l="1"/>
  <c r="BZ42" i="1"/>
  <c r="CA42" i="1"/>
  <c r="BY43" i="1"/>
  <c r="CA43" i="1" l="1"/>
  <c r="BZ43" i="1"/>
  <c r="CB43" i="1"/>
  <c r="BY44" i="1"/>
  <c r="BZ44" i="1" l="1"/>
  <c r="CA44" i="1"/>
  <c r="CB44" i="1"/>
  <c r="BY45" i="1"/>
  <c r="CB45" i="1" l="1"/>
  <c r="BZ45" i="1"/>
  <c r="CA45" i="1"/>
  <c r="BY46" i="1"/>
  <c r="CB46" i="1" l="1"/>
  <c r="BZ46" i="1"/>
  <c r="CA46" i="1"/>
  <c r="BY47" i="1"/>
  <c r="CB47" i="1" l="1"/>
  <c r="CA47" i="1"/>
  <c r="BZ47" i="1"/>
  <c r="BY48" i="1"/>
  <c r="CB48" i="1" l="1"/>
  <c r="BZ48" i="1"/>
  <c r="CA48" i="1"/>
  <c r="BY49" i="1"/>
  <c r="CB49" i="1" l="1"/>
  <c r="CA49" i="1"/>
  <c r="BZ49" i="1"/>
  <c r="BY50" i="1"/>
  <c r="BZ50" i="1" l="1"/>
  <c r="CA50" i="1"/>
  <c r="CB50" i="1"/>
  <c r="BY51" i="1"/>
  <c r="CA51" i="1" l="1"/>
  <c r="CB51" i="1"/>
  <c r="BZ51" i="1"/>
  <c r="BY52" i="1"/>
  <c r="CA52" i="1" l="1"/>
  <c r="CB52" i="1"/>
  <c r="BZ52" i="1"/>
  <c r="BY53" i="1"/>
  <c r="CB53" i="1" l="1"/>
  <c r="BZ53" i="1"/>
  <c r="CA53" i="1"/>
  <c r="BY54" i="1"/>
  <c r="BY55" i="1" l="1"/>
  <c r="CA54" i="1"/>
  <c r="CB54" i="1"/>
  <c r="BZ54" i="1"/>
  <c r="CB55" i="1" l="1"/>
  <c r="BZ55" i="1"/>
  <c r="CA55" i="1"/>
  <c r="BY56" i="1"/>
  <c r="CB56" i="1" l="1"/>
  <c r="CA56" i="1"/>
  <c r="BZ56" i="1"/>
  <c r="BY57" i="1"/>
  <c r="BZ57" i="1" l="1"/>
  <c r="CA57" i="1"/>
  <c r="CB57" i="1"/>
  <c r="BY58" i="1"/>
  <c r="BZ58" i="1" l="1"/>
  <c r="CA58" i="1"/>
  <c r="CB58" i="1"/>
  <c r="BY59" i="1"/>
  <c r="BZ59" i="1" l="1"/>
  <c r="CA59" i="1"/>
  <c r="CB59" i="1"/>
  <c r="BY60" i="1"/>
  <c r="BZ60" i="1" l="1"/>
  <c r="CA60" i="1"/>
  <c r="CB60" i="1"/>
  <c r="BY61" i="1"/>
  <c r="CB61" i="1" l="1"/>
  <c r="CA61" i="1"/>
  <c r="BZ61" i="1"/>
  <c r="BY62" i="1"/>
  <c r="BZ62" i="1" l="1"/>
  <c r="CB62" i="1"/>
  <c r="CA62" i="1"/>
  <c r="BY63" i="1"/>
  <c r="CA63" i="1" l="1"/>
  <c r="CB63" i="1"/>
  <c r="BZ63" i="1"/>
  <c r="BY64" i="1" l="1"/>
  <c r="BY65" i="1" l="1"/>
  <c r="CA64" i="1"/>
  <c r="CB64" i="1"/>
  <c r="BZ64" i="1"/>
  <c r="CB65" i="1" l="1"/>
  <c r="CA65" i="1"/>
  <c r="BZ65" i="1"/>
  <c r="BY66" i="1"/>
  <c r="BZ66" i="1" l="1"/>
  <c r="CB66" i="1"/>
  <c r="CA66" i="1"/>
  <c r="BY67" i="1"/>
  <c r="CA67" i="1" l="1"/>
  <c r="CB67" i="1"/>
  <c r="BZ67" i="1"/>
  <c r="BY68" i="1"/>
  <c r="CA68" i="1" l="1"/>
  <c r="CB68" i="1"/>
  <c r="BZ68" i="1"/>
  <c r="BY69" i="1"/>
  <c r="BZ69" i="1" l="1"/>
  <c r="CA69" i="1"/>
  <c r="CB69" i="1"/>
  <c r="BY70" i="1"/>
  <c r="BZ70" i="1" l="1"/>
  <c r="CA70" i="1"/>
  <c r="CB70" i="1"/>
  <c r="BY71" i="1"/>
  <c r="CB71" i="1" l="1"/>
  <c r="CA71" i="1"/>
  <c r="BZ71" i="1"/>
  <c r="BY72" i="1"/>
  <c r="CA72" i="1" l="1"/>
  <c r="BZ72" i="1"/>
  <c r="CB72" i="1"/>
  <c r="BY73" i="1"/>
  <c r="CA73" i="1" l="1"/>
  <c r="BZ73" i="1"/>
  <c r="CB73" i="1"/>
  <c r="BY74" i="1"/>
  <c r="CB74" i="1" l="1"/>
  <c r="BZ74" i="1"/>
  <c r="CA74" i="1"/>
  <c r="BY75" i="1"/>
  <c r="CB75" i="1" l="1"/>
  <c r="CA75" i="1"/>
  <c r="BZ75" i="1"/>
  <c r="BY76" i="1"/>
  <c r="BZ76" i="1" l="1"/>
  <c r="CB76" i="1"/>
  <c r="CA76" i="1"/>
  <c r="BY77" i="1"/>
  <c r="CB77" i="1" l="1"/>
  <c r="CA77" i="1"/>
  <c r="BZ77" i="1"/>
  <c r="BY78" i="1"/>
  <c r="BZ78" i="1" l="1"/>
  <c r="CA78" i="1"/>
  <c r="CB78" i="1"/>
  <c r="BY79" i="1" l="1"/>
  <c r="BY80" i="1" l="1"/>
  <c r="CA79" i="1"/>
  <c r="BZ79" i="1"/>
  <c r="CB79" i="1"/>
  <c r="BY81" i="1" l="1"/>
  <c r="CA80" i="1"/>
  <c r="BZ80" i="1"/>
  <c r="CB80" i="1"/>
  <c r="CB81" i="1" l="1"/>
  <c r="BY82" i="1"/>
  <c r="BY83" i="1" s="1"/>
  <c r="CA81" i="1"/>
  <c r="BZ81" i="1"/>
  <c r="BZ82" i="1" l="1"/>
  <c r="CB82" i="1"/>
  <c r="CA82" i="1"/>
  <c r="BZ83" i="1"/>
  <c r="CB83" i="1"/>
  <c r="CA83" i="1"/>
  <c r="BY84" i="1"/>
  <c r="BY85" i="1" l="1"/>
  <c r="BZ84" i="1"/>
  <c r="CB84" i="1"/>
  <c r="CA84" i="1"/>
  <c r="BZ85" i="1" l="1"/>
  <c r="CA85" i="1"/>
  <c r="CB85" i="1"/>
  <c r="BY86" i="1"/>
  <c r="CB86" i="1" l="1"/>
  <c r="BZ86" i="1"/>
  <c r="CA86" i="1"/>
  <c r="BY87" i="1"/>
  <c r="BY88" i="1" l="1"/>
  <c r="CB87" i="1"/>
  <c r="BZ87" i="1"/>
  <c r="CA87" i="1"/>
  <c r="BZ88" i="1" l="1"/>
  <c r="CA88" i="1"/>
  <c r="CB88" i="1"/>
  <c r="BY89" i="1"/>
  <c r="CB89" i="1" l="1"/>
  <c r="CA89" i="1"/>
  <c r="BZ89" i="1"/>
  <c r="BY90" i="1"/>
  <c r="BZ90" i="1" l="1"/>
  <c r="CB90" i="1"/>
  <c r="CA90" i="1"/>
  <c r="BY91" i="1"/>
  <c r="BZ91" i="1" l="1"/>
  <c r="CB91" i="1"/>
  <c r="CA91" i="1"/>
  <c r="BY92" i="1"/>
  <c r="CB92" i="1" l="1"/>
  <c r="CA92" i="1"/>
  <c r="BZ92" i="1"/>
  <c r="BY93" i="1"/>
  <c r="CB93" i="1" l="1"/>
  <c r="BZ93" i="1"/>
  <c r="CA93" i="1"/>
  <c r="BY94" i="1"/>
  <c r="CA94" i="1" l="1"/>
  <c r="CB94" i="1"/>
  <c r="BZ94" i="1"/>
  <c r="BY95" i="1"/>
  <c r="CA95" i="1" l="1"/>
  <c r="BZ95" i="1"/>
  <c r="CB95" i="1"/>
  <c r="BY96" i="1"/>
  <c r="CA96" i="1" l="1"/>
  <c r="BZ96" i="1"/>
  <c r="CB96" i="1"/>
  <c r="BY97" i="1"/>
  <c r="CA97" i="1" l="1"/>
  <c r="CB97" i="1"/>
  <c r="BZ97" i="1"/>
  <c r="BY98" i="1"/>
  <c r="CA98" i="1" l="1"/>
  <c r="CB98" i="1"/>
  <c r="BZ98" i="1"/>
  <c r="BY99" i="1"/>
  <c r="CB99" i="1" l="1"/>
  <c r="CA99" i="1"/>
  <c r="BZ99" i="1"/>
  <c r="BY100" i="1"/>
  <c r="CA100" i="1" l="1"/>
  <c r="BZ100" i="1"/>
  <c r="CB100" i="1"/>
  <c r="BY101" i="1"/>
  <c r="CA101" i="1" l="1"/>
  <c r="BZ101" i="1"/>
  <c r="CB101" i="1"/>
  <c r="BY102" i="1"/>
  <c r="CA102" i="1" l="1"/>
  <c r="CB102" i="1"/>
  <c r="BZ102" i="1"/>
  <c r="BY103" i="1"/>
  <c r="CA103" i="1" l="1"/>
  <c r="CB103" i="1"/>
  <c r="BZ103" i="1"/>
  <c r="BY104" i="1"/>
  <c r="CB104" i="1" l="1"/>
  <c r="BZ104" i="1"/>
  <c r="CA104" i="1"/>
  <c r="BY105" i="1"/>
  <c r="CA105" i="1" l="1"/>
  <c r="CB105" i="1"/>
  <c r="BZ105" i="1"/>
  <c r="BY106" i="1"/>
  <c r="CA106" i="1" l="1"/>
  <c r="BZ106" i="1"/>
  <c r="CB106" i="1"/>
  <c r="BY107" i="1"/>
  <c r="CB107" i="1" l="1"/>
  <c r="CA107" i="1"/>
  <c r="BZ107" i="1"/>
  <c r="BY108" i="1"/>
  <c r="CA108" i="1" l="1"/>
  <c r="BZ108" i="1"/>
  <c r="CB108" i="1"/>
  <c r="BY109" i="1"/>
  <c r="BZ109" i="1" l="1"/>
  <c r="CB109" i="1"/>
  <c r="CA109" i="1"/>
  <c r="BY110" i="1"/>
  <c r="BZ110" i="1" l="1"/>
  <c r="CB110" i="1"/>
  <c r="CA110" i="1"/>
  <c r="BY111" i="1"/>
  <c r="CA111" i="1" l="1"/>
  <c r="BZ111" i="1"/>
  <c r="CB111" i="1"/>
  <c r="BY112" i="1"/>
  <c r="CB112" i="1" l="1"/>
  <c r="CA112" i="1"/>
  <c r="BZ112" i="1"/>
  <c r="BY113" i="1"/>
  <c r="BZ113" i="1" l="1"/>
  <c r="CA113" i="1"/>
  <c r="CB113" i="1"/>
  <c r="BY114" i="1"/>
  <c r="CA114" i="1" l="1"/>
  <c r="BZ114" i="1"/>
  <c r="CB114" i="1"/>
  <c r="BY115" i="1"/>
  <c r="CB115" i="1" l="1"/>
  <c r="CA115" i="1"/>
  <c r="BZ115" i="1"/>
  <c r="BY116" i="1"/>
  <c r="BZ116" i="1" l="1"/>
  <c r="CA116" i="1"/>
  <c r="CB116" i="1"/>
  <c r="BY117" i="1"/>
  <c r="BZ117" i="1" l="1"/>
  <c r="CA117" i="1"/>
  <c r="CB117" i="1"/>
  <c r="BY118" i="1"/>
  <c r="BY119" i="1" l="1"/>
  <c r="BZ118" i="1"/>
  <c r="CB118" i="1"/>
  <c r="CA118" i="1"/>
  <c r="CB119" i="1" l="1"/>
  <c r="CA119" i="1"/>
  <c r="BZ119" i="1"/>
  <c r="BY120" i="1"/>
  <c r="BZ120" i="1" l="1"/>
  <c r="CB120" i="1"/>
  <c r="CA120" i="1"/>
  <c r="BY121" i="1"/>
  <c r="BZ121" i="1" l="1"/>
  <c r="CA121" i="1"/>
  <c r="CB121" i="1"/>
  <c r="BY122" i="1"/>
  <c r="BZ122" i="1" l="1"/>
  <c r="CA122" i="1"/>
  <c r="CB122" i="1"/>
  <c r="BY123" i="1"/>
  <c r="BZ123" i="1" l="1"/>
  <c r="CB123" i="1"/>
  <c r="CA123" i="1"/>
  <c r="BY124" i="1"/>
  <c r="CB124" i="1" l="1"/>
  <c r="CA124" i="1"/>
  <c r="BZ124" i="1"/>
  <c r="BY125" i="1"/>
  <c r="CA125" i="1" l="1"/>
  <c r="BZ125" i="1"/>
  <c r="CB125" i="1"/>
  <c r="BY126" i="1"/>
  <c r="BY127" i="1" l="1"/>
  <c r="BZ126" i="1"/>
  <c r="CB126" i="1"/>
  <c r="CA126" i="1"/>
  <c r="BZ127" i="1" l="1"/>
  <c r="CB127" i="1"/>
  <c r="CA127" i="1"/>
  <c r="BY128" i="1"/>
  <c r="CB128" i="1" l="1"/>
  <c r="BZ128" i="1"/>
  <c r="CA128" i="1"/>
  <c r="BY129" i="1"/>
  <c r="CB129" i="1" l="1"/>
  <c r="BZ129" i="1"/>
  <c r="CA129" i="1"/>
  <c r="BY130" i="1"/>
  <c r="CA130" i="1" l="1"/>
  <c r="CB130" i="1"/>
  <c r="BZ130" i="1"/>
  <c r="BY131" i="1"/>
  <c r="BZ131" i="1" l="1"/>
  <c r="CB131" i="1"/>
  <c r="CA131" i="1"/>
  <c r="BY132" i="1"/>
  <c r="BZ132" i="1" l="1"/>
  <c r="CA132" i="1"/>
  <c r="CB132" i="1"/>
  <c r="BY133" i="1"/>
  <c r="CA133" i="1" l="1"/>
  <c r="CB133" i="1"/>
  <c r="BZ133" i="1"/>
  <c r="BY134" i="1" l="1"/>
  <c r="BY135" i="1" l="1"/>
  <c r="CB134" i="1"/>
  <c r="CA134" i="1"/>
  <c r="BZ134" i="1"/>
  <c r="CA135" i="1" l="1"/>
  <c r="CB135" i="1"/>
  <c r="BZ135" i="1"/>
  <c r="BY136" i="1"/>
  <c r="CA136" i="1" l="1"/>
  <c r="CB136" i="1"/>
  <c r="BZ136" i="1"/>
  <c r="BY137" i="1"/>
  <c r="CB137" i="1" l="1"/>
  <c r="CA137" i="1"/>
  <c r="BZ137" i="1"/>
  <c r="BY138" i="1"/>
  <c r="BZ138" i="1" l="1"/>
  <c r="CA138" i="1"/>
  <c r="CB138" i="1"/>
  <c r="BY139" i="1"/>
  <c r="CA139" i="1" l="1"/>
  <c r="BZ139" i="1"/>
  <c r="CB139" i="1"/>
  <c r="BY140" i="1"/>
  <c r="CA140" i="1" l="1"/>
  <c r="BZ140" i="1"/>
  <c r="CB140" i="1"/>
  <c r="BY141" i="1"/>
  <c r="BZ141" i="1" l="1"/>
  <c r="CA141" i="1"/>
  <c r="CB141" i="1"/>
  <c r="BY142" i="1"/>
  <c r="CB142" i="1" l="1"/>
  <c r="BZ142" i="1"/>
  <c r="CA142" i="1"/>
  <c r="BY143" i="1"/>
  <c r="CA143" i="1" l="1"/>
  <c r="CB143" i="1"/>
  <c r="BZ143" i="1"/>
  <c r="BY144" i="1"/>
  <c r="CB144" i="1" l="1"/>
  <c r="BZ144" i="1"/>
  <c r="CA144" i="1"/>
  <c r="BY145" i="1"/>
  <c r="CB145" i="1" l="1"/>
  <c r="BZ145" i="1"/>
  <c r="CA145" i="1"/>
  <c r="BY146" i="1"/>
  <c r="CA146" i="1" l="1"/>
  <c r="BZ146" i="1"/>
  <c r="CB146" i="1"/>
  <c r="BY147" i="1"/>
  <c r="CB147" i="1" l="1"/>
  <c r="BZ147" i="1"/>
  <c r="CA147" i="1"/>
  <c r="BY148" i="1"/>
  <c r="CB148" i="1" l="1"/>
  <c r="CA148" i="1"/>
  <c r="BZ148" i="1"/>
  <c r="BY149" i="1"/>
  <c r="BZ149" i="1" l="1"/>
  <c r="CB149" i="1"/>
  <c r="CA149" i="1"/>
  <c r="BY150" i="1"/>
  <c r="BZ150" i="1" l="1"/>
  <c r="CA150" i="1"/>
  <c r="CB150" i="1"/>
  <c r="BY151" i="1"/>
  <c r="CB151" i="1" l="1"/>
  <c r="BZ151" i="1"/>
  <c r="CA151" i="1"/>
  <c r="BY152" i="1"/>
  <c r="BZ152" i="1" l="1"/>
  <c r="CB152" i="1"/>
  <c r="CA152" i="1"/>
  <c r="BY153" i="1"/>
  <c r="CB153" i="1" l="1"/>
  <c r="CA153" i="1"/>
  <c r="BZ153" i="1"/>
  <c r="BY154" i="1"/>
  <c r="CA154" i="1" l="1"/>
  <c r="BZ154" i="1"/>
  <c r="CB154" i="1"/>
  <c r="BY155" i="1"/>
  <c r="BZ155" i="1" l="1"/>
  <c r="CA155" i="1"/>
  <c r="CB155" i="1"/>
  <c r="BY156" i="1"/>
  <c r="BZ156" i="1" l="1"/>
  <c r="CB156" i="1"/>
  <c r="CA156" i="1"/>
  <c r="BY157" i="1"/>
  <c r="BY158" i="1" l="1"/>
  <c r="BZ157" i="1"/>
  <c r="CB157" i="1"/>
  <c r="CA157" i="1"/>
  <c r="CB158" i="1" l="1"/>
  <c r="CA158" i="1"/>
  <c r="BZ158" i="1"/>
  <c r="BY159" i="1"/>
  <c r="BZ159" i="1" l="1"/>
  <c r="CA159" i="1"/>
  <c r="CB159" i="1"/>
  <c r="BY160" i="1"/>
  <c r="CA160" i="1" l="1"/>
  <c r="CB160" i="1"/>
  <c r="BZ160" i="1"/>
  <c r="BY161" i="1"/>
  <c r="BZ161" i="1" l="1"/>
  <c r="CB161" i="1"/>
  <c r="CA161" i="1"/>
  <c r="BY162" i="1"/>
  <c r="CA162" i="1" l="1"/>
  <c r="CB162" i="1"/>
  <c r="BZ162" i="1"/>
  <c r="BY163" i="1"/>
  <c r="CB163" i="1" l="1"/>
  <c r="CA163" i="1"/>
  <c r="BZ163" i="1"/>
  <c r="BY164" i="1"/>
  <c r="BZ164" i="1" l="1"/>
  <c r="CB164" i="1"/>
  <c r="CA164" i="1"/>
  <c r="BY165" i="1"/>
  <c r="CA165" i="1" l="1"/>
  <c r="CB165" i="1"/>
  <c r="BZ165" i="1"/>
  <c r="BY166" i="1"/>
  <c r="CB166" i="1" l="1"/>
  <c r="BZ166" i="1"/>
  <c r="CA166" i="1"/>
  <c r="BY167" i="1"/>
  <c r="CA167" i="1" l="1"/>
  <c r="CB167" i="1"/>
  <c r="BZ167" i="1"/>
  <c r="BY168" i="1"/>
  <c r="BZ168" i="1" l="1"/>
  <c r="CB168" i="1"/>
  <c r="CA168" i="1"/>
  <c r="BY169" i="1"/>
  <c r="CB169" i="1" l="1"/>
  <c r="CA169" i="1"/>
  <c r="BZ169" i="1"/>
  <c r="BY170" i="1"/>
  <c r="BZ170" i="1" l="1"/>
  <c r="CA170" i="1"/>
  <c r="CB170" i="1"/>
  <c r="BY171" i="1"/>
  <c r="CA171" i="1" l="1"/>
  <c r="CB171" i="1"/>
  <c r="BZ171" i="1"/>
  <c r="BY172" i="1"/>
  <c r="CB172" i="1" l="1"/>
  <c r="BZ172" i="1"/>
  <c r="CA172" i="1"/>
  <c r="BY173" i="1"/>
  <c r="CA173" i="1" l="1"/>
  <c r="BZ173" i="1"/>
  <c r="CB173" i="1"/>
  <c r="BY174" i="1"/>
  <c r="BZ174" i="1" l="1"/>
  <c r="CA174" i="1"/>
  <c r="CB174" i="1"/>
  <c r="BY175" i="1"/>
  <c r="BZ175" i="1" l="1"/>
  <c r="CA175" i="1"/>
  <c r="CB175" i="1"/>
  <c r="BY176" i="1"/>
  <c r="CB176" i="1" l="1"/>
  <c r="BZ176" i="1"/>
  <c r="CA176" i="1"/>
  <c r="BY177" i="1"/>
  <c r="CB177" i="1" l="1"/>
  <c r="CA177" i="1"/>
  <c r="BZ177" i="1"/>
  <c r="BY178" i="1"/>
  <c r="CA178" i="1" l="1"/>
  <c r="BZ178" i="1"/>
  <c r="CB178" i="1"/>
  <c r="BY179" i="1"/>
  <c r="CA179" i="1" l="1"/>
  <c r="CB179" i="1"/>
  <c r="BZ179" i="1"/>
  <c r="BY180" i="1"/>
  <c r="CB180" i="1" l="1"/>
  <c r="BZ180" i="1"/>
  <c r="CA180" i="1"/>
  <c r="BY181" i="1"/>
  <c r="BY182" i="1" l="1"/>
  <c r="CB181" i="1"/>
  <c r="CA181" i="1"/>
  <c r="BZ181" i="1"/>
  <c r="BZ182" i="1" l="1"/>
  <c r="CB182" i="1"/>
  <c r="CA182" i="1"/>
  <c r="BY183" i="1"/>
  <c r="CA183" i="1" l="1"/>
  <c r="BZ183" i="1"/>
  <c r="CB183" i="1"/>
  <c r="BY184" i="1"/>
  <c r="CA184" i="1" l="1"/>
  <c r="BZ184" i="1"/>
  <c r="CB184" i="1"/>
  <c r="BY185" i="1"/>
  <c r="BZ185" i="1" l="1"/>
  <c r="CB185" i="1"/>
  <c r="CA185" i="1"/>
  <c r="BY186" i="1"/>
  <c r="CA186" i="1" l="1"/>
  <c r="CB186" i="1"/>
  <c r="BZ186" i="1"/>
  <c r="BY187" i="1"/>
  <c r="BZ187" i="1" l="1"/>
  <c r="CA187" i="1"/>
  <c r="CB187" i="1"/>
  <c r="BY188" i="1"/>
  <c r="BZ188" i="1" l="1"/>
  <c r="CA188" i="1"/>
  <c r="CB188" i="1"/>
  <c r="BY189" i="1"/>
  <c r="CB189" i="1" l="1"/>
  <c r="CA189" i="1"/>
  <c r="BZ189" i="1"/>
  <c r="BY190" i="1"/>
  <c r="DG1997" i="1"/>
  <c r="DG2105" i="1"/>
  <c r="DG2028" i="1"/>
  <c r="DG2110" i="1"/>
  <c r="DG2054" i="1"/>
  <c r="DG2084" i="1"/>
  <c r="DG2096" i="1"/>
  <c r="DG2072" i="1"/>
  <c r="DG2057" i="1"/>
  <c r="DG2016" i="1"/>
  <c r="DG2108" i="1"/>
  <c r="DG2017" i="1"/>
  <c r="DG2082" i="1"/>
  <c r="DG2088" i="1"/>
  <c r="DG2063" i="1"/>
  <c r="DG2035" i="1"/>
  <c r="DG2075" i="1"/>
  <c r="DG2114" i="1"/>
  <c r="DG2038" i="1"/>
  <c r="DG2012" i="1"/>
  <c r="DG2083" i="1"/>
  <c r="DG2004" i="1"/>
  <c r="DG2051" i="1"/>
  <c r="DG2037" i="1"/>
  <c r="DG2103" i="1"/>
  <c r="DG2053" i="1"/>
  <c r="DG2047" i="1"/>
  <c r="DG2049" i="1"/>
  <c r="DG2021" i="1"/>
  <c r="DG2090" i="1"/>
  <c r="DG2092" i="1"/>
  <c r="DG2091" i="1"/>
  <c r="DG2068" i="1"/>
  <c r="DG2081" i="1"/>
  <c r="DG2093" i="1"/>
  <c r="DG2062" i="1"/>
  <c r="DG2029" i="1"/>
  <c r="DG2052" i="1"/>
  <c r="DG2040" i="1"/>
  <c r="DG2019" i="1"/>
  <c r="DG2025" i="1"/>
  <c r="DG1994" i="1"/>
  <c r="DG2064" i="1"/>
  <c r="DG1998" i="1"/>
  <c r="DG2078" i="1"/>
  <c r="DG2039" i="1"/>
  <c r="DG2101" i="1"/>
  <c r="DG2069" i="1"/>
  <c r="DG2065" i="1"/>
  <c r="DG2046" i="1"/>
  <c r="DG2014" i="1"/>
  <c r="DG2020" i="1"/>
  <c r="DG2045" i="1"/>
  <c r="DG2098" i="1"/>
  <c r="DG2000" i="1"/>
  <c r="DG1996" i="1"/>
  <c r="DG2058" i="1"/>
  <c r="DG2066" i="1"/>
  <c r="DG2006" i="1"/>
  <c r="DG2107" i="1"/>
  <c r="DG2089" i="1"/>
  <c r="DG2059" i="1"/>
  <c r="DG2080" i="1"/>
  <c r="DG2050" i="1"/>
  <c r="DG2024" i="1"/>
  <c r="DG2015" i="1"/>
  <c r="DG2013" i="1"/>
  <c r="DG2097" i="1"/>
  <c r="DG2001" i="1"/>
  <c r="DG1995" i="1"/>
  <c r="DG1999" i="1"/>
  <c r="DG2073" i="1"/>
  <c r="DG2076" i="1"/>
  <c r="DG2099" i="1"/>
  <c r="DG2113" i="1"/>
  <c r="DG2010" i="1"/>
  <c r="DG2056" i="1"/>
  <c r="DG2031" i="1"/>
  <c r="DG2086" i="1"/>
  <c r="DG2077" i="1"/>
  <c r="DG2011" i="1"/>
  <c r="DG2030" i="1"/>
  <c r="DG2102" i="1"/>
  <c r="DG2087" i="1"/>
  <c r="DG2074" i="1"/>
  <c r="DG2112" i="1"/>
  <c r="DG2002" i="1"/>
  <c r="DG2043" i="1"/>
  <c r="DG2048" i="1"/>
  <c r="DG2032" i="1"/>
  <c r="DG2061" i="1"/>
  <c r="DG2079" i="1"/>
  <c r="DG2042" i="1"/>
  <c r="DG2109" i="1"/>
  <c r="DG2100" i="1"/>
  <c r="DG2027" i="1"/>
  <c r="DG2060" i="1"/>
  <c r="DG2036" i="1"/>
  <c r="DG2070" i="1"/>
  <c r="DG2095" i="1"/>
  <c r="DG2026" i="1"/>
  <c r="DG2022" i="1"/>
  <c r="DG2111" i="1"/>
  <c r="DG2094" i="1"/>
  <c r="DG2007" i="1"/>
  <c r="DG2044" i="1"/>
  <c r="DG2085" i="1"/>
  <c r="DG2003" i="1"/>
  <c r="DG2067" i="1"/>
  <c r="DG2009" i="1"/>
  <c r="DG2023" i="1"/>
  <c r="DG2008" i="1"/>
  <c r="DG2034" i="1"/>
  <c r="DG2041" i="1"/>
  <c r="DG2005" i="1"/>
  <c r="DG2033" i="1"/>
  <c r="DG2104" i="1"/>
  <c r="DG2106" i="1"/>
  <c r="DG2071" i="1"/>
  <c r="DG2055" i="1"/>
  <c r="DG2018" i="1"/>
  <c r="DG392" i="1"/>
  <c r="DG1993" i="1"/>
  <c r="DG1992" i="1"/>
  <c r="DG1991" i="1"/>
  <c r="DG1990" i="1"/>
  <c r="DG1989" i="1"/>
  <c r="DG1988" i="1"/>
  <c r="DG1987" i="1"/>
  <c r="DG1986" i="1"/>
  <c r="DG1985" i="1"/>
  <c r="DG1984" i="1"/>
  <c r="DG1983" i="1"/>
  <c r="DG1982" i="1"/>
  <c r="DG1981" i="1"/>
  <c r="DG1980" i="1"/>
  <c r="DG1979" i="1"/>
  <c r="DG1978" i="1"/>
  <c r="DG1977" i="1"/>
  <c r="DG1976" i="1"/>
  <c r="DG1975" i="1"/>
  <c r="DG1974" i="1"/>
  <c r="DG1973" i="1"/>
  <c r="DG1972" i="1"/>
  <c r="DG1971" i="1"/>
  <c r="DG1970" i="1"/>
  <c r="DG1969" i="1"/>
  <c r="DG1968" i="1"/>
  <c r="DG1967" i="1"/>
  <c r="DG1966" i="1"/>
  <c r="DG1965" i="1"/>
  <c r="DG1964" i="1"/>
  <c r="DG1963" i="1"/>
  <c r="DG1962" i="1"/>
  <c r="DG1961" i="1"/>
  <c r="DG1960" i="1"/>
  <c r="DG1959" i="1"/>
  <c r="DG1958" i="1"/>
  <c r="DG1957" i="1"/>
  <c r="DG1956" i="1"/>
  <c r="DG1955" i="1"/>
  <c r="DG1954" i="1"/>
  <c r="DG1953" i="1"/>
  <c r="DG1952" i="1"/>
  <c r="DG1951" i="1"/>
  <c r="DG1950" i="1"/>
  <c r="DG1949" i="1"/>
  <c r="DG1948" i="1"/>
  <c r="DG1947" i="1"/>
  <c r="DG1946" i="1"/>
  <c r="DG1945" i="1"/>
  <c r="DG1944" i="1"/>
  <c r="DG1943" i="1"/>
  <c r="DG1942" i="1"/>
  <c r="DG1941" i="1"/>
  <c r="DG1940" i="1"/>
  <c r="DG1939" i="1"/>
  <c r="DG1938" i="1"/>
  <c r="DG1937" i="1"/>
  <c r="DG1936" i="1"/>
  <c r="DG1935" i="1"/>
  <c r="DG1934" i="1"/>
  <c r="DG1933" i="1"/>
  <c r="DG1932" i="1"/>
  <c r="DG1931" i="1"/>
  <c r="DG1930" i="1"/>
  <c r="DG1929" i="1"/>
  <c r="DG1928" i="1"/>
  <c r="DG1927" i="1"/>
  <c r="DG1926" i="1"/>
  <c r="DG1925" i="1"/>
  <c r="DG1924" i="1"/>
  <c r="DG1923" i="1"/>
  <c r="DG1922" i="1"/>
  <c r="DG1921" i="1"/>
  <c r="DG1920" i="1"/>
  <c r="DG1919" i="1"/>
  <c r="DG1918" i="1"/>
  <c r="DG1917" i="1"/>
  <c r="DG1916" i="1"/>
  <c r="DG1915" i="1"/>
  <c r="DG1914" i="1"/>
  <c r="DG1913" i="1"/>
  <c r="DG1912" i="1"/>
  <c r="DG1911" i="1"/>
  <c r="DG1910" i="1"/>
  <c r="DG1909" i="1"/>
  <c r="DG1908" i="1"/>
  <c r="DG1907" i="1"/>
  <c r="DG1906" i="1"/>
  <c r="DG1905" i="1"/>
  <c r="DG1904" i="1"/>
  <c r="DG1903" i="1"/>
  <c r="DG1902" i="1"/>
  <c r="DG1901" i="1"/>
  <c r="DG1900" i="1"/>
  <c r="DG1899" i="1"/>
  <c r="DG1898" i="1"/>
  <c r="DG1897" i="1"/>
  <c r="DG1896" i="1"/>
  <c r="DG1895" i="1"/>
  <c r="DG1894" i="1"/>
  <c r="DG1893" i="1"/>
  <c r="DG1892" i="1"/>
  <c r="DG1891" i="1"/>
  <c r="DG1890" i="1"/>
  <c r="DG1889" i="1"/>
  <c r="DG1888" i="1"/>
  <c r="DG1887" i="1"/>
  <c r="DG1886" i="1"/>
  <c r="DG1885" i="1"/>
  <c r="DG1884" i="1"/>
  <c r="DG1883" i="1"/>
  <c r="DG1882" i="1"/>
  <c r="DG1881" i="1"/>
  <c r="DG1880" i="1"/>
  <c r="DG1879" i="1"/>
  <c r="DG1878" i="1"/>
  <c r="DG1877" i="1"/>
  <c r="DG1876" i="1"/>
  <c r="DG1875" i="1"/>
  <c r="DG1874" i="1"/>
  <c r="DG1873" i="1"/>
  <c r="DG1872" i="1"/>
  <c r="DG1871" i="1"/>
  <c r="DG1870" i="1"/>
  <c r="DG1869" i="1"/>
  <c r="DG1868" i="1"/>
  <c r="DG1867" i="1"/>
  <c r="DG1866" i="1"/>
  <c r="DG1865" i="1"/>
  <c r="DG1864" i="1"/>
  <c r="DG1863" i="1"/>
  <c r="DG1862" i="1"/>
  <c r="DG1861" i="1"/>
  <c r="DG1860" i="1"/>
  <c r="DG1859" i="1"/>
  <c r="DG1858" i="1"/>
  <c r="DG1857" i="1"/>
  <c r="DG1856" i="1"/>
  <c r="DG1855" i="1"/>
  <c r="DG1854" i="1"/>
  <c r="DG1853" i="1"/>
  <c r="DG1852" i="1"/>
  <c r="DG1851" i="1"/>
  <c r="DG1850" i="1"/>
  <c r="DG1849" i="1"/>
  <c r="DG1848" i="1"/>
  <c r="DG1847" i="1"/>
  <c r="DG1846" i="1"/>
  <c r="DG1845" i="1"/>
  <c r="DG1844" i="1"/>
  <c r="DG1843" i="1"/>
  <c r="DG1842" i="1"/>
  <c r="DG1841" i="1"/>
  <c r="DG1840" i="1"/>
  <c r="DG1839" i="1"/>
  <c r="DG1838" i="1"/>
  <c r="DG1837" i="1"/>
  <c r="DG1836" i="1"/>
  <c r="DG1835" i="1"/>
  <c r="DG1834" i="1"/>
  <c r="DG1833" i="1"/>
  <c r="DG1832" i="1"/>
  <c r="DG1831" i="1"/>
  <c r="DG1830" i="1"/>
  <c r="DG1829" i="1"/>
  <c r="DG1828" i="1"/>
  <c r="DG1827" i="1"/>
  <c r="DG1826" i="1"/>
  <c r="DG1825" i="1"/>
  <c r="DG1824" i="1"/>
  <c r="DG1823" i="1"/>
  <c r="DG1822" i="1"/>
  <c r="DG1821" i="1"/>
  <c r="DG1820" i="1"/>
  <c r="DG1819" i="1"/>
  <c r="DG1818" i="1"/>
  <c r="DG1817" i="1"/>
  <c r="DG1816" i="1"/>
  <c r="DG1815" i="1"/>
  <c r="DG1814" i="1"/>
  <c r="DG1813" i="1"/>
  <c r="DG1812" i="1"/>
  <c r="DG1811" i="1"/>
  <c r="DG1810" i="1"/>
  <c r="DG1809" i="1"/>
  <c r="DG1808" i="1"/>
  <c r="DG1807" i="1"/>
  <c r="DG1806" i="1"/>
  <c r="DG1805" i="1"/>
  <c r="DG1804" i="1"/>
  <c r="DG1803" i="1"/>
  <c r="DG1802" i="1"/>
  <c r="DG1801" i="1"/>
  <c r="DG1800" i="1"/>
  <c r="DG1799" i="1"/>
  <c r="DG1798" i="1"/>
  <c r="DG1797" i="1"/>
  <c r="DG1796" i="1"/>
  <c r="DG1795" i="1"/>
  <c r="DG1794" i="1"/>
  <c r="DG1793" i="1"/>
  <c r="DG1792" i="1"/>
  <c r="DG1791" i="1"/>
  <c r="DG1790" i="1"/>
  <c r="DG1789" i="1"/>
  <c r="DG1788" i="1"/>
  <c r="DG1787" i="1"/>
  <c r="DG1786" i="1"/>
  <c r="DG1785" i="1"/>
  <c r="DG1784" i="1"/>
  <c r="DG1783" i="1"/>
  <c r="DG1782" i="1"/>
  <c r="DG1781" i="1"/>
  <c r="DG1780" i="1"/>
  <c r="DG1779" i="1"/>
  <c r="DG1778" i="1"/>
  <c r="DG1777" i="1"/>
  <c r="DG1776" i="1"/>
  <c r="DG1775" i="1"/>
  <c r="DG1774" i="1"/>
  <c r="DG1773" i="1"/>
  <c r="DG1772" i="1"/>
  <c r="DG1771" i="1"/>
  <c r="DG1770" i="1"/>
  <c r="DG1769" i="1"/>
  <c r="DG1768" i="1"/>
  <c r="DG1767" i="1"/>
  <c r="DG1766" i="1"/>
  <c r="DG1765" i="1"/>
  <c r="DG1764" i="1"/>
  <c r="DG1763" i="1"/>
  <c r="DG1762" i="1"/>
  <c r="DG1761" i="1"/>
  <c r="DG1760" i="1"/>
  <c r="DG1759" i="1"/>
  <c r="DG1758" i="1"/>
  <c r="DG1757" i="1"/>
  <c r="DG1756" i="1"/>
  <c r="DG1755" i="1"/>
  <c r="DG1754" i="1"/>
  <c r="DG1753" i="1"/>
  <c r="DG1752" i="1"/>
  <c r="DG1751" i="1"/>
  <c r="DG1750" i="1"/>
  <c r="DG1749" i="1"/>
  <c r="DG1748" i="1"/>
  <c r="DG1747" i="1"/>
  <c r="DG1746" i="1"/>
  <c r="DG1745" i="1"/>
  <c r="DG1744" i="1"/>
  <c r="DG1743" i="1"/>
  <c r="DG1742" i="1"/>
  <c r="DG1741" i="1"/>
  <c r="DG1740" i="1"/>
  <c r="DG1739" i="1"/>
  <c r="DG1738" i="1"/>
  <c r="DG1737" i="1"/>
  <c r="DG1736" i="1"/>
  <c r="DG1735" i="1"/>
  <c r="DG1734" i="1"/>
  <c r="DG1733" i="1"/>
  <c r="DG1732" i="1"/>
  <c r="DG1731" i="1"/>
  <c r="DG1730" i="1"/>
  <c r="DG1729" i="1"/>
  <c r="DG1728" i="1"/>
  <c r="DG1727" i="1"/>
  <c r="DG1726" i="1"/>
  <c r="DG1725" i="1"/>
  <c r="DG1724" i="1"/>
  <c r="DG1723" i="1"/>
  <c r="DG1722" i="1"/>
  <c r="DG1721" i="1"/>
  <c r="DG1720" i="1"/>
  <c r="DG1719" i="1"/>
  <c r="DG1718" i="1"/>
  <c r="DG1717" i="1"/>
  <c r="DG1716" i="1"/>
  <c r="DG1715" i="1"/>
  <c r="DG1714" i="1"/>
  <c r="DG1713" i="1"/>
  <c r="DG1712" i="1"/>
  <c r="DG1711" i="1"/>
  <c r="DG1710" i="1"/>
  <c r="DG1709" i="1"/>
  <c r="DG1708" i="1"/>
  <c r="DG1707" i="1"/>
  <c r="DG1706" i="1"/>
  <c r="DG1705" i="1"/>
  <c r="DG1704" i="1"/>
  <c r="DG1703" i="1"/>
  <c r="DG1702" i="1"/>
  <c r="DG1701" i="1"/>
  <c r="DG1700" i="1"/>
  <c r="DG1699" i="1"/>
  <c r="DG1698" i="1"/>
  <c r="DG1697" i="1"/>
  <c r="DG1696" i="1"/>
  <c r="DG1695" i="1"/>
  <c r="DG1694" i="1"/>
  <c r="DG1693" i="1"/>
  <c r="DG1692" i="1"/>
  <c r="DG1691" i="1"/>
  <c r="DG1690" i="1"/>
  <c r="DG1689" i="1"/>
  <c r="DG1688" i="1"/>
  <c r="DG1687" i="1"/>
  <c r="DG1686" i="1"/>
  <c r="DG1685" i="1"/>
  <c r="DG1684" i="1"/>
  <c r="DG1683" i="1"/>
  <c r="DG1682" i="1"/>
  <c r="DG1681" i="1"/>
  <c r="DG1680" i="1"/>
  <c r="DG1679" i="1"/>
  <c r="DG1678" i="1"/>
  <c r="DG1677" i="1"/>
  <c r="DG1676" i="1"/>
  <c r="DG1675" i="1"/>
  <c r="DG1674" i="1"/>
  <c r="DG1673" i="1"/>
  <c r="DG1672" i="1"/>
  <c r="DG1671" i="1"/>
  <c r="DG1670" i="1"/>
  <c r="DG1669" i="1"/>
  <c r="DG1668" i="1"/>
  <c r="DG1667" i="1"/>
  <c r="DG1666" i="1"/>
  <c r="DG1665" i="1"/>
  <c r="DG1664" i="1"/>
  <c r="DG1663" i="1"/>
  <c r="DG1662" i="1"/>
  <c r="DG1661" i="1"/>
  <c r="DG1660" i="1"/>
  <c r="DG1659" i="1"/>
  <c r="DG1658" i="1"/>
  <c r="DG1657" i="1"/>
  <c r="DG1656" i="1"/>
  <c r="DG1655" i="1"/>
  <c r="DG1654" i="1"/>
  <c r="DG1653" i="1"/>
  <c r="DG1652" i="1"/>
  <c r="DG1651" i="1"/>
  <c r="DG1650" i="1"/>
  <c r="DG1649" i="1"/>
  <c r="DG1648" i="1"/>
  <c r="DG1647" i="1"/>
  <c r="DG1646" i="1"/>
  <c r="DG1645" i="1"/>
  <c r="DG1644" i="1"/>
  <c r="DG1643" i="1"/>
  <c r="DG1642" i="1"/>
  <c r="DG1641" i="1"/>
  <c r="DG1640" i="1"/>
  <c r="DG1639" i="1"/>
  <c r="DG1638" i="1"/>
  <c r="DG1637" i="1"/>
  <c r="DG1636" i="1"/>
  <c r="DG1635" i="1"/>
  <c r="DG1634" i="1"/>
  <c r="DG1633" i="1"/>
  <c r="DG1632" i="1"/>
  <c r="DG1631" i="1"/>
  <c r="DG1630" i="1"/>
  <c r="DG1629" i="1"/>
  <c r="DG1628" i="1"/>
  <c r="DG1627" i="1"/>
  <c r="DG1626" i="1"/>
  <c r="DG1625" i="1"/>
  <c r="DG1624" i="1"/>
  <c r="DG1623" i="1"/>
  <c r="DG1622" i="1"/>
  <c r="DG1621" i="1"/>
  <c r="DG1620" i="1"/>
  <c r="DG1619" i="1"/>
  <c r="DG1618" i="1"/>
  <c r="DG1617" i="1"/>
  <c r="DG1616" i="1"/>
  <c r="DG1615" i="1"/>
  <c r="DG1614" i="1"/>
  <c r="DG1613" i="1"/>
  <c r="DG1612" i="1"/>
  <c r="DG1611" i="1"/>
  <c r="DG1610" i="1"/>
  <c r="DG1609" i="1"/>
  <c r="DG1608" i="1"/>
  <c r="DG1607" i="1"/>
  <c r="DG1606" i="1"/>
  <c r="DG1605" i="1"/>
  <c r="DG1604" i="1"/>
  <c r="DG1603" i="1"/>
  <c r="DG1602" i="1"/>
  <c r="DG1601" i="1"/>
  <c r="DG1600" i="1"/>
  <c r="DG1599" i="1"/>
  <c r="DG1598" i="1"/>
  <c r="DG1597" i="1"/>
  <c r="DG1596" i="1"/>
  <c r="DG1595" i="1"/>
  <c r="DG1594" i="1"/>
  <c r="DG1593" i="1"/>
  <c r="DG1592" i="1"/>
  <c r="DG1591" i="1"/>
  <c r="DG1590" i="1"/>
  <c r="DG1589" i="1"/>
  <c r="DG1588" i="1"/>
  <c r="DG1587" i="1"/>
  <c r="DG1586" i="1"/>
  <c r="DG1585" i="1"/>
  <c r="DG1584" i="1"/>
  <c r="DG1583" i="1"/>
  <c r="DG1582" i="1"/>
  <c r="DG1581" i="1"/>
  <c r="DG1580" i="1"/>
  <c r="DG1579" i="1"/>
  <c r="DG1578" i="1"/>
  <c r="DG1577" i="1"/>
  <c r="DG1576" i="1"/>
  <c r="DG1575" i="1"/>
  <c r="DG1574" i="1"/>
  <c r="DG1573" i="1"/>
  <c r="DG1572" i="1"/>
  <c r="DG1571" i="1"/>
  <c r="DG1570" i="1"/>
  <c r="DG1569" i="1"/>
  <c r="DG1568" i="1"/>
  <c r="DG1567" i="1"/>
  <c r="DG1566" i="1"/>
  <c r="DG1565" i="1"/>
  <c r="DG1564" i="1"/>
  <c r="DG1563" i="1"/>
  <c r="DG1562" i="1"/>
  <c r="DG1561" i="1"/>
  <c r="DG1560" i="1"/>
  <c r="DG1559" i="1"/>
  <c r="DG1558" i="1"/>
  <c r="DG1557" i="1"/>
  <c r="DG1556" i="1"/>
  <c r="DG1555" i="1"/>
  <c r="DG1554" i="1"/>
  <c r="DG1553" i="1"/>
  <c r="DG1552" i="1"/>
  <c r="DG1551" i="1"/>
  <c r="DG1550" i="1"/>
  <c r="DG1549" i="1"/>
  <c r="DG1548" i="1"/>
  <c r="DG1547" i="1"/>
  <c r="DG1546" i="1"/>
  <c r="DG1545" i="1"/>
  <c r="DG1544" i="1"/>
  <c r="DG1543" i="1"/>
  <c r="DG1542" i="1"/>
  <c r="DG1541" i="1"/>
  <c r="DG1540" i="1"/>
  <c r="DG1539" i="1"/>
  <c r="DG1538" i="1"/>
  <c r="DG1537" i="1"/>
  <c r="DG1536" i="1"/>
  <c r="DG1535" i="1"/>
  <c r="DG1534" i="1"/>
  <c r="DG1533" i="1"/>
  <c r="DG1532" i="1"/>
  <c r="DG1531" i="1"/>
  <c r="DG1530" i="1"/>
  <c r="DG1529" i="1"/>
  <c r="DG1528" i="1"/>
  <c r="DG1527" i="1"/>
  <c r="DG1526" i="1"/>
  <c r="DG1525" i="1"/>
  <c r="DG1524" i="1"/>
  <c r="DG1523" i="1"/>
  <c r="DG1522" i="1"/>
  <c r="DG1521" i="1"/>
  <c r="DG1520" i="1"/>
  <c r="DG1519" i="1"/>
  <c r="DG1518" i="1"/>
  <c r="DG1517" i="1"/>
  <c r="DG1516" i="1"/>
  <c r="DG1515" i="1"/>
  <c r="DG1514" i="1"/>
  <c r="DG1513" i="1"/>
  <c r="DG1512" i="1"/>
  <c r="DG1511" i="1"/>
  <c r="DG1510" i="1"/>
  <c r="DG1509" i="1"/>
  <c r="DG1508" i="1"/>
  <c r="DG1507" i="1"/>
  <c r="DG1506" i="1"/>
  <c r="DG1505" i="1"/>
  <c r="DG1504" i="1"/>
  <c r="DG1503" i="1"/>
  <c r="DG1502" i="1"/>
  <c r="DG1501" i="1"/>
  <c r="DG1500" i="1"/>
  <c r="DG1499" i="1"/>
  <c r="DG1498" i="1"/>
  <c r="DG1497" i="1"/>
  <c r="DG1496" i="1"/>
  <c r="DG1495" i="1"/>
  <c r="DG1494" i="1"/>
  <c r="DG1493" i="1"/>
  <c r="DG1492" i="1"/>
  <c r="DG1491" i="1"/>
  <c r="DG1490" i="1"/>
  <c r="DG1489" i="1"/>
  <c r="DG1488" i="1"/>
  <c r="DG1487" i="1"/>
  <c r="DG1486" i="1"/>
  <c r="DG1485" i="1"/>
  <c r="DG1484" i="1"/>
  <c r="DG1483" i="1"/>
  <c r="DG1482" i="1"/>
  <c r="DG1481" i="1"/>
  <c r="DG1480" i="1"/>
  <c r="DG1479" i="1"/>
  <c r="DG1478" i="1"/>
  <c r="DG1477" i="1"/>
  <c r="DG1476" i="1"/>
  <c r="DG1475" i="1"/>
  <c r="DG1474" i="1"/>
  <c r="DG1473" i="1"/>
  <c r="DG1472" i="1"/>
  <c r="DG1471" i="1"/>
  <c r="DG1470" i="1"/>
  <c r="DG1469" i="1"/>
  <c r="DG1468" i="1"/>
  <c r="DG1467" i="1"/>
  <c r="DG1466" i="1"/>
  <c r="DG1465" i="1"/>
  <c r="DG1464" i="1"/>
  <c r="DG1463" i="1"/>
  <c r="DG1462" i="1"/>
  <c r="DG1461" i="1"/>
  <c r="DG1460" i="1"/>
  <c r="DG1459" i="1"/>
  <c r="DG1458" i="1"/>
  <c r="DG1457" i="1"/>
  <c r="DG1456" i="1"/>
  <c r="DG1455" i="1"/>
  <c r="DG1454" i="1"/>
  <c r="DG1453" i="1"/>
  <c r="DG1452" i="1"/>
  <c r="DG1451" i="1"/>
  <c r="DG1450" i="1"/>
  <c r="DG1449" i="1"/>
  <c r="DG1448" i="1"/>
  <c r="DG1447" i="1"/>
  <c r="DG1446" i="1"/>
  <c r="DG1445" i="1"/>
  <c r="DG1444" i="1"/>
  <c r="DG1443" i="1"/>
  <c r="DG1442" i="1"/>
  <c r="DG1441" i="1"/>
  <c r="DG1440" i="1"/>
  <c r="DG1439" i="1"/>
  <c r="DG1438" i="1"/>
  <c r="DG1437" i="1"/>
  <c r="DG1436" i="1"/>
  <c r="DG1435" i="1"/>
  <c r="DG1434" i="1"/>
  <c r="DG1433" i="1"/>
  <c r="DG1432" i="1"/>
  <c r="DG1431" i="1"/>
  <c r="DG1430" i="1"/>
  <c r="DG1429" i="1"/>
  <c r="DG1428" i="1"/>
  <c r="DG1427" i="1"/>
  <c r="DG1426" i="1"/>
  <c r="DG1425" i="1"/>
  <c r="DG1424" i="1"/>
  <c r="DG1423" i="1"/>
  <c r="DG1422" i="1"/>
  <c r="DG1421" i="1"/>
  <c r="DG1420" i="1"/>
  <c r="DG1419" i="1"/>
  <c r="DG1418" i="1"/>
  <c r="DG1417" i="1"/>
  <c r="DG1416" i="1"/>
  <c r="DG1415" i="1"/>
  <c r="DG1414" i="1"/>
  <c r="DG1413" i="1"/>
  <c r="DG1412" i="1"/>
  <c r="DG1411" i="1"/>
  <c r="DG1410" i="1"/>
  <c r="DG1409" i="1"/>
  <c r="DG1408" i="1"/>
  <c r="DG1407" i="1"/>
  <c r="DG1406" i="1"/>
  <c r="DG1405" i="1"/>
  <c r="DG1404" i="1"/>
  <c r="DG1403" i="1"/>
  <c r="DG1402" i="1"/>
  <c r="DG1401" i="1"/>
  <c r="DG1400" i="1"/>
  <c r="DG1399" i="1"/>
  <c r="DG1398" i="1"/>
  <c r="DG1397" i="1"/>
  <c r="DG1396" i="1"/>
  <c r="DG1395" i="1"/>
  <c r="DG1394" i="1"/>
  <c r="DG1393" i="1"/>
  <c r="DG1392" i="1"/>
  <c r="DG1391" i="1"/>
  <c r="DG1390" i="1"/>
  <c r="DG1389" i="1"/>
  <c r="DG1388" i="1"/>
  <c r="DG1387" i="1"/>
  <c r="DG1386" i="1"/>
  <c r="DG1385" i="1"/>
  <c r="DG1384" i="1"/>
  <c r="DG1383" i="1"/>
  <c r="DG1382" i="1"/>
  <c r="DG1381" i="1"/>
  <c r="DG1380" i="1"/>
  <c r="DG1379" i="1"/>
  <c r="DG1378" i="1"/>
  <c r="DG1377" i="1"/>
  <c r="DG1376" i="1"/>
  <c r="DG1375" i="1"/>
  <c r="DG1374" i="1"/>
  <c r="DG1373" i="1"/>
  <c r="DG1372" i="1"/>
  <c r="DG1371" i="1"/>
  <c r="DG1370" i="1"/>
  <c r="DG1369" i="1"/>
  <c r="DG1368" i="1"/>
  <c r="DG1367" i="1"/>
  <c r="DG1366" i="1"/>
  <c r="DG1365" i="1"/>
  <c r="DG1364" i="1"/>
  <c r="DG1363" i="1"/>
  <c r="DG1362" i="1"/>
  <c r="DG1361" i="1"/>
  <c r="DG1360" i="1"/>
  <c r="DG1359" i="1"/>
  <c r="DG1358" i="1"/>
  <c r="DG1357" i="1"/>
  <c r="DG1356" i="1"/>
  <c r="DG1355" i="1"/>
  <c r="DG1354" i="1"/>
  <c r="DG1353" i="1"/>
  <c r="DG1352" i="1"/>
  <c r="DG1351" i="1"/>
  <c r="DG1350" i="1"/>
  <c r="DG1349" i="1"/>
  <c r="DG1348" i="1"/>
  <c r="DG1347" i="1"/>
  <c r="DG1346" i="1"/>
  <c r="DG1345" i="1"/>
  <c r="DG1344" i="1"/>
  <c r="DG1343" i="1"/>
  <c r="DG1342" i="1"/>
  <c r="DG1341" i="1"/>
  <c r="DG1340" i="1"/>
  <c r="DG1339" i="1"/>
  <c r="DG1338" i="1"/>
  <c r="DG1337" i="1"/>
  <c r="DG1336" i="1"/>
  <c r="DG1335" i="1"/>
  <c r="DG1334" i="1"/>
  <c r="DG1333" i="1"/>
  <c r="DG1332" i="1"/>
  <c r="DG1331" i="1"/>
  <c r="DG1330" i="1"/>
  <c r="DG1329" i="1"/>
  <c r="DG1328" i="1"/>
  <c r="DG1327" i="1"/>
  <c r="DG1326" i="1"/>
  <c r="DG1325" i="1"/>
  <c r="DG1324" i="1"/>
  <c r="DG1323" i="1"/>
  <c r="DG1322" i="1"/>
  <c r="DG1321" i="1"/>
  <c r="DG1320" i="1"/>
  <c r="DG1319" i="1"/>
  <c r="DG1318" i="1"/>
  <c r="DG1317" i="1"/>
  <c r="DG1316" i="1"/>
  <c r="DG1315" i="1"/>
  <c r="DG1314" i="1"/>
  <c r="DG1313" i="1"/>
  <c r="DG1312" i="1"/>
  <c r="DG1311" i="1"/>
  <c r="DG1310" i="1"/>
  <c r="DG1309" i="1"/>
  <c r="DG1308" i="1"/>
  <c r="DG1307" i="1"/>
  <c r="DG1306" i="1"/>
  <c r="DG1305" i="1"/>
  <c r="DG1304" i="1"/>
  <c r="DG1303" i="1"/>
  <c r="DG1302" i="1"/>
  <c r="DG1301" i="1"/>
  <c r="DG1300" i="1"/>
  <c r="DG1299" i="1"/>
  <c r="DG1298" i="1"/>
  <c r="DG1297" i="1"/>
  <c r="DG1296" i="1"/>
  <c r="DG1295" i="1"/>
  <c r="DG1294" i="1"/>
  <c r="DG1293" i="1"/>
  <c r="DG1292" i="1"/>
  <c r="DG1291" i="1"/>
  <c r="DG1290" i="1"/>
  <c r="DG1289" i="1"/>
  <c r="DG1288" i="1"/>
  <c r="DG1287" i="1"/>
  <c r="DG1286" i="1"/>
  <c r="DG1285" i="1"/>
  <c r="DG1284" i="1"/>
  <c r="DG1283" i="1"/>
  <c r="DG1282" i="1"/>
  <c r="DG1281" i="1"/>
  <c r="DG1280" i="1"/>
  <c r="DG1279" i="1"/>
  <c r="DG1278" i="1"/>
  <c r="DG1277" i="1"/>
  <c r="DG1276" i="1"/>
  <c r="DG1275" i="1"/>
  <c r="DG1274" i="1"/>
  <c r="DG1273" i="1"/>
  <c r="DG1272" i="1"/>
  <c r="DG1271" i="1"/>
  <c r="DG1270" i="1"/>
  <c r="DG1269" i="1"/>
  <c r="DG1268" i="1"/>
  <c r="DG1267" i="1"/>
  <c r="DG1266" i="1"/>
  <c r="DG1265" i="1"/>
  <c r="DG1264" i="1"/>
  <c r="DG1263" i="1"/>
  <c r="DG1262" i="1"/>
  <c r="DG1261" i="1"/>
  <c r="DG1260" i="1"/>
  <c r="DG1259" i="1"/>
  <c r="DG1258" i="1"/>
  <c r="DG1257" i="1"/>
  <c r="DG1256" i="1"/>
  <c r="DG1255" i="1"/>
  <c r="DG1254" i="1"/>
  <c r="DG1253" i="1"/>
  <c r="DG1252" i="1"/>
  <c r="DG1251" i="1"/>
  <c r="DG1250" i="1"/>
  <c r="DG1249" i="1"/>
  <c r="DG1248" i="1"/>
  <c r="DG1247" i="1"/>
  <c r="DG1246" i="1"/>
  <c r="DG1245" i="1"/>
  <c r="DG1244" i="1"/>
  <c r="DG1243" i="1"/>
  <c r="DG1242" i="1"/>
  <c r="DG1241" i="1"/>
  <c r="DG1240" i="1"/>
  <c r="DG1239" i="1"/>
  <c r="DG1238" i="1"/>
  <c r="DG1237" i="1"/>
  <c r="DG1236" i="1"/>
  <c r="DG1235" i="1"/>
  <c r="DG1234" i="1"/>
  <c r="DG1233" i="1"/>
  <c r="DG1232" i="1"/>
  <c r="DG1231" i="1"/>
  <c r="DG1230" i="1"/>
  <c r="DG1229" i="1"/>
  <c r="DG1228" i="1"/>
  <c r="DG1227" i="1"/>
  <c r="DG1226" i="1"/>
  <c r="DG1225" i="1"/>
  <c r="DG1224" i="1"/>
  <c r="DG1223" i="1"/>
  <c r="DG1222" i="1"/>
  <c r="DG1221" i="1"/>
  <c r="DG1220" i="1"/>
  <c r="DG1219" i="1"/>
  <c r="DG1218" i="1"/>
  <c r="DG1217" i="1"/>
  <c r="DG1216" i="1"/>
  <c r="DG1215" i="1"/>
  <c r="DG1214" i="1"/>
  <c r="DG1213" i="1"/>
  <c r="DG1212" i="1"/>
  <c r="DG1211" i="1"/>
  <c r="DG1210" i="1"/>
  <c r="DG1209" i="1"/>
  <c r="DG1208" i="1"/>
  <c r="DG1207" i="1"/>
  <c r="DG1206" i="1"/>
  <c r="DG1205" i="1"/>
  <c r="DG1204" i="1"/>
  <c r="DG1203" i="1"/>
  <c r="DG1202" i="1"/>
  <c r="DG1201" i="1"/>
  <c r="DG1200" i="1"/>
  <c r="DG1199" i="1"/>
  <c r="DG1198" i="1"/>
  <c r="DG1197" i="1"/>
  <c r="DG1196" i="1"/>
  <c r="DG1195" i="1"/>
  <c r="DG1194" i="1"/>
  <c r="DG1193" i="1"/>
  <c r="DG1192" i="1"/>
  <c r="DG1191" i="1"/>
  <c r="DG1190" i="1"/>
  <c r="DG1189" i="1"/>
  <c r="DG1188" i="1"/>
  <c r="DG1187" i="1"/>
  <c r="DG1186" i="1"/>
  <c r="DG1185" i="1"/>
  <c r="DG1184" i="1"/>
  <c r="DG1183" i="1"/>
  <c r="DG1182" i="1"/>
  <c r="DG1181" i="1"/>
  <c r="DG1180" i="1"/>
  <c r="DG1179" i="1"/>
  <c r="DG1178" i="1"/>
  <c r="DG1177" i="1"/>
  <c r="DG1176" i="1"/>
  <c r="DG1175" i="1"/>
  <c r="DG1174" i="1"/>
  <c r="DG1173" i="1"/>
  <c r="DG1172" i="1"/>
  <c r="DG1171" i="1"/>
  <c r="DG1170" i="1"/>
  <c r="DG1169" i="1"/>
  <c r="DG1168" i="1"/>
  <c r="DG1167" i="1"/>
  <c r="DG1166" i="1"/>
  <c r="DG1165" i="1"/>
  <c r="DG1164" i="1"/>
  <c r="DG1163" i="1"/>
  <c r="DG1162" i="1"/>
  <c r="DG1161" i="1"/>
  <c r="DG1160" i="1"/>
  <c r="DG1159" i="1"/>
  <c r="DG1158" i="1"/>
  <c r="DG1157" i="1"/>
  <c r="DG1156" i="1"/>
  <c r="DG1155" i="1"/>
  <c r="DG1154" i="1"/>
  <c r="DG1153" i="1"/>
  <c r="DG1152" i="1"/>
  <c r="DG1151" i="1"/>
  <c r="DG1150" i="1"/>
  <c r="DG1149" i="1"/>
  <c r="DG1148" i="1"/>
  <c r="DG1147" i="1"/>
  <c r="DG1146" i="1"/>
  <c r="DG1145" i="1"/>
  <c r="DG1144" i="1"/>
  <c r="DG1143" i="1"/>
  <c r="DG1142" i="1"/>
  <c r="DG1141" i="1"/>
  <c r="DG1140" i="1"/>
  <c r="DG1139" i="1"/>
  <c r="DG1138" i="1"/>
  <c r="DG1137" i="1"/>
  <c r="DG1136" i="1"/>
  <c r="DG1135" i="1"/>
  <c r="DG1134" i="1"/>
  <c r="DG1133" i="1"/>
  <c r="DG1132" i="1"/>
  <c r="DG1131" i="1"/>
  <c r="DG1130" i="1"/>
  <c r="DG1129" i="1"/>
  <c r="DG1128" i="1"/>
  <c r="DG1127" i="1"/>
  <c r="DG1126" i="1"/>
  <c r="DG1125" i="1"/>
  <c r="DG1124" i="1"/>
  <c r="DG1123" i="1"/>
  <c r="DG1122" i="1"/>
  <c r="DG1121" i="1"/>
  <c r="DG1120" i="1"/>
  <c r="DG1119" i="1"/>
  <c r="DG1118" i="1"/>
  <c r="DG1117" i="1"/>
  <c r="DG1116" i="1"/>
  <c r="DG1115" i="1"/>
  <c r="DG1114" i="1"/>
  <c r="DG1113" i="1"/>
  <c r="DG1112" i="1"/>
  <c r="DG1111" i="1"/>
  <c r="DG1110" i="1"/>
  <c r="DG1109" i="1"/>
  <c r="DG1108" i="1"/>
  <c r="DG1107" i="1"/>
  <c r="DG1106" i="1"/>
  <c r="DG1105" i="1"/>
  <c r="DG1104" i="1"/>
  <c r="DG1103" i="1"/>
  <c r="DG1102" i="1"/>
  <c r="DG1101" i="1"/>
  <c r="DG1100" i="1"/>
  <c r="DG1099" i="1"/>
  <c r="DG1098" i="1"/>
  <c r="DG1097" i="1"/>
  <c r="DG1096" i="1"/>
  <c r="DG1095" i="1"/>
  <c r="DG1094" i="1"/>
  <c r="DG1093" i="1"/>
  <c r="DG1092" i="1"/>
  <c r="DG1091" i="1"/>
  <c r="DG1090" i="1"/>
  <c r="DG1089" i="1"/>
  <c r="DG1088" i="1"/>
  <c r="DG1087" i="1"/>
  <c r="DG1086" i="1"/>
  <c r="DG1085" i="1"/>
  <c r="DG1084" i="1"/>
  <c r="DG1083" i="1"/>
  <c r="DG1082" i="1"/>
  <c r="DG1081" i="1"/>
  <c r="DG1080" i="1"/>
  <c r="DG1079" i="1"/>
  <c r="DG1078" i="1"/>
  <c r="DG1077" i="1"/>
  <c r="DG1076" i="1"/>
  <c r="DG1075" i="1"/>
  <c r="DG1074" i="1"/>
  <c r="DG1073" i="1"/>
  <c r="DG1072" i="1"/>
  <c r="DG1071" i="1"/>
  <c r="DG1070" i="1"/>
  <c r="DG1069" i="1"/>
  <c r="DG1068" i="1"/>
  <c r="DG1067" i="1"/>
  <c r="DG1066" i="1"/>
  <c r="DG1065" i="1"/>
  <c r="DG1064" i="1"/>
  <c r="DG1063" i="1"/>
  <c r="DG1062" i="1"/>
  <c r="DG1061" i="1"/>
  <c r="DG1060" i="1"/>
  <c r="DG1059" i="1"/>
  <c r="DG1058" i="1"/>
  <c r="DG1057" i="1"/>
  <c r="DG1056" i="1"/>
  <c r="DG1055" i="1"/>
  <c r="DG1054" i="1"/>
  <c r="DG1053" i="1"/>
  <c r="DG1052" i="1"/>
  <c r="DG1051" i="1"/>
  <c r="DG1050" i="1"/>
  <c r="DG1049" i="1"/>
  <c r="DG1048" i="1"/>
  <c r="DG1047" i="1"/>
  <c r="DG1046" i="1"/>
  <c r="DG1045" i="1"/>
  <c r="DG1044" i="1"/>
  <c r="DG1043" i="1"/>
  <c r="DG1042" i="1"/>
  <c r="DG1041" i="1"/>
  <c r="DG1040" i="1"/>
  <c r="DG1039" i="1"/>
  <c r="DG1038" i="1"/>
  <c r="DG1037" i="1"/>
  <c r="DG1036" i="1"/>
  <c r="DG1035" i="1"/>
  <c r="DG1034" i="1"/>
  <c r="DG1033" i="1"/>
  <c r="DG1032" i="1"/>
  <c r="DG1031" i="1"/>
  <c r="DG1030" i="1"/>
  <c r="DG1029" i="1"/>
  <c r="DG1028" i="1"/>
  <c r="DG1027" i="1"/>
  <c r="DG1026" i="1"/>
  <c r="DG1025" i="1"/>
  <c r="DG1024" i="1"/>
  <c r="DG1023" i="1"/>
  <c r="DG1022" i="1"/>
  <c r="DG1021" i="1"/>
  <c r="DG1020" i="1"/>
  <c r="DG1019" i="1"/>
  <c r="DG1018" i="1"/>
  <c r="DG1017" i="1"/>
  <c r="DG1016" i="1"/>
  <c r="DG1015" i="1"/>
  <c r="DG1014" i="1"/>
  <c r="DG1013" i="1"/>
  <c r="DG1012" i="1"/>
  <c r="DG1011" i="1"/>
  <c r="DG1010" i="1"/>
  <c r="DG1009" i="1"/>
  <c r="DG1008" i="1"/>
  <c r="DG1007" i="1"/>
  <c r="DG1006" i="1"/>
  <c r="DG1005" i="1"/>
  <c r="DG1004" i="1"/>
  <c r="DG1003" i="1"/>
  <c r="DG1002" i="1"/>
  <c r="DG1001" i="1"/>
  <c r="DG1000" i="1"/>
  <c r="DG999" i="1"/>
  <c r="DG998" i="1"/>
  <c r="DG997" i="1"/>
  <c r="DG996" i="1"/>
  <c r="DG995" i="1"/>
  <c r="DG994" i="1"/>
  <c r="DG993" i="1"/>
  <c r="DG992" i="1"/>
  <c r="DG991" i="1"/>
  <c r="DG990" i="1"/>
  <c r="DG989" i="1"/>
  <c r="DG988" i="1"/>
  <c r="DG987" i="1"/>
  <c r="DG986" i="1"/>
  <c r="DG985" i="1"/>
  <c r="DG984" i="1"/>
  <c r="DG983" i="1"/>
  <c r="DG982" i="1"/>
  <c r="DG981" i="1"/>
  <c r="DG980" i="1"/>
  <c r="DG979" i="1"/>
  <c r="DG978" i="1"/>
  <c r="DG977" i="1"/>
  <c r="DG976" i="1"/>
  <c r="DG975" i="1"/>
  <c r="DG974" i="1"/>
  <c r="DG973" i="1"/>
  <c r="DG972" i="1"/>
  <c r="DG971" i="1"/>
  <c r="DG970" i="1"/>
  <c r="DG969" i="1"/>
  <c r="DG968" i="1"/>
  <c r="DG967" i="1"/>
  <c r="DG966" i="1"/>
  <c r="DG965" i="1"/>
  <c r="DG964" i="1"/>
  <c r="DG963" i="1"/>
  <c r="DG962" i="1"/>
  <c r="DG961" i="1"/>
  <c r="DG960" i="1"/>
  <c r="DG959" i="1"/>
  <c r="DG958" i="1"/>
  <c r="DG957" i="1"/>
  <c r="DG956" i="1"/>
  <c r="DG955" i="1"/>
  <c r="DG954" i="1"/>
  <c r="DG953" i="1"/>
  <c r="DG952" i="1"/>
  <c r="DG951" i="1"/>
  <c r="DG950" i="1"/>
  <c r="DG949" i="1"/>
  <c r="DG948" i="1"/>
  <c r="DG947" i="1"/>
  <c r="DG946" i="1"/>
  <c r="DG945" i="1"/>
  <c r="DG944" i="1"/>
  <c r="DG943" i="1"/>
  <c r="DG942" i="1"/>
  <c r="DG941" i="1"/>
  <c r="DG940" i="1"/>
  <c r="DG939" i="1"/>
  <c r="DG938" i="1"/>
  <c r="DG937" i="1"/>
  <c r="DG936" i="1"/>
  <c r="DG935" i="1"/>
  <c r="DG934" i="1"/>
  <c r="DG933" i="1"/>
  <c r="DG932" i="1"/>
  <c r="DG931" i="1"/>
  <c r="DG930" i="1"/>
  <c r="DG929" i="1"/>
  <c r="DG928" i="1"/>
  <c r="DG927" i="1"/>
  <c r="DG926" i="1"/>
  <c r="DG925" i="1"/>
  <c r="DG924" i="1"/>
  <c r="DG923" i="1"/>
  <c r="DG922" i="1"/>
  <c r="DG921" i="1"/>
  <c r="DG920" i="1"/>
  <c r="DG919" i="1"/>
  <c r="DG918" i="1"/>
  <c r="DG917" i="1"/>
  <c r="DG916" i="1"/>
  <c r="DG915" i="1"/>
  <c r="DG914" i="1"/>
  <c r="DG913" i="1"/>
  <c r="DG912" i="1"/>
  <c r="DG911" i="1"/>
  <c r="DG910" i="1"/>
  <c r="DG909" i="1"/>
  <c r="DG908" i="1"/>
  <c r="DG907" i="1"/>
  <c r="DG906" i="1"/>
  <c r="DG905" i="1"/>
  <c r="DG904" i="1"/>
  <c r="DG903" i="1"/>
  <c r="DG902" i="1"/>
  <c r="DG901" i="1"/>
  <c r="DG900" i="1"/>
  <c r="DG899" i="1"/>
  <c r="DG898" i="1"/>
  <c r="DG897" i="1"/>
  <c r="DG896" i="1"/>
  <c r="DG895" i="1"/>
  <c r="DG894" i="1"/>
  <c r="DG893" i="1"/>
  <c r="DG892" i="1"/>
  <c r="DG891" i="1"/>
  <c r="DG890" i="1"/>
  <c r="DG889" i="1"/>
  <c r="DG888" i="1"/>
  <c r="DG887" i="1"/>
  <c r="DG886" i="1"/>
  <c r="DG885" i="1"/>
  <c r="DG884" i="1"/>
  <c r="DG883" i="1"/>
  <c r="DG882" i="1"/>
  <c r="DG881" i="1"/>
  <c r="DG880" i="1"/>
  <c r="DG879" i="1"/>
  <c r="DG878" i="1"/>
  <c r="DG877" i="1"/>
  <c r="DG876" i="1"/>
  <c r="DG875" i="1"/>
  <c r="DG874" i="1"/>
  <c r="DG873" i="1"/>
  <c r="DG872" i="1"/>
  <c r="DG871" i="1"/>
  <c r="DG870" i="1"/>
  <c r="DG869" i="1"/>
  <c r="DG868" i="1"/>
  <c r="DG867" i="1"/>
  <c r="DG866" i="1"/>
  <c r="DG865" i="1"/>
  <c r="DG864" i="1"/>
  <c r="DG863" i="1"/>
  <c r="DG862" i="1"/>
  <c r="DG861" i="1"/>
  <c r="DG860" i="1"/>
  <c r="DG859" i="1"/>
  <c r="DG858" i="1"/>
  <c r="DG857" i="1"/>
  <c r="DG856" i="1"/>
  <c r="DG855" i="1"/>
  <c r="DG854" i="1"/>
  <c r="DG853" i="1"/>
  <c r="DG852" i="1"/>
  <c r="DG851" i="1"/>
  <c r="DG850" i="1"/>
  <c r="DG849" i="1"/>
  <c r="DG848" i="1"/>
  <c r="DG847" i="1"/>
  <c r="DG846" i="1"/>
  <c r="DG845" i="1"/>
  <c r="DG844" i="1"/>
  <c r="DG843" i="1"/>
  <c r="DG842" i="1"/>
  <c r="DG841" i="1"/>
  <c r="DG840" i="1"/>
  <c r="DG839" i="1"/>
  <c r="DG838" i="1"/>
  <c r="DG837" i="1"/>
  <c r="DG836" i="1"/>
  <c r="DG835" i="1"/>
  <c r="DG834" i="1"/>
  <c r="DG833" i="1"/>
  <c r="DG832" i="1"/>
  <c r="DG831" i="1"/>
  <c r="DG830" i="1"/>
  <c r="DG829" i="1"/>
  <c r="DG828" i="1"/>
  <c r="DG827" i="1"/>
  <c r="DG826" i="1"/>
  <c r="DG825" i="1"/>
  <c r="DG824" i="1"/>
  <c r="DG823" i="1"/>
  <c r="DG822" i="1"/>
  <c r="DG821" i="1"/>
  <c r="DG820" i="1"/>
  <c r="DG819" i="1"/>
  <c r="DG818" i="1"/>
  <c r="DG817" i="1"/>
  <c r="DG816" i="1"/>
  <c r="DG815" i="1"/>
  <c r="DG814" i="1"/>
  <c r="DG813" i="1"/>
  <c r="DG812" i="1"/>
  <c r="DG811" i="1"/>
  <c r="DG810" i="1"/>
  <c r="DG809" i="1"/>
  <c r="DG808" i="1"/>
  <c r="DG807" i="1"/>
  <c r="DG806" i="1"/>
  <c r="DG805" i="1"/>
  <c r="DG804" i="1"/>
  <c r="DG803" i="1"/>
  <c r="DG802" i="1"/>
  <c r="DG801" i="1"/>
  <c r="DG800" i="1"/>
  <c r="DG799" i="1"/>
  <c r="DG798" i="1"/>
  <c r="DG797" i="1"/>
  <c r="DG796" i="1"/>
  <c r="DG795" i="1"/>
  <c r="DG794" i="1"/>
  <c r="DG793" i="1"/>
  <c r="DG792" i="1"/>
  <c r="DG791" i="1"/>
  <c r="DG790" i="1"/>
  <c r="DG789" i="1"/>
  <c r="DG788" i="1"/>
  <c r="DG787" i="1"/>
  <c r="DG786" i="1"/>
  <c r="DG785" i="1"/>
  <c r="DG784" i="1"/>
  <c r="DG783" i="1"/>
  <c r="DG782" i="1"/>
  <c r="DG781" i="1"/>
  <c r="DG780" i="1"/>
  <c r="DG779" i="1"/>
  <c r="DG778" i="1"/>
  <c r="DG777" i="1"/>
  <c r="DG776" i="1"/>
  <c r="DG775" i="1"/>
  <c r="DG774" i="1"/>
  <c r="DG773" i="1"/>
  <c r="DG772" i="1"/>
  <c r="DG771" i="1"/>
  <c r="DG770" i="1"/>
  <c r="DG769" i="1"/>
  <c r="DG768" i="1"/>
  <c r="DG767" i="1"/>
  <c r="DG766" i="1"/>
  <c r="DG765" i="1"/>
  <c r="DG764" i="1"/>
  <c r="DG763" i="1"/>
  <c r="DG762" i="1"/>
  <c r="DG761" i="1"/>
  <c r="DG760" i="1"/>
  <c r="DG759" i="1"/>
  <c r="DG758" i="1"/>
  <c r="DG757" i="1"/>
  <c r="DG756" i="1"/>
  <c r="DG755" i="1"/>
  <c r="DG754" i="1"/>
  <c r="DG753" i="1"/>
  <c r="DG752" i="1"/>
  <c r="DG751" i="1"/>
  <c r="DG750" i="1"/>
  <c r="DG749" i="1"/>
  <c r="DG748" i="1"/>
  <c r="DG747" i="1"/>
  <c r="DG746" i="1"/>
  <c r="DG745" i="1"/>
  <c r="DG744" i="1"/>
  <c r="DG743" i="1"/>
  <c r="DG742" i="1"/>
  <c r="DG741" i="1"/>
  <c r="DG740" i="1"/>
  <c r="DG739" i="1"/>
  <c r="DG738" i="1"/>
  <c r="DG737" i="1"/>
  <c r="DG736" i="1"/>
  <c r="DG735" i="1"/>
  <c r="DG734" i="1"/>
  <c r="DG733" i="1"/>
  <c r="DG732" i="1"/>
  <c r="DG731" i="1"/>
  <c r="DG730" i="1"/>
  <c r="DG729" i="1"/>
  <c r="DG728" i="1"/>
  <c r="DG727" i="1"/>
  <c r="DG726" i="1"/>
  <c r="DG725" i="1"/>
  <c r="DG724" i="1"/>
  <c r="DG723" i="1"/>
  <c r="DG722" i="1"/>
  <c r="DG721" i="1"/>
  <c r="DG720" i="1"/>
  <c r="DG719" i="1"/>
  <c r="DG718" i="1"/>
  <c r="DG717" i="1"/>
  <c r="DG716" i="1"/>
  <c r="DG715" i="1"/>
  <c r="DG714" i="1"/>
  <c r="DG713" i="1"/>
  <c r="DG712" i="1"/>
  <c r="DG711" i="1"/>
  <c r="DG710" i="1"/>
  <c r="DG709" i="1"/>
  <c r="DG708" i="1"/>
  <c r="DG707" i="1"/>
  <c r="DG706" i="1"/>
  <c r="DG705" i="1"/>
  <c r="DG704" i="1"/>
  <c r="DG703" i="1"/>
  <c r="DG702" i="1"/>
  <c r="DG701" i="1"/>
  <c r="DG700" i="1"/>
  <c r="DG699" i="1"/>
  <c r="DG698" i="1"/>
  <c r="DG697" i="1"/>
  <c r="DG696" i="1"/>
  <c r="DG695" i="1"/>
  <c r="DG694" i="1"/>
  <c r="DG693" i="1"/>
  <c r="DG692" i="1"/>
  <c r="DG691" i="1"/>
  <c r="DG690" i="1"/>
  <c r="DG689" i="1"/>
  <c r="DG688" i="1"/>
  <c r="DG687" i="1"/>
  <c r="DG686" i="1"/>
  <c r="DG685" i="1"/>
  <c r="DG684" i="1"/>
  <c r="DG683" i="1"/>
  <c r="DG682" i="1"/>
  <c r="DG681" i="1"/>
  <c r="DG680" i="1"/>
  <c r="DG679" i="1"/>
  <c r="DG678" i="1"/>
  <c r="DG677" i="1"/>
  <c r="DG676" i="1"/>
  <c r="DG675" i="1"/>
  <c r="DG674" i="1"/>
  <c r="DG673" i="1"/>
  <c r="DG672" i="1"/>
  <c r="DG671" i="1"/>
  <c r="DG670" i="1"/>
  <c r="DG669" i="1"/>
  <c r="DG668" i="1"/>
  <c r="DG667" i="1"/>
  <c r="DG666" i="1"/>
  <c r="DG665" i="1"/>
  <c r="DG664" i="1"/>
  <c r="DG663" i="1"/>
  <c r="DG662" i="1"/>
  <c r="DG661" i="1"/>
  <c r="DG660" i="1"/>
  <c r="DG659" i="1"/>
  <c r="DG658" i="1"/>
  <c r="DG657" i="1"/>
  <c r="DG656" i="1"/>
  <c r="DG655" i="1"/>
  <c r="DG654" i="1"/>
  <c r="DG653" i="1"/>
  <c r="DG652" i="1"/>
  <c r="DG651" i="1"/>
  <c r="DG650" i="1"/>
  <c r="DG649" i="1"/>
  <c r="DG648" i="1"/>
  <c r="DG647" i="1"/>
  <c r="DG646" i="1"/>
  <c r="DG645" i="1"/>
  <c r="DG644" i="1"/>
  <c r="DG643" i="1"/>
  <c r="DG642" i="1"/>
  <c r="DG641" i="1"/>
  <c r="DG640" i="1"/>
  <c r="DG639" i="1"/>
  <c r="DG638" i="1"/>
  <c r="DG637" i="1"/>
  <c r="DG636" i="1"/>
  <c r="DG635" i="1"/>
  <c r="DG634" i="1"/>
  <c r="DG633" i="1"/>
  <c r="DG632" i="1"/>
  <c r="DG631" i="1"/>
  <c r="DG630" i="1"/>
  <c r="DG629" i="1"/>
  <c r="DG628" i="1"/>
  <c r="DG627" i="1"/>
  <c r="DG626" i="1"/>
  <c r="DG625" i="1"/>
  <c r="DG624" i="1"/>
  <c r="DG623" i="1"/>
  <c r="DG622" i="1"/>
  <c r="DG621" i="1"/>
  <c r="DG620" i="1"/>
  <c r="DG619" i="1"/>
  <c r="DG618" i="1"/>
  <c r="DG617" i="1"/>
  <c r="DG616" i="1"/>
  <c r="DG615" i="1"/>
  <c r="DG614" i="1"/>
  <c r="DG613" i="1"/>
  <c r="DG612" i="1"/>
  <c r="DG611" i="1"/>
  <c r="DG610" i="1"/>
  <c r="DG609" i="1"/>
  <c r="DG608" i="1"/>
  <c r="DG607" i="1"/>
  <c r="DG606" i="1"/>
  <c r="DG605" i="1"/>
  <c r="DG604" i="1"/>
  <c r="DG603" i="1"/>
  <c r="DG602" i="1"/>
  <c r="DG601" i="1"/>
  <c r="DG600" i="1"/>
  <c r="DG599" i="1"/>
  <c r="DG598" i="1"/>
  <c r="DG597" i="1"/>
  <c r="DG596" i="1"/>
  <c r="DG595" i="1"/>
  <c r="DG594" i="1"/>
  <c r="DG593" i="1"/>
  <c r="DG592" i="1"/>
  <c r="DG591" i="1"/>
  <c r="DG590" i="1"/>
  <c r="DG589" i="1"/>
  <c r="DG588" i="1"/>
  <c r="DG587" i="1"/>
  <c r="DG586" i="1"/>
  <c r="DG585" i="1"/>
  <c r="DG584" i="1"/>
  <c r="DG583" i="1"/>
  <c r="DG582" i="1"/>
  <c r="DG581" i="1"/>
  <c r="DG580" i="1"/>
  <c r="DG579" i="1"/>
  <c r="DG578" i="1"/>
  <c r="DG577" i="1"/>
  <c r="DG576" i="1"/>
  <c r="DG575" i="1"/>
  <c r="DG574" i="1"/>
  <c r="DG573" i="1"/>
  <c r="DG572" i="1"/>
  <c r="DG571" i="1"/>
  <c r="DG570" i="1"/>
  <c r="DG569" i="1"/>
  <c r="DG568" i="1"/>
  <c r="DG567" i="1"/>
  <c r="DG566" i="1"/>
  <c r="DG565" i="1"/>
  <c r="DG564" i="1"/>
  <c r="DG563" i="1"/>
  <c r="DG562" i="1"/>
  <c r="DG561" i="1"/>
  <c r="DG560" i="1"/>
  <c r="DG559" i="1"/>
  <c r="DG558" i="1"/>
  <c r="DG557" i="1"/>
  <c r="DG556" i="1"/>
  <c r="DG555" i="1"/>
  <c r="DG554" i="1"/>
  <c r="DG553" i="1"/>
  <c r="DG552" i="1"/>
  <c r="DG551" i="1"/>
  <c r="DG550" i="1"/>
  <c r="DG549" i="1"/>
  <c r="DG548" i="1"/>
  <c r="DG547" i="1"/>
  <c r="DG546" i="1"/>
  <c r="DG545" i="1"/>
  <c r="DG544" i="1"/>
  <c r="DG543" i="1"/>
  <c r="DG542" i="1"/>
  <c r="DG541" i="1"/>
  <c r="DG540" i="1"/>
  <c r="DG539" i="1"/>
  <c r="DG538" i="1"/>
  <c r="DG537" i="1"/>
  <c r="DG536" i="1"/>
  <c r="DG535" i="1"/>
  <c r="DG534" i="1"/>
  <c r="DG533" i="1"/>
  <c r="DG532" i="1"/>
  <c r="DG531" i="1"/>
  <c r="DG530" i="1"/>
  <c r="DG529" i="1"/>
  <c r="DG528" i="1"/>
  <c r="DG527" i="1"/>
  <c r="DG526" i="1"/>
  <c r="DG525" i="1"/>
  <c r="DG524" i="1"/>
  <c r="DG523" i="1"/>
  <c r="DG522" i="1"/>
  <c r="DG521" i="1"/>
  <c r="DG520" i="1"/>
  <c r="DG519" i="1"/>
  <c r="DG518" i="1"/>
  <c r="DG517" i="1"/>
  <c r="DG516" i="1"/>
  <c r="DG515" i="1"/>
  <c r="DG514" i="1"/>
  <c r="DG513" i="1"/>
  <c r="DG512" i="1"/>
  <c r="DG511" i="1"/>
  <c r="DG510" i="1"/>
  <c r="DG509" i="1"/>
  <c r="DG508" i="1"/>
  <c r="DG507" i="1"/>
  <c r="DG506" i="1"/>
  <c r="DG505" i="1"/>
  <c r="DG504" i="1"/>
  <c r="DG503" i="1"/>
  <c r="DG502" i="1"/>
  <c r="DG501" i="1"/>
  <c r="DG500" i="1"/>
  <c r="DG499" i="1"/>
  <c r="DG498" i="1"/>
  <c r="DG497" i="1"/>
  <c r="DG496" i="1"/>
  <c r="DG495" i="1"/>
  <c r="DG494" i="1"/>
  <c r="DG493" i="1"/>
  <c r="DG492" i="1"/>
  <c r="DG491" i="1"/>
  <c r="DG490" i="1"/>
  <c r="DG489" i="1"/>
  <c r="DG488" i="1"/>
  <c r="DG487" i="1"/>
  <c r="DG486" i="1"/>
  <c r="DG485" i="1"/>
  <c r="DG484" i="1"/>
  <c r="DG483" i="1"/>
  <c r="DG482" i="1"/>
  <c r="DG481" i="1"/>
  <c r="DG480" i="1"/>
  <c r="DG479" i="1"/>
  <c r="DG478" i="1"/>
  <c r="DG477" i="1"/>
  <c r="DG476" i="1"/>
  <c r="DG475" i="1"/>
  <c r="DG474" i="1"/>
  <c r="DG473" i="1"/>
  <c r="DG472" i="1"/>
  <c r="DG471" i="1"/>
  <c r="DG470" i="1"/>
  <c r="DG469" i="1"/>
  <c r="DG468" i="1"/>
  <c r="DG467" i="1"/>
  <c r="DG466" i="1"/>
  <c r="DG465" i="1"/>
  <c r="DG464" i="1"/>
  <c r="DG463" i="1"/>
  <c r="DG462" i="1"/>
  <c r="DG461" i="1"/>
  <c r="DG460" i="1"/>
  <c r="DG459" i="1"/>
  <c r="DG458" i="1"/>
  <c r="DG457" i="1"/>
  <c r="DG456" i="1"/>
  <c r="DG455" i="1"/>
  <c r="DG454" i="1"/>
  <c r="DG453" i="1"/>
  <c r="DG452" i="1"/>
  <c r="DG451" i="1"/>
  <c r="DG450" i="1"/>
  <c r="DG449" i="1"/>
  <c r="DG448" i="1"/>
  <c r="DG447" i="1"/>
  <c r="DG446" i="1"/>
  <c r="DG445" i="1"/>
  <c r="DG444" i="1"/>
  <c r="DG443" i="1"/>
  <c r="DG442" i="1"/>
  <c r="DG441" i="1"/>
  <c r="DG440" i="1"/>
  <c r="DG439" i="1"/>
  <c r="DG438" i="1"/>
  <c r="DG437" i="1"/>
  <c r="DG436" i="1"/>
  <c r="DG435" i="1"/>
  <c r="DG434" i="1"/>
  <c r="DG433" i="1"/>
  <c r="DG432" i="1"/>
  <c r="DG431" i="1"/>
  <c r="DG430" i="1"/>
  <c r="DG429" i="1"/>
  <c r="DG428" i="1"/>
  <c r="DG427" i="1"/>
  <c r="DG426" i="1"/>
  <c r="DG425" i="1"/>
  <c r="DG424" i="1"/>
  <c r="DG423" i="1"/>
  <c r="DG422" i="1"/>
  <c r="DG421" i="1"/>
  <c r="DG420" i="1"/>
  <c r="DG419" i="1"/>
  <c r="DG418" i="1"/>
  <c r="DG417" i="1"/>
  <c r="DG416" i="1"/>
  <c r="DG415" i="1"/>
  <c r="DG414" i="1"/>
  <c r="DG413" i="1"/>
  <c r="DG412" i="1"/>
  <c r="DG411" i="1"/>
  <c r="DG410" i="1"/>
  <c r="DG409" i="1"/>
  <c r="DG408" i="1"/>
  <c r="DG407" i="1"/>
  <c r="DG406" i="1"/>
  <c r="DG405" i="1"/>
  <c r="DG404" i="1"/>
  <c r="DG403" i="1"/>
  <c r="DG402" i="1"/>
  <c r="DG401" i="1"/>
  <c r="DG400" i="1"/>
  <c r="DG399" i="1"/>
  <c r="DG398" i="1"/>
  <c r="DG397" i="1"/>
  <c r="DG396" i="1"/>
  <c r="DG395" i="1"/>
  <c r="DG394" i="1"/>
  <c r="DG393" i="1"/>
  <c r="DG391" i="1" l="1"/>
  <c r="DG390" i="1" s="1"/>
  <c r="CB190" i="1"/>
  <c r="BZ190" i="1"/>
  <c r="CA190" i="1"/>
  <c r="BY191" i="1"/>
  <c r="DG389" i="1"/>
  <c r="DH2018" i="1"/>
  <c r="DH464" i="1"/>
  <c r="DH548" i="1"/>
  <c r="DH632" i="1"/>
  <c r="DH716" i="1"/>
  <c r="DH800" i="1"/>
  <c r="DH884" i="1"/>
  <c r="DH968" i="1"/>
  <c r="DH1052" i="1"/>
  <c r="DH1136" i="1"/>
  <c r="DH1220" i="1"/>
  <c r="DH1304" i="1"/>
  <c r="DH1388" i="1"/>
  <c r="DH1472" i="1"/>
  <c r="DH1556" i="1"/>
  <c r="DH1640" i="1"/>
  <c r="DH1724" i="1"/>
  <c r="DH1808" i="1"/>
  <c r="DH1892" i="1"/>
  <c r="DH1976" i="1"/>
  <c r="DH422" i="1"/>
  <c r="DH506" i="1"/>
  <c r="DH590" i="1"/>
  <c r="DH674" i="1"/>
  <c r="DH758" i="1"/>
  <c r="DH842" i="1"/>
  <c r="DH926" i="1"/>
  <c r="DH1010" i="1"/>
  <c r="DH1094" i="1"/>
  <c r="DH1178" i="1"/>
  <c r="DH1262" i="1"/>
  <c r="DH1346" i="1"/>
  <c r="DH1430" i="1"/>
  <c r="DH1514" i="1"/>
  <c r="DH1598" i="1"/>
  <c r="DH1682" i="1"/>
  <c r="DH1766" i="1"/>
  <c r="DH1850" i="1"/>
  <c r="DH1934" i="1"/>
  <c r="DG388" i="1" l="1"/>
  <c r="DG387" i="1" s="1"/>
  <c r="CB191" i="1"/>
  <c r="CA191" i="1"/>
  <c r="BZ191" i="1"/>
  <c r="BY192" i="1"/>
  <c r="DG386" i="1" l="1"/>
  <c r="DG385" i="1" s="1"/>
  <c r="CB192" i="1"/>
  <c r="BZ192" i="1"/>
  <c r="CA192" i="1"/>
  <c r="BY193" i="1"/>
  <c r="DG384" i="1"/>
  <c r="DG383" i="1" s="1"/>
  <c r="DG381" i="1" l="1"/>
  <c r="DG380" i="1" s="1"/>
  <c r="DG382" i="1"/>
  <c r="CB193" i="1"/>
  <c r="CA193" i="1"/>
  <c r="BZ193" i="1"/>
  <c r="BY194" i="1"/>
  <c r="DG379" i="1"/>
  <c r="DG378" i="1" s="1"/>
  <c r="DH380" i="1" l="1"/>
  <c r="BY195" i="1"/>
  <c r="CA194" i="1"/>
  <c r="CB194" i="1"/>
  <c r="BZ194" i="1"/>
  <c r="DG377" i="1"/>
  <c r="DG376" i="1" s="1"/>
  <c r="BZ195" i="1" l="1"/>
  <c r="CA195" i="1"/>
  <c r="CB195" i="1"/>
  <c r="BY196" i="1"/>
  <c r="DG375" i="1"/>
  <c r="DG374" i="1" s="1"/>
  <c r="DG373" i="1" s="1"/>
  <c r="DG372" i="1" s="1"/>
  <c r="DG336" i="1"/>
  <c r="DG335" i="1" s="1"/>
  <c r="CB196" i="1" l="1"/>
  <c r="BZ196" i="1"/>
  <c r="CA196" i="1"/>
  <c r="BY197" i="1"/>
  <c r="DG371" i="1"/>
  <c r="DG370" i="1" s="1"/>
  <c r="DG369" i="1" s="1"/>
  <c r="DG368" i="1" s="1"/>
  <c r="DG345" i="1"/>
  <c r="DG367" i="1" l="1"/>
  <c r="DG366" i="1" s="1"/>
  <c r="DG365" i="1" s="1"/>
  <c r="DG364" i="1" s="1"/>
  <c r="DG363" i="1" s="1"/>
  <c r="DG362" i="1" s="1"/>
  <c r="DG361" i="1" s="1"/>
  <c r="DG360" i="1" s="1"/>
  <c r="DG359" i="1" s="1"/>
  <c r="BZ197" i="1"/>
  <c r="CA197" i="1"/>
  <c r="CB197" i="1"/>
  <c r="BY198" i="1"/>
  <c r="DG358" i="1"/>
  <c r="DG357" i="1" s="1"/>
  <c r="DG314" i="1"/>
  <c r="DG223" i="1"/>
  <c r="DG355" i="1" l="1"/>
  <c r="DG356" i="1"/>
  <c r="CA198" i="1"/>
  <c r="CB198" i="1"/>
  <c r="BZ198" i="1"/>
  <c r="BY199" i="1"/>
  <c r="DG346" i="1"/>
  <c r="DG297" i="1"/>
  <c r="DG196" i="1"/>
  <c r="DG354" i="1" l="1"/>
  <c r="DG353" i="1"/>
  <c r="DG352" i="1" s="1"/>
  <c r="DG351" i="1" s="1"/>
  <c r="CB199" i="1"/>
  <c r="BZ199" i="1"/>
  <c r="CA199" i="1"/>
  <c r="BY200" i="1"/>
  <c r="DG294" i="1"/>
  <c r="DG324" i="1"/>
  <c r="DG323" i="1"/>
  <c r="DG177" i="1"/>
  <c r="DG349" i="1" l="1"/>
  <c r="DG348" i="1" s="1"/>
  <c r="DG350" i="1"/>
  <c r="DG347" i="1" s="1"/>
  <c r="DG344" i="1" s="1"/>
  <c r="DG343" i="1"/>
  <c r="DG332" i="1"/>
  <c r="CA200" i="1"/>
  <c r="CB200" i="1"/>
  <c r="BZ200" i="1"/>
  <c r="BY201" i="1"/>
  <c r="DG342" i="1" l="1"/>
  <c r="DG341" i="1" s="1"/>
  <c r="DG334" i="1"/>
  <c r="DG329" i="1"/>
  <c r="CB201" i="1"/>
  <c r="CA201" i="1"/>
  <c r="BZ201" i="1"/>
  <c r="BY202" i="1"/>
  <c r="DG340" i="1" l="1"/>
  <c r="DG339" i="1" s="1"/>
  <c r="DG333" i="1"/>
  <c r="CA202" i="1"/>
  <c r="BZ202" i="1"/>
  <c r="CB202" i="1"/>
  <c r="BY203" i="1"/>
  <c r="DG338" i="1" l="1"/>
  <c r="DG311" i="1"/>
  <c r="DG309" i="1" s="1"/>
  <c r="DG308" i="1" s="1"/>
  <c r="DG320" i="1"/>
  <c r="CB203" i="1"/>
  <c r="CA203" i="1"/>
  <c r="BZ203" i="1"/>
  <c r="BY204" i="1"/>
  <c r="DG306" i="1" l="1"/>
  <c r="DG305" i="1" s="1"/>
  <c r="DH338" i="1"/>
  <c r="DG337" i="1"/>
  <c r="DG299" i="1"/>
  <c r="BZ204" i="1"/>
  <c r="CA204" i="1"/>
  <c r="CB204" i="1"/>
  <c r="BY205" i="1"/>
  <c r="DG280" i="1"/>
  <c r="DG253" i="1"/>
  <c r="DG331" i="1" l="1"/>
  <c r="DG330" i="1" s="1"/>
  <c r="DG328" i="1" s="1"/>
  <c r="DG327" i="1" s="1"/>
  <c r="DG292" i="1"/>
  <c r="DG291" i="1"/>
  <c r="CA205" i="1"/>
  <c r="BZ205" i="1"/>
  <c r="CB205" i="1"/>
  <c r="BY206" i="1"/>
  <c r="DG326" i="1" l="1"/>
  <c r="DG325" i="1"/>
  <c r="DG322" i="1" s="1"/>
  <c r="DG321" i="1" s="1"/>
  <c r="DG319" i="1" s="1"/>
  <c r="DG282" i="1"/>
  <c r="DG281" i="1" s="1"/>
  <c r="DG277" i="1"/>
  <c r="DG273" i="1"/>
  <c r="CA206" i="1"/>
  <c r="BZ206" i="1"/>
  <c r="CB206" i="1"/>
  <c r="BY207" i="1"/>
  <c r="DG317" i="1" l="1"/>
  <c r="DG316" i="1" s="1"/>
  <c r="DG315" i="1" s="1"/>
  <c r="DG318" i="1"/>
  <c r="DG302" i="1"/>
  <c r="DG301" i="1" s="1"/>
  <c r="DG276" i="1"/>
  <c r="DG275" i="1" s="1"/>
  <c r="DG272" i="1"/>
  <c r="DG271" i="1" s="1"/>
  <c r="CA207" i="1"/>
  <c r="CB207" i="1"/>
  <c r="BZ207" i="1"/>
  <c r="BY208" i="1"/>
  <c r="DG313" i="1" l="1"/>
  <c r="DG307" i="1"/>
  <c r="DG298" i="1" s="1"/>
  <c r="BZ208" i="1"/>
  <c r="CB208" i="1"/>
  <c r="CA208" i="1"/>
  <c r="BY209" i="1"/>
  <c r="DG251" i="1"/>
  <c r="DG300" i="1" l="1"/>
  <c r="DG296" i="1"/>
  <c r="DG290" i="1" s="1"/>
  <c r="BY210" i="1"/>
  <c r="CA209" i="1"/>
  <c r="BZ209" i="1"/>
  <c r="CB209" i="1"/>
  <c r="DG148" i="1"/>
  <c r="DH296" i="1" l="1"/>
  <c r="DG288" i="1"/>
  <c r="DG248" i="1"/>
  <c r="DG247" i="1" s="1"/>
  <c r="DG246" i="1" s="1"/>
  <c r="DG245" i="1" s="1"/>
  <c r="DG244" i="1" s="1"/>
  <c r="DG239" i="1"/>
  <c r="DG238" i="1"/>
  <c r="BZ210" i="1"/>
  <c r="CA210" i="1"/>
  <c r="CB210" i="1"/>
  <c r="BY211" i="1"/>
  <c r="DG287" i="1" l="1"/>
  <c r="DG279" i="1"/>
  <c r="DG278" i="1" s="1"/>
  <c r="DG268" i="1"/>
  <c r="DG274" i="1"/>
  <c r="DG261" i="1"/>
  <c r="DG260" i="1" s="1"/>
  <c r="DG259" i="1"/>
  <c r="DG258" i="1" s="1"/>
  <c r="DG237" i="1"/>
  <c r="DG235" i="1"/>
  <c r="CA211" i="1"/>
  <c r="BZ211" i="1"/>
  <c r="CB211" i="1"/>
  <c r="BY212" i="1"/>
  <c r="DG285" i="1" l="1"/>
  <c r="DG284" i="1" s="1"/>
  <c r="DG283" i="1" s="1"/>
  <c r="DG286" i="1"/>
  <c r="DG264" i="1"/>
  <c r="DG263" i="1" s="1"/>
  <c r="DG257" i="1" s="1"/>
  <c r="DG269" i="1"/>
  <c r="DG265" i="1" s="1"/>
  <c r="DG256" i="1"/>
  <c r="DG255" i="1" s="1"/>
  <c r="CA212" i="1"/>
  <c r="CB212" i="1"/>
  <c r="BZ212" i="1"/>
  <c r="BY213" i="1"/>
  <c r="DH254" i="1" l="1"/>
  <c r="DG252" i="1"/>
  <c r="DG250" i="1" s="1"/>
  <c r="DG249" i="1" s="1"/>
  <c r="DG233" i="1"/>
  <c r="DG224" i="1"/>
  <c r="DG228" i="1"/>
  <c r="DG215" i="1"/>
  <c r="DG214" i="1" s="1"/>
  <c r="CA213" i="1"/>
  <c r="BZ213" i="1"/>
  <c r="CB213" i="1"/>
  <c r="BY214" i="1"/>
  <c r="DG243" i="1" l="1"/>
  <c r="DG242" i="1" s="1"/>
  <c r="DG241" i="1" s="1"/>
  <c r="DG230" i="1"/>
  <c r="DG219" i="1"/>
  <c r="DG220" i="1"/>
  <c r="CA214" i="1"/>
  <c r="CB214" i="1"/>
  <c r="BZ214" i="1"/>
  <c r="BY215" i="1"/>
  <c r="DG236" i="1" l="1"/>
  <c r="DG234" i="1" s="1"/>
  <c r="DG208" i="1"/>
  <c r="DG197" i="1"/>
  <c r="CA215" i="1"/>
  <c r="CB215" i="1"/>
  <c r="BZ215" i="1"/>
  <c r="BY216" i="1"/>
  <c r="DG222" i="1" l="1"/>
  <c r="DG221" i="1" s="1"/>
  <c r="DG218" i="1" s="1"/>
  <c r="DG217" i="1" s="1"/>
  <c r="DG216" i="1" s="1"/>
  <c r="DG232" i="1"/>
  <c r="DG231" i="1" s="1"/>
  <c r="DG229" i="1" s="1"/>
  <c r="DG226" i="1"/>
  <c r="DG225" i="1"/>
  <c r="DG213" i="1"/>
  <c r="DG212" i="1" s="1"/>
  <c r="DG210" i="1"/>
  <c r="DG209" i="1" s="1"/>
  <c r="DG204" i="1"/>
  <c r="DG193" i="1"/>
  <c r="BZ216" i="1"/>
  <c r="CA216" i="1"/>
  <c r="CB216" i="1"/>
  <c r="BY217" i="1"/>
  <c r="DH212" i="1" l="1"/>
  <c r="DG207" i="1"/>
  <c r="DG206" i="1" s="1"/>
  <c r="DG205" i="1" s="1"/>
  <c r="DG203" i="1" s="1"/>
  <c r="DG202" i="1" s="1"/>
  <c r="DG201" i="1" s="1"/>
  <c r="DG183" i="1"/>
  <c r="CA217" i="1"/>
  <c r="CB217" i="1"/>
  <c r="BZ217" i="1"/>
  <c r="BY218" i="1"/>
  <c r="DG200" i="1" l="1"/>
  <c r="DG199" i="1" s="1"/>
  <c r="DG198" i="1" s="1"/>
  <c r="CB218" i="1"/>
  <c r="CA218" i="1"/>
  <c r="BZ218" i="1"/>
  <c r="BY219" i="1"/>
  <c r="DG195" i="1" l="1"/>
  <c r="DG194" i="1" s="1"/>
  <c r="DG192" i="1" s="1"/>
  <c r="DG189" i="1" s="1"/>
  <c r="DG188" i="1" s="1"/>
  <c r="DG187" i="1" s="1"/>
  <c r="DG184" i="1" s="1"/>
  <c r="DG168" i="1"/>
  <c r="DG171" i="1"/>
  <c r="DG167" i="1"/>
  <c r="CA219" i="1"/>
  <c r="BZ219" i="1"/>
  <c r="CB219" i="1"/>
  <c r="BY220" i="1"/>
  <c r="DG182" i="1" l="1"/>
  <c r="DG181" i="1" s="1"/>
  <c r="DG172" i="1"/>
  <c r="DG169" i="1"/>
  <c r="DG166" i="1"/>
  <c r="DG162" i="1"/>
  <c r="BZ220" i="1"/>
  <c r="CB220" i="1"/>
  <c r="CA220" i="1"/>
  <c r="BY221" i="1"/>
  <c r="DG180" i="1" l="1"/>
  <c r="DG179" i="1"/>
  <c r="DG178" i="1" s="1"/>
  <c r="DG176" i="1" s="1"/>
  <c r="DG175" i="1" s="1"/>
  <c r="DG165" i="1"/>
  <c r="DG164" i="1" s="1"/>
  <c r="DG161" i="1"/>
  <c r="DG156" i="1"/>
  <c r="DG131" i="1"/>
  <c r="CA221" i="1"/>
  <c r="CB221" i="1"/>
  <c r="BZ221" i="1"/>
  <c r="BY222" i="1"/>
  <c r="DG174" i="1" l="1"/>
  <c r="DG173" i="1" s="1"/>
  <c r="DG170" i="1" s="1"/>
  <c r="DG163" i="1"/>
  <c r="DG160" i="1"/>
  <c r="DG159" i="1" s="1"/>
  <c r="BY223" i="1"/>
  <c r="CA222" i="1"/>
  <c r="BZ222" i="1"/>
  <c r="CB222" i="1"/>
  <c r="DH170" i="1" l="1"/>
  <c r="DG158" i="1"/>
  <c r="DG157" i="1" s="1"/>
  <c r="DG155" i="1" s="1"/>
  <c r="DG154" i="1" s="1"/>
  <c r="DG153" i="1" s="1"/>
  <c r="CB223" i="1"/>
  <c r="CA223" i="1"/>
  <c r="BZ223" i="1"/>
  <c r="BY224" i="1"/>
  <c r="DG152" i="1" l="1"/>
  <c r="DG151" i="1" s="1"/>
  <c r="DG150" i="1"/>
  <c r="DG147" i="1"/>
  <c r="BZ224" i="1"/>
  <c r="CB224" i="1"/>
  <c r="CA224" i="1"/>
  <c r="BY225" i="1"/>
  <c r="DG149" i="1" l="1"/>
  <c r="DG145" i="1" s="1"/>
  <c r="DG141" i="1" s="1"/>
  <c r="DG140" i="1" s="1"/>
  <c r="BZ225" i="1"/>
  <c r="CB225" i="1"/>
  <c r="CA225" i="1"/>
  <c r="BY226" i="1"/>
  <c r="DG139" i="1" l="1"/>
  <c r="DG138" i="1" s="1"/>
  <c r="DG137" i="1" s="1"/>
  <c r="DG136" i="1" s="1"/>
  <c r="DG135" i="1" s="1"/>
  <c r="DG134" i="1" s="1"/>
  <c r="DG133" i="1"/>
  <c r="DG132" i="1" s="1"/>
  <c r="CA226" i="1"/>
  <c r="CB226" i="1"/>
  <c r="BZ226" i="1"/>
  <c r="BY227" i="1"/>
  <c r="DG130" i="1" l="1"/>
  <c r="DG90" i="1"/>
  <c r="DG129" i="1"/>
  <c r="DG124" i="1"/>
  <c r="DG105" i="1"/>
  <c r="DG88" i="1"/>
  <c r="DG89" i="1"/>
  <c r="DG81" i="1"/>
  <c r="CB227" i="1"/>
  <c r="CA227" i="1"/>
  <c r="BZ227" i="1"/>
  <c r="BY228" i="1"/>
  <c r="DG128" i="1" l="1"/>
  <c r="DH128" i="1" s="1"/>
  <c r="DG127" i="1"/>
  <c r="DG126" i="1" s="1"/>
  <c r="DG69" i="1"/>
  <c r="DG68" i="1"/>
  <c r="BZ228" i="1"/>
  <c r="CA228" i="1"/>
  <c r="CB228" i="1"/>
  <c r="BY229" i="1"/>
  <c r="DG12" i="1"/>
  <c r="DG123" i="1" l="1"/>
  <c r="DG122" i="1" s="1"/>
  <c r="DG125" i="1"/>
  <c r="DG116" i="1"/>
  <c r="DG99" i="1"/>
  <c r="DG97" i="1"/>
  <c r="DG96" i="1" s="1"/>
  <c r="DG95" i="1" s="1"/>
  <c r="DG58" i="1"/>
  <c r="DG45" i="1"/>
  <c r="CB229" i="1"/>
  <c r="BZ229" i="1"/>
  <c r="CA229" i="1"/>
  <c r="BY230" i="1"/>
  <c r="DG118" i="1" l="1"/>
  <c r="DG117" i="1" s="1"/>
  <c r="DG115" i="1" s="1"/>
  <c r="DG114" i="1" s="1"/>
  <c r="DG121" i="1"/>
  <c r="DG113" i="1"/>
  <c r="DG107" i="1"/>
  <c r="DG94" i="1"/>
  <c r="DG37" i="1"/>
  <c r="CA230" i="1"/>
  <c r="BZ230" i="1"/>
  <c r="CB230" i="1"/>
  <c r="BY231" i="1"/>
  <c r="DG112" i="1" l="1"/>
  <c r="DG111" i="1" s="1"/>
  <c r="DG108" i="1"/>
  <c r="DG110" i="1"/>
  <c r="DG93" i="1"/>
  <c r="DG87" i="1" s="1"/>
  <c r="DG35" i="1"/>
  <c r="DG9" i="1"/>
  <c r="CB231" i="1"/>
  <c r="CA231" i="1"/>
  <c r="BZ231" i="1"/>
  <c r="BY232" i="1"/>
  <c r="DG109" i="1" l="1"/>
  <c r="DG106" i="1" s="1"/>
  <c r="DG100" i="1" s="1"/>
  <c r="DG98" i="1" s="1"/>
  <c r="DG33" i="1"/>
  <c r="DG86" i="1"/>
  <c r="DG80" i="1"/>
  <c r="DG40" i="1"/>
  <c r="DG39" i="1"/>
  <c r="BY233" i="1"/>
  <c r="CB232" i="1"/>
  <c r="BZ232" i="1"/>
  <c r="CA232" i="1"/>
  <c r="DH86" i="1" l="1"/>
  <c r="DG85" i="1"/>
  <c r="DG84" i="1" s="1"/>
  <c r="BZ233" i="1"/>
  <c r="CB233" i="1"/>
  <c r="CA233" i="1"/>
  <c r="BY234" i="1"/>
  <c r="DG77" i="1" l="1"/>
  <c r="DG83" i="1"/>
  <c r="DG82" i="1" s="1"/>
  <c r="DG79" i="1"/>
  <c r="DG65" i="1"/>
  <c r="BZ234" i="1"/>
  <c r="CA234" i="1"/>
  <c r="CB234" i="1"/>
  <c r="BY235" i="1"/>
  <c r="DG78" i="1" l="1"/>
  <c r="DG76" i="1"/>
  <c r="DG75" i="1" s="1"/>
  <c r="DG48" i="1"/>
  <c r="CB235" i="1"/>
  <c r="CA235" i="1"/>
  <c r="BZ235" i="1"/>
  <c r="BY236" i="1"/>
  <c r="DG73" i="1" l="1"/>
  <c r="DG72" i="1" s="1"/>
  <c r="DG74" i="1"/>
  <c r="DG61" i="1"/>
  <c r="DG47" i="1"/>
  <c r="DG46" i="1" s="1"/>
  <c r="CB236" i="1"/>
  <c r="BZ236" i="1"/>
  <c r="CA236" i="1"/>
  <c r="BY237" i="1"/>
  <c r="DG67" i="1" l="1"/>
  <c r="DG71" i="1"/>
  <c r="DG66" i="1"/>
  <c r="DG64" i="1" s="1"/>
  <c r="DG63" i="1" s="1"/>
  <c r="DG62" i="1" s="1"/>
  <c r="DG60" i="1" s="1"/>
  <c r="DG55" i="1"/>
  <c r="DG30" i="1"/>
  <c r="DG29" i="1" s="1"/>
  <c r="CA237" i="1"/>
  <c r="BZ237" i="1"/>
  <c r="CB237" i="1"/>
  <c r="BY238" i="1"/>
  <c r="DG57" i="1" l="1"/>
  <c r="DG59" i="1"/>
  <c r="DG56" i="1"/>
  <c r="DG54" i="1"/>
  <c r="DG24" i="1"/>
  <c r="DG25" i="1"/>
  <c r="CB238" i="1"/>
  <c r="BZ238" i="1"/>
  <c r="CA238" i="1"/>
  <c r="BY239" i="1"/>
  <c r="DG53" i="1" l="1"/>
  <c r="DG51" i="1" s="1"/>
  <c r="CA239" i="1"/>
  <c r="CB239" i="1"/>
  <c r="BZ239" i="1"/>
  <c r="BY240" i="1"/>
  <c r="DG52" i="1" l="1"/>
  <c r="CB240" i="1"/>
  <c r="CA240" i="1"/>
  <c r="BZ240" i="1"/>
  <c r="BY241" i="1"/>
  <c r="DG50" i="1" l="1"/>
  <c r="DG49" i="1" s="1"/>
  <c r="DG43" i="1"/>
  <c r="DG44" i="1"/>
  <c r="DG42" i="1"/>
  <c r="DG41" i="1" s="1"/>
  <c r="BZ241" i="1"/>
  <c r="CB241" i="1"/>
  <c r="CA241" i="1"/>
  <c r="BY242" i="1"/>
  <c r="DH44" i="1" l="1"/>
  <c r="DG38" i="1"/>
  <c r="CA242" i="1"/>
  <c r="CB242" i="1"/>
  <c r="BZ242" i="1"/>
  <c r="BY243" i="1"/>
  <c r="DG22" i="1" l="1"/>
  <c r="DG36" i="1"/>
  <c r="CA243" i="1"/>
  <c r="BZ243" i="1"/>
  <c r="CB243" i="1"/>
  <c r="BY244" i="1"/>
  <c r="DG32" i="1" l="1"/>
  <c r="DG34" i="1"/>
  <c r="DG28" i="1"/>
  <c r="DG31" i="1"/>
  <c r="DG23" i="1" s="1"/>
  <c r="DG4" i="1"/>
  <c r="CA244" i="1"/>
  <c r="BZ244" i="1"/>
  <c r="CB244" i="1"/>
  <c r="BY245" i="1"/>
  <c r="DG27" i="1" l="1"/>
  <c r="DG26" i="1"/>
  <c r="DG21" i="1" s="1"/>
  <c r="DG20" i="1" s="1"/>
  <c r="DG19" i="1"/>
  <c r="DG6" i="1"/>
  <c r="CB245" i="1"/>
  <c r="CA245" i="1"/>
  <c r="BZ245" i="1"/>
  <c r="BY246" i="1"/>
  <c r="DG18" i="1" l="1"/>
  <c r="DG17" i="1"/>
  <c r="DG16" i="1" s="1"/>
  <c r="DG15" i="1" s="1"/>
  <c r="BZ246" i="1"/>
  <c r="CB246" i="1"/>
  <c r="CA246" i="1"/>
  <c r="BY247" i="1"/>
  <c r="DG14" i="1" l="1"/>
  <c r="DG11" i="1" s="1"/>
  <c r="CA247" i="1"/>
  <c r="BZ247" i="1"/>
  <c r="CB247" i="1"/>
  <c r="BY248" i="1"/>
  <c r="DG13" i="1" l="1"/>
  <c r="BZ248" i="1"/>
  <c r="CB248" i="1"/>
  <c r="CA248" i="1"/>
  <c r="BY249" i="1"/>
  <c r="DG10" i="1" l="1"/>
  <c r="DG8" i="1" s="1"/>
  <c r="CB249" i="1"/>
  <c r="CA249" i="1"/>
  <c r="BZ249" i="1"/>
  <c r="BY250" i="1"/>
  <c r="DG7" i="1" l="1"/>
  <c r="DG5" i="1" s="1"/>
  <c r="DG3" i="1"/>
  <c r="BY251" i="1"/>
  <c r="CA250" i="1"/>
  <c r="BZ250" i="1"/>
  <c r="CB250" i="1"/>
  <c r="DG2" i="1" l="1"/>
  <c r="DH2" i="1" s="1"/>
  <c r="DI2" i="1" s="1"/>
  <c r="J24" i="4" s="1"/>
  <c r="BZ251" i="1"/>
  <c r="CB251" i="1"/>
  <c r="CA251" i="1"/>
  <c r="BY252" i="1"/>
  <c r="B40" i="4" l="1"/>
  <c r="AG23" i="33"/>
  <c r="B37" i="4"/>
  <c r="B35" i="4"/>
  <c r="B34" i="4"/>
  <c r="B38" i="4"/>
  <c r="B31" i="4"/>
  <c r="B33" i="4"/>
  <c r="B18" i="4"/>
  <c r="G74" i="4"/>
  <c r="J74" i="4"/>
  <c r="AQ7" i="4"/>
  <c r="AN7" i="4" s="1"/>
  <c r="AN13" i="4" s="1"/>
  <c r="AN1" i="4" s="1"/>
  <c r="BZ252" i="1"/>
  <c r="CA252" i="1"/>
  <c r="CB252" i="1"/>
  <c r="BY253" i="1"/>
  <c r="B41" i="4" l="1"/>
  <c r="D41" i="4" s="1"/>
  <c r="C50" i="33" s="1"/>
  <c r="Q50" i="33" s="1"/>
  <c r="B24" i="4"/>
  <c r="CB253" i="1"/>
  <c r="CA253" i="1"/>
  <c r="BZ253" i="1"/>
  <c r="BY254" i="1"/>
  <c r="CA254" i="1" l="1"/>
  <c r="BZ254" i="1"/>
  <c r="CB254" i="1"/>
  <c r="BY255" i="1"/>
  <c r="CA255" i="1" l="1"/>
  <c r="BZ255" i="1"/>
  <c r="CB255" i="1"/>
  <c r="BY256" i="1"/>
  <c r="CB256" i="1" l="1"/>
  <c r="CA256" i="1"/>
  <c r="BZ256" i="1"/>
  <c r="BY257" i="1"/>
  <c r="BZ257" i="1" l="1"/>
  <c r="CA257" i="1"/>
  <c r="CB257" i="1"/>
  <c r="BY258" i="1"/>
  <c r="BZ258" i="1" l="1"/>
  <c r="CB258" i="1"/>
  <c r="CA258" i="1"/>
  <c r="BY259" i="1"/>
  <c r="BZ259" i="1" l="1"/>
  <c r="CB259" i="1"/>
  <c r="CA259" i="1"/>
  <c r="BY260" i="1"/>
  <c r="BZ260" i="1" l="1"/>
  <c r="CA260" i="1"/>
  <c r="CB260" i="1"/>
  <c r="BY261" i="1"/>
  <c r="BZ261" i="1" l="1"/>
  <c r="CA261" i="1"/>
  <c r="CB261" i="1"/>
  <c r="BY262" i="1"/>
  <c r="CA262" i="1" l="1"/>
  <c r="BZ262" i="1"/>
  <c r="CB262" i="1"/>
  <c r="BY263" i="1"/>
  <c r="BZ263" i="1" l="1"/>
  <c r="CB263" i="1"/>
  <c r="CA263" i="1"/>
  <c r="BY264" i="1"/>
  <c r="BZ264" i="1" l="1"/>
  <c r="CB264" i="1"/>
  <c r="CA264" i="1"/>
  <c r="BY265" i="1"/>
  <c r="CA265" i="1" l="1"/>
  <c r="CB265" i="1"/>
  <c r="BZ265" i="1"/>
  <c r="BY266" i="1"/>
  <c r="CB266" i="1" l="1"/>
  <c r="BZ266" i="1"/>
  <c r="CA266" i="1"/>
  <c r="BY267" i="1"/>
  <c r="CB267" i="1" l="1"/>
  <c r="CA267" i="1"/>
  <c r="BZ267" i="1"/>
  <c r="BY268" i="1"/>
  <c r="BY269" i="1" l="1"/>
  <c r="BZ268" i="1"/>
  <c r="CA268" i="1"/>
  <c r="CB268" i="1"/>
  <c r="BZ269" i="1" l="1"/>
  <c r="CA269" i="1"/>
  <c r="CB269" i="1"/>
  <c r="BY270" i="1"/>
  <c r="CB270" i="1" l="1"/>
  <c r="CA270" i="1"/>
  <c r="BZ270" i="1"/>
  <c r="BY271" i="1"/>
  <c r="CA271" i="1" l="1"/>
  <c r="BZ271" i="1"/>
  <c r="CB271" i="1"/>
  <c r="BY272" i="1"/>
  <c r="CB272" i="1" l="1"/>
  <c r="CA272" i="1"/>
  <c r="BZ272" i="1"/>
  <c r="BY273" i="1"/>
  <c r="CB273" i="1" l="1"/>
  <c r="CA273" i="1"/>
  <c r="BZ273" i="1"/>
  <c r="BY274" i="1"/>
  <c r="BZ274" i="1" l="1"/>
  <c r="CA274" i="1"/>
  <c r="CB274" i="1"/>
  <c r="BY275" i="1"/>
  <c r="CB275" i="1" l="1"/>
  <c r="CA275" i="1"/>
  <c r="BZ275" i="1"/>
  <c r="BY276" i="1"/>
  <c r="BZ276" i="1" l="1"/>
  <c r="CA276" i="1"/>
  <c r="CB276" i="1"/>
  <c r="BY277" i="1"/>
  <c r="CB277" i="1" l="1"/>
  <c r="CA277" i="1"/>
  <c r="BZ277" i="1"/>
  <c r="BY278" i="1"/>
  <c r="CA278" i="1" l="1"/>
  <c r="CB278" i="1"/>
  <c r="BZ278" i="1"/>
  <c r="BY279" i="1"/>
  <c r="CB279" i="1" l="1"/>
  <c r="CA279" i="1"/>
  <c r="BZ279" i="1"/>
  <c r="BY280" i="1"/>
  <c r="CA280" i="1" l="1"/>
  <c r="CB280" i="1"/>
  <c r="BZ280" i="1"/>
  <c r="BY281" i="1"/>
  <c r="BZ281" i="1" l="1"/>
  <c r="CA281" i="1"/>
  <c r="CB281" i="1"/>
  <c r="BY282" i="1"/>
  <c r="CA282" i="1" l="1"/>
  <c r="BZ282" i="1"/>
  <c r="CB282" i="1"/>
  <c r="BY283" i="1"/>
  <c r="BZ283" i="1" l="1"/>
  <c r="CA283" i="1"/>
  <c r="CB283" i="1"/>
  <c r="BY284" i="1"/>
  <c r="CA284" i="1" l="1"/>
  <c r="BZ284" i="1"/>
  <c r="CB284" i="1"/>
  <c r="BY285" i="1"/>
  <c r="CB285" i="1" l="1"/>
  <c r="BZ285" i="1"/>
  <c r="CA285" i="1"/>
  <c r="BY286" i="1"/>
  <c r="CB286" i="1" l="1"/>
  <c r="CA286" i="1"/>
  <c r="BZ286" i="1"/>
  <c r="BY287" i="1"/>
  <c r="CA287" i="1" l="1"/>
  <c r="BZ287" i="1"/>
  <c r="CB287" i="1"/>
  <c r="BY288" i="1"/>
  <c r="CA288" i="1" l="1"/>
  <c r="CB288" i="1"/>
  <c r="BZ288" i="1"/>
  <c r="BY289" i="1"/>
  <c r="BZ289" i="1" l="1"/>
  <c r="CB289" i="1"/>
  <c r="CA289" i="1"/>
  <c r="BY290" i="1"/>
  <c r="CA290" i="1" l="1"/>
  <c r="BZ290" i="1"/>
  <c r="CB290" i="1"/>
  <c r="BY291" i="1"/>
  <c r="CA291" i="1" l="1"/>
  <c r="CB291" i="1"/>
  <c r="BZ291" i="1"/>
  <c r="BY292" i="1"/>
  <c r="CB292" i="1" l="1"/>
  <c r="CA292" i="1"/>
  <c r="BZ292" i="1"/>
  <c r="BY293" i="1"/>
  <c r="CA293" i="1" l="1"/>
  <c r="CB293" i="1"/>
  <c r="BZ293" i="1"/>
  <c r="BY294" i="1"/>
  <c r="BZ294" i="1" l="1"/>
  <c r="CA294" i="1"/>
  <c r="CB294" i="1"/>
  <c r="BY295" i="1"/>
  <c r="BZ295" i="1" l="1"/>
  <c r="CB295" i="1"/>
  <c r="CA295" i="1"/>
  <c r="BY296" i="1"/>
  <c r="BZ296" i="1" l="1"/>
  <c r="CA296" i="1"/>
  <c r="CB296" i="1"/>
  <c r="BY297" i="1"/>
  <c r="CB297" i="1" l="1"/>
  <c r="CA297" i="1"/>
  <c r="BZ297" i="1"/>
  <c r="BY298" i="1"/>
  <c r="BZ298" i="1" l="1"/>
  <c r="CB298" i="1"/>
  <c r="CA298" i="1"/>
  <c r="BY299" i="1"/>
  <c r="CA299" i="1" l="1"/>
  <c r="BZ299" i="1"/>
  <c r="CB299" i="1"/>
  <c r="BY300" i="1"/>
  <c r="BZ300" i="1" l="1"/>
  <c r="CB300" i="1"/>
  <c r="CA300" i="1"/>
  <c r="BY301" i="1"/>
  <c r="CB301" i="1" l="1"/>
  <c r="BZ301" i="1"/>
  <c r="CA301" i="1"/>
  <c r="BY302" i="1"/>
  <c r="CA302" i="1" l="1"/>
  <c r="CB302" i="1"/>
  <c r="BZ302" i="1"/>
  <c r="BY303" i="1"/>
  <c r="CA303" i="1" l="1"/>
  <c r="BZ303" i="1"/>
  <c r="CB303" i="1"/>
  <c r="BY304" i="1"/>
  <c r="BZ304" i="1" l="1"/>
  <c r="CA304" i="1"/>
  <c r="CB304" i="1"/>
  <c r="BY305" i="1"/>
  <c r="CA305" i="1" l="1"/>
  <c r="BZ305" i="1"/>
  <c r="CB305" i="1"/>
  <c r="BY306" i="1"/>
  <c r="BZ306" i="1" l="1"/>
  <c r="CB306" i="1"/>
  <c r="CA306" i="1"/>
  <c r="BY307" i="1"/>
  <c r="BZ307" i="1" l="1"/>
  <c r="CB307" i="1"/>
  <c r="CA307" i="1"/>
  <c r="BY308" i="1"/>
  <c r="CB308" i="1" l="1"/>
  <c r="CA308" i="1"/>
  <c r="BZ308" i="1"/>
  <c r="BY309" i="1"/>
  <c r="CB309" i="1" l="1"/>
  <c r="CA309" i="1"/>
  <c r="BZ309" i="1"/>
  <c r="BY310" i="1"/>
  <c r="CB310" i="1" l="1"/>
  <c r="CA310" i="1"/>
  <c r="BZ310" i="1"/>
  <c r="BY311" i="1"/>
  <c r="CA311" i="1" l="1"/>
  <c r="CB311" i="1"/>
  <c r="BZ311" i="1"/>
  <c r="BY312" i="1"/>
  <c r="CA312" i="1" l="1"/>
  <c r="CB312" i="1"/>
  <c r="BZ312" i="1"/>
  <c r="BY313" i="1"/>
  <c r="BZ313" i="1" l="1"/>
  <c r="CB313" i="1"/>
  <c r="CA313" i="1"/>
  <c r="BY314" i="1"/>
  <c r="CA314" i="1" l="1"/>
  <c r="CB314" i="1"/>
  <c r="BZ314" i="1"/>
  <c r="BY315" i="1"/>
  <c r="CB315" i="1" l="1"/>
  <c r="CA315" i="1"/>
  <c r="BZ315" i="1"/>
  <c r="BY316" i="1"/>
  <c r="BZ316" i="1" l="1"/>
  <c r="CA316" i="1"/>
  <c r="CB316" i="1"/>
  <c r="BY317" i="1"/>
  <c r="CA317" i="1" l="1"/>
  <c r="BZ317" i="1"/>
  <c r="CB317" i="1"/>
  <c r="BY318" i="1"/>
  <c r="CA318" i="1" l="1"/>
  <c r="CB318" i="1"/>
  <c r="BZ318" i="1"/>
  <c r="BY319" i="1"/>
  <c r="CB319" i="1" l="1"/>
  <c r="BZ319" i="1"/>
  <c r="CA319" i="1"/>
  <c r="BY320" i="1"/>
  <c r="BZ320" i="1" l="1"/>
  <c r="CA320" i="1"/>
  <c r="CB320" i="1"/>
  <c r="BY321" i="1"/>
  <c r="CA321" i="1" l="1"/>
  <c r="BZ321" i="1"/>
  <c r="CB321" i="1"/>
  <c r="BY322" i="1"/>
  <c r="CA322" i="1" l="1"/>
  <c r="BZ322" i="1"/>
  <c r="CB322" i="1"/>
  <c r="BY323" i="1"/>
  <c r="CA323" i="1" l="1"/>
  <c r="BZ323" i="1"/>
  <c r="CB323" i="1"/>
  <c r="BY324" i="1"/>
  <c r="CA324" i="1" l="1"/>
  <c r="BZ324" i="1"/>
  <c r="CB324" i="1"/>
  <c r="BY325" i="1"/>
  <c r="CB325" i="1" l="1"/>
  <c r="BZ325" i="1"/>
  <c r="CA325" i="1"/>
  <c r="BY326" i="1"/>
  <c r="BZ326" i="1" l="1"/>
  <c r="CA326" i="1"/>
  <c r="CB326" i="1"/>
  <c r="BY327" i="1"/>
  <c r="BZ327" i="1" l="1"/>
  <c r="CA327" i="1"/>
  <c r="CB327" i="1"/>
  <c r="BY328" i="1"/>
  <c r="CA328" i="1" l="1"/>
  <c r="CB328" i="1"/>
  <c r="BZ328" i="1"/>
  <c r="BY329" i="1"/>
  <c r="CB329" i="1" l="1"/>
  <c r="BZ329" i="1"/>
  <c r="CA329" i="1"/>
  <c r="BY330" i="1"/>
  <c r="CA330" i="1" l="1"/>
  <c r="CB330" i="1"/>
  <c r="BZ330" i="1"/>
  <c r="BY331" i="1"/>
  <c r="BZ331" i="1" l="1"/>
  <c r="CA331" i="1"/>
  <c r="CB331" i="1"/>
  <c r="BY332" i="1"/>
  <c r="BZ332" i="1" l="1"/>
  <c r="CB332" i="1"/>
  <c r="CA332" i="1"/>
  <c r="BY333" i="1"/>
  <c r="BZ333" i="1" l="1"/>
  <c r="CA333" i="1"/>
  <c r="CB333" i="1"/>
  <c r="BY334" i="1"/>
  <c r="BZ334" i="1" l="1"/>
  <c r="CA334" i="1"/>
  <c r="CB334" i="1"/>
  <c r="BY335" i="1"/>
  <c r="CA335" i="1" l="1"/>
  <c r="BZ335" i="1"/>
  <c r="CB335" i="1"/>
  <c r="BY336" i="1"/>
  <c r="CA336" i="1" l="1"/>
  <c r="CB336" i="1"/>
  <c r="BZ336" i="1"/>
  <c r="BY337" i="1"/>
  <c r="CA337" i="1" l="1"/>
  <c r="BZ337" i="1"/>
  <c r="CB337" i="1"/>
  <c r="BY338" i="1"/>
  <c r="BZ338" i="1" l="1"/>
  <c r="CB338" i="1"/>
  <c r="CA338" i="1"/>
  <c r="BY339" i="1"/>
  <c r="BZ339" i="1" l="1"/>
  <c r="CB339" i="1"/>
  <c r="CA339" i="1"/>
  <c r="BY340" i="1"/>
  <c r="CB340" i="1" l="1"/>
  <c r="BZ340" i="1"/>
  <c r="CA340" i="1"/>
  <c r="BY341" i="1"/>
  <c r="CA341" i="1" l="1"/>
  <c r="BZ341" i="1"/>
  <c r="CB341" i="1"/>
  <c r="BY342" i="1"/>
  <c r="CA342" i="1" l="1"/>
  <c r="CB342" i="1"/>
  <c r="BZ342" i="1"/>
  <c r="BY343" i="1"/>
  <c r="BZ343" i="1" l="1"/>
  <c r="CA343" i="1"/>
  <c r="CB343" i="1"/>
  <c r="BY344" i="1"/>
  <c r="BZ344" i="1" l="1"/>
  <c r="CA344" i="1"/>
  <c r="CB344" i="1"/>
  <c r="BY345" i="1"/>
  <c r="CA345" i="1" l="1"/>
  <c r="CB345" i="1"/>
  <c r="BZ345" i="1"/>
  <c r="BY346" i="1"/>
  <c r="CA346" i="1" l="1"/>
  <c r="CB346" i="1"/>
  <c r="BZ346" i="1"/>
  <c r="BY347" i="1"/>
  <c r="CB347" i="1" l="1"/>
  <c r="CA347" i="1"/>
  <c r="BZ347" i="1"/>
  <c r="BY348" i="1"/>
  <c r="CB348" i="1" l="1"/>
  <c r="CA348" i="1"/>
  <c r="BZ348" i="1"/>
  <c r="BY349" i="1"/>
  <c r="BZ349" i="1" l="1"/>
  <c r="CA349" i="1"/>
  <c r="CB349" i="1"/>
  <c r="BY350" i="1"/>
  <c r="BZ350" i="1" l="1"/>
  <c r="CA350" i="1"/>
  <c r="CB350" i="1"/>
  <c r="BY351" i="1"/>
  <c r="CB351" i="1" l="1"/>
  <c r="BZ351" i="1"/>
  <c r="CA351" i="1"/>
  <c r="BY352" i="1"/>
  <c r="CB352" i="1" l="1"/>
  <c r="CA352" i="1"/>
  <c r="BZ352" i="1"/>
  <c r="BY353" i="1"/>
  <c r="CB353" i="1" l="1"/>
  <c r="CA353" i="1"/>
  <c r="BZ353" i="1"/>
  <c r="BY354" i="1"/>
  <c r="CB354" i="1" l="1"/>
  <c r="BZ354" i="1"/>
  <c r="CA354" i="1"/>
  <c r="BY355" i="1"/>
  <c r="CA355" i="1" l="1"/>
  <c r="CB355" i="1"/>
  <c r="BZ355" i="1"/>
  <c r="BY356" i="1"/>
  <c r="CB356" i="1" l="1"/>
  <c r="CA356" i="1"/>
  <c r="BZ356" i="1"/>
  <c r="BY357" i="1"/>
  <c r="CB357" i="1" l="1"/>
  <c r="BZ357" i="1"/>
  <c r="CA357" i="1"/>
  <c r="BY358" i="1"/>
  <c r="CB358" i="1" l="1"/>
  <c r="CA358" i="1"/>
  <c r="BZ358" i="1"/>
  <c r="BY359" i="1"/>
  <c r="CB359" i="1" l="1"/>
  <c r="CA359" i="1"/>
  <c r="BZ359" i="1"/>
  <c r="BY360" i="1"/>
  <c r="BZ360" i="1" l="1"/>
  <c r="CB360" i="1"/>
  <c r="CA360" i="1"/>
  <c r="BY361" i="1"/>
  <c r="CA361" i="1" l="1"/>
  <c r="CB361" i="1"/>
  <c r="BZ361" i="1"/>
  <c r="BY362" i="1"/>
  <c r="CB362" i="1" l="1"/>
  <c r="BZ362" i="1"/>
  <c r="CA362" i="1"/>
  <c r="BY363" i="1"/>
  <c r="CB363" i="1" l="1"/>
  <c r="BZ363" i="1"/>
  <c r="CA363" i="1"/>
  <c r="BY364" i="1"/>
  <c r="CA364" i="1" l="1"/>
  <c r="CB364" i="1"/>
  <c r="BZ364" i="1"/>
  <c r="BY365" i="1"/>
  <c r="BZ365" i="1" l="1"/>
  <c r="CB365" i="1"/>
  <c r="CA365" i="1"/>
  <c r="BY366" i="1"/>
  <c r="BZ366" i="1" l="1"/>
  <c r="CA366" i="1"/>
  <c r="CB366" i="1"/>
  <c r="BY367" i="1"/>
  <c r="BZ367" i="1" l="1"/>
  <c r="CA367" i="1"/>
  <c r="CB367" i="1"/>
  <c r="BY368" i="1"/>
  <c r="CA368" i="1" l="1"/>
  <c r="CB368" i="1"/>
  <c r="BZ368" i="1"/>
  <c r="BY369" i="1"/>
  <c r="CA369" i="1" l="1"/>
  <c r="CB369" i="1"/>
  <c r="BZ369" i="1"/>
  <c r="BY370" i="1"/>
  <c r="BZ370" i="1" l="1"/>
  <c r="CB370" i="1"/>
  <c r="CA370" i="1"/>
  <c r="BY371" i="1"/>
  <c r="CA371" i="1" l="1"/>
  <c r="BZ371" i="1"/>
  <c r="CB371" i="1"/>
  <c r="BY372" i="1"/>
  <c r="BZ372" i="1" l="1"/>
  <c r="CA372" i="1"/>
  <c r="CB372" i="1"/>
  <c r="BY373" i="1"/>
  <c r="CB373" i="1" l="1"/>
  <c r="CA373" i="1"/>
  <c r="BZ373" i="1"/>
  <c r="BY374" i="1"/>
  <c r="BZ374" i="1" l="1"/>
  <c r="CA374" i="1"/>
  <c r="CB374" i="1"/>
  <c r="BY375" i="1"/>
  <c r="CB375" i="1" l="1"/>
  <c r="BZ375" i="1"/>
  <c r="CA375" i="1"/>
  <c r="BY376" i="1"/>
  <c r="CA376" i="1" l="1"/>
  <c r="CB376" i="1"/>
  <c r="BZ376" i="1"/>
  <c r="BY377" i="1"/>
  <c r="CB377" i="1" l="1"/>
  <c r="BZ377" i="1"/>
  <c r="CA377" i="1"/>
  <c r="BY378" i="1"/>
  <c r="BZ378" i="1" l="1"/>
  <c r="CB378" i="1"/>
  <c r="CA378" i="1"/>
  <c r="BY379" i="1"/>
  <c r="CB379" i="1" l="1"/>
  <c r="CA379" i="1"/>
  <c r="BZ379" i="1"/>
  <c r="BY380" i="1"/>
  <c r="CB380" i="1" l="1"/>
  <c r="BZ380" i="1"/>
  <c r="CA380" i="1"/>
  <c r="BY381" i="1"/>
  <c r="CB381" i="1" l="1"/>
  <c r="BZ381" i="1"/>
  <c r="CA381" i="1"/>
  <c r="BY382" i="1"/>
  <c r="CB382" i="1" l="1"/>
  <c r="CA382" i="1"/>
  <c r="BZ382" i="1"/>
  <c r="BY383" i="1"/>
  <c r="BZ383" i="1" l="1"/>
  <c r="CA383" i="1"/>
  <c r="CB383" i="1"/>
  <c r="BY384" i="1"/>
  <c r="CA384" i="1" l="1"/>
  <c r="BZ384" i="1"/>
  <c r="CB384" i="1"/>
  <c r="BY385" i="1"/>
  <c r="CB385" i="1" l="1"/>
  <c r="BZ385" i="1"/>
  <c r="CA385" i="1"/>
  <c r="BY386" i="1"/>
  <c r="CB386" i="1" l="1"/>
  <c r="CA386" i="1"/>
  <c r="BZ386" i="1"/>
  <c r="BY387" i="1"/>
  <c r="BZ387" i="1" l="1"/>
  <c r="CA387" i="1"/>
  <c r="CB387" i="1"/>
  <c r="BY388" i="1"/>
  <c r="BZ388" i="1" l="1"/>
  <c r="CB388" i="1"/>
  <c r="CA388" i="1"/>
  <c r="BY389" i="1"/>
  <c r="BY390" i="1" s="1"/>
  <c r="BY391" i="1" l="1"/>
  <c r="BY392" i="1" s="1"/>
  <c r="CB390" i="1"/>
  <c r="CA390" i="1"/>
  <c r="BZ390" i="1"/>
  <c r="CA389" i="1"/>
  <c r="BZ389" i="1"/>
  <c r="CB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B392" i="1"/>
  <c r="BZ392" i="1"/>
  <c r="CA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B391" i="1"/>
  <c r="CA391" i="1"/>
  <c r="BZ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V849" i="3" l="1"/>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1" i="4"/>
  <c r="X17" i="33" s="1"/>
  <c r="J20" i="4"/>
  <c r="AC19" i="33" s="1"/>
  <c r="F24" i="4"/>
  <c r="K30" i="4"/>
  <c r="W28" i="33" s="1"/>
  <c r="G72" i="33" s="1"/>
  <c r="J76" i="4"/>
  <c r="O51" i="4" s="1"/>
  <c r="C65" i="4"/>
  <c r="C68" i="4"/>
  <c r="N1" i="4"/>
  <c r="L15" i="4" s="1"/>
  <c r="C23" i="4"/>
  <c r="H74" i="4"/>
  <c r="B92" i="4"/>
  <c r="B39" i="4" l="1"/>
  <c r="D39" i="4" s="1"/>
  <c r="AH15" i="33"/>
  <c r="AD15" i="33"/>
  <c r="W58" i="33"/>
  <c r="A40" i="32"/>
  <c r="D54" i="27"/>
  <c r="D40" i="4"/>
  <c r="C46" i="33" s="1"/>
  <c r="Q46" i="33" s="1"/>
  <c r="K68" i="4"/>
  <c r="H68" i="4"/>
  <c r="H71" i="4"/>
  <c r="K71" i="4"/>
  <c r="C71" i="4"/>
  <c r="K65" i="4"/>
  <c r="H65" i="4"/>
  <c r="AG1" i="4"/>
  <c r="O30" i="33" l="1"/>
  <c r="Q36" i="33"/>
  <c r="Q44" i="33"/>
  <c r="O44" i="33"/>
  <c r="O36" i="33"/>
  <c r="Q30" i="33"/>
  <c r="Q38" i="33"/>
  <c r="Q28" i="33"/>
  <c r="O42" i="33"/>
  <c r="O34" i="33"/>
  <c r="Q32" i="33"/>
  <c r="Q40" i="33"/>
  <c r="O50" i="33"/>
  <c r="O40" i="33"/>
  <c r="O32" i="33"/>
  <c r="Q34" i="33"/>
  <c r="Q42" i="33"/>
  <c r="O46" i="33"/>
  <c r="O38" i="33"/>
  <c r="O28" i="33"/>
  <c r="AD68" i="33"/>
  <c r="S48" i="33"/>
  <c r="S40" i="33"/>
  <c r="S32" i="33"/>
  <c r="U34" i="33"/>
  <c r="U42" i="33"/>
  <c r="S46" i="33"/>
  <c r="S38" i="33"/>
  <c r="S28" i="33"/>
  <c r="U36" i="33"/>
  <c r="U44" i="33"/>
  <c r="U28" i="33"/>
  <c r="S30" i="33"/>
  <c r="S44" i="33"/>
  <c r="S36" i="33"/>
  <c r="U30" i="33"/>
  <c r="U38" i="33"/>
  <c r="U46" i="33"/>
  <c r="AH68" i="33"/>
  <c r="S50" i="33"/>
  <c r="S42" i="33"/>
  <c r="S34" i="33"/>
  <c r="U32" i="33"/>
  <c r="U40" i="33"/>
  <c r="U48" i="33"/>
</calcChain>
</file>

<file path=xl/sharedStrings.xml><?xml version="1.0" encoding="utf-8"?>
<sst xmlns="http://schemas.openxmlformats.org/spreadsheetml/2006/main" count="20811" uniqueCount="10635">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</sst>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3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0" fontId="40" fillId="0" borderId="0" xfId="0" applyFont="1" applyBorder="1" applyAlignment="1">
      <alignment horizontal="right"/>
    </xf>
    <xf numFmtId="0" fontId="40" fillId="0" borderId="20"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36" fillId="0" borderId="0" xfId="0" applyFont="1" applyAlignment="1">
      <alignment horizontal="right" vertical="center"/>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1" fontId="33" fillId="0" borderId="0" xfId="0" applyNumberFormat="1" applyFont="1" applyAlignment="1">
      <alignment horizontal="center"/>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0" fontId="69" fillId="0" borderId="0" xfId="44" applyFont="1" applyAlignment="1" applyProtection="1">
      <alignment horizontal="left"/>
    </xf>
    <xf numFmtId="1" fontId="69" fillId="0" borderId="4" xfId="0" applyNumberFormat="1" applyFont="1" applyBorder="1" applyAlignment="1">
      <alignment horizontal="center"/>
    </xf>
    <xf numFmtId="1" fontId="69" fillId="0" borderId="4" xfId="0" applyNumberFormat="1" applyFont="1" applyBorder="1" applyAlignment="1">
      <alignment horizontal="left"/>
    </xf>
    <xf numFmtId="1" fontId="69" fillId="0" borderId="0" xfId="0" applyNumberFormat="1" applyFont="1" applyBorder="1" applyAlignment="1">
      <alignment horizontal="right"/>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67" fillId="0" borderId="0" xfId="0" applyFont="1" applyAlignment="1">
      <alignment horizontal="right"/>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51" fillId="0" borderId="0" xfId="0" applyFont="1" applyAlignment="1">
      <alignment horizontal="center"/>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0" fontId="51" fillId="0" borderId="0" xfId="0" applyFont="1" applyAlignment="1">
      <alignment horizontal="lef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9" fillId="0" borderId="0" xfId="0" applyFont="1" applyBorder="1" applyAlignment="1">
      <alignment horizontal="right"/>
    </xf>
    <xf numFmtId="0" fontId="69" fillId="0" borderId="4" xfId="0" applyFont="1" applyBorder="1" applyAlignment="1">
      <alignment horizontal="righ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9" fillId="0" borderId="15" xfId="0" applyFont="1" applyBorder="1" applyAlignment="1">
      <alignment horizontal="center"/>
    </xf>
    <xf numFmtId="0" fontId="89" fillId="0" borderId="0" xfId="0" applyFont="1" applyBorder="1" applyAlignment="1">
      <alignment horizontal="center"/>
    </xf>
    <xf numFmtId="0" fontId="88" fillId="0" borderId="0" xfId="0" applyFont="1" applyAlignment="1">
      <alignment horizontal="right" vertical="center"/>
    </xf>
    <xf numFmtId="0" fontId="89" fillId="0" borderId="1" xfId="0" applyFont="1" applyBorder="1" applyAlignment="1">
      <alignment horizontal="center" vertical="center"/>
    </xf>
    <xf numFmtId="0" fontId="89" fillId="0" borderId="47" xfId="0" applyFont="1" applyBorder="1" applyAlignment="1">
      <alignment horizontal="center"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 xfId="0" applyFont="1" applyBorder="1" applyAlignment="1">
      <alignment horizontal="left" vertical="center" wrapText="1"/>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92" fillId="49" borderId="45" xfId="0" applyFont="1" applyFill="1" applyBorder="1" applyAlignment="1">
      <alignment horizontal="center" vertical="center" wrapText="1"/>
    </xf>
    <xf numFmtId="0" fontId="88" fillId="0" borderId="0" xfId="0" applyFont="1" applyAlignment="1">
      <alignment horizontal="justify"/>
    </xf>
    <xf numFmtId="0" fontId="88" fillId="0" borderId="0" xfId="0" applyFont="1" applyAlignment="1">
      <alignment horizontal="center" vertical="center"/>
    </xf>
    <xf numFmtId="0" fontId="88" fillId="0" borderId="0" xfId="0" applyFont="1" applyAlignment="1">
      <alignment horizontal="left"/>
    </xf>
    <xf numFmtId="0" fontId="91" fillId="0" borderId="0" xfId="0" applyFont="1" applyAlignment="1">
      <alignment horizontal="center"/>
    </xf>
    <xf numFmtId="0" fontId="88" fillId="0" borderId="0" xfId="0" applyFont="1" applyAlignment="1">
      <alignment horizontal="right"/>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3" fillId="0" borderId="0" xfId="0" applyFont="1" applyAlignment="1">
      <alignment horizontal="center" vertical="center"/>
    </xf>
    <xf numFmtId="0" fontId="88" fillId="0" borderId="44" xfId="0" applyFont="1" applyBorder="1" applyAlignment="1">
      <alignment horizontal="left"/>
    </xf>
    <xf numFmtId="0" fontId="88" fillId="0" borderId="4" xfId="0" applyFont="1" applyBorder="1" applyAlignment="1">
      <alignment horizontal="center"/>
    </xf>
    <xf numFmtId="0" fontId="87" fillId="0" borderId="0" xfId="0" applyFont="1" applyAlignment="1">
      <alignment horizontal="center"/>
    </xf>
    <xf numFmtId="165" fontId="73" fillId="0" borderId="4" xfId="0" applyNumberFormat="1" applyFont="1" applyBorder="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W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21.42578125" style="79" customWidth="1"/>
    <col min="25" max="25" width="12.7109375" style="2" customWidth="1"/>
    <col min="26" max="26" width="14.5703125" style="2" customWidth="1"/>
    <col min="27" max="27" width="23" style="2" customWidth="1"/>
    <col min="28" max="28" width="16.85546875" style="2" customWidth="1"/>
    <col min="29" max="29" width="15" style="79" customWidth="1"/>
    <col min="30" max="30" width="15" style="2" customWidth="1"/>
    <col min="31" max="31" width="25.28515625" style="2" customWidth="1"/>
    <col min="32" max="32" width="18" style="2" customWidth="1"/>
    <col min="33" max="33" width="47.28515625" style="2" customWidth="1"/>
    <col min="34" max="34" width="24.42578125" style="2" customWidth="1"/>
    <col min="35" max="35" width="27.140625" style="2" customWidth="1"/>
    <col min="36" max="36" width="15.140625" style="2" customWidth="1"/>
    <col min="37" max="37" width="17.42578125" style="2" customWidth="1"/>
    <col min="38" max="38" width="16.42578125" style="2" customWidth="1"/>
    <col min="39" max="39" width="13.28515625" style="2" customWidth="1"/>
    <col min="40" max="40" width="15.140625" style="2" customWidth="1"/>
    <col min="41" max="43" width="11.42578125" style="2" customWidth="1"/>
    <col min="44" max="44" width="15.5703125" style="2" customWidth="1"/>
    <col min="45" max="45" width="15.28515625" style="2" customWidth="1"/>
    <col min="46" max="46" width="47.140625" customWidth="1"/>
    <col min="47" max="47" width="19.85546875" style="2" bestFit="1" customWidth="1"/>
    <col min="48" max="48" width="15.7109375" style="31" hidden="1" customWidth="1"/>
    <col min="49" max="49" width="24.85546875" style="31" hidden="1" customWidth="1"/>
    <col min="50" max="50" width="13.7109375" style="31" hidden="1" customWidth="1"/>
    <col min="51" max="51" width="18.5703125" style="31" hidden="1" customWidth="1"/>
    <col min="52" max="52" width="16.85546875" style="31" hidden="1" customWidth="1"/>
    <col min="53" max="54" width="21.140625" style="31" hidden="1" customWidth="1"/>
    <col min="55" max="55" width="13" style="2" hidden="1" customWidth="1"/>
    <col min="56" max="56" width="30" style="70" hidden="1" customWidth="1"/>
    <col min="57" max="57" width="46.5703125" style="2" hidden="1" customWidth="1"/>
    <col min="58" max="58" width="38.28515625" style="2" hidden="1" customWidth="1"/>
    <col min="59" max="59" width="38.5703125" style="2" hidden="1" customWidth="1"/>
    <col min="60" max="60" width="12.85546875" style="2" hidden="1" customWidth="1"/>
    <col min="61" max="61" width="14.7109375" style="2" hidden="1" customWidth="1"/>
    <col min="62" max="62" width="17.140625" style="79" hidden="1" customWidth="1"/>
    <col min="63" max="63" width="14.85546875" style="79" hidden="1" customWidth="1"/>
    <col min="64" max="64" width="18.140625" style="79" hidden="1" customWidth="1"/>
    <col min="65" max="65" width="24.7109375" style="2" hidden="1" customWidth="1"/>
    <col min="66" max="66" width="21.28515625" style="76" hidden="1" customWidth="1"/>
    <col min="67" max="67" width="13.140625" style="76" hidden="1" customWidth="1"/>
    <col min="68" max="68" width="19.28515625" hidden="1" customWidth="1"/>
    <col min="69" max="69" width="12.85546875" hidden="1" customWidth="1"/>
    <col min="70" max="70" width="2" hidden="1" customWidth="1"/>
    <col min="71" max="71" width="3" hidden="1" customWidth="1"/>
    <col min="72" max="72" width="34" hidden="1" customWidth="1"/>
    <col min="73" max="73" width="9.140625" style="2" hidden="1" customWidth="1"/>
    <col min="74" max="76" width="34" hidden="1" customWidth="1"/>
    <col min="77" max="77" width="8.42578125" hidden="1" customWidth="1"/>
    <col min="78" max="78" width="20.85546875" hidden="1" customWidth="1"/>
    <col min="79" max="79" width="8" hidden="1" customWidth="1"/>
    <col min="80" max="80" width="6.28515625" hidden="1" customWidth="1"/>
    <col min="81" max="81" width="34" style="24" hidden="1" customWidth="1"/>
    <col min="82" max="82" width="34" hidden="1" customWidth="1"/>
    <col min="83" max="83" width="15.5703125" hidden="1" customWidth="1"/>
    <col min="84" max="85" width="34" hidden="1" customWidth="1"/>
    <col min="86" max="86" width="9.28515625" hidden="1" customWidth="1"/>
    <col min="87" max="87" width="13.7109375" hidden="1" customWidth="1"/>
    <col min="88" max="88" width="20.5703125" hidden="1" customWidth="1"/>
    <col min="89" max="89" width="6" hidden="1" customWidth="1"/>
    <col min="90" max="90" width="5" hidden="1" customWidth="1"/>
    <col min="91" max="91" width="2" hidden="1" customWidth="1"/>
    <col min="92" max="104" width="34" hidden="1" customWidth="1"/>
    <col min="105" max="105" width="2.85546875" hidden="1" customWidth="1"/>
    <col min="106" max="106" width="3" hidden="1" customWidth="1"/>
    <col min="107" max="109" width="12" hidden="1" customWidth="1"/>
    <col min="110" max="110" width="34" hidden="1" customWidth="1"/>
    <col min="111" max="111" width="15.42578125" hidden="1" customWidth="1"/>
    <col min="112" max="113" width="9.42578125" hidden="1" customWidth="1"/>
    <col min="114" max="116" width="34" hidden="1" customWidth="1"/>
    <col min="117" max="117" width="17.28515625" hidden="1" customWidth="1"/>
    <col min="118" max="127" width="34" hidden="1" customWidth="1"/>
    <col min="128" max="130" width="34" customWidth="1"/>
    <col min="131" max="134" width="11.42578125" customWidth="1"/>
    <col min="135" max="135" width="11.85546875" customWidth="1"/>
    <col min="136" max="140" width="11.42578125" customWidth="1"/>
  </cols>
  <sheetData>
    <row r="1" spans="1:117" ht="35.25" customHeight="1" x14ac:dyDescent="0.25">
      <c r="A1" s="61" t="s">
        <v>10453</v>
      </c>
      <c r="B1" s="62" t="s">
        <v>20</v>
      </c>
      <c r="C1" s="62" t="s">
        <v>7</v>
      </c>
      <c r="D1" s="62" t="s">
        <v>10515</v>
      </c>
      <c r="E1" s="62" t="s">
        <v>10435</v>
      </c>
      <c r="F1" s="62" t="s">
        <v>23</v>
      </c>
      <c r="G1" s="62" t="s">
        <v>0</v>
      </c>
      <c r="H1" s="62" t="s">
        <v>3</v>
      </c>
      <c r="I1" s="52" t="s">
        <v>10433</v>
      </c>
      <c r="J1" s="52" t="s">
        <v>11</v>
      </c>
      <c r="K1" s="53" t="s">
        <v>10440</v>
      </c>
      <c r="L1" s="52" t="s">
        <v>4</v>
      </c>
      <c r="M1" s="52" t="s">
        <v>5</v>
      </c>
      <c r="N1" s="52" t="s">
        <v>6</v>
      </c>
      <c r="O1" s="53" t="s">
        <v>10445</v>
      </c>
      <c r="P1" s="53" t="s">
        <v>10441</v>
      </c>
      <c r="Q1" s="48" t="s">
        <v>1</v>
      </c>
      <c r="R1" s="48" t="s">
        <v>2</v>
      </c>
      <c r="S1" s="48" t="s">
        <v>14</v>
      </c>
      <c r="T1" s="49" t="s">
        <v>10439</v>
      </c>
      <c r="U1" s="48" t="s">
        <v>16</v>
      </c>
      <c r="V1" s="48" t="s">
        <v>10446</v>
      </c>
      <c r="W1" s="48" t="s">
        <v>10436</v>
      </c>
      <c r="X1" s="48" t="s">
        <v>10600</v>
      </c>
      <c r="Y1" s="54" t="s">
        <v>10442</v>
      </c>
      <c r="Z1" s="54" t="s">
        <v>10</v>
      </c>
      <c r="AA1" s="64" t="s">
        <v>12</v>
      </c>
      <c r="AB1" s="63" t="s">
        <v>10533</v>
      </c>
      <c r="AC1" s="63" t="s">
        <v>10534</v>
      </c>
      <c r="AD1" s="63" t="s">
        <v>10527</v>
      </c>
      <c r="AE1" s="51" t="s">
        <v>177</v>
      </c>
      <c r="AF1" s="51" t="s">
        <v>10463</v>
      </c>
      <c r="AG1" s="51" t="s">
        <v>10438</v>
      </c>
      <c r="AH1" s="51" t="s">
        <v>10443</v>
      </c>
      <c r="AI1" s="51" t="s">
        <v>10444</v>
      </c>
      <c r="AJ1" s="34" t="s">
        <v>84</v>
      </c>
      <c r="AK1" s="33" t="s">
        <v>10507</v>
      </c>
      <c r="AL1" s="33" t="s">
        <v>93</v>
      </c>
      <c r="AM1" s="33" t="s">
        <v>94</v>
      </c>
      <c r="AN1" s="33" t="s">
        <v>90</v>
      </c>
      <c r="AO1" s="33" t="s">
        <v>39</v>
      </c>
      <c r="AP1" s="34" t="s">
        <v>10508</v>
      </c>
      <c r="AQ1" s="34" t="s">
        <v>180</v>
      </c>
      <c r="AR1" s="34" t="s">
        <v>10425</v>
      </c>
      <c r="AS1" s="34" t="s">
        <v>10509</v>
      </c>
      <c r="AT1" s="34" t="s">
        <v>95</v>
      </c>
      <c r="AU1" s="44" t="s">
        <v>10601</v>
      </c>
      <c r="AV1" s="71" t="s">
        <v>10516</v>
      </c>
      <c r="AW1" s="65" t="s">
        <v>10518</v>
      </c>
      <c r="AX1" s="65" t="s">
        <v>10517</v>
      </c>
      <c r="AY1" s="65" t="s">
        <v>10519</v>
      </c>
      <c r="AZ1" s="65" t="s">
        <v>10520</v>
      </c>
      <c r="BA1" s="65" t="s">
        <v>10523</v>
      </c>
      <c r="BB1" s="65" t="s">
        <v>10524</v>
      </c>
      <c r="BC1" s="65" t="s">
        <v>10522</v>
      </c>
      <c r="BD1" s="68" t="s">
        <v>10521</v>
      </c>
      <c r="BE1" s="50" t="s">
        <v>8</v>
      </c>
      <c r="BF1" s="50" t="s">
        <v>9</v>
      </c>
      <c r="BG1" s="50" t="s">
        <v>10424</v>
      </c>
      <c r="BH1" s="62" t="s">
        <v>178</v>
      </c>
      <c r="BI1" s="62" t="s">
        <v>179</v>
      </c>
      <c r="BJ1" s="269" t="s">
        <v>10597</v>
      </c>
      <c r="BK1" s="269" t="s">
        <v>10598</v>
      </c>
      <c r="BL1" s="269" t="s">
        <v>10599</v>
      </c>
      <c r="BM1" s="50" t="s">
        <v>10506</v>
      </c>
      <c r="BN1" s="74" t="s">
        <v>10604</v>
      </c>
      <c r="BO1" s="74" t="s">
        <v>10606</v>
      </c>
      <c r="BP1" s="28"/>
      <c r="BQ1" s="28"/>
      <c r="BR1" s="28"/>
      <c r="BS1" s="28"/>
      <c r="BT1" s="28"/>
      <c r="BU1" s="30" t="s">
        <v>7</v>
      </c>
      <c r="BV1" s="28"/>
      <c r="BW1" s="55"/>
      <c r="BX1" s="55"/>
      <c r="BY1" s="28" t="s">
        <v>96</v>
      </c>
      <c r="BZ1" s="28" t="s">
        <v>173</v>
      </c>
      <c r="CA1" s="28" t="s">
        <v>174</v>
      </c>
      <c r="CB1" s="28" t="s">
        <v>175</v>
      </c>
      <c r="CC1" s="56"/>
      <c r="CD1" s="28"/>
      <c r="CE1" s="28" t="s">
        <v>100</v>
      </c>
      <c r="CF1" s="28"/>
      <c r="CG1" s="28"/>
      <c r="CH1" s="28" t="s">
        <v>134</v>
      </c>
      <c r="CI1" s="28" t="s">
        <v>107</v>
      </c>
      <c r="CJ1" s="28" t="s">
        <v>108</v>
      </c>
      <c r="CK1" s="28"/>
      <c r="CL1" s="28"/>
      <c r="CM1" s="28"/>
      <c r="DC1" s="5">
        <f>100/27</f>
        <v>3.7037037037037037</v>
      </c>
      <c r="DD1" s="5">
        <f>DC1/27</f>
        <v>0.13717421124828533</v>
      </c>
      <c r="DE1" s="5">
        <f>DD1/27</f>
        <v>5.080526342529086E-3</v>
      </c>
      <c r="DG1" s="23" t="s">
        <v>135</v>
      </c>
      <c r="DK1" s="23"/>
      <c r="DL1" s="23"/>
    </row>
    <row r="2" spans="1:117" s="5" customFormat="1" ht="15" customHeight="1" x14ac:dyDescent="0.25">
      <c r="A2" s="4" t="str">
        <f t="shared" ref="A2:A65" ca="1" si="0">IF(OR(BO2="",BM2="",BM2="VENCIDO"),IF(B2="","",IF(LEN(B2)=1,"000"&amp;B2,IF(LEN(B2)=2,"00"&amp;B2,IF(LEN(B2)=3,"0"&amp;B2,B2)))),C2)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IF(F2="","",IFERROR(CONCATENATE("PEUA",VLOOKUP(ESTADO,REPORTE!AV$2:AW$33,2,0),DIDTRITO_FORM,CADER_FORM,IFERROR(INDEX(BS:BS,MATCH(DAY(F2),BR:BR,0),1),DAY(F2)),IFERROR(INDEX(BS:BS,MATCH(MONTH(F2),BR:BR,0),1),MONTH(F2)),YEAR(F2),G2),""))</f>
        <v/>
      </c>
      <c r="I2" s="4"/>
      <c r="K2" s="2" t="str">
        <f>IFERROR(INDEX('padron cfe'!C:C,MATCH(DATOS!C2,'padron cfe'!A:A,0),1),"")</f>
        <v/>
      </c>
      <c r="L2" s="4"/>
      <c r="M2" s="4"/>
      <c r="N2" s="4"/>
      <c r="O2" s="2"/>
      <c r="P2" s="2"/>
      <c r="T2" s="2" t="str">
        <f>IFERROR(INDEX('padron cfe'!D:D,MATCH(DATOS!C2,'padron cfe'!A:A,0),1),"")</f>
        <v/>
      </c>
      <c r="U2" s="4"/>
      <c r="V2" s="4"/>
      <c r="W2" s="4"/>
      <c r="X2" s="4"/>
      <c r="Y2" s="6"/>
      <c r="Z2" s="4"/>
      <c r="AA2" s="4" t="str">
        <f t="shared" ref="AA2:AA65" si="1">IF(Z2="","",(Z2*0.746*365*24)*0.75+438)</f>
        <v/>
      </c>
      <c r="AB2" s="4"/>
      <c r="AC2" s="4"/>
      <c r="AD2" s="4"/>
      <c r="AE2" s="2"/>
      <c r="AF2" s="2"/>
      <c r="AG2" s="2"/>
      <c r="AH2" s="2"/>
      <c r="AI2" s="2"/>
      <c r="AJ2" s="2"/>
      <c r="AK2" s="4"/>
      <c r="AL2" s="4"/>
      <c r="AM2" s="4"/>
      <c r="AN2" s="4"/>
      <c r="AO2" s="4"/>
      <c r="AP2" s="4"/>
      <c r="AQ2" s="4"/>
      <c r="AR2" s="4"/>
      <c r="AS2" s="4"/>
      <c r="AU2" s="7"/>
      <c r="AV2" s="47"/>
      <c r="AW2" s="66"/>
      <c r="AX2" s="73"/>
      <c r="AY2" s="67"/>
      <c r="AZ2" s="78"/>
      <c r="BA2" s="66"/>
      <c r="BB2" s="66"/>
      <c r="BC2" s="4"/>
      <c r="BD2" s="69"/>
      <c r="BE2" s="4"/>
      <c r="BF2" s="4"/>
      <c r="BG2" s="9"/>
      <c r="BH2" s="7"/>
      <c r="BI2" s="7"/>
      <c r="BJ2" s="7"/>
      <c r="BK2" s="7"/>
      <c r="BL2" s="7"/>
      <c r="BM2" s="7" t="str">
        <f t="shared" ref="BM2:BM65" ca="1" si="2">IFERROR(IF(BG2="","",IF(BC2=5,"",IF(BG2-TODAY()&gt;0,"VIGENTE","VENCIDO"))),"")</f>
        <v/>
      </c>
      <c r="BN2" s="75" t="str">
        <f t="shared" ref="BN2:BN65" si="3">IFERROR(IF(BD2=0,"",BD2/6000),"")</f>
        <v/>
      </c>
      <c r="BO2" s="75" t="str">
        <f t="shared" ref="BO2:BO65" si="4">IFERROR(IF(VALUE(AU2)&gt;VALUE(APERTURA_VENTANILLA),"OK",""),"")</f>
        <v/>
      </c>
      <c r="BP2" s="5" t="s">
        <v>87</v>
      </c>
      <c r="BQ2" s="5" t="s">
        <v>98</v>
      </c>
      <c r="BR2"/>
      <c r="BS2"/>
      <c r="BU2" s="4" t="str">
        <f>IF(IFERROR(VLOOKUP(C2,C3:C$1993,1,0),"")="","",COUNTIF(C:C,C2))</f>
        <v/>
      </c>
      <c r="BY2" s="5">
        <f>IF(B2="","",IF(BU2="",1,""))</f>
        <v>1</v>
      </c>
      <c r="BZ2" s="5" t="str">
        <f t="shared" ref="BZ2:BZ65" si="5">IF(BY2="","",AA2)</f>
        <v/>
      </c>
      <c r="CA2" s="5" t="str">
        <f t="shared" ref="CA2:CA65" si="6">IF(BY2="","",H2)</f>
        <v/>
      </c>
      <c r="CB2" s="14">
        <f t="shared" ref="CB2:CB65" si="7">IF(BY2="","",C2)</f>
        <v>0</v>
      </c>
      <c r="CC2" s="25"/>
      <c r="CD2" s="15"/>
      <c r="CE2" s="5" t="str">
        <f t="shared" ref="CE2:CE33" si="8">CONCATENATE(AK2,AL2,AM2,AN2,AO2)</f>
        <v/>
      </c>
      <c r="CH2" s="5">
        <f>IFERROR(RANK(CJ2,CJ$2:CJ$1493,1),"")</f>
        <v>1</v>
      </c>
      <c r="CI2" s="5">
        <f>J2</f>
        <v>0</v>
      </c>
      <c r="CJ2" s="22">
        <f>IF(CI2="","",(IFERROR(VLOOKUP(MID(CI2,1,1),$DA$2:DE$28,3,0),0)+IFERROR(VLOOKUP(MID(CI2,2,1),DA$2:DE$28,4,0),0)+IFERROR(VLOOKUP(MID(CI2,3,1),DA$2:DE$28,5,0),0)+(ROW(CI2)/1000000000000)))</f>
        <v>2E-12</v>
      </c>
      <c r="CK2" s="5">
        <f>ROW(CI2)/1000000000000</f>
        <v>2E-12</v>
      </c>
      <c r="CL2" s="5">
        <v>1</v>
      </c>
      <c r="CM2" s="5">
        <f>IFERROR(VLOOKUP(CL2,CH$2:CI1078,2,0),"")</f>
        <v>0</v>
      </c>
      <c r="DA2" s="5" t="s">
        <v>109</v>
      </c>
      <c r="DB2" s="5">
        <v>1</v>
      </c>
      <c r="DC2" s="5">
        <f>DC$1*$DB$2</f>
        <v>3.7037037037037037</v>
      </c>
      <c r="DD2" s="5">
        <f>(DD$1*$DB2)</f>
        <v>0.13717421124828533</v>
      </c>
      <c r="DE2" s="5">
        <f>(DE$1*$DB2)</f>
        <v>5.080526342529086E-3</v>
      </c>
      <c r="DG2" s="5" t="e">
        <f>IF(REPORTE!AH$2="si",IF(C2=VALUE(REPORTE!C$22),IF(SUM(DG3:DG$1993),CONCATENATE(INT(B2),", "),INT(B2)),""),IF(C2=VALUE(REPORTE!C$21),IF(SUM(DG3:DG$1993),CONCATENATE(INT(B2),", "),INT(B2)),""))</f>
        <v>#VALUE!</v>
      </c>
      <c r="DH2" s="5" t="e">
        <f>CONCATENATE(DG2,DG3,DG4,DG5,DG6,DG7,DG8,DG9,DG10,DG11,DG12,DG13,DG14,DG15,DG16,DG17,DG18,DG19,DG20,DG21,DG22,DG23,DG24,DG25,DG26,DG27,DG28,DG29,DG30,DG31,DG32,DG33,DG34,DG35,DG36,DG37,DG38,DG39,DG40,DG41,DG42,DG43)</f>
        <v>#VALUE!</v>
      </c>
      <c r="DI2" s="5" t="e">
        <f>CONCATENATE(DH2,DH44,DH86,DH128,DH170,DH212,DH254,DH296,DH338,DH380,DH422,DH464,DH506,DH548,DH590,DH632,DH674,DH716,DH758,DH800,DH842,DH884,DH926,DH968,DH1010,DH1052,DH1094,DH1136,DH1178,DH1220,DH1262,DH1304,DH1346,DH1388,DH1430,DH1472,DH1514,DH1556,DH1598,DH1640,DH1682,DH1724,DH1766,DH1808,DH1850,DH1892,DH1934,DH1976,DH2018)</f>
        <v>#VALUE!</v>
      </c>
      <c r="DK2" s="5" t="str">
        <f t="shared" ref="DK2:DK33" si="9">IF(AE2="","",1)</f>
        <v/>
      </c>
    </row>
    <row r="3" spans="1:117"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IF(F3="","",IFERROR(CONCATENATE("PEUA",VLOOKUP(ESTADO,REPORTE!AV$2:AW$33,2,0),DIDTRITO_FORM,CADER_FORM,IFERROR(INDEX(BS:BS,MATCH(DAY(F3),BR:BR,0),1),DAY(F3)),IFERROR(INDEX(BS:BS,MATCH(MONTH(F3),BR:BR,0),1),MONTH(F3)),YEAR(F3),G3),""))</f>
        <v/>
      </c>
      <c r="I3" s="4"/>
      <c r="K3" s="2" t="str">
        <f>IFERROR(INDEX('padron cfe'!C:C,MATCH(DATOS!C3,'padron cfe'!A:A,0),1),"")</f>
        <v/>
      </c>
      <c r="L3" s="4"/>
      <c r="M3" s="4" t="str">
        <f>IFERROR(IF(VLOOKUP(J3,J$2:M2,4,0)=0,"",VLOOKUP(J3,J$2:M2,4,0)),"")</f>
        <v/>
      </c>
      <c r="N3" s="4"/>
      <c r="O3" s="2"/>
      <c r="P3" s="2"/>
      <c r="Q3" s="5" t="str">
        <f t="shared" ref="Q3:Q66" si="10">IF(J3="","",Q2)</f>
        <v/>
      </c>
      <c r="T3" s="2" t="str">
        <f>IFERROR(INDEX('padron cfe'!D:D,MATCH(DATOS!C3,'padron cfe'!A:A,0),1),"")</f>
        <v/>
      </c>
      <c r="U3" s="4"/>
      <c r="V3" s="4"/>
      <c r="W3" s="4"/>
      <c r="X3" s="4"/>
      <c r="Y3" s="6"/>
      <c r="Z3" s="4"/>
      <c r="AA3" s="4" t="str">
        <f t="shared" ref="AA3:AA4" si="11">IF(Z3="","",(Z3*0.746*365*24)*0.75+438)</f>
        <v/>
      </c>
      <c r="AB3" s="4"/>
      <c r="AC3" s="4"/>
      <c r="AD3" s="4"/>
      <c r="AE3" s="2" t="str">
        <f>IFERROR(IF(INDEX(AE$1:AE2,MATCH(J3,J$1:J2,0),1)=0,"",INDEX(AE$1:AE2,MATCH(J3,J$1:J2,0),1)),"")</f>
        <v/>
      </c>
      <c r="AF3" s="2" t="str">
        <f>IFERROR(IF(INDEX(AF$1:AF2,MATCH(J3,J$1:J2,0),1)=0,"",INDEX(AF$1:AF2,MATCH(J3,J$1:J2,0),1)),"")</f>
        <v/>
      </c>
      <c r="AG3" s="2" t="str">
        <f>IFERROR(IF(INDEX(AG$1:AG2,MATCH(J3,J$1:J2,0),1)=0,"",INDEX(AG$1:AG2,MATCH(J3,J$1:J2,0),1)),"")</f>
        <v/>
      </c>
      <c r="AH3" s="2"/>
      <c r="AI3" s="2"/>
      <c r="AJ3" s="2"/>
      <c r="AK3" s="4"/>
      <c r="AL3" s="4"/>
      <c r="AM3" s="4"/>
      <c r="AN3" s="4"/>
      <c r="AO3" s="4"/>
      <c r="AP3" s="4"/>
      <c r="AQ3" s="4"/>
      <c r="AR3" s="4"/>
      <c r="AS3" s="4"/>
      <c r="AU3" s="7"/>
      <c r="AV3" s="47"/>
      <c r="AW3" s="66"/>
      <c r="AX3" s="66"/>
      <c r="AY3" s="66"/>
      <c r="AZ3" s="78"/>
      <c r="BA3" s="66"/>
      <c r="BB3" s="66"/>
      <c r="BC3" s="4"/>
      <c r="BD3" s="69"/>
      <c r="BE3" s="4"/>
      <c r="BF3" s="4"/>
      <c r="BG3" s="9"/>
      <c r="BH3" s="7"/>
      <c r="BI3" s="7"/>
      <c r="BJ3" s="7"/>
      <c r="BK3" s="7"/>
      <c r="BL3" s="7"/>
      <c r="BM3" s="7" t="str">
        <f t="shared" ca="1" si="2"/>
        <v/>
      </c>
      <c r="BN3" s="75" t="str">
        <f t="shared" si="3"/>
        <v/>
      </c>
      <c r="BO3" s="75" t="str">
        <f t="shared" si="4"/>
        <v/>
      </c>
      <c r="BP3" t="s">
        <v>39</v>
      </c>
      <c r="BR3">
        <v>1</v>
      </c>
      <c r="BS3" s="10" t="s">
        <v>27</v>
      </c>
      <c r="BU3" s="4" t="str">
        <f>IF(IFERROR(VLOOKUP(C3,C4:C$1993,1,0),"")="","",COUNTIF(C:C,C3))</f>
        <v/>
      </c>
      <c r="BY3" s="5">
        <f>IF(B3="","",IF(BU3="",1+(MAX(BY$2:BY2)),""))</f>
        <v>2</v>
      </c>
      <c r="BZ3" s="5" t="str">
        <f t="shared" si="5"/>
        <v/>
      </c>
      <c r="CA3" s="5" t="str">
        <f t="shared" si="6"/>
        <v/>
      </c>
      <c r="CB3" s="14">
        <f t="shared" si="7"/>
        <v>0</v>
      </c>
      <c r="CC3" s="25"/>
      <c r="CD3" s="15"/>
      <c r="CE3" s="5" t="str">
        <f t="shared" si="8"/>
        <v/>
      </c>
      <c r="CH3" s="5" t="str">
        <f>IFERROR(RANK(CJ3,CJ$2:CJ$1493,1),"")</f>
        <v/>
      </c>
      <c r="CI3" s="5" t="str">
        <f>IF(J3="","",IFERROR(IF(VLOOKUP(J3,J$2:J2,1,0)=0,"",""),J3))</f>
        <v/>
      </c>
      <c r="CJ3" s="22" t="str">
        <f>IF(CI3="","",(IFERROR(VLOOKUP(MID(CI3,1,1),$DA$2:DE$28,3,0),0)+IFERROR(VLOOKUP(MID(CI3,2,1),DA$2:DE$28,4,0),0)+IFERROR(VLOOKUP(MID(CI3,3,1),DA$2:DE$28,5,0),0)+(ROW(CI3)/1000000000000)))</f>
        <v/>
      </c>
      <c r="CL3" s="5">
        <v>2</v>
      </c>
      <c r="CM3" s="5" t="str">
        <f>IFERROR(VLOOKUP(CL3,CH$2:CI1079,2,0),"")</f>
        <v/>
      </c>
      <c r="DA3" s="5" t="s">
        <v>110</v>
      </c>
      <c r="DB3" s="5">
        <v>2</v>
      </c>
      <c r="DC3" s="5">
        <f t="shared" ref="DC3:DC28" si="12">DC$1*DB3</f>
        <v>7.4074074074074074</v>
      </c>
      <c r="DD3" s="5">
        <f t="shared" ref="DD3:DE28" si="13">(DD$1*$DB3)</f>
        <v>0.27434842249657065</v>
      </c>
      <c r="DE3" s="5">
        <f t="shared" si="13"/>
        <v>1.0161052685058172E-2</v>
      </c>
      <c r="DG3" s="5" t="e">
        <f>IF(REPORTE!AH$2="si",IF(C3=VALUE(REPORTE!C$22),IF(SUM(DG4:DG$1993),CONCATENATE(INT(B3),", "),INT(B3)),""),IF(C3=VALUE(REPORTE!C$21),IF(SUM(DG4:DG$1993),CONCATENATE(INT(B3),", "),INT(B3)),""))</f>
        <v>#VALUE!</v>
      </c>
      <c r="DK3" s="5" t="str">
        <f t="shared" si="9"/>
        <v/>
      </c>
    </row>
    <row r="4" spans="1:117"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IF(F4="","",IFERROR(CONCATENATE("PEUA",VLOOKUP(ESTADO,REPORTE!AV$2:AW$33,2,0),DIDTRITO_FORM,CADER_FORM,IFERROR(INDEX(BS:BS,MATCH(DAY(F4),BR:BR,0),1),DAY(F4)),IFERROR(INDEX(BS:BS,MATCH(MONTH(F4),BR:BR,0),1),MONTH(F4)),YEAR(F4),G4),""))</f>
        <v/>
      </c>
      <c r="I4" s="4"/>
      <c r="K4" s="2" t="str">
        <f>IFERROR(INDEX('padron cfe'!C:C,MATCH(DATOS!C4,'padron cfe'!A:A,0),1),"")</f>
        <v/>
      </c>
      <c r="L4" s="4" t="str">
        <f>IFERROR(IF(VLOOKUP(J4,J$2:L3,3,0)=0,"",VLOOKUP(J4,J$2:L3,3,0)),"")</f>
        <v/>
      </c>
      <c r="M4" s="4" t="str">
        <f>IFERROR(IF(VLOOKUP(J4,J$2:M3,4,0)=0,"",VLOOKUP(J4,J$2:M3,4,0)),"")</f>
        <v/>
      </c>
      <c r="N4" s="4"/>
      <c r="O4" s="2"/>
      <c r="P4" s="2"/>
      <c r="Q4" s="5" t="str">
        <f t="shared" si="10"/>
        <v/>
      </c>
      <c r="T4" s="2" t="str">
        <f>IFERROR(INDEX('padron cfe'!D:D,MATCH(DATOS!C4,'padron cfe'!A:A,0),1),"")</f>
        <v/>
      </c>
      <c r="U4" s="4"/>
      <c r="V4" s="4"/>
      <c r="W4" s="4"/>
      <c r="X4" s="4"/>
      <c r="Y4" s="6"/>
      <c r="Z4" s="4"/>
      <c r="AA4" s="4" t="str">
        <f t="shared" si="11"/>
        <v/>
      </c>
      <c r="AB4" s="4"/>
      <c r="AC4" s="4"/>
      <c r="AD4" s="4"/>
      <c r="AE4" s="2" t="str">
        <f>IFERROR(IF(INDEX(AE$1:AE3,MATCH(J4,J$1:J3,0),1)=0,"",INDEX(AE$1:AE3,MATCH(J4,J$1:J3,0),1)),"")</f>
        <v/>
      </c>
      <c r="AF4" s="2" t="str">
        <f>IFERROR(IF(INDEX(AF$1:AF3,MATCH(J4,J$1:J3,0),1)=0,"",INDEX(AF$1:AF3,MATCH(J4,J$1:J3,0),1)),"")</f>
        <v/>
      </c>
      <c r="AG4" s="2" t="str">
        <f>IFERROR(IF(INDEX(AG$1:AG3,MATCH(J4,J$1:J3,0),1)=0,"",INDEX(AG$1:AG3,MATCH(J4,J$1:J3,0),1)),"")</f>
        <v/>
      </c>
      <c r="AH4" s="2"/>
      <c r="AI4" s="2"/>
      <c r="AJ4" s="2"/>
      <c r="AK4" s="4"/>
      <c r="AL4" s="4"/>
      <c r="AM4" s="4"/>
      <c r="AN4" s="4"/>
      <c r="AO4" s="4"/>
      <c r="AP4" s="4"/>
      <c r="AQ4" s="4"/>
      <c r="AR4" s="4"/>
      <c r="AS4" s="4"/>
      <c r="AU4" s="7"/>
      <c r="AV4" s="47"/>
      <c r="AW4" s="66"/>
      <c r="AX4" s="66"/>
      <c r="AY4" s="66"/>
      <c r="AZ4" s="78"/>
      <c r="BA4" s="66"/>
      <c r="BB4" s="66"/>
      <c r="BC4" s="4"/>
      <c r="BD4" s="69"/>
      <c r="BE4" s="4"/>
      <c r="BF4" s="4"/>
      <c r="BG4" s="9"/>
      <c r="BH4" s="7"/>
      <c r="BI4" s="7"/>
      <c r="BJ4" s="7"/>
      <c r="BK4" s="7"/>
      <c r="BL4" s="7"/>
      <c r="BM4" s="7" t="str">
        <f t="shared" ca="1" si="2"/>
        <v/>
      </c>
      <c r="BN4" s="75" t="str">
        <f t="shared" si="3"/>
        <v/>
      </c>
      <c r="BO4" s="75" t="str">
        <f t="shared" si="4"/>
        <v/>
      </c>
      <c r="BP4" t="s">
        <v>90</v>
      </c>
      <c r="BR4">
        <v>2</v>
      </c>
      <c r="BS4" s="10" t="s">
        <v>28</v>
      </c>
      <c r="BU4" s="4" t="str">
        <f>IF(IFERROR(VLOOKUP(C4,C5:C$1993,1,0),"")="","",COUNTIF(C:C,C4))</f>
        <v/>
      </c>
      <c r="BY4" s="5">
        <f>IF(B4="","",IF(BU4="",1+(MAX(BY$2:BY3)),""))</f>
        <v>3</v>
      </c>
      <c r="BZ4" s="5" t="str">
        <f t="shared" si="5"/>
        <v/>
      </c>
      <c r="CA4" s="5" t="str">
        <f t="shared" si="6"/>
        <v/>
      </c>
      <c r="CB4" s="14">
        <f t="shared" si="7"/>
        <v>0</v>
      </c>
      <c r="CC4" s="25"/>
      <c r="CD4" s="15"/>
      <c r="CE4" s="5" t="str">
        <f t="shared" si="8"/>
        <v/>
      </c>
      <c r="CH4" s="5" t="str">
        <f>IFERROR(RANK(CJ4,CJ$2:CJ$1493,1),"")</f>
        <v/>
      </c>
      <c r="CI4" s="5" t="str">
        <f>IF(J4="","",IFERROR(IF(VLOOKUP(J4,J$2:J3,1,0)=0,"",""),J4))</f>
        <v/>
      </c>
      <c r="CJ4" s="22" t="str">
        <f>IF(CI4="","",(IFERROR(VLOOKUP(MID(CI4,1,1),$DA$2:DE$28,3,0),0)+IFERROR(VLOOKUP(MID(CI4,2,1),DA$2:DE$28,4,0),0)+IFERROR(VLOOKUP(MID(CI4,3,1),DA$2:DE$28,5,0),0)+(ROW(CI4)/1000000000000)))</f>
        <v/>
      </c>
      <c r="CL4" s="5">
        <v>3</v>
      </c>
      <c r="CM4" s="5" t="str">
        <f>IFERROR(VLOOKUP(CL4,CH$2:CI1080,2,0),"")</f>
        <v/>
      </c>
      <c r="DA4" s="5" t="s">
        <v>111</v>
      </c>
      <c r="DB4" s="5">
        <v>3</v>
      </c>
      <c r="DC4" s="5">
        <f t="shared" si="12"/>
        <v>11.111111111111111</v>
      </c>
      <c r="DD4" s="5">
        <f t="shared" si="13"/>
        <v>0.41152263374485598</v>
      </c>
      <c r="DE4" s="5">
        <f t="shared" si="13"/>
        <v>1.5241579027587257E-2</v>
      </c>
      <c r="DG4" s="5" t="e">
        <f>IF(REPORTE!AH$2="si",IF(C4=VALUE(REPORTE!C$22),IF(SUM(DG5:DG$1993),CONCATENATE(INT(B4),", "),INT(B4)),""),IF(C4=VALUE(REPORTE!C$21),IF(SUM(DG5:DG$1993),CONCATENATE(INT(B4),", "),INT(B4)),""))</f>
        <v>#VALUE!</v>
      </c>
      <c r="DK4" s="5" t="str">
        <f t="shared" si="9"/>
        <v/>
      </c>
    </row>
    <row r="5" spans="1:117"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IF(F5="","",IFERROR(CONCATENATE("PEUA",VLOOKUP(ESTADO,REPORTE!AV$2:AW$33,2,0),DIDTRITO_FORM,CADER_FORM,IFERROR(INDEX(BS:BS,MATCH(DAY(F5),BR:BR,0),1),DAY(F5)),IFERROR(INDEX(BS:BS,MATCH(MONTH(F5),BR:BR,0),1),MONTH(F5)),YEAR(F5),G5),""))</f>
        <v/>
      </c>
      <c r="I5" s="4"/>
      <c r="K5" s="2" t="str">
        <f>IFERROR(INDEX('padron cfe'!C:C,MATCH(DATOS!C5,'padron cfe'!A:A,0),1),"")</f>
        <v/>
      </c>
      <c r="L5" s="4" t="str">
        <f>IFERROR(IF(VLOOKUP(J5,J$2:L4,3,0)=0,"",VLOOKUP(J5,J$2:L4,3,0)),"")</f>
        <v/>
      </c>
      <c r="M5" s="4" t="str">
        <f>IFERROR(IF(VLOOKUP(J5,J$2:M4,4,0)=0,"",VLOOKUP(J5,J$2:M4,4,0)),"")</f>
        <v/>
      </c>
      <c r="N5" s="4"/>
      <c r="O5" s="2"/>
      <c r="P5" s="2"/>
      <c r="Q5" s="5" t="str">
        <f t="shared" si="10"/>
        <v/>
      </c>
      <c r="T5" s="2" t="str">
        <f>IFERROR(INDEX('padron cfe'!D:D,MATCH(DATOS!C5,'padron cfe'!A:A,0),1),"")</f>
        <v/>
      </c>
      <c r="U5" s="4"/>
      <c r="V5" s="4"/>
      <c r="W5" s="4"/>
      <c r="X5" s="4"/>
      <c r="Y5" s="6" t="s">
        <v>157</v>
      </c>
      <c r="Z5" s="4"/>
      <c r="AA5" s="4" t="str">
        <f t="shared" si="1"/>
        <v/>
      </c>
      <c r="AB5" s="4"/>
      <c r="AC5" s="4"/>
      <c r="AD5" s="4"/>
      <c r="AE5" s="2" t="str">
        <f>IFERROR(IF(INDEX(AE$1:AE4,MATCH(J5,J$1:J4,0),1)=0,"",INDEX(AE$1:AE4,MATCH(J5,J$1:J4,0),1)),"")</f>
        <v/>
      </c>
      <c r="AF5" s="2" t="str">
        <f>IFERROR(IF(INDEX(AF$1:AF4,MATCH(J5,J$1:J4,0),1)=0,"",INDEX(AF$1:AF4,MATCH(J5,J$1:J4,0),1)),"")</f>
        <v/>
      </c>
      <c r="AG5" s="2" t="str">
        <f>IFERROR(IF(INDEX(AG$1:AG4,MATCH(J5,J$1:J4,0),1)=0,"",INDEX(AG$1:AG4,MATCH(J5,J$1:J4,0),1)),"")</f>
        <v/>
      </c>
      <c r="AH5" s="2"/>
      <c r="AI5" s="2"/>
      <c r="AJ5" s="2"/>
      <c r="AK5" s="4"/>
      <c r="AL5" s="4"/>
      <c r="AM5" s="4"/>
      <c r="AN5" s="4"/>
      <c r="AO5" s="4"/>
      <c r="AP5" s="4"/>
      <c r="AQ5" s="4"/>
      <c r="AR5" s="4"/>
      <c r="AS5" s="4"/>
      <c r="AU5" s="7"/>
      <c r="AV5" s="47"/>
      <c r="AW5" s="66"/>
      <c r="AX5" s="66"/>
      <c r="AY5" s="66"/>
      <c r="AZ5" s="78"/>
      <c r="BA5" s="66"/>
      <c r="BB5" s="66"/>
      <c r="BC5" s="4"/>
      <c r="BD5" s="69"/>
      <c r="BE5" s="4"/>
      <c r="BF5" s="4"/>
      <c r="BG5" s="9"/>
      <c r="BH5" s="7"/>
      <c r="BI5" s="7"/>
      <c r="BJ5" s="7"/>
      <c r="BK5" s="7"/>
      <c r="BL5" s="7"/>
      <c r="BM5" s="7" t="str">
        <f t="shared" ca="1" si="2"/>
        <v/>
      </c>
      <c r="BN5" s="75" t="str">
        <f t="shared" si="3"/>
        <v/>
      </c>
      <c r="BO5" s="75" t="str">
        <f t="shared" si="4"/>
        <v/>
      </c>
      <c r="BP5" t="s">
        <v>94</v>
      </c>
      <c r="BR5">
        <v>3</v>
      </c>
      <c r="BS5" s="10" t="s">
        <v>29</v>
      </c>
      <c r="BU5" s="4" t="str">
        <f>IF(IFERROR(VLOOKUP(C5,C6:C$1993,1,0),"")="","",COUNTIF(C:C,C5))</f>
        <v/>
      </c>
      <c r="BY5" s="5" t="str">
        <f>IF(B5="","",IF(BU5="",1+(MAX(BY$2:BY4)),""))</f>
        <v/>
      </c>
      <c r="BZ5" s="5" t="str">
        <f t="shared" si="5"/>
        <v/>
      </c>
      <c r="CA5" s="5" t="str">
        <f t="shared" si="6"/>
        <v/>
      </c>
      <c r="CB5" s="14" t="str">
        <f t="shared" si="7"/>
        <v/>
      </c>
      <c r="CC5" s="25"/>
      <c r="CD5" s="15"/>
      <c r="CE5" s="5" t="str">
        <f t="shared" si="8"/>
        <v/>
      </c>
      <c r="CH5" s="5" t="str">
        <f t="shared" ref="CH5:CH10" si="14">IFERROR(RANK(CJ5,CJ$2:CJ$1493,1),"")</f>
        <v/>
      </c>
      <c r="CI5" s="5" t="str">
        <f>IF(J5="","",IFERROR(IF(VLOOKUP(J5,J$2:J4,1,0)=0,"",""),J5))</f>
        <v/>
      </c>
      <c r="CJ5" s="22" t="str">
        <f>IF(CI5="","",(IFERROR(VLOOKUP(MID(CI5,1,1),$DA$2:DE$28,3,0),0)+IFERROR(VLOOKUP(MID(CI5,2,1),DA$2:DE$28,4,0),0)+IFERROR(VLOOKUP(MID(CI5,3,1),DA$2:DE$28,5,0),0)+(ROW(CI5)/1000000000000)))</f>
        <v/>
      </c>
      <c r="CL5" s="5">
        <v>4</v>
      </c>
      <c r="CM5" s="5" t="str">
        <f>IFERROR(VLOOKUP(CL5,CH$2:CI1081,2,0),"")</f>
        <v/>
      </c>
      <c r="DA5" s="5" t="s">
        <v>112</v>
      </c>
      <c r="DB5" s="5">
        <v>4</v>
      </c>
      <c r="DC5" s="5">
        <f t="shared" si="12"/>
        <v>14.814814814814815</v>
      </c>
      <c r="DD5" s="5">
        <f t="shared" si="13"/>
        <v>0.54869684499314131</v>
      </c>
      <c r="DE5" s="5">
        <f t="shared" si="13"/>
        <v>2.0322105370116344E-2</v>
      </c>
      <c r="DG5" s="5" t="e">
        <f>IF(REPORTE!AH$2="si",IF(C5=VALUE(REPORTE!C$22),IF(SUM(DG6:DG$1993),CONCATENATE(INT(B5),", "),INT(B5)),""),IF(C5=VALUE(REPORTE!C$21),IF(SUM(DG6:DG$1993),CONCATENATE(INT(B5),", "),INT(B5)),""))</f>
        <v>#VALUE!</v>
      </c>
      <c r="DK5" s="5" t="str">
        <f t="shared" si="9"/>
        <v/>
      </c>
    </row>
    <row r="6" spans="1:117"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IF(F6="","",IFERROR(CONCATENATE("PEUA",VLOOKUP(ESTADO,REPORTE!AV$2:AW$33,2,0),DIDTRITO_FORM,CADER_FORM,IFERROR(INDEX(BS:BS,MATCH(DAY(F6),BR:BR,0),1),DAY(F6)),IFERROR(INDEX(BS:BS,MATCH(MONTH(F6),BR:BR,0),1),MONTH(F6)),YEAR(F6),G6),""))</f>
        <v/>
      </c>
      <c r="I6" s="4"/>
      <c r="K6" s="2" t="str">
        <f>IFERROR(INDEX('padron cfe'!C:C,MATCH(DATOS!C6,'padron cfe'!A:A,0),1),"")</f>
        <v/>
      </c>
      <c r="L6" s="4" t="str">
        <f>IFERROR(IF(VLOOKUP(J6,J$2:L5,3,0)=0,"",VLOOKUP(J6,J$2:L5,3,0)),"")</f>
        <v/>
      </c>
      <c r="M6" s="4" t="str">
        <f>IFERROR(IF(VLOOKUP(J6,J$2:M5,4,0)=0,"",VLOOKUP(J6,J$2:M5,4,0)),"")</f>
        <v/>
      </c>
      <c r="N6" s="4"/>
      <c r="O6" s="2"/>
      <c r="P6" s="2"/>
      <c r="Q6" s="5" t="str">
        <f t="shared" si="10"/>
        <v/>
      </c>
      <c r="T6" s="2" t="str">
        <f>IFERROR(INDEX('padron cfe'!D:D,MATCH(DATOS!C6,'padron cfe'!A:A,0),1),"")</f>
        <v/>
      </c>
      <c r="U6" s="4"/>
      <c r="V6" s="4"/>
      <c r="W6" s="4"/>
      <c r="X6" s="4"/>
      <c r="Y6" s="6" t="s">
        <v>157</v>
      </c>
      <c r="Z6" s="4"/>
      <c r="AA6" s="4" t="str">
        <f t="shared" si="1"/>
        <v/>
      </c>
      <c r="AB6" s="4"/>
      <c r="AC6" s="4"/>
      <c r="AD6" s="4"/>
      <c r="AE6" s="2" t="str">
        <f>IFERROR(IF(INDEX(AE$1:AE5,MATCH(J6,J$1:J5,0),1)=0,"",INDEX(AE$1:AE5,MATCH(J6,J$1:J5,0),1)),"")</f>
        <v/>
      </c>
      <c r="AF6" s="2" t="str">
        <f>IFERROR(IF(INDEX(AF$1:AF5,MATCH(J6,J$1:J5,0),1)=0,"",INDEX(AF$1:AF5,MATCH(J6,J$1:J5,0),1)),"")</f>
        <v/>
      </c>
      <c r="AG6" s="2" t="str">
        <f>IFERROR(IF(INDEX(AG$1:AG5,MATCH(J6,J$1:J5,0),1)=0,"",INDEX(AG$1:AG5,MATCH(J6,J$1:J5,0),1)),"")</f>
        <v/>
      </c>
      <c r="AH6" s="2"/>
      <c r="AI6" s="2"/>
      <c r="AJ6" s="2"/>
      <c r="AK6" s="4"/>
      <c r="AL6" s="4"/>
      <c r="AM6" s="4"/>
      <c r="AN6" s="4"/>
      <c r="AO6" s="4"/>
      <c r="AP6" s="4"/>
      <c r="AQ6" s="4"/>
      <c r="AR6" s="4"/>
      <c r="AS6" s="4"/>
      <c r="AU6" s="7"/>
      <c r="AV6" s="47"/>
      <c r="AW6" s="66"/>
      <c r="AX6" s="66"/>
      <c r="AY6" s="66"/>
      <c r="AZ6" s="78"/>
      <c r="BA6" s="66"/>
      <c r="BB6" s="66"/>
      <c r="BC6" s="4"/>
      <c r="BD6" s="69"/>
      <c r="BE6" s="4"/>
      <c r="BF6" s="4"/>
      <c r="BG6" s="9" t="s">
        <v>157</v>
      </c>
      <c r="BH6" s="7"/>
      <c r="BI6" s="7"/>
      <c r="BJ6" s="7"/>
      <c r="BK6" s="7"/>
      <c r="BL6" s="7"/>
      <c r="BM6" s="7" t="str">
        <f t="shared" ca="1" si="2"/>
        <v/>
      </c>
      <c r="BN6" s="75" t="str">
        <f t="shared" si="3"/>
        <v/>
      </c>
      <c r="BO6" s="75" t="str">
        <f t="shared" si="4"/>
        <v/>
      </c>
      <c r="BP6" t="s">
        <v>36</v>
      </c>
      <c r="BQ6" s="5" t="s">
        <v>98</v>
      </c>
      <c r="BR6">
        <v>4</v>
      </c>
      <c r="BS6" s="10" t="s">
        <v>30</v>
      </c>
      <c r="BU6" s="4" t="str">
        <f>IF(IFERROR(VLOOKUP(C6,C7:C$1993,1,0),"")="","",COUNTIF(C:C,C6))</f>
        <v/>
      </c>
      <c r="BY6" s="5" t="str">
        <f>IF(B6="","",IF(BU6="",1+(MAX(BY$2:BY5)),""))</f>
        <v/>
      </c>
      <c r="BZ6" s="5" t="str">
        <f t="shared" si="5"/>
        <v/>
      </c>
      <c r="CA6" s="5" t="str">
        <f t="shared" si="6"/>
        <v/>
      </c>
      <c r="CB6" s="14" t="str">
        <f t="shared" si="7"/>
        <v/>
      </c>
      <c r="CC6" s="25"/>
      <c r="CD6" s="15"/>
      <c r="CE6" s="5" t="str">
        <f t="shared" si="8"/>
        <v/>
      </c>
      <c r="CH6" s="5" t="str">
        <f t="shared" si="14"/>
        <v/>
      </c>
      <c r="CI6" s="5" t="str">
        <f>IF(J6="","",IFERROR(IF(VLOOKUP(J6,J$2:J5,1,0)=0,"",""),J6))</f>
        <v/>
      </c>
      <c r="CJ6" s="22" t="str">
        <f>IF(CI6="","",(IFERROR(VLOOKUP(MID(CI6,1,1),$DA$2:DE$28,3,0),0)+IFERROR(VLOOKUP(MID(CI6,2,1),DA$2:DE$28,4,0),0)+IFERROR(VLOOKUP(MID(CI6,3,1),DA$2:DE$28,5,0),0)+(ROW(CI6)/1000000000000)))</f>
        <v/>
      </c>
      <c r="CL6" s="5">
        <v>5</v>
      </c>
      <c r="CM6" s="5" t="str">
        <f>IFERROR(VLOOKUP(CL6,CH$2:CI1082,2,0),"")</f>
        <v/>
      </c>
      <c r="DA6" s="5" t="s">
        <v>113</v>
      </c>
      <c r="DB6" s="5">
        <v>5</v>
      </c>
      <c r="DC6" s="5">
        <f t="shared" si="12"/>
        <v>18.518518518518519</v>
      </c>
      <c r="DD6" s="5">
        <f t="shared" si="13"/>
        <v>0.68587105624142664</v>
      </c>
      <c r="DE6" s="5">
        <f t="shared" si="13"/>
        <v>2.5402631712645431E-2</v>
      </c>
      <c r="DG6" s="5" t="e">
        <f>IF(REPORTE!AH$2="si",IF(C6=VALUE(REPORTE!C$22),IF(SUM(DG7:DG$1993),CONCATENATE(INT(B6),", "),INT(B6)),""),IF(C6=VALUE(REPORTE!C$21),IF(SUM(DG7:DG$1993),CONCATENATE(INT(B6),", "),INT(B6)),""))</f>
        <v>#VALUE!</v>
      </c>
      <c r="DK6" s="5" t="str">
        <f t="shared" si="9"/>
        <v/>
      </c>
    </row>
    <row r="7" spans="1:117"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IF(F7="","",IFERROR(CONCATENATE("PEUA",VLOOKUP(ESTADO,REPORTE!AV$2:AW$33,2,0),DIDTRITO_FORM,CADER_FORM,IFERROR(INDEX(BS:BS,MATCH(DAY(F7),BR:BR,0),1),DAY(F7)),IFERROR(INDEX(BS:BS,MATCH(MONTH(F7),BR:BR,0),1),MONTH(F7)),YEAR(F7),G7),""))</f>
        <v/>
      </c>
      <c r="I7" s="4"/>
      <c r="K7" s="2" t="str">
        <f>IFERROR(INDEX('padron cfe'!C:C,MATCH(DATOS!C7,'padron cfe'!A:A,0),1),"")</f>
        <v/>
      </c>
      <c r="L7" s="4" t="str">
        <f>IFERROR(IF(VLOOKUP(J7,J$2:L6,3,0)=0,"",VLOOKUP(J7,J$2:L6,3,0)),"")</f>
        <v/>
      </c>
      <c r="M7" s="4" t="str">
        <f>IFERROR(IF(VLOOKUP(J7,J$2:M6,4,0)=0,"",VLOOKUP(J7,J$2:M6,4,0)),"")</f>
        <v/>
      </c>
      <c r="N7" s="4"/>
      <c r="O7" s="2"/>
      <c r="P7" s="2"/>
      <c r="Q7" s="5" t="str">
        <f t="shared" si="10"/>
        <v/>
      </c>
      <c r="T7" s="2" t="str">
        <f>IFERROR(INDEX('padron cfe'!D:D,MATCH(DATOS!C7,'padron cfe'!A:A,0),1),"")</f>
        <v/>
      </c>
      <c r="U7" s="4"/>
      <c r="V7" s="4"/>
      <c r="W7" s="4"/>
      <c r="X7" s="4"/>
      <c r="Y7" s="6" t="s">
        <v>157</v>
      </c>
      <c r="Z7" s="4"/>
      <c r="AA7" s="4" t="str">
        <f t="shared" si="1"/>
        <v/>
      </c>
      <c r="AB7" s="4"/>
      <c r="AC7" s="4"/>
      <c r="AD7" s="4"/>
      <c r="AE7" s="2" t="str">
        <f>IFERROR(IF(INDEX(AE$1:AE6,MATCH(J7,J$1:J6,0),1)=0,"",INDEX(AE$1:AE6,MATCH(J7,J$1:J6,0),1)),"")</f>
        <v/>
      </c>
      <c r="AF7" s="2" t="str">
        <f>IFERROR(IF(INDEX(AF$1:AF6,MATCH(J7,J$1:J6,0),1)=0,"",INDEX(AF$1:AF6,MATCH(J7,J$1:J6,0),1)),"")</f>
        <v/>
      </c>
      <c r="AG7" s="2" t="str">
        <f>IFERROR(IF(INDEX(AG$1:AG6,MATCH(J7,J$1:J6,0),1)=0,"",INDEX(AG$1:AG6,MATCH(J7,J$1:J6,0),1)),"")</f>
        <v/>
      </c>
      <c r="AH7" s="2"/>
      <c r="AI7" s="2"/>
      <c r="AJ7" s="2"/>
      <c r="AK7" s="4"/>
      <c r="AL7" s="4"/>
      <c r="AM7" s="4"/>
      <c r="AN7" s="4"/>
      <c r="AO7" s="4"/>
      <c r="AP7" s="4"/>
      <c r="AQ7" s="4"/>
      <c r="AR7" s="4"/>
      <c r="AS7" s="4"/>
      <c r="AU7" s="7"/>
      <c r="AV7" s="47"/>
      <c r="AW7" s="66"/>
      <c r="AX7" s="66"/>
      <c r="AY7" s="66"/>
      <c r="AZ7" s="78"/>
      <c r="BA7" s="66"/>
      <c r="BB7" s="66"/>
      <c r="BC7" s="4"/>
      <c r="BD7" s="69"/>
      <c r="BE7" s="4"/>
      <c r="BF7" s="4"/>
      <c r="BG7" s="9"/>
      <c r="BH7" s="7"/>
      <c r="BI7" s="7"/>
      <c r="BJ7" s="7"/>
      <c r="BK7" s="7"/>
      <c r="BL7" s="7"/>
      <c r="BM7" s="7" t="str">
        <f t="shared" ca="1" si="2"/>
        <v/>
      </c>
      <c r="BN7" s="75" t="str">
        <f t="shared" si="3"/>
        <v/>
      </c>
      <c r="BO7" s="75" t="str">
        <f t="shared" si="4"/>
        <v/>
      </c>
      <c r="BP7" s="5" t="s">
        <v>42</v>
      </c>
      <c r="BQ7" s="5" t="s">
        <v>98</v>
      </c>
      <c r="BR7">
        <v>5</v>
      </c>
      <c r="BS7" s="10" t="s">
        <v>31</v>
      </c>
      <c r="BU7" s="4" t="str">
        <f>IF(IFERROR(VLOOKUP(C7,C8:C$1993,1,0),"")="","",COUNTIF(C:C,C7))</f>
        <v/>
      </c>
      <c r="BY7" s="5" t="str">
        <f>IF(B7="","",IF(BU7="",1+(MAX(BY$2:BY6)),""))</f>
        <v/>
      </c>
      <c r="BZ7" s="5" t="str">
        <f t="shared" si="5"/>
        <v/>
      </c>
      <c r="CA7" s="5" t="str">
        <f t="shared" si="6"/>
        <v/>
      </c>
      <c r="CB7" s="14" t="str">
        <f t="shared" si="7"/>
        <v/>
      </c>
      <c r="CC7" s="25"/>
      <c r="CD7" s="15"/>
      <c r="CE7" s="5" t="str">
        <f t="shared" si="8"/>
        <v/>
      </c>
      <c r="CH7" s="5" t="str">
        <f t="shared" si="14"/>
        <v/>
      </c>
      <c r="CI7" s="5" t="str">
        <f>IF(J7="","",IFERROR(IF(VLOOKUP(J7,J$2:J6,1,0)=0,"",""),J7))</f>
        <v/>
      </c>
      <c r="CJ7" s="22" t="str">
        <f>IF(CI7="","",(IFERROR(VLOOKUP(MID(CI7,1,1),$DA$2:DE$28,3,0),0)+IFERROR(VLOOKUP(MID(CI7,2,1),DA$2:DE$28,4,0),0)+IFERROR(VLOOKUP(MID(CI7,3,1),DA$2:DE$28,5,0),0)+(ROW(CI7)/1000000000000)))</f>
        <v/>
      </c>
      <c r="CL7" s="5">
        <v>6</v>
      </c>
      <c r="CM7" s="5" t="str">
        <f>IFERROR(VLOOKUP(CL7,CH$2:CI1083,2,0),"")</f>
        <v/>
      </c>
      <c r="DA7" s="5" t="s">
        <v>13</v>
      </c>
      <c r="DB7" s="5">
        <v>6</v>
      </c>
      <c r="DC7" s="5">
        <f t="shared" si="12"/>
        <v>22.222222222222221</v>
      </c>
      <c r="DD7" s="5">
        <f t="shared" si="13"/>
        <v>0.82304526748971196</v>
      </c>
      <c r="DE7" s="5">
        <f t="shared" si="13"/>
        <v>3.0483158055174514E-2</v>
      </c>
      <c r="DG7" s="5" t="e">
        <f>IF(REPORTE!AH$2="si",IF(C7=VALUE(REPORTE!C$22),IF(SUM(DG8:DG$1993),CONCATENATE(INT(B7),", "),INT(B7)),""),IF(C7=VALUE(REPORTE!C$21),IF(SUM(DG8:DG$1993),CONCATENATE(INT(B7),", "),INT(B7)),""))</f>
        <v>#VALUE!</v>
      </c>
      <c r="DK7" s="5" t="str">
        <f t="shared" si="9"/>
        <v/>
      </c>
    </row>
    <row r="8" spans="1:117"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IF(F8="","",IFERROR(CONCATENATE("PEUA",VLOOKUP(ESTADO,REPORTE!AV$2:AW$33,2,0),DIDTRITO_FORM,CADER_FORM,IFERROR(INDEX(BS:BS,MATCH(DAY(F8),BR:BR,0),1),DAY(F8)),IFERROR(INDEX(BS:BS,MATCH(MONTH(F8),BR:BR,0),1),MONTH(F8)),YEAR(F8),G8),""))</f>
        <v/>
      </c>
      <c r="I8" s="4"/>
      <c r="K8" s="2" t="str">
        <f>IFERROR(INDEX('padron cfe'!C:C,MATCH(DATOS!C8,'padron cfe'!A:A,0),1),"")</f>
        <v/>
      </c>
      <c r="L8" s="4" t="str">
        <f>IFERROR(IF(VLOOKUP(J8,J$2:L7,3,0)=0,"",VLOOKUP(J8,J$2:L7,3,0)),"")</f>
        <v/>
      </c>
      <c r="M8" s="4" t="str">
        <f>IFERROR(IF(VLOOKUP(J8,J$2:M7,4,0)=0,"",VLOOKUP(J8,J$2:M7,4,0)),"")</f>
        <v/>
      </c>
      <c r="N8" s="4"/>
      <c r="O8" s="2"/>
      <c r="P8" s="2"/>
      <c r="Q8" s="5" t="str">
        <f t="shared" si="10"/>
        <v/>
      </c>
      <c r="T8" s="2" t="str">
        <f>IFERROR(INDEX('padron cfe'!D:D,MATCH(DATOS!C8,'padron cfe'!A:A,0),1),"")</f>
        <v/>
      </c>
      <c r="U8" s="4"/>
      <c r="V8" s="4"/>
      <c r="W8" s="4"/>
      <c r="X8" s="4"/>
      <c r="Y8" s="6" t="s">
        <v>157</v>
      </c>
      <c r="Z8" s="4"/>
      <c r="AA8" s="4" t="str">
        <f t="shared" si="1"/>
        <v/>
      </c>
      <c r="AB8" s="4"/>
      <c r="AC8" s="4"/>
      <c r="AD8" s="4"/>
      <c r="AE8" s="2" t="str">
        <f>IFERROR(IF(INDEX(AE$1:AE7,MATCH(J8,J$1:J7,0),1)=0,"",INDEX(AE$1:AE7,MATCH(J8,J$1:J7,0),1)),"")</f>
        <v/>
      </c>
      <c r="AF8" s="2" t="str">
        <f>IFERROR(IF(INDEX(AF$1:AF7,MATCH(J8,J$1:J7,0),1)=0,"",INDEX(AF$1:AF7,MATCH(J8,J$1:J7,0),1)),"")</f>
        <v/>
      </c>
      <c r="AG8" s="2" t="str">
        <f>IFERROR(IF(INDEX(AG$1:AG7,MATCH(J8,J$1:J7,0),1)=0,"",INDEX(AG$1:AG7,MATCH(J8,J$1:J7,0),1)),"")</f>
        <v/>
      </c>
      <c r="AH8" s="2"/>
      <c r="AI8" s="2"/>
      <c r="AJ8" s="2"/>
      <c r="AK8" s="4"/>
      <c r="AL8" s="4"/>
      <c r="AM8" s="4"/>
      <c r="AN8" s="4"/>
      <c r="AO8" s="4"/>
      <c r="AP8" s="4"/>
      <c r="AQ8" s="4"/>
      <c r="AR8" s="4"/>
      <c r="AS8" s="4"/>
      <c r="AU8" s="7"/>
      <c r="AV8" s="47"/>
      <c r="AW8" s="66"/>
      <c r="AX8" s="66"/>
      <c r="AY8" s="66"/>
      <c r="AZ8" s="78"/>
      <c r="BA8" s="66"/>
      <c r="BB8" s="66"/>
      <c r="BC8" s="4"/>
      <c r="BD8" s="69"/>
      <c r="BE8" s="4"/>
      <c r="BF8" s="4"/>
      <c r="BG8" s="9" t="s">
        <v>157</v>
      </c>
      <c r="BH8" s="7"/>
      <c r="BI8" s="7"/>
      <c r="BJ8" s="7"/>
      <c r="BK8" s="7"/>
      <c r="BL8" s="7"/>
      <c r="BM8" s="7" t="str">
        <f t="shared" ca="1" si="2"/>
        <v/>
      </c>
      <c r="BN8" s="75" t="str">
        <f t="shared" si="3"/>
        <v/>
      </c>
      <c r="BO8" s="75" t="str">
        <f t="shared" si="4"/>
        <v/>
      </c>
      <c r="BP8" t="s">
        <v>130</v>
      </c>
      <c r="BR8">
        <v>6</v>
      </c>
      <c r="BS8" s="10" t="s">
        <v>32</v>
      </c>
      <c r="BU8" s="4" t="str">
        <f>IF(IFERROR(VLOOKUP(C8,C9:C$1993,1,0),"")="","",COUNTIF(C:C,C8))</f>
        <v/>
      </c>
      <c r="BY8" s="5" t="str">
        <f>IF(B8="","",IF(BU8="",1+(MAX(BY$2:BY7)),""))</f>
        <v/>
      </c>
      <c r="BZ8" s="5" t="str">
        <f t="shared" si="5"/>
        <v/>
      </c>
      <c r="CA8" s="5" t="str">
        <f t="shared" si="6"/>
        <v/>
      </c>
      <c r="CB8" s="14" t="str">
        <f t="shared" si="7"/>
        <v/>
      </c>
      <c r="CC8" s="25"/>
      <c r="CD8" s="15"/>
      <c r="CE8" s="5" t="str">
        <f t="shared" si="8"/>
        <v/>
      </c>
      <c r="CH8" s="5" t="str">
        <f t="shared" si="14"/>
        <v/>
      </c>
      <c r="CI8" s="5" t="str">
        <f>IF(J8="","",IFERROR(IF(VLOOKUP(J8,J$2:J7,1,0)=0,"",""),J8))</f>
        <v/>
      </c>
      <c r="CJ8" s="22" t="str">
        <f>IF(CI8="","",(IFERROR(VLOOKUP(MID(CI8,1,1),$DA$2:DE$28,3,0),0)+IFERROR(VLOOKUP(MID(CI8,2,1),DA$2:DE$28,4,0),0)+IFERROR(VLOOKUP(MID(CI8,3,1),DA$2:DE$28,5,0),0)+(ROW(CI8)/1000000000000)))</f>
        <v/>
      </c>
      <c r="CL8" s="5">
        <v>7</v>
      </c>
      <c r="CM8" s="5" t="str">
        <f>IFERROR(VLOOKUP(CL8,CH$2:CI1084,2,0),"")</f>
        <v/>
      </c>
      <c r="DA8" s="5" t="s">
        <v>114</v>
      </c>
      <c r="DB8" s="5">
        <v>7</v>
      </c>
      <c r="DC8" s="5">
        <f t="shared" si="12"/>
        <v>25.925925925925927</v>
      </c>
      <c r="DD8" s="5">
        <f t="shared" si="13"/>
        <v>0.96021947873799729</v>
      </c>
      <c r="DE8" s="5">
        <f t="shared" si="13"/>
        <v>3.5563684397703604E-2</v>
      </c>
      <c r="DG8" s="5" t="e">
        <f>IF(REPORTE!AH$2="si",IF(C8=VALUE(REPORTE!C$22),IF(SUM(DG9:DG$1993),CONCATENATE(INT(B8),", "),INT(B8)),""),IF(C8=VALUE(REPORTE!C$21),IF(SUM(DG9:DG$1993),CONCATENATE(INT(B8),", "),INT(B8)),""))</f>
        <v>#VALUE!</v>
      </c>
      <c r="DK8" s="5" t="str">
        <f t="shared" si="9"/>
        <v/>
      </c>
    </row>
    <row r="9" spans="1:117"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IF(F9="","",IFERROR(CONCATENATE("PEUA",VLOOKUP(ESTADO,REPORTE!AV$2:AW$33,2,0),DIDTRITO_FORM,CADER_FORM,IFERROR(INDEX(BS:BS,MATCH(DAY(F9),BR:BR,0),1),DAY(F9)),IFERROR(INDEX(BS:BS,MATCH(MONTH(F9),BR:BR,0),1),MONTH(F9)),YEAR(F9),G9),""))</f>
        <v/>
      </c>
      <c r="I9" s="4"/>
      <c r="K9" s="2" t="str">
        <f>IFERROR(INDEX('padron cfe'!C:C,MATCH(DATOS!C9,'padron cfe'!A:A,0),1),"")</f>
        <v/>
      </c>
      <c r="L9" s="4" t="str">
        <f>IFERROR(IF(VLOOKUP(J9,J$2:L8,3,0)=0,"",VLOOKUP(J9,J$2:L8,3,0)),"")</f>
        <v/>
      </c>
      <c r="M9" s="4" t="str">
        <f>IFERROR(IF(VLOOKUP(J9,J$2:M8,4,0)=0,"",VLOOKUP(J9,J$2:M8,4,0)),"")</f>
        <v/>
      </c>
      <c r="N9" s="4"/>
      <c r="O9" s="2"/>
      <c r="P9" s="2"/>
      <c r="Q9" s="5" t="str">
        <f t="shared" si="10"/>
        <v/>
      </c>
      <c r="T9" s="2" t="str">
        <f>IFERROR(INDEX('padron cfe'!D:D,MATCH(DATOS!C9,'padron cfe'!A:A,0),1),"")</f>
        <v/>
      </c>
      <c r="U9" s="4"/>
      <c r="V9" s="4"/>
      <c r="W9" s="4"/>
      <c r="X9" s="4"/>
      <c r="Y9" s="6" t="s">
        <v>157</v>
      </c>
      <c r="Z9" s="4"/>
      <c r="AA9" s="4" t="str">
        <f t="shared" si="1"/>
        <v/>
      </c>
      <c r="AB9" s="4"/>
      <c r="AC9" s="4"/>
      <c r="AD9" s="4"/>
      <c r="AE9" s="2" t="str">
        <f>IFERROR(IF(INDEX(AE$1:AE8,MATCH(J9,J$1:J8,0),1)=0,"",INDEX(AE$1:AE8,MATCH(J9,J$1:J8,0),1)),"")</f>
        <v/>
      </c>
      <c r="AF9" s="2" t="str">
        <f>IFERROR(IF(INDEX(AF$1:AF8,MATCH(J9,J$1:J8,0),1)=0,"",INDEX(AF$1:AF8,MATCH(J9,J$1:J8,0),1)),"")</f>
        <v/>
      </c>
      <c r="AG9" s="2" t="str">
        <f>IFERROR(IF(INDEX(AG$1:AG8,MATCH(J9,J$1:J8,0),1)=0,"",INDEX(AG$1:AG8,MATCH(J9,J$1:J8,0),1)),"")</f>
        <v/>
      </c>
      <c r="AH9" s="2"/>
      <c r="AI9" s="2"/>
      <c r="AJ9" s="2"/>
      <c r="AK9" s="4"/>
      <c r="AL9" s="4"/>
      <c r="AM9" s="4"/>
      <c r="AN9" s="4"/>
      <c r="AO9" s="4"/>
      <c r="AP9" s="4"/>
      <c r="AQ9" s="4"/>
      <c r="AR9" s="4"/>
      <c r="AS9" s="4"/>
      <c r="AU9" s="7"/>
      <c r="AV9" s="47"/>
      <c r="AW9" s="66"/>
      <c r="AX9" s="66"/>
      <c r="AY9" s="66"/>
      <c r="AZ9" s="78"/>
      <c r="BA9" s="66"/>
      <c r="BB9" s="66"/>
      <c r="BC9" s="4"/>
      <c r="BD9" s="69"/>
      <c r="BE9" s="4"/>
      <c r="BF9" s="4"/>
      <c r="BG9" s="9"/>
      <c r="BH9" s="7"/>
      <c r="BI9" s="7"/>
      <c r="BJ9" s="7"/>
      <c r="BK9" s="7"/>
      <c r="BL9" s="7"/>
      <c r="BM9" s="7" t="str">
        <f t="shared" ca="1" si="2"/>
        <v/>
      </c>
      <c r="BN9" s="75" t="str">
        <f t="shared" si="3"/>
        <v/>
      </c>
      <c r="BO9" s="75" t="str">
        <f t="shared" si="4"/>
        <v/>
      </c>
      <c r="BP9" t="s">
        <v>93</v>
      </c>
      <c r="BR9" s="28">
        <v>7</v>
      </c>
      <c r="BS9" s="29" t="s">
        <v>33</v>
      </c>
      <c r="BU9" s="4" t="str">
        <f>IF(IFERROR(VLOOKUP(C9,C10:C$1993,1,0),"")="","",COUNTIF(C:C,C9))</f>
        <v/>
      </c>
      <c r="BY9" s="5" t="str">
        <f>IF(B9="","",IF(BU9="",1+(MAX(BY$2:BY8)),""))</f>
        <v/>
      </c>
      <c r="BZ9" s="5" t="str">
        <f t="shared" si="5"/>
        <v/>
      </c>
      <c r="CA9" s="5" t="str">
        <f t="shared" si="6"/>
        <v/>
      </c>
      <c r="CB9" s="14" t="str">
        <f t="shared" si="7"/>
        <v/>
      </c>
      <c r="CC9" s="25"/>
      <c r="CD9" s="15"/>
      <c r="CE9" s="5" t="str">
        <f t="shared" si="8"/>
        <v/>
      </c>
      <c r="CH9" s="5" t="str">
        <f t="shared" si="14"/>
        <v/>
      </c>
      <c r="CI9" s="5" t="str">
        <f>IF(J9="","",IFERROR(IF(VLOOKUP(J9,J$2:J8,1,0)=0,"",""),J9))</f>
        <v/>
      </c>
      <c r="CJ9" s="22" t="str">
        <f>IF(CI9="","",(IFERROR(VLOOKUP(MID(CI9,1,1),$DA$2:DE$28,3,0),0)+IFERROR(VLOOKUP(MID(CI9,2,1),DA$2:DE$28,4,0),0)+IFERROR(VLOOKUP(MID(CI9,3,1),DA$2:DE$28,5,0),0)+(ROW(CI9)/1000000000000)))</f>
        <v/>
      </c>
      <c r="CL9" s="5">
        <v>8</v>
      </c>
      <c r="CM9" s="5" t="str">
        <f>IFERROR(VLOOKUP(CL9,CH$2:CI1085,2,0),"")</f>
        <v/>
      </c>
      <c r="DA9" s="5" t="s">
        <v>115</v>
      </c>
      <c r="DB9" s="5">
        <v>8</v>
      </c>
      <c r="DC9" s="5">
        <f t="shared" si="12"/>
        <v>29.62962962962963</v>
      </c>
      <c r="DD9" s="5">
        <f t="shared" si="13"/>
        <v>1.0973936899862826</v>
      </c>
      <c r="DE9" s="5">
        <f t="shared" si="13"/>
        <v>4.0644210740232688E-2</v>
      </c>
      <c r="DG9" s="5" t="e">
        <f>IF(REPORTE!AH$2="si",IF(C9=VALUE(REPORTE!C$22),IF(SUM(DG10:DG$1993),CONCATENATE(INT(B9),", "),INT(B9)),""),IF(C9=VALUE(REPORTE!C$21),IF(SUM(DG10:DG$1993),CONCATENATE(INT(B9),", "),INT(B9)),""))</f>
        <v>#VALUE!</v>
      </c>
      <c r="DK9" s="5" t="str">
        <f t="shared" si="9"/>
        <v/>
      </c>
    </row>
    <row r="10" spans="1:117"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IF(F10="","",IFERROR(CONCATENATE("PEUA",VLOOKUP(ESTADO,REPORTE!AV$2:AW$33,2,0),DIDTRITO_FORM,CADER_FORM,IFERROR(INDEX(BS:BS,MATCH(DAY(F10),BR:BR,0),1),DAY(F10)),IFERROR(INDEX(BS:BS,MATCH(MONTH(F10),BR:BR,0),1),MONTH(F10)),YEAR(F10),G10),""))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10"/>
        <v/>
      </c>
      <c r="T10" s="2" t="str">
        <f>IFERROR(INDEX('padron cfe'!D:D,MATCH(DATOS!C10,'padron cfe'!A:A,0),1),"")</f>
        <v/>
      </c>
      <c r="U10" s="4"/>
      <c r="V10" s="4"/>
      <c r="W10" s="4"/>
      <c r="X10" s="4"/>
      <c r="Y10" s="6" t="s">
        <v>157</v>
      </c>
      <c r="Z10" s="4"/>
      <c r="AA10" s="4" t="str">
        <f t="shared" si="1"/>
        <v/>
      </c>
      <c r="AB10" s="4"/>
      <c r="AC10" s="4"/>
      <c r="AD10" s="4"/>
      <c r="AE10" s="2" t="str">
        <f>IFERROR(IF(INDEX(AE$1:AE9,MATCH(J10,J$1:J9,0),1)=0,"",INDEX(AE$1:AE9,MATCH(J10,J$1:J9,0),1)),"")</f>
        <v/>
      </c>
      <c r="AF10" s="2" t="str">
        <f>IFERROR(IF(INDEX(AF$1:AF9,MATCH(J10,J$1:J9,0),1)=0,"",INDEX(AF$1:AF9,MATCH(J10,J$1:J9,0),1)),"")</f>
        <v/>
      </c>
      <c r="AG10" s="2" t="str">
        <f>IFERROR(IF(INDEX(AG$1:AG9,MATCH(J10,J$1:J9,0),1)=0,"",INDEX(AG$1:AG9,MATCH(J10,J$1:J9,0),1)),"")</f>
        <v/>
      </c>
      <c r="AH10" s="2"/>
      <c r="AI10" s="2"/>
      <c r="AJ10" s="2"/>
      <c r="AK10" s="4"/>
      <c r="AL10" s="4"/>
      <c r="AM10" s="4"/>
      <c r="AN10" s="4"/>
      <c r="AO10" s="4"/>
      <c r="AP10" s="4"/>
      <c r="AQ10" s="4"/>
      <c r="AR10" s="4"/>
      <c r="AS10" s="4"/>
      <c r="AU10" s="7"/>
      <c r="AV10" s="47"/>
      <c r="AW10" s="66"/>
      <c r="AX10" s="66"/>
      <c r="AY10" s="66"/>
      <c r="AZ10" s="78"/>
      <c r="BA10" s="66"/>
      <c r="BB10" s="66"/>
      <c r="BC10" s="4"/>
      <c r="BD10" s="69"/>
      <c r="BE10" s="4"/>
      <c r="BF10" s="4"/>
      <c r="BG10" s="9" t="s">
        <v>157</v>
      </c>
      <c r="BH10" s="7"/>
      <c r="BI10" s="7"/>
      <c r="BJ10" s="7"/>
      <c r="BK10" s="7"/>
      <c r="BL10" s="7"/>
      <c r="BM10" s="7" t="str">
        <f t="shared" ca="1" si="2"/>
        <v/>
      </c>
      <c r="BN10" s="75" t="str">
        <f t="shared" si="3"/>
        <v/>
      </c>
      <c r="BO10" s="75" t="str">
        <f t="shared" si="4"/>
        <v/>
      </c>
      <c r="BP10" t="s">
        <v>44</v>
      </c>
      <c r="BQ10" s="5" t="s">
        <v>99</v>
      </c>
      <c r="BR10" s="5">
        <v>8</v>
      </c>
      <c r="BS10" s="11" t="s">
        <v>34</v>
      </c>
      <c r="BU10" s="4" t="str">
        <f>IF(IFERROR(VLOOKUP(C10,C11:C$1993,1,0),"")="","",COUNTIF(C:C,C10))</f>
        <v/>
      </c>
      <c r="BY10" s="5" t="str">
        <f>IF(B10="","",IF(BU10="",1+(MAX(BY$2:BY9)),""))</f>
        <v/>
      </c>
      <c r="BZ10" s="5" t="str">
        <f t="shared" si="5"/>
        <v/>
      </c>
      <c r="CA10" s="5" t="str">
        <f t="shared" si="6"/>
        <v/>
      </c>
      <c r="CB10" s="14" t="str">
        <f t="shared" si="7"/>
        <v/>
      </c>
      <c r="CC10" s="25"/>
      <c r="CD10" s="15"/>
      <c r="CE10" s="5" t="str">
        <f t="shared" si="8"/>
        <v/>
      </c>
      <c r="CH10" s="5" t="str">
        <f t="shared" si="14"/>
        <v/>
      </c>
      <c r="CI10" s="5" t="str">
        <f>IF(J10="","",IFERROR(IF(VLOOKUP(J10,J$2:J9,1,0)=0,"",""),J10))</f>
        <v/>
      </c>
      <c r="CJ10" s="22" t="str">
        <f>IF(CI10="","",(IFERROR(VLOOKUP(MID(CI10,1,1),$DA$2:DE$28,3,0),0)+IFERROR(VLOOKUP(MID(CI10,2,1),DA$2:DE$28,4,0),0)+IFERROR(VLOOKUP(MID(CI10,3,1),DA$2:DE$28,5,0),0)+(ROW(CI10)/1000000000000)))</f>
        <v/>
      </c>
      <c r="CL10" s="5">
        <v>9</v>
      </c>
      <c r="CM10" s="5" t="str">
        <f>IFERROR(VLOOKUP(CL10,CH$2:CI1086,2,0),"")</f>
        <v/>
      </c>
      <c r="DA10" s="5" t="s">
        <v>116</v>
      </c>
      <c r="DB10" s="5">
        <v>9</v>
      </c>
      <c r="DC10" s="5">
        <f t="shared" si="12"/>
        <v>33.333333333333336</v>
      </c>
      <c r="DD10" s="5">
        <f t="shared" si="13"/>
        <v>1.2345679012345681</v>
      </c>
      <c r="DE10" s="5">
        <f t="shared" si="13"/>
        <v>4.5724737082761771E-2</v>
      </c>
      <c r="DG10" s="5" t="e">
        <f>IF(REPORTE!AH$2="si",IF(C10=VALUE(REPORTE!C$22),IF(SUM(DG11:DG$1993),CONCATENATE(INT(B10),", "),INT(B10)),""),IF(C10=VALUE(REPORTE!C$21),IF(SUM(DG11:DG$1993),CONCATENATE(INT(B10),", "),INT(B10)),""))</f>
        <v>#VALUE!</v>
      </c>
      <c r="DK10" s="5" t="str">
        <f t="shared" si="9"/>
        <v/>
      </c>
    </row>
    <row r="11" spans="1:117"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IF(F11="","",IFERROR(CONCATENATE("PEUA",VLOOKUP(ESTADO,REPORTE!AV$2:AW$33,2,0),DIDTRITO_FORM,CADER_FORM,IFERROR(INDEX(BS:BS,MATCH(DAY(F11),BR:BR,0),1),DAY(F11)),IFERROR(INDEX(BS:BS,MATCH(MONTH(F11),BR:BR,0),1),MONTH(F11)),YEAR(F11),G11),""))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10"/>
        <v/>
      </c>
      <c r="T11" s="2" t="str">
        <f>IFERROR(INDEX('padron cfe'!D:D,MATCH(DATOS!C11,'padron cfe'!A:A,0),1),"")</f>
        <v/>
      </c>
      <c r="U11" s="4"/>
      <c r="V11" s="4"/>
      <c r="W11" s="4"/>
      <c r="X11" s="4"/>
      <c r="Y11" s="6" t="s">
        <v>157</v>
      </c>
      <c r="Z11" s="4"/>
      <c r="AA11" s="4" t="str">
        <f t="shared" si="1"/>
        <v/>
      </c>
      <c r="AB11" s="4"/>
      <c r="AC11" s="4"/>
      <c r="AD11" s="4"/>
      <c r="AE11" s="2" t="str">
        <f>IFERROR(IF(INDEX(AE$1:AE10,MATCH(J11,J$1:J10,0),1)=0,"",INDEX(AE$1:AE10,MATCH(J11,J$1:J10,0),1)),"")</f>
        <v/>
      </c>
      <c r="AF11" s="2" t="str">
        <f>IFERROR(IF(INDEX(AF$1:AF10,MATCH(J11,J$1:J10,0),1)=0,"",INDEX(AF$1:AF10,MATCH(J11,J$1:J10,0),1)),"")</f>
        <v/>
      </c>
      <c r="AG11" s="2" t="str">
        <f>IFERROR(IF(INDEX(AG$1:AG10,MATCH(J11,J$1:J10,0),1)=0,"",INDEX(AG$1:AG10,MATCH(J11,J$1:J10,0),1)),"")</f>
        <v/>
      </c>
      <c r="AH11" s="2"/>
      <c r="AI11" s="2"/>
      <c r="AJ11" s="2"/>
      <c r="AK11" s="4"/>
      <c r="AL11" s="4"/>
      <c r="AM11" s="4"/>
      <c r="AN11" s="4"/>
      <c r="AO11" s="4"/>
      <c r="AP11" s="4"/>
      <c r="AQ11" s="4"/>
      <c r="AR11" s="4"/>
      <c r="AS11" s="4"/>
      <c r="AU11" s="7"/>
      <c r="AV11" s="47"/>
      <c r="AW11" s="66"/>
      <c r="AX11" s="66"/>
      <c r="AY11" s="66"/>
      <c r="AZ11" s="78"/>
      <c r="BA11" s="66"/>
      <c r="BB11" s="66"/>
      <c r="BC11" s="4"/>
      <c r="BD11" s="69"/>
      <c r="BE11" s="4"/>
      <c r="BF11" s="4"/>
      <c r="BG11" s="9"/>
      <c r="BH11" s="7"/>
      <c r="BI11" s="7"/>
      <c r="BJ11" s="7"/>
      <c r="BK11" s="7"/>
      <c r="BL11" s="7"/>
      <c r="BM11" s="7" t="str">
        <f t="shared" ca="1" si="2"/>
        <v/>
      </c>
      <c r="BN11" s="75" t="str">
        <f t="shared" si="3"/>
        <v/>
      </c>
      <c r="BO11" s="75" t="str">
        <f t="shared" si="4"/>
        <v/>
      </c>
      <c r="BP11" s="5" t="s">
        <v>84</v>
      </c>
      <c r="BR11" s="5">
        <v>9</v>
      </c>
      <c r="BS11" s="11" t="s">
        <v>35</v>
      </c>
      <c r="BU11" s="4" t="str">
        <f>IF(IFERROR(VLOOKUP(C11,C12:C$1993,1,0),"")="","",COUNTIF(C:C,C11))</f>
        <v/>
      </c>
      <c r="BY11" s="5" t="str">
        <f>IF(B11="","",IF(BU11="",1+(MAX(BY$2:BY10)),""))</f>
        <v/>
      </c>
      <c r="BZ11" s="5" t="str">
        <f t="shared" si="5"/>
        <v/>
      </c>
      <c r="CA11" s="5" t="str">
        <f t="shared" si="6"/>
        <v/>
      </c>
      <c r="CB11" s="14" t="str">
        <f t="shared" si="7"/>
        <v/>
      </c>
      <c r="CC11" s="25"/>
      <c r="CD11" s="15"/>
      <c r="CE11" s="5" t="str">
        <f t="shared" si="8"/>
        <v/>
      </c>
      <c r="CH11" s="5" t="str">
        <f t="shared" ref="CH11:CH74" si="15">IFERROR(RANK(CJ11,CJ$2:CJ$1493,1),"")</f>
        <v/>
      </c>
      <c r="CI11" s="5" t="str">
        <f>IF(J11="","",IFERROR(IF(VLOOKUP(J11,J$2:J10,1,0)=0,"",""),J11))</f>
        <v/>
      </c>
      <c r="CJ11" s="22" t="str">
        <f>IF(CI11="","",(IFERROR(VLOOKUP(MID(CI11,1,1),$DA$2:DE$28,3,0),0)+IFERROR(VLOOKUP(MID(CI11,2,1),DA$2:DE$28,4,0),0)+IFERROR(VLOOKUP(MID(CI11,3,1),DA$2:DE$28,5,0),0)+(ROW(CI11)/1000000000000)))</f>
        <v/>
      </c>
      <c r="CL11" s="5">
        <v>10</v>
      </c>
      <c r="CM11" s="5" t="str">
        <f>IFERROR(VLOOKUP(CL11,CH$2:CI1087,2,0),"")</f>
        <v/>
      </c>
      <c r="DA11" s="5" t="s">
        <v>117</v>
      </c>
      <c r="DB11" s="5">
        <v>10</v>
      </c>
      <c r="DC11" s="5">
        <f t="shared" si="12"/>
        <v>37.037037037037038</v>
      </c>
      <c r="DD11" s="5">
        <f t="shared" si="13"/>
        <v>1.3717421124828533</v>
      </c>
      <c r="DE11" s="5">
        <f t="shared" si="13"/>
        <v>5.0805263425290861E-2</v>
      </c>
      <c r="DG11" s="5" t="e">
        <f>IF(REPORTE!AH$2="si",IF(C11=VALUE(REPORTE!C$22),IF(SUM(DG12:DG$1993),CONCATENATE(INT(B11),", "),INT(B11)),""),IF(C11=VALUE(REPORTE!C$21),IF(SUM(DG12:DG$1993),CONCATENATE(INT(B11),", "),INT(B11)),""))</f>
        <v>#VALUE!</v>
      </c>
      <c r="DK11" s="5" t="str">
        <f t="shared" si="9"/>
        <v/>
      </c>
      <c r="DM11" s="5" t="s">
        <v>198</v>
      </c>
    </row>
    <row r="12" spans="1:117"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IF(F12="","",IFERROR(CONCATENATE("PEUA",VLOOKUP(ESTADO,REPORTE!AV$2:AW$33,2,0),DIDTRITO_FORM,CADER_FORM,IFERROR(INDEX(BS:BS,MATCH(DAY(F12),BR:BR,0),1),DAY(F12)),IFERROR(INDEX(BS:BS,MATCH(MONTH(F12),BR:BR,0),1),MONTH(F12)),YEAR(F12),G12),""))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10"/>
        <v/>
      </c>
      <c r="T12" s="2" t="str">
        <f>IFERROR(INDEX('padron cfe'!D:D,MATCH(DATOS!C12,'padron cfe'!A:A,0),1),"")</f>
        <v/>
      </c>
      <c r="U12" s="4"/>
      <c r="V12" s="4"/>
      <c r="W12" s="4"/>
      <c r="X12" s="4"/>
      <c r="Y12" s="6" t="s">
        <v>157</v>
      </c>
      <c r="Z12" s="4"/>
      <c r="AA12" s="4" t="str">
        <f t="shared" si="1"/>
        <v/>
      </c>
      <c r="AB12" s="4"/>
      <c r="AC12" s="4"/>
      <c r="AD12" s="4"/>
      <c r="AE12" s="2" t="str">
        <f>IFERROR(IF(INDEX(AE$1:AE11,MATCH(J12,J$1:J11,0),1)=0,"",INDEX(AE$1:AE11,MATCH(J12,J$1:J11,0),1)),"")</f>
        <v/>
      </c>
      <c r="AF12" s="2" t="str">
        <f>IFERROR(IF(INDEX(AF$1:AF11,MATCH(J12,J$1:J11,0),1)=0,"",INDEX(AF$1:AF11,MATCH(J12,J$1:J11,0),1)),"")</f>
        <v/>
      </c>
      <c r="AG12" s="2" t="str">
        <f>IFERROR(IF(INDEX(AG$1:AG11,MATCH(J12,J$1:J11,0),1)=0,"",INDEX(AG$1:AG11,MATCH(J12,J$1:J11,0),1)),"")</f>
        <v/>
      </c>
      <c r="AH12" s="2"/>
      <c r="AI12" s="2"/>
      <c r="AJ12" s="2"/>
      <c r="AK12" s="4"/>
      <c r="AL12" s="4"/>
      <c r="AM12" s="4"/>
      <c r="AN12" s="4"/>
      <c r="AO12" s="4"/>
      <c r="AP12" s="4"/>
      <c r="AQ12" s="4"/>
      <c r="AR12" s="4"/>
      <c r="AS12" s="4"/>
      <c r="AU12" s="7"/>
      <c r="AV12" s="47"/>
      <c r="AW12" s="66"/>
      <c r="AX12" s="66"/>
      <c r="AY12" s="66"/>
      <c r="AZ12" s="78"/>
      <c r="BA12" s="66"/>
      <c r="BB12" s="66"/>
      <c r="BC12" s="4"/>
      <c r="BD12" s="69"/>
      <c r="BE12" s="4"/>
      <c r="BF12" s="4"/>
      <c r="BG12" s="9" t="s">
        <v>157</v>
      </c>
      <c r="BH12" s="7"/>
      <c r="BI12" s="7"/>
      <c r="BJ12" s="7"/>
      <c r="BK12" s="7"/>
      <c r="BL12" s="7"/>
      <c r="BM12" s="7" t="str">
        <f t="shared" ca="1" si="2"/>
        <v/>
      </c>
      <c r="BN12" s="75" t="str">
        <f t="shared" si="3"/>
        <v/>
      </c>
      <c r="BO12" s="75" t="str">
        <f t="shared" si="4"/>
        <v/>
      </c>
      <c r="BP12" s="5" t="s">
        <v>4</v>
      </c>
      <c r="BU12" s="4" t="str">
        <f>IF(IFERROR(VLOOKUP(C12,C13:C$1993,1,0),"")="","",COUNTIF(C:C,C12))</f>
        <v/>
      </c>
      <c r="BY12" s="5" t="str">
        <f>IF(B12="","",IF(BU12="",1+(MAX(BY$2:BY11)),""))</f>
        <v/>
      </c>
      <c r="BZ12" s="5" t="str">
        <f t="shared" si="5"/>
        <v/>
      </c>
      <c r="CA12" s="5" t="str">
        <f t="shared" si="6"/>
        <v/>
      </c>
      <c r="CB12" s="14" t="str">
        <f t="shared" si="7"/>
        <v/>
      </c>
      <c r="CC12" s="25"/>
      <c r="CD12" s="15"/>
      <c r="CE12" s="5" t="str">
        <f t="shared" si="8"/>
        <v/>
      </c>
      <c r="CH12" s="5" t="str">
        <f t="shared" si="15"/>
        <v/>
      </c>
      <c r="CI12" s="5" t="str">
        <f>IF(J12="","",IFERROR(IF(VLOOKUP(J12,J$2:J11,1,0)=0,"",""),J12))</f>
        <v/>
      </c>
      <c r="CJ12" s="22" t="str">
        <f>IF(CI12="","",(IFERROR(VLOOKUP(MID(CI12,1,1),$DA$2:DE$28,3,0),0)+IFERROR(VLOOKUP(MID(CI12,2,1),DA$2:DE$28,4,0),0)+IFERROR(VLOOKUP(MID(CI12,3,1),DA$2:DE$28,5,0),0)+(ROW(CI12)/1000000000000)))</f>
        <v/>
      </c>
      <c r="CL12" s="5">
        <v>11</v>
      </c>
      <c r="CM12" s="5" t="str">
        <f>IFERROR(VLOOKUP(CL12,CH$2:CI1088,2,0),"")</f>
        <v/>
      </c>
      <c r="DA12" s="5" t="s">
        <v>118</v>
      </c>
      <c r="DB12" s="5">
        <v>11</v>
      </c>
      <c r="DC12" s="5">
        <f t="shared" si="12"/>
        <v>40.74074074074074</v>
      </c>
      <c r="DD12" s="5">
        <f t="shared" si="13"/>
        <v>1.5089163237311385</v>
      </c>
      <c r="DE12" s="5">
        <f t="shared" si="13"/>
        <v>5.5885789767819945E-2</v>
      </c>
      <c r="DG12" s="5" t="e">
        <f>IF(REPORTE!AH$2="si",IF(C12=VALUE(REPORTE!C$22),IF(SUM(DG13:DG$1993),CONCATENATE(INT(B12),", "),INT(B12)),""),IF(C12=VALUE(REPORTE!C$21),IF(SUM(DG13:DG$1993),CONCATENATE(INT(B12),", "),INT(B12)),""))</f>
        <v>#VALUE!</v>
      </c>
      <c r="DK12" s="5" t="str">
        <f t="shared" si="9"/>
        <v/>
      </c>
    </row>
    <row r="13" spans="1:117"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IF(F13="","",IFERROR(CONCATENATE("PEUA",VLOOKUP(ESTADO,REPORTE!AV$2:AW$33,2,0),DIDTRITO_FORM,CADER_FORM,IFERROR(INDEX(BS:BS,MATCH(DAY(F13),BR:BR,0),1),DAY(F13)),IFERROR(INDEX(BS:BS,MATCH(MONTH(F13),BR:BR,0),1),MONTH(F13)),YEAR(F13),G13),""))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10"/>
        <v/>
      </c>
      <c r="T13" s="2" t="str">
        <f>IFERROR(INDEX('padron cfe'!D:D,MATCH(DATOS!C13,'padron cfe'!A:A,0),1),"")</f>
        <v/>
      </c>
      <c r="U13" s="4"/>
      <c r="V13" s="4"/>
      <c r="W13" s="4"/>
      <c r="X13" s="4"/>
      <c r="Y13" s="6" t="s">
        <v>157</v>
      </c>
      <c r="Z13" s="4"/>
      <c r="AA13" s="4" t="str">
        <f t="shared" si="1"/>
        <v/>
      </c>
      <c r="AB13" s="4"/>
      <c r="AC13" s="4"/>
      <c r="AD13" s="4"/>
      <c r="AE13" s="2" t="str">
        <f>IFERROR(IF(INDEX(AE$1:AE12,MATCH(J13,J$1:J12,0),1)=0,"",INDEX(AE$1:AE12,MATCH(J13,J$1:J12,0),1)),"")</f>
        <v/>
      </c>
      <c r="AF13" s="2" t="str">
        <f>IFERROR(IF(INDEX(AF$1:AF12,MATCH(J13,J$1:J12,0),1)=0,"",INDEX(AF$1:AF12,MATCH(J13,J$1:J12,0),1)),"")</f>
        <v/>
      </c>
      <c r="AG13" s="2" t="str">
        <f>IFERROR(IF(INDEX(AG$1:AG12,MATCH(J13,J$1:J12,0),1)=0,"",INDEX(AG$1:AG12,MATCH(J13,J$1:J12,0),1)),"")</f>
        <v/>
      </c>
      <c r="AH13" s="2"/>
      <c r="AI13" s="2"/>
      <c r="AJ13" s="2"/>
      <c r="AK13" s="4"/>
      <c r="AL13" s="4"/>
      <c r="AM13" s="4"/>
      <c r="AN13" s="4"/>
      <c r="AO13" s="4"/>
      <c r="AP13" s="4"/>
      <c r="AQ13" s="4"/>
      <c r="AR13" s="4"/>
      <c r="AS13" s="4"/>
      <c r="AU13" s="7"/>
      <c r="AV13" s="47"/>
      <c r="AW13" s="66"/>
      <c r="AX13" s="66"/>
      <c r="AY13" s="66"/>
      <c r="AZ13" s="78"/>
      <c r="BA13" s="66"/>
      <c r="BB13" s="66"/>
      <c r="BC13" s="4"/>
      <c r="BD13" s="69"/>
      <c r="BE13" s="4"/>
      <c r="BF13" s="4"/>
      <c r="BG13" s="9"/>
      <c r="BH13" s="7"/>
      <c r="BI13" s="7"/>
      <c r="BJ13" s="7"/>
      <c r="BK13" s="7"/>
      <c r="BL13" s="7"/>
      <c r="BM13" s="7" t="str">
        <f t="shared" ca="1" si="2"/>
        <v/>
      </c>
      <c r="BN13" s="75" t="str">
        <f t="shared" si="3"/>
        <v/>
      </c>
      <c r="BO13" s="75" t="str">
        <f t="shared" si="4"/>
        <v/>
      </c>
      <c r="BP13" s="5" t="s">
        <v>137</v>
      </c>
      <c r="BU13" s="4" t="str">
        <f>IF(IFERROR(VLOOKUP(C13,C14:C$1993,1,0),"")="","",COUNTIF(C:C,C13))</f>
        <v/>
      </c>
      <c r="BY13" s="5" t="str">
        <f>IF(B13="","",IF(BU13="",1+(MAX(BY$2:BY12)),""))</f>
        <v/>
      </c>
      <c r="BZ13" s="5" t="str">
        <f t="shared" si="5"/>
        <v/>
      </c>
      <c r="CA13" s="5" t="str">
        <f t="shared" si="6"/>
        <v/>
      </c>
      <c r="CB13" s="14" t="str">
        <f t="shared" si="7"/>
        <v/>
      </c>
      <c r="CC13" s="25"/>
      <c r="CD13" s="15"/>
      <c r="CE13" s="5" t="str">
        <f t="shared" si="8"/>
        <v/>
      </c>
      <c r="CH13" s="5" t="str">
        <f t="shared" si="15"/>
        <v/>
      </c>
      <c r="CI13" s="5" t="str">
        <f>IF(J13="","",IFERROR(IF(VLOOKUP(J13,J$2:J12,1,0)=0,"",""),J13))</f>
        <v/>
      </c>
      <c r="CJ13" s="22" t="str">
        <f>IF(CI13="","",(IFERROR(VLOOKUP(MID(CI13,1,1),$DA$2:DE$28,3,0),0)+IFERROR(VLOOKUP(MID(CI13,2,1),DA$2:DE$28,4,0),0)+IFERROR(VLOOKUP(MID(CI13,3,1),DA$2:DE$28,5,0),0)+(ROW(CI13)/1000000000000)))</f>
        <v/>
      </c>
      <c r="CL13" s="5">
        <v>12</v>
      </c>
      <c r="CM13" s="5" t="str">
        <f>IFERROR(VLOOKUP(CL13,CH$2:CI1089,2,0),"")</f>
        <v/>
      </c>
      <c r="DA13" s="5" t="s">
        <v>119</v>
      </c>
      <c r="DB13" s="5">
        <v>12</v>
      </c>
      <c r="DC13" s="5">
        <f t="shared" si="12"/>
        <v>44.444444444444443</v>
      </c>
      <c r="DD13" s="5">
        <f t="shared" si="13"/>
        <v>1.6460905349794239</v>
      </c>
      <c r="DE13" s="5">
        <f t="shared" si="13"/>
        <v>6.0966316110349028E-2</v>
      </c>
      <c r="DG13" s="5" t="e">
        <f>IF(REPORTE!AH$2="si",IF(C13=VALUE(REPORTE!C$22),IF(SUM(DG14:DG$1993),CONCATENATE(INT(B13),", "),INT(B13)),""),IF(C13=VALUE(REPORTE!C$21),IF(SUM(DG14:DG$1993),CONCATENATE(INT(B13),", "),INT(B13)),""))</f>
        <v>#VALUE!</v>
      </c>
      <c r="DK13" s="5" t="str">
        <f t="shared" si="9"/>
        <v/>
      </c>
    </row>
    <row r="14" spans="1:117"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IF(F14="","",IFERROR(CONCATENATE("PEUA",VLOOKUP(ESTADO,REPORTE!AV$2:AW$33,2,0),DIDTRITO_FORM,CADER_FORM,IFERROR(INDEX(BS:BS,MATCH(DAY(F14),BR:BR,0),1),DAY(F14)),IFERROR(INDEX(BS:BS,MATCH(MONTH(F14),BR:BR,0),1),MONTH(F14)),YEAR(F14),G14),""))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10"/>
        <v/>
      </c>
      <c r="T14" s="2" t="str">
        <f>IFERROR(INDEX('padron cfe'!D:D,MATCH(DATOS!C14,'padron cfe'!A:A,0),1),"")</f>
        <v/>
      </c>
      <c r="U14" s="4"/>
      <c r="V14" s="4"/>
      <c r="W14" s="4"/>
      <c r="X14" s="4"/>
      <c r="Y14" s="6" t="s">
        <v>157</v>
      </c>
      <c r="Z14" s="4"/>
      <c r="AA14" s="4" t="str">
        <f t="shared" si="1"/>
        <v/>
      </c>
      <c r="AB14" s="4"/>
      <c r="AC14" s="4"/>
      <c r="AD14" s="4"/>
      <c r="AE14" s="2" t="str">
        <f>IFERROR(IF(INDEX(AE$1:AE13,MATCH(J14,J$1:J13,0),1)=0,"",INDEX(AE$1:AE13,MATCH(J14,J$1:J13,0),1)),"")</f>
        <v/>
      </c>
      <c r="AF14" s="2" t="str">
        <f>IFERROR(IF(INDEX(AF$1:AF13,MATCH(J14,J$1:J13,0),1)=0,"",INDEX(AF$1:AF13,MATCH(J14,J$1:J13,0),1)),"")</f>
        <v/>
      </c>
      <c r="AG14" s="2" t="str">
        <f>IFERROR(IF(INDEX(AG$1:AG13,MATCH(J14,J$1:J13,0),1)=0,"",INDEX(AG$1:AG13,MATCH(J14,J$1:J13,0),1)),"")</f>
        <v/>
      </c>
      <c r="AH14" s="2"/>
      <c r="AI14" s="2"/>
      <c r="AJ14" s="2"/>
      <c r="AK14" s="4"/>
      <c r="AL14" s="4"/>
      <c r="AM14" s="4"/>
      <c r="AN14" s="4"/>
      <c r="AO14" s="4"/>
      <c r="AP14" s="4"/>
      <c r="AQ14" s="4"/>
      <c r="AR14" s="4"/>
      <c r="AS14" s="4"/>
      <c r="AU14" s="7"/>
      <c r="AV14" s="47"/>
      <c r="AW14" s="66"/>
      <c r="AX14" s="66"/>
      <c r="AY14" s="66"/>
      <c r="AZ14" s="78"/>
      <c r="BA14" s="66"/>
      <c r="BB14" s="66"/>
      <c r="BC14" s="4"/>
      <c r="BD14" s="69"/>
      <c r="BE14" s="4"/>
      <c r="BF14" s="4"/>
      <c r="BG14" s="9" t="s">
        <v>157</v>
      </c>
      <c r="BH14" s="7"/>
      <c r="BI14" s="7"/>
      <c r="BJ14" s="7"/>
      <c r="BK14" s="7"/>
      <c r="BL14" s="7"/>
      <c r="BM14" s="7" t="str">
        <f t="shared" ca="1" si="2"/>
        <v/>
      </c>
      <c r="BN14" s="75" t="str">
        <f t="shared" si="3"/>
        <v/>
      </c>
      <c r="BO14" s="75" t="str">
        <f t="shared" si="4"/>
        <v/>
      </c>
      <c r="BP14" s="5" t="s">
        <v>5</v>
      </c>
      <c r="BU14" s="4" t="str">
        <f>IF(IFERROR(VLOOKUP(C14,C15:C$1993,1,0),"")="","",COUNTIF(C:C,C14))</f>
        <v/>
      </c>
      <c r="BY14" s="5" t="str">
        <f>IF(B14="","",IF(BU14="",1+(MAX(BY$2:BY13)),""))</f>
        <v/>
      </c>
      <c r="BZ14" s="5" t="str">
        <f t="shared" si="5"/>
        <v/>
      </c>
      <c r="CA14" s="5" t="str">
        <f t="shared" si="6"/>
        <v/>
      </c>
      <c r="CB14" s="14" t="str">
        <f t="shared" si="7"/>
        <v/>
      </c>
      <c r="CC14" s="25"/>
      <c r="CD14" s="15"/>
      <c r="CE14" s="5" t="str">
        <f t="shared" si="8"/>
        <v/>
      </c>
      <c r="CH14" s="5" t="str">
        <f t="shared" si="15"/>
        <v/>
      </c>
      <c r="CI14" s="5" t="str">
        <f>IF(J14="","",IFERROR(IF(VLOOKUP(J14,J$2:J13,1,0)=0,"",""),J14))</f>
        <v/>
      </c>
      <c r="CJ14" s="22" t="str">
        <f>IF(CI14="","",(IFERROR(VLOOKUP(MID(CI14,1,1),$DA$2:DE$28,3,0),0)+IFERROR(VLOOKUP(MID(CI14,2,1),DA$2:DE$28,4,0),0)+IFERROR(VLOOKUP(MID(CI14,3,1),DA$2:DE$28,5,0),0)+(ROW(CI14)/1000000000000)))</f>
        <v/>
      </c>
      <c r="CL14" s="5">
        <v>13</v>
      </c>
      <c r="CM14" s="5" t="str">
        <f>IFERROR(VLOOKUP(CL14,CH$2:CI1090,2,0),"")</f>
        <v/>
      </c>
      <c r="DA14" s="5" t="s">
        <v>43</v>
      </c>
      <c r="DB14" s="5">
        <v>13</v>
      </c>
      <c r="DC14" s="5">
        <f t="shared" si="12"/>
        <v>48.148148148148145</v>
      </c>
      <c r="DD14" s="5">
        <f t="shared" si="13"/>
        <v>1.7832647462277094</v>
      </c>
      <c r="DE14" s="5">
        <f t="shared" si="13"/>
        <v>6.6046842452878118E-2</v>
      </c>
      <c r="DG14" s="5" t="e">
        <f>IF(REPORTE!AH$2="si",IF(C14=VALUE(REPORTE!C$22),IF(SUM(DG15:DG$1993),CONCATENATE(INT(B14),", "),INT(B14)),""),IF(C14=VALUE(REPORTE!C$21),IF(SUM(DG15:DG$1993),CONCATENATE(INT(B14),", "),INT(B14)),""))</f>
        <v>#VALUE!</v>
      </c>
      <c r="DK14" s="5" t="str">
        <f t="shared" si="9"/>
        <v/>
      </c>
    </row>
    <row r="15" spans="1:117"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IF(F15="","",IFERROR(CONCATENATE("PEUA",VLOOKUP(ESTADO,REPORTE!AV$2:AW$33,2,0),DIDTRITO_FORM,CADER_FORM,IFERROR(INDEX(BS:BS,MATCH(DAY(F15),BR:BR,0),1),DAY(F15)),IFERROR(INDEX(BS:BS,MATCH(MONTH(F15),BR:BR,0),1),MONTH(F15)),YEAR(F15),G15),""))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10"/>
        <v/>
      </c>
      <c r="T15" s="2" t="str">
        <f>IFERROR(INDEX('padron cfe'!D:D,MATCH(DATOS!C15,'padron cfe'!A:A,0),1),"")</f>
        <v/>
      </c>
      <c r="U15" s="4"/>
      <c r="V15" s="4"/>
      <c r="W15" s="4"/>
      <c r="X15" s="4"/>
      <c r="Y15" s="6" t="s">
        <v>157</v>
      </c>
      <c r="Z15" s="4"/>
      <c r="AA15" s="4" t="str">
        <f t="shared" si="1"/>
        <v/>
      </c>
      <c r="AB15" s="4"/>
      <c r="AC15" s="4"/>
      <c r="AD15" s="4"/>
      <c r="AE15" s="2" t="str">
        <f>IFERROR(IF(INDEX(AE$1:AE14,MATCH(J15,J$1:J14,0),1)=0,"",INDEX(AE$1:AE14,MATCH(J15,J$1:J14,0),1)),"")</f>
        <v/>
      </c>
      <c r="AF15" s="2" t="str">
        <f>IFERROR(IF(INDEX(AF$1:AF14,MATCH(J15,J$1:J14,0),1)=0,"",INDEX(AF$1:AF14,MATCH(J15,J$1:J14,0),1)),"")</f>
        <v/>
      </c>
      <c r="AG15" s="2" t="str">
        <f>IFERROR(IF(INDEX(AG$1:AG14,MATCH(J15,J$1:J14,0),1)=0,"",INDEX(AG$1:AG14,MATCH(J15,J$1:J14,0),1)),"")</f>
        <v/>
      </c>
      <c r="AH15" s="2"/>
      <c r="AI15" s="2"/>
      <c r="AJ15" s="2"/>
      <c r="AK15" s="4"/>
      <c r="AL15" s="4"/>
      <c r="AM15" s="4"/>
      <c r="AN15" s="4"/>
      <c r="AO15" s="4"/>
      <c r="AP15" s="4"/>
      <c r="AQ15" s="4"/>
      <c r="AR15" s="4"/>
      <c r="AS15" s="4"/>
      <c r="AU15" s="7"/>
      <c r="AV15" s="47"/>
      <c r="AW15" s="66"/>
      <c r="AX15" s="66"/>
      <c r="AY15" s="66"/>
      <c r="AZ15" s="78"/>
      <c r="BA15" s="66"/>
      <c r="BB15" s="66"/>
      <c r="BC15" s="4"/>
      <c r="BD15" s="69"/>
      <c r="BE15" s="4"/>
      <c r="BF15" s="4"/>
      <c r="BG15" s="9"/>
      <c r="BH15" s="7"/>
      <c r="BI15" s="7"/>
      <c r="BJ15" s="7"/>
      <c r="BK15" s="7"/>
      <c r="BL15" s="7"/>
      <c r="BM15" s="7" t="str">
        <f t="shared" ca="1" si="2"/>
        <v/>
      </c>
      <c r="BN15" s="75" t="str">
        <f t="shared" si="3"/>
        <v/>
      </c>
      <c r="BO15" s="75" t="str">
        <f t="shared" si="4"/>
        <v/>
      </c>
      <c r="BP15" s="5" t="s">
        <v>169</v>
      </c>
      <c r="BU15" s="4" t="str">
        <f>IF(IFERROR(VLOOKUP(C15,C16:C$1993,1,0),"")="","",COUNTIF(C:C,C15))</f>
        <v/>
      </c>
      <c r="BY15" s="5" t="str">
        <f>IF(B15="","",IF(BU15="",1+(MAX(BY$2:BY14)),""))</f>
        <v/>
      </c>
      <c r="BZ15" s="5" t="str">
        <f t="shared" si="5"/>
        <v/>
      </c>
      <c r="CA15" s="5" t="str">
        <f t="shared" si="6"/>
        <v/>
      </c>
      <c r="CB15" s="14" t="str">
        <f t="shared" si="7"/>
        <v/>
      </c>
      <c r="CC15" s="25"/>
      <c r="CD15" s="15"/>
      <c r="CE15" s="5" t="str">
        <f t="shared" si="8"/>
        <v/>
      </c>
      <c r="CH15" s="5" t="str">
        <f t="shared" si="15"/>
        <v/>
      </c>
      <c r="CI15" s="5" t="str">
        <f>IF(J15="","",IFERROR(IF(VLOOKUP(J15,J$2:J14,1,0)=0,"",""),J15))</f>
        <v/>
      </c>
      <c r="CJ15" s="22" t="str">
        <f>IF(CI15="","",(IFERROR(VLOOKUP(MID(CI15,1,1),$DA$2:DE$28,3,0),0)+IFERROR(VLOOKUP(MID(CI15,2,1),DA$2:DE$28,4,0),0)+IFERROR(VLOOKUP(MID(CI15,3,1),DA$2:DE$28,5,0),0)+(ROW(CI15)/1000000000000)))</f>
        <v/>
      </c>
      <c r="CL15" s="5">
        <v>14</v>
      </c>
      <c r="CM15" s="5" t="str">
        <f>IFERROR(VLOOKUP(CL15,CH$2:CI1091,2,0),"")</f>
        <v/>
      </c>
      <c r="DA15" s="5" t="s">
        <v>120</v>
      </c>
      <c r="DB15" s="5">
        <v>14</v>
      </c>
      <c r="DC15" s="5">
        <f t="shared" si="12"/>
        <v>51.851851851851855</v>
      </c>
      <c r="DD15" s="5">
        <f t="shared" si="13"/>
        <v>1.9204389574759946</v>
      </c>
      <c r="DE15" s="5">
        <f t="shared" si="13"/>
        <v>7.1127368795407209E-2</v>
      </c>
      <c r="DG15" s="5" t="e">
        <f>IF(REPORTE!AH$2="si",IF(C15=VALUE(REPORTE!C$22),IF(SUM(DG16:DG$1993),CONCATENATE(INT(B15),", "),INT(B15)),""),IF(C15=VALUE(REPORTE!C$21),IF(SUM(DG16:DG$1993),CONCATENATE(INT(B15),", "),INT(B15)),""))</f>
        <v>#VALUE!</v>
      </c>
      <c r="DK15" s="5" t="str">
        <f t="shared" si="9"/>
        <v/>
      </c>
    </row>
    <row r="16" spans="1:117"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IF(F16="","",IFERROR(CONCATENATE("PEUA",VLOOKUP(ESTADO,REPORTE!AV$2:AW$33,2,0),DIDTRITO_FORM,CADER_FORM,IFERROR(INDEX(BS:BS,MATCH(DAY(F16),BR:BR,0),1),DAY(F16)),IFERROR(INDEX(BS:BS,MATCH(MONTH(F16),BR:BR,0),1),MONTH(F16)),YEAR(F16),G16),""))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10"/>
        <v/>
      </c>
      <c r="T16" s="2" t="str">
        <f>IFERROR(INDEX('padron cfe'!D:D,MATCH(DATOS!C16,'padron cfe'!A:A,0),1),"")</f>
        <v/>
      </c>
      <c r="U16" s="4"/>
      <c r="V16" s="4"/>
      <c r="W16" s="4"/>
      <c r="X16" s="4"/>
      <c r="Y16" s="6" t="s">
        <v>157</v>
      </c>
      <c r="Z16" s="4"/>
      <c r="AA16" s="4" t="str">
        <f t="shared" si="1"/>
        <v/>
      </c>
      <c r="AB16" s="4"/>
      <c r="AC16" s="4"/>
      <c r="AD16" s="4"/>
      <c r="AE16" s="2" t="str">
        <f>IFERROR(IF(INDEX(AE$1:AE15,MATCH(J16,J$1:J15,0),1)=0,"",INDEX(AE$1:AE15,MATCH(J16,J$1:J15,0),1)),"")</f>
        <v/>
      </c>
      <c r="AF16" s="2" t="str">
        <f>IFERROR(IF(INDEX(AF$1:AF15,MATCH(J16,J$1:J15,0),1)=0,"",INDEX(AF$1:AF15,MATCH(J16,J$1:J15,0),1)),"")</f>
        <v/>
      </c>
      <c r="AG16" s="2" t="str">
        <f>IFERROR(IF(INDEX(AG$1:AG15,MATCH(J16,J$1:J15,0),1)=0,"",INDEX(AG$1:AG15,MATCH(J16,J$1:J15,0),1)),"")</f>
        <v/>
      </c>
      <c r="AH16" s="2"/>
      <c r="AI16" s="2"/>
      <c r="AJ16" s="2"/>
      <c r="AK16" s="4"/>
      <c r="AL16" s="4"/>
      <c r="AM16" s="4"/>
      <c r="AN16" s="4"/>
      <c r="AO16" s="4"/>
      <c r="AP16" s="4"/>
      <c r="AQ16" s="4"/>
      <c r="AR16" s="4"/>
      <c r="AS16" s="4"/>
      <c r="AU16" s="7"/>
      <c r="AV16" s="47"/>
      <c r="AW16" s="66"/>
      <c r="AX16" s="66"/>
      <c r="AY16" s="66"/>
      <c r="AZ16" s="78"/>
      <c r="BA16" s="66"/>
      <c r="BB16" s="66"/>
      <c r="BC16" s="4"/>
      <c r="BD16" s="69"/>
      <c r="BE16" s="4"/>
      <c r="BF16" s="4"/>
      <c r="BG16" s="9" t="s">
        <v>157</v>
      </c>
      <c r="BH16" s="7"/>
      <c r="BI16" s="7"/>
      <c r="BJ16" s="7"/>
      <c r="BK16" s="7"/>
      <c r="BL16" s="7"/>
      <c r="BM16" s="7" t="str">
        <f t="shared" ca="1" si="2"/>
        <v/>
      </c>
      <c r="BN16" s="75" t="str">
        <f t="shared" si="3"/>
        <v/>
      </c>
      <c r="BO16" s="75" t="str">
        <f t="shared" si="4"/>
        <v/>
      </c>
      <c r="BU16" s="4" t="str">
        <f>IF(IFERROR(VLOOKUP(C16,C17:C$1993,1,0),"")="","",COUNTIF(C:C,C16))</f>
        <v/>
      </c>
      <c r="BY16" s="5" t="str">
        <f>IF(B16="","",IF(BU16="",1+(MAX(BY$2:BY15)),""))</f>
        <v/>
      </c>
      <c r="BZ16" s="5" t="str">
        <f t="shared" si="5"/>
        <v/>
      </c>
      <c r="CA16" s="5" t="str">
        <f t="shared" si="6"/>
        <v/>
      </c>
      <c r="CB16" s="14" t="str">
        <f t="shared" si="7"/>
        <v/>
      </c>
      <c r="CC16" s="25"/>
      <c r="CD16" s="15"/>
      <c r="CE16" s="5" t="str">
        <f t="shared" si="8"/>
        <v/>
      </c>
      <c r="CH16" s="5" t="str">
        <f t="shared" si="15"/>
        <v/>
      </c>
      <c r="CI16" s="5" t="str">
        <f>IF(J16="","",IFERROR(IF(VLOOKUP(J16,J$2:J15,1,0)=0,"",""),J16))</f>
        <v/>
      </c>
      <c r="CJ16" s="22" t="str">
        <f>IF(CI16="","",(IFERROR(VLOOKUP(MID(CI16,1,1),$DA$2:DE$28,3,0),0)+IFERROR(VLOOKUP(MID(CI16,2,1),DA$2:DE$28,4,0),0)+IFERROR(VLOOKUP(MID(CI16,3,1),DA$2:DE$28,5,0),0)+(ROW(CI16)/1000000000000)))</f>
        <v/>
      </c>
      <c r="CL16" s="5">
        <v>15</v>
      </c>
      <c r="CM16" s="5" t="str">
        <f>IFERROR(VLOOKUP(CL16,CH$2:CI1092,2,0),"")</f>
        <v/>
      </c>
      <c r="DA16" s="5" t="s">
        <v>133</v>
      </c>
      <c r="DB16" s="5">
        <v>15</v>
      </c>
      <c r="DC16" s="5">
        <f t="shared" si="12"/>
        <v>55.555555555555557</v>
      </c>
      <c r="DD16" s="5">
        <f t="shared" si="13"/>
        <v>2.0576131687242798</v>
      </c>
      <c r="DE16" s="5">
        <f t="shared" si="13"/>
        <v>7.6207895137936285E-2</v>
      </c>
      <c r="DG16" s="5" t="e">
        <f>IF(REPORTE!AH$2="si",IF(C16=VALUE(REPORTE!C$22),IF(SUM(DG17:DG$1993),CONCATENATE(INT(B16),", "),INT(B16)),""),IF(C16=VALUE(REPORTE!C$21),IF(SUM(DG17:DG$1993),CONCATENATE(INT(B16),", "),INT(B16)),""))</f>
        <v>#VALUE!</v>
      </c>
      <c r="DK16" s="5" t="str">
        <f t="shared" si="9"/>
        <v/>
      </c>
      <c r="DM16" s="5" t="s">
        <v>197</v>
      </c>
    </row>
    <row r="17" spans="1:115"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IF(F17="","",IFERROR(CONCATENATE("PEUA",VLOOKUP(ESTADO,REPORTE!AV$2:AW$33,2,0),DIDTRITO_FORM,CADER_FORM,IFERROR(INDEX(BS:BS,MATCH(DAY(F17),BR:BR,0),1),DAY(F17)),IFERROR(INDEX(BS:BS,MATCH(MONTH(F17),BR:BR,0),1),MONTH(F17)),YEAR(F17),G17),""))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10"/>
        <v/>
      </c>
      <c r="T17" s="2" t="str">
        <f>IFERROR(INDEX('padron cfe'!D:D,MATCH(DATOS!C17,'padron cfe'!A:A,0),1),"")</f>
        <v/>
      </c>
      <c r="U17" s="4"/>
      <c r="V17" s="4"/>
      <c r="W17" s="4"/>
      <c r="X17" s="4"/>
      <c r="Y17" s="6" t="s">
        <v>157</v>
      </c>
      <c r="Z17" s="4"/>
      <c r="AA17" s="4" t="str">
        <f t="shared" si="1"/>
        <v/>
      </c>
      <c r="AB17" s="4"/>
      <c r="AC17" s="4"/>
      <c r="AD17" s="4"/>
      <c r="AE17" s="2" t="str">
        <f>IFERROR(IF(INDEX(AE$1:AE16,MATCH(J17,J$1:J16,0),1)=0,"",INDEX(AE$1:AE16,MATCH(J17,J$1:J16,0),1)),"")</f>
        <v/>
      </c>
      <c r="AF17" s="2" t="str">
        <f>IFERROR(IF(INDEX(AF$1:AF16,MATCH(J17,J$1:J16,0),1)=0,"",INDEX(AF$1:AF16,MATCH(J17,J$1:J16,0),1)),"")</f>
        <v/>
      </c>
      <c r="AG17" s="2" t="str">
        <f>IFERROR(IF(INDEX(AG$1:AG16,MATCH(J17,J$1:J16,0),1)=0,"",INDEX(AG$1:AG16,MATCH(J17,J$1:J16,0),1)),"")</f>
        <v/>
      </c>
      <c r="AH17" s="2"/>
      <c r="AI17" s="2"/>
      <c r="AJ17" s="2"/>
      <c r="AK17" s="4"/>
      <c r="AL17" s="4"/>
      <c r="AM17" s="4"/>
      <c r="AN17" s="4"/>
      <c r="AO17" s="4"/>
      <c r="AP17" s="4"/>
      <c r="AQ17" s="4"/>
      <c r="AR17" s="4"/>
      <c r="AS17" s="4"/>
      <c r="AU17" s="7"/>
      <c r="AV17" s="47"/>
      <c r="AW17" s="66"/>
      <c r="AX17" s="66"/>
      <c r="AY17" s="66"/>
      <c r="AZ17" s="78"/>
      <c r="BA17" s="66"/>
      <c r="BB17" s="66"/>
      <c r="BC17" s="4"/>
      <c r="BD17" s="69"/>
      <c r="BE17" s="4"/>
      <c r="BF17" s="4"/>
      <c r="BG17" s="9"/>
      <c r="BH17" s="7"/>
      <c r="BI17" s="7"/>
      <c r="BJ17" s="7"/>
      <c r="BK17" s="7"/>
      <c r="BL17" s="7"/>
      <c r="BM17" s="7" t="str">
        <f t="shared" ca="1" si="2"/>
        <v/>
      </c>
      <c r="BN17" s="75" t="str">
        <f t="shared" si="3"/>
        <v/>
      </c>
      <c r="BO17" s="75" t="str">
        <f t="shared" si="4"/>
        <v/>
      </c>
      <c r="BU17" s="4" t="str">
        <f>IF(IFERROR(VLOOKUP(C17,C18:C$1993,1,0),"")="","",COUNTIF(C:C,C17))</f>
        <v/>
      </c>
      <c r="BY17" s="5" t="str">
        <f>IF(B17="","",IF(BU17="",1+(MAX(BY$2:BY16)),""))</f>
        <v/>
      </c>
      <c r="BZ17" s="5" t="str">
        <f t="shared" si="5"/>
        <v/>
      </c>
      <c r="CA17" s="5" t="str">
        <f t="shared" si="6"/>
        <v/>
      </c>
      <c r="CB17" s="14" t="str">
        <f t="shared" si="7"/>
        <v/>
      </c>
      <c r="CC17" s="25"/>
      <c r="CD17" s="15"/>
      <c r="CE17" s="5" t="str">
        <f t="shared" si="8"/>
        <v/>
      </c>
      <c r="CH17" s="5" t="str">
        <f t="shared" si="15"/>
        <v/>
      </c>
      <c r="CI17" s="5" t="str">
        <f>IF(J17="","",IFERROR(IF(VLOOKUP(J17,J$2:J16,1,0)=0,"",""),J17))</f>
        <v/>
      </c>
      <c r="CJ17" s="22" t="str">
        <f>IF(CI17="","",(IFERROR(VLOOKUP(MID(CI17,1,1),$DA$2:DE$28,3,0),0)+IFERROR(VLOOKUP(MID(CI17,2,1),DA$2:DE$28,4,0),0)+IFERROR(VLOOKUP(MID(CI17,3,1),DA$2:DE$28,5,0),0)+(ROW(CI17)/1000000000000)))</f>
        <v/>
      </c>
      <c r="CL17" s="5">
        <v>16</v>
      </c>
      <c r="CM17" s="5" t="str">
        <f>IFERROR(VLOOKUP(CL17,CH$2:CI1093,2,0),"")</f>
        <v/>
      </c>
      <c r="DA17" s="5" t="s">
        <v>121</v>
      </c>
      <c r="DB17" s="5">
        <v>16</v>
      </c>
      <c r="DC17" s="5">
        <f t="shared" si="12"/>
        <v>59.25925925925926</v>
      </c>
      <c r="DD17" s="5">
        <f t="shared" si="13"/>
        <v>2.1947873799725652</v>
      </c>
      <c r="DE17" s="5">
        <f t="shared" si="13"/>
        <v>8.1288421480465375E-2</v>
      </c>
      <c r="DG17" s="5" t="e">
        <f>IF(REPORTE!AH$2="si",IF(C17=VALUE(REPORTE!C$22),IF(SUM(DG18:DG$1993),CONCATENATE(INT(B17),", "),INT(B17)),""),IF(C17=VALUE(REPORTE!C$21),IF(SUM(DG18:DG$1993),CONCATENATE(INT(B17),", "),INT(B17)),""))</f>
        <v>#VALUE!</v>
      </c>
      <c r="DK17" s="5" t="str">
        <f t="shared" si="9"/>
        <v/>
      </c>
    </row>
    <row r="18" spans="1:115"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IF(F18="","",IFERROR(CONCATENATE("PEUA",VLOOKUP(ESTADO,REPORTE!AV$2:AW$33,2,0),DIDTRITO_FORM,CADER_FORM,IFERROR(INDEX(BS:BS,MATCH(DAY(F18),BR:BR,0),1),DAY(F18)),IFERROR(INDEX(BS:BS,MATCH(MONTH(F18),BR:BR,0),1),MONTH(F18)),YEAR(F18),G18),""))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10"/>
        <v/>
      </c>
      <c r="T18" s="2" t="str">
        <f>IFERROR(INDEX('padron cfe'!D:D,MATCH(DATOS!C18,'padron cfe'!A:A,0),1),"")</f>
        <v/>
      </c>
      <c r="U18" s="4"/>
      <c r="V18" s="4"/>
      <c r="W18" s="4"/>
      <c r="X18" s="4"/>
      <c r="Y18" s="6" t="s">
        <v>157</v>
      </c>
      <c r="Z18" s="4"/>
      <c r="AA18" s="4" t="str">
        <f t="shared" si="1"/>
        <v/>
      </c>
      <c r="AB18" s="4"/>
      <c r="AC18" s="4"/>
      <c r="AD18" s="4"/>
      <c r="AE18" s="2" t="str">
        <f>IFERROR(IF(INDEX(AE$1:AE17,MATCH(J18,J$1:J17,0),1)=0,"",INDEX(AE$1:AE17,MATCH(J18,J$1:J17,0),1)),"")</f>
        <v/>
      </c>
      <c r="AF18" s="2" t="str">
        <f>IFERROR(IF(INDEX(AF$1:AF17,MATCH(J18,J$1:J17,0),1)=0,"",INDEX(AF$1:AF17,MATCH(J18,J$1:J17,0),1)),"")</f>
        <v/>
      </c>
      <c r="AG18" s="2" t="str">
        <f>IFERROR(IF(INDEX(AG$1:AG17,MATCH(J18,J$1:J17,0),1)=0,"",INDEX(AG$1:AG17,MATCH(J18,J$1:J17,0),1)),"")</f>
        <v/>
      </c>
      <c r="AH18" s="2"/>
      <c r="AI18" s="2"/>
      <c r="AJ18" s="2"/>
      <c r="AK18" s="4"/>
      <c r="AL18" s="4"/>
      <c r="AM18" s="4"/>
      <c r="AN18" s="4"/>
      <c r="AO18" s="4"/>
      <c r="AP18" s="4"/>
      <c r="AQ18" s="4"/>
      <c r="AR18" s="4"/>
      <c r="AS18" s="4"/>
      <c r="AU18" s="7"/>
      <c r="AV18" s="47"/>
      <c r="AW18" s="66"/>
      <c r="AX18" s="66"/>
      <c r="AY18" s="66"/>
      <c r="AZ18" s="78"/>
      <c r="BA18" s="66"/>
      <c r="BB18" s="66"/>
      <c r="BC18" s="4"/>
      <c r="BD18" s="69"/>
      <c r="BE18" s="4"/>
      <c r="BF18" s="4"/>
      <c r="BG18" s="9" t="s">
        <v>157</v>
      </c>
      <c r="BH18" s="7"/>
      <c r="BI18" s="7"/>
      <c r="BJ18" s="7"/>
      <c r="BK18" s="7"/>
      <c r="BL18" s="7"/>
      <c r="BM18" s="7" t="str">
        <f t="shared" ca="1" si="2"/>
        <v/>
      </c>
      <c r="BN18" s="75" t="str">
        <f t="shared" si="3"/>
        <v/>
      </c>
      <c r="BO18" s="75" t="str">
        <f t="shared" si="4"/>
        <v/>
      </c>
      <c r="BU18" s="4" t="str">
        <f>IF(IFERROR(VLOOKUP(C18,C19:C$1993,1,0),"")="","",COUNTIF(C:C,C18))</f>
        <v/>
      </c>
      <c r="BY18" s="5" t="str">
        <f>IF(B18="","",IF(BU18="",1+(MAX(BY$2:BY17)),""))</f>
        <v/>
      </c>
      <c r="BZ18" s="5" t="str">
        <f t="shared" si="5"/>
        <v/>
      </c>
      <c r="CA18" s="5" t="str">
        <f t="shared" si="6"/>
        <v/>
      </c>
      <c r="CB18" s="14" t="str">
        <f t="shared" si="7"/>
        <v/>
      </c>
      <c r="CC18" s="25"/>
      <c r="CD18" s="15"/>
      <c r="CE18" s="5" t="str">
        <f t="shared" si="8"/>
        <v/>
      </c>
      <c r="CH18" s="5" t="str">
        <f t="shared" si="15"/>
        <v/>
      </c>
      <c r="CI18" s="5" t="str">
        <f>IF(J18="","",IFERROR(IF(VLOOKUP(J18,J$2:J17,1,0)=0,"",""),J18))</f>
        <v/>
      </c>
      <c r="CJ18" s="22" t="str">
        <f>IF(CI18="","",(IFERROR(VLOOKUP(MID(CI18,1,1),$DA$2:DE$28,3,0),0)+IFERROR(VLOOKUP(MID(CI18,2,1),DA$2:DE$28,4,0),0)+IFERROR(VLOOKUP(MID(CI18,3,1),DA$2:DE$28,5,0),0)+(ROW(CI18)/1000000000000)))</f>
        <v/>
      </c>
      <c r="CL18" s="5">
        <v>17</v>
      </c>
      <c r="CM18" s="5" t="str">
        <f>IFERROR(VLOOKUP(CL18,CH$2:CI1094,2,0),"")</f>
        <v/>
      </c>
      <c r="DA18" s="5" t="s">
        <v>122</v>
      </c>
      <c r="DB18" s="5">
        <v>17</v>
      </c>
      <c r="DC18" s="5">
        <f t="shared" si="12"/>
        <v>62.962962962962962</v>
      </c>
      <c r="DD18" s="5">
        <f t="shared" si="13"/>
        <v>2.3319615912208507</v>
      </c>
      <c r="DE18" s="5">
        <f t="shared" si="13"/>
        <v>8.6368947822994466E-2</v>
      </c>
      <c r="DG18" s="5" t="e">
        <f>IF(REPORTE!AH$2="si",IF(C18=VALUE(REPORTE!C$22),IF(SUM(DG19:DG$1993),CONCATENATE(INT(B18),", "),INT(B18)),""),IF(C18=VALUE(REPORTE!C$21),IF(SUM(DG19:DG$1993),CONCATENATE(INT(B18),", "),INT(B18)),""))</f>
        <v>#VALUE!</v>
      </c>
      <c r="DK18" s="5" t="str">
        <f t="shared" si="9"/>
        <v/>
      </c>
    </row>
    <row r="19" spans="1:115"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IF(F19="","",IFERROR(CONCATENATE("PEUA",VLOOKUP(ESTADO,REPORTE!AV$2:AW$33,2,0),DIDTRITO_FORM,CADER_FORM,IFERROR(INDEX(BS:BS,MATCH(DAY(F19),BR:BR,0),1),DAY(F19)),IFERROR(INDEX(BS:BS,MATCH(MONTH(F19),BR:BR,0),1),MONTH(F19)),YEAR(F19),G19),""))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10"/>
        <v/>
      </c>
      <c r="T19" s="2" t="str">
        <f>IFERROR(INDEX('padron cfe'!D:D,MATCH(DATOS!C19,'padron cfe'!A:A,0),1),"")</f>
        <v/>
      </c>
      <c r="U19" s="4"/>
      <c r="V19" s="4"/>
      <c r="W19" s="4"/>
      <c r="X19" s="4"/>
      <c r="Y19" s="6" t="s">
        <v>157</v>
      </c>
      <c r="Z19" s="4"/>
      <c r="AA19" s="4" t="str">
        <f t="shared" si="1"/>
        <v/>
      </c>
      <c r="AB19" s="4"/>
      <c r="AC19" s="4"/>
      <c r="AD19" s="4"/>
      <c r="AE19" s="2" t="str">
        <f>IFERROR(IF(INDEX(AE$1:AE18,MATCH(J19,J$1:J18,0),1)=0,"",INDEX(AE$1:AE18,MATCH(J19,J$1:J18,0),1)),"")</f>
        <v/>
      </c>
      <c r="AF19" s="2" t="str">
        <f>IFERROR(IF(INDEX(AF$1:AF18,MATCH(J19,J$1:J18,0),1)=0,"",INDEX(AF$1:AF18,MATCH(J19,J$1:J18,0),1)),"")</f>
        <v/>
      </c>
      <c r="AG19" s="2" t="str">
        <f>IFERROR(IF(INDEX(AG$1:AG18,MATCH(J19,J$1:J18,0),1)=0,"",INDEX(AG$1:AG18,MATCH(J19,J$1:J18,0),1)),"")</f>
        <v/>
      </c>
      <c r="AH19" s="2"/>
      <c r="AI19" s="2"/>
      <c r="AJ19" s="2"/>
      <c r="AK19" s="4"/>
      <c r="AL19" s="4"/>
      <c r="AM19" s="4"/>
      <c r="AN19" s="4"/>
      <c r="AO19" s="4"/>
      <c r="AP19" s="4"/>
      <c r="AQ19" s="4"/>
      <c r="AR19" s="4"/>
      <c r="AS19" s="4"/>
      <c r="AU19" s="7"/>
      <c r="AV19" s="47"/>
      <c r="AW19" s="66"/>
      <c r="AX19" s="66"/>
      <c r="AY19" s="66"/>
      <c r="AZ19" s="78"/>
      <c r="BA19" s="66"/>
      <c r="BB19" s="66"/>
      <c r="BC19" s="4"/>
      <c r="BD19" s="69"/>
      <c r="BE19" s="4"/>
      <c r="BF19" s="4"/>
      <c r="BG19" s="9"/>
      <c r="BH19" s="7"/>
      <c r="BI19" s="7"/>
      <c r="BJ19" s="7"/>
      <c r="BK19" s="7"/>
      <c r="BL19" s="7"/>
      <c r="BM19" s="7" t="str">
        <f t="shared" ca="1" si="2"/>
        <v/>
      </c>
      <c r="BN19" s="75" t="str">
        <f t="shared" si="3"/>
        <v/>
      </c>
      <c r="BO19" s="75" t="str">
        <f t="shared" si="4"/>
        <v/>
      </c>
      <c r="BU19" s="4" t="str">
        <f>IF(IFERROR(VLOOKUP(C19,C20:C$1993,1,0),"")="","",COUNTIF(C:C,C19))</f>
        <v/>
      </c>
      <c r="BY19" s="5" t="str">
        <f>IF(B19="","",IF(BU19="",1+(MAX(BY$2:BY18)),""))</f>
        <v/>
      </c>
      <c r="BZ19" s="5" t="str">
        <f t="shared" si="5"/>
        <v/>
      </c>
      <c r="CA19" s="5" t="str">
        <f t="shared" si="6"/>
        <v/>
      </c>
      <c r="CB19" s="14" t="str">
        <f t="shared" si="7"/>
        <v/>
      </c>
      <c r="CC19" s="25"/>
      <c r="CD19" s="15"/>
      <c r="CE19" s="5" t="str">
        <f t="shared" si="8"/>
        <v/>
      </c>
      <c r="CH19" s="5" t="str">
        <f t="shared" si="15"/>
        <v/>
      </c>
      <c r="CI19" s="5" t="str">
        <f>IF(J19="","",IFERROR(IF(VLOOKUP(J19,J$2:J18,1,0)=0,"",""),J19))</f>
        <v/>
      </c>
      <c r="CJ19" s="22" t="str">
        <f>IF(CI19="","",(IFERROR(VLOOKUP(MID(CI19,1,1),$DA$2:DE$28,3,0),0)+IFERROR(VLOOKUP(MID(CI19,2,1),DA$2:DE$28,4,0),0)+IFERROR(VLOOKUP(MID(CI19,3,1),DA$2:DE$28,5,0),0)+(ROW(CI19)/1000000000000)))</f>
        <v/>
      </c>
      <c r="CL19" s="5">
        <v>18</v>
      </c>
      <c r="CM19" s="5" t="str">
        <f>IFERROR(VLOOKUP(CL19,CH$2:CI1095,2,0),"")</f>
        <v/>
      </c>
      <c r="DA19" s="5" t="s">
        <v>123</v>
      </c>
      <c r="DB19" s="5">
        <v>18</v>
      </c>
      <c r="DC19" s="5">
        <f t="shared" si="12"/>
        <v>66.666666666666671</v>
      </c>
      <c r="DD19" s="5">
        <f t="shared" si="13"/>
        <v>2.4691358024691361</v>
      </c>
      <c r="DE19" s="5">
        <f t="shared" si="13"/>
        <v>9.1449474165523542E-2</v>
      </c>
      <c r="DG19" s="5" t="e">
        <f>IF(REPORTE!AH$2="si",IF(C19=VALUE(REPORTE!C$22),IF(SUM(DG20:DG$1993),CONCATENATE(INT(B19),", "),INT(B19)),""),IF(C19=VALUE(REPORTE!C$21),IF(SUM(DG20:DG$1993),CONCATENATE(INT(B19),", "),INT(B19)),""))</f>
        <v>#VALUE!</v>
      </c>
      <c r="DK19" s="5" t="str">
        <f t="shared" si="9"/>
        <v/>
      </c>
    </row>
    <row r="20" spans="1:115"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IF(F20="","",IFERROR(CONCATENATE("PEUA",VLOOKUP(ESTADO,REPORTE!AV$2:AW$33,2,0),DIDTRITO_FORM,CADER_FORM,IFERROR(INDEX(BS:BS,MATCH(DAY(F20),BR:BR,0),1),DAY(F20)),IFERROR(INDEX(BS:BS,MATCH(MONTH(F20),BR:BR,0),1),MONTH(F20)),YEAR(F20),G20),""))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10"/>
        <v/>
      </c>
      <c r="T20" s="2" t="str">
        <f>IFERROR(INDEX('padron cfe'!D:D,MATCH(DATOS!C20,'padron cfe'!A:A,0),1),"")</f>
        <v/>
      </c>
      <c r="U20" s="4"/>
      <c r="V20" s="4"/>
      <c r="W20" s="4"/>
      <c r="X20" s="4"/>
      <c r="Y20" s="6" t="s">
        <v>157</v>
      </c>
      <c r="Z20" s="4"/>
      <c r="AA20" s="4" t="str">
        <f t="shared" si="1"/>
        <v/>
      </c>
      <c r="AB20" s="4"/>
      <c r="AC20" s="4"/>
      <c r="AD20" s="4"/>
      <c r="AE20" s="2" t="str">
        <f>IFERROR(IF(INDEX(AE$1:AE19,MATCH(J20,J$1:J19,0),1)=0,"",INDEX(AE$1:AE19,MATCH(J20,J$1:J19,0),1)),"")</f>
        <v/>
      </c>
      <c r="AF20" s="2" t="str">
        <f>IFERROR(IF(INDEX(AF$1:AF19,MATCH(J20,J$1:J19,0),1)=0,"",INDEX(AF$1:AF19,MATCH(J20,J$1:J19,0),1)),"")</f>
        <v/>
      </c>
      <c r="AG20" s="2" t="str">
        <f>IFERROR(IF(INDEX(AG$1:AG19,MATCH(J20,J$1:J19,0),1)=0,"",INDEX(AG$1:AG19,MATCH(J20,J$1:J19,0),1)),"")</f>
        <v/>
      </c>
      <c r="AH20" s="2"/>
      <c r="AI20" s="2"/>
      <c r="AJ20" s="2"/>
      <c r="AK20" s="4"/>
      <c r="AL20" s="4"/>
      <c r="AM20" s="4"/>
      <c r="AN20" s="4"/>
      <c r="AO20" s="4"/>
      <c r="AP20" s="4"/>
      <c r="AQ20" s="4"/>
      <c r="AR20" s="4"/>
      <c r="AS20" s="4"/>
      <c r="AU20" s="7"/>
      <c r="AV20" s="47"/>
      <c r="AW20" s="66"/>
      <c r="AX20" s="66"/>
      <c r="AY20" s="66"/>
      <c r="AZ20" s="78"/>
      <c r="BA20" s="66"/>
      <c r="BB20" s="66"/>
      <c r="BC20" s="4"/>
      <c r="BD20" s="69"/>
      <c r="BE20" s="4"/>
      <c r="BF20" s="4"/>
      <c r="BG20" s="9" t="s">
        <v>157</v>
      </c>
      <c r="BH20" s="7"/>
      <c r="BI20" s="7"/>
      <c r="BJ20" s="7"/>
      <c r="BK20" s="7"/>
      <c r="BL20" s="7"/>
      <c r="BM20" s="7" t="str">
        <f t="shared" ca="1" si="2"/>
        <v/>
      </c>
      <c r="BN20" s="75" t="str">
        <f t="shared" si="3"/>
        <v/>
      </c>
      <c r="BO20" s="75" t="str">
        <f t="shared" si="4"/>
        <v/>
      </c>
      <c r="BU20" s="4" t="str">
        <f>IF(IFERROR(VLOOKUP(C20,C21:C$1993,1,0),"")="","",COUNTIF(C:C,C20))</f>
        <v/>
      </c>
      <c r="BY20" s="5" t="str">
        <f>IF(B20="","",IF(BU20="",1+(MAX(BY$2:BY19)),""))</f>
        <v/>
      </c>
      <c r="BZ20" s="5" t="str">
        <f t="shared" si="5"/>
        <v/>
      </c>
      <c r="CA20" s="5" t="str">
        <f t="shared" si="6"/>
        <v/>
      </c>
      <c r="CB20" s="14" t="str">
        <f t="shared" si="7"/>
        <v/>
      </c>
      <c r="CC20" s="25"/>
      <c r="CD20" s="15"/>
      <c r="CE20" s="5" t="str">
        <f t="shared" si="8"/>
        <v/>
      </c>
      <c r="CH20" s="5" t="str">
        <f t="shared" si="15"/>
        <v/>
      </c>
      <c r="CI20" s="5" t="str">
        <f>IF(J20="","",IFERROR(IF(VLOOKUP(J20,J$2:J19,1,0)=0,"",""),J20))</f>
        <v/>
      </c>
      <c r="CJ20" s="22" t="str">
        <f>IF(CI20="","",(IFERROR(VLOOKUP(MID(CI20,1,1),$DA$2:DE$28,3,0),0)+IFERROR(VLOOKUP(MID(CI20,2,1),DA$2:DE$28,4,0),0)+IFERROR(VLOOKUP(MID(CI20,3,1),DA$2:DE$28,5,0),0)+(ROW(CI20)/1000000000000)))</f>
        <v/>
      </c>
      <c r="CL20" s="5">
        <v>19</v>
      </c>
      <c r="CM20" s="5" t="str">
        <f>IFERROR(VLOOKUP(CL20,CH$2:CI1096,2,0),"")</f>
        <v/>
      </c>
      <c r="DA20" s="5" t="s">
        <v>124</v>
      </c>
      <c r="DB20" s="5">
        <v>19</v>
      </c>
      <c r="DC20" s="5">
        <f t="shared" si="12"/>
        <v>70.370370370370367</v>
      </c>
      <c r="DD20" s="5">
        <f t="shared" si="13"/>
        <v>2.6063100137174211</v>
      </c>
      <c r="DE20" s="5">
        <f t="shared" si="13"/>
        <v>9.6530000508052632E-2</v>
      </c>
      <c r="DG20" s="5" t="e">
        <f>IF(REPORTE!AH$2="si",IF(C20=VALUE(REPORTE!C$22),IF(SUM(DG21:DG$1993),CONCATENATE(INT(B20),", "),INT(B20)),""),IF(C20=VALUE(REPORTE!C$21),IF(SUM(DG21:DG$1993),CONCATENATE(INT(B20),", "),INT(B20)),""))</f>
        <v>#VALUE!</v>
      </c>
      <c r="DK20" s="5" t="str">
        <f t="shared" si="9"/>
        <v/>
      </c>
    </row>
    <row r="21" spans="1:115"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IF(F21="","",IFERROR(CONCATENATE("PEUA",VLOOKUP(ESTADO,REPORTE!AV$2:AW$33,2,0),DIDTRITO_FORM,CADER_FORM,IFERROR(INDEX(BS:BS,MATCH(DAY(F21),BR:BR,0),1),DAY(F21)),IFERROR(INDEX(BS:BS,MATCH(MONTH(F21),BR:BR,0),1),MONTH(F21)),YEAR(F21),G21),""))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10"/>
        <v/>
      </c>
      <c r="T21" s="2" t="str">
        <f>IFERROR(INDEX('padron cfe'!D:D,MATCH(DATOS!C21,'padron cfe'!A:A,0),1),"")</f>
        <v/>
      </c>
      <c r="U21" s="4"/>
      <c r="V21" s="4"/>
      <c r="W21" s="4"/>
      <c r="X21" s="4"/>
      <c r="Y21" s="6" t="s">
        <v>157</v>
      </c>
      <c r="Z21" s="4"/>
      <c r="AA21" s="4" t="str">
        <f t="shared" si="1"/>
        <v/>
      </c>
      <c r="AB21" s="4"/>
      <c r="AC21" s="4"/>
      <c r="AD21" s="4"/>
      <c r="AE21" s="2" t="str">
        <f>IFERROR(IF(INDEX(AE$1:AE20,MATCH(J21,J$1:J20,0),1)=0,"",INDEX(AE$1:AE20,MATCH(J21,J$1:J20,0),1)),"")</f>
        <v/>
      </c>
      <c r="AF21" s="2" t="str">
        <f>IFERROR(IF(INDEX(AF$1:AF20,MATCH(J21,J$1:J20,0),1)=0,"",INDEX(AF$1:AF20,MATCH(J21,J$1:J20,0),1)),"")</f>
        <v/>
      </c>
      <c r="AG21" s="2" t="str">
        <f>IFERROR(IF(INDEX(AG$1:AG20,MATCH(J21,J$1:J20,0),1)=0,"",INDEX(AG$1:AG20,MATCH(J21,J$1:J20,0),1)),"")</f>
        <v/>
      </c>
      <c r="AH21" s="2"/>
      <c r="AI21" s="2"/>
      <c r="AJ21" s="2"/>
      <c r="AK21" s="4"/>
      <c r="AL21" s="4"/>
      <c r="AM21" s="4"/>
      <c r="AN21" s="4"/>
      <c r="AO21" s="4"/>
      <c r="AP21" s="4"/>
      <c r="AQ21" s="4"/>
      <c r="AR21" s="4"/>
      <c r="AS21" s="4"/>
      <c r="AU21" s="7"/>
      <c r="AV21" s="47"/>
      <c r="AW21" s="66"/>
      <c r="AX21" s="66"/>
      <c r="AY21" s="66"/>
      <c r="AZ21" s="78"/>
      <c r="BA21" s="66"/>
      <c r="BB21" s="66"/>
      <c r="BC21" s="4"/>
      <c r="BD21" s="69"/>
      <c r="BE21" s="4"/>
      <c r="BF21" s="4"/>
      <c r="BG21" s="9"/>
      <c r="BH21" s="7"/>
      <c r="BI21" s="7"/>
      <c r="BJ21" s="7"/>
      <c r="BK21" s="7"/>
      <c r="BL21" s="7"/>
      <c r="BM21" s="7" t="str">
        <f t="shared" ca="1" si="2"/>
        <v/>
      </c>
      <c r="BN21" s="75" t="str">
        <f t="shared" si="3"/>
        <v/>
      </c>
      <c r="BO21" s="75" t="str">
        <f t="shared" si="4"/>
        <v/>
      </c>
      <c r="BU21" s="4" t="str">
        <f>IF(IFERROR(VLOOKUP(C21,C22:C$1993,1,0),"")="","",COUNTIF(C:C,C21))</f>
        <v/>
      </c>
      <c r="BY21" s="5" t="str">
        <f>IF(B21="","",IF(BU21="",1+(MAX(BY$2:BY20)),""))</f>
        <v/>
      </c>
      <c r="BZ21" s="5" t="str">
        <f t="shared" si="5"/>
        <v/>
      </c>
      <c r="CA21" s="5" t="str">
        <f t="shared" si="6"/>
        <v/>
      </c>
      <c r="CB21" s="14" t="str">
        <f t="shared" si="7"/>
        <v/>
      </c>
      <c r="CC21" s="25"/>
      <c r="CD21" s="15"/>
      <c r="CE21" s="5" t="str">
        <f t="shared" si="8"/>
        <v/>
      </c>
      <c r="CH21" s="5" t="str">
        <f t="shared" si="15"/>
        <v/>
      </c>
      <c r="CI21" s="5" t="str">
        <f>IF(J21="","",IFERROR(IF(VLOOKUP(J21,J$2:J20,1,0)=0,"",""),J21))</f>
        <v/>
      </c>
      <c r="CJ21" s="22" t="str">
        <f>IF(CI21="","",(IFERROR(VLOOKUP(MID(CI21,1,1),$DA$2:DE$28,3,0),0)+IFERROR(VLOOKUP(MID(CI21,2,1),DA$2:DE$28,4,0),0)+IFERROR(VLOOKUP(MID(CI21,3,1),DA$2:DE$28,5,0),0)+(ROW(CI21)/1000000000000)))</f>
        <v/>
      </c>
      <c r="CL21" s="5">
        <v>20</v>
      </c>
      <c r="CM21" s="5" t="str">
        <f>IFERROR(VLOOKUP(CL21,CH$2:CI1097,2,0),"")</f>
        <v/>
      </c>
      <c r="DA21" s="5" t="s">
        <v>125</v>
      </c>
      <c r="DB21" s="5">
        <v>20</v>
      </c>
      <c r="DC21" s="5">
        <f t="shared" si="12"/>
        <v>74.074074074074076</v>
      </c>
      <c r="DD21" s="5">
        <f t="shared" si="13"/>
        <v>2.7434842249657065</v>
      </c>
      <c r="DE21" s="5">
        <f t="shared" si="13"/>
        <v>0.10161052685058172</v>
      </c>
      <c r="DG21" s="5" t="e">
        <f>IF(REPORTE!AH$2="si",IF(C21=VALUE(REPORTE!C$22),IF(SUM(DG22:DG$1993),CONCATENATE(INT(B21),", "),INT(B21)),""),IF(C21=VALUE(REPORTE!C$21),IF(SUM(DG22:DG$1993),CONCATENATE(INT(B21),", "),INT(B21)),""))</f>
        <v>#VALUE!</v>
      </c>
      <c r="DK21" s="5" t="str">
        <f t="shared" si="9"/>
        <v/>
      </c>
    </row>
    <row r="22" spans="1:115"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IF(F22="","",IFERROR(CONCATENATE("PEUA",VLOOKUP(ESTADO,REPORTE!AV$2:AW$33,2,0),DIDTRITO_FORM,CADER_FORM,IFERROR(INDEX(BS:BS,MATCH(DAY(F22),BR:BR,0),1),DAY(F22)),IFERROR(INDEX(BS:BS,MATCH(MONTH(F22),BR:BR,0),1),MONTH(F22)),YEAR(F22),G22),""))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10"/>
        <v/>
      </c>
      <c r="T22" s="2" t="str">
        <f>IFERROR(INDEX('padron cfe'!D:D,MATCH(DATOS!C22,'padron cfe'!A:A,0),1),"")</f>
        <v/>
      </c>
      <c r="U22" s="4"/>
      <c r="V22" s="4"/>
      <c r="W22" s="4"/>
      <c r="X22" s="4"/>
      <c r="Y22" s="6" t="s">
        <v>157</v>
      </c>
      <c r="Z22" s="4"/>
      <c r="AA22" s="4" t="str">
        <f t="shared" si="1"/>
        <v/>
      </c>
      <c r="AB22" s="4"/>
      <c r="AC22" s="4"/>
      <c r="AD22" s="4"/>
      <c r="AE22" s="2" t="str">
        <f>IFERROR(IF(INDEX(AE$1:AE21,MATCH(J22,J$1:J21,0),1)=0,"",INDEX(AE$1:AE21,MATCH(J22,J$1:J21,0),1)),"")</f>
        <v/>
      </c>
      <c r="AF22" s="2" t="str">
        <f>IFERROR(IF(INDEX(AF$1:AF21,MATCH(J22,J$1:J21,0),1)=0,"",INDEX(AF$1:AF21,MATCH(J22,J$1:J21,0),1)),"")</f>
        <v/>
      </c>
      <c r="AG22" s="2" t="str">
        <f>IFERROR(IF(INDEX(AG$1:AG21,MATCH(J22,J$1:J21,0),1)=0,"",INDEX(AG$1:AG21,MATCH(J22,J$1:J21,0),1)),"")</f>
        <v/>
      </c>
      <c r="AH22" s="2"/>
      <c r="AI22" s="2"/>
      <c r="AJ22" s="2"/>
      <c r="AK22" s="4"/>
      <c r="AL22" s="4"/>
      <c r="AM22" s="4"/>
      <c r="AN22" s="4"/>
      <c r="AO22" s="4"/>
      <c r="AP22" s="4"/>
      <c r="AQ22" s="4"/>
      <c r="AR22" s="4"/>
      <c r="AS22" s="4"/>
      <c r="AU22" s="7"/>
      <c r="AV22" s="47"/>
      <c r="AW22" s="66"/>
      <c r="AX22" s="66"/>
      <c r="AY22" s="66"/>
      <c r="AZ22" s="78"/>
      <c r="BA22" s="66"/>
      <c r="BB22" s="66"/>
      <c r="BC22" s="4"/>
      <c r="BD22" s="69"/>
      <c r="BE22" s="4"/>
      <c r="BF22" s="4"/>
      <c r="BG22" s="9" t="s">
        <v>157</v>
      </c>
      <c r="BH22" s="7"/>
      <c r="BI22" s="7"/>
      <c r="BJ22" s="7"/>
      <c r="BK22" s="7"/>
      <c r="BL22" s="7"/>
      <c r="BM22" s="7" t="str">
        <f t="shared" ca="1" si="2"/>
        <v/>
      </c>
      <c r="BN22" s="75" t="str">
        <f t="shared" si="3"/>
        <v/>
      </c>
      <c r="BO22" s="75" t="str">
        <f t="shared" si="4"/>
        <v/>
      </c>
      <c r="BU22" s="4" t="str">
        <f>IF(IFERROR(VLOOKUP(C22,C23:C$1993,1,0),"")="","",COUNTIF(C:C,C22))</f>
        <v/>
      </c>
      <c r="BY22" s="5" t="str">
        <f>IF(B22="","",IF(BU22="",1+(MAX(BY$2:BY21)),""))</f>
        <v/>
      </c>
      <c r="BZ22" s="5" t="str">
        <f t="shared" si="5"/>
        <v/>
      </c>
      <c r="CA22" s="5" t="str">
        <f t="shared" si="6"/>
        <v/>
      </c>
      <c r="CB22" s="14" t="str">
        <f t="shared" si="7"/>
        <v/>
      </c>
      <c r="CC22" s="25"/>
      <c r="CD22" s="15"/>
      <c r="CE22" s="5" t="str">
        <f t="shared" si="8"/>
        <v/>
      </c>
      <c r="CH22" s="5" t="str">
        <f t="shared" si="15"/>
        <v/>
      </c>
      <c r="CI22" s="5" t="str">
        <f>IF(J22="","",IFERROR(IF(VLOOKUP(J22,J$2:J21,1,0)=0,"",""),J22))</f>
        <v/>
      </c>
      <c r="CJ22" s="22" t="str">
        <f>IF(CI22="","",(IFERROR(VLOOKUP(MID(CI22,1,1),$DA$2:DE$28,3,0),0)+IFERROR(VLOOKUP(MID(CI22,2,1),DA$2:DE$28,4,0),0)+IFERROR(VLOOKUP(MID(CI22,3,1),DA$2:DE$28,5,0),0)+(ROW(CI22)/1000000000000)))</f>
        <v/>
      </c>
      <c r="CL22" s="5">
        <v>21</v>
      </c>
      <c r="CM22" s="5" t="str">
        <f>IFERROR(VLOOKUP(CL22,CH$2:CI1098,2,0),"")</f>
        <v/>
      </c>
      <c r="DA22" s="5" t="s">
        <v>126</v>
      </c>
      <c r="DB22" s="5">
        <v>21</v>
      </c>
      <c r="DC22" s="5">
        <f t="shared" si="12"/>
        <v>77.777777777777771</v>
      </c>
      <c r="DD22" s="5">
        <f t="shared" si="13"/>
        <v>2.880658436213992</v>
      </c>
      <c r="DE22" s="5">
        <f t="shared" si="13"/>
        <v>0.1066910531931108</v>
      </c>
      <c r="DG22" s="5" t="e">
        <f>IF(REPORTE!AH$2="si",IF(C22=VALUE(REPORTE!C$22),IF(SUM(DG23:DG$1993),CONCATENATE(INT(B22),", "),INT(B22)),""),IF(C22=VALUE(REPORTE!C$21),IF(SUM(DG23:DG$1993),CONCATENATE(INT(B22),", "),INT(B22)),""))</f>
        <v>#VALUE!</v>
      </c>
      <c r="DK22" s="5" t="str">
        <f t="shared" si="9"/>
        <v/>
      </c>
    </row>
    <row r="23" spans="1:115"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IF(F23="","",IFERROR(CONCATENATE("PEUA",VLOOKUP(ESTADO,REPORTE!AV$2:AW$33,2,0),DIDTRITO_FORM,CADER_FORM,IFERROR(INDEX(BS:BS,MATCH(DAY(F23),BR:BR,0),1),DAY(F23)),IFERROR(INDEX(BS:BS,MATCH(MONTH(F23),BR:BR,0),1),MONTH(F23)),YEAR(F23),G23),""))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10"/>
        <v/>
      </c>
      <c r="T23" s="2" t="str">
        <f>IFERROR(INDEX('padron cfe'!D:D,MATCH(DATOS!C23,'padron cfe'!A:A,0),1),"")</f>
        <v/>
      </c>
      <c r="U23" s="4"/>
      <c r="V23" s="4"/>
      <c r="W23" s="4"/>
      <c r="X23" s="4"/>
      <c r="Y23" s="6" t="s">
        <v>157</v>
      </c>
      <c r="Z23" s="4"/>
      <c r="AA23" s="4" t="str">
        <f t="shared" si="1"/>
        <v/>
      </c>
      <c r="AB23" s="4"/>
      <c r="AC23" s="4"/>
      <c r="AD23" s="4"/>
      <c r="AE23" s="2" t="str">
        <f>IFERROR(IF(INDEX(AE$1:AE22,MATCH(J23,J$1:J22,0),1)=0,"",INDEX(AE$1:AE22,MATCH(J23,J$1:J22,0),1)),"")</f>
        <v/>
      </c>
      <c r="AF23" s="2" t="str">
        <f>IFERROR(IF(INDEX(AF$1:AF22,MATCH(J23,J$1:J22,0),1)=0,"",INDEX(AF$1:AF22,MATCH(J23,J$1:J22,0),1)),"")</f>
        <v/>
      </c>
      <c r="AG23" s="2" t="str">
        <f>IFERROR(IF(INDEX(AG$1:AG22,MATCH(J23,J$1:J22,0),1)=0,"",INDEX(AG$1:AG22,MATCH(J23,J$1:J22,0),1)),"")</f>
        <v/>
      </c>
      <c r="AH23" s="2"/>
      <c r="AI23" s="2"/>
      <c r="AJ23" s="2"/>
      <c r="AK23" s="4"/>
      <c r="AL23" s="4"/>
      <c r="AM23" s="4"/>
      <c r="AN23" s="4"/>
      <c r="AO23" s="4"/>
      <c r="AP23" s="4"/>
      <c r="AQ23" s="4"/>
      <c r="AR23" s="4"/>
      <c r="AS23" s="4"/>
      <c r="AU23" s="7"/>
      <c r="AV23" s="47"/>
      <c r="AW23" s="66"/>
      <c r="AX23" s="66"/>
      <c r="AY23" s="66"/>
      <c r="AZ23" s="78"/>
      <c r="BA23" s="66"/>
      <c r="BB23" s="66"/>
      <c r="BC23" s="4"/>
      <c r="BD23" s="69"/>
      <c r="BE23" s="4"/>
      <c r="BF23" s="4"/>
      <c r="BG23" s="9"/>
      <c r="BH23" s="7"/>
      <c r="BI23" s="7"/>
      <c r="BJ23" s="7"/>
      <c r="BK23" s="7"/>
      <c r="BL23" s="7"/>
      <c r="BM23" s="7" t="str">
        <f t="shared" ca="1" si="2"/>
        <v/>
      </c>
      <c r="BN23" s="75" t="str">
        <f t="shared" si="3"/>
        <v/>
      </c>
      <c r="BO23" s="75" t="str">
        <f t="shared" si="4"/>
        <v/>
      </c>
      <c r="BU23" s="4" t="str">
        <f>IF(IFERROR(VLOOKUP(C23,C24:C$1993,1,0),"")="","",COUNTIF(C:C,C23))</f>
        <v/>
      </c>
      <c r="BY23" s="5" t="str">
        <f>IF(B23="","",IF(BU23="",1+(MAX(BY$2:BY22)),""))</f>
        <v/>
      </c>
      <c r="BZ23" s="5" t="str">
        <f t="shared" si="5"/>
        <v/>
      </c>
      <c r="CA23" s="5" t="str">
        <f t="shared" si="6"/>
        <v/>
      </c>
      <c r="CB23" s="14" t="str">
        <f t="shared" si="7"/>
        <v/>
      </c>
      <c r="CC23" s="25"/>
      <c r="CD23" s="15"/>
      <c r="CE23" s="5" t="str">
        <f t="shared" si="8"/>
        <v/>
      </c>
      <c r="CH23" s="5" t="str">
        <f t="shared" si="15"/>
        <v/>
      </c>
      <c r="CI23" s="5" t="str">
        <f>IF(J23="","",IFERROR(IF(VLOOKUP(J23,J$2:J22,1,0)=0,"",""),J23))</f>
        <v/>
      </c>
      <c r="CJ23" s="22" t="str">
        <f>IF(CI23="","",(IFERROR(VLOOKUP(MID(CI23,1,1),$DA$2:DE$28,3,0),0)+IFERROR(VLOOKUP(MID(CI23,2,1),DA$2:DE$28,4,0),0)+IFERROR(VLOOKUP(MID(CI23,3,1),DA$2:DE$28,5,0),0)+(ROW(CI23)/1000000000000)))</f>
        <v/>
      </c>
      <c r="CL23" s="5">
        <v>22</v>
      </c>
      <c r="CM23" s="5" t="str">
        <f>IFERROR(VLOOKUP(CL23,CH$2:CI1099,2,0),"")</f>
        <v/>
      </c>
      <c r="DA23" s="5" t="s">
        <v>127</v>
      </c>
      <c r="DB23" s="5">
        <v>22</v>
      </c>
      <c r="DC23" s="5">
        <f t="shared" si="12"/>
        <v>81.481481481481481</v>
      </c>
      <c r="DD23" s="5">
        <f t="shared" si="13"/>
        <v>3.017832647462277</v>
      </c>
      <c r="DE23" s="5">
        <f t="shared" si="13"/>
        <v>0.11177157953563989</v>
      </c>
      <c r="DG23" s="5" t="e">
        <f>IF(REPORTE!AH$2="si",IF(C23=VALUE(REPORTE!C$22),IF(SUM(DG24:DG$1993),CONCATENATE(INT(B23),", "),INT(B23)),""),IF(C23=VALUE(REPORTE!C$21),IF(SUM(DG24:DG$1993),CONCATENATE(INT(B23),", "),INT(B23)),""))</f>
        <v>#VALUE!</v>
      </c>
      <c r="DK23" s="5" t="str">
        <f t="shared" si="9"/>
        <v/>
      </c>
    </row>
    <row r="24" spans="1:115"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IF(F24="","",IFERROR(CONCATENATE("PEUA",VLOOKUP(ESTADO,REPORTE!AV$2:AW$33,2,0),DIDTRITO_FORM,CADER_FORM,IFERROR(INDEX(BS:BS,MATCH(DAY(F24),BR:BR,0),1),DAY(F24)),IFERROR(INDEX(BS:BS,MATCH(MONTH(F24),BR:BR,0),1),MONTH(F24)),YEAR(F24),G24),""))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10"/>
        <v/>
      </c>
      <c r="T24" s="2" t="str">
        <f>IFERROR(INDEX('padron cfe'!D:D,MATCH(DATOS!C24,'padron cfe'!A:A,0),1),"")</f>
        <v/>
      </c>
      <c r="U24" s="4"/>
      <c r="V24" s="4"/>
      <c r="W24" s="4"/>
      <c r="X24" s="4"/>
      <c r="Y24" s="6" t="s">
        <v>157</v>
      </c>
      <c r="Z24" s="4"/>
      <c r="AA24" s="4" t="str">
        <f t="shared" si="1"/>
        <v/>
      </c>
      <c r="AB24" s="4"/>
      <c r="AC24" s="4"/>
      <c r="AD24" s="4"/>
      <c r="AE24" s="2" t="str">
        <f>IFERROR(IF(INDEX(AE$1:AE23,MATCH(J24,J$1:J23,0),1)=0,"",INDEX(AE$1:AE23,MATCH(J24,J$1:J23,0),1)),"")</f>
        <v/>
      </c>
      <c r="AF24" s="2" t="str">
        <f>IFERROR(IF(INDEX(AF$1:AF23,MATCH(J24,J$1:J23,0),1)=0,"",INDEX(AF$1:AF23,MATCH(J24,J$1:J23,0),1)),"")</f>
        <v/>
      </c>
      <c r="AG24" s="2" t="str">
        <f>IFERROR(IF(INDEX(AG$1:AG23,MATCH(J24,J$1:J23,0),1)=0,"",INDEX(AG$1:AG23,MATCH(J24,J$1:J23,0),1)),"")</f>
        <v/>
      </c>
      <c r="AH24" s="2"/>
      <c r="AI24" s="2"/>
      <c r="AJ24" s="2"/>
      <c r="AK24" s="4"/>
      <c r="AL24" s="4"/>
      <c r="AM24" s="4"/>
      <c r="AN24" s="4"/>
      <c r="AO24" s="4"/>
      <c r="AP24" s="4"/>
      <c r="AQ24" s="4"/>
      <c r="AR24" s="4"/>
      <c r="AS24" s="4"/>
      <c r="AU24" s="7"/>
      <c r="AV24" s="47"/>
      <c r="AW24" s="66"/>
      <c r="AX24" s="66"/>
      <c r="AY24" s="66"/>
      <c r="AZ24" s="78"/>
      <c r="BA24" s="66"/>
      <c r="BB24" s="66"/>
      <c r="BC24" s="4"/>
      <c r="BD24" s="69"/>
      <c r="BE24" s="4"/>
      <c r="BF24" s="4"/>
      <c r="BG24" s="9" t="s">
        <v>157</v>
      </c>
      <c r="BH24" s="7"/>
      <c r="BI24" s="7"/>
      <c r="BJ24" s="7"/>
      <c r="BK24" s="7"/>
      <c r="BL24" s="7"/>
      <c r="BM24" s="7" t="str">
        <f t="shared" ca="1" si="2"/>
        <v/>
      </c>
      <c r="BN24" s="75" t="str">
        <f t="shared" si="3"/>
        <v/>
      </c>
      <c r="BO24" s="75" t="str">
        <f t="shared" si="4"/>
        <v/>
      </c>
      <c r="BU24" s="4" t="str">
        <f>IF(IFERROR(VLOOKUP(C24,C25:C$1993,1,0),"")="","",COUNTIF(C:C,C24))</f>
        <v/>
      </c>
      <c r="BY24" s="5" t="str">
        <f>IF(B24="","",IF(BU24="",1+(MAX(BY$2:BY23)),""))</f>
        <v/>
      </c>
      <c r="BZ24" s="5" t="str">
        <f t="shared" si="5"/>
        <v/>
      </c>
      <c r="CA24" s="5" t="str">
        <f t="shared" si="6"/>
        <v/>
      </c>
      <c r="CB24" s="14" t="str">
        <f t="shared" si="7"/>
        <v/>
      </c>
      <c r="CC24" s="25"/>
      <c r="CD24" s="15"/>
      <c r="CE24" s="5" t="str">
        <f t="shared" si="8"/>
        <v/>
      </c>
      <c r="CH24" s="5" t="str">
        <f t="shared" si="15"/>
        <v/>
      </c>
      <c r="CI24" s="5" t="str">
        <f>IF(J24="","",IFERROR(IF(VLOOKUP(J24,J$2:J23,1,0)=0,"",""),J24))</f>
        <v/>
      </c>
      <c r="CJ24" s="22" t="str">
        <f>IF(CI24="","",(IFERROR(VLOOKUP(MID(CI24,1,1),$DA$2:DE$28,3,0),0)+IFERROR(VLOOKUP(MID(CI24,2,1),DA$2:DE$28,4,0),0)+IFERROR(VLOOKUP(MID(CI24,3,1),DA$2:DE$28,5,0),0)+(ROW(CI24)/1000000000000)))</f>
        <v/>
      </c>
      <c r="CL24" s="5">
        <v>23</v>
      </c>
      <c r="CM24" s="5" t="str">
        <f>IFERROR(VLOOKUP(CL24,CH$2:CI1100,2,0),"")</f>
        <v/>
      </c>
      <c r="DA24" s="5" t="s">
        <v>128</v>
      </c>
      <c r="DB24" s="5">
        <v>23</v>
      </c>
      <c r="DC24" s="5">
        <f t="shared" si="12"/>
        <v>85.18518518518519</v>
      </c>
      <c r="DD24" s="5">
        <f t="shared" si="13"/>
        <v>3.1550068587105624</v>
      </c>
      <c r="DE24" s="5">
        <f t="shared" si="13"/>
        <v>0.11685210587816898</v>
      </c>
      <c r="DG24" s="5" t="e">
        <f>IF(REPORTE!AH$2="si",IF(C24=VALUE(REPORTE!C$22),IF(SUM(DG25:DG$1993),CONCATENATE(INT(B24),", "),INT(B24)),""),IF(C24=VALUE(REPORTE!C$21),IF(SUM(DG25:DG$1993),CONCATENATE(INT(B24),", "),INT(B24)),""))</f>
        <v>#VALUE!</v>
      </c>
      <c r="DK24" s="5" t="str">
        <f t="shared" si="9"/>
        <v/>
      </c>
    </row>
    <row r="25" spans="1:115"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IF(F25="","",IFERROR(CONCATENATE("PEUA",VLOOKUP(ESTADO,REPORTE!AV$2:AW$33,2,0),DIDTRITO_FORM,CADER_FORM,IFERROR(INDEX(BS:BS,MATCH(DAY(F25),BR:BR,0),1),DAY(F25)),IFERROR(INDEX(BS:BS,MATCH(MONTH(F25),BR:BR,0),1),MONTH(F25)),YEAR(F25),G25),""))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10"/>
        <v/>
      </c>
      <c r="T25" s="2" t="str">
        <f>IFERROR(INDEX('padron cfe'!D:D,MATCH(DATOS!C25,'padron cfe'!A:A,0),1),"")</f>
        <v/>
      </c>
      <c r="U25" s="4"/>
      <c r="V25" s="4"/>
      <c r="W25" s="4"/>
      <c r="X25" s="4"/>
      <c r="Y25" s="6" t="s">
        <v>157</v>
      </c>
      <c r="Z25" s="4"/>
      <c r="AA25" s="4" t="str">
        <f t="shared" si="1"/>
        <v/>
      </c>
      <c r="AB25" s="4"/>
      <c r="AC25" s="4"/>
      <c r="AD25" s="4"/>
      <c r="AE25" s="2" t="str">
        <f>IFERROR(IF(INDEX(AE$1:AE24,MATCH(J25,J$1:J24,0),1)=0,"",INDEX(AE$1:AE24,MATCH(J25,J$1:J24,0),1)),"")</f>
        <v/>
      </c>
      <c r="AF25" s="2" t="str">
        <f>IFERROR(IF(INDEX(AF$1:AF24,MATCH(J25,J$1:J24,0),1)=0,"",INDEX(AF$1:AF24,MATCH(J25,J$1:J24,0),1)),"")</f>
        <v/>
      </c>
      <c r="AG25" s="2" t="str">
        <f>IFERROR(IF(INDEX(AG$1:AG24,MATCH(J25,J$1:J24,0),1)=0,"",INDEX(AG$1:AG24,MATCH(J25,J$1:J24,0),1)),"")</f>
        <v/>
      </c>
      <c r="AH25" s="2"/>
      <c r="AI25" s="2"/>
      <c r="AJ25" s="2"/>
      <c r="AK25" s="4"/>
      <c r="AL25" s="4"/>
      <c r="AM25" s="4"/>
      <c r="AN25" s="4"/>
      <c r="AO25" s="4"/>
      <c r="AP25" s="4"/>
      <c r="AQ25" s="4"/>
      <c r="AR25" s="4"/>
      <c r="AS25" s="4"/>
      <c r="AU25" s="7"/>
      <c r="AV25" s="47"/>
      <c r="AW25" s="66"/>
      <c r="AX25" s="66"/>
      <c r="AY25" s="66"/>
      <c r="AZ25" s="78"/>
      <c r="BA25" s="66"/>
      <c r="BB25" s="66"/>
      <c r="BC25" s="4"/>
      <c r="BD25" s="69"/>
      <c r="BE25" s="4"/>
      <c r="BF25" s="4"/>
      <c r="BG25" s="9"/>
      <c r="BH25" s="7"/>
      <c r="BI25" s="7"/>
      <c r="BJ25" s="7"/>
      <c r="BK25" s="7"/>
      <c r="BL25" s="7"/>
      <c r="BM25" s="7" t="str">
        <f t="shared" ca="1" si="2"/>
        <v/>
      </c>
      <c r="BN25" s="75" t="str">
        <f t="shared" si="3"/>
        <v/>
      </c>
      <c r="BO25" s="75" t="str">
        <f t="shared" si="4"/>
        <v/>
      </c>
      <c r="BU25" s="4" t="str">
        <f>IF(IFERROR(VLOOKUP(C25,C26:C$1993,1,0),"")="","",COUNTIF(C:C,C25))</f>
        <v/>
      </c>
      <c r="BY25" s="5" t="str">
        <f>IF(B25="","",IF(BU25="",1+(MAX(BY$2:BY24)),""))</f>
        <v/>
      </c>
      <c r="BZ25" s="5" t="str">
        <f t="shared" si="5"/>
        <v/>
      </c>
      <c r="CA25" s="5" t="str">
        <f t="shared" si="6"/>
        <v/>
      </c>
      <c r="CB25" s="14" t="str">
        <f t="shared" si="7"/>
        <v/>
      </c>
      <c r="CC25" s="25"/>
      <c r="CD25" s="15"/>
      <c r="CE25" s="5" t="str">
        <f t="shared" si="8"/>
        <v/>
      </c>
      <c r="CH25" s="5" t="str">
        <f t="shared" si="15"/>
        <v/>
      </c>
      <c r="CI25" s="5" t="str">
        <f>IF(J25="","",IFERROR(IF(VLOOKUP(J25,J$2:J24,1,0)=0,"",""),J25))</f>
        <v/>
      </c>
      <c r="CJ25" s="22" t="str">
        <f>IF(CI25="","",(IFERROR(VLOOKUP(MID(CI25,1,1),$DA$2:DE$28,3,0),0)+IFERROR(VLOOKUP(MID(CI25,2,1),DA$2:DE$28,4,0),0)+IFERROR(VLOOKUP(MID(CI25,3,1),DA$2:DE$28,5,0),0)+(ROW(CI25)/1000000000000)))</f>
        <v/>
      </c>
      <c r="CL25" s="5">
        <v>24</v>
      </c>
      <c r="CM25" s="5" t="str">
        <f>IFERROR(VLOOKUP(CL25,CH$2:CI1101,2,0),"")</f>
        <v/>
      </c>
      <c r="DA25" s="5" t="s">
        <v>129</v>
      </c>
      <c r="DB25" s="5">
        <v>24</v>
      </c>
      <c r="DC25" s="5">
        <f t="shared" si="12"/>
        <v>88.888888888888886</v>
      </c>
      <c r="DD25" s="5">
        <f t="shared" si="13"/>
        <v>3.2921810699588478</v>
      </c>
      <c r="DE25" s="5">
        <f t="shared" si="13"/>
        <v>0.12193263222069806</v>
      </c>
      <c r="DG25" s="5" t="e">
        <f>IF(REPORTE!AH$2="si",IF(C25=VALUE(REPORTE!C$22),IF(SUM(DG26:DG$1993),CONCATENATE(INT(B25),", "),INT(B25)),""),IF(C25=VALUE(REPORTE!C$21),IF(SUM(DG26:DG$1993),CONCATENATE(INT(B25),", "),INT(B25)),""))</f>
        <v>#VALUE!</v>
      </c>
      <c r="DK25" s="5" t="str">
        <f t="shared" si="9"/>
        <v/>
      </c>
    </row>
    <row r="26" spans="1:115"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IF(F26="","",IFERROR(CONCATENATE("PEUA",VLOOKUP(ESTADO,REPORTE!AV$2:AW$33,2,0),DIDTRITO_FORM,CADER_FORM,IFERROR(INDEX(BS:BS,MATCH(DAY(F26),BR:BR,0),1),DAY(F26)),IFERROR(INDEX(BS:BS,MATCH(MONTH(F26),BR:BR,0),1),MONTH(F26)),YEAR(F26),G26),""))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10"/>
        <v/>
      </c>
      <c r="T26" s="2" t="str">
        <f>IFERROR(INDEX('padron cfe'!D:D,MATCH(DATOS!C26,'padron cfe'!A:A,0),1),"")</f>
        <v/>
      </c>
      <c r="U26" s="4"/>
      <c r="V26" s="4"/>
      <c r="W26" s="4"/>
      <c r="X26" s="4"/>
      <c r="Y26" s="6" t="s">
        <v>157</v>
      </c>
      <c r="Z26" s="4"/>
      <c r="AA26" s="4" t="str">
        <f t="shared" si="1"/>
        <v/>
      </c>
      <c r="AB26" s="4"/>
      <c r="AC26" s="4"/>
      <c r="AD26" s="4"/>
      <c r="AE26" s="2" t="str">
        <f>IFERROR(IF(INDEX(AE$1:AE25,MATCH(J26,J$1:J25,0),1)=0,"",INDEX(AE$1:AE25,MATCH(J26,J$1:J25,0),1)),"")</f>
        <v/>
      </c>
      <c r="AF26" s="2" t="str">
        <f>IFERROR(IF(INDEX(AF$1:AF25,MATCH(J26,J$1:J25,0),1)=0,"",INDEX(AF$1:AF25,MATCH(J26,J$1:J25,0),1)),"")</f>
        <v/>
      </c>
      <c r="AG26" s="2" t="str">
        <f>IFERROR(IF(INDEX(AG$1:AG25,MATCH(J26,J$1:J25,0),1)=0,"",INDEX(AG$1:AG25,MATCH(J26,J$1:J25,0),1)),"")</f>
        <v/>
      </c>
      <c r="AH26" s="2"/>
      <c r="AI26" s="2"/>
      <c r="AJ26" s="2"/>
      <c r="AK26" s="4"/>
      <c r="AL26" s="4"/>
      <c r="AM26" s="4"/>
      <c r="AN26" s="4"/>
      <c r="AO26" s="4"/>
      <c r="AP26" s="4"/>
      <c r="AQ26" s="4"/>
      <c r="AR26" s="4"/>
      <c r="AS26" s="4"/>
      <c r="AU26" s="7"/>
      <c r="AV26" s="47"/>
      <c r="AW26" s="66"/>
      <c r="AX26" s="66"/>
      <c r="AY26" s="66"/>
      <c r="AZ26" s="78"/>
      <c r="BA26" s="66"/>
      <c r="BB26" s="66"/>
      <c r="BC26" s="4"/>
      <c r="BD26" s="69"/>
      <c r="BE26" s="4"/>
      <c r="BF26" s="4"/>
      <c r="BG26" s="9" t="s">
        <v>157</v>
      </c>
      <c r="BH26" s="7"/>
      <c r="BI26" s="7"/>
      <c r="BJ26" s="7"/>
      <c r="BK26" s="7"/>
      <c r="BL26" s="7"/>
      <c r="BM26" s="7" t="str">
        <f t="shared" ca="1" si="2"/>
        <v/>
      </c>
      <c r="BN26" s="75" t="str">
        <f t="shared" si="3"/>
        <v/>
      </c>
      <c r="BO26" s="75" t="str">
        <f t="shared" si="4"/>
        <v/>
      </c>
      <c r="BU26" s="4" t="str">
        <f>IF(IFERROR(VLOOKUP(C26,C27:C$1993,1,0),"")="","",COUNTIF(C:C,C26))</f>
        <v/>
      </c>
      <c r="BY26" s="5" t="str">
        <f>IF(B26="","",IF(BU26="",1+(MAX(BY$2:BY25)),""))</f>
        <v/>
      </c>
      <c r="BZ26" s="5" t="str">
        <f t="shared" si="5"/>
        <v/>
      </c>
      <c r="CA26" s="5" t="str">
        <f t="shared" si="6"/>
        <v/>
      </c>
      <c r="CB26" s="14" t="str">
        <f t="shared" si="7"/>
        <v/>
      </c>
      <c r="CC26" s="25"/>
      <c r="CD26" s="15"/>
      <c r="CE26" s="5" t="str">
        <f t="shared" si="8"/>
        <v/>
      </c>
      <c r="CH26" s="5" t="str">
        <f t="shared" si="15"/>
        <v/>
      </c>
      <c r="CI26" s="5" t="str">
        <f>IF(J26="","",IFERROR(IF(VLOOKUP(J26,J$2:J25,1,0)=0,"",""),J26))</f>
        <v/>
      </c>
      <c r="CJ26" s="22" t="str">
        <f>IF(CI26="","",(IFERROR(VLOOKUP(MID(CI26,1,1),$DA$2:DE$28,3,0),0)+IFERROR(VLOOKUP(MID(CI26,2,1),DA$2:DE$28,4,0),0)+IFERROR(VLOOKUP(MID(CI26,3,1),DA$2:DE$28,5,0),0)+(ROW(CI26)/1000000000000)))</f>
        <v/>
      </c>
      <c r="CL26" s="5">
        <v>25</v>
      </c>
      <c r="CM26" s="5" t="str">
        <f>IFERROR(VLOOKUP(CL26,CH$2:CI1102,2,0),"")</f>
        <v/>
      </c>
      <c r="DA26" s="5" t="s">
        <v>130</v>
      </c>
      <c r="DB26" s="5">
        <v>25</v>
      </c>
      <c r="DC26" s="5">
        <f t="shared" si="12"/>
        <v>92.592592592592595</v>
      </c>
      <c r="DD26" s="5">
        <f t="shared" si="13"/>
        <v>3.4293552812071333</v>
      </c>
      <c r="DE26" s="5">
        <f t="shared" si="13"/>
        <v>0.12701315856322715</v>
      </c>
      <c r="DG26" s="5" t="e">
        <f>IF(REPORTE!AH$2="si",IF(C26=VALUE(REPORTE!C$22),IF(SUM(DG27:DG$1993),CONCATENATE(INT(B26),", "),INT(B26)),""),IF(C26=VALUE(REPORTE!C$21),IF(SUM(DG27:DG$1993),CONCATENATE(INT(B26),", "),INT(B26)),""))</f>
        <v>#VALUE!</v>
      </c>
      <c r="DK26" s="5" t="str">
        <f t="shared" si="9"/>
        <v/>
      </c>
    </row>
    <row r="27" spans="1:115"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IF(F27="","",IFERROR(CONCATENATE("PEUA",VLOOKUP(ESTADO,REPORTE!AV$2:AW$33,2,0),DIDTRITO_FORM,CADER_FORM,IFERROR(INDEX(BS:BS,MATCH(DAY(F27),BR:BR,0),1),DAY(F27)),IFERROR(INDEX(BS:BS,MATCH(MONTH(F27),BR:BR,0),1),MONTH(F27)),YEAR(F27),G27),""))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10"/>
        <v/>
      </c>
      <c r="T27" s="2" t="str">
        <f>IFERROR(INDEX('padron cfe'!D:D,MATCH(DATOS!C27,'padron cfe'!A:A,0),1),"")</f>
        <v/>
      </c>
      <c r="U27" s="4"/>
      <c r="V27" s="4"/>
      <c r="W27" s="4"/>
      <c r="X27" s="4"/>
      <c r="Y27" s="6" t="s">
        <v>157</v>
      </c>
      <c r="Z27" s="4"/>
      <c r="AA27" s="4" t="str">
        <f t="shared" si="1"/>
        <v/>
      </c>
      <c r="AB27" s="4"/>
      <c r="AC27" s="4"/>
      <c r="AD27" s="4"/>
      <c r="AE27" s="2" t="str">
        <f>IFERROR(IF(INDEX(AE$1:AE26,MATCH(J27,J$1:J26,0),1)=0,"",INDEX(AE$1:AE26,MATCH(J27,J$1:J26,0),1)),"")</f>
        <v/>
      </c>
      <c r="AF27" s="2" t="str">
        <f>IFERROR(IF(INDEX(AF$1:AF26,MATCH(J27,J$1:J26,0),1)=0,"",INDEX(AF$1:AF26,MATCH(J27,J$1:J26,0),1)),"")</f>
        <v/>
      </c>
      <c r="AG27" s="2" t="str">
        <f>IFERROR(IF(INDEX(AG$1:AG26,MATCH(J27,J$1:J26,0),1)=0,"",INDEX(AG$1:AG26,MATCH(J27,J$1:J26,0),1)),"")</f>
        <v/>
      </c>
      <c r="AH27" s="2"/>
      <c r="AI27" s="2"/>
      <c r="AJ27" s="2"/>
      <c r="AK27" s="4"/>
      <c r="AL27" s="4"/>
      <c r="AM27" s="4"/>
      <c r="AN27" s="4"/>
      <c r="AO27" s="4"/>
      <c r="AP27" s="4"/>
      <c r="AQ27" s="4"/>
      <c r="AR27" s="4"/>
      <c r="AS27" s="4"/>
      <c r="AU27" s="7"/>
      <c r="AV27" s="47"/>
      <c r="AW27" s="66"/>
      <c r="AX27" s="66"/>
      <c r="AY27" s="66"/>
      <c r="AZ27" s="78"/>
      <c r="BA27" s="66"/>
      <c r="BB27" s="66"/>
      <c r="BC27" s="4"/>
      <c r="BD27" s="69"/>
      <c r="BE27" s="4"/>
      <c r="BF27" s="4"/>
      <c r="BG27" s="9"/>
      <c r="BH27" s="7"/>
      <c r="BI27" s="7"/>
      <c r="BJ27" s="7"/>
      <c r="BK27" s="7"/>
      <c r="BL27" s="7"/>
      <c r="BM27" s="7" t="str">
        <f t="shared" ca="1" si="2"/>
        <v/>
      </c>
      <c r="BN27" s="75" t="str">
        <f t="shared" si="3"/>
        <v/>
      </c>
      <c r="BO27" s="75" t="str">
        <f t="shared" si="4"/>
        <v/>
      </c>
      <c r="BU27" s="4" t="str">
        <f>IF(IFERROR(VLOOKUP(C27,C28:C$1993,1,0),"")="","",COUNTIF(C:C,C27))</f>
        <v/>
      </c>
      <c r="BY27" s="5" t="str">
        <f>IF(B27="","",IF(BU27="",1+(MAX(BY$2:BY26)),""))</f>
        <v/>
      </c>
      <c r="BZ27" s="5" t="str">
        <f t="shared" si="5"/>
        <v/>
      </c>
      <c r="CA27" s="5" t="str">
        <f t="shared" si="6"/>
        <v/>
      </c>
      <c r="CB27" s="14" t="str">
        <f t="shared" si="7"/>
        <v/>
      </c>
      <c r="CC27" s="25"/>
      <c r="CD27" s="15"/>
      <c r="CE27" s="5" t="str">
        <f t="shared" si="8"/>
        <v/>
      </c>
      <c r="CH27" s="5" t="str">
        <f t="shared" si="15"/>
        <v/>
      </c>
      <c r="CI27" s="5" t="str">
        <f>IF(J27="","",IFERROR(IF(VLOOKUP(J27,J$2:J26,1,0)=0,"",""),J27))</f>
        <v/>
      </c>
      <c r="CJ27" s="22" t="str">
        <f>IF(CI27="","",(IFERROR(VLOOKUP(MID(CI27,1,1),$DA$2:DE$28,3,0),0)+IFERROR(VLOOKUP(MID(CI27,2,1),DA$2:DE$28,4,0),0)+IFERROR(VLOOKUP(MID(CI27,3,1),DA$2:DE$28,5,0),0)+(ROW(CI27)/1000000000000)))</f>
        <v/>
      </c>
      <c r="CL27" s="5">
        <v>26</v>
      </c>
      <c r="CM27" s="5" t="str">
        <f>IFERROR(VLOOKUP(CL27,CH$2:CI1103,2,0),"")</f>
        <v/>
      </c>
      <c r="DA27" s="5" t="s">
        <v>131</v>
      </c>
      <c r="DB27" s="5">
        <v>26</v>
      </c>
      <c r="DC27" s="5">
        <f t="shared" si="12"/>
        <v>96.296296296296291</v>
      </c>
      <c r="DD27" s="5">
        <f t="shared" si="13"/>
        <v>3.5665294924554187</v>
      </c>
      <c r="DE27" s="5">
        <f t="shared" si="13"/>
        <v>0.13209368490575624</v>
      </c>
      <c r="DG27" s="5" t="e">
        <f>IF(REPORTE!AH$2="si",IF(C27=VALUE(REPORTE!C$22),IF(SUM(DG28:DG$1993),CONCATENATE(INT(B27),", "),INT(B27)),""),IF(C27=VALUE(REPORTE!C$21),IF(SUM(DG28:DG$1993),CONCATENATE(INT(B27),", "),INT(B27)),""))</f>
        <v>#VALUE!</v>
      </c>
      <c r="DK27" s="5" t="str">
        <f t="shared" si="9"/>
        <v/>
      </c>
    </row>
    <row r="28" spans="1:115"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IF(F28="","",IFERROR(CONCATENATE("PEUA",VLOOKUP(ESTADO,REPORTE!AV$2:AW$33,2,0),DIDTRITO_FORM,CADER_FORM,IFERROR(INDEX(BS:BS,MATCH(DAY(F28),BR:BR,0),1),DAY(F28)),IFERROR(INDEX(BS:BS,MATCH(MONTH(F28),BR:BR,0),1),MONTH(F28)),YEAR(F28),G28),""))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10"/>
        <v/>
      </c>
      <c r="T28" s="2" t="str">
        <f>IFERROR(INDEX('padron cfe'!D:D,MATCH(DATOS!C28,'padron cfe'!A:A,0),1),"")</f>
        <v/>
      </c>
      <c r="U28" s="4"/>
      <c r="V28" s="4"/>
      <c r="W28" s="4"/>
      <c r="X28" s="4"/>
      <c r="Y28" s="6" t="s">
        <v>157</v>
      </c>
      <c r="Z28" s="4"/>
      <c r="AA28" s="4" t="str">
        <f t="shared" si="1"/>
        <v/>
      </c>
      <c r="AB28" s="4"/>
      <c r="AC28" s="4"/>
      <c r="AD28" s="4"/>
      <c r="AE28" s="2" t="str">
        <f>IFERROR(IF(INDEX(AE$1:AE27,MATCH(J28,J$1:J27,0),1)=0,"",INDEX(AE$1:AE27,MATCH(J28,J$1:J27,0),1)),"")</f>
        <v/>
      </c>
      <c r="AF28" s="2" t="str">
        <f>IFERROR(IF(INDEX(AF$1:AF27,MATCH(J28,J$1:J27,0),1)=0,"",INDEX(AF$1:AF27,MATCH(J28,J$1:J27,0),1)),"")</f>
        <v/>
      </c>
      <c r="AG28" s="2" t="str">
        <f>IFERROR(IF(INDEX(AG$1:AG27,MATCH(J28,J$1:J27,0),1)=0,"",INDEX(AG$1:AG27,MATCH(J28,J$1:J27,0),1)),"")</f>
        <v/>
      </c>
      <c r="AH28" s="2"/>
      <c r="AI28" s="2"/>
      <c r="AJ28" s="2"/>
      <c r="AK28" s="4"/>
      <c r="AL28" s="4"/>
      <c r="AM28" s="4"/>
      <c r="AN28" s="4"/>
      <c r="AO28" s="4"/>
      <c r="AP28" s="4"/>
      <c r="AQ28" s="4"/>
      <c r="AR28" s="4"/>
      <c r="AS28" s="4"/>
      <c r="AU28" s="7"/>
      <c r="AV28" s="47"/>
      <c r="AW28" s="66"/>
      <c r="AX28" s="66"/>
      <c r="AY28" s="66"/>
      <c r="AZ28" s="78"/>
      <c r="BA28" s="66"/>
      <c r="BB28" s="66"/>
      <c r="BC28" s="4"/>
      <c r="BD28" s="69"/>
      <c r="BE28" s="4"/>
      <c r="BF28" s="4"/>
      <c r="BG28" s="9" t="s">
        <v>157</v>
      </c>
      <c r="BH28" s="7"/>
      <c r="BI28" s="7"/>
      <c r="BJ28" s="7"/>
      <c r="BK28" s="7"/>
      <c r="BL28" s="7"/>
      <c r="BM28" s="7" t="str">
        <f t="shared" ca="1" si="2"/>
        <v/>
      </c>
      <c r="BN28" s="75" t="str">
        <f t="shared" si="3"/>
        <v/>
      </c>
      <c r="BO28" s="75" t="str">
        <f t="shared" si="4"/>
        <v/>
      </c>
      <c r="BU28" s="4" t="str">
        <f>IF(IFERROR(VLOOKUP(C28,C29:C$1993,1,0),"")="","",COUNTIF(C:C,C28))</f>
        <v/>
      </c>
      <c r="BY28" s="5" t="str">
        <f>IF(B28="","",IF(BU28="",1+(MAX(BY$2:BY27)),""))</f>
        <v/>
      </c>
      <c r="BZ28" s="5" t="str">
        <f t="shared" si="5"/>
        <v/>
      </c>
      <c r="CA28" s="5" t="str">
        <f t="shared" si="6"/>
        <v/>
      </c>
      <c r="CB28" s="14" t="str">
        <f t="shared" si="7"/>
        <v/>
      </c>
      <c r="CC28" s="25"/>
      <c r="CD28" s="15"/>
      <c r="CE28" s="5" t="str">
        <f t="shared" si="8"/>
        <v/>
      </c>
      <c r="CH28" s="5" t="str">
        <f t="shared" si="15"/>
        <v/>
      </c>
      <c r="CI28" s="5" t="str">
        <f>IF(J28="","",IFERROR(IF(VLOOKUP(J28,J$2:J27,1,0)=0,"",""),J28))</f>
        <v/>
      </c>
      <c r="CJ28" s="22" t="str">
        <f>IF(CI28="","",(IFERROR(VLOOKUP(MID(CI28,1,1),$DA$2:DE$28,3,0),0)+IFERROR(VLOOKUP(MID(CI28,2,1),DA$2:DE$28,4,0),0)+IFERROR(VLOOKUP(MID(CI28,3,1),DA$2:DE$28,5,0),0)+(ROW(CI28)/1000000000000)))</f>
        <v/>
      </c>
      <c r="CL28" s="5">
        <v>27</v>
      </c>
      <c r="CM28" s="5" t="str">
        <f>IFERROR(VLOOKUP(CL28,CH$2:CI1104,2,0),"")</f>
        <v/>
      </c>
      <c r="DA28" s="5" t="s">
        <v>132</v>
      </c>
      <c r="DB28" s="5">
        <v>27</v>
      </c>
      <c r="DC28" s="5">
        <f t="shared" si="12"/>
        <v>100</v>
      </c>
      <c r="DD28" s="5">
        <f t="shared" si="13"/>
        <v>3.7037037037037037</v>
      </c>
      <c r="DE28" s="5">
        <f t="shared" si="13"/>
        <v>0.13717421124828533</v>
      </c>
      <c r="DG28" s="5" t="e">
        <f>IF(REPORTE!AH$2="si",IF(C28=VALUE(REPORTE!C$22),IF(SUM(DG29:DG$1993),CONCATENATE(INT(B28),", "),INT(B28)),""),IF(C28=VALUE(REPORTE!C$21),IF(SUM(DG29:DG$1993),CONCATENATE(INT(B28),", "),INT(B28)),""))</f>
        <v>#VALUE!</v>
      </c>
      <c r="DK28" s="5" t="str">
        <f t="shared" si="9"/>
        <v/>
      </c>
    </row>
    <row r="29" spans="1:115"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IF(F29="","",IFERROR(CONCATENATE("PEUA",VLOOKUP(ESTADO,REPORTE!AV$2:AW$33,2,0),DIDTRITO_FORM,CADER_FORM,IFERROR(INDEX(BS:BS,MATCH(DAY(F29),BR:BR,0),1),DAY(F29)),IFERROR(INDEX(BS:BS,MATCH(MONTH(F29),BR:BR,0),1),MONTH(F29)),YEAR(F29),G29),""))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10"/>
        <v/>
      </c>
      <c r="T29" s="2" t="str">
        <f>IFERROR(INDEX('padron cfe'!D:D,MATCH(DATOS!C29,'padron cfe'!A:A,0),1),"")</f>
        <v/>
      </c>
      <c r="U29" s="4"/>
      <c r="V29" s="4"/>
      <c r="W29" s="4"/>
      <c r="X29" s="4"/>
      <c r="Y29" s="6" t="s">
        <v>157</v>
      </c>
      <c r="Z29" s="4"/>
      <c r="AA29" s="4" t="str">
        <f t="shared" si="1"/>
        <v/>
      </c>
      <c r="AB29" s="4"/>
      <c r="AC29" s="4"/>
      <c r="AD29" s="4"/>
      <c r="AE29" s="2" t="str">
        <f>IFERROR(IF(INDEX(AE$1:AE28,MATCH(J29,J$1:J28,0),1)=0,"",INDEX(AE$1:AE28,MATCH(J29,J$1:J28,0),1)),"")</f>
        <v/>
      </c>
      <c r="AF29" s="2" t="str">
        <f>IFERROR(IF(INDEX(AF$1:AF28,MATCH(J29,J$1:J28,0),1)=0,"",INDEX(AF$1:AF28,MATCH(J29,J$1:J28,0),1)),"")</f>
        <v/>
      </c>
      <c r="AG29" s="2" t="str">
        <f>IFERROR(IF(INDEX(AG$1:AG28,MATCH(J29,J$1:J28,0),1)=0,"",INDEX(AG$1:AG28,MATCH(J29,J$1:J28,0),1)),"")</f>
        <v/>
      </c>
      <c r="AH29" s="2"/>
      <c r="AI29" s="2"/>
      <c r="AJ29" s="2"/>
      <c r="AK29" s="4"/>
      <c r="AL29" s="4"/>
      <c r="AM29" s="4"/>
      <c r="AN29" s="4"/>
      <c r="AO29" s="4"/>
      <c r="AP29" s="4"/>
      <c r="AQ29" s="4"/>
      <c r="AR29" s="4"/>
      <c r="AS29" s="4"/>
      <c r="AU29" s="7"/>
      <c r="AV29" s="47"/>
      <c r="AW29" s="66"/>
      <c r="AX29" s="66"/>
      <c r="AY29" s="66"/>
      <c r="AZ29" s="78"/>
      <c r="BA29" s="66"/>
      <c r="BB29" s="66"/>
      <c r="BC29" s="4"/>
      <c r="BD29" s="69"/>
      <c r="BE29" s="4"/>
      <c r="BF29" s="4"/>
      <c r="BG29" s="9"/>
      <c r="BH29" s="7"/>
      <c r="BI29" s="7"/>
      <c r="BJ29" s="7"/>
      <c r="BK29" s="7"/>
      <c r="BL29" s="7"/>
      <c r="BM29" s="7" t="str">
        <f t="shared" ca="1" si="2"/>
        <v/>
      </c>
      <c r="BN29" s="75" t="str">
        <f t="shared" si="3"/>
        <v/>
      </c>
      <c r="BO29" s="75" t="str">
        <f t="shared" si="4"/>
        <v/>
      </c>
      <c r="BU29" s="4" t="str">
        <f>IF(IFERROR(VLOOKUP(C29,C30:C$1993,1,0),"")="","",COUNTIF(C:C,C29))</f>
        <v/>
      </c>
      <c r="BY29" s="5" t="str">
        <f>IF(B29="","",IF(BU29="",1+(MAX(BY$2:BY28)),""))</f>
        <v/>
      </c>
      <c r="BZ29" s="5" t="str">
        <f t="shared" si="5"/>
        <v/>
      </c>
      <c r="CA29" s="5" t="str">
        <f t="shared" si="6"/>
        <v/>
      </c>
      <c r="CB29" s="14" t="str">
        <f t="shared" si="7"/>
        <v/>
      </c>
      <c r="CC29" s="25"/>
      <c r="CD29" s="15"/>
      <c r="CE29" s="5" t="str">
        <f t="shared" si="8"/>
        <v/>
      </c>
      <c r="CH29" s="5" t="str">
        <f t="shared" si="15"/>
        <v/>
      </c>
      <c r="CI29" s="5" t="str">
        <f>IF(J29="","",IFERROR(IF(VLOOKUP(J29,J$2:J28,1,0)=0,"",""),J29))</f>
        <v/>
      </c>
      <c r="CJ29" s="22" t="str">
        <f>IF(CI29="","",(IFERROR(VLOOKUP(MID(CI29,1,1),$DA$2:DE$28,3,0),0)+IFERROR(VLOOKUP(MID(CI29,2,1),DA$2:DE$28,4,0),0)+IFERROR(VLOOKUP(MID(CI29,3,1),DA$2:DE$28,5,0),0)+(ROW(CI29)/1000000000000)))</f>
        <v/>
      </c>
      <c r="CL29" s="5">
        <v>28</v>
      </c>
      <c r="CM29" s="5" t="str">
        <f>IFERROR(VLOOKUP(CL29,CH$2:CI1105,2,0),"")</f>
        <v/>
      </c>
      <c r="DG29" s="5" t="e">
        <f>IF(REPORTE!AH$2="si",IF(C29=VALUE(REPORTE!C$22),IF(SUM(DG30:DG$1993),CONCATENATE(INT(B29),", "),INT(B29)),""),IF(C29=VALUE(REPORTE!C$21),IF(SUM(DG30:DG$1993),CONCATENATE(INT(B29),", "),INT(B29)),""))</f>
        <v>#VALUE!</v>
      </c>
      <c r="DK29" s="5" t="str">
        <f t="shared" si="9"/>
        <v/>
      </c>
    </row>
    <row r="30" spans="1:115"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IF(F30="","",IFERROR(CONCATENATE("PEUA",VLOOKUP(ESTADO,REPORTE!AV$2:AW$33,2,0),DIDTRITO_FORM,CADER_FORM,IFERROR(INDEX(BS:BS,MATCH(DAY(F30),BR:BR,0),1),DAY(F30)),IFERROR(INDEX(BS:BS,MATCH(MONTH(F30),BR:BR,0),1),MONTH(F30)),YEAR(F30),G30),""))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10"/>
        <v/>
      </c>
      <c r="T30" s="2" t="str">
        <f>IFERROR(INDEX('padron cfe'!D:D,MATCH(DATOS!C30,'padron cfe'!A:A,0),1),"")</f>
        <v/>
      </c>
      <c r="U30" s="4"/>
      <c r="V30" s="4"/>
      <c r="W30" s="4"/>
      <c r="X30" s="4"/>
      <c r="Y30" s="6" t="s">
        <v>157</v>
      </c>
      <c r="Z30" s="4"/>
      <c r="AA30" s="4" t="str">
        <f t="shared" si="1"/>
        <v/>
      </c>
      <c r="AB30" s="4"/>
      <c r="AC30" s="4"/>
      <c r="AD30" s="4"/>
      <c r="AE30" s="2" t="str">
        <f>IFERROR(IF(INDEX(AE$1:AE29,MATCH(J30,J$1:J29,0),1)=0,"",INDEX(AE$1:AE29,MATCH(J30,J$1:J29,0),1)),"")</f>
        <v/>
      </c>
      <c r="AF30" s="2" t="str">
        <f>IFERROR(IF(INDEX(AF$1:AF29,MATCH(J30,J$1:J29,0),1)=0,"",INDEX(AF$1:AF29,MATCH(J30,J$1:J29,0),1)),"")</f>
        <v/>
      </c>
      <c r="AG30" s="2" t="str">
        <f>IFERROR(IF(INDEX(AG$1:AG29,MATCH(J30,J$1:J29,0),1)=0,"",INDEX(AG$1:AG29,MATCH(J30,J$1:J29,0),1)),"")</f>
        <v/>
      </c>
      <c r="AH30" s="2"/>
      <c r="AI30" s="2"/>
      <c r="AJ30" s="2"/>
      <c r="AK30" s="4"/>
      <c r="AL30" s="4"/>
      <c r="AM30" s="4"/>
      <c r="AN30" s="4"/>
      <c r="AO30" s="4"/>
      <c r="AP30" s="4"/>
      <c r="AQ30" s="4"/>
      <c r="AR30" s="4"/>
      <c r="AS30" s="4"/>
      <c r="AU30" s="7"/>
      <c r="AV30" s="47"/>
      <c r="AW30" s="66"/>
      <c r="AX30" s="66"/>
      <c r="AY30" s="66"/>
      <c r="AZ30" s="78"/>
      <c r="BA30" s="66"/>
      <c r="BB30" s="66"/>
      <c r="BC30" s="4"/>
      <c r="BD30" s="69"/>
      <c r="BE30" s="4"/>
      <c r="BF30" s="4"/>
      <c r="BG30" s="9" t="s">
        <v>157</v>
      </c>
      <c r="BH30" s="7"/>
      <c r="BI30" s="7"/>
      <c r="BJ30" s="7"/>
      <c r="BK30" s="7"/>
      <c r="BL30" s="7"/>
      <c r="BM30" s="7" t="str">
        <f t="shared" ca="1" si="2"/>
        <v/>
      </c>
      <c r="BN30" s="75" t="str">
        <f t="shared" si="3"/>
        <v/>
      </c>
      <c r="BO30" s="75" t="str">
        <f t="shared" si="4"/>
        <v/>
      </c>
      <c r="BU30" s="4" t="str">
        <f>IF(IFERROR(VLOOKUP(C30,C31:C$1993,1,0),"")="","",COUNTIF(C:C,C30))</f>
        <v/>
      </c>
      <c r="BY30" s="5" t="str">
        <f>IF(B30="","",IF(BU30="",1+(MAX(BY$2:BY29)),""))</f>
        <v/>
      </c>
      <c r="BZ30" s="5" t="str">
        <f t="shared" si="5"/>
        <v/>
      </c>
      <c r="CA30" s="5" t="str">
        <f t="shared" si="6"/>
        <v/>
      </c>
      <c r="CB30" s="14" t="str">
        <f t="shared" si="7"/>
        <v/>
      </c>
      <c r="CC30" s="25"/>
      <c r="CD30" s="15"/>
      <c r="CE30" s="5" t="str">
        <f t="shared" si="8"/>
        <v/>
      </c>
      <c r="CH30" s="5" t="str">
        <f t="shared" si="15"/>
        <v/>
      </c>
      <c r="CI30" s="5" t="str">
        <f>IF(J30="","",IFERROR(IF(VLOOKUP(J30,J$2:J29,1,0)=0,"",""),J30))</f>
        <v/>
      </c>
      <c r="CJ30" s="22" t="str">
        <f>IF(CI30="","",(IFERROR(VLOOKUP(MID(CI30,1,1),$DA$2:DE$28,3,0),0)+IFERROR(VLOOKUP(MID(CI30,2,1),DA$2:DE$28,4,0),0)+IFERROR(VLOOKUP(MID(CI30,3,1),DA$2:DE$28,5,0),0)+(ROW(CI30)/1000000000000)))</f>
        <v/>
      </c>
      <c r="CL30" s="5">
        <v>29</v>
      </c>
      <c r="CM30" s="5" t="str">
        <f>IFERROR(VLOOKUP(CL30,CH$2:CI1106,2,0),"")</f>
        <v/>
      </c>
      <c r="DG30" s="5" t="e">
        <f>IF(REPORTE!AH$2="si",IF(C30=VALUE(REPORTE!C$22),IF(SUM(DG31:DG$1993),CONCATENATE(INT(B30),", "),INT(B30)),""),IF(C30=VALUE(REPORTE!C$21),IF(SUM(DG31:DG$1993),CONCATENATE(INT(B30),", "),INT(B30)),""))</f>
        <v>#VALUE!</v>
      </c>
      <c r="DK30" s="5" t="str">
        <f t="shared" si="9"/>
        <v/>
      </c>
    </row>
    <row r="31" spans="1:115"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IF(F31="","",IFERROR(CONCATENATE("PEUA",VLOOKUP(ESTADO,REPORTE!AV$2:AW$33,2,0),DIDTRITO_FORM,CADER_FORM,IFERROR(INDEX(BS:BS,MATCH(DAY(F31),BR:BR,0),1),DAY(F31)),IFERROR(INDEX(BS:BS,MATCH(MONTH(F31),BR:BR,0),1),MONTH(F31)),YEAR(F31),G31),""))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10"/>
        <v/>
      </c>
      <c r="T31" s="2" t="str">
        <f>IFERROR(INDEX('padron cfe'!D:D,MATCH(DATOS!C31,'padron cfe'!A:A,0),1),"")</f>
        <v/>
      </c>
      <c r="U31" s="4"/>
      <c r="V31" s="4"/>
      <c r="W31" s="4"/>
      <c r="X31" s="4"/>
      <c r="Y31" s="6" t="s">
        <v>157</v>
      </c>
      <c r="Z31" s="4"/>
      <c r="AA31" s="4" t="str">
        <f t="shared" si="1"/>
        <v/>
      </c>
      <c r="AB31" s="4"/>
      <c r="AC31" s="4"/>
      <c r="AD31" s="4"/>
      <c r="AE31" s="2" t="str">
        <f>IFERROR(IF(INDEX(AE$1:AE30,MATCH(J31,J$1:J30,0),1)=0,"",INDEX(AE$1:AE30,MATCH(J31,J$1:J30,0),1)),"")</f>
        <v/>
      </c>
      <c r="AF31" s="2" t="str">
        <f>IFERROR(IF(INDEX(AF$1:AF30,MATCH(J31,J$1:J30,0),1)=0,"",INDEX(AF$1:AF30,MATCH(J31,J$1:J30,0),1)),"")</f>
        <v/>
      </c>
      <c r="AG31" s="2" t="str">
        <f>IFERROR(IF(INDEX(AG$1:AG30,MATCH(J31,J$1:J30,0),1)=0,"",INDEX(AG$1:AG30,MATCH(J31,J$1:J30,0),1)),"")</f>
        <v/>
      </c>
      <c r="AH31" s="2"/>
      <c r="AI31" s="2"/>
      <c r="AJ31" s="2"/>
      <c r="AK31" s="4"/>
      <c r="AL31" s="4"/>
      <c r="AM31" s="4"/>
      <c r="AN31" s="4"/>
      <c r="AO31" s="4"/>
      <c r="AP31" s="4"/>
      <c r="AQ31" s="4"/>
      <c r="AR31" s="4"/>
      <c r="AS31" s="4"/>
      <c r="AU31" s="7"/>
      <c r="AV31" s="47"/>
      <c r="AW31" s="66"/>
      <c r="AX31" s="66"/>
      <c r="AY31" s="66"/>
      <c r="AZ31" s="78"/>
      <c r="BA31" s="66"/>
      <c r="BB31" s="66"/>
      <c r="BC31" s="4"/>
      <c r="BD31" s="69"/>
      <c r="BE31" s="4"/>
      <c r="BF31" s="4"/>
      <c r="BG31" s="9"/>
      <c r="BH31" s="7"/>
      <c r="BI31" s="7"/>
      <c r="BJ31" s="7"/>
      <c r="BK31" s="7"/>
      <c r="BL31" s="7"/>
      <c r="BM31" s="7" t="str">
        <f t="shared" ca="1" si="2"/>
        <v/>
      </c>
      <c r="BN31" s="75" t="str">
        <f t="shared" si="3"/>
        <v/>
      </c>
      <c r="BO31" s="75" t="str">
        <f t="shared" si="4"/>
        <v/>
      </c>
      <c r="BU31" s="4" t="str">
        <f>IF(IFERROR(VLOOKUP(C31,C32:C$1993,1,0),"")="","",COUNTIF(C:C,C31))</f>
        <v/>
      </c>
      <c r="BY31" s="5" t="str">
        <f>IF(B31="","",IF(BU31="",1+(MAX(BY$2:BY30)),""))</f>
        <v/>
      </c>
      <c r="BZ31" s="5" t="str">
        <f t="shared" si="5"/>
        <v/>
      </c>
      <c r="CA31" s="5" t="str">
        <f t="shared" si="6"/>
        <v/>
      </c>
      <c r="CB31" s="14" t="str">
        <f t="shared" si="7"/>
        <v/>
      </c>
      <c r="CC31" s="25"/>
      <c r="CD31" s="15"/>
      <c r="CE31" s="5" t="str">
        <f t="shared" si="8"/>
        <v/>
      </c>
      <c r="CH31" s="5" t="str">
        <f t="shared" si="15"/>
        <v/>
      </c>
      <c r="CI31" s="5" t="str">
        <f>IF(J31="","",IFERROR(IF(VLOOKUP(J31,J$2:J30,1,0)=0,"",""),J31))</f>
        <v/>
      </c>
      <c r="CJ31" s="22" t="str">
        <f>IF(CI31="","",(IFERROR(VLOOKUP(MID(CI31,1,1),$DA$2:DE$28,3,0),0)+IFERROR(VLOOKUP(MID(CI31,2,1),DA$2:DE$28,4,0),0)+IFERROR(VLOOKUP(MID(CI31,3,1),DA$2:DE$28,5,0),0)+(ROW(CI31)/1000000000000)))</f>
        <v/>
      </c>
      <c r="CL31" s="5">
        <v>30</v>
      </c>
      <c r="CM31" s="5" t="str">
        <f>IFERROR(VLOOKUP(CL31,CH$2:CI1107,2,0),"")</f>
        <v/>
      </c>
      <c r="DG31" s="5" t="e">
        <f>IF(REPORTE!AH$2="si",IF(C31=VALUE(REPORTE!C$22),IF(SUM(DG32:DG$1993),CONCATENATE(INT(B31),", "),INT(B31)),""),IF(C31=VALUE(REPORTE!C$21),IF(SUM(DG32:DG$1993),CONCATENATE(INT(B31),", "),INT(B31)),""))</f>
        <v>#VALUE!</v>
      </c>
      <c r="DK31" s="5" t="str">
        <f t="shared" si="9"/>
        <v/>
      </c>
    </row>
    <row r="32" spans="1:115"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IF(F32="","",IFERROR(CONCATENATE("PEUA",VLOOKUP(ESTADO,REPORTE!AV$2:AW$33,2,0),DIDTRITO_FORM,CADER_FORM,IFERROR(INDEX(BS:BS,MATCH(DAY(F32),BR:BR,0),1),DAY(F32)),IFERROR(INDEX(BS:BS,MATCH(MONTH(F32),BR:BR,0),1),MONTH(F32)),YEAR(F32),G32),""))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10"/>
        <v/>
      </c>
      <c r="T32" s="2" t="str">
        <f>IFERROR(INDEX('padron cfe'!D:D,MATCH(DATOS!C32,'padron cfe'!A:A,0),1),"")</f>
        <v/>
      </c>
      <c r="U32" s="4"/>
      <c r="V32" s="4"/>
      <c r="W32" s="4"/>
      <c r="X32" s="4"/>
      <c r="Y32" s="6" t="s">
        <v>157</v>
      </c>
      <c r="Z32" s="4"/>
      <c r="AA32" s="4" t="str">
        <f t="shared" si="1"/>
        <v/>
      </c>
      <c r="AB32" s="4"/>
      <c r="AC32" s="4"/>
      <c r="AD32" s="4"/>
      <c r="AE32" s="2" t="str">
        <f>IFERROR(IF(INDEX(AE$1:AE31,MATCH(J32,J$1:J31,0),1)=0,"",INDEX(AE$1:AE31,MATCH(J32,J$1:J31,0),1)),"")</f>
        <v/>
      </c>
      <c r="AF32" s="2" t="str">
        <f>IFERROR(IF(INDEX(AF$1:AF31,MATCH(J32,J$1:J31,0),1)=0,"",INDEX(AF$1:AF31,MATCH(J32,J$1:J31,0),1)),"")</f>
        <v/>
      </c>
      <c r="AG32" s="2" t="str">
        <f>IFERROR(IF(INDEX(AG$1:AG31,MATCH(J32,J$1:J31,0),1)=0,"",INDEX(AG$1:AG31,MATCH(J32,J$1:J31,0),1)),"")</f>
        <v/>
      </c>
      <c r="AH32" s="2"/>
      <c r="AI32" s="2"/>
      <c r="AJ32" s="2"/>
      <c r="AK32" s="4"/>
      <c r="AL32" s="4"/>
      <c r="AM32" s="4"/>
      <c r="AN32" s="4"/>
      <c r="AO32" s="4"/>
      <c r="AP32" s="4"/>
      <c r="AQ32" s="4"/>
      <c r="AR32" s="4"/>
      <c r="AS32" s="4"/>
      <c r="AU32" s="7"/>
      <c r="AV32" s="47"/>
      <c r="AW32" s="66"/>
      <c r="AX32" s="66"/>
      <c r="AY32" s="66"/>
      <c r="AZ32" s="78"/>
      <c r="BA32" s="66"/>
      <c r="BB32" s="66"/>
      <c r="BC32" s="4"/>
      <c r="BD32" s="69"/>
      <c r="BE32" s="4"/>
      <c r="BF32" s="4"/>
      <c r="BG32" s="9" t="s">
        <v>157</v>
      </c>
      <c r="BH32" s="7"/>
      <c r="BI32" s="7"/>
      <c r="BJ32" s="7"/>
      <c r="BK32" s="7"/>
      <c r="BL32" s="7"/>
      <c r="BM32" s="7" t="str">
        <f t="shared" ca="1" si="2"/>
        <v/>
      </c>
      <c r="BN32" s="75" t="str">
        <f t="shared" si="3"/>
        <v/>
      </c>
      <c r="BO32" s="75" t="str">
        <f t="shared" si="4"/>
        <v/>
      </c>
      <c r="BU32" s="4" t="str">
        <f>IF(IFERROR(VLOOKUP(C32,C33:C$1993,1,0),"")="","",COUNTIF(C:C,C32))</f>
        <v/>
      </c>
      <c r="BY32" s="5" t="str">
        <f>IF(B32="","",IF(BU32="",1+(MAX(BY$2:BY31)),""))</f>
        <v/>
      </c>
      <c r="BZ32" s="5" t="str">
        <f t="shared" si="5"/>
        <v/>
      </c>
      <c r="CA32" s="5" t="str">
        <f t="shared" si="6"/>
        <v/>
      </c>
      <c r="CB32" s="14" t="str">
        <f t="shared" si="7"/>
        <v/>
      </c>
      <c r="CC32" s="25"/>
      <c r="CD32" s="15"/>
      <c r="CE32" s="5" t="str">
        <f t="shared" si="8"/>
        <v/>
      </c>
      <c r="CH32" s="5" t="str">
        <f t="shared" si="15"/>
        <v/>
      </c>
      <c r="CI32" s="5" t="str">
        <f>IF(J32="","",IFERROR(IF(VLOOKUP(J32,J$2:J31,1,0)=0,"",""),J32))</f>
        <v/>
      </c>
      <c r="CJ32" s="22" t="str">
        <f>IF(CI32="","",(IFERROR(VLOOKUP(MID(CI32,1,1),$DA$2:DE$28,3,0),0)+IFERROR(VLOOKUP(MID(CI32,2,1),DA$2:DE$28,4,0),0)+IFERROR(VLOOKUP(MID(CI32,3,1),DA$2:DE$28,5,0),0)+(ROW(CI32)/1000000000000)))</f>
        <v/>
      </c>
      <c r="CL32" s="5">
        <v>31</v>
      </c>
      <c r="CM32" s="5" t="str">
        <f>IFERROR(VLOOKUP(CL32,CH$2:CI1108,2,0),"")</f>
        <v/>
      </c>
      <c r="DG32" s="5" t="e">
        <f>IF(REPORTE!AH$2="si",IF(C32=VALUE(REPORTE!C$22),IF(SUM(DG33:DG$1993),CONCATENATE(INT(B32),", "),INT(B32)),""),IF(C32=VALUE(REPORTE!C$21),IF(SUM(DG33:DG$1993),CONCATENATE(INT(B32),", "),INT(B32)),""))</f>
        <v>#VALUE!</v>
      </c>
      <c r="DK32" s="5" t="str">
        <f t="shared" si="9"/>
        <v/>
      </c>
    </row>
    <row r="33" spans="1:115"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IF(F33="","",IFERROR(CONCATENATE("PEUA",VLOOKUP(ESTADO,REPORTE!AV$2:AW$33,2,0),DIDTRITO_FORM,CADER_FORM,IFERROR(INDEX(BS:BS,MATCH(DAY(F33),BR:BR,0),1),DAY(F33)),IFERROR(INDEX(BS:BS,MATCH(MONTH(F33),BR:BR,0),1),MONTH(F33)),YEAR(F33),G33),""))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10"/>
        <v/>
      </c>
      <c r="T33" s="2" t="str">
        <f>IFERROR(INDEX('padron cfe'!D:D,MATCH(DATOS!C33,'padron cfe'!A:A,0),1),"")</f>
        <v/>
      </c>
      <c r="U33" s="4"/>
      <c r="V33" s="4"/>
      <c r="W33" s="4"/>
      <c r="X33" s="4"/>
      <c r="Y33" s="6" t="s">
        <v>157</v>
      </c>
      <c r="Z33" s="4"/>
      <c r="AA33" s="4" t="str">
        <f t="shared" si="1"/>
        <v/>
      </c>
      <c r="AB33" s="4"/>
      <c r="AC33" s="4"/>
      <c r="AD33" s="4"/>
      <c r="AE33" s="2" t="str">
        <f>IFERROR(IF(INDEX(AE$1:AE32,MATCH(J33,J$1:J32,0),1)=0,"",INDEX(AE$1:AE32,MATCH(J33,J$1:J32,0),1)),"")</f>
        <v/>
      </c>
      <c r="AF33" s="2" t="str">
        <f>IFERROR(IF(INDEX(AF$1:AF32,MATCH(J33,J$1:J32,0),1)=0,"",INDEX(AF$1:AF32,MATCH(J33,J$1:J32,0),1)),"")</f>
        <v/>
      </c>
      <c r="AG33" s="2" t="str">
        <f>IFERROR(IF(INDEX(AG$1:AG32,MATCH(J33,J$1:J32,0),1)=0,"",INDEX(AG$1:AG32,MATCH(J33,J$1:J32,0),1)),"")</f>
        <v/>
      </c>
      <c r="AH33" s="2"/>
      <c r="AI33" s="2"/>
      <c r="AJ33" s="2"/>
      <c r="AK33" s="4"/>
      <c r="AL33" s="4"/>
      <c r="AM33" s="4"/>
      <c r="AN33" s="4"/>
      <c r="AO33" s="4"/>
      <c r="AP33" s="4"/>
      <c r="AQ33" s="4"/>
      <c r="AR33" s="4"/>
      <c r="AS33" s="4"/>
      <c r="AU33" s="7"/>
      <c r="AV33" s="47"/>
      <c r="AW33" s="66"/>
      <c r="AX33" s="66"/>
      <c r="AY33" s="66"/>
      <c r="AZ33" s="78"/>
      <c r="BA33" s="66"/>
      <c r="BB33" s="66"/>
      <c r="BC33" s="4"/>
      <c r="BD33" s="69"/>
      <c r="BE33" s="4"/>
      <c r="BF33" s="4"/>
      <c r="BG33" s="9"/>
      <c r="BH33" s="7"/>
      <c r="BI33" s="7"/>
      <c r="BJ33" s="7"/>
      <c r="BK33" s="7"/>
      <c r="BL33" s="7"/>
      <c r="BM33" s="7" t="str">
        <f t="shared" ca="1" si="2"/>
        <v/>
      </c>
      <c r="BN33" s="75" t="str">
        <f t="shared" si="3"/>
        <v/>
      </c>
      <c r="BO33" s="75" t="str">
        <f t="shared" si="4"/>
        <v/>
      </c>
      <c r="BU33" s="4" t="str">
        <f>IF(IFERROR(VLOOKUP(C33,C34:C$1993,1,0),"")="","",COUNTIF(C:C,C33))</f>
        <v/>
      </c>
      <c r="BY33" s="5" t="str">
        <f>IF(B33="","",IF(BU33="",1+(MAX(BY$2:BY32)),""))</f>
        <v/>
      </c>
      <c r="BZ33" s="5" t="str">
        <f t="shared" si="5"/>
        <v/>
      </c>
      <c r="CA33" s="5" t="str">
        <f t="shared" si="6"/>
        <v/>
      </c>
      <c r="CB33" s="14" t="str">
        <f t="shared" si="7"/>
        <v/>
      </c>
      <c r="CC33" s="25"/>
      <c r="CD33" s="15"/>
      <c r="CE33" s="5" t="str">
        <f t="shared" si="8"/>
        <v/>
      </c>
      <c r="CH33" s="5" t="str">
        <f t="shared" si="15"/>
        <v/>
      </c>
      <c r="CI33" s="5" t="str">
        <f>IF(J33="","",IFERROR(IF(VLOOKUP(J33,J$2:J32,1,0)=0,"",""),J33))</f>
        <v/>
      </c>
      <c r="CJ33" s="22" t="str">
        <f>IF(CI33="","",(IFERROR(VLOOKUP(MID(CI33,1,1),$DA$2:DE$28,3,0),0)+IFERROR(VLOOKUP(MID(CI33,2,1),DA$2:DE$28,4,0),0)+IFERROR(VLOOKUP(MID(CI33,3,1),DA$2:DE$28,5,0),0)+(ROW(CI33)/1000000000000)))</f>
        <v/>
      </c>
      <c r="CL33" s="5">
        <v>32</v>
      </c>
      <c r="CM33" s="5" t="str">
        <f>IFERROR(VLOOKUP(CL33,CH$2:CI1109,2,0),"")</f>
        <v/>
      </c>
      <c r="DG33" s="5" t="e">
        <f>IF(REPORTE!AH$2="si",IF(C33=VALUE(REPORTE!C$22),IF(SUM(DG34:DG$1993),CONCATENATE(INT(B33),", "),INT(B33)),""),IF(C33=VALUE(REPORTE!C$21),IF(SUM(DG34:DG$1993),CONCATENATE(INT(B33),", "),INT(B33)),""))</f>
        <v>#VALUE!</v>
      </c>
      <c r="DK33" s="5" t="str">
        <f t="shared" si="9"/>
        <v/>
      </c>
    </row>
    <row r="34" spans="1:115"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IF(F34="","",IFERROR(CONCATENATE("PEUA",VLOOKUP(ESTADO,REPORTE!AV$2:AW$33,2,0),DIDTRITO_FORM,CADER_FORM,IFERROR(INDEX(BS:BS,MATCH(DAY(F34),BR:BR,0),1),DAY(F34)),IFERROR(INDEX(BS:BS,MATCH(MONTH(F34),BR:BR,0),1),MONTH(F34)),YEAR(F34),G34),""))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10"/>
        <v/>
      </c>
      <c r="T34" s="2" t="str">
        <f>IFERROR(INDEX('padron cfe'!D:D,MATCH(DATOS!C34,'padron cfe'!A:A,0),1),"")</f>
        <v/>
      </c>
      <c r="U34" s="4"/>
      <c r="V34" s="4"/>
      <c r="W34" s="4"/>
      <c r="X34" s="4"/>
      <c r="Y34" s="6" t="s">
        <v>157</v>
      </c>
      <c r="Z34" s="4"/>
      <c r="AA34" s="4" t="str">
        <f t="shared" si="1"/>
        <v/>
      </c>
      <c r="AB34" s="4"/>
      <c r="AC34" s="4"/>
      <c r="AD34" s="4"/>
      <c r="AE34" s="2" t="str">
        <f>IFERROR(IF(INDEX(AE$1:AE33,MATCH(J34,J$1:J33,0),1)=0,"",INDEX(AE$1:AE33,MATCH(J34,J$1:J33,0),1)),"")</f>
        <v/>
      </c>
      <c r="AF34" s="2" t="str">
        <f>IFERROR(IF(INDEX(AF$1:AF33,MATCH(J34,J$1:J33,0),1)=0,"",INDEX(AF$1:AF33,MATCH(J34,J$1:J33,0),1)),"")</f>
        <v/>
      </c>
      <c r="AG34" s="2" t="str">
        <f>IFERROR(IF(INDEX(AG$1:AG33,MATCH(J34,J$1:J33,0),1)=0,"",INDEX(AG$1:AG33,MATCH(J34,J$1:J33,0),1)),"")</f>
        <v/>
      </c>
      <c r="AH34" s="2"/>
      <c r="AI34" s="2"/>
      <c r="AJ34" s="2"/>
      <c r="AK34" s="4"/>
      <c r="AL34" s="4"/>
      <c r="AM34" s="4"/>
      <c r="AN34" s="4"/>
      <c r="AO34" s="4"/>
      <c r="AP34" s="4"/>
      <c r="AQ34" s="4"/>
      <c r="AR34" s="4"/>
      <c r="AS34" s="4"/>
      <c r="AU34" s="7"/>
      <c r="AV34" s="47"/>
      <c r="AW34" s="66"/>
      <c r="AX34" s="66"/>
      <c r="AY34" s="66"/>
      <c r="AZ34" s="78"/>
      <c r="BA34" s="66"/>
      <c r="BB34" s="66"/>
      <c r="BC34" s="4"/>
      <c r="BD34" s="69"/>
      <c r="BE34" s="4"/>
      <c r="BF34" s="4"/>
      <c r="BG34" s="9" t="s">
        <v>157</v>
      </c>
      <c r="BH34" s="7"/>
      <c r="BI34" s="7"/>
      <c r="BJ34" s="7"/>
      <c r="BK34" s="7"/>
      <c r="BL34" s="7"/>
      <c r="BM34" s="7" t="str">
        <f t="shared" ca="1" si="2"/>
        <v/>
      </c>
      <c r="BN34" s="75" t="str">
        <f t="shared" si="3"/>
        <v/>
      </c>
      <c r="BO34" s="75" t="str">
        <f t="shared" si="4"/>
        <v/>
      </c>
      <c r="BU34" s="4" t="str">
        <f>IF(IFERROR(VLOOKUP(C34,C35:C$1993,1,0),"")="","",COUNTIF(C:C,C34))</f>
        <v/>
      </c>
      <c r="BY34" s="5" t="str">
        <f>IF(B34="","",IF(BU34="",1+(MAX(BY$2:BY33)),""))</f>
        <v/>
      </c>
      <c r="BZ34" s="5" t="str">
        <f t="shared" si="5"/>
        <v/>
      </c>
      <c r="CA34" s="5" t="str">
        <f t="shared" si="6"/>
        <v/>
      </c>
      <c r="CB34" s="14" t="str">
        <f t="shared" si="7"/>
        <v/>
      </c>
      <c r="CC34" s="25"/>
      <c r="CD34" s="15"/>
      <c r="CE34" s="5" t="str">
        <f t="shared" ref="CE34:CE65" si="16">CONCATENATE(AK34,AL34,AM34,AN34,AO34)</f>
        <v/>
      </c>
      <c r="CH34" s="5" t="str">
        <f t="shared" si="15"/>
        <v/>
      </c>
      <c r="CI34" s="5" t="str">
        <f>IF(J34="","",IFERROR(IF(VLOOKUP(J34,J$2:J33,1,0)=0,"",""),J34))</f>
        <v/>
      </c>
      <c r="CJ34" s="22" t="str">
        <f>IF(CI34="","",(IFERROR(VLOOKUP(MID(CI34,1,1),$DA$2:DE$28,3,0),0)+IFERROR(VLOOKUP(MID(CI34,2,1),DA$2:DE$28,4,0),0)+IFERROR(VLOOKUP(MID(CI34,3,1),DA$2:DE$28,5,0),0)+(ROW(CI34)/1000000000000)))</f>
        <v/>
      </c>
      <c r="CL34" s="5">
        <v>33</v>
      </c>
      <c r="CM34" s="5" t="str">
        <f>IFERROR(VLOOKUP(CL34,CH$2:CI1110,2,0),"")</f>
        <v/>
      </c>
      <c r="DG34" s="5" t="e">
        <f>IF(REPORTE!AH$2="si",IF(C34=VALUE(REPORTE!C$22),IF(SUM(DG35:DG$1993),CONCATENATE(INT(B34),", "),INT(B34)),""),IF(C34=VALUE(REPORTE!C$21),IF(SUM(DG35:DG$1993),CONCATENATE(INT(B34),", "),INT(B34)),""))</f>
        <v>#VALUE!</v>
      </c>
    </row>
    <row r="35" spans="1:115"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IF(F35="","",IFERROR(CONCATENATE("PEUA",VLOOKUP(ESTADO,REPORTE!AV$2:AW$33,2,0),DIDTRITO_FORM,CADER_FORM,IFERROR(INDEX(BS:BS,MATCH(DAY(F35),BR:BR,0),1),DAY(F35)),IFERROR(INDEX(BS:BS,MATCH(MONTH(F35),BR:BR,0),1),MONTH(F35)),YEAR(F35),G35),""))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10"/>
        <v/>
      </c>
      <c r="T35" s="2" t="str">
        <f>IFERROR(INDEX('padron cfe'!D:D,MATCH(DATOS!C35,'padron cfe'!A:A,0),1),"")</f>
        <v/>
      </c>
      <c r="U35" s="4"/>
      <c r="V35" s="4"/>
      <c r="W35" s="4"/>
      <c r="X35" s="4"/>
      <c r="Y35" s="6" t="s">
        <v>157</v>
      </c>
      <c r="Z35" s="4"/>
      <c r="AA35" s="4" t="str">
        <f t="shared" si="1"/>
        <v/>
      </c>
      <c r="AB35" s="4"/>
      <c r="AC35" s="4"/>
      <c r="AD35" s="4"/>
      <c r="AE35" s="2" t="str">
        <f>IFERROR(IF(INDEX(AE$1:AE34,MATCH(J35,J$1:J34,0),1)=0,"",INDEX(AE$1:AE34,MATCH(J35,J$1:J34,0),1)),"")</f>
        <v/>
      </c>
      <c r="AF35" s="2" t="str">
        <f>IFERROR(IF(INDEX(AF$1:AF34,MATCH(J35,J$1:J34,0),1)=0,"",INDEX(AF$1:AF34,MATCH(J35,J$1:J34,0),1)),"")</f>
        <v/>
      </c>
      <c r="AG35" s="2" t="str">
        <f>IFERROR(IF(INDEX(AG$1:AG34,MATCH(J35,J$1:J34,0),1)=0,"",INDEX(AG$1:AG34,MATCH(J35,J$1:J34,0),1)),"")</f>
        <v/>
      </c>
      <c r="AH35" s="2"/>
      <c r="AI35" s="2"/>
      <c r="AJ35" s="2"/>
      <c r="AK35" s="4"/>
      <c r="AL35" s="4"/>
      <c r="AM35" s="4"/>
      <c r="AN35" s="4"/>
      <c r="AO35" s="4"/>
      <c r="AP35" s="4"/>
      <c r="AQ35" s="4"/>
      <c r="AR35" s="4"/>
      <c r="AS35" s="4"/>
      <c r="AU35" s="7"/>
      <c r="AV35" s="47"/>
      <c r="AW35" s="66"/>
      <c r="AX35" s="66"/>
      <c r="AY35" s="66"/>
      <c r="AZ35" s="78"/>
      <c r="BA35" s="66"/>
      <c r="BB35" s="66"/>
      <c r="BC35" s="4"/>
      <c r="BD35" s="69"/>
      <c r="BE35" s="4"/>
      <c r="BF35" s="4"/>
      <c r="BG35" s="9"/>
      <c r="BH35" s="7"/>
      <c r="BI35" s="7"/>
      <c r="BJ35" s="7"/>
      <c r="BK35" s="7"/>
      <c r="BL35" s="7"/>
      <c r="BM35" s="7" t="str">
        <f t="shared" ca="1" si="2"/>
        <v/>
      </c>
      <c r="BN35" s="75" t="str">
        <f t="shared" si="3"/>
        <v/>
      </c>
      <c r="BO35" s="75" t="str">
        <f t="shared" si="4"/>
        <v/>
      </c>
      <c r="BU35" s="4" t="str">
        <f>IF(IFERROR(VLOOKUP(C35,C36:C$1993,1,0),"")="","",COUNTIF(C:C,C35))</f>
        <v/>
      </c>
      <c r="BY35" s="5" t="str">
        <f>IF(B35="","",IF(BU35="",1+(MAX(BY$2:BY34)),""))</f>
        <v/>
      </c>
      <c r="BZ35" s="5" t="str">
        <f t="shared" si="5"/>
        <v/>
      </c>
      <c r="CA35" s="5" t="str">
        <f t="shared" si="6"/>
        <v/>
      </c>
      <c r="CB35" s="14" t="str">
        <f t="shared" si="7"/>
        <v/>
      </c>
      <c r="CC35" s="25"/>
      <c r="CD35" s="15"/>
      <c r="CE35" s="5" t="str">
        <f t="shared" si="16"/>
        <v/>
      </c>
      <c r="CH35" s="5" t="str">
        <f t="shared" si="15"/>
        <v/>
      </c>
      <c r="CI35" s="5" t="str">
        <f>IF(J35="","",IFERROR(IF(VLOOKUP(J35,J$2:J34,1,0)=0,"",""),J35))</f>
        <v/>
      </c>
      <c r="CJ35" s="22" t="str">
        <f>IF(CI35="","",(IFERROR(VLOOKUP(MID(CI35,1,1),$DA$2:DE$28,3,0),0)+IFERROR(VLOOKUP(MID(CI35,2,1),DA$2:DE$28,4,0),0)+IFERROR(VLOOKUP(MID(CI35,3,1),DA$2:DE$28,5,0),0)+(ROW(CI35)/1000000000000)))</f>
        <v/>
      </c>
      <c r="CL35" s="5">
        <v>34</v>
      </c>
      <c r="CM35" s="5" t="str">
        <f>IFERROR(VLOOKUP(CL35,CH$2:CI1111,2,0),"")</f>
        <v/>
      </c>
      <c r="DG35" s="5" t="e">
        <f>IF(REPORTE!AH$2="si",IF(C35=VALUE(REPORTE!C$22),IF(SUM(DG36:DG$1993),CONCATENATE(INT(B35),", "),INT(B35)),""),IF(C35=VALUE(REPORTE!C$21),IF(SUM(DG36:DG$1993),CONCATENATE(INT(B35),", "),INT(B35)),""))</f>
        <v>#VALUE!</v>
      </c>
    </row>
    <row r="36" spans="1:115"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IF(F36="","",IFERROR(CONCATENATE("PEUA",VLOOKUP(ESTADO,REPORTE!AV$2:AW$33,2,0),DIDTRITO_FORM,CADER_FORM,IFERROR(INDEX(BS:BS,MATCH(DAY(F36),BR:BR,0),1),DAY(F36)),IFERROR(INDEX(BS:BS,MATCH(MONTH(F36),BR:BR,0),1),MONTH(F36)),YEAR(F36),G36),""))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10"/>
        <v/>
      </c>
      <c r="T36" s="2" t="str">
        <f>IFERROR(INDEX('padron cfe'!D:D,MATCH(DATOS!C36,'padron cfe'!A:A,0),1),"")</f>
        <v/>
      </c>
      <c r="U36" s="4"/>
      <c r="V36" s="4"/>
      <c r="W36" s="4"/>
      <c r="X36" s="4"/>
      <c r="Y36" s="6" t="s">
        <v>157</v>
      </c>
      <c r="Z36" s="4"/>
      <c r="AA36" s="4" t="str">
        <f t="shared" si="1"/>
        <v/>
      </c>
      <c r="AB36" s="4"/>
      <c r="AC36" s="4"/>
      <c r="AD36" s="4"/>
      <c r="AE36" s="2" t="str">
        <f>IFERROR(IF(INDEX(AE$1:AE35,MATCH(J36,J$1:J35,0),1)=0,"",INDEX(AE$1:AE35,MATCH(J36,J$1:J35,0),1)),"")</f>
        <v/>
      </c>
      <c r="AF36" s="2" t="str">
        <f>IFERROR(IF(INDEX(AF$1:AF35,MATCH(J36,J$1:J35,0),1)=0,"",INDEX(AF$1:AF35,MATCH(J36,J$1:J35,0),1)),"")</f>
        <v/>
      </c>
      <c r="AG36" s="2" t="str">
        <f>IFERROR(IF(INDEX(AG$1:AG35,MATCH(J36,J$1:J35,0),1)=0,"",INDEX(AG$1:AG35,MATCH(J36,J$1:J35,0),1)),"")</f>
        <v/>
      </c>
      <c r="AH36" s="2"/>
      <c r="AI36" s="2"/>
      <c r="AJ36" s="2"/>
      <c r="AK36" s="4"/>
      <c r="AL36" s="4"/>
      <c r="AM36" s="4"/>
      <c r="AN36" s="4"/>
      <c r="AO36" s="4"/>
      <c r="AP36" s="4"/>
      <c r="AQ36" s="4"/>
      <c r="AR36" s="4"/>
      <c r="AS36" s="4"/>
      <c r="AU36" s="7"/>
      <c r="AV36" s="47"/>
      <c r="AW36" s="66"/>
      <c r="AX36" s="66"/>
      <c r="AY36" s="66"/>
      <c r="AZ36" s="78"/>
      <c r="BA36" s="66"/>
      <c r="BB36" s="66"/>
      <c r="BC36" s="4"/>
      <c r="BD36" s="69"/>
      <c r="BE36" s="4"/>
      <c r="BF36" s="4"/>
      <c r="BG36" s="9" t="s">
        <v>157</v>
      </c>
      <c r="BH36" s="7"/>
      <c r="BI36" s="7"/>
      <c r="BJ36" s="7"/>
      <c r="BK36" s="7"/>
      <c r="BL36" s="7"/>
      <c r="BM36" s="7" t="str">
        <f t="shared" ca="1" si="2"/>
        <v/>
      </c>
      <c r="BN36" s="75" t="str">
        <f t="shared" si="3"/>
        <v/>
      </c>
      <c r="BO36" s="75" t="str">
        <f t="shared" si="4"/>
        <v/>
      </c>
      <c r="BU36" s="4" t="str">
        <f>IF(IFERROR(VLOOKUP(C36,C37:C$1993,1,0),"")="","",COUNTIF(C:C,C36))</f>
        <v/>
      </c>
      <c r="BY36" s="5" t="str">
        <f>IF(B36="","",IF(BU36="",1+(MAX(BY$2:BY35)),""))</f>
        <v/>
      </c>
      <c r="BZ36" s="5" t="str">
        <f t="shared" si="5"/>
        <v/>
      </c>
      <c r="CA36" s="5" t="str">
        <f t="shared" si="6"/>
        <v/>
      </c>
      <c r="CB36" s="14" t="str">
        <f t="shared" si="7"/>
        <v/>
      </c>
      <c r="CC36" s="25"/>
      <c r="CD36" s="15"/>
      <c r="CE36" s="5" t="str">
        <f t="shared" si="16"/>
        <v/>
      </c>
      <c r="CH36" s="5" t="str">
        <f t="shared" si="15"/>
        <v/>
      </c>
      <c r="CI36" s="5" t="str">
        <f>IF(J36="","",IFERROR(IF(VLOOKUP(J36,J$2:J35,1,0)=0,"",""),J36))</f>
        <v/>
      </c>
      <c r="CJ36" s="22" t="str">
        <f>IF(CI36="","",(IFERROR(VLOOKUP(MID(CI36,1,1),$DA$2:DE$28,3,0),0)+IFERROR(VLOOKUP(MID(CI36,2,1),DA$2:DE$28,4,0),0)+IFERROR(VLOOKUP(MID(CI36,3,1),DA$2:DE$28,5,0),0)+(ROW(CI36)/1000000000000)))</f>
        <v/>
      </c>
      <c r="CL36" s="5">
        <v>35</v>
      </c>
      <c r="CM36" s="5" t="str">
        <f>IFERROR(VLOOKUP(CL36,CH$2:CI1112,2,0),"")</f>
        <v/>
      </c>
      <c r="DG36" s="5" t="e">
        <f>IF(REPORTE!AH$2="si",IF(C36=VALUE(REPORTE!C$22),IF(SUM(DG37:DG$1993),CONCATENATE(INT(B36),", "),INT(B36)),""),IF(C36=VALUE(REPORTE!C$21),IF(SUM(DG37:DG$1993),CONCATENATE(INT(B36),", "),INT(B36)),""))</f>
        <v>#VALUE!</v>
      </c>
    </row>
    <row r="37" spans="1:115"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IF(F37="","",IFERROR(CONCATENATE("PEUA",VLOOKUP(ESTADO,REPORTE!AV$2:AW$33,2,0),DIDTRITO_FORM,CADER_FORM,IFERROR(INDEX(BS:BS,MATCH(DAY(F37),BR:BR,0),1),DAY(F37)),IFERROR(INDEX(BS:BS,MATCH(MONTH(F37),BR:BR,0),1),MONTH(F37)),YEAR(F37),G37),""))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10"/>
        <v/>
      </c>
      <c r="T37" s="2" t="str">
        <f>IFERROR(INDEX('padron cfe'!D:D,MATCH(DATOS!C37,'padron cfe'!A:A,0),1),"")</f>
        <v/>
      </c>
      <c r="U37" s="4"/>
      <c r="V37" s="4"/>
      <c r="W37" s="4"/>
      <c r="X37" s="4"/>
      <c r="Y37" s="6" t="s">
        <v>157</v>
      </c>
      <c r="Z37" s="4"/>
      <c r="AA37" s="4" t="str">
        <f t="shared" si="1"/>
        <v/>
      </c>
      <c r="AB37" s="4"/>
      <c r="AC37" s="4"/>
      <c r="AD37" s="4"/>
      <c r="AE37" s="2" t="str">
        <f>IFERROR(IF(INDEX(AE$1:AE36,MATCH(J37,J$1:J36,0),1)=0,"",INDEX(AE$1:AE36,MATCH(J37,J$1:J36,0),1)),"")</f>
        <v/>
      </c>
      <c r="AF37" s="2" t="str">
        <f>IFERROR(IF(INDEX(AF$1:AF36,MATCH(J37,J$1:J36,0),1)=0,"",INDEX(AF$1:AF36,MATCH(J37,J$1:J36,0),1)),"")</f>
        <v/>
      </c>
      <c r="AG37" s="2" t="str">
        <f>IFERROR(IF(INDEX(AG$1:AG36,MATCH(J37,J$1:J36,0),1)=0,"",INDEX(AG$1:AG36,MATCH(J37,J$1:J36,0),1)),"")</f>
        <v/>
      </c>
      <c r="AH37" s="2"/>
      <c r="AI37" s="2"/>
      <c r="AJ37" s="2"/>
      <c r="AK37" s="4"/>
      <c r="AL37" s="4"/>
      <c r="AM37" s="4"/>
      <c r="AN37" s="4"/>
      <c r="AO37" s="4"/>
      <c r="AP37" s="4"/>
      <c r="AQ37" s="4"/>
      <c r="AR37" s="4"/>
      <c r="AS37" s="4"/>
      <c r="AU37" s="7"/>
      <c r="AV37" s="47"/>
      <c r="AW37" s="66"/>
      <c r="AX37" s="66"/>
      <c r="AY37" s="66"/>
      <c r="AZ37" s="78"/>
      <c r="BA37" s="66"/>
      <c r="BB37" s="66"/>
      <c r="BC37" s="4"/>
      <c r="BD37" s="69"/>
      <c r="BE37" s="4"/>
      <c r="BF37" s="4"/>
      <c r="BG37" s="9"/>
      <c r="BH37" s="7"/>
      <c r="BI37" s="7"/>
      <c r="BJ37" s="7"/>
      <c r="BK37" s="7"/>
      <c r="BL37" s="7"/>
      <c r="BM37" s="7" t="str">
        <f t="shared" ca="1" si="2"/>
        <v/>
      </c>
      <c r="BN37" s="75" t="str">
        <f t="shared" si="3"/>
        <v/>
      </c>
      <c r="BO37" s="75" t="str">
        <f t="shared" si="4"/>
        <v/>
      </c>
      <c r="BU37" s="4" t="str">
        <f>IF(IFERROR(VLOOKUP(C37,C38:C$1993,1,0),"")="","",COUNTIF(C:C,C37))</f>
        <v/>
      </c>
      <c r="BY37" s="5" t="str">
        <f>IF(B37="","",IF(BU37="",1+(MAX(BY$2:BY36)),""))</f>
        <v/>
      </c>
      <c r="BZ37" s="5" t="str">
        <f t="shared" si="5"/>
        <v/>
      </c>
      <c r="CA37" s="5" t="str">
        <f t="shared" si="6"/>
        <v/>
      </c>
      <c r="CB37" s="14" t="str">
        <f t="shared" si="7"/>
        <v/>
      </c>
      <c r="CC37" s="25"/>
      <c r="CD37" s="15"/>
      <c r="CE37" s="5" t="str">
        <f t="shared" si="16"/>
        <v/>
      </c>
      <c r="CH37" s="5" t="str">
        <f t="shared" si="15"/>
        <v/>
      </c>
      <c r="CI37" s="5" t="str">
        <f>IF(J37="","",IFERROR(IF(VLOOKUP(J37,J$2:J36,1,0)=0,"",""),J37))</f>
        <v/>
      </c>
      <c r="CJ37" s="22" t="str">
        <f>IF(CI37="","",(IFERROR(VLOOKUP(MID(CI37,1,1),$DA$2:DE$28,3,0),0)+IFERROR(VLOOKUP(MID(CI37,2,1),DA$2:DE$28,4,0),0)+IFERROR(VLOOKUP(MID(CI37,3,1),DA$2:DE$28,5,0),0)+(ROW(CI37)/1000000000000)))</f>
        <v/>
      </c>
      <c r="CL37" s="5">
        <v>36</v>
      </c>
      <c r="CM37" s="5" t="str">
        <f>IFERROR(VLOOKUP(CL37,CH$2:CI1113,2,0),"")</f>
        <v/>
      </c>
      <c r="DG37" s="5" t="e">
        <f>IF(REPORTE!AH$2="si",IF(C37=VALUE(REPORTE!C$22),IF(SUM(DG38:DG$1993),CONCATENATE(INT(B37),", "),INT(B37)),""),IF(C37=VALUE(REPORTE!C$21),IF(SUM(DG38:DG$1993),CONCATENATE(INT(B37),", "),INT(B37)),""))</f>
        <v>#VALUE!</v>
      </c>
    </row>
    <row r="38" spans="1:115"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IF(F38="","",IFERROR(CONCATENATE("PEUA",VLOOKUP(ESTADO,REPORTE!AV$2:AW$33,2,0),DIDTRITO_FORM,CADER_FORM,IFERROR(INDEX(BS:BS,MATCH(DAY(F38),BR:BR,0),1),DAY(F38)),IFERROR(INDEX(BS:BS,MATCH(MONTH(F38),BR:BR,0),1),MONTH(F38)),YEAR(F38),G38),""))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10"/>
        <v/>
      </c>
      <c r="T38" s="2" t="str">
        <f>IFERROR(INDEX('padron cfe'!D:D,MATCH(DATOS!C38,'padron cfe'!A:A,0),1),"")</f>
        <v/>
      </c>
      <c r="U38" s="4"/>
      <c r="V38" s="4"/>
      <c r="W38" s="4"/>
      <c r="X38" s="4"/>
      <c r="Y38" s="6" t="s">
        <v>157</v>
      </c>
      <c r="Z38" s="4"/>
      <c r="AA38" s="4" t="str">
        <f t="shared" si="1"/>
        <v/>
      </c>
      <c r="AB38" s="4"/>
      <c r="AC38" s="4"/>
      <c r="AD38" s="4"/>
      <c r="AE38" s="2" t="str">
        <f>IFERROR(IF(INDEX(AE$1:AE37,MATCH(J38,J$1:J37,0),1)=0,"",INDEX(AE$1:AE37,MATCH(J38,J$1:J37,0),1)),"")</f>
        <v/>
      </c>
      <c r="AF38" s="2" t="str">
        <f>IFERROR(IF(INDEX(AF$1:AF37,MATCH(J38,J$1:J37,0),1)=0,"",INDEX(AF$1:AF37,MATCH(J38,J$1:J37,0),1)),"")</f>
        <v/>
      </c>
      <c r="AG38" s="2" t="str">
        <f>IFERROR(IF(INDEX(AG$1:AG37,MATCH(J38,J$1:J37,0),1)=0,"",INDEX(AG$1:AG37,MATCH(J38,J$1:J37,0),1)),"")</f>
        <v/>
      </c>
      <c r="AH38" s="2"/>
      <c r="AI38" s="2"/>
      <c r="AJ38" s="2"/>
      <c r="AK38" s="4"/>
      <c r="AL38" s="4"/>
      <c r="AM38" s="4"/>
      <c r="AN38" s="4"/>
      <c r="AO38" s="4"/>
      <c r="AP38" s="4"/>
      <c r="AQ38" s="4"/>
      <c r="AR38" s="4"/>
      <c r="AS38" s="4"/>
      <c r="AU38" s="7"/>
      <c r="AV38" s="47"/>
      <c r="AW38" s="66"/>
      <c r="AX38" s="66"/>
      <c r="AY38" s="66"/>
      <c r="AZ38" s="78"/>
      <c r="BA38" s="66"/>
      <c r="BB38" s="66"/>
      <c r="BC38" s="4"/>
      <c r="BD38" s="69"/>
      <c r="BE38" s="4"/>
      <c r="BF38" s="4"/>
      <c r="BG38" s="9" t="s">
        <v>157</v>
      </c>
      <c r="BH38" s="7"/>
      <c r="BI38" s="7"/>
      <c r="BJ38" s="7"/>
      <c r="BK38" s="7"/>
      <c r="BL38" s="7"/>
      <c r="BM38" s="7" t="str">
        <f t="shared" ca="1" si="2"/>
        <v/>
      </c>
      <c r="BN38" s="75" t="str">
        <f t="shared" si="3"/>
        <v/>
      </c>
      <c r="BO38" s="75" t="str">
        <f t="shared" si="4"/>
        <v/>
      </c>
      <c r="BU38" s="4" t="str">
        <f>IF(IFERROR(VLOOKUP(C38,C39:C$1993,1,0),"")="","",COUNTIF(C:C,C38))</f>
        <v/>
      </c>
      <c r="BY38" s="5" t="str">
        <f>IF(B38="","",IF(BU38="",1+(MAX(BY$2:BY37)),""))</f>
        <v/>
      </c>
      <c r="BZ38" s="5" t="str">
        <f t="shared" si="5"/>
        <v/>
      </c>
      <c r="CA38" s="5" t="str">
        <f t="shared" si="6"/>
        <v/>
      </c>
      <c r="CB38" s="14" t="str">
        <f t="shared" si="7"/>
        <v/>
      </c>
      <c r="CC38" s="25"/>
      <c r="CD38" s="15"/>
      <c r="CE38" s="5" t="str">
        <f t="shared" si="16"/>
        <v/>
      </c>
      <c r="CH38" s="5" t="str">
        <f t="shared" si="15"/>
        <v/>
      </c>
      <c r="CI38" s="5" t="str">
        <f>IF(J38="","",IFERROR(IF(VLOOKUP(J38,J$2:J37,1,0)=0,"",""),J38))</f>
        <v/>
      </c>
      <c r="CJ38" s="22" t="str">
        <f>IF(CI38="","",(IFERROR(VLOOKUP(MID(CI38,1,1),$DA$2:DE$28,3,0),0)+IFERROR(VLOOKUP(MID(CI38,2,1),DA$2:DE$28,4,0),0)+IFERROR(VLOOKUP(MID(CI38,3,1),DA$2:DE$28,5,0),0)+(ROW(CI38)/1000000000000)))</f>
        <v/>
      </c>
      <c r="CL38" s="5">
        <v>37</v>
      </c>
      <c r="CM38" s="5" t="str">
        <f>IFERROR(VLOOKUP(CL38,CH$2:CI1114,2,0),"")</f>
        <v/>
      </c>
      <c r="DG38" s="5" t="e">
        <f>IF(REPORTE!AH$2="si",IF(C38=VALUE(REPORTE!C$22),IF(SUM(DG39:DG$1993),CONCATENATE(INT(B38),", "),INT(B38)),""),IF(C38=VALUE(REPORTE!C$21),IF(SUM(DG39:DG$1993),CONCATENATE(INT(B38),", "),INT(B38)),""))</f>
        <v>#VALUE!</v>
      </c>
    </row>
    <row r="39" spans="1:115"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IF(F39="","",IFERROR(CONCATENATE("PEUA",VLOOKUP(ESTADO,REPORTE!AV$2:AW$33,2,0),DIDTRITO_FORM,CADER_FORM,IFERROR(INDEX(BS:BS,MATCH(DAY(F39),BR:BR,0),1),DAY(F39)),IFERROR(INDEX(BS:BS,MATCH(MONTH(F39),BR:BR,0),1),MONTH(F39)),YEAR(F39),G39),""))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10"/>
        <v/>
      </c>
      <c r="T39" s="2" t="str">
        <f>IFERROR(INDEX('padron cfe'!D:D,MATCH(DATOS!C39,'padron cfe'!A:A,0),1),"")</f>
        <v/>
      </c>
      <c r="U39" s="4"/>
      <c r="V39" s="4"/>
      <c r="W39" s="4"/>
      <c r="X39" s="4"/>
      <c r="Y39" s="6" t="s">
        <v>157</v>
      </c>
      <c r="Z39" s="4"/>
      <c r="AA39" s="4" t="str">
        <f t="shared" si="1"/>
        <v/>
      </c>
      <c r="AB39" s="4"/>
      <c r="AC39" s="4"/>
      <c r="AD39" s="4"/>
      <c r="AE39" s="2" t="str">
        <f>IFERROR(IF(INDEX(AE$1:AE38,MATCH(J39,J$1:J38,0),1)=0,"",INDEX(AE$1:AE38,MATCH(J39,J$1:J38,0),1)),"")</f>
        <v/>
      </c>
      <c r="AF39" s="2" t="str">
        <f>IFERROR(IF(INDEX(AF$1:AF38,MATCH(J39,J$1:J38,0),1)=0,"",INDEX(AF$1:AF38,MATCH(J39,J$1:J38,0),1)),"")</f>
        <v/>
      </c>
      <c r="AG39" s="2" t="str">
        <f>IFERROR(IF(INDEX(AG$1:AG38,MATCH(J39,J$1:J38,0),1)=0,"",INDEX(AG$1:AG38,MATCH(J39,J$1:J38,0),1)),"")</f>
        <v/>
      </c>
      <c r="AH39" s="2"/>
      <c r="AI39" s="2"/>
      <c r="AJ39" s="2"/>
      <c r="AK39" s="4"/>
      <c r="AL39" s="4"/>
      <c r="AM39" s="4"/>
      <c r="AN39" s="4"/>
      <c r="AO39" s="4"/>
      <c r="AP39" s="4"/>
      <c r="AQ39" s="4"/>
      <c r="AR39" s="4"/>
      <c r="AS39" s="4"/>
      <c r="AU39" s="7"/>
      <c r="AV39" s="47"/>
      <c r="AW39" s="66"/>
      <c r="AX39" s="66"/>
      <c r="AY39" s="66"/>
      <c r="AZ39" s="78"/>
      <c r="BA39" s="66"/>
      <c r="BB39" s="66"/>
      <c r="BC39" s="4"/>
      <c r="BD39" s="69"/>
      <c r="BE39" s="4"/>
      <c r="BF39" s="4"/>
      <c r="BG39" s="9"/>
      <c r="BH39" s="7"/>
      <c r="BI39" s="7"/>
      <c r="BJ39" s="7"/>
      <c r="BK39" s="7"/>
      <c r="BL39" s="7"/>
      <c r="BM39" s="7" t="str">
        <f t="shared" ca="1" si="2"/>
        <v/>
      </c>
      <c r="BN39" s="75" t="str">
        <f t="shared" si="3"/>
        <v/>
      </c>
      <c r="BO39" s="75" t="str">
        <f t="shared" si="4"/>
        <v/>
      </c>
      <c r="BU39" s="4" t="str">
        <f>IF(IFERROR(VLOOKUP(C39,C40:C$1993,1,0),"")="","",COUNTIF(C:C,C39))</f>
        <v/>
      </c>
      <c r="BY39" s="5" t="str">
        <f>IF(B39="","",IF(BU39="",1+(MAX(BY$2:BY38)),""))</f>
        <v/>
      </c>
      <c r="BZ39" s="5" t="str">
        <f t="shared" si="5"/>
        <v/>
      </c>
      <c r="CA39" s="5" t="str">
        <f t="shared" si="6"/>
        <v/>
      </c>
      <c r="CB39" s="14" t="str">
        <f t="shared" si="7"/>
        <v/>
      </c>
      <c r="CC39" s="25"/>
      <c r="CD39" s="15"/>
      <c r="CE39" s="5" t="str">
        <f t="shared" si="16"/>
        <v/>
      </c>
      <c r="CH39" s="5" t="str">
        <f t="shared" si="15"/>
        <v/>
      </c>
      <c r="CI39" s="5" t="str">
        <f>IF(J39="","",IFERROR(IF(VLOOKUP(J39,J$2:J38,1,0)=0,"",""),J39))</f>
        <v/>
      </c>
      <c r="CJ39" s="22" t="str">
        <f>IF(CI39="","",(IFERROR(VLOOKUP(MID(CI39,1,1),$DA$2:DE$28,3,0),0)+IFERROR(VLOOKUP(MID(CI39,2,1),DA$2:DE$28,4,0),0)+IFERROR(VLOOKUP(MID(CI39,3,1),DA$2:DE$28,5,0),0)+(ROW(CI39)/1000000000000)))</f>
        <v/>
      </c>
      <c r="CL39" s="5">
        <v>38</v>
      </c>
      <c r="CM39" s="5" t="str">
        <f>IFERROR(VLOOKUP(CL39,CH$2:CI1115,2,0),"")</f>
        <v/>
      </c>
      <c r="DG39" s="5" t="e">
        <f>IF(REPORTE!AH$2="si",IF(C39=VALUE(REPORTE!C$22),IF(SUM(DG40:DG$1993),CONCATENATE(INT(B39),", "),INT(B39)),""),IF(C39=VALUE(REPORTE!C$21),IF(SUM(DG40:DG$1993),CONCATENATE(INT(B39),", "),INT(B39)),""))</f>
        <v>#VALUE!</v>
      </c>
    </row>
    <row r="40" spans="1:115"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IF(F40="","",IFERROR(CONCATENATE("PEUA",VLOOKUP(ESTADO,REPORTE!AV$2:AW$33,2,0),DIDTRITO_FORM,CADER_FORM,IFERROR(INDEX(BS:BS,MATCH(DAY(F40),BR:BR,0),1),DAY(F40)),IFERROR(INDEX(BS:BS,MATCH(MONTH(F40),BR:BR,0),1),MONTH(F40)),YEAR(F40),G40),""))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10"/>
        <v/>
      </c>
      <c r="T40" s="2" t="str">
        <f>IFERROR(INDEX('padron cfe'!D:D,MATCH(DATOS!C40,'padron cfe'!A:A,0),1),"")</f>
        <v/>
      </c>
      <c r="U40" s="4"/>
      <c r="V40" s="4"/>
      <c r="W40" s="4"/>
      <c r="X40" s="4"/>
      <c r="Y40" s="6" t="s">
        <v>157</v>
      </c>
      <c r="Z40" s="4"/>
      <c r="AA40" s="4" t="str">
        <f t="shared" si="1"/>
        <v/>
      </c>
      <c r="AB40" s="4"/>
      <c r="AC40" s="4"/>
      <c r="AD40" s="4"/>
      <c r="AE40" s="2" t="str">
        <f>IFERROR(IF(INDEX(AE$1:AE39,MATCH(J40,J$1:J39,0),1)=0,"",INDEX(AE$1:AE39,MATCH(J40,J$1:J39,0),1)),"")</f>
        <v/>
      </c>
      <c r="AF40" s="2" t="str">
        <f>IFERROR(IF(INDEX(AF$1:AF39,MATCH(J40,J$1:J39,0),1)=0,"",INDEX(AF$1:AF39,MATCH(J40,J$1:J39,0),1)),"")</f>
        <v/>
      </c>
      <c r="AG40" s="2" t="str">
        <f>IFERROR(IF(INDEX(AG$1:AG39,MATCH(J40,J$1:J39,0),1)=0,"",INDEX(AG$1:AG39,MATCH(J40,J$1:J39,0),1)),"")</f>
        <v/>
      </c>
      <c r="AH40" s="2"/>
      <c r="AI40" s="2"/>
      <c r="AJ40" s="2"/>
      <c r="AK40" s="4"/>
      <c r="AL40" s="4"/>
      <c r="AM40" s="4"/>
      <c r="AN40" s="4"/>
      <c r="AO40" s="4"/>
      <c r="AP40" s="4"/>
      <c r="AQ40" s="4"/>
      <c r="AR40" s="4"/>
      <c r="AS40" s="4"/>
      <c r="AU40" s="7"/>
      <c r="AV40" s="47"/>
      <c r="AW40" s="66"/>
      <c r="AX40" s="66"/>
      <c r="AY40" s="66"/>
      <c r="AZ40" s="78"/>
      <c r="BA40" s="66"/>
      <c r="BB40" s="66"/>
      <c r="BC40" s="4"/>
      <c r="BD40" s="69"/>
      <c r="BE40" s="4"/>
      <c r="BF40" s="4"/>
      <c r="BG40" s="9" t="s">
        <v>157</v>
      </c>
      <c r="BH40" s="7"/>
      <c r="BI40" s="7"/>
      <c r="BJ40" s="7"/>
      <c r="BK40" s="7"/>
      <c r="BL40" s="7"/>
      <c r="BM40" s="7" t="str">
        <f t="shared" ca="1" si="2"/>
        <v/>
      </c>
      <c r="BN40" s="75" t="str">
        <f t="shared" si="3"/>
        <v/>
      </c>
      <c r="BO40" s="75" t="str">
        <f t="shared" si="4"/>
        <v/>
      </c>
      <c r="BU40" s="4" t="str">
        <f>IF(IFERROR(VLOOKUP(C40,C41:C$1993,1,0),"")="","",COUNTIF(C:C,C40))</f>
        <v/>
      </c>
      <c r="BY40" s="5" t="str">
        <f>IF(B40="","",IF(BU40="",1+(MAX(BY$2:BY39)),""))</f>
        <v/>
      </c>
      <c r="BZ40" s="5" t="str">
        <f t="shared" si="5"/>
        <v/>
      </c>
      <c r="CA40" s="5" t="str">
        <f t="shared" si="6"/>
        <v/>
      </c>
      <c r="CB40" s="14" t="str">
        <f t="shared" si="7"/>
        <v/>
      </c>
      <c r="CC40" s="25"/>
      <c r="CD40" s="15"/>
      <c r="CE40" s="5" t="str">
        <f t="shared" si="16"/>
        <v/>
      </c>
      <c r="CH40" s="5" t="str">
        <f t="shared" si="15"/>
        <v/>
      </c>
      <c r="CI40" s="5" t="str">
        <f>IF(J40="","",IFERROR(IF(VLOOKUP(J40,J$2:J39,1,0)=0,"",""),J40))</f>
        <v/>
      </c>
      <c r="CJ40" s="22" t="str">
        <f>IF(CI40="","",(IFERROR(VLOOKUP(MID(CI40,1,1),$DA$2:DE$28,3,0),0)+IFERROR(VLOOKUP(MID(CI40,2,1),DA$2:DE$28,4,0),0)+IFERROR(VLOOKUP(MID(CI40,3,1),DA$2:DE$28,5,0),0)+(ROW(CI40)/1000000000000)))</f>
        <v/>
      </c>
      <c r="CL40" s="5">
        <v>39</v>
      </c>
      <c r="CM40" s="5" t="str">
        <f>IFERROR(VLOOKUP(CL40,CH$2:CI1116,2,0),"")</f>
        <v/>
      </c>
      <c r="DG40" s="5" t="e">
        <f>IF(REPORTE!AH$2="si",IF(C40=VALUE(REPORTE!C$22),IF(SUM(DG41:DG$1993),CONCATENATE(INT(B40),", "),INT(B40)),""),IF(C40=VALUE(REPORTE!C$21),IF(SUM(DG41:DG$1993),CONCATENATE(INT(B40),", "),INT(B40)),""))</f>
        <v>#VALUE!</v>
      </c>
    </row>
    <row r="41" spans="1:115"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IF(F41="","",IFERROR(CONCATENATE("PEUA",VLOOKUP(ESTADO,REPORTE!AV$2:AW$33,2,0),DIDTRITO_FORM,CADER_FORM,IFERROR(INDEX(BS:BS,MATCH(DAY(F41),BR:BR,0),1),DAY(F41)),IFERROR(INDEX(BS:BS,MATCH(MONTH(F41),BR:BR,0),1),MONTH(F41)),YEAR(F41),G41),""))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10"/>
        <v/>
      </c>
      <c r="T41" s="2" t="str">
        <f>IFERROR(INDEX('padron cfe'!D:D,MATCH(DATOS!C41,'padron cfe'!A:A,0),1),"")</f>
        <v/>
      </c>
      <c r="U41" s="4"/>
      <c r="V41" s="4"/>
      <c r="W41" s="4"/>
      <c r="X41" s="4"/>
      <c r="Y41" s="6" t="s">
        <v>157</v>
      </c>
      <c r="Z41" s="4"/>
      <c r="AA41" s="4" t="str">
        <f t="shared" si="1"/>
        <v/>
      </c>
      <c r="AB41" s="4"/>
      <c r="AC41" s="4"/>
      <c r="AD41" s="4"/>
      <c r="AE41" s="2" t="str">
        <f>IFERROR(IF(INDEX(AE$1:AE40,MATCH(J41,J$1:J40,0),1)=0,"",INDEX(AE$1:AE40,MATCH(J41,J$1:J40,0),1)),"")</f>
        <v/>
      </c>
      <c r="AF41" s="2" t="str">
        <f>IFERROR(IF(INDEX(AF$1:AF40,MATCH(J41,J$1:J40,0),1)=0,"",INDEX(AF$1:AF40,MATCH(J41,J$1:J40,0),1)),"")</f>
        <v/>
      </c>
      <c r="AG41" s="2" t="str">
        <f>IFERROR(IF(INDEX(AG$1:AG40,MATCH(J41,J$1:J40,0),1)=0,"",INDEX(AG$1:AG40,MATCH(J41,J$1:J40,0),1)),"")</f>
        <v/>
      </c>
      <c r="AH41" s="2"/>
      <c r="AI41" s="2"/>
      <c r="AJ41" s="2"/>
      <c r="AK41" s="4"/>
      <c r="AL41" s="4"/>
      <c r="AM41" s="4"/>
      <c r="AN41" s="4"/>
      <c r="AO41" s="4"/>
      <c r="AP41" s="4"/>
      <c r="AQ41" s="4"/>
      <c r="AR41" s="4"/>
      <c r="AS41" s="4"/>
      <c r="AU41" s="7"/>
      <c r="AV41" s="47"/>
      <c r="AW41" s="66"/>
      <c r="AX41" s="66"/>
      <c r="AY41" s="66"/>
      <c r="AZ41" s="78"/>
      <c r="BA41" s="66"/>
      <c r="BB41" s="66"/>
      <c r="BC41" s="4"/>
      <c r="BD41" s="69"/>
      <c r="BE41" s="4"/>
      <c r="BF41" s="4"/>
      <c r="BG41" s="9"/>
      <c r="BH41" s="7"/>
      <c r="BI41" s="7"/>
      <c r="BJ41" s="7"/>
      <c r="BK41" s="7"/>
      <c r="BL41" s="7"/>
      <c r="BM41" s="7" t="str">
        <f t="shared" ca="1" si="2"/>
        <v/>
      </c>
      <c r="BN41" s="75" t="str">
        <f t="shared" si="3"/>
        <v/>
      </c>
      <c r="BO41" s="75" t="str">
        <f t="shared" si="4"/>
        <v/>
      </c>
      <c r="BU41" s="4" t="str">
        <f>IF(IFERROR(VLOOKUP(C41,C42:C$1993,1,0),"")="","",COUNTIF(C:C,C41))</f>
        <v/>
      </c>
      <c r="BY41" s="5" t="str">
        <f>IF(B41="","",IF(BU41="",1+(MAX(BY$2:BY40)),""))</f>
        <v/>
      </c>
      <c r="BZ41" s="5" t="str">
        <f t="shared" si="5"/>
        <v/>
      </c>
      <c r="CA41" s="5" t="str">
        <f t="shared" si="6"/>
        <v/>
      </c>
      <c r="CB41" s="14" t="str">
        <f t="shared" si="7"/>
        <v/>
      </c>
      <c r="CC41" s="25"/>
      <c r="CD41" s="15"/>
      <c r="CE41" s="5" t="str">
        <f t="shared" si="16"/>
        <v/>
      </c>
      <c r="CH41" s="5" t="str">
        <f t="shared" si="15"/>
        <v/>
      </c>
      <c r="CI41" s="5" t="str">
        <f>IF(J41="","",IFERROR(IF(VLOOKUP(J41,J$2:J40,1,0)=0,"",""),J41))</f>
        <v/>
      </c>
      <c r="CJ41" s="22" t="str">
        <f>IF(CI41="","",(IFERROR(VLOOKUP(MID(CI41,1,1),$DA$2:DE$28,3,0),0)+IFERROR(VLOOKUP(MID(CI41,2,1),DA$2:DE$28,4,0),0)+IFERROR(VLOOKUP(MID(CI41,3,1),DA$2:DE$28,5,0),0)+(ROW(CI41)/1000000000000)))</f>
        <v/>
      </c>
      <c r="CL41" s="5">
        <v>40</v>
      </c>
      <c r="CM41" s="5" t="str">
        <f>IFERROR(VLOOKUP(CL41,CH$2:CI1117,2,0),"")</f>
        <v/>
      </c>
      <c r="DG41" s="5" t="e">
        <f>IF(REPORTE!AH$2="si",IF(C41=VALUE(REPORTE!C$22),IF(SUM(DG42:DG$1993),CONCATENATE(INT(B41),", "),INT(B41)),""),IF(C41=VALUE(REPORTE!C$21),IF(SUM(DG42:DG$1993),CONCATENATE(INT(B41),", "),INT(B41)),""))</f>
        <v>#VALUE!</v>
      </c>
    </row>
    <row r="42" spans="1:115"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IF(F42="","",IFERROR(CONCATENATE("PEUA",VLOOKUP(ESTADO,REPORTE!AV$2:AW$33,2,0),DIDTRITO_FORM,CADER_FORM,IFERROR(INDEX(BS:BS,MATCH(DAY(F42),BR:BR,0),1),DAY(F42)),IFERROR(INDEX(BS:BS,MATCH(MONTH(F42),BR:BR,0),1),MONTH(F42)),YEAR(F42),G42),""))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10"/>
        <v/>
      </c>
      <c r="T42" s="2" t="str">
        <f>IFERROR(INDEX('padron cfe'!D:D,MATCH(DATOS!C42,'padron cfe'!A:A,0),1),"")</f>
        <v/>
      </c>
      <c r="U42" s="4"/>
      <c r="V42" s="4"/>
      <c r="W42" s="4"/>
      <c r="X42" s="4"/>
      <c r="Y42" s="6" t="s">
        <v>157</v>
      </c>
      <c r="Z42" s="4"/>
      <c r="AA42" s="4" t="str">
        <f t="shared" si="1"/>
        <v/>
      </c>
      <c r="AB42" s="4"/>
      <c r="AC42" s="4"/>
      <c r="AD42" s="4"/>
      <c r="AE42" s="2" t="str">
        <f>IFERROR(IF(INDEX(AE$1:AE41,MATCH(J42,J$1:J41,0),1)=0,"",INDEX(AE$1:AE41,MATCH(J42,J$1:J41,0),1)),"")</f>
        <v/>
      </c>
      <c r="AF42" s="2" t="str">
        <f>IFERROR(IF(INDEX(AF$1:AF41,MATCH(J42,J$1:J41,0),1)=0,"",INDEX(AF$1:AF41,MATCH(J42,J$1:J41,0),1)),"")</f>
        <v/>
      </c>
      <c r="AG42" s="2" t="str">
        <f>IFERROR(IF(INDEX(AG$1:AG41,MATCH(J42,J$1:J41,0),1)=0,"",INDEX(AG$1:AG41,MATCH(J42,J$1:J41,0),1)),"")</f>
        <v/>
      </c>
      <c r="AH42" s="2"/>
      <c r="AI42" s="2"/>
      <c r="AJ42" s="2"/>
      <c r="AK42" s="4"/>
      <c r="AL42" s="4"/>
      <c r="AM42" s="4"/>
      <c r="AN42" s="4"/>
      <c r="AO42" s="4"/>
      <c r="AP42" s="4"/>
      <c r="AQ42" s="4"/>
      <c r="AR42" s="4"/>
      <c r="AS42" s="4"/>
      <c r="AU42" s="7"/>
      <c r="AV42" s="47"/>
      <c r="AW42" s="66"/>
      <c r="AX42" s="66"/>
      <c r="AY42" s="66"/>
      <c r="AZ42" s="78"/>
      <c r="BA42" s="66"/>
      <c r="BB42" s="66"/>
      <c r="BC42" s="4"/>
      <c r="BD42" s="69"/>
      <c r="BE42" s="4"/>
      <c r="BF42" s="4"/>
      <c r="BG42" s="9" t="s">
        <v>157</v>
      </c>
      <c r="BH42" s="7"/>
      <c r="BI42" s="7"/>
      <c r="BJ42" s="7"/>
      <c r="BK42" s="7"/>
      <c r="BL42" s="7"/>
      <c r="BM42" s="7" t="str">
        <f t="shared" ca="1" si="2"/>
        <v/>
      </c>
      <c r="BN42" s="75" t="str">
        <f t="shared" si="3"/>
        <v/>
      </c>
      <c r="BO42" s="75" t="str">
        <f t="shared" si="4"/>
        <v/>
      </c>
      <c r="BU42" s="4" t="str">
        <f>IF(IFERROR(VLOOKUP(C42,C43:C$1993,1,0),"")="","",COUNTIF(C:C,C42))</f>
        <v/>
      </c>
      <c r="BY42" s="5" t="str">
        <f>IF(B42="","",IF(BU42="",1+(MAX(BY$2:BY41)),""))</f>
        <v/>
      </c>
      <c r="BZ42" s="5" t="str">
        <f t="shared" si="5"/>
        <v/>
      </c>
      <c r="CA42" s="5" t="str">
        <f t="shared" si="6"/>
        <v/>
      </c>
      <c r="CB42" s="14" t="str">
        <f t="shared" si="7"/>
        <v/>
      </c>
      <c r="CC42" s="25"/>
      <c r="CD42" s="15"/>
      <c r="CE42" s="5" t="str">
        <f t="shared" si="16"/>
        <v/>
      </c>
      <c r="CH42" s="5" t="str">
        <f t="shared" si="15"/>
        <v/>
      </c>
      <c r="CI42" s="5" t="str">
        <f>IF(J42="","",IFERROR(IF(VLOOKUP(J42,J$2:J41,1,0)=0,"",""),J42))</f>
        <v/>
      </c>
      <c r="CJ42" s="22" t="str">
        <f>IF(CI42="","",(IFERROR(VLOOKUP(MID(CI42,1,1),$DA$2:DE$28,3,0),0)+IFERROR(VLOOKUP(MID(CI42,2,1),DA$2:DE$28,4,0),0)+IFERROR(VLOOKUP(MID(CI42,3,1),DA$2:DE$28,5,0),0)+(ROW(CI42)/1000000000000)))</f>
        <v/>
      </c>
      <c r="CL42" s="5">
        <v>41</v>
      </c>
      <c r="CM42" s="5" t="str">
        <f>IFERROR(VLOOKUP(CL42,CH$2:CI1118,2,0),"")</f>
        <v/>
      </c>
      <c r="DG42" s="5" t="e">
        <f>IF(REPORTE!AH$2="si",IF(C42=VALUE(REPORTE!C$22),IF(SUM(DG43:DG$1993),CONCATENATE(INT(B42),", "),INT(B42)),""),IF(C42=VALUE(REPORTE!C$21),IF(SUM(DG43:DG$1993),CONCATENATE(INT(B42),", "),INT(B42)),""))</f>
        <v>#VALUE!</v>
      </c>
    </row>
    <row r="43" spans="1:115"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IF(F43="","",IFERROR(CONCATENATE("PEUA",VLOOKUP(ESTADO,REPORTE!AV$2:AW$33,2,0),DIDTRITO_FORM,CADER_FORM,IFERROR(INDEX(BS:BS,MATCH(DAY(F43),BR:BR,0),1),DAY(F43)),IFERROR(INDEX(BS:BS,MATCH(MONTH(F43),BR:BR,0),1),MONTH(F43)),YEAR(F43),G43),""))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10"/>
        <v/>
      </c>
      <c r="T43" s="2" t="str">
        <f>IFERROR(INDEX('padron cfe'!D:D,MATCH(DATOS!C43,'padron cfe'!A:A,0),1),"")</f>
        <v/>
      </c>
      <c r="U43" s="4"/>
      <c r="V43" s="4"/>
      <c r="W43" s="4"/>
      <c r="X43" s="4"/>
      <c r="Y43" s="6" t="s">
        <v>157</v>
      </c>
      <c r="Z43" s="4"/>
      <c r="AA43" s="4" t="str">
        <f t="shared" si="1"/>
        <v/>
      </c>
      <c r="AB43" s="4"/>
      <c r="AC43" s="4"/>
      <c r="AD43" s="4"/>
      <c r="AE43" s="2" t="str">
        <f>IFERROR(IF(INDEX(AE$1:AE42,MATCH(J43,J$1:J42,0),1)=0,"",INDEX(AE$1:AE42,MATCH(J43,J$1:J42,0),1)),"")</f>
        <v/>
      </c>
      <c r="AF43" s="2" t="str">
        <f>IFERROR(IF(INDEX(AF$1:AF42,MATCH(J43,J$1:J42,0),1)=0,"",INDEX(AF$1:AF42,MATCH(J43,J$1:J42,0),1)),"")</f>
        <v/>
      </c>
      <c r="AG43" s="2" t="str">
        <f>IFERROR(IF(INDEX(AG$1:AG42,MATCH(J43,J$1:J42,0),1)=0,"",INDEX(AG$1:AG42,MATCH(J43,J$1:J42,0),1)),"")</f>
        <v/>
      </c>
      <c r="AH43" s="2"/>
      <c r="AI43" s="2"/>
      <c r="AJ43" s="2"/>
      <c r="AK43" s="4"/>
      <c r="AL43" s="4"/>
      <c r="AM43" s="4"/>
      <c r="AN43" s="4"/>
      <c r="AO43" s="4"/>
      <c r="AP43" s="4"/>
      <c r="AQ43" s="4"/>
      <c r="AR43" s="4"/>
      <c r="AS43" s="4"/>
      <c r="AU43" s="7"/>
      <c r="AV43" s="47"/>
      <c r="AW43" s="66"/>
      <c r="AX43" s="66"/>
      <c r="AY43" s="66"/>
      <c r="AZ43" s="78"/>
      <c r="BA43" s="66"/>
      <c r="BB43" s="66"/>
      <c r="BC43" s="4"/>
      <c r="BD43" s="69"/>
      <c r="BE43" s="4"/>
      <c r="BF43" s="4"/>
      <c r="BG43" s="9"/>
      <c r="BH43" s="7"/>
      <c r="BI43" s="7"/>
      <c r="BJ43" s="7"/>
      <c r="BK43" s="7"/>
      <c r="BL43" s="7"/>
      <c r="BM43" s="7" t="str">
        <f t="shared" ca="1" si="2"/>
        <v/>
      </c>
      <c r="BN43" s="75" t="str">
        <f t="shared" si="3"/>
        <v/>
      </c>
      <c r="BO43" s="75" t="str">
        <f t="shared" si="4"/>
        <v/>
      </c>
      <c r="BU43" s="4" t="str">
        <f>IF(IFERROR(VLOOKUP(C43,C44:C$1993,1,0),"")="","",COUNTIF(C:C,C43))</f>
        <v/>
      </c>
      <c r="BY43" s="5" t="str">
        <f>IF(B43="","",IF(BU43="",1+(MAX(BY$2:BY42)),""))</f>
        <v/>
      </c>
      <c r="BZ43" s="5" t="str">
        <f t="shared" si="5"/>
        <v/>
      </c>
      <c r="CA43" s="5" t="str">
        <f t="shared" si="6"/>
        <v/>
      </c>
      <c r="CB43" s="14" t="str">
        <f t="shared" si="7"/>
        <v/>
      </c>
      <c r="CC43" s="25"/>
      <c r="CD43" s="15"/>
      <c r="CE43" s="5" t="str">
        <f t="shared" si="16"/>
        <v/>
      </c>
      <c r="CH43" s="5" t="str">
        <f t="shared" si="15"/>
        <v/>
      </c>
      <c r="CI43" s="5" t="str">
        <f>IF(J43="","",IFERROR(IF(VLOOKUP(J43,J$2:J42,1,0)=0,"",""),J43))</f>
        <v/>
      </c>
      <c r="CJ43" s="22" t="str">
        <f>IF(CI43="","",(IFERROR(VLOOKUP(MID(CI43,1,1),$DA$2:DE$28,3,0),0)+IFERROR(VLOOKUP(MID(CI43,2,1),DA$2:DE$28,4,0),0)+IFERROR(VLOOKUP(MID(CI43,3,1),DA$2:DE$28,5,0),0)+(ROW(CI43)/1000000000000)))</f>
        <v/>
      </c>
      <c r="CL43" s="5">
        <v>42</v>
      </c>
      <c r="CM43" s="5" t="str">
        <f>IFERROR(VLOOKUP(CL43,CH$2:CI1119,2,0),"")</f>
        <v/>
      </c>
      <c r="DG43" s="5" t="e">
        <f>IF(REPORTE!AH$2="si",IF(C43=VALUE(REPORTE!C$22),IF(SUM(DG44:DG$1993),CONCATENATE(INT(B43),", "),INT(B43)),""),IF(C43=VALUE(REPORTE!C$21),IF(SUM(DG44:DG$1993),CONCATENATE(INT(B43),", "),INT(B43)),""))</f>
        <v>#VALUE!</v>
      </c>
    </row>
    <row r="44" spans="1:115"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IF(F44="","",IFERROR(CONCATENATE("PEUA",VLOOKUP(ESTADO,REPORTE!AV$2:AW$33,2,0),DIDTRITO_FORM,CADER_FORM,IFERROR(INDEX(BS:BS,MATCH(DAY(F44),BR:BR,0),1),DAY(F44)),IFERROR(INDEX(BS:BS,MATCH(MONTH(F44),BR:BR,0),1),MONTH(F44)),YEAR(F44),G44),""))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10"/>
        <v/>
      </c>
      <c r="T44" s="2" t="str">
        <f>IFERROR(INDEX('padron cfe'!D:D,MATCH(DATOS!C44,'padron cfe'!A:A,0),1),"")</f>
        <v/>
      </c>
      <c r="U44" s="4"/>
      <c r="V44" s="4"/>
      <c r="W44" s="4"/>
      <c r="X44" s="4"/>
      <c r="Y44" s="6" t="s">
        <v>157</v>
      </c>
      <c r="Z44" s="4"/>
      <c r="AA44" s="4" t="str">
        <f t="shared" si="1"/>
        <v/>
      </c>
      <c r="AB44" s="4"/>
      <c r="AC44" s="4"/>
      <c r="AD44" s="4"/>
      <c r="AE44" s="2" t="str">
        <f>IFERROR(IF(INDEX(AE$1:AE43,MATCH(J44,J$1:J43,0),1)=0,"",INDEX(AE$1:AE43,MATCH(J44,J$1:J43,0),1)),"")</f>
        <v/>
      </c>
      <c r="AF44" s="2" t="str">
        <f>IFERROR(IF(INDEX(AF$1:AF43,MATCH(J44,J$1:J43,0),1)=0,"",INDEX(AF$1:AF43,MATCH(J44,J$1:J43,0),1)),"")</f>
        <v/>
      </c>
      <c r="AG44" s="2" t="str">
        <f>IFERROR(IF(INDEX(AG$1:AG43,MATCH(J44,J$1:J43,0),1)=0,"",INDEX(AG$1:AG43,MATCH(J44,J$1:J43,0),1)),"")</f>
        <v/>
      </c>
      <c r="AH44" s="2"/>
      <c r="AI44" s="2"/>
      <c r="AJ44" s="2"/>
      <c r="AK44" s="4"/>
      <c r="AL44" s="4"/>
      <c r="AM44" s="4"/>
      <c r="AN44" s="4"/>
      <c r="AO44" s="4"/>
      <c r="AP44" s="4"/>
      <c r="AQ44" s="4"/>
      <c r="AR44" s="4"/>
      <c r="AS44" s="4"/>
      <c r="AU44" s="7"/>
      <c r="AV44" s="47"/>
      <c r="AW44" s="66"/>
      <c r="AX44" s="66"/>
      <c r="AY44" s="66"/>
      <c r="AZ44" s="78"/>
      <c r="BA44" s="66"/>
      <c r="BB44" s="66"/>
      <c r="BC44" s="4"/>
      <c r="BD44" s="69"/>
      <c r="BE44" s="4"/>
      <c r="BF44" s="4"/>
      <c r="BG44" s="9" t="s">
        <v>157</v>
      </c>
      <c r="BH44" s="7"/>
      <c r="BI44" s="7"/>
      <c r="BJ44" s="7"/>
      <c r="BK44" s="7"/>
      <c r="BL44" s="7"/>
      <c r="BM44" s="7" t="str">
        <f t="shared" ca="1" si="2"/>
        <v/>
      </c>
      <c r="BN44" s="75" t="str">
        <f t="shared" si="3"/>
        <v/>
      </c>
      <c r="BO44" s="75" t="str">
        <f t="shared" si="4"/>
        <v/>
      </c>
      <c r="BU44" s="4" t="str">
        <f>IF(IFERROR(VLOOKUP(C44,C45:C$1993,1,0),"")="","",COUNTIF(C:C,C44))</f>
        <v/>
      </c>
      <c r="BY44" s="5" t="str">
        <f>IF(B44="","",IF(BU44="",1+(MAX(BY$2:BY43)),""))</f>
        <v/>
      </c>
      <c r="BZ44" s="5" t="str">
        <f t="shared" si="5"/>
        <v/>
      </c>
      <c r="CA44" s="5" t="str">
        <f t="shared" si="6"/>
        <v/>
      </c>
      <c r="CB44" s="14" t="str">
        <f t="shared" si="7"/>
        <v/>
      </c>
      <c r="CC44" s="25"/>
      <c r="CD44" s="15"/>
      <c r="CE44" s="5" t="str">
        <f t="shared" si="16"/>
        <v/>
      </c>
      <c r="CH44" s="5" t="str">
        <f t="shared" si="15"/>
        <v/>
      </c>
      <c r="CI44" s="5" t="str">
        <f>IF(J44="","",IFERROR(IF(VLOOKUP(J44,J$2:J43,1,0)=0,"",""),J44))</f>
        <v/>
      </c>
      <c r="CJ44" s="22" t="str">
        <f>IF(CI44="","",(IFERROR(VLOOKUP(MID(CI44,1,1),$DA$2:DE$28,3,0),0)+IFERROR(VLOOKUP(MID(CI44,2,1),DA$2:DE$28,4,0),0)+IFERROR(VLOOKUP(MID(CI44,3,1),DA$2:DE$28,5,0),0)+(ROW(CI44)/1000000000000)))</f>
        <v/>
      </c>
      <c r="CL44" s="5">
        <v>43</v>
      </c>
      <c r="CM44" s="5" t="str">
        <f>IFERROR(VLOOKUP(CL44,CH$2:CI1120,2,0),"")</f>
        <v/>
      </c>
      <c r="DG44" s="5" t="e">
        <f>IF(REPORTE!AH$2="si",IF(C44=VALUE(REPORTE!C$22),IF(SUM(DG45:DG$1993),CONCATENATE(INT(B44),", "),INT(B44)),""),IF(C44=VALUE(REPORTE!C$21),IF(SUM(DG45:DG$1993),CONCATENATE(INT(B44),", "),INT(B44)),""))</f>
        <v>#VALUE!</v>
      </c>
      <c r="DH44" s="5" t="e">
        <f>CONCATENATE(DG44,DG45,DG46,DG47,DG48,DG49,DG50,DG51,DG52,DG53,DG54,DG55,DG56,DG57,DG58,DG59,DG60,DG61,DG62,DG63,DG64,DG65,DG66,DG67,DG68,DG69,DG70,DG71,DG72,DG73,DG74,DG75,DG76,DG77,DG78,DG79,DG80,DG81,DG82,DG83,DG84,DG85)</f>
        <v>#VALUE!</v>
      </c>
    </row>
    <row r="45" spans="1:115"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IF(F45="","",IFERROR(CONCATENATE("PEUA",VLOOKUP(ESTADO,REPORTE!AV$2:AW$33,2,0),DIDTRITO_FORM,CADER_FORM,IFERROR(INDEX(BS:BS,MATCH(DAY(F45),BR:BR,0),1),DAY(F45)),IFERROR(INDEX(BS:BS,MATCH(MONTH(F45),BR:BR,0),1),MONTH(F45)),YEAR(F45),G45),""))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10"/>
        <v/>
      </c>
      <c r="T45" s="2" t="str">
        <f>IFERROR(INDEX('padron cfe'!D:D,MATCH(DATOS!C45,'padron cfe'!A:A,0),1),"")</f>
        <v/>
      </c>
      <c r="U45" s="4"/>
      <c r="V45" s="4"/>
      <c r="W45" s="4"/>
      <c r="X45" s="4"/>
      <c r="Y45" s="6" t="s">
        <v>157</v>
      </c>
      <c r="Z45" s="4"/>
      <c r="AA45" s="4" t="str">
        <f t="shared" si="1"/>
        <v/>
      </c>
      <c r="AB45" s="4"/>
      <c r="AC45" s="4"/>
      <c r="AD45" s="4"/>
      <c r="AE45" s="2" t="str">
        <f>IFERROR(IF(INDEX(AE$1:AE44,MATCH(J45,J$1:J44,0),1)=0,"",INDEX(AE$1:AE44,MATCH(J45,J$1:J44,0),1)),"")</f>
        <v/>
      </c>
      <c r="AF45" s="2" t="str">
        <f>IFERROR(IF(INDEX(AF$1:AF44,MATCH(J45,J$1:J44,0),1)=0,"",INDEX(AF$1:AF44,MATCH(J45,J$1:J44,0),1)),"")</f>
        <v/>
      </c>
      <c r="AG45" s="2" t="str">
        <f>IFERROR(IF(INDEX(AG$1:AG44,MATCH(J45,J$1:J44,0),1)=0,"",INDEX(AG$1:AG44,MATCH(J45,J$1:J44,0),1)),"")</f>
        <v/>
      </c>
      <c r="AH45" s="2"/>
      <c r="AI45" s="2"/>
      <c r="AJ45" s="2"/>
      <c r="AK45" s="4"/>
      <c r="AL45" s="4"/>
      <c r="AM45" s="4"/>
      <c r="AN45" s="4"/>
      <c r="AO45" s="4"/>
      <c r="AP45" s="4"/>
      <c r="AQ45" s="4"/>
      <c r="AR45" s="4"/>
      <c r="AS45" s="4"/>
      <c r="AU45" s="7"/>
      <c r="AV45" s="47"/>
      <c r="AW45" s="66"/>
      <c r="AX45" s="66"/>
      <c r="AY45" s="66"/>
      <c r="AZ45" s="78"/>
      <c r="BA45" s="66"/>
      <c r="BB45" s="66"/>
      <c r="BC45" s="4"/>
      <c r="BD45" s="69"/>
      <c r="BE45" s="4"/>
      <c r="BF45" s="4"/>
      <c r="BG45" s="9"/>
      <c r="BH45" s="7"/>
      <c r="BI45" s="7"/>
      <c r="BJ45" s="7"/>
      <c r="BK45" s="7"/>
      <c r="BL45" s="7"/>
      <c r="BM45" s="7" t="str">
        <f t="shared" ca="1" si="2"/>
        <v/>
      </c>
      <c r="BN45" s="75" t="str">
        <f t="shared" si="3"/>
        <v/>
      </c>
      <c r="BO45" s="75" t="str">
        <f t="shared" si="4"/>
        <v/>
      </c>
      <c r="BU45" s="4" t="str">
        <f>IF(IFERROR(VLOOKUP(C45,C46:C$1993,1,0),"")="","",COUNTIF(C:C,C45))</f>
        <v/>
      </c>
      <c r="BY45" s="5" t="str">
        <f>IF(B45="","",IF(BU45="",1+(MAX(BY$2:BY44)),""))</f>
        <v/>
      </c>
      <c r="BZ45" s="5" t="str">
        <f t="shared" si="5"/>
        <v/>
      </c>
      <c r="CA45" s="5" t="str">
        <f t="shared" si="6"/>
        <v/>
      </c>
      <c r="CB45" s="14" t="str">
        <f t="shared" si="7"/>
        <v/>
      </c>
      <c r="CC45" s="25"/>
      <c r="CD45" s="15"/>
      <c r="CE45" s="5" t="str">
        <f t="shared" si="16"/>
        <v/>
      </c>
      <c r="CH45" s="5" t="str">
        <f t="shared" si="15"/>
        <v/>
      </c>
      <c r="CI45" s="5" t="str">
        <f>IF(J45="","",IFERROR(IF(VLOOKUP(J45,J$2:J44,1,0)=0,"",""),J45))</f>
        <v/>
      </c>
      <c r="CJ45" s="22" t="str">
        <f>IF(CI45="","",(IFERROR(VLOOKUP(MID(CI45,1,1),$DA$2:DE$28,3,0),0)+IFERROR(VLOOKUP(MID(CI45,2,1),DA$2:DE$28,4,0),0)+IFERROR(VLOOKUP(MID(CI45,3,1),DA$2:DE$28,5,0),0)+(ROW(CI45)/1000000000000)))</f>
        <v/>
      </c>
      <c r="CL45" s="5">
        <v>44</v>
      </c>
      <c r="CM45" s="5" t="str">
        <f>IFERROR(VLOOKUP(CL45,CH$2:CI1121,2,0),"")</f>
        <v/>
      </c>
      <c r="DG45" s="5" t="e">
        <f>IF(REPORTE!AH$2="si",IF(C45=VALUE(REPORTE!C$22),IF(SUM(DG46:DG$1993),CONCATENATE(INT(B45),", "),INT(B45)),""),IF(C45=VALUE(REPORTE!C$21),IF(SUM(DG46:DG$1993),CONCATENATE(INT(B45),", "),INT(B45)),""))</f>
        <v>#VALUE!</v>
      </c>
    </row>
    <row r="46" spans="1:115"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IF(F46="","",IFERROR(CONCATENATE("PEUA",VLOOKUP(ESTADO,REPORTE!AV$2:AW$33,2,0),DIDTRITO_FORM,CADER_FORM,IFERROR(INDEX(BS:BS,MATCH(DAY(F46),BR:BR,0),1),DAY(F46)),IFERROR(INDEX(BS:BS,MATCH(MONTH(F46),BR:BR,0),1),MONTH(F46)),YEAR(F46),G46),""))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10"/>
        <v/>
      </c>
      <c r="T46" s="2" t="str">
        <f>IFERROR(INDEX('padron cfe'!D:D,MATCH(DATOS!C46,'padron cfe'!A:A,0),1),"")</f>
        <v/>
      </c>
      <c r="U46" s="4"/>
      <c r="V46" s="4"/>
      <c r="W46" s="4"/>
      <c r="X46" s="4"/>
      <c r="Y46" s="6" t="s">
        <v>157</v>
      </c>
      <c r="Z46" s="4"/>
      <c r="AA46" s="4" t="str">
        <f t="shared" si="1"/>
        <v/>
      </c>
      <c r="AB46" s="4"/>
      <c r="AC46" s="4"/>
      <c r="AD46" s="4"/>
      <c r="AE46" s="2" t="str">
        <f>IFERROR(IF(INDEX(AE$1:AE45,MATCH(J46,J$1:J45,0),1)=0,"",INDEX(AE$1:AE45,MATCH(J46,J$1:J45,0),1)),"")</f>
        <v/>
      </c>
      <c r="AF46" s="2" t="str">
        <f>IFERROR(IF(INDEX(AF$1:AF45,MATCH(J46,J$1:J45,0),1)=0,"",INDEX(AF$1:AF45,MATCH(J46,J$1:J45,0),1)),"")</f>
        <v/>
      </c>
      <c r="AG46" s="2" t="str">
        <f>IFERROR(IF(INDEX(AG$1:AG45,MATCH(J46,J$1:J45,0),1)=0,"",INDEX(AG$1:AG45,MATCH(J46,J$1:J45,0),1)),"")</f>
        <v/>
      </c>
      <c r="AH46" s="2"/>
      <c r="AI46" s="2"/>
      <c r="AJ46" s="2"/>
      <c r="AK46" s="4"/>
      <c r="AL46" s="4"/>
      <c r="AM46" s="4"/>
      <c r="AN46" s="4"/>
      <c r="AO46" s="4"/>
      <c r="AP46" s="4"/>
      <c r="AQ46" s="4"/>
      <c r="AR46" s="4"/>
      <c r="AS46" s="4"/>
      <c r="AU46" s="7"/>
      <c r="AV46" s="47"/>
      <c r="AW46" s="66"/>
      <c r="AX46" s="66"/>
      <c r="AY46" s="66"/>
      <c r="AZ46" s="78"/>
      <c r="BA46" s="66"/>
      <c r="BB46" s="66"/>
      <c r="BC46" s="4"/>
      <c r="BD46" s="69"/>
      <c r="BE46" s="4"/>
      <c r="BF46" s="4"/>
      <c r="BG46" s="9" t="s">
        <v>157</v>
      </c>
      <c r="BH46" s="7"/>
      <c r="BI46" s="7"/>
      <c r="BJ46" s="7"/>
      <c r="BK46" s="7"/>
      <c r="BL46" s="7"/>
      <c r="BM46" s="7" t="str">
        <f t="shared" ca="1" si="2"/>
        <v/>
      </c>
      <c r="BN46" s="75" t="str">
        <f t="shared" si="3"/>
        <v/>
      </c>
      <c r="BO46" s="75" t="str">
        <f t="shared" si="4"/>
        <v/>
      </c>
      <c r="BU46" s="4" t="str">
        <f>IF(IFERROR(VLOOKUP(C46,C47:C$1993,1,0),"")="","",COUNTIF(C:C,C46))</f>
        <v/>
      </c>
      <c r="BY46" s="5" t="str">
        <f>IF(B46="","",IF(BU46="",1+(MAX(BY$2:BY45)),""))</f>
        <v/>
      </c>
      <c r="BZ46" s="5" t="str">
        <f t="shared" si="5"/>
        <v/>
      </c>
      <c r="CA46" s="5" t="str">
        <f t="shared" si="6"/>
        <v/>
      </c>
      <c r="CB46" s="14" t="str">
        <f t="shared" si="7"/>
        <v/>
      </c>
      <c r="CC46" s="25"/>
      <c r="CD46" s="15"/>
      <c r="CE46" s="5" t="str">
        <f t="shared" si="16"/>
        <v/>
      </c>
      <c r="CH46" s="5" t="str">
        <f t="shared" si="15"/>
        <v/>
      </c>
      <c r="CI46" s="5" t="str">
        <f>IF(J46="","",IFERROR(IF(VLOOKUP(J46,J$2:J45,1,0)=0,"",""),J46))</f>
        <v/>
      </c>
      <c r="CJ46" s="22" t="str">
        <f>IF(CI46="","",(IFERROR(VLOOKUP(MID(CI46,1,1),$DA$2:DE$28,3,0),0)+IFERROR(VLOOKUP(MID(CI46,2,1),DA$2:DE$28,4,0),0)+IFERROR(VLOOKUP(MID(CI46,3,1),DA$2:DE$28,5,0),0)+(ROW(CI46)/1000000000000)))</f>
        <v/>
      </c>
      <c r="CL46" s="5">
        <v>45</v>
      </c>
      <c r="CM46" s="5" t="str">
        <f>IFERROR(VLOOKUP(CL46,CH$2:CI1122,2,0),"")</f>
        <v/>
      </c>
      <c r="DG46" s="5" t="e">
        <f>IF(REPORTE!AH$2="si",IF(C46=VALUE(REPORTE!C$22),IF(SUM(DG47:DG$1993),CONCATENATE(INT(B46),", "),INT(B46)),""),IF(C46=VALUE(REPORTE!C$21),IF(SUM(DG47:DG$1993),CONCATENATE(INT(B46),", "),INT(B46)),""))</f>
        <v>#VALUE!</v>
      </c>
    </row>
    <row r="47" spans="1:115"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IF(F47="","",IFERROR(CONCATENATE("PEUA",VLOOKUP(ESTADO,REPORTE!AV$2:AW$33,2,0),DIDTRITO_FORM,CADER_FORM,IFERROR(INDEX(BS:BS,MATCH(DAY(F47),BR:BR,0),1),DAY(F47)),IFERROR(INDEX(BS:BS,MATCH(MONTH(F47),BR:BR,0),1),MONTH(F47)),YEAR(F47),G47),""))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10"/>
        <v/>
      </c>
      <c r="T47" s="2" t="str">
        <f>IFERROR(INDEX('padron cfe'!D:D,MATCH(DATOS!C47,'padron cfe'!A:A,0),1),"")</f>
        <v/>
      </c>
      <c r="U47" s="4"/>
      <c r="V47" s="4"/>
      <c r="W47" s="4"/>
      <c r="X47" s="4"/>
      <c r="Y47" s="6" t="s">
        <v>157</v>
      </c>
      <c r="Z47" s="4"/>
      <c r="AA47" s="4" t="str">
        <f t="shared" si="1"/>
        <v/>
      </c>
      <c r="AB47" s="4"/>
      <c r="AC47" s="4"/>
      <c r="AD47" s="4"/>
      <c r="AE47" s="2" t="str">
        <f>IFERROR(IF(INDEX(AE$1:AE46,MATCH(J47,J$1:J46,0),1)=0,"",INDEX(AE$1:AE46,MATCH(J47,J$1:J46,0),1)),"")</f>
        <v/>
      </c>
      <c r="AF47" s="2" t="str">
        <f>IFERROR(IF(INDEX(AF$1:AF46,MATCH(J47,J$1:J46,0),1)=0,"",INDEX(AF$1:AF46,MATCH(J47,J$1:J46,0),1)),"")</f>
        <v/>
      </c>
      <c r="AG47" s="2" t="str">
        <f>IFERROR(IF(INDEX(AG$1:AG46,MATCH(J47,J$1:J46,0),1)=0,"",INDEX(AG$1:AG46,MATCH(J47,J$1:J46,0),1)),"")</f>
        <v/>
      </c>
      <c r="AH47" s="2"/>
      <c r="AI47" s="2"/>
      <c r="AJ47" s="2"/>
      <c r="AK47" s="4"/>
      <c r="AL47" s="4"/>
      <c r="AM47" s="4"/>
      <c r="AN47" s="4"/>
      <c r="AO47" s="4"/>
      <c r="AP47" s="4"/>
      <c r="AQ47" s="4"/>
      <c r="AR47" s="4"/>
      <c r="AS47" s="4"/>
      <c r="AU47" s="7"/>
      <c r="AV47" s="47"/>
      <c r="AW47" s="66"/>
      <c r="AX47" s="66"/>
      <c r="AY47" s="66"/>
      <c r="AZ47" s="78"/>
      <c r="BA47" s="66"/>
      <c r="BB47" s="66"/>
      <c r="BC47" s="4"/>
      <c r="BD47" s="69"/>
      <c r="BE47" s="4"/>
      <c r="BF47" s="4"/>
      <c r="BG47" s="9"/>
      <c r="BH47" s="7"/>
      <c r="BI47" s="7"/>
      <c r="BJ47" s="7"/>
      <c r="BK47" s="7"/>
      <c r="BL47" s="7"/>
      <c r="BM47" s="7" t="str">
        <f t="shared" ca="1" si="2"/>
        <v/>
      </c>
      <c r="BN47" s="75" t="str">
        <f t="shared" si="3"/>
        <v/>
      </c>
      <c r="BO47" s="75" t="str">
        <f t="shared" si="4"/>
        <v/>
      </c>
      <c r="BU47" s="4" t="str">
        <f>IF(IFERROR(VLOOKUP(C47,C48:C$1993,1,0),"")="","",COUNTIF(C:C,C47))</f>
        <v/>
      </c>
      <c r="BY47" s="5" t="str">
        <f>IF(B47="","",IF(BU47="",1+(MAX(BY$2:BY46)),""))</f>
        <v/>
      </c>
      <c r="BZ47" s="5" t="str">
        <f t="shared" si="5"/>
        <v/>
      </c>
      <c r="CA47" s="5" t="str">
        <f t="shared" si="6"/>
        <v/>
      </c>
      <c r="CB47" s="14" t="str">
        <f t="shared" si="7"/>
        <v/>
      </c>
      <c r="CC47" s="25"/>
      <c r="CD47" s="15"/>
      <c r="CE47" s="5" t="str">
        <f t="shared" si="16"/>
        <v/>
      </c>
      <c r="CH47" s="5" t="str">
        <f t="shared" si="15"/>
        <v/>
      </c>
      <c r="CI47" s="5" t="str">
        <f>IF(J47="","",IFERROR(IF(VLOOKUP(J47,J$2:J46,1,0)=0,"",""),J47))</f>
        <v/>
      </c>
      <c r="CJ47" s="22" t="str">
        <f>IF(CI47="","",(IFERROR(VLOOKUP(MID(CI47,1,1),$DA$2:DE$28,3,0),0)+IFERROR(VLOOKUP(MID(CI47,2,1),DA$2:DE$28,4,0),0)+IFERROR(VLOOKUP(MID(CI47,3,1),DA$2:DE$28,5,0),0)+(ROW(CI47)/1000000000000)))</f>
        <v/>
      </c>
      <c r="CL47" s="5">
        <v>46</v>
      </c>
      <c r="CM47" s="5" t="str">
        <f>IFERROR(VLOOKUP(CL47,CH$2:CI1123,2,0),"")</f>
        <v/>
      </c>
      <c r="DG47" s="5" t="e">
        <f>IF(REPORTE!AH$2="si",IF(C47=VALUE(REPORTE!C$22),IF(SUM(DG48:DG$1993),CONCATENATE(INT(B47),", "),INT(B47)),""),IF(C47=VALUE(REPORTE!C$21),IF(SUM(DG48:DG$1993),CONCATENATE(INT(B47),", "),INT(B47)),""))</f>
        <v>#VALUE!</v>
      </c>
    </row>
    <row r="48" spans="1:115"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IF(F48="","",IFERROR(CONCATENATE("PEUA",VLOOKUP(ESTADO,REPORTE!AV$2:AW$33,2,0),DIDTRITO_FORM,CADER_FORM,IFERROR(INDEX(BS:BS,MATCH(DAY(F48),BR:BR,0),1),DAY(F48)),IFERROR(INDEX(BS:BS,MATCH(MONTH(F48),BR:BR,0),1),MONTH(F48)),YEAR(F48),G48),""))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10"/>
        <v/>
      </c>
      <c r="T48" s="2" t="str">
        <f>IFERROR(INDEX('padron cfe'!D:D,MATCH(DATOS!C48,'padron cfe'!A:A,0),1),"")</f>
        <v/>
      </c>
      <c r="U48" s="4"/>
      <c r="V48" s="4"/>
      <c r="W48" s="4"/>
      <c r="X48" s="4"/>
      <c r="Y48" s="6" t="s">
        <v>157</v>
      </c>
      <c r="Z48" s="4"/>
      <c r="AA48" s="4" t="str">
        <f t="shared" si="1"/>
        <v/>
      </c>
      <c r="AB48" s="4"/>
      <c r="AC48" s="4"/>
      <c r="AD48" s="4"/>
      <c r="AE48" s="2" t="str">
        <f>IFERROR(IF(INDEX(AE$1:AE47,MATCH(J48,J$1:J47,0),1)=0,"",INDEX(AE$1:AE47,MATCH(J48,J$1:J47,0),1)),"")</f>
        <v/>
      </c>
      <c r="AF48" s="2" t="str">
        <f>IFERROR(IF(INDEX(AF$1:AF47,MATCH(J48,J$1:J47,0),1)=0,"",INDEX(AF$1:AF47,MATCH(J48,J$1:J47,0),1)),"")</f>
        <v/>
      </c>
      <c r="AG48" s="2" t="str">
        <f>IFERROR(IF(INDEX(AG$1:AG47,MATCH(J48,J$1:J47,0),1)=0,"",INDEX(AG$1:AG47,MATCH(J48,J$1:J47,0),1)),"")</f>
        <v/>
      </c>
      <c r="AH48" s="2"/>
      <c r="AI48" s="2"/>
      <c r="AJ48" s="2"/>
      <c r="AK48" s="4"/>
      <c r="AL48" s="4"/>
      <c r="AM48" s="4"/>
      <c r="AN48" s="4"/>
      <c r="AO48" s="4"/>
      <c r="AP48" s="4"/>
      <c r="AQ48" s="4"/>
      <c r="AR48" s="4"/>
      <c r="AS48" s="4"/>
      <c r="AU48" s="7"/>
      <c r="AV48" s="47"/>
      <c r="AW48" s="66"/>
      <c r="AX48" s="66"/>
      <c r="AY48" s="66"/>
      <c r="AZ48" s="78"/>
      <c r="BA48" s="66"/>
      <c r="BB48" s="66"/>
      <c r="BC48" s="4"/>
      <c r="BD48" s="69"/>
      <c r="BE48" s="4"/>
      <c r="BF48" s="4"/>
      <c r="BG48" s="9" t="s">
        <v>157</v>
      </c>
      <c r="BH48" s="7"/>
      <c r="BI48" s="7"/>
      <c r="BJ48" s="7"/>
      <c r="BK48" s="7"/>
      <c r="BL48" s="7"/>
      <c r="BM48" s="7" t="str">
        <f t="shared" ca="1" si="2"/>
        <v/>
      </c>
      <c r="BN48" s="75" t="str">
        <f t="shared" si="3"/>
        <v/>
      </c>
      <c r="BO48" s="75" t="str">
        <f t="shared" si="4"/>
        <v/>
      </c>
      <c r="BU48" s="4" t="str">
        <f>IF(IFERROR(VLOOKUP(C48,C49:C$1993,1,0),"")="","",COUNTIF(C:C,C48))</f>
        <v/>
      </c>
      <c r="BY48" s="5" t="str">
        <f>IF(B48="","",IF(BU48="",1+(MAX(BY$2:BY47)),""))</f>
        <v/>
      </c>
      <c r="BZ48" s="5" t="str">
        <f t="shared" si="5"/>
        <v/>
      </c>
      <c r="CA48" s="5" t="str">
        <f t="shared" si="6"/>
        <v/>
      </c>
      <c r="CB48" s="14" t="str">
        <f t="shared" si="7"/>
        <v/>
      </c>
      <c r="CC48" s="25"/>
      <c r="CD48" s="15"/>
      <c r="CE48" s="5" t="str">
        <f t="shared" si="16"/>
        <v/>
      </c>
      <c r="CH48" s="5" t="str">
        <f t="shared" si="15"/>
        <v/>
      </c>
      <c r="CI48" s="5" t="str">
        <f>IF(J48="","",IFERROR(IF(VLOOKUP(J48,J$2:J47,1,0)=0,"",""),J48))</f>
        <v/>
      </c>
      <c r="CJ48" s="22" t="str">
        <f>IF(CI48="","",(IFERROR(VLOOKUP(MID(CI48,1,1),$DA$2:DE$28,3,0),0)+IFERROR(VLOOKUP(MID(CI48,2,1),DA$2:DE$28,4,0),0)+IFERROR(VLOOKUP(MID(CI48,3,1),DA$2:DE$28,5,0),0)+(ROW(CI48)/1000000000000)))</f>
        <v/>
      </c>
      <c r="CL48" s="5">
        <v>47</v>
      </c>
      <c r="CM48" s="5" t="str">
        <f>IFERROR(VLOOKUP(CL48,CH$2:CI1124,2,0),"")</f>
        <v/>
      </c>
      <c r="DG48" s="5" t="e">
        <f>IF(REPORTE!AH$2="si",IF(C48=VALUE(REPORTE!C$22),IF(SUM(DG49:DG$1993),CONCATENATE(INT(B48),", "),INT(B48)),""),IF(C48=VALUE(REPORTE!C$21),IF(SUM(DG49:DG$1993),CONCATENATE(INT(B48),", "),INT(B48)),""))</f>
        <v>#VALUE!</v>
      </c>
    </row>
    <row r="49" spans="1:111"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IF(F49="","",IFERROR(CONCATENATE("PEUA",VLOOKUP(ESTADO,REPORTE!AV$2:AW$33,2,0),DIDTRITO_FORM,CADER_FORM,IFERROR(INDEX(BS:BS,MATCH(DAY(F49),BR:BR,0),1),DAY(F49)),IFERROR(INDEX(BS:BS,MATCH(MONTH(F49),BR:BR,0),1),MONTH(F49)),YEAR(F49),G49),""))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10"/>
        <v/>
      </c>
      <c r="T49" s="2" t="str">
        <f>IFERROR(INDEX('padron cfe'!D:D,MATCH(DATOS!C49,'padron cfe'!A:A,0),1),"")</f>
        <v/>
      </c>
      <c r="U49" s="4"/>
      <c r="V49" s="4"/>
      <c r="W49" s="4"/>
      <c r="X49" s="4"/>
      <c r="Y49" s="6" t="s">
        <v>157</v>
      </c>
      <c r="Z49" s="4"/>
      <c r="AA49" s="4" t="str">
        <f t="shared" si="1"/>
        <v/>
      </c>
      <c r="AB49" s="4"/>
      <c r="AC49" s="4"/>
      <c r="AD49" s="4"/>
      <c r="AE49" s="2" t="str">
        <f>IFERROR(IF(INDEX(AE$1:AE48,MATCH(J49,J$1:J48,0),1)=0,"",INDEX(AE$1:AE48,MATCH(J49,J$1:J48,0),1)),"")</f>
        <v/>
      </c>
      <c r="AF49" s="2" t="str">
        <f>IFERROR(IF(INDEX(AF$1:AF48,MATCH(J49,J$1:J48,0),1)=0,"",INDEX(AF$1:AF48,MATCH(J49,J$1:J48,0),1)),"")</f>
        <v/>
      </c>
      <c r="AG49" s="2" t="str">
        <f>IFERROR(IF(INDEX(AG$1:AG48,MATCH(J49,J$1:J48,0),1)=0,"",INDEX(AG$1:AG48,MATCH(J49,J$1:J48,0),1)),"")</f>
        <v/>
      </c>
      <c r="AH49" s="2"/>
      <c r="AI49" s="2"/>
      <c r="AJ49" s="2"/>
      <c r="AK49" s="4"/>
      <c r="AL49" s="4"/>
      <c r="AM49" s="4"/>
      <c r="AN49" s="4"/>
      <c r="AO49" s="4"/>
      <c r="AP49" s="4"/>
      <c r="AQ49" s="4"/>
      <c r="AR49" s="4"/>
      <c r="AS49" s="4"/>
      <c r="AU49" s="7"/>
      <c r="AV49" s="47"/>
      <c r="AW49" s="66"/>
      <c r="AX49" s="66"/>
      <c r="AY49" s="66"/>
      <c r="AZ49" s="78"/>
      <c r="BA49" s="66"/>
      <c r="BB49" s="66"/>
      <c r="BC49" s="4"/>
      <c r="BD49" s="69"/>
      <c r="BE49" s="4"/>
      <c r="BF49" s="4"/>
      <c r="BG49" s="9"/>
      <c r="BH49" s="7"/>
      <c r="BI49" s="7"/>
      <c r="BJ49" s="7"/>
      <c r="BK49" s="7"/>
      <c r="BL49" s="7"/>
      <c r="BM49" s="7" t="str">
        <f t="shared" ca="1" si="2"/>
        <v/>
      </c>
      <c r="BN49" s="75" t="str">
        <f t="shared" si="3"/>
        <v/>
      </c>
      <c r="BO49" s="75" t="str">
        <f t="shared" si="4"/>
        <v/>
      </c>
      <c r="BU49" s="4" t="str">
        <f>IF(IFERROR(VLOOKUP(C49,C50:C$1993,1,0),"")="","",COUNTIF(C:C,C49))</f>
        <v/>
      </c>
      <c r="BY49" s="5" t="str">
        <f>IF(B49="","",IF(BU49="",1+(MAX(BY$2:BY48)),""))</f>
        <v/>
      </c>
      <c r="BZ49" s="5" t="str">
        <f t="shared" si="5"/>
        <v/>
      </c>
      <c r="CA49" s="5" t="str">
        <f t="shared" si="6"/>
        <v/>
      </c>
      <c r="CB49" s="14" t="str">
        <f t="shared" si="7"/>
        <v/>
      </c>
      <c r="CC49" s="25"/>
      <c r="CD49" s="15"/>
      <c r="CE49" s="5" t="str">
        <f t="shared" si="16"/>
        <v/>
      </c>
      <c r="CH49" s="5" t="str">
        <f t="shared" si="15"/>
        <v/>
      </c>
      <c r="CI49" s="5" t="str">
        <f>IF(J49="","",IFERROR(IF(VLOOKUP(J49,J$2:J48,1,0)=0,"",""),J49))</f>
        <v/>
      </c>
      <c r="CJ49" s="22" t="str">
        <f>IF(CI49="","",(IFERROR(VLOOKUP(MID(CI49,1,1),$DA$2:DE$28,3,0),0)+IFERROR(VLOOKUP(MID(CI49,2,1),DA$2:DE$28,4,0),0)+IFERROR(VLOOKUP(MID(CI49,3,1),DA$2:DE$28,5,0),0)+(ROW(CI49)/1000000000000)))</f>
        <v/>
      </c>
      <c r="CL49" s="5">
        <v>48</v>
      </c>
      <c r="CM49" s="5" t="str">
        <f>IFERROR(VLOOKUP(CL49,CH$2:CI1125,2,0),"")</f>
        <v/>
      </c>
      <c r="DG49" s="5" t="e">
        <f>IF(REPORTE!AH$2="si",IF(C49=VALUE(REPORTE!C$22),IF(SUM(DG50:DG$1993),CONCATENATE(INT(B49),", "),INT(B49)),""),IF(C49=VALUE(REPORTE!C$21),IF(SUM(DG50:DG$1993),CONCATENATE(INT(B49),", "),INT(B49)),""))</f>
        <v>#VALUE!</v>
      </c>
    </row>
    <row r="50" spans="1:111"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IF(F50="","",IFERROR(CONCATENATE("PEUA",VLOOKUP(ESTADO,REPORTE!AV$2:AW$33,2,0),DIDTRITO_FORM,CADER_FORM,IFERROR(INDEX(BS:BS,MATCH(DAY(F50),BR:BR,0),1),DAY(F50)),IFERROR(INDEX(BS:BS,MATCH(MONTH(F50),BR:BR,0),1),MONTH(F50)),YEAR(F50),G50),""))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10"/>
        <v/>
      </c>
      <c r="T50" s="2" t="str">
        <f>IFERROR(INDEX('padron cfe'!D:D,MATCH(DATOS!C50,'padron cfe'!A:A,0),1),"")</f>
        <v/>
      </c>
      <c r="U50" s="4"/>
      <c r="V50" s="4"/>
      <c r="W50" s="4"/>
      <c r="X50" s="4"/>
      <c r="Y50" s="6" t="s">
        <v>157</v>
      </c>
      <c r="Z50" s="4"/>
      <c r="AA50" s="4" t="str">
        <f t="shared" si="1"/>
        <v/>
      </c>
      <c r="AB50" s="4"/>
      <c r="AC50" s="4"/>
      <c r="AD50" s="4"/>
      <c r="AE50" s="2" t="str">
        <f>IFERROR(IF(INDEX(AE$1:AE49,MATCH(J50,J$1:J49,0),1)=0,"",INDEX(AE$1:AE49,MATCH(J50,J$1:J49,0),1)),"")</f>
        <v/>
      </c>
      <c r="AF50" s="2" t="str">
        <f>IFERROR(IF(INDEX(AF$1:AF49,MATCH(J50,J$1:J49,0),1)=0,"",INDEX(AF$1:AF49,MATCH(J50,J$1:J49,0),1)),"")</f>
        <v/>
      </c>
      <c r="AG50" s="2" t="str">
        <f>IFERROR(IF(INDEX(AG$1:AG49,MATCH(J50,J$1:J49,0),1)=0,"",INDEX(AG$1:AG49,MATCH(J50,J$1:J49,0),1)),"")</f>
        <v/>
      </c>
      <c r="AH50" s="2"/>
      <c r="AI50" s="2"/>
      <c r="AJ50" s="2"/>
      <c r="AK50" s="4"/>
      <c r="AL50" s="4"/>
      <c r="AM50" s="4"/>
      <c r="AN50" s="4"/>
      <c r="AO50" s="4"/>
      <c r="AP50" s="4"/>
      <c r="AQ50" s="4"/>
      <c r="AR50" s="4"/>
      <c r="AS50" s="4"/>
      <c r="AU50" s="7"/>
      <c r="AV50" s="47"/>
      <c r="AW50" s="66"/>
      <c r="AX50" s="66"/>
      <c r="AY50" s="66"/>
      <c r="AZ50" s="78"/>
      <c r="BA50" s="66"/>
      <c r="BB50" s="66"/>
      <c r="BC50" s="4"/>
      <c r="BD50" s="69"/>
      <c r="BE50" s="4"/>
      <c r="BF50" s="4"/>
      <c r="BG50" s="9" t="s">
        <v>157</v>
      </c>
      <c r="BH50" s="7"/>
      <c r="BI50" s="7"/>
      <c r="BJ50" s="7"/>
      <c r="BK50" s="7"/>
      <c r="BL50" s="7"/>
      <c r="BM50" s="7" t="str">
        <f t="shared" ca="1" si="2"/>
        <v/>
      </c>
      <c r="BN50" s="75" t="str">
        <f t="shared" si="3"/>
        <v/>
      </c>
      <c r="BO50" s="75" t="str">
        <f t="shared" si="4"/>
        <v/>
      </c>
      <c r="BU50" s="4" t="str">
        <f>IF(IFERROR(VLOOKUP(C50,C51:C$1993,1,0),"")="","",COUNTIF(C:C,C50))</f>
        <v/>
      </c>
      <c r="BY50" s="5" t="str">
        <f>IF(B50="","",IF(BU50="",1+(MAX(BY$2:BY49)),""))</f>
        <v/>
      </c>
      <c r="BZ50" s="5" t="str">
        <f t="shared" si="5"/>
        <v/>
      </c>
      <c r="CA50" s="5" t="str">
        <f t="shared" si="6"/>
        <v/>
      </c>
      <c r="CB50" s="14" t="str">
        <f t="shared" si="7"/>
        <v/>
      </c>
      <c r="CC50" s="25"/>
      <c r="CD50" s="15"/>
      <c r="CE50" s="5" t="str">
        <f t="shared" si="16"/>
        <v/>
      </c>
      <c r="CH50" s="5" t="str">
        <f t="shared" si="15"/>
        <v/>
      </c>
      <c r="CI50" s="5" t="str">
        <f>IF(J50="","",IFERROR(IF(VLOOKUP(J50,J$2:J49,1,0)=0,"",""),J50))</f>
        <v/>
      </c>
      <c r="CJ50" s="22" t="str">
        <f>IF(CI50="","",(IFERROR(VLOOKUP(MID(CI50,1,1),$DA$2:DE$28,3,0),0)+IFERROR(VLOOKUP(MID(CI50,2,1),DA$2:DE$28,4,0),0)+IFERROR(VLOOKUP(MID(CI50,3,1),DA$2:DE$28,5,0),0)+(ROW(CI50)/1000000000000)))</f>
        <v/>
      </c>
      <c r="CL50" s="5">
        <v>49</v>
      </c>
      <c r="CM50" s="5" t="str">
        <f>IFERROR(VLOOKUP(CL50,CH$2:CI1126,2,0),"")</f>
        <v/>
      </c>
      <c r="DG50" s="5" t="e">
        <f>IF(REPORTE!AH$2="si",IF(C50=VALUE(REPORTE!C$22),IF(SUM(DG51:DG$1993),CONCATENATE(INT(B50),", "),INT(B50)),""),IF(C50=VALUE(REPORTE!C$21),IF(SUM(DG51:DG$1993),CONCATENATE(INT(B50),", "),INT(B50)),""))</f>
        <v>#VALUE!</v>
      </c>
    </row>
    <row r="51" spans="1:111"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IF(F51="","",IFERROR(CONCATENATE("PEUA",VLOOKUP(ESTADO,REPORTE!AV$2:AW$33,2,0),DIDTRITO_FORM,CADER_FORM,IFERROR(INDEX(BS:BS,MATCH(DAY(F51),BR:BR,0),1),DAY(F51)),IFERROR(INDEX(BS:BS,MATCH(MONTH(F51),BR:BR,0),1),MONTH(F51)),YEAR(F51),G51),""))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10"/>
        <v/>
      </c>
      <c r="T51" s="2" t="str">
        <f>IFERROR(INDEX('padron cfe'!D:D,MATCH(DATOS!C51,'padron cfe'!A:A,0),1),"")</f>
        <v/>
      </c>
      <c r="U51" s="4"/>
      <c r="V51" s="4"/>
      <c r="W51" s="4"/>
      <c r="X51" s="4"/>
      <c r="Y51" s="6" t="s">
        <v>157</v>
      </c>
      <c r="Z51" s="4"/>
      <c r="AA51" s="4" t="str">
        <f t="shared" si="1"/>
        <v/>
      </c>
      <c r="AB51" s="4"/>
      <c r="AC51" s="4"/>
      <c r="AD51" s="4"/>
      <c r="AE51" s="2" t="str">
        <f>IFERROR(IF(INDEX(AE$1:AE50,MATCH(J51,J$1:J50,0),1)=0,"",INDEX(AE$1:AE50,MATCH(J51,J$1:J50,0),1)),"")</f>
        <v/>
      </c>
      <c r="AF51" s="2" t="str">
        <f>IFERROR(IF(INDEX(AF$1:AF50,MATCH(J51,J$1:J50,0),1)=0,"",INDEX(AF$1:AF50,MATCH(J51,J$1:J50,0),1)),"")</f>
        <v/>
      </c>
      <c r="AG51" s="2" t="str">
        <f>IFERROR(IF(INDEX(AG$1:AG50,MATCH(J51,J$1:J50,0),1)=0,"",INDEX(AG$1:AG50,MATCH(J51,J$1:J50,0),1)),"")</f>
        <v/>
      </c>
      <c r="AH51" s="2"/>
      <c r="AI51" s="2"/>
      <c r="AJ51" s="2"/>
      <c r="AK51" s="4"/>
      <c r="AL51" s="4"/>
      <c r="AM51" s="4"/>
      <c r="AN51" s="4"/>
      <c r="AO51" s="4"/>
      <c r="AP51" s="4"/>
      <c r="AQ51" s="4"/>
      <c r="AR51" s="4"/>
      <c r="AS51" s="4"/>
      <c r="AU51" s="7"/>
      <c r="AV51" s="47"/>
      <c r="AW51" s="66"/>
      <c r="AX51" s="66"/>
      <c r="AY51" s="66"/>
      <c r="AZ51" s="78"/>
      <c r="BA51" s="66"/>
      <c r="BB51" s="66"/>
      <c r="BC51" s="4"/>
      <c r="BD51" s="69"/>
      <c r="BE51" s="4"/>
      <c r="BF51" s="4"/>
      <c r="BG51" s="9"/>
      <c r="BH51" s="7"/>
      <c r="BI51" s="7"/>
      <c r="BJ51" s="7"/>
      <c r="BK51" s="7"/>
      <c r="BL51" s="7"/>
      <c r="BM51" s="7" t="str">
        <f t="shared" ca="1" si="2"/>
        <v/>
      </c>
      <c r="BN51" s="75" t="str">
        <f t="shared" si="3"/>
        <v/>
      </c>
      <c r="BO51" s="75" t="str">
        <f t="shared" si="4"/>
        <v/>
      </c>
      <c r="BU51" s="4" t="str">
        <f>IF(IFERROR(VLOOKUP(C51,C52:C$1993,1,0),"")="","",COUNTIF(C:C,C51))</f>
        <v/>
      </c>
      <c r="BY51" s="5" t="str">
        <f>IF(B51="","",IF(BU51="",1+(MAX(BY$2:BY50)),""))</f>
        <v/>
      </c>
      <c r="BZ51" s="5" t="str">
        <f t="shared" si="5"/>
        <v/>
      </c>
      <c r="CA51" s="5" t="str">
        <f t="shared" si="6"/>
        <v/>
      </c>
      <c r="CB51" s="14" t="str">
        <f t="shared" si="7"/>
        <v/>
      </c>
      <c r="CC51" s="25"/>
      <c r="CD51" s="15"/>
      <c r="CE51" s="5" t="str">
        <f t="shared" si="16"/>
        <v/>
      </c>
      <c r="CH51" s="5" t="str">
        <f t="shared" si="15"/>
        <v/>
      </c>
      <c r="CI51" s="5" t="str">
        <f>IF(J51="","",IFERROR(IF(VLOOKUP(J51,J$2:J50,1,0)=0,"",""),J51))</f>
        <v/>
      </c>
      <c r="CJ51" s="22" t="str">
        <f>IF(CI51="","",(IFERROR(VLOOKUP(MID(CI51,1,1),$DA$2:DE$28,3,0),0)+IFERROR(VLOOKUP(MID(CI51,2,1),DA$2:DE$28,4,0),0)+IFERROR(VLOOKUP(MID(CI51,3,1),DA$2:DE$28,5,0),0)+(ROW(CI51)/1000000000000)))</f>
        <v/>
      </c>
      <c r="CL51" s="5">
        <v>50</v>
      </c>
      <c r="CM51" s="5" t="str">
        <f>IFERROR(VLOOKUP(CL51,CH$2:CI1127,2,0),"")</f>
        <v/>
      </c>
      <c r="DG51" s="5" t="e">
        <f>IF(REPORTE!AH$2="si",IF(C51=VALUE(REPORTE!C$22),IF(SUM(DG52:DG$1993),CONCATENATE(INT(B51),", "),INT(B51)),""),IF(C51=VALUE(REPORTE!C$21),IF(SUM(DG52:DG$1993),CONCATENATE(INT(B51),", "),INT(B51)),""))</f>
        <v>#VALUE!</v>
      </c>
    </row>
    <row r="52" spans="1:111"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IF(F52="","",IFERROR(CONCATENATE("PEUA",VLOOKUP(ESTADO,REPORTE!AV$2:AW$33,2,0),DIDTRITO_FORM,CADER_FORM,IFERROR(INDEX(BS:BS,MATCH(DAY(F52),BR:BR,0),1),DAY(F52)),IFERROR(INDEX(BS:BS,MATCH(MONTH(F52),BR:BR,0),1),MONTH(F52)),YEAR(F52),G52),""))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10"/>
        <v/>
      </c>
      <c r="T52" s="2" t="str">
        <f>IFERROR(INDEX('padron cfe'!D:D,MATCH(DATOS!C52,'padron cfe'!A:A,0),1),"")</f>
        <v/>
      </c>
      <c r="U52" s="4"/>
      <c r="V52" s="4"/>
      <c r="W52" s="4"/>
      <c r="X52" s="4"/>
      <c r="Y52" s="6" t="s">
        <v>157</v>
      </c>
      <c r="Z52" s="4"/>
      <c r="AA52" s="4" t="str">
        <f t="shared" si="1"/>
        <v/>
      </c>
      <c r="AB52" s="4"/>
      <c r="AC52" s="4"/>
      <c r="AD52" s="4"/>
      <c r="AE52" s="2" t="str">
        <f>IFERROR(IF(INDEX(AE$1:AE51,MATCH(J52,J$1:J51,0),1)=0,"",INDEX(AE$1:AE51,MATCH(J52,J$1:J51,0),1)),"")</f>
        <v/>
      </c>
      <c r="AF52" s="2" t="str">
        <f>IFERROR(IF(INDEX(AF$1:AF51,MATCH(J52,J$1:J51,0),1)=0,"",INDEX(AF$1:AF51,MATCH(J52,J$1:J51,0),1)),"")</f>
        <v/>
      </c>
      <c r="AG52" s="2" t="str">
        <f>IFERROR(IF(INDEX(AG$1:AG51,MATCH(J52,J$1:J51,0),1)=0,"",INDEX(AG$1:AG51,MATCH(J52,J$1:J51,0),1)),"")</f>
        <v/>
      </c>
      <c r="AH52" s="2"/>
      <c r="AI52" s="2"/>
      <c r="AJ52" s="2"/>
      <c r="AK52" s="4"/>
      <c r="AL52" s="4"/>
      <c r="AM52" s="4"/>
      <c r="AN52" s="4"/>
      <c r="AO52" s="4"/>
      <c r="AP52" s="4"/>
      <c r="AQ52" s="4"/>
      <c r="AR52" s="4"/>
      <c r="AS52" s="4"/>
      <c r="AU52" s="7"/>
      <c r="AV52" s="47"/>
      <c r="AW52" s="66"/>
      <c r="AX52" s="66"/>
      <c r="AY52" s="66"/>
      <c r="AZ52" s="78"/>
      <c r="BA52" s="66"/>
      <c r="BB52" s="66"/>
      <c r="BC52" s="4"/>
      <c r="BD52" s="69"/>
      <c r="BE52" s="4"/>
      <c r="BF52" s="4"/>
      <c r="BG52" s="9" t="s">
        <v>157</v>
      </c>
      <c r="BH52" s="7"/>
      <c r="BI52" s="7"/>
      <c r="BJ52" s="7"/>
      <c r="BK52" s="7"/>
      <c r="BL52" s="7"/>
      <c r="BM52" s="7" t="str">
        <f t="shared" ca="1" si="2"/>
        <v/>
      </c>
      <c r="BN52" s="75" t="str">
        <f t="shared" si="3"/>
        <v/>
      </c>
      <c r="BO52" s="75" t="str">
        <f t="shared" si="4"/>
        <v/>
      </c>
      <c r="BU52" s="4" t="str">
        <f>IF(IFERROR(VLOOKUP(C52,C53:C$1993,1,0),"")="","",COUNTIF(C:C,C52))</f>
        <v/>
      </c>
      <c r="BY52" s="5" t="str">
        <f>IF(B52="","",IF(BU52="",1+(MAX(BY$2:BY51)),""))</f>
        <v/>
      </c>
      <c r="BZ52" s="5" t="str">
        <f t="shared" si="5"/>
        <v/>
      </c>
      <c r="CA52" s="5" t="str">
        <f t="shared" si="6"/>
        <v/>
      </c>
      <c r="CB52" s="14" t="str">
        <f t="shared" si="7"/>
        <v/>
      </c>
      <c r="CC52" s="25"/>
      <c r="CD52" s="15"/>
      <c r="CE52" s="5" t="str">
        <f t="shared" si="16"/>
        <v/>
      </c>
      <c r="CH52" s="5" t="str">
        <f t="shared" si="15"/>
        <v/>
      </c>
      <c r="CI52" s="5" t="str">
        <f>IF(J52="","",IFERROR(IF(VLOOKUP(J52,J$2:J51,1,0)=0,"",""),J52))</f>
        <v/>
      </c>
      <c r="CJ52" s="22" t="str">
        <f>IF(CI52="","",(IFERROR(VLOOKUP(MID(CI52,1,1),$DA$2:DE$28,3,0),0)+IFERROR(VLOOKUP(MID(CI52,2,1),DA$2:DE$28,4,0),0)+IFERROR(VLOOKUP(MID(CI52,3,1),DA$2:DE$28,5,0),0)+(ROW(CI52)/1000000000000)))</f>
        <v/>
      </c>
      <c r="CL52" s="5">
        <v>51</v>
      </c>
      <c r="CM52" s="5" t="str">
        <f>IFERROR(VLOOKUP(CL52,CH$2:CI1128,2,0),"")</f>
        <v/>
      </c>
      <c r="DG52" s="5" t="e">
        <f>IF(REPORTE!AH$2="si",IF(C52=VALUE(REPORTE!C$22),IF(SUM(DG53:DG$1993),CONCATENATE(INT(B52),", "),INT(B52)),""),IF(C52=VALUE(REPORTE!C$21),IF(SUM(DG53:DG$1993),CONCATENATE(INT(B52),", "),INT(B52)),""))</f>
        <v>#VALUE!</v>
      </c>
    </row>
    <row r="53" spans="1:111"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IF(F53="","",IFERROR(CONCATENATE("PEUA",VLOOKUP(ESTADO,REPORTE!AV$2:AW$33,2,0),DIDTRITO_FORM,CADER_FORM,IFERROR(INDEX(BS:BS,MATCH(DAY(F53),BR:BR,0),1),DAY(F53)),IFERROR(INDEX(BS:BS,MATCH(MONTH(F53),BR:BR,0),1),MONTH(F53)),YEAR(F53),G53),""))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10"/>
        <v/>
      </c>
      <c r="T53" s="2" t="str">
        <f>IFERROR(INDEX('padron cfe'!D:D,MATCH(DATOS!C53,'padron cfe'!A:A,0),1),"")</f>
        <v/>
      </c>
      <c r="U53" s="4"/>
      <c r="V53" s="4"/>
      <c r="W53" s="4"/>
      <c r="X53" s="4"/>
      <c r="Y53" s="6" t="s">
        <v>157</v>
      </c>
      <c r="Z53" s="4"/>
      <c r="AA53" s="4" t="str">
        <f t="shared" si="1"/>
        <v/>
      </c>
      <c r="AB53" s="4"/>
      <c r="AC53" s="4"/>
      <c r="AD53" s="4"/>
      <c r="AE53" s="2" t="str">
        <f>IFERROR(IF(INDEX(AE$1:AE52,MATCH(J53,J$1:J52,0),1)=0,"",INDEX(AE$1:AE52,MATCH(J53,J$1:J52,0),1)),"")</f>
        <v/>
      </c>
      <c r="AF53" s="2" t="str">
        <f>IFERROR(IF(INDEX(AF$1:AF52,MATCH(J53,J$1:J52,0),1)=0,"",INDEX(AF$1:AF52,MATCH(J53,J$1:J52,0),1)),"")</f>
        <v/>
      </c>
      <c r="AG53" s="2" t="str">
        <f>IFERROR(IF(INDEX(AG$1:AG52,MATCH(J53,J$1:J52,0),1)=0,"",INDEX(AG$1:AG52,MATCH(J53,J$1:J52,0),1)),"")</f>
        <v/>
      </c>
      <c r="AH53" s="2"/>
      <c r="AI53" s="2"/>
      <c r="AJ53" s="2"/>
      <c r="AK53" s="4"/>
      <c r="AL53" s="4"/>
      <c r="AM53" s="4"/>
      <c r="AN53" s="4"/>
      <c r="AO53" s="4"/>
      <c r="AP53" s="4"/>
      <c r="AQ53" s="4"/>
      <c r="AR53" s="4"/>
      <c r="AS53" s="4"/>
      <c r="AU53" s="7"/>
      <c r="AV53" s="47"/>
      <c r="AW53" s="66"/>
      <c r="AX53" s="66"/>
      <c r="AY53" s="66"/>
      <c r="AZ53" s="78"/>
      <c r="BA53" s="66"/>
      <c r="BB53" s="66"/>
      <c r="BC53" s="4"/>
      <c r="BD53" s="69"/>
      <c r="BE53" s="4"/>
      <c r="BF53" s="4"/>
      <c r="BG53" s="9"/>
      <c r="BH53" s="7"/>
      <c r="BI53" s="7"/>
      <c r="BJ53" s="7"/>
      <c r="BK53" s="7"/>
      <c r="BL53" s="7"/>
      <c r="BM53" s="7" t="str">
        <f t="shared" ca="1" si="2"/>
        <v/>
      </c>
      <c r="BN53" s="75" t="str">
        <f t="shared" si="3"/>
        <v/>
      </c>
      <c r="BO53" s="75" t="str">
        <f t="shared" si="4"/>
        <v/>
      </c>
      <c r="BU53" s="4" t="str">
        <f>IF(IFERROR(VLOOKUP(C53,C54:C$1993,1,0),"")="","",COUNTIF(C:C,C53))</f>
        <v/>
      </c>
      <c r="BY53" s="5" t="str">
        <f>IF(B53="","",IF(BU53="",1+(MAX(BY$2:BY52)),""))</f>
        <v/>
      </c>
      <c r="BZ53" s="5" t="str">
        <f t="shared" si="5"/>
        <v/>
      </c>
      <c r="CA53" s="5" t="str">
        <f t="shared" si="6"/>
        <v/>
      </c>
      <c r="CB53" s="14" t="str">
        <f t="shared" si="7"/>
        <v/>
      </c>
      <c r="CC53" s="25"/>
      <c r="CD53" s="15"/>
      <c r="CE53" s="5" t="str">
        <f t="shared" si="16"/>
        <v/>
      </c>
      <c r="CH53" s="5" t="str">
        <f t="shared" si="15"/>
        <v/>
      </c>
      <c r="CI53" s="5" t="str">
        <f>IF(J53="","",IFERROR(IF(VLOOKUP(J53,J$2:J52,1,0)=0,"",""),J53))</f>
        <v/>
      </c>
      <c r="CJ53" s="22" t="str">
        <f>IF(CI53="","",(IFERROR(VLOOKUP(MID(CI53,1,1),$DA$2:DE$28,3,0),0)+IFERROR(VLOOKUP(MID(CI53,2,1),DA$2:DE$28,4,0),0)+IFERROR(VLOOKUP(MID(CI53,3,1),DA$2:DE$28,5,0),0)+(ROW(CI53)/1000000000000)))</f>
        <v/>
      </c>
      <c r="CL53" s="5">
        <v>52</v>
      </c>
      <c r="CM53" s="5" t="str">
        <f>IFERROR(VLOOKUP(CL53,CH$2:CI1129,2,0),"")</f>
        <v/>
      </c>
      <c r="DG53" s="5" t="e">
        <f>IF(REPORTE!AH$2="si",IF(C53=VALUE(REPORTE!C$22),IF(SUM(DG54:DG$1993),CONCATENATE(INT(B53),", "),INT(B53)),""),IF(C53=VALUE(REPORTE!C$21),IF(SUM(DG54:DG$1993),CONCATENATE(INT(B53),", "),INT(B53)),""))</f>
        <v>#VALUE!</v>
      </c>
    </row>
    <row r="54" spans="1:111"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IF(F54="","",IFERROR(CONCATENATE("PEUA",VLOOKUP(ESTADO,REPORTE!AV$2:AW$33,2,0),DIDTRITO_FORM,CADER_FORM,IFERROR(INDEX(BS:BS,MATCH(DAY(F54),BR:BR,0),1),DAY(F54)),IFERROR(INDEX(BS:BS,MATCH(MONTH(F54),BR:BR,0),1),MONTH(F54)),YEAR(F54),G54),""))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10"/>
        <v/>
      </c>
      <c r="T54" s="2" t="str">
        <f>IFERROR(INDEX('padron cfe'!D:D,MATCH(DATOS!C54,'padron cfe'!A:A,0),1),"")</f>
        <v/>
      </c>
      <c r="U54" s="4"/>
      <c r="V54" s="4"/>
      <c r="W54" s="4"/>
      <c r="X54" s="4"/>
      <c r="Y54" s="6" t="s">
        <v>157</v>
      </c>
      <c r="Z54" s="4"/>
      <c r="AA54" s="4" t="str">
        <f t="shared" si="1"/>
        <v/>
      </c>
      <c r="AB54" s="4"/>
      <c r="AC54" s="4"/>
      <c r="AD54" s="4"/>
      <c r="AE54" s="2" t="str">
        <f>IFERROR(IF(INDEX(AE$1:AE53,MATCH(J54,J$1:J53,0),1)=0,"",INDEX(AE$1:AE53,MATCH(J54,J$1:J53,0),1)),"")</f>
        <v/>
      </c>
      <c r="AF54" s="2" t="str">
        <f>IFERROR(IF(INDEX(AF$1:AF53,MATCH(J54,J$1:J53,0),1)=0,"",INDEX(AF$1:AF53,MATCH(J54,J$1:J53,0),1)),"")</f>
        <v/>
      </c>
      <c r="AG54" s="2" t="str">
        <f>IFERROR(IF(INDEX(AG$1:AG53,MATCH(J54,J$1:J53,0),1)=0,"",INDEX(AG$1:AG53,MATCH(J54,J$1:J53,0),1)),"")</f>
        <v/>
      </c>
      <c r="AH54" s="2"/>
      <c r="AI54" s="2"/>
      <c r="AJ54" s="2"/>
      <c r="AK54" s="4"/>
      <c r="AL54" s="4"/>
      <c r="AM54" s="4"/>
      <c r="AN54" s="4"/>
      <c r="AO54" s="4"/>
      <c r="AP54" s="4"/>
      <c r="AQ54" s="4"/>
      <c r="AR54" s="4"/>
      <c r="AS54" s="4"/>
      <c r="AU54" s="7"/>
      <c r="AV54" s="47"/>
      <c r="AW54" s="66"/>
      <c r="AX54" s="66"/>
      <c r="AY54" s="66"/>
      <c r="AZ54" s="78"/>
      <c r="BA54" s="66"/>
      <c r="BB54" s="66"/>
      <c r="BC54" s="4"/>
      <c r="BD54" s="69"/>
      <c r="BE54" s="4"/>
      <c r="BF54" s="4"/>
      <c r="BG54" s="9" t="s">
        <v>157</v>
      </c>
      <c r="BH54" s="7"/>
      <c r="BI54" s="7"/>
      <c r="BJ54" s="7"/>
      <c r="BK54" s="7"/>
      <c r="BL54" s="7"/>
      <c r="BM54" s="7" t="str">
        <f t="shared" ca="1" si="2"/>
        <v/>
      </c>
      <c r="BN54" s="75" t="str">
        <f t="shared" si="3"/>
        <v/>
      </c>
      <c r="BO54" s="75" t="str">
        <f t="shared" si="4"/>
        <v/>
      </c>
      <c r="BU54" s="4" t="str">
        <f>IF(IFERROR(VLOOKUP(C54,C55:C$1993,1,0),"")="","",COUNTIF(C:C,C54))</f>
        <v/>
      </c>
      <c r="BY54" s="5" t="str">
        <f>IF(B54="","",IF(BU54="",1+(MAX(BY$2:BY53)),""))</f>
        <v/>
      </c>
      <c r="BZ54" s="5" t="str">
        <f t="shared" si="5"/>
        <v/>
      </c>
      <c r="CA54" s="5" t="str">
        <f t="shared" si="6"/>
        <v/>
      </c>
      <c r="CB54" s="14" t="str">
        <f t="shared" si="7"/>
        <v/>
      </c>
      <c r="CC54" s="25"/>
      <c r="CD54" s="15"/>
      <c r="CE54" s="5" t="str">
        <f t="shared" si="16"/>
        <v/>
      </c>
      <c r="CH54" s="5" t="str">
        <f t="shared" si="15"/>
        <v/>
      </c>
      <c r="CI54" s="5" t="str">
        <f>IF(J54="","",IFERROR(IF(VLOOKUP(J54,J$2:J53,1,0)=0,"",""),J54))</f>
        <v/>
      </c>
      <c r="CJ54" s="22" t="str">
        <f>IF(CI54="","",(IFERROR(VLOOKUP(MID(CI54,1,1),$DA$2:DE$28,3,0),0)+IFERROR(VLOOKUP(MID(CI54,2,1),DA$2:DE$28,4,0),0)+IFERROR(VLOOKUP(MID(CI54,3,1),DA$2:DE$28,5,0),0)+(ROW(CI54)/1000000000000)))</f>
        <v/>
      </c>
      <c r="CL54" s="5">
        <v>53</v>
      </c>
      <c r="CM54" s="5" t="str">
        <f>IFERROR(VLOOKUP(CL54,CH$2:CI1130,2,0),"")</f>
        <v/>
      </c>
      <c r="DG54" s="5" t="e">
        <f>IF(REPORTE!AH$2="si",IF(C54=VALUE(REPORTE!C$22),IF(SUM(DG55:DG$1993),CONCATENATE(INT(B54),", "),INT(B54)),""),IF(C54=VALUE(REPORTE!C$21),IF(SUM(DG55:DG$1993),CONCATENATE(INT(B54),", "),INT(B54)),""))</f>
        <v>#VALUE!</v>
      </c>
    </row>
    <row r="55" spans="1:111"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IF(F55="","",IFERROR(CONCATENATE("PEUA",VLOOKUP(ESTADO,REPORTE!AV$2:AW$33,2,0),DIDTRITO_FORM,CADER_FORM,IFERROR(INDEX(BS:BS,MATCH(DAY(F55),BR:BR,0),1),DAY(F55)),IFERROR(INDEX(BS:BS,MATCH(MONTH(F55),BR:BR,0),1),MONTH(F55)),YEAR(F55),G55),""))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10"/>
        <v/>
      </c>
      <c r="T55" s="2" t="str">
        <f>IFERROR(INDEX('padron cfe'!D:D,MATCH(DATOS!C55,'padron cfe'!A:A,0),1),"")</f>
        <v/>
      </c>
      <c r="U55" s="4"/>
      <c r="V55" s="4"/>
      <c r="W55" s="4"/>
      <c r="X55" s="4"/>
      <c r="Y55" s="6" t="s">
        <v>157</v>
      </c>
      <c r="Z55" s="4"/>
      <c r="AA55" s="4" t="str">
        <f t="shared" si="1"/>
        <v/>
      </c>
      <c r="AB55" s="4"/>
      <c r="AC55" s="4"/>
      <c r="AD55" s="4"/>
      <c r="AE55" s="2" t="str">
        <f>IFERROR(IF(INDEX(AE$1:AE54,MATCH(J55,J$1:J54,0),1)=0,"",INDEX(AE$1:AE54,MATCH(J55,J$1:J54,0),1)),"")</f>
        <v/>
      </c>
      <c r="AF55" s="2" t="str">
        <f>IFERROR(IF(INDEX(AF$1:AF54,MATCH(J55,J$1:J54,0),1)=0,"",INDEX(AF$1:AF54,MATCH(J55,J$1:J54,0),1)),"")</f>
        <v/>
      </c>
      <c r="AG55" s="2" t="str">
        <f>IFERROR(IF(INDEX(AG$1:AG54,MATCH(J55,J$1:J54,0),1)=0,"",INDEX(AG$1:AG54,MATCH(J55,J$1:J54,0),1)),"")</f>
        <v/>
      </c>
      <c r="AH55" s="2"/>
      <c r="AI55" s="2"/>
      <c r="AJ55" s="2"/>
      <c r="AK55" s="4"/>
      <c r="AL55" s="4"/>
      <c r="AM55" s="4"/>
      <c r="AN55" s="4"/>
      <c r="AO55" s="4"/>
      <c r="AP55" s="4"/>
      <c r="AQ55" s="4"/>
      <c r="AR55" s="4"/>
      <c r="AS55" s="4"/>
      <c r="AU55" s="7"/>
      <c r="AV55" s="47"/>
      <c r="AW55" s="66"/>
      <c r="AX55" s="66"/>
      <c r="AY55" s="66"/>
      <c r="AZ55" s="78"/>
      <c r="BA55" s="66"/>
      <c r="BB55" s="66"/>
      <c r="BC55" s="4"/>
      <c r="BD55" s="69"/>
      <c r="BE55" s="4"/>
      <c r="BF55" s="4"/>
      <c r="BG55" s="9"/>
      <c r="BH55" s="7"/>
      <c r="BI55" s="7"/>
      <c r="BJ55" s="7"/>
      <c r="BK55" s="7"/>
      <c r="BL55" s="7"/>
      <c r="BM55" s="7" t="str">
        <f t="shared" ca="1" si="2"/>
        <v/>
      </c>
      <c r="BN55" s="75" t="str">
        <f t="shared" si="3"/>
        <v/>
      </c>
      <c r="BO55" s="75" t="str">
        <f t="shared" si="4"/>
        <v/>
      </c>
      <c r="BU55" s="4" t="str">
        <f>IF(IFERROR(VLOOKUP(C55,C56:C$1993,1,0),"")="","",COUNTIF(C:C,C55))</f>
        <v/>
      </c>
      <c r="BY55" s="5" t="str">
        <f>IF(B55="","",IF(BU55="",1+(MAX(BY$2:BY54)),""))</f>
        <v/>
      </c>
      <c r="BZ55" s="5" t="str">
        <f t="shared" si="5"/>
        <v/>
      </c>
      <c r="CA55" s="5" t="str">
        <f t="shared" si="6"/>
        <v/>
      </c>
      <c r="CB55" s="14" t="str">
        <f t="shared" si="7"/>
        <v/>
      </c>
      <c r="CC55" s="25"/>
      <c r="CD55" s="15"/>
      <c r="CE55" s="5" t="str">
        <f t="shared" si="16"/>
        <v/>
      </c>
      <c r="CH55" s="5" t="str">
        <f t="shared" si="15"/>
        <v/>
      </c>
      <c r="CI55" s="5" t="str">
        <f>IF(J55="","",IFERROR(IF(VLOOKUP(J55,J$2:J54,1,0)=0,"",""),J55))</f>
        <v/>
      </c>
      <c r="CJ55" s="22" t="str">
        <f>IF(CI55="","",(IFERROR(VLOOKUP(MID(CI55,1,1),$DA$2:DE$28,3,0),0)+IFERROR(VLOOKUP(MID(CI55,2,1),DA$2:DE$28,4,0),0)+IFERROR(VLOOKUP(MID(CI55,3,1),DA$2:DE$28,5,0),0)+(ROW(CI55)/1000000000000)))</f>
        <v/>
      </c>
      <c r="CL55" s="5">
        <v>54</v>
      </c>
      <c r="CM55" s="5" t="str">
        <f>IFERROR(VLOOKUP(CL55,CH$2:CI1131,2,0),"")</f>
        <v/>
      </c>
      <c r="DG55" s="5" t="e">
        <f>IF(REPORTE!AH$2="si",IF(C55=VALUE(REPORTE!C$22),IF(SUM(DG56:DG$1993),CONCATENATE(INT(B55),", "),INT(B55)),""),IF(C55=VALUE(REPORTE!C$21),IF(SUM(DG56:DG$1993),CONCATENATE(INT(B55),", "),INT(B55)),""))</f>
        <v>#VALUE!</v>
      </c>
    </row>
    <row r="56" spans="1:111"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IF(F56="","",IFERROR(CONCATENATE("PEUA",VLOOKUP(ESTADO,REPORTE!AV$2:AW$33,2,0),DIDTRITO_FORM,CADER_FORM,IFERROR(INDEX(BS:BS,MATCH(DAY(F56),BR:BR,0),1),DAY(F56)),IFERROR(INDEX(BS:BS,MATCH(MONTH(F56),BR:BR,0),1),MONTH(F56)),YEAR(F56),G56),""))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10"/>
        <v/>
      </c>
      <c r="T56" s="2" t="str">
        <f>IFERROR(INDEX('padron cfe'!D:D,MATCH(DATOS!C56,'padron cfe'!A:A,0),1),"")</f>
        <v/>
      </c>
      <c r="U56" s="4"/>
      <c r="V56" s="4"/>
      <c r="W56" s="4"/>
      <c r="X56" s="4"/>
      <c r="Y56" s="6" t="s">
        <v>157</v>
      </c>
      <c r="Z56" s="4"/>
      <c r="AA56" s="4" t="str">
        <f t="shared" si="1"/>
        <v/>
      </c>
      <c r="AB56" s="4"/>
      <c r="AC56" s="4"/>
      <c r="AD56" s="4"/>
      <c r="AE56" s="2" t="str">
        <f>IFERROR(IF(INDEX(AE$1:AE55,MATCH(J56,J$1:J55,0),1)=0,"",INDEX(AE$1:AE55,MATCH(J56,J$1:J55,0),1)),"")</f>
        <v/>
      </c>
      <c r="AF56" s="2" t="str">
        <f>IFERROR(IF(INDEX(AF$1:AF55,MATCH(J56,J$1:J55,0),1)=0,"",INDEX(AF$1:AF55,MATCH(J56,J$1:J55,0),1)),"")</f>
        <v/>
      </c>
      <c r="AG56" s="2" t="str">
        <f>IFERROR(IF(INDEX(AG$1:AG55,MATCH(J56,J$1:J55,0),1)=0,"",INDEX(AG$1:AG55,MATCH(J56,J$1:J55,0),1)),"")</f>
        <v/>
      </c>
      <c r="AH56" s="2"/>
      <c r="AI56" s="2"/>
      <c r="AJ56" s="2"/>
      <c r="AK56" s="4"/>
      <c r="AL56" s="4"/>
      <c r="AM56" s="4"/>
      <c r="AN56" s="4"/>
      <c r="AO56" s="4"/>
      <c r="AP56" s="4"/>
      <c r="AQ56" s="4"/>
      <c r="AR56" s="4"/>
      <c r="AS56" s="4"/>
      <c r="AU56" s="7"/>
      <c r="AV56" s="47"/>
      <c r="AW56" s="66"/>
      <c r="AX56" s="66"/>
      <c r="AY56" s="66"/>
      <c r="AZ56" s="78"/>
      <c r="BA56" s="66"/>
      <c r="BB56" s="66"/>
      <c r="BC56" s="4"/>
      <c r="BD56" s="69"/>
      <c r="BE56" s="4"/>
      <c r="BF56" s="4"/>
      <c r="BG56" s="9" t="s">
        <v>157</v>
      </c>
      <c r="BH56" s="7"/>
      <c r="BI56" s="7"/>
      <c r="BJ56" s="7"/>
      <c r="BK56" s="7"/>
      <c r="BL56" s="7"/>
      <c r="BM56" s="7" t="str">
        <f t="shared" ca="1" si="2"/>
        <v/>
      </c>
      <c r="BN56" s="75" t="str">
        <f t="shared" si="3"/>
        <v/>
      </c>
      <c r="BO56" s="75" t="str">
        <f t="shared" si="4"/>
        <v/>
      </c>
      <c r="BU56" s="4" t="str">
        <f>IF(IFERROR(VLOOKUP(C56,C57:C$1993,1,0),"")="","",COUNTIF(C:C,C56))</f>
        <v/>
      </c>
      <c r="BY56" s="5" t="str">
        <f>IF(B56="","",IF(BU56="",1+(MAX(BY$2:BY55)),""))</f>
        <v/>
      </c>
      <c r="BZ56" s="5" t="str">
        <f t="shared" si="5"/>
        <v/>
      </c>
      <c r="CA56" s="5" t="str">
        <f t="shared" si="6"/>
        <v/>
      </c>
      <c r="CB56" s="14" t="str">
        <f t="shared" si="7"/>
        <v/>
      </c>
      <c r="CC56" s="25"/>
      <c r="CD56" s="15"/>
      <c r="CE56" s="5" t="str">
        <f t="shared" si="16"/>
        <v/>
      </c>
      <c r="CH56" s="5" t="str">
        <f t="shared" si="15"/>
        <v/>
      </c>
      <c r="CI56" s="5" t="str">
        <f>IF(J56="","",IFERROR(IF(VLOOKUP(J56,J$2:J55,1,0)=0,"",""),J56))</f>
        <v/>
      </c>
      <c r="CJ56" s="22" t="str">
        <f>IF(CI56="","",(IFERROR(VLOOKUP(MID(CI56,1,1),$DA$2:DE$28,3,0),0)+IFERROR(VLOOKUP(MID(CI56,2,1),DA$2:DE$28,4,0),0)+IFERROR(VLOOKUP(MID(CI56,3,1),DA$2:DE$28,5,0),0)+(ROW(CI56)/1000000000000)))</f>
        <v/>
      </c>
      <c r="CL56" s="5">
        <v>55</v>
      </c>
      <c r="CM56" s="5" t="str">
        <f>IFERROR(VLOOKUP(CL56,CH$2:CI1132,2,0),"")</f>
        <v/>
      </c>
      <c r="DG56" s="5" t="e">
        <f>IF(REPORTE!AH$2="si",IF(C56=VALUE(REPORTE!C$22),IF(SUM(DG57:DG$1993),CONCATENATE(INT(B56),", "),INT(B56)),""),IF(C56=VALUE(REPORTE!C$21),IF(SUM(DG57:DG$1993),CONCATENATE(INT(B56),", "),INT(B56)),""))</f>
        <v>#VALUE!</v>
      </c>
    </row>
    <row r="57" spans="1:111"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IF(F57="","",IFERROR(CONCATENATE("PEUA",VLOOKUP(ESTADO,REPORTE!AV$2:AW$33,2,0),DIDTRITO_FORM,CADER_FORM,IFERROR(INDEX(BS:BS,MATCH(DAY(F57),BR:BR,0),1),DAY(F57)),IFERROR(INDEX(BS:BS,MATCH(MONTH(F57),BR:BR,0),1),MONTH(F57)),YEAR(F57),G57),""))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10"/>
        <v/>
      </c>
      <c r="T57" s="2" t="str">
        <f>IFERROR(INDEX('padron cfe'!D:D,MATCH(DATOS!C57,'padron cfe'!A:A,0),1),"")</f>
        <v/>
      </c>
      <c r="U57" s="4"/>
      <c r="V57" s="4"/>
      <c r="W57" s="4"/>
      <c r="X57" s="4"/>
      <c r="Y57" s="6" t="s">
        <v>157</v>
      </c>
      <c r="Z57" s="4"/>
      <c r="AA57" s="4" t="str">
        <f t="shared" si="1"/>
        <v/>
      </c>
      <c r="AB57" s="4"/>
      <c r="AC57" s="4"/>
      <c r="AD57" s="4"/>
      <c r="AE57" s="2" t="str">
        <f>IFERROR(IF(INDEX(AE$1:AE56,MATCH(J57,J$1:J56,0),1)=0,"",INDEX(AE$1:AE56,MATCH(J57,J$1:J56,0),1)),"")</f>
        <v/>
      </c>
      <c r="AF57" s="2" t="str">
        <f>IFERROR(IF(INDEX(AF$1:AF56,MATCH(J57,J$1:J56,0),1)=0,"",INDEX(AF$1:AF56,MATCH(J57,J$1:J56,0),1)),"")</f>
        <v/>
      </c>
      <c r="AG57" s="2" t="str">
        <f>IFERROR(IF(INDEX(AG$1:AG56,MATCH(J57,J$1:J56,0),1)=0,"",INDEX(AG$1:AG56,MATCH(J57,J$1:J56,0),1)),"")</f>
        <v/>
      </c>
      <c r="AH57" s="2"/>
      <c r="AI57" s="2"/>
      <c r="AJ57" s="2"/>
      <c r="AK57" s="4"/>
      <c r="AL57" s="4"/>
      <c r="AM57" s="4"/>
      <c r="AN57" s="4"/>
      <c r="AO57" s="4"/>
      <c r="AP57" s="4"/>
      <c r="AQ57" s="4"/>
      <c r="AR57" s="4"/>
      <c r="AS57" s="4"/>
      <c r="AU57" s="7"/>
      <c r="AV57" s="47"/>
      <c r="AW57" s="66"/>
      <c r="AX57" s="66"/>
      <c r="AY57" s="66"/>
      <c r="AZ57" s="78"/>
      <c r="BA57" s="66"/>
      <c r="BB57" s="66"/>
      <c r="BC57" s="4"/>
      <c r="BD57" s="69"/>
      <c r="BE57" s="4"/>
      <c r="BF57" s="4"/>
      <c r="BG57" s="9"/>
      <c r="BH57" s="7"/>
      <c r="BI57" s="7"/>
      <c r="BJ57" s="7"/>
      <c r="BK57" s="7"/>
      <c r="BL57" s="7"/>
      <c r="BM57" s="7" t="str">
        <f t="shared" ca="1" si="2"/>
        <v/>
      </c>
      <c r="BN57" s="75" t="str">
        <f t="shared" si="3"/>
        <v/>
      </c>
      <c r="BO57" s="75" t="str">
        <f t="shared" si="4"/>
        <v/>
      </c>
      <c r="BU57" s="4" t="str">
        <f>IF(IFERROR(VLOOKUP(C57,C58:C$1993,1,0),"")="","",COUNTIF(C:C,C57))</f>
        <v/>
      </c>
      <c r="BY57" s="5" t="str">
        <f>IF(B57="","",IF(BU57="",1+(MAX(BY$2:BY56)),""))</f>
        <v/>
      </c>
      <c r="BZ57" s="5" t="str">
        <f t="shared" si="5"/>
        <v/>
      </c>
      <c r="CA57" s="5" t="str">
        <f t="shared" si="6"/>
        <v/>
      </c>
      <c r="CB57" s="14" t="str">
        <f t="shared" si="7"/>
        <v/>
      </c>
      <c r="CC57" s="25"/>
      <c r="CD57" s="15"/>
      <c r="CE57" s="5" t="str">
        <f t="shared" si="16"/>
        <v/>
      </c>
      <c r="CH57" s="5" t="str">
        <f t="shared" si="15"/>
        <v/>
      </c>
      <c r="CI57" s="5" t="str">
        <f>IF(J57="","",IFERROR(IF(VLOOKUP(J57,J$2:J56,1,0)=0,"",""),J57))</f>
        <v/>
      </c>
      <c r="CJ57" s="22" t="str">
        <f>IF(CI57="","",(IFERROR(VLOOKUP(MID(CI57,1,1),$DA$2:DE$28,3,0),0)+IFERROR(VLOOKUP(MID(CI57,2,1),DA$2:DE$28,4,0),0)+IFERROR(VLOOKUP(MID(CI57,3,1),DA$2:DE$28,5,0),0)+(ROW(CI57)/1000000000000)))</f>
        <v/>
      </c>
      <c r="CL57" s="5">
        <v>56</v>
      </c>
      <c r="CM57" s="5" t="str">
        <f>IFERROR(VLOOKUP(CL57,CH$2:CI1133,2,0),"")</f>
        <v/>
      </c>
      <c r="DG57" s="5" t="e">
        <f>IF(REPORTE!AH$2="si",IF(C57=VALUE(REPORTE!C$22),IF(SUM(DG58:DG$1993),CONCATENATE(INT(B57),", "),INT(B57)),""),IF(C57=VALUE(REPORTE!C$21),IF(SUM(DG58:DG$1993),CONCATENATE(INT(B57),", "),INT(B57)),""))</f>
        <v>#VALUE!</v>
      </c>
    </row>
    <row r="58" spans="1:111"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IF(F58="","",IFERROR(CONCATENATE("PEUA",VLOOKUP(ESTADO,REPORTE!AV$2:AW$33,2,0),DIDTRITO_FORM,CADER_FORM,IFERROR(INDEX(BS:BS,MATCH(DAY(F58),BR:BR,0),1),DAY(F58)),IFERROR(INDEX(BS:BS,MATCH(MONTH(F58),BR:BR,0),1),MONTH(F58)),YEAR(F58),G58),""))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10"/>
        <v/>
      </c>
      <c r="T58" s="2" t="str">
        <f>IFERROR(INDEX('padron cfe'!D:D,MATCH(DATOS!C58,'padron cfe'!A:A,0),1),"")</f>
        <v/>
      </c>
      <c r="U58" s="4"/>
      <c r="V58" s="4"/>
      <c r="W58" s="4"/>
      <c r="X58" s="4"/>
      <c r="Y58" s="6" t="s">
        <v>157</v>
      </c>
      <c r="Z58" s="4"/>
      <c r="AA58" s="4" t="str">
        <f t="shared" si="1"/>
        <v/>
      </c>
      <c r="AB58" s="4"/>
      <c r="AC58" s="4"/>
      <c r="AD58" s="4"/>
      <c r="AE58" s="2" t="str">
        <f>IFERROR(IF(INDEX(AE$1:AE57,MATCH(J58,J$1:J57,0),1)=0,"",INDEX(AE$1:AE57,MATCH(J58,J$1:J57,0),1)),"")</f>
        <v/>
      </c>
      <c r="AF58" s="2" t="str">
        <f>IFERROR(IF(INDEX(AF$1:AF57,MATCH(J58,J$1:J57,0),1)=0,"",INDEX(AF$1:AF57,MATCH(J58,J$1:J57,0),1)),"")</f>
        <v/>
      </c>
      <c r="AG58" s="2" t="str">
        <f>IFERROR(IF(INDEX(AG$1:AG57,MATCH(J58,J$1:J57,0),1)=0,"",INDEX(AG$1:AG57,MATCH(J58,J$1:J57,0),1)),"")</f>
        <v/>
      </c>
      <c r="AH58" s="2"/>
      <c r="AI58" s="2"/>
      <c r="AJ58" s="2"/>
      <c r="AK58" s="4"/>
      <c r="AL58" s="4"/>
      <c r="AM58" s="4"/>
      <c r="AN58" s="4"/>
      <c r="AO58" s="4"/>
      <c r="AP58" s="4"/>
      <c r="AQ58" s="4"/>
      <c r="AR58" s="4"/>
      <c r="AS58" s="4"/>
      <c r="AU58" s="7"/>
      <c r="AV58" s="47"/>
      <c r="AW58" s="66"/>
      <c r="AX58" s="66"/>
      <c r="AY58" s="66"/>
      <c r="AZ58" s="78"/>
      <c r="BA58" s="66"/>
      <c r="BB58" s="66"/>
      <c r="BC58" s="4"/>
      <c r="BD58" s="69"/>
      <c r="BE58" s="4"/>
      <c r="BF58" s="4"/>
      <c r="BG58" s="9" t="s">
        <v>157</v>
      </c>
      <c r="BH58" s="7"/>
      <c r="BI58" s="7"/>
      <c r="BJ58" s="7"/>
      <c r="BK58" s="7"/>
      <c r="BL58" s="7"/>
      <c r="BM58" s="7" t="str">
        <f t="shared" ca="1" si="2"/>
        <v/>
      </c>
      <c r="BN58" s="75" t="str">
        <f t="shared" si="3"/>
        <v/>
      </c>
      <c r="BO58" s="75" t="str">
        <f t="shared" si="4"/>
        <v/>
      </c>
      <c r="BU58" s="4" t="str">
        <f>IF(IFERROR(VLOOKUP(C58,C59:C$1993,1,0),"")="","",COUNTIF(C:C,C58))</f>
        <v/>
      </c>
      <c r="BY58" s="5" t="str">
        <f>IF(B58="","",IF(BU58="",1+(MAX(BY$2:BY57)),""))</f>
        <v/>
      </c>
      <c r="BZ58" s="5" t="str">
        <f t="shared" si="5"/>
        <v/>
      </c>
      <c r="CA58" s="5" t="str">
        <f t="shared" si="6"/>
        <v/>
      </c>
      <c r="CB58" s="14" t="str">
        <f t="shared" si="7"/>
        <v/>
      </c>
      <c r="CC58" s="25"/>
      <c r="CD58" s="15"/>
      <c r="CE58" s="5" t="str">
        <f t="shared" si="16"/>
        <v/>
      </c>
      <c r="CH58" s="5" t="str">
        <f t="shared" si="15"/>
        <v/>
      </c>
      <c r="CI58" s="5" t="str">
        <f>IF(J58="","",IFERROR(IF(VLOOKUP(J58,J$2:J57,1,0)=0,"",""),J58))</f>
        <v/>
      </c>
      <c r="CJ58" s="22" t="str">
        <f>IF(CI58="","",(IFERROR(VLOOKUP(MID(CI58,1,1),$DA$2:DE$28,3,0),0)+IFERROR(VLOOKUP(MID(CI58,2,1),DA$2:DE$28,4,0),0)+IFERROR(VLOOKUP(MID(CI58,3,1),DA$2:DE$28,5,0),0)+(ROW(CI58)/1000000000000)))</f>
        <v/>
      </c>
      <c r="CL58" s="5">
        <v>57</v>
      </c>
      <c r="CM58" s="5" t="str">
        <f>IFERROR(VLOOKUP(CL58,CH$2:CI1134,2,0),"")</f>
        <v/>
      </c>
      <c r="DG58" s="5" t="e">
        <f>IF(REPORTE!AH$2="si",IF(C58=VALUE(REPORTE!C$22),IF(SUM(DG59:DG$1993),CONCATENATE(INT(B58),", "),INT(B58)),""),IF(C58=VALUE(REPORTE!C$21),IF(SUM(DG59:DG$1993),CONCATENATE(INT(B58),", "),INT(B58)),""))</f>
        <v>#VALUE!</v>
      </c>
    </row>
    <row r="59" spans="1:111"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IF(F59="","",IFERROR(CONCATENATE("PEUA",VLOOKUP(ESTADO,REPORTE!AV$2:AW$33,2,0),DIDTRITO_FORM,CADER_FORM,IFERROR(INDEX(BS:BS,MATCH(DAY(F59),BR:BR,0),1),DAY(F59)),IFERROR(INDEX(BS:BS,MATCH(MONTH(F59),BR:BR,0),1),MONTH(F59)),YEAR(F59),G59),""))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10"/>
        <v/>
      </c>
      <c r="T59" s="2" t="str">
        <f>IFERROR(INDEX('padron cfe'!D:D,MATCH(DATOS!C59,'padron cfe'!A:A,0),1),"")</f>
        <v/>
      </c>
      <c r="U59" s="4"/>
      <c r="V59" s="4"/>
      <c r="W59" s="4"/>
      <c r="X59" s="4"/>
      <c r="Y59" s="6" t="s">
        <v>157</v>
      </c>
      <c r="Z59" s="4"/>
      <c r="AA59" s="4" t="str">
        <f t="shared" si="1"/>
        <v/>
      </c>
      <c r="AB59" s="4"/>
      <c r="AC59" s="4"/>
      <c r="AD59" s="4"/>
      <c r="AE59" s="2" t="str">
        <f>IFERROR(IF(INDEX(AE$1:AE58,MATCH(J59,J$1:J58,0),1)=0,"",INDEX(AE$1:AE58,MATCH(J59,J$1:J58,0),1)),"")</f>
        <v/>
      </c>
      <c r="AF59" s="2" t="str">
        <f>IFERROR(IF(INDEX(AF$1:AF58,MATCH(J59,J$1:J58,0),1)=0,"",INDEX(AF$1:AF58,MATCH(J59,J$1:J58,0),1)),"")</f>
        <v/>
      </c>
      <c r="AG59" s="2" t="str">
        <f>IFERROR(IF(INDEX(AG$1:AG58,MATCH(J59,J$1:J58,0),1)=0,"",INDEX(AG$1:AG58,MATCH(J59,J$1:J58,0),1)),"")</f>
        <v/>
      </c>
      <c r="AH59" s="2"/>
      <c r="AI59" s="2"/>
      <c r="AJ59" s="2"/>
      <c r="AK59" s="4"/>
      <c r="AL59" s="4"/>
      <c r="AM59" s="4"/>
      <c r="AN59" s="4"/>
      <c r="AO59" s="4"/>
      <c r="AP59" s="4"/>
      <c r="AQ59" s="4"/>
      <c r="AR59" s="4"/>
      <c r="AS59" s="4"/>
      <c r="AU59" s="7"/>
      <c r="AV59" s="47"/>
      <c r="AW59" s="66"/>
      <c r="AX59" s="66"/>
      <c r="AY59" s="66"/>
      <c r="AZ59" s="78"/>
      <c r="BA59" s="66"/>
      <c r="BB59" s="66"/>
      <c r="BC59" s="4"/>
      <c r="BD59" s="69"/>
      <c r="BE59" s="4"/>
      <c r="BF59" s="4"/>
      <c r="BG59" s="9"/>
      <c r="BH59" s="7"/>
      <c r="BI59" s="7"/>
      <c r="BJ59" s="7"/>
      <c r="BK59" s="7"/>
      <c r="BL59" s="7"/>
      <c r="BM59" s="7" t="str">
        <f t="shared" ca="1" si="2"/>
        <v/>
      </c>
      <c r="BN59" s="75" t="str">
        <f t="shared" si="3"/>
        <v/>
      </c>
      <c r="BO59" s="75" t="str">
        <f t="shared" si="4"/>
        <v/>
      </c>
      <c r="BU59" s="4" t="str">
        <f>IF(IFERROR(VLOOKUP(C59,C60:C$1993,1,0),"")="","",COUNTIF(C:C,C59))</f>
        <v/>
      </c>
      <c r="BY59" s="5" t="str">
        <f>IF(B59="","",IF(BU59="",1+(MAX(BY$2:BY58)),""))</f>
        <v/>
      </c>
      <c r="BZ59" s="5" t="str">
        <f t="shared" si="5"/>
        <v/>
      </c>
      <c r="CA59" s="5" t="str">
        <f t="shared" si="6"/>
        <v/>
      </c>
      <c r="CB59" s="14" t="str">
        <f t="shared" si="7"/>
        <v/>
      </c>
      <c r="CC59" s="25"/>
      <c r="CD59" s="15"/>
      <c r="CE59" s="5" t="str">
        <f t="shared" si="16"/>
        <v/>
      </c>
      <c r="CH59" s="5" t="str">
        <f t="shared" si="15"/>
        <v/>
      </c>
      <c r="CI59" s="5" t="str">
        <f>IF(J59="","",IFERROR(IF(VLOOKUP(J59,J$2:J58,1,0)=0,"",""),J59))</f>
        <v/>
      </c>
      <c r="CJ59" s="22" t="str">
        <f>IF(CI59="","",(IFERROR(VLOOKUP(MID(CI59,1,1),$DA$2:DE$28,3,0),0)+IFERROR(VLOOKUP(MID(CI59,2,1),DA$2:DE$28,4,0),0)+IFERROR(VLOOKUP(MID(CI59,3,1),DA$2:DE$28,5,0),0)+(ROW(CI59)/1000000000000)))</f>
        <v/>
      </c>
      <c r="CL59" s="5">
        <v>58</v>
      </c>
      <c r="CM59" s="5" t="str">
        <f>IFERROR(VLOOKUP(CL59,CH$2:CI1135,2,0),"")</f>
        <v/>
      </c>
      <c r="DG59" s="5" t="e">
        <f>IF(REPORTE!AH$2="si",IF(C59=VALUE(REPORTE!C$22),IF(SUM(DG60:DG$1993),CONCATENATE(INT(B59),", "),INT(B59)),""),IF(C59=VALUE(REPORTE!C$21),IF(SUM(DG60:DG$1993),CONCATENATE(INT(B59),", "),INT(B59)),""))</f>
        <v>#VALUE!</v>
      </c>
    </row>
    <row r="60" spans="1:111"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IF(F60="","",IFERROR(CONCATENATE("PEUA",VLOOKUP(ESTADO,REPORTE!AV$2:AW$33,2,0),DIDTRITO_FORM,CADER_FORM,IFERROR(INDEX(BS:BS,MATCH(DAY(F60),BR:BR,0),1),DAY(F60)),IFERROR(INDEX(BS:BS,MATCH(MONTH(F60),BR:BR,0),1),MONTH(F60)),YEAR(F60),G60),""))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10"/>
        <v/>
      </c>
      <c r="T60" s="2" t="str">
        <f>IFERROR(INDEX('padron cfe'!D:D,MATCH(DATOS!C60,'padron cfe'!A:A,0),1),"")</f>
        <v/>
      </c>
      <c r="U60" s="4"/>
      <c r="V60" s="4"/>
      <c r="W60" s="4"/>
      <c r="X60" s="4"/>
      <c r="Y60" s="6" t="s">
        <v>157</v>
      </c>
      <c r="Z60" s="4"/>
      <c r="AA60" s="4" t="str">
        <f t="shared" si="1"/>
        <v/>
      </c>
      <c r="AB60" s="4"/>
      <c r="AC60" s="4"/>
      <c r="AD60" s="4"/>
      <c r="AE60" s="2" t="str">
        <f>IFERROR(IF(INDEX(AE$1:AE59,MATCH(J60,J$1:J59,0),1)=0,"",INDEX(AE$1:AE59,MATCH(J60,J$1:J59,0),1)),"")</f>
        <v/>
      </c>
      <c r="AF60" s="2" t="str">
        <f>IFERROR(IF(INDEX(AF$1:AF59,MATCH(J60,J$1:J59,0),1)=0,"",INDEX(AF$1:AF59,MATCH(J60,J$1:J59,0),1)),"")</f>
        <v/>
      </c>
      <c r="AG60" s="2" t="str">
        <f>IFERROR(IF(INDEX(AG$1:AG59,MATCH(J60,J$1:J59,0),1)=0,"",INDEX(AG$1:AG59,MATCH(J60,J$1:J59,0),1)),"")</f>
        <v/>
      </c>
      <c r="AH60" s="2"/>
      <c r="AI60" s="2"/>
      <c r="AJ60" s="2"/>
      <c r="AK60" s="4"/>
      <c r="AL60" s="4"/>
      <c r="AM60" s="4"/>
      <c r="AN60" s="4"/>
      <c r="AO60" s="4"/>
      <c r="AP60" s="4"/>
      <c r="AQ60" s="4"/>
      <c r="AR60" s="4"/>
      <c r="AS60" s="4"/>
      <c r="AU60" s="7"/>
      <c r="AV60" s="47"/>
      <c r="AW60" s="66"/>
      <c r="AX60" s="66"/>
      <c r="AY60" s="66"/>
      <c r="AZ60" s="78"/>
      <c r="BA60" s="66"/>
      <c r="BB60" s="66"/>
      <c r="BC60" s="4"/>
      <c r="BD60" s="69"/>
      <c r="BE60" s="4"/>
      <c r="BF60" s="4"/>
      <c r="BG60" s="9" t="s">
        <v>157</v>
      </c>
      <c r="BH60" s="7"/>
      <c r="BI60" s="7"/>
      <c r="BJ60" s="7"/>
      <c r="BK60" s="7"/>
      <c r="BL60" s="7"/>
      <c r="BM60" s="7" t="str">
        <f t="shared" ca="1" si="2"/>
        <v/>
      </c>
      <c r="BN60" s="75" t="str">
        <f t="shared" si="3"/>
        <v/>
      </c>
      <c r="BO60" s="75" t="str">
        <f t="shared" si="4"/>
        <v/>
      </c>
      <c r="BU60" s="4" t="str">
        <f>IF(IFERROR(VLOOKUP(C60,C61:C$1993,1,0),"")="","",COUNTIF(C:C,C60))</f>
        <v/>
      </c>
      <c r="BY60" s="5" t="str">
        <f>IF(B60="","",IF(BU60="",1+(MAX(BY$2:BY59)),""))</f>
        <v/>
      </c>
      <c r="BZ60" s="5" t="str">
        <f t="shared" si="5"/>
        <v/>
      </c>
      <c r="CA60" s="5" t="str">
        <f t="shared" si="6"/>
        <v/>
      </c>
      <c r="CB60" s="14" t="str">
        <f t="shared" si="7"/>
        <v/>
      </c>
      <c r="CC60" s="25"/>
      <c r="CD60" s="15"/>
      <c r="CE60" s="5" t="str">
        <f t="shared" si="16"/>
        <v/>
      </c>
      <c r="CH60" s="5" t="str">
        <f t="shared" si="15"/>
        <v/>
      </c>
      <c r="CI60" s="5" t="str">
        <f>IF(J60="","",IFERROR(IF(VLOOKUP(J60,J$2:J59,1,0)=0,"",""),J60))</f>
        <v/>
      </c>
      <c r="CJ60" s="22" t="str">
        <f>IF(CI60="","",(IFERROR(VLOOKUP(MID(CI60,1,1),$DA$2:DE$28,3,0),0)+IFERROR(VLOOKUP(MID(CI60,2,1),DA$2:DE$28,4,0),0)+IFERROR(VLOOKUP(MID(CI60,3,1),DA$2:DE$28,5,0),0)+(ROW(CI60)/1000000000000)))</f>
        <v/>
      </c>
      <c r="CL60" s="5">
        <v>59</v>
      </c>
      <c r="CM60" s="5" t="str">
        <f>IFERROR(VLOOKUP(CL60,CH$2:CI1136,2,0),"")</f>
        <v/>
      </c>
      <c r="DG60" s="5" t="e">
        <f>IF(REPORTE!AH$2="si",IF(C60=VALUE(REPORTE!C$22),IF(SUM(DG61:DG$1993),CONCATENATE(INT(B60),", "),INT(B60)),""),IF(C60=VALUE(REPORTE!C$21),IF(SUM(DG61:DG$1993),CONCATENATE(INT(B60),", "),INT(B60)),""))</f>
        <v>#VALUE!</v>
      </c>
    </row>
    <row r="61" spans="1:111"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IF(F61="","",IFERROR(CONCATENATE("PEUA",VLOOKUP(ESTADO,REPORTE!AV$2:AW$33,2,0),DIDTRITO_FORM,CADER_FORM,IFERROR(INDEX(BS:BS,MATCH(DAY(F61),BR:BR,0),1),DAY(F61)),IFERROR(INDEX(BS:BS,MATCH(MONTH(F61),BR:BR,0),1),MONTH(F61)),YEAR(F61),G61),""))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10"/>
        <v/>
      </c>
      <c r="T61" s="2" t="str">
        <f>IFERROR(INDEX('padron cfe'!D:D,MATCH(DATOS!C61,'padron cfe'!A:A,0),1),"")</f>
        <v/>
      </c>
      <c r="U61" s="4"/>
      <c r="V61" s="4"/>
      <c r="W61" s="4"/>
      <c r="X61" s="4"/>
      <c r="Y61" s="6" t="s">
        <v>157</v>
      </c>
      <c r="Z61" s="4"/>
      <c r="AA61" s="4" t="str">
        <f t="shared" si="1"/>
        <v/>
      </c>
      <c r="AB61" s="4"/>
      <c r="AC61" s="4"/>
      <c r="AD61" s="4"/>
      <c r="AE61" s="2" t="str">
        <f>IFERROR(IF(INDEX(AE$1:AE60,MATCH(J61,J$1:J60,0),1)=0,"",INDEX(AE$1:AE60,MATCH(J61,J$1:J60,0),1)),"")</f>
        <v/>
      </c>
      <c r="AF61" s="2" t="str">
        <f>IFERROR(IF(INDEX(AF$1:AF60,MATCH(J61,J$1:J60,0),1)=0,"",INDEX(AF$1:AF60,MATCH(J61,J$1:J60,0),1)),"")</f>
        <v/>
      </c>
      <c r="AG61" s="2" t="str">
        <f>IFERROR(IF(INDEX(AG$1:AG60,MATCH(J61,J$1:J60,0),1)=0,"",INDEX(AG$1:AG60,MATCH(J61,J$1:J60,0),1)),"")</f>
        <v/>
      </c>
      <c r="AH61" s="2"/>
      <c r="AI61" s="2"/>
      <c r="AJ61" s="2"/>
      <c r="AK61" s="4"/>
      <c r="AL61" s="4"/>
      <c r="AM61" s="4"/>
      <c r="AN61" s="4"/>
      <c r="AO61" s="4"/>
      <c r="AP61" s="4"/>
      <c r="AQ61" s="4"/>
      <c r="AR61" s="4"/>
      <c r="AS61" s="4"/>
      <c r="AU61" s="7"/>
      <c r="AV61" s="47"/>
      <c r="AW61" s="66"/>
      <c r="AX61" s="66"/>
      <c r="AY61" s="66"/>
      <c r="AZ61" s="78"/>
      <c r="BA61" s="66"/>
      <c r="BB61" s="66"/>
      <c r="BC61" s="4"/>
      <c r="BD61" s="69"/>
      <c r="BE61" s="4"/>
      <c r="BF61" s="4"/>
      <c r="BG61" s="9"/>
      <c r="BH61" s="7"/>
      <c r="BI61" s="7"/>
      <c r="BJ61" s="7"/>
      <c r="BK61" s="7"/>
      <c r="BL61" s="7"/>
      <c r="BM61" s="7" t="str">
        <f t="shared" ca="1" si="2"/>
        <v/>
      </c>
      <c r="BN61" s="75" t="str">
        <f t="shared" si="3"/>
        <v/>
      </c>
      <c r="BO61" s="75" t="str">
        <f t="shared" si="4"/>
        <v/>
      </c>
      <c r="BU61" s="4" t="str">
        <f>IF(IFERROR(VLOOKUP(C61,C62:C$1993,1,0),"")="","",COUNTIF(C:C,C61))</f>
        <v/>
      </c>
      <c r="BY61" s="5" t="str">
        <f>IF(B61="","",IF(BU61="",1+(MAX(BY$2:BY60)),""))</f>
        <v/>
      </c>
      <c r="BZ61" s="5" t="str">
        <f t="shared" si="5"/>
        <v/>
      </c>
      <c r="CA61" s="5" t="str">
        <f t="shared" si="6"/>
        <v/>
      </c>
      <c r="CB61" s="14" t="str">
        <f t="shared" si="7"/>
        <v/>
      </c>
      <c r="CC61" s="25"/>
      <c r="CD61" s="15"/>
      <c r="CE61" s="5" t="str">
        <f t="shared" si="16"/>
        <v/>
      </c>
      <c r="CH61" s="5" t="str">
        <f t="shared" si="15"/>
        <v/>
      </c>
      <c r="CI61" s="5" t="str">
        <f>IF(J61="","",IFERROR(IF(VLOOKUP(J61,J$2:J60,1,0)=0,"",""),J61))</f>
        <v/>
      </c>
      <c r="CJ61" s="22" t="str">
        <f>IF(CI61="","",(IFERROR(VLOOKUP(MID(CI61,1,1),$DA$2:DE$28,3,0),0)+IFERROR(VLOOKUP(MID(CI61,2,1),DA$2:DE$28,4,0),0)+IFERROR(VLOOKUP(MID(CI61,3,1),DA$2:DE$28,5,0),0)+(ROW(CI61)/1000000000000)))</f>
        <v/>
      </c>
      <c r="CL61" s="5">
        <v>60</v>
      </c>
      <c r="CM61" s="5" t="str">
        <f>IFERROR(VLOOKUP(CL61,CH$2:CI1137,2,0),"")</f>
        <v/>
      </c>
      <c r="DG61" s="5" t="e">
        <f>IF(REPORTE!AH$2="si",IF(C61=VALUE(REPORTE!C$22),IF(SUM(DG62:DG$1993),CONCATENATE(INT(B61),", "),INT(B61)),""),IF(C61=VALUE(REPORTE!C$21),IF(SUM(DG62:DG$1993),CONCATENATE(INT(B61),", "),INT(B61)),""))</f>
        <v>#VALUE!</v>
      </c>
    </row>
    <row r="62" spans="1:111"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IF(F62="","",IFERROR(CONCATENATE("PEUA",VLOOKUP(ESTADO,REPORTE!AV$2:AW$33,2,0),DIDTRITO_FORM,CADER_FORM,IFERROR(INDEX(BS:BS,MATCH(DAY(F62),BR:BR,0),1),DAY(F62)),IFERROR(INDEX(BS:BS,MATCH(MONTH(F62),BR:BR,0),1),MONTH(F62)),YEAR(F62),G62),""))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10"/>
        <v/>
      </c>
      <c r="T62" s="2" t="str">
        <f>IFERROR(INDEX('padron cfe'!D:D,MATCH(DATOS!C62,'padron cfe'!A:A,0),1),"")</f>
        <v/>
      </c>
      <c r="U62" s="4"/>
      <c r="V62" s="4"/>
      <c r="W62" s="4"/>
      <c r="X62" s="4"/>
      <c r="Y62" s="6" t="s">
        <v>157</v>
      </c>
      <c r="Z62" s="4"/>
      <c r="AA62" s="4" t="str">
        <f t="shared" si="1"/>
        <v/>
      </c>
      <c r="AB62" s="4"/>
      <c r="AC62" s="4"/>
      <c r="AD62" s="4"/>
      <c r="AE62" s="2" t="str">
        <f>IFERROR(IF(INDEX(AE$1:AE61,MATCH(J62,J$1:J61,0),1)=0,"",INDEX(AE$1:AE61,MATCH(J62,J$1:J61,0),1)),"")</f>
        <v/>
      </c>
      <c r="AF62" s="2" t="str">
        <f>IFERROR(IF(INDEX(AF$1:AF61,MATCH(J62,J$1:J61,0),1)=0,"",INDEX(AF$1:AF61,MATCH(J62,J$1:J61,0),1)),"")</f>
        <v/>
      </c>
      <c r="AG62" s="2" t="str">
        <f>IFERROR(IF(INDEX(AG$1:AG61,MATCH(J62,J$1:J61,0),1)=0,"",INDEX(AG$1:AG61,MATCH(J62,J$1:J61,0),1)),"")</f>
        <v/>
      </c>
      <c r="AH62" s="2"/>
      <c r="AI62" s="2"/>
      <c r="AJ62" s="2"/>
      <c r="AK62" s="4"/>
      <c r="AL62" s="4"/>
      <c r="AM62" s="4"/>
      <c r="AN62" s="4"/>
      <c r="AO62" s="4"/>
      <c r="AP62" s="4"/>
      <c r="AQ62" s="4"/>
      <c r="AR62" s="4"/>
      <c r="AS62" s="4"/>
      <c r="AU62" s="7"/>
      <c r="AV62" s="47"/>
      <c r="AW62" s="66"/>
      <c r="AX62" s="66"/>
      <c r="AY62" s="66"/>
      <c r="AZ62" s="78"/>
      <c r="BA62" s="66"/>
      <c r="BB62" s="66"/>
      <c r="BC62" s="4"/>
      <c r="BD62" s="69"/>
      <c r="BE62" s="4"/>
      <c r="BF62" s="4"/>
      <c r="BG62" s="9" t="s">
        <v>157</v>
      </c>
      <c r="BH62" s="7"/>
      <c r="BI62" s="7"/>
      <c r="BJ62" s="7"/>
      <c r="BK62" s="7"/>
      <c r="BL62" s="7"/>
      <c r="BM62" s="7" t="str">
        <f t="shared" ca="1" si="2"/>
        <v/>
      </c>
      <c r="BN62" s="75" t="str">
        <f t="shared" si="3"/>
        <v/>
      </c>
      <c r="BO62" s="75" t="str">
        <f t="shared" si="4"/>
        <v/>
      </c>
      <c r="BU62" s="4" t="str">
        <f>IF(IFERROR(VLOOKUP(C62,C63:C$1993,1,0),"")="","",COUNTIF(C:C,C62))</f>
        <v/>
      </c>
      <c r="BY62" s="5" t="str">
        <f>IF(B62="","",IF(BU62="",1+(MAX(BY$2:BY61)),""))</f>
        <v/>
      </c>
      <c r="BZ62" s="5" t="str">
        <f t="shared" si="5"/>
        <v/>
      </c>
      <c r="CA62" s="5" t="str">
        <f t="shared" si="6"/>
        <v/>
      </c>
      <c r="CB62" s="14" t="str">
        <f t="shared" si="7"/>
        <v/>
      </c>
      <c r="CC62" s="25"/>
      <c r="CD62" s="15"/>
      <c r="CE62" s="5" t="str">
        <f t="shared" si="16"/>
        <v/>
      </c>
      <c r="CH62" s="5" t="str">
        <f t="shared" si="15"/>
        <v/>
      </c>
      <c r="CI62" s="5" t="str">
        <f>IF(J62="","",IFERROR(IF(VLOOKUP(J62,J$2:J61,1,0)=0,"",""),J62))</f>
        <v/>
      </c>
      <c r="CJ62" s="22" t="str">
        <f>IF(CI62="","",(IFERROR(VLOOKUP(MID(CI62,1,1),$DA$2:DE$28,3,0),0)+IFERROR(VLOOKUP(MID(CI62,2,1),DA$2:DE$28,4,0),0)+IFERROR(VLOOKUP(MID(CI62,3,1),DA$2:DE$28,5,0),0)+(ROW(CI62)/1000000000000)))</f>
        <v/>
      </c>
      <c r="CL62" s="5">
        <v>61</v>
      </c>
      <c r="CM62" s="5" t="str">
        <f>IFERROR(VLOOKUP(CL62,CH$2:CI1138,2,0),"")</f>
        <v/>
      </c>
      <c r="DG62" s="5" t="e">
        <f>IF(REPORTE!AH$2="si",IF(C62=VALUE(REPORTE!C$22),IF(SUM(DG63:DG$1993),CONCATENATE(INT(B62),", "),INT(B62)),""),IF(C62=VALUE(REPORTE!C$21),IF(SUM(DG63:DG$1993),CONCATENATE(INT(B62),", "),INT(B62)),""))</f>
        <v>#VALUE!</v>
      </c>
    </row>
    <row r="63" spans="1:111"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IF(F63="","",IFERROR(CONCATENATE("PEUA",VLOOKUP(ESTADO,REPORTE!AV$2:AW$33,2,0),DIDTRITO_FORM,CADER_FORM,IFERROR(INDEX(BS:BS,MATCH(DAY(F63),BR:BR,0),1),DAY(F63)),IFERROR(INDEX(BS:BS,MATCH(MONTH(F63),BR:BR,0),1),MONTH(F63)),YEAR(F63),G63),""))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10"/>
        <v/>
      </c>
      <c r="T63" s="2" t="str">
        <f>IFERROR(INDEX('padron cfe'!D:D,MATCH(DATOS!C63,'padron cfe'!A:A,0),1),"")</f>
        <v/>
      </c>
      <c r="U63" s="4"/>
      <c r="V63" s="4"/>
      <c r="W63" s="4"/>
      <c r="X63" s="4"/>
      <c r="Y63" s="6" t="s">
        <v>157</v>
      </c>
      <c r="Z63" s="4"/>
      <c r="AA63" s="4" t="str">
        <f t="shared" si="1"/>
        <v/>
      </c>
      <c r="AB63" s="4"/>
      <c r="AC63" s="4"/>
      <c r="AD63" s="4"/>
      <c r="AE63" s="2" t="str">
        <f>IFERROR(IF(INDEX(AE$1:AE62,MATCH(J63,J$1:J62,0),1)=0,"",INDEX(AE$1:AE62,MATCH(J63,J$1:J62,0),1)),"")</f>
        <v/>
      </c>
      <c r="AF63" s="2" t="str">
        <f>IFERROR(IF(INDEX(AF$1:AF62,MATCH(J63,J$1:J62,0),1)=0,"",INDEX(AF$1:AF62,MATCH(J63,J$1:J62,0),1)),"")</f>
        <v/>
      </c>
      <c r="AG63" s="2" t="str">
        <f>IFERROR(IF(INDEX(AG$1:AG62,MATCH(J63,J$1:J62,0),1)=0,"",INDEX(AG$1:AG62,MATCH(J63,J$1:J62,0),1)),"")</f>
        <v/>
      </c>
      <c r="AH63" s="2"/>
      <c r="AI63" s="2"/>
      <c r="AJ63" s="2"/>
      <c r="AK63" s="4"/>
      <c r="AL63" s="4"/>
      <c r="AM63" s="4"/>
      <c r="AN63" s="4"/>
      <c r="AO63" s="4"/>
      <c r="AP63" s="4"/>
      <c r="AQ63" s="4"/>
      <c r="AR63" s="4"/>
      <c r="AS63" s="4"/>
      <c r="AU63" s="7"/>
      <c r="AV63" s="47"/>
      <c r="AW63" s="66"/>
      <c r="AX63" s="66"/>
      <c r="AY63" s="66"/>
      <c r="AZ63" s="78"/>
      <c r="BA63" s="66"/>
      <c r="BB63" s="66"/>
      <c r="BC63" s="4"/>
      <c r="BD63" s="69"/>
      <c r="BE63" s="4"/>
      <c r="BF63" s="4"/>
      <c r="BG63" s="9"/>
      <c r="BH63" s="7"/>
      <c r="BI63" s="7"/>
      <c r="BJ63" s="7"/>
      <c r="BK63" s="7"/>
      <c r="BL63" s="7"/>
      <c r="BM63" s="7" t="str">
        <f t="shared" ca="1" si="2"/>
        <v/>
      </c>
      <c r="BN63" s="75" t="str">
        <f t="shared" si="3"/>
        <v/>
      </c>
      <c r="BO63" s="75" t="str">
        <f t="shared" si="4"/>
        <v/>
      </c>
      <c r="BU63" s="4" t="str">
        <f>IF(IFERROR(VLOOKUP(C63,C64:C$1993,1,0),"")="","",COUNTIF(C:C,C63))</f>
        <v/>
      </c>
      <c r="BY63" s="5" t="str">
        <f>IF(B63="","",IF(BU63="",1+(MAX(BY$2:BY62)),""))</f>
        <v/>
      </c>
      <c r="BZ63" s="5" t="str">
        <f t="shared" si="5"/>
        <v/>
      </c>
      <c r="CA63" s="5" t="str">
        <f t="shared" si="6"/>
        <v/>
      </c>
      <c r="CB63" s="14" t="str">
        <f t="shared" si="7"/>
        <v/>
      </c>
      <c r="CC63" s="25"/>
      <c r="CD63" s="15"/>
      <c r="CE63" s="5" t="str">
        <f t="shared" si="16"/>
        <v/>
      </c>
      <c r="CH63" s="5" t="str">
        <f t="shared" si="15"/>
        <v/>
      </c>
      <c r="CI63" s="5" t="str">
        <f>IF(J63="","",IFERROR(IF(VLOOKUP(J63,J$2:J62,1,0)=0,"",""),J63))</f>
        <v/>
      </c>
      <c r="CJ63" s="22" t="str">
        <f>IF(CI63="","",(IFERROR(VLOOKUP(MID(CI63,1,1),$DA$2:DE$28,3,0),0)+IFERROR(VLOOKUP(MID(CI63,2,1),DA$2:DE$28,4,0),0)+IFERROR(VLOOKUP(MID(CI63,3,1),DA$2:DE$28,5,0),0)+(ROW(CI63)/1000000000000)))</f>
        <v/>
      </c>
      <c r="CL63" s="5">
        <v>62</v>
      </c>
      <c r="CM63" s="5" t="str">
        <f>IFERROR(VLOOKUP(CL63,CH$2:CI1139,2,0),"")</f>
        <v/>
      </c>
      <c r="DG63" s="5" t="e">
        <f>IF(REPORTE!AH$2="si",IF(C63=VALUE(REPORTE!C$22),IF(SUM(DG64:DG$1993),CONCATENATE(INT(B63),", "),INT(B63)),""),IF(C63=VALUE(REPORTE!C$21),IF(SUM(DG64:DG$1993),CONCATENATE(INT(B63),", "),INT(B63)),""))</f>
        <v>#VALUE!</v>
      </c>
    </row>
    <row r="64" spans="1:111"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IF(F64="","",IFERROR(CONCATENATE("PEUA",VLOOKUP(ESTADO,REPORTE!AV$2:AW$33,2,0),DIDTRITO_FORM,CADER_FORM,IFERROR(INDEX(BS:BS,MATCH(DAY(F64),BR:BR,0),1),DAY(F64)),IFERROR(INDEX(BS:BS,MATCH(MONTH(F64),BR:BR,0),1),MONTH(F64)),YEAR(F64),G64),""))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10"/>
        <v/>
      </c>
      <c r="T64" s="2" t="str">
        <f>IFERROR(INDEX('padron cfe'!D:D,MATCH(DATOS!C64,'padron cfe'!A:A,0),1),"")</f>
        <v/>
      </c>
      <c r="U64" s="4"/>
      <c r="V64" s="4"/>
      <c r="W64" s="4"/>
      <c r="X64" s="4"/>
      <c r="Y64" s="6" t="s">
        <v>157</v>
      </c>
      <c r="Z64" s="4"/>
      <c r="AA64" s="4" t="str">
        <f t="shared" si="1"/>
        <v/>
      </c>
      <c r="AB64" s="4"/>
      <c r="AC64" s="4"/>
      <c r="AD64" s="4"/>
      <c r="AE64" s="2" t="str">
        <f>IFERROR(IF(INDEX(AE$1:AE63,MATCH(J64,J$1:J63,0),1)=0,"",INDEX(AE$1:AE63,MATCH(J64,J$1:J63,0),1)),"")</f>
        <v/>
      </c>
      <c r="AF64" s="2" t="str">
        <f>IFERROR(IF(INDEX(AF$1:AF63,MATCH(J64,J$1:J63,0),1)=0,"",INDEX(AF$1:AF63,MATCH(J64,J$1:J63,0),1)),"")</f>
        <v/>
      </c>
      <c r="AG64" s="2" t="str">
        <f>IFERROR(IF(INDEX(AG$1:AG63,MATCH(J64,J$1:J63,0),1)=0,"",INDEX(AG$1:AG63,MATCH(J64,J$1:J63,0),1)),"")</f>
        <v/>
      </c>
      <c r="AH64" s="2"/>
      <c r="AI64" s="2"/>
      <c r="AJ64" s="2"/>
      <c r="AK64" s="4"/>
      <c r="AL64" s="4"/>
      <c r="AM64" s="4"/>
      <c r="AN64" s="4"/>
      <c r="AO64" s="4"/>
      <c r="AP64" s="4"/>
      <c r="AQ64" s="4"/>
      <c r="AR64" s="4"/>
      <c r="AS64" s="4"/>
      <c r="AU64" s="7"/>
      <c r="AV64" s="47"/>
      <c r="AW64" s="66"/>
      <c r="AX64" s="66"/>
      <c r="AY64" s="66"/>
      <c r="AZ64" s="78"/>
      <c r="BA64" s="66"/>
      <c r="BB64" s="66"/>
      <c r="BC64" s="4"/>
      <c r="BD64" s="69"/>
      <c r="BE64" s="4"/>
      <c r="BF64" s="4"/>
      <c r="BG64" s="9" t="s">
        <v>157</v>
      </c>
      <c r="BH64" s="7"/>
      <c r="BI64" s="7"/>
      <c r="BJ64" s="7"/>
      <c r="BK64" s="7"/>
      <c r="BL64" s="7"/>
      <c r="BM64" s="7" t="str">
        <f t="shared" ca="1" si="2"/>
        <v/>
      </c>
      <c r="BN64" s="75" t="str">
        <f t="shared" si="3"/>
        <v/>
      </c>
      <c r="BO64" s="75" t="str">
        <f t="shared" si="4"/>
        <v/>
      </c>
      <c r="BU64" s="4" t="str">
        <f>IF(IFERROR(VLOOKUP(C64,C65:C$1993,1,0),"")="","",COUNTIF(C:C,C64))</f>
        <v/>
      </c>
      <c r="BY64" s="5" t="str">
        <f>IF(B64="","",IF(BU64="",1+(MAX(BY$2:BY63)),""))</f>
        <v/>
      </c>
      <c r="BZ64" s="5" t="str">
        <f t="shared" si="5"/>
        <v/>
      </c>
      <c r="CA64" s="5" t="str">
        <f t="shared" si="6"/>
        <v/>
      </c>
      <c r="CB64" s="14" t="str">
        <f t="shared" si="7"/>
        <v/>
      </c>
      <c r="CC64" s="25"/>
      <c r="CD64" s="15"/>
      <c r="CE64" s="5" t="str">
        <f t="shared" si="16"/>
        <v/>
      </c>
      <c r="CH64" s="5" t="str">
        <f t="shared" si="15"/>
        <v/>
      </c>
      <c r="CI64" s="5" t="str">
        <f>IF(J64="","",IFERROR(IF(VLOOKUP(J64,J$2:J63,1,0)=0,"",""),J64))</f>
        <v/>
      </c>
      <c r="CJ64" s="22" t="str">
        <f>IF(CI64="","",(IFERROR(VLOOKUP(MID(CI64,1,1),$DA$2:DE$28,3,0),0)+IFERROR(VLOOKUP(MID(CI64,2,1),DA$2:DE$28,4,0),0)+IFERROR(VLOOKUP(MID(CI64,3,1),DA$2:DE$28,5,0),0)+(ROW(CI64)/1000000000000)))</f>
        <v/>
      </c>
      <c r="CL64" s="5">
        <v>63</v>
      </c>
      <c r="CM64" s="5" t="str">
        <f>IFERROR(VLOOKUP(CL64,CH$2:CI1140,2,0),"")</f>
        <v/>
      </c>
      <c r="DG64" s="5" t="e">
        <f>IF(REPORTE!AH$2="si",IF(C64=VALUE(REPORTE!C$22),IF(SUM(DG65:DG$1993),CONCATENATE(INT(B64),", "),INT(B64)),""),IF(C64=VALUE(REPORTE!C$21),IF(SUM(DG65:DG$1993),CONCATENATE(INT(B64),", "),INT(B64)),""))</f>
        <v>#VALUE!</v>
      </c>
    </row>
    <row r="65" spans="1:111"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IF(F65="","",IFERROR(CONCATENATE("PEUA",VLOOKUP(ESTADO,REPORTE!AV$2:AW$33,2,0),DIDTRITO_FORM,CADER_FORM,IFERROR(INDEX(BS:BS,MATCH(DAY(F65),BR:BR,0),1),DAY(F65)),IFERROR(INDEX(BS:BS,MATCH(MONTH(F65),BR:BR,0),1),MONTH(F65)),YEAR(F65),G65),""))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10"/>
        <v/>
      </c>
      <c r="T65" s="2" t="str">
        <f>IFERROR(INDEX('padron cfe'!D:D,MATCH(DATOS!C65,'padron cfe'!A:A,0),1),"")</f>
        <v/>
      </c>
      <c r="U65" s="4"/>
      <c r="V65" s="4"/>
      <c r="W65" s="4"/>
      <c r="X65" s="4"/>
      <c r="Y65" s="6" t="s">
        <v>157</v>
      </c>
      <c r="Z65" s="4"/>
      <c r="AA65" s="4" t="str">
        <f t="shared" si="1"/>
        <v/>
      </c>
      <c r="AB65" s="4"/>
      <c r="AC65" s="4"/>
      <c r="AD65" s="4"/>
      <c r="AE65" s="2" t="str">
        <f>IFERROR(IF(INDEX(AE$1:AE64,MATCH(J65,J$1:J64,0),1)=0,"",INDEX(AE$1:AE64,MATCH(J65,J$1:J64,0),1)),"")</f>
        <v/>
      </c>
      <c r="AF65" s="2" t="str">
        <f>IFERROR(IF(INDEX(AF$1:AF64,MATCH(J65,J$1:J64,0),1)=0,"",INDEX(AF$1:AF64,MATCH(J65,J$1:J64,0),1)),"")</f>
        <v/>
      </c>
      <c r="AG65" s="2" t="str">
        <f>IFERROR(IF(INDEX(AG$1:AG64,MATCH(J65,J$1:J64,0),1)=0,"",INDEX(AG$1:AG64,MATCH(J65,J$1:J64,0),1)),"")</f>
        <v/>
      </c>
      <c r="AH65" s="2"/>
      <c r="AI65" s="2"/>
      <c r="AJ65" s="2"/>
      <c r="AK65" s="4"/>
      <c r="AL65" s="4"/>
      <c r="AM65" s="4"/>
      <c r="AN65" s="4"/>
      <c r="AO65" s="4"/>
      <c r="AP65" s="4"/>
      <c r="AQ65" s="4"/>
      <c r="AR65" s="4"/>
      <c r="AS65" s="4"/>
      <c r="AU65" s="7"/>
      <c r="AV65" s="47"/>
      <c r="AW65" s="66"/>
      <c r="AX65" s="66"/>
      <c r="AY65" s="66"/>
      <c r="AZ65" s="78"/>
      <c r="BA65" s="66"/>
      <c r="BB65" s="66"/>
      <c r="BC65" s="4"/>
      <c r="BD65" s="69"/>
      <c r="BE65" s="4"/>
      <c r="BF65" s="4"/>
      <c r="BG65" s="9"/>
      <c r="BH65" s="7"/>
      <c r="BI65" s="7"/>
      <c r="BJ65" s="7"/>
      <c r="BK65" s="7"/>
      <c r="BL65" s="7"/>
      <c r="BM65" s="7" t="str">
        <f t="shared" ca="1" si="2"/>
        <v/>
      </c>
      <c r="BN65" s="75" t="str">
        <f t="shared" si="3"/>
        <v/>
      </c>
      <c r="BO65" s="75" t="str">
        <f t="shared" si="4"/>
        <v/>
      </c>
      <c r="BU65" s="4" t="str">
        <f>IF(IFERROR(VLOOKUP(C65,C66:C$1993,1,0),"")="","",COUNTIF(C:C,C65))</f>
        <v/>
      </c>
      <c r="BY65" s="5" t="str">
        <f>IF(B65="","",IF(BU65="",1+(MAX(BY$2:BY64)),""))</f>
        <v/>
      </c>
      <c r="BZ65" s="5" t="str">
        <f t="shared" si="5"/>
        <v/>
      </c>
      <c r="CA65" s="5" t="str">
        <f t="shared" si="6"/>
        <v/>
      </c>
      <c r="CB65" s="14" t="str">
        <f t="shared" si="7"/>
        <v/>
      </c>
      <c r="CC65" s="25"/>
      <c r="CD65" s="15"/>
      <c r="CE65" s="5" t="str">
        <f t="shared" si="16"/>
        <v/>
      </c>
      <c r="CH65" s="5" t="str">
        <f t="shared" si="15"/>
        <v/>
      </c>
      <c r="CI65" s="5" t="str">
        <f>IF(J65="","",IFERROR(IF(VLOOKUP(J65,J$2:J64,1,0)=0,"",""),J65))</f>
        <v/>
      </c>
      <c r="CJ65" s="22" t="str">
        <f>IF(CI65="","",(IFERROR(VLOOKUP(MID(CI65,1,1),$DA$2:DE$28,3,0),0)+IFERROR(VLOOKUP(MID(CI65,2,1),DA$2:DE$28,4,0),0)+IFERROR(VLOOKUP(MID(CI65,3,1),DA$2:DE$28,5,0),0)+(ROW(CI65)/1000000000000)))</f>
        <v/>
      </c>
      <c r="CL65" s="5">
        <v>64</v>
      </c>
      <c r="CM65" s="5" t="str">
        <f>IFERROR(VLOOKUP(CL65,CH$2:CI1141,2,0),"")</f>
        <v/>
      </c>
      <c r="DG65" s="5" t="e">
        <f>IF(REPORTE!AH$2="si",IF(C65=VALUE(REPORTE!C$22),IF(SUM(DG66:DG$1993),CONCATENATE(INT(B65),", "),INT(B65)),""),IF(C65=VALUE(REPORTE!C$21),IF(SUM(DG66:DG$1993),CONCATENATE(INT(B65),", "),INT(B65)),""))</f>
        <v>#VALUE!</v>
      </c>
    </row>
    <row r="66" spans="1:111" s="5" customFormat="1" ht="15" customHeight="1" x14ac:dyDescent="0.25">
      <c r="A66" s="4" t="str">
        <f t="shared" ref="A66:A129" ca="1" si="17">IF(OR(BO66="",BM66="",BM66="VENCIDO"),IF(B66="","",IF(LEN(B66)=1,"000"&amp;B66,IF(LEN(B66)=2,"00"&amp;B66,IF(LEN(B66)=3,"0"&amp;B66,B66)))),C66)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IF(F66="","",IFERROR(CONCATENATE("PEUA",VLOOKUP(ESTADO,REPORTE!AV$2:AW$33,2,0),DIDTRITO_FORM,CADER_FORM,IFERROR(INDEX(BS:BS,MATCH(DAY(F66),BR:BR,0),1),DAY(F66)),IFERROR(INDEX(BS:BS,MATCH(MONTH(F66),BR:BR,0),1),MONTH(F66)),YEAR(F66),G66),""))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10"/>
        <v/>
      </c>
      <c r="T66" s="2" t="str">
        <f>IFERROR(INDEX('padron cfe'!D:D,MATCH(DATOS!C66,'padron cfe'!A:A,0),1),"")</f>
        <v/>
      </c>
      <c r="U66" s="4"/>
      <c r="V66" s="4"/>
      <c r="W66" s="4"/>
      <c r="X66" s="4"/>
      <c r="Y66" s="6" t="s">
        <v>157</v>
      </c>
      <c r="Z66" s="4"/>
      <c r="AA66" s="4" t="str">
        <f t="shared" ref="AA66:AA129" si="18">IF(Z66="","",(Z66*0.746*365*24)*0.75+438)</f>
        <v/>
      </c>
      <c r="AB66" s="4"/>
      <c r="AC66" s="4"/>
      <c r="AD66" s="4"/>
      <c r="AE66" s="2" t="str">
        <f>IFERROR(IF(INDEX(AE$1:AE65,MATCH(J66,J$1:J65,0),1)=0,"",INDEX(AE$1:AE65,MATCH(J66,J$1:J65,0),1)),"")</f>
        <v/>
      </c>
      <c r="AF66" s="2" t="str">
        <f>IFERROR(IF(INDEX(AF$1:AF65,MATCH(J66,J$1:J65,0),1)=0,"",INDEX(AF$1:AF65,MATCH(J66,J$1:J65,0),1)),"")</f>
        <v/>
      </c>
      <c r="AG66" s="2" t="str">
        <f>IFERROR(IF(INDEX(AG$1:AG65,MATCH(J66,J$1:J65,0),1)=0,"",INDEX(AG$1:AG65,MATCH(J66,J$1:J65,0),1)),"")</f>
        <v/>
      </c>
      <c r="AH66" s="2"/>
      <c r="AI66" s="2"/>
      <c r="AJ66" s="2"/>
      <c r="AK66" s="4"/>
      <c r="AL66" s="4"/>
      <c r="AM66" s="4"/>
      <c r="AN66" s="4"/>
      <c r="AO66" s="4"/>
      <c r="AP66" s="4"/>
      <c r="AQ66" s="4"/>
      <c r="AR66" s="4"/>
      <c r="AS66" s="4"/>
      <c r="AU66" s="7"/>
      <c r="AV66" s="47"/>
      <c r="AW66" s="66"/>
      <c r="AX66" s="66"/>
      <c r="AY66" s="66"/>
      <c r="AZ66" s="78"/>
      <c r="BA66" s="66"/>
      <c r="BB66" s="66"/>
      <c r="BC66" s="4"/>
      <c r="BD66" s="69"/>
      <c r="BE66" s="4"/>
      <c r="BF66" s="4"/>
      <c r="BG66" s="9" t="s">
        <v>157</v>
      </c>
      <c r="BH66" s="7"/>
      <c r="BI66" s="7"/>
      <c r="BJ66" s="7"/>
      <c r="BK66" s="7"/>
      <c r="BL66" s="7"/>
      <c r="BM66" s="7" t="str">
        <f t="shared" ref="BM66:BM129" ca="1" si="19">IFERROR(IF(BG66="","",IF(BC66=5,"",IF(BG66-TODAY()&gt;0,"VIGENTE","VENCIDO"))),"")</f>
        <v/>
      </c>
      <c r="BN66" s="75" t="str">
        <f t="shared" ref="BN66:BN129" si="20">IFERROR(IF(BD66=0,"",BD66/6000),"")</f>
        <v/>
      </c>
      <c r="BO66" s="75" t="str">
        <f t="shared" ref="BO66:BO129" si="21">IFERROR(IF(VALUE(AU66)&gt;VALUE(APERTURA_VENTANILLA),"OK",""),"")</f>
        <v/>
      </c>
      <c r="BU66" s="4" t="str">
        <f>IF(IFERROR(VLOOKUP(C66,C67:C$1993,1,0),"")="","",COUNTIF(C:C,C66))</f>
        <v/>
      </c>
      <c r="BY66" s="5" t="str">
        <f>IF(B66="","",IF(BU66="",1+(MAX(BY$2:BY65)),""))</f>
        <v/>
      </c>
      <c r="BZ66" s="5" t="str">
        <f t="shared" ref="BZ66:BZ129" si="22">IF(BY66="","",AA66)</f>
        <v/>
      </c>
      <c r="CA66" s="5" t="str">
        <f t="shared" ref="CA66:CA129" si="23">IF(BY66="","",H66)</f>
        <v/>
      </c>
      <c r="CB66" s="14" t="str">
        <f t="shared" ref="CB66:CB129" si="24">IF(BY66="","",C66)</f>
        <v/>
      </c>
      <c r="CC66" s="25"/>
      <c r="CD66" s="15"/>
      <c r="CE66" s="5" t="str">
        <f t="shared" ref="CE66:CE97" si="25">CONCATENATE(AK66,AL66,AM66,AN66,AO66)</f>
        <v/>
      </c>
      <c r="CH66" s="5" t="str">
        <f t="shared" si="15"/>
        <v/>
      </c>
      <c r="CI66" s="5" t="str">
        <f>IF(J66="","",IFERROR(IF(VLOOKUP(J66,J$2:J65,1,0)=0,"",""),J66))</f>
        <v/>
      </c>
      <c r="CJ66" s="22" t="str">
        <f>IF(CI66="","",(IFERROR(VLOOKUP(MID(CI66,1,1),$DA$2:DE$28,3,0),0)+IFERROR(VLOOKUP(MID(CI66,2,1),DA$2:DE$28,4,0),0)+IFERROR(VLOOKUP(MID(CI66,3,1),DA$2:DE$28,5,0),0)+(ROW(CI66)/1000000000000)))</f>
        <v/>
      </c>
      <c r="CL66" s="5">
        <v>65</v>
      </c>
      <c r="CM66" s="5" t="str">
        <f>IFERROR(VLOOKUP(CL66,CH$2:CI1142,2,0),"")</f>
        <v/>
      </c>
      <c r="DG66" s="5" t="e">
        <f>IF(REPORTE!AH$2="si",IF(C66=VALUE(REPORTE!C$22),IF(SUM(DG67:DG$1993),CONCATENATE(INT(B66),", "),INT(B66)),""),IF(C66=VALUE(REPORTE!C$21),IF(SUM(DG67:DG$1993),CONCATENATE(INT(B66),", "),INT(B66)),""))</f>
        <v>#VALUE!</v>
      </c>
    </row>
    <row r="67" spans="1:111" s="5" customFormat="1" ht="15" customHeight="1" x14ac:dyDescent="0.25">
      <c r="A67" s="4" t="str">
        <f t="shared" ca="1" si="17"/>
        <v/>
      </c>
      <c r="B67" s="6"/>
      <c r="C67" s="8"/>
      <c r="D67" s="1" t="str">
        <f>IFERROR(INDEX('padron cfe'!B:B,MATCH(DATOS!C67,'padron cfe'!A:A,0),1),"")</f>
        <v/>
      </c>
      <c r="E67" s="1"/>
      <c r="F67" s="7"/>
      <c r="G67" s="9" t="s">
        <v>157</v>
      </c>
      <c r="H67" s="5" t="str">
        <f>IF(F67="","",IFERROR(CONCATENATE("PEUA",VLOOKUP(ESTADO,REPORTE!AV$2:AW$33,2,0),DIDTRITO_FORM,CADER_FORM,IFERROR(INDEX(BS:BS,MATCH(DAY(F67),BR:BR,0),1),DAY(F67)),IFERROR(INDEX(BS:BS,MATCH(MONTH(F67),BR:BR,0),1),MONTH(F67)),YEAR(F67),G67),""))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4"/>
      <c r="Y67" s="6" t="s">
        <v>157</v>
      </c>
      <c r="Z67" s="4"/>
      <c r="AA67" s="4" t="str">
        <f t="shared" si="18"/>
        <v/>
      </c>
      <c r="AB67" s="4"/>
      <c r="AC67" s="4"/>
      <c r="AD67" s="4"/>
      <c r="AE67" s="2" t="str">
        <f>IFERROR(IF(INDEX(AE$1:AE66,MATCH(J67,J$1:J66,0),1)=0,"",INDEX(AE$1:AE66,MATCH(J67,J$1:J66,0),1)),"")</f>
        <v/>
      </c>
      <c r="AF67" s="2" t="str">
        <f>IFERROR(IF(INDEX(AF$1:AF66,MATCH(J67,J$1:J66,0),1)=0,"",INDEX(AF$1:AF66,MATCH(J67,J$1:J66,0),1)),"")</f>
        <v/>
      </c>
      <c r="AG67" s="2" t="str">
        <f>IFERROR(IF(INDEX(AG$1:AG66,MATCH(J67,J$1:J66,0),1)=0,"",INDEX(AG$1:AG66,MATCH(J67,J$1:J66,0),1)),"")</f>
        <v/>
      </c>
      <c r="AH67" s="2"/>
      <c r="AI67" s="2"/>
      <c r="AJ67" s="2"/>
      <c r="AK67" s="4"/>
      <c r="AL67" s="4"/>
      <c r="AM67" s="4"/>
      <c r="AN67" s="4"/>
      <c r="AO67" s="4"/>
      <c r="AP67" s="4"/>
      <c r="AQ67" s="4"/>
      <c r="AR67" s="4"/>
      <c r="AS67" s="4"/>
      <c r="AU67" s="7"/>
      <c r="AV67" s="47"/>
      <c r="AW67" s="66"/>
      <c r="AX67" s="66"/>
      <c r="AY67" s="66"/>
      <c r="AZ67" s="78"/>
      <c r="BA67" s="66"/>
      <c r="BB67" s="66"/>
      <c r="BC67" s="4"/>
      <c r="BD67" s="69"/>
      <c r="BE67" s="4"/>
      <c r="BF67" s="4"/>
      <c r="BG67" s="9"/>
      <c r="BH67" s="7"/>
      <c r="BI67" s="7"/>
      <c r="BJ67" s="7"/>
      <c r="BK67" s="7"/>
      <c r="BL67" s="7"/>
      <c r="BM67" s="7" t="str">
        <f t="shared" ca="1" si="19"/>
        <v/>
      </c>
      <c r="BN67" s="75" t="str">
        <f t="shared" si="20"/>
        <v/>
      </c>
      <c r="BO67" s="75" t="str">
        <f t="shared" si="21"/>
        <v/>
      </c>
      <c r="BU67" s="4" t="str">
        <f>IF(IFERROR(VLOOKUP(C67,C68:C$1993,1,0),"")="","",COUNTIF(C:C,C67))</f>
        <v/>
      </c>
      <c r="BY67" s="5" t="str">
        <f>IF(B67="","",IF(BU67="",1+(MAX(BY$2:BY66)),""))</f>
        <v/>
      </c>
      <c r="BZ67" s="5" t="str">
        <f t="shared" si="22"/>
        <v/>
      </c>
      <c r="CA67" s="5" t="str">
        <f t="shared" si="23"/>
        <v/>
      </c>
      <c r="CB67" s="14" t="str">
        <f t="shared" si="24"/>
        <v/>
      </c>
      <c r="CC67" s="25"/>
      <c r="CD67" s="15"/>
      <c r="CE67" s="5" t="str">
        <f t="shared" si="25"/>
        <v/>
      </c>
      <c r="CH67" s="5" t="str">
        <f t="shared" si="15"/>
        <v/>
      </c>
      <c r="CI67" s="5" t="str">
        <f>IF(J67="","",IFERROR(IF(VLOOKUP(J67,J$2:J66,1,0)=0,"",""),J67))</f>
        <v/>
      </c>
      <c r="CJ67" s="22" t="str">
        <f>IF(CI67="","",(IFERROR(VLOOKUP(MID(CI67,1,1),$DA$2:DE$28,3,0),0)+IFERROR(VLOOKUP(MID(CI67,2,1),DA$2:DE$28,4,0),0)+IFERROR(VLOOKUP(MID(CI67,3,1),DA$2:DE$28,5,0),0)+(ROW(CI67)/1000000000000)))</f>
        <v/>
      </c>
      <c r="CL67" s="5">
        <v>66</v>
      </c>
      <c r="CM67" s="5" t="str">
        <f>IFERROR(VLOOKUP(CL67,CH$2:CI1143,2,0),"")</f>
        <v/>
      </c>
      <c r="DG67" s="5" t="e">
        <f>IF(REPORTE!AH$2="si",IF(C67=VALUE(REPORTE!C$22),IF(SUM(DG68:DG$1993),CONCATENATE(INT(B67),", "),INT(B67)),""),IF(C67=VALUE(REPORTE!C$21),IF(SUM(DG68:DG$1993),CONCATENATE(INT(B67),", "),INT(B67)),""))</f>
        <v>#VALUE!</v>
      </c>
    </row>
    <row r="68" spans="1:111" s="5" customFormat="1" ht="15" customHeight="1" x14ac:dyDescent="0.25">
      <c r="A68" s="4" t="str">
        <f t="shared" ca="1" si="17"/>
        <v/>
      </c>
      <c r="B68" s="6"/>
      <c r="C68" s="8"/>
      <c r="D68" s="1" t="str">
        <f>IFERROR(INDEX('padron cfe'!B:B,MATCH(DATOS!C68,'padron cfe'!A:A,0),1),"")</f>
        <v/>
      </c>
      <c r="E68" s="1"/>
      <c r="F68" s="7"/>
      <c r="G68" s="9" t="s">
        <v>157</v>
      </c>
      <c r="H68" s="5" t="str">
        <f>IF(F68="","",IFERROR(CONCATENATE("PEUA",VLOOKUP(ESTADO,REPORTE!AV$2:AW$33,2,0),DIDTRITO_FORM,CADER_FORM,IFERROR(INDEX(BS:BS,MATCH(DAY(F68),BR:BR,0),1),DAY(F68)),IFERROR(INDEX(BS:BS,MATCH(MONTH(F68),BR:BR,0),1),MONTH(F68)),YEAR(F68),G68),""))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4"/>
      <c r="Y68" s="6" t="s">
        <v>157</v>
      </c>
      <c r="Z68" s="4"/>
      <c r="AA68" s="4" t="str">
        <f t="shared" si="18"/>
        <v/>
      </c>
      <c r="AB68" s="4"/>
      <c r="AC68" s="4"/>
      <c r="AD68" s="4"/>
      <c r="AE68" s="2" t="str">
        <f>IFERROR(IF(INDEX(AE$1:AE67,MATCH(J68,J$1:J67,0),1)=0,"",INDEX(AE$1:AE67,MATCH(J68,J$1:J67,0),1)),"")</f>
        <v/>
      </c>
      <c r="AF68" s="2" t="str">
        <f>IFERROR(IF(INDEX(AF$1:AF67,MATCH(J68,J$1:J67,0),1)=0,"",INDEX(AF$1:AF67,MATCH(J68,J$1:J67,0),1)),"")</f>
        <v/>
      </c>
      <c r="AG68" s="2" t="str">
        <f>IFERROR(IF(INDEX(AG$1:AG67,MATCH(J68,J$1:J67,0),1)=0,"",INDEX(AG$1:AG67,MATCH(J68,J$1:J67,0),1)),"")</f>
        <v/>
      </c>
      <c r="AH68" s="2"/>
      <c r="AI68" s="2"/>
      <c r="AJ68" s="2"/>
      <c r="AK68" s="4"/>
      <c r="AL68" s="4"/>
      <c r="AM68" s="4"/>
      <c r="AN68" s="4"/>
      <c r="AO68" s="4"/>
      <c r="AP68" s="4"/>
      <c r="AQ68" s="4"/>
      <c r="AR68" s="4"/>
      <c r="AS68" s="4"/>
      <c r="AU68" s="7"/>
      <c r="AV68" s="47"/>
      <c r="AW68" s="66"/>
      <c r="AX68" s="66"/>
      <c r="AY68" s="66"/>
      <c r="AZ68" s="78"/>
      <c r="BA68" s="66"/>
      <c r="BB68" s="66"/>
      <c r="BC68" s="4"/>
      <c r="BD68" s="69"/>
      <c r="BE68" s="4"/>
      <c r="BF68" s="4"/>
      <c r="BG68" s="9" t="s">
        <v>157</v>
      </c>
      <c r="BH68" s="7"/>
      <c r="BI68" s="7"/>
      <c r="BJ68" s="7"/>
      <c r="BK68" s="7"/>
      <c r="BL68" s="7"/>
      <c r="BM68" s="7" t="str">
        <f t="shared" ca="1" si="19"/>
        <v/>
      </c>
      <c r="BN68" s="75" t="str">
        <f t="shared" si="20"/>
        <v/>
      </c>
      <c r="BO68" s="75" t="str">
        <f t="shared" si="21"/>
        <v/>
      </c>
      <c r="BU68" s="4" t="str">
        <f>IF(IFERROR(VLOOKUP(C68,C69:C$1993,1,0),"")="","",COUNTIF(C:C,C68))</f>
        <v/>
      </c>
      <c r="BY68" s="5" t="str">
        <f>IF(B68="","",IF(BU68="",1+(MAX(BY$2:BY67)),""))</f>
        <v/>
      </c>
      <c r="BZ68" s="5" t="str">
        <f t="shared" si="22"/>
        <v/>
      </c>
      <c r="CA68" s="5" t="str">
        <f t="shared" si="23"/>
        <v/>
      </c>
      <c r="CB68" s="14" t="str">
        <f t="shared" si="24"/>
        <v/>
      </c>
      <c r="CC68" s="25"/>
      <c r="CD68" s="15"/>
      <c r="CE68" s="5" t="str">
        <f t="shared" si="25"/>
        <v/>
      </c>
      <c r="CH68" s="5" t="str">
        <f t="shared" si="15"/>
        <v/>
      </c>
      <c r="CI68" s="5" t="str">
        <f>IF(J68="","",IFERROR(IF(VLOOKUP(J68,J$2:J67,1,0)=0,"",""),J68))</f>
        <v/>
      </c>
      <c r="CJ68" s="22" t="str">
        <f>IF(CI68="","",(IFERROR(VLOOKUP(MID(CI68,1,1),$DA$2:DE$28,3,0),0)+IFERROR(VLOOKUP(MID(CI68,2,1),DA$2:DE$28,4,0),0)+IFERROR(VLOOKUP(MID(CI68,3,1),DA$2:DE$28,5,0),0)+(ROW(CI68)/1000000000000)))</f>
        <v/>
      </c>
      <c r="CL68" s="5">
        <v>67</v>
      </c>
      <c r="CM68" s="5" t="str">
        <f>IFERROR(VLOOKUP(CL68,CH$2:CI1144,2,0),"")</f>
        <v/>
      </c>
      <c r="DG68" s="5" t="e">
        <f>IF(REPORTE!AH$2="si",IF(C68=VALUE(REPORTE!C$22),IF(SUM(DG69:DG$1993),CONCATENATE(INT(B68),", "),INT(B68)),""),IF(C68=VALUE(REPORTE!C$21),IF(SUM(DG69:DG$1993),CONCATENATE(INT(B68),", "),INT(B68)),""))</f>
        <v>#VALUE!</v>
      </c>
    </row>
    <row r="69" spans="1:111" s="5" customFormat="1" ht="15" customHeight="1" x14ac:dyDescent="0.25">
      <c r="A69" s="4" t="str">
        <f t="shared" ca="1" si="17"/>
        <v/>
      </c>
      <c r="B69" s="6"/>
      <c r="C69" s="8"/>
      <c r="D69" s="1" t="str">
        <f>IFERROR(INDEX('padron cfe'!B:B,MATCH(DATOS!C69,'padron cfe'!A:A,0),1),"")</f>
        <v/>
      </c>
      <c r="E69" s="1"/>
      <c r="F69" s="7"/>
      <c r="G69" s="9" t="s">
        <v>157</v>
      </c>
      <c r="H69" s="5" t="str">
        <f>IF(F69="","",IFERROR(CONCATENATE("PEUA",VLOOKUP(ESTADO,REPORTE!AV$2:AW$33,2,0),DIDTRITO_FORM,CADER_FORM,IFERROR(INDEX(BS:BS,MATCH(DAY(F69),BR:BR,0),1),DAY(F69)),IFERROR(INDEX(BS:BS,MATCH(MONTH(F69),BR:BR,0),1),MONTH(F69)),YEAR(F69),G69),""))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4"/>
      <c r="Y69" s="6" t="s">
        <v>157</v>
      </c>
      <c r="Z69" s="4"/>
      <c r="AA69" s="4" t="str">
        <f t="shared" si="18"/>
        <v/>
      </c>
      <c r="AB69" s="4"/>
      <c r="AC69" s="4"/>
      <c r="AD69" s="4"/>
      <c r="AE69" s="2" t="str">
        <f>IFERROR(IF(INDEX(AE$1:AE68,MATCH(J69,J$1:J68,0),1)=0,"",INDEX(AE$1:AE68,MATCH(J69,J$1:J68,0),1)),"")</f>
        <v/>
      </c>
      <c r="AF69" s="2" t="str">
        <f>IFERROR(IF(INDEX(AF$1:AF68,MATCH(J69,J$1:J68,0),1)=0,"",INDEX(AF$1:AF68,MATCH(J69,J$1:J68,0),1)),"")</f>
        <v/>
      </c>
      <c r="AG69" s="2" t="str">
        <f>IFERROR(IF(INDEX(AG$1:AG68,MATCH(J69,J$1:J68,0),1)=0,"",INDEX(AG$1:AG68,MATCH(J69,J$1:J68,0),1)),"")</f>
        <v/>
      </c>
      <c r="AH69" s="2"/>
      <c r="AI69" s="2"/>
      <c r="AJ69" s="2"/>
      <c r="AK69" s="4"/>
      <c r="AL69" s="4"/>
      <c r="AM69" s="4"/>
      <c r="AN69" s="4"/>
      <c r="AO69" s="4"/>
      <c r="AP69" s="4"/>
      <c r="AQ69" s="4"/>
      <c r="AR69" s="4"/>
      <c r="AS69" s="4"/>
      <c r="AU69" s="7"/>
      <c r="AV69" s="47"/>
      <c r="AW69" s="66"/>
      <c r="AX69" s="66"/>
      <c r="AY69" s="66"/>
      <c r="AZ69" s="78"/>
      <c r="BA69" s="66"/>
      <c r="BB69" s="66"/>
      <c r="BC69" s="4"/>
      <c r="BD69" s="69"/>
      <c r="BE69" s="4"/>
      <c r="BF69" s="4"/>
      <c r="BG69" s="9"/>
      <c r="BH69" s="7"/>
      <c r="BI69" s="7"/>
      <c r="BJ69" s="7"/>
      <c r="BK69" s="7"/>
      <c r="BL69" s="7"/>
      <c r="BM69" s="7" t="str">
        <f t="shared" ca="1" si="19"/>
        <v/>
      </c>
      <c r="BN69" s="75" t="str">
        <f t="shared" si="20"/>
        <v/>
      </c>
      <c r="BO69" s="75" t="str">
        <f t="shared" si="21"/>
        <v/>
      </c>
      <c r="BU69" s="4" t="str">
        <f>IF(IFERROR(VLOOKUP(C69,C70:C$1993,1,0),"")="","",COUNTIF(C:C,C69))</f>
        <v/>
      </c>
      <c r="BY69" s="5" t="str">
        <f>IF(B69="","",IF(BU69="",1+(MAX(BY$2:BY68)),""))</f>
        <v/>
      </c>
      <c r="BZ69" s="5" t="str">
        <f t="shared" si="22"/>
        <v/>
      </c>
      <c r="CA69" s="5" t="str">
        <f t="shared" si="23"/>
        <v/>
      </c>
      <c r="CB69" s="14" t="str">
        <f t="shared" si="24"/>
        <v/>
      </c>
      <c r="CC69" s="25"/>
      <c r="CD69" s="15"/>
      <c r="CE69" s="5" t="str">
        <f t="shared" si="25"/>
        <v/>
      </c>
      <c r="CH69" s="5" t="str">
        <f t="shared" si="15"/>
        <v/>
      </c>
      <c r="CI69" s="5" t="str">
        <f>IF(J69="","",IFERROR(IF(VLOOKUP(J69,J$2:J68,1,0)=0,"",""),J69))</f>
        <v/>
      </c>
      <c r="CJ69" s="22" t="str">
        <f>IF(CI69="","",(IFERROR(VLOOKUP(MID(CI69,1,1),$DA$2:DE$28,3,0),0)+IFERROR(VLOOKUP(MID(CI69,2,1),DA$2:DE$28,4,0),0)+IFERROR(VLOOKUP(MID(CI69,3,1),DA$2:DE$28,5,0),0)+(ROW(CI69)/1000000000000)))</f>
        <v/>
      </c>
      <c r="CL69" s="5">
        <v>68</v>
      </c>
      <c r="CM69" s="5" t="str">
        <f>IFERROR(VLOOKUP(CL69,CH$2:CI1145,2,0),"")</f>
        <v/>
      </c>
      <c r="DG69" s="5" t="e">
        <f>IF(REPORTE!AH$2="si",IF(C69=VALUE(REPORTE!C$22),IF(SUM(DG70:DG$1993),CONCATENATE(INT(B69),", "),INT(B69)),""),IF(C69=VALUE(REPORTE!C$21),IF(SUM(DG70:DG$1993),CONCATENATE(INT(B69),", "),INT(B69)),""))</f>
        <v>#VALUE!</v>
      </c>
    </row>
    <row r="70" spans="1:111" s="5" customFormat="1" ht="15" customHeight="1" x14ac:dyDescent="0.25">
      <c r="A70" s="4" t="str">
        <f t="shared" ca="1" si="17"/>
        <v/>
      </c>
      <c r="B70" s="6"/>
      <c r="C70" s="8"/>
      <c r="D70" s="1" t="str">
        <f>IFERROR(INDEX('padron cfe'!B:B,MATCH(DATOS!C70,'padron cfe'!A:A,0),1),"")</f>
        <v/>
      </c>
      <c r="E70" s="1"/>
      <c r="F70" s="7"/>
      <c r="G70" s="9" t="s">
        <v>157</v>
      </c>
      <c r="H70" s="5" t="str">
        <f>IF(F70="","",IFERROR(CONCATENATE("PEUA",VLOOKUP(ESTADO,REPORTE!AV$2:AW$33,2,0),DIDTRITO_FORM,CADER_FORM,IFERROR(INDEX(BS:BS,MATCH(DAY(F70),BR:BR,0),1),DAY(F70)),IFERROR(INDEX(BS:BS,MATCH(MONTH(F70),BR:BR,0),1),MONTH(F70)),YEAR(F70),G70),""))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4"/>
      <c r="Y70" s="6" t="s">
        <v>157</v>
      </c>
      <c r="Z70" s="4"/>
      <c r="AA70" s="4" t="str">
        <f t="shared" si="18"/>
        <v/>
      </c>
      <c r="AB70" s="4"/>
      <c r="AC70" s="4"/>
      <c r="AD70" s="4"/>
      <c r="AE70" s="2" t="str">
        <f>IFERROR(IF(INDEX(AE$1:AE69,MATCH(J70,J$1:J69,0),1)=0,"",INDEX(AE$1:AE69,MATCH(J70,J$1:J69,0),1)),"")</f>
        <v/>
      </c>
      <c r="AF70" s="2" t="str">
        <f>IFERROR(IF(INDEX(AF$1:AF69,MATCH(J70,J$1:J69,0),1)=0,"",INDEX(AF$1:AF69,MATCH(J70,J$1:J69,0),1)),"")</f>
        <v/>
      </c>
      <c r="AG70" s="2" t="str">
        <f>IFERROR(IF(INDEX(AG$1:AG69,MATCH(J70,J$1:J69,0),1)=0,"",INDEX(AG$1:AG69,MATCH(J70,J$1:J69,0),1)),"")</f>
        <v/>
      </c>
      <c r="AH70" s="2"/>
      <c r="AI70" s="2"/>
      <c r="AJ70" s="2"/>
      <c r="AK70" s="4"/>
      <c r="AL70" s="4"/>
      <c r="AM70" s="4"/>
      <c r="AN70" s="4"/>
      <c r="AO70" s="4"/>
      <c r="AP70" s="4"/>
      <c r="AQ70" s="4"/>
      <c r="AR70" s="4"/>
      <c r="AS70" s="4"/>
      <c r="AU70" s="7"/>
      <c r="AV70" s="47"/>
      <c r="AW70" s="66"/>
      <c r="AX70" s="66"/>
      <c r="AY70" s="66"/>
      <c r="AZ70" s="78"/>
      <c r="BA70" s="66"/>
      <c r="BB70" s="66"/>
      <c r="BC70" s="4"/>
      <c r="BD70" s="69"/>
      <c r="BE70" s="4"/>
      <c r="BF70" s="4"/>
      <c r="BG70" s="9" t="s">
        <v>157</v>
      </c>
      <c r="BH70" s="7"/>
      <c r="BI70" s="7"/>
      <c r="BJ70" s="7"/>
      <c r="BK70" s="7"/>
      <c r="BL70" s="7"/>
      <c r="BM70" s="7" t="str">
        <f t="shared" ca="1" si="19"/>
        <v/>
      </c>
      <c r="BN70" s="75" t="str">
        <f t="shared" si="20"/>
        <v/>
      </c>
      <c r="BO70" s="75" t="str">
        <f t="shared" si="21"/>
        <v/>
      </c>
      <c r="BU70" s="4" t="str">
        <f>IF(IFERROR(VLOOKUP(C70,C71:C$1993,1,0),"")="","",COUNTIF(C:C,C70))</f>
        <v/>
      </c>
      <c r="BY70" s="5" t="str">
        <f>IF(B70="","",IF(BU70="",1+(MAX(BY$2:BY69)),""))</f>
        <v/>
      </c>
      <c r="BZ70" s="5" t="str">
        <f t="shared" si="22"/>
        <v/>
      </c>
      <c r="CA70" s="5" t="str">
        <f t="shared" si="23"/>
        <v/>
      </c>
      <c r="CB70" s="14" t="str">
        <f t="shared" si="24"/>
        <v/>
      </c>
      <c r="CC70" s="25"/>
      <c r="CD70" s="15"/>
      <c r="CE70" s="5" t="str">
        <f t="shared" si="25"/>
        <v/>
      </c>
      <c r="CH70" s="5" t="str">
        <f t="shared" si="15"/>
        <v/>
      </c>
      <c r="CI70" s="5" t="str">
        <f>IF(J70="","",IFERROR(IF(VLOOKUP(J70,J$2:J69,1,0)=0,"",""),J70))</f>
        <v/>
      </c>
      <c r="CJ70" s="22" t="str">
        <f>IF(CI70="","",(IFERROR(VLOOKUP(MID(CI70,1,1),$DA$2:DE$28,3,0),0)+IFERROR(VLOOKUP(MID(CI70,2,1),DA$2:DE$28,4,0),0)+IFERROR(VLOOKUP(MID(CI70,3,1),DA$2:DE$28,5,0),0)+(ROW(CI70)/1000000000000)))</f>
        <v/>
      </c>
      <c r="CL70" s="5">
        <v>69</v>
      </c>
      <c r="CM70" s="5" t="str">
        <f>IFERROR(VLOOKUP(CL70,CH$2:CI1146,2,0),"")</f>
        <v/>
      </c>
      <c r="DG70" s="5" t="e">
        <f>IF(REPORTE!AH$2="si",IF(C70=VALUE(REPORTE!C$22),IF(SUM(DG71:DG$1993),CONCATENATE(INT(B70),", "),INT(B70)),""),IF(C70=VALUE(REPORTE!C$21),IF(SUM(DG71:DG$1993),CONCATENATE(INT(B70),", "),INT(B70)),""))</f>
        <v>#VALUE!</v>
      </c>
    </row>
    <row r="71" spans="1:111" s="5" customFormat="1" ht="15" customHeight="1" x14ac:dyDescent="0.25">
      <c r="A71" s="4" t="str">
        <f t="shared" ca="1" si="17"/>
        <v/>
      </c>
      <c r="B71" s="6"/>
      <c r="C71" s="8"/>
      <c r="D71" s="1" t="str">
        <f>IFERROR(INDEX('padron cfe'!B:B,MATCH(DATOS!C71,'padron cfe'!A:A,0),1),"")</f>
        <v/>
      </c>
      <c r="E71" s="1"/>
      <c r="F71" s="7"/>
      <c r="G71" s="9" t="s">
        <v>157</v>
      </c>
      <c r="H71" s="5" t="str">
        <f>IF(F71="","",IFERROR(CONCATENATE("PEUA",VLOOKUP(ESTADO,REPORTE!AV$2:AW$33,2,0),DIDTRITO_FORM,CADER_FORM,IFERROR(INDEX(BS:BS,MATCH(DAY(F71),BR:BR,0),1),DAY(F71)),IFERROR(INDEX(BS:BS,MATCH(MONTH(F71),BR:BR,0),1),MONTH(F71)),YEAR(F71),G71),""))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4"/>
      <c r="Y71" s="6" t="s">
        <v>157</v>
      </c>
      <c r="Z71" s="4"/>
      <c r="AA71" s="4" t="str">
        <f t="shared" si="18"/>
        <v/>
      </c>
      <c r="AB71" s="4"/>
      <c r="AC71" s="4"/>
      <c r="AD71" s="4"/>
      <c r="AE71" s="2" t="str">
        <f>IFERROR(IF(INDEX(AE$1:AE70,MATCH(J71,J$1:J70,0),1)=0,"",INDEX(AE$1:AE70,MATCH(J71,J$1:J70,0),1)),"")</f>
        <v/>
      </c>
      <c r="AF71" s="2" t="str">
        <f>IFERROR(IF(INDEX(AF$1:AF70,MATCH(J71,J$1:J70,0),1)=0,"",INDEX(AF$1:AF70,MATCH(J71,J$1:J70,0),1)),"")</f>
        <v/>
      </c>
      <c r="AG71" s="2" t="str">
        <f>IFERROR(IF(INDEX(AG$1:AG70,MATCH(J71,J$1:J70,0),1)=0,"",INDEX(AG$1:AG70,MATCH(J71,J$1:J70,0),1)),"")</f>
        <v/>
      </c>
      <c r="AH71" s="2"/>
      <c r="AI71" s="2"/>
      <c r="AJ71" s="2"/>
      <c r="AK71" s="4"/>
      <c r="AL71" s="4"/>
      <c r="AM71" s="4"/>
      <c r="AN71" s="4"/>
      <c r="AO71" s="4"/>
      <c r="AP71" s="4"/>
      <c r="AQ71" s="4"/>
      <c r="AR71" s="4"/>
      <c r="AS71" s="4"/>
      <c r="AU71" s="7"/>
      <c r="AV71" s="47"/>
      <c r="AW71" s="66"/>
      <c r="AX71" s="66"/>
      <c r="AY71" s="66"/>
      <c r="AZ71" s="78"/>
      <c r="BA71" s="66"/>
      <c r="BB71" s="66"/>
      <c r="BC71" s="4"/>
      <c r="BD71" s="69"/>
      <c r="BE71" s="4"/>
      <c r="BF71" s="4"/>
      <c r="BG71" s="9"/>
      <c r="BH71" s="7"/>
      <c r="BI71" s="7"/>
      <c r="BJ71" s="7"/>
      <c r="BK71" s="7"/>
      <c r="BL71" s="7"/>
      <c r="BM71" s="7" t="str">
        <f t="shared" ca="1" si="19"/>
        <v/>
      </c>
      <c r="BN71" s="75" t="str">
        <f t="shared" si="20"/>
        <v/>
      </c>
      <c r="BO71" s="75" t="str">
        <f t="shared" si="21"/>
        <v/>
      </c>
      <c r="BU71" s="4" t="str">
        <f>IF(IFERROR(VLOOKUP(C71,C72:C$1993,1,0),"")="","",COUNTIF(C:C,C71))</f>
        <v/>
      </c>
      <c r="BY71" s="5" t="str">
        <f>IF(B71="","",IF(BU71="",1+(MAX(BY$2:BY70)),""))</f>
        <v/>
      </c>
      <c r="BZ71" s="5" t="str">
        <f t="shared" si="22"/>
        <v/>
      </c>
      <c r="CA71" s="5" t="str">
        <f t="shared" si="23"/>
        <v/>
      </c>
      <c r="CB71" s="14" t="str">
        <f t="shared" si="24"/>
        <v/>
      </c>
      <c r="CC71" s="25"/>
      <c r="CD71" s="15"/>
      <c r="CE71" s="5" t="str">
        <f t="shared" si="25"/>
        <v/>
      </c>
      <c r="CH71" s="5" t="str">
        <f t="shared" si="15"/>
        <v/>
      </c>
      <c r="CI71" s="5" t="str">
        <f>IF(J71="","",IFERROR(IF(VLOOKUP(J71,J$2:J70,1,0)=0,"",""),J71))</f>
        <v/>
      </c>
      <c r="CJ71" s="22" t="str">
        <f>IF(CI71="","",(IFERROR(VLOOKUP(MID(CI71,1,1),$DA$2:DE$28,3,0),0)+IFERROR(VLOOKUP(MID(CI71,2,1),DA$2:DE$28,4,0),0)+IFERROR(VLOOKUP(MID(CI71,3,1),DA$2:DE$28,5,0),0)+(ROW(CI71)/1000000000000)))</f>
        <v/>
      </c>
      <c r="CL71" s="5">
        <v>70</v>
      </c>
      <c r="CM71" s="5" t="str">
        <f>IFERROR(VLOOKUP(CL71,CH$2:CI1147,2,0),"")</f>
        <v/>
      </c>
      <c r="DG71" s="5" t="e">
        <f>IF(REPORTE!AH$2="si",IF(C71=VALUE(REPORTE!C$22),IF(SUM(DG72:DG$1993),CONCATENATE(INT(B71),", "),INT(B71)),""),IF(C71=VALUE(REPORTE!C$21),IF(SUM(DG72:DG$1993),CONCATENATE(INT(B71),", "),INT(B71)),""))</f>
        <v>#VALUE!</v>
      </c>
    </row>
    <row r="72" spans="1:111" s="5" customFormat="1" ht="15" customHeight="1" x14ac:dyDescent="0.25">
      <c r="A72" s="4" t="str">
        <f t="shared" ca="1" si="17"/>
        <v/>
      </c>
      <c r="B72" s="6"/>
      <c r="C72" s="8"/>
      <c r="D72" s="1" t="str">
        <f>IFERROR(INDEX('padron cfe'!B:B,MATCH(DATOS!C72,'padron cfe'!A:A,0),1),"")</f>
        <v/>
      </c>
      <c r="E72" s="1"/>
      <c r="F72" s="7"/>
      <c r="G72" s="9" t="s">
        <v>157</v>
      </c>
      <c r="H72" s="5" t="str">
        <f>IF(F72="","",IFERROR(CONCATENATE("PEUA",VLOOKUP(ESTADO,REPORTE!AV$2:AW$33,2,0),DIDTRITO_FORM,CADER_FORM,IFERROR(INDEX(BS:BS,MATCH(DAY(F72),BR:BR,0),1),DAY(F72)),IFERROR(INDEX(BS:BS,MATCH(MONTH(F72),BR:BR,0),1),MONTH(F72)),YEAR(F72),G72),""))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4"/>
      <c r="Y72" s="6" t="s">
        <v>157</v>
      </c>
      <c r="Z72" s="4"/>
      <c r="AA72" s="4" t="str">
        <f t="shared" si="18"/>
        <v/>
      </c>
      <c r="AB72" s="4"/>
      <c r="AC72" s="4"/>
      <c r="AD72" s="4"/>
      <c r="AE72" s="2" t="str">
        <f>IFERROR(IF(INDEX(AE$1:AE71,MATCH(J72,J$1:J71,0),1)=0,"",INDEX(AE$1:AE71,MATCH(J72,J$1:J71,0),1)),"")</f>
        <v/>
      </c>
      <c r="AF72" s="2" t="str">
        <f>IFERROR(IF(INDEX(AF$1:AF71,MATCH(J72,J$1:J71,0),1)=0,"",INDEX(AF$1:AF71,MATCH(J72,J$1:J71,0),1)),"")</f>
        <v/>
      </c>
      <c r="AG72" s="2" t="str">
        <f>IFERROR(IF(INDEX(AG$1:AG71,MATCH(J72,J$1:J71,0),1)=0,"",INDEX(AG$1:AG71,MATCH(J72,J$1:J71,0),1)),"")</f>
        <v/>
      </c>
      <c r="AH72" s="2"/>
      <c r="AI72" s="2"/>
      <c r="AJ72" s="2"/>
      <c r="AK72" s="4"/>
      <c r="AL72" s="4"/>
      <c r="AM72" s="4"/>
      <c r="AN72" s="4"/>
      <c r="AO72" s="4"/>
      <c r="AP72" s="4"/>
      <c r="AQ72" s="4"/>
      <c r="AR72" s="4"/>
      <c r="AS72" s="4"/>
      <c r="AU72" s="7"/>
      <c r="AV72" s="47"/>
      <c r="AW72" s="66"/>
      <c r="AX72" s="66"/>
      <c r="AY72" s="66"/>
      <c r="AZ72" s="78"/>
      <c r="BA72" s="66"/>
      <c r="BB72" s="66"/>
      <c r="BC72" s="4"/>
      <c r="BD72" s="69"/>
      <c r="BE72" s="4"/>
      <c r="BF72" s="4"/>
      <c r="BG72" s="9" t="s">
        <v>157</v>
      </c>
      <c r="BH72" s="7"/>
      <c r="BI72" s="7"/>
      <c r="BJ72" s="7"/>
      <c r="BK72" s="7"/>
      <c r="BL72" s="7"/>
      <c r="BM72" s="7" t="str">
        <f t="shared" ca="1" si="19"/>
        <v/>
      </c>
      <c r="BN72" s="75" t="str">
        <f t="shared" si="20"/>
        <v/>
      </c>
      <c r="BO72" s="75" t="str">
        <f t="shared" si="21"/>
        <v/>
      </c>
      <c r="BU72" s="4" t="str">
        <f>IF(IFERROR(VLOOKUP(C72,C73:C$1993,1,0),"")="","",COUNTIF(C:C,C72))</f>
        <v/>
      </c>
      <c r="BY72" s="5" t="str">
        <f>IF(B72="","",IF(BU72="",1+(MAX(BY$2:BY71)),""))</f>
        <v/>
      </c>
      <c r="BZ72" s="5" t="str">
        <f t="shared" si="22"/>
        <v/>
      </c>
      <c r="CA72" s="5" t="str">
        <f t="shared" si="23"/>
        <v/>
      </c>
      <c r="CB72" s="14" t="str">
        <f t="shared" si="24"/>
        <v/>
      </c>
      <c r="CC72" s="25"/>
      <c r="CD72" s="15"/>
      <c r="CE72" s="5" t="str">
        <f t="shared" si="25"/>
        <v/>
      </c>
      <c r="CH72" s="5" t="str">
        <f t="shared" si="15"/>
        <v/>
      </c>
      <c r="CI72" s="5" t="str">
        <f>IF(J72="","",IFERROR(IF(VLOOKUP(J72,J$2:J71,1,0)=0,"",""),J72))</f>
        <v/>
      </c>
      <c r="CJ72" s="22" t="str">
        <f>IF(CI72="","",(IFERROR(VLOOKUP(MID(CI72,1,1),$DA$2:DE$28,3,0),0)+IFERROR(VLOOKUP(MID(CI72,2,1),DA$2:DE$28,4,0),0)+IFERROR(VLOOKUP(MID(CI72,3,1),DA$2:DE$28,5,0),0)+(ROW(CI72)/1000000000000)))</f>
        <v/>
      </c>
      <c r="CL72" s="5">
        <v>71</v>
      </c>
      <c r="CM72" s="5" t="str">
        <f>IFERROR(VLOOKUP(CL72,CH$2:CI1148,2,0),"")</f>
        <v/>
      </c>
      <c r="DG72" s="5" t="e">
        <f>IF(REPORTE!AH$2="si",IF(C72=VALUE(REPORTE!C$22),IF(SUM(DG73:DG$1993),CONCATENATE(INT(B72),", "),INT(B72)),""),IF(C72=VALUE(REPORTE!C$21),IF(SUM(DG73:DG$1993),CONCATENATE(INT(B72),", "),INT(B72)),""))</f>
        <v>#VALUE!</v>
      </c>
    </row>
    <row r="73" spans="1:111" s="5" customFormat="1" ht="15" customHeight="1" x14ac:dyDescent="0.25">
      <c r="A73" s="4" t="str">
        <f t="shared" ca="1" si="17"/>
        <v/>
      </c>
      <c r="B73" s="6"/>
      <c r="C73" s="8"/>
      <c r="D73" s="1" t="str">
        <f>IFERROR(INDEX('padron cfe'!B:B,MATCH(DATOS!C73,'padron cfe'!A:A,0),1),"")</f>
        <v/>
      </c>
      <c r="E73" s="1"/>
      <c r="F73" s="7"/>
      <c r="G73" s="9" t="s">
        <v>157</v>
      </c>
      <c r="H73" s="5" t="str">
        <f>IF(F73="","",IFERROR(CONCATENATE("PEUA",VLOOKUP(ESTADO,REPORTE!AV$2:AW$33,2,0),DIDTRITO_FORM,CADER_FORM,IFERROR(INDEX(BS:BS,MATCH(DAY(F73),BR:BR,0),1),DAY(F73)),IFERROR(INDEX(BS:BS,MATCH(MONTH(F73),BR:BR,0),1),MONTH(F73)),YEAR(F73),G73),""))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4"/>
      <c r="Y73" s="6" t="s">
        <v>157</v>
      </c>
      <c r="Z73" s="4"/>
      <c r="AA73" s="4" t="str">
        <f t="shared" si="18"/>
        <v/>
      </c>
      <c r="AB73" s="4"/>
      <c r="AC73" s="4"/>
      <c r="AD73" s="4"/>
      <c r="AE73" s="2" t="str">
        <f>IFERROR(IF(INDEX(AE$1:AE72,MATCH(J73,J$1:J72,0),1)=0,"",INDEX(AE$1:AE72,MATCH(J73,J$1:J72,0),1)),"")</f>
        <v/>
      </c>
      <c r="AF73" s="2" t="str">
        <f>IFERROR(IF(INDEX(AF$1:AF72,MATCH(J73,J$1:J72,0),1)=0,"",INDEX(AF$1:AF72,MATCH(J73,J$1:J72,0),1)),"")</f>
        <v/>
      </c>
      <c r="AG73" s="2" t="str">
        <f>IFERROR(IF(INDEX(AG$1:AG72,MATCH(J73,J$1:J72,0),1)=0,"",INDEX(AG$1:AG72,MATCH(J73,J$1:J72,0),1)),"")</f>
        <v/>
      </c>
      <c r="AH73" s="2"/>
      <c r="AI73" s="2"/>
      <c r="AJ73" s="2"/>
      <c r="AK73" s="4"/>
      <c r="AL73" s="4"/>
      <c r="AM73" s="4"/>
      <c r="AN73" s="4"/>
      <c r="AO73" s="4"/>
      <c r="AP73" s="4"/>
      <c r="AQ73" s="4"/>
      <c r="AR73" s="4"/>
      <c r="AS73" s="4"/>
      <c r="AU73" s="7"/>
      <c r="AV73" s="47"/>
      <c r="AW73" s="66"/>
      <c r="AX73" s="66"/>
      <c r="AY73" s="66"/>
      <c r="AZ73" s="78"/>
      <c r="BA73" s="66"/>
      <c r="BB73" s="66"/>
      <c r="BC73" s="4"/>
      <c r="BD73" s="69"/>
      <c r="BE73" s="4"/>
      <c r="BF73" s="4"/>
      <c r="BG73" s="9"/>
      <c r="BH73" s="7"/>
      <c r="BI73" s="7"/>
      <c r="BJ73" s="7"/>
      <c r="BK73" s="7"/>
      <c r="BL73" s="7"/>
      <c r="BM73" s="7" t="str">
        <f t="shared" ca="1" si="19"/>
        <v/>
      </c>
      <c r="BN73" s="75" t="str">
        <f t="shared" si="20"/>
        <v/>
      </c>
      <c r="BO73" s="75" t="str">
        <f t="shared" si="21"/>
        <v/>
      </c>
      <c r="BU73" s="4" t="str">
        <f>IF(IFERROR(VLOOKUP(C73,C74:C$1993,1,0),"")="","",COUNTIF(C:C,C73))</f>
        <v/>
      </c>
      <c r="BY73" s="5" t="str">
        <f>IF(B73="","",IF(BU73="",1+(MAX(BY$2:BY72)),""))</f>
        <v/>
      </c>
      <c r="BZ73" s="5" t="str">
        <f t="shared" si="22"/>
        <v/>
      </c>
      <c r="CA73" s="5" t="str">
        <f t="shared" si="23"/>
        <v/>
      </c>
      <c r="CB73" s="14" t="str">
        <f t="shared" si="24"/>
        <v/>
      </c>
      <c r="CC73" s="25"/>
      <c r="CD73" s="15"/>
      <c r="CE73" s="5" t="str">
        <f t="shared" si="25"/>
        <v/>
      </c>
      <c r="CH73" s="5" t="str">
        <f t="shared" si="15"/>
        <v/>
      </c>
      <c r="CI73" s="5" t="str">
        <f>IF(J73="","",IFERROR(IF(VLOOKUP(J73,J$2:J72,1,0)=0,"",""),J73))</f>
        <v/>
      </c>
      <c r="CJ73" s="22" t="str">
        <f>IF(CI73="","",(IFERROR(VLOOKUP(MID(CI73,1,1),$DA$2:DE$28,3,0),0)+IFERROR(VLOOKUP(MID(CI73,2,1),DA$2:DE$28,4,0),0)+IFERROR(VLOOKUP(MID(CI73,3,1),DA$2:DE$28,5,0),0)+(ROW(CI73)/1000000000000)))</f>
        <v/>
      </c>
      <c r="CL73" s="5">
        <v>72</v>
      </c>
      <c r="CM73" s="5" t="str">
        <f>IFERROR(VLOOKUP(CL73,CH$2:CI1149,2,0),"")</f>
        <v/>
      </c>
      <c r="DG73" s="5" t="e">
        <f>IF(REPORTE!AH$2="si",IF(C73=VALUE(REPORTE!C$22),IF(SUM(DG74:DG$1993),CONCATENATE(INT(B73),", "),INT(B73)),""),IF(C73=VALUE(REPORTE!C$21),IF(SUM(DG74:DG$1993),CONCATENATE(INT(B73),", "),INT(B73)),""))</f>
        <v>#VALUE!</v>
      </c>
    </row>
    <row r="74" spans="1:111" s="5" customFormat="1" ht="15" customHeight="1" x14ac:dyDescent="0.25">
      <c r="A74" s="4" t="str">
        <f t="shared" ca="1" si="17"/>
        <v/>
      </c>
      <c r="B74" s="6"/>
      <c r="C74" s="8"/>
      <c r="D74" s="1" t="str">
        <f>IFERROR(INDEX('padron cfe'!B:B,MATCH(DATOS!C74,'padron cfe'!A:A,0),1),"")</f>
        <v/>
      </c>
      <c r="E74" s="1"/>
      <c r="F74" s="7"/>
      <c r="G74" s="9" t="s">
        <v>157</v>
      </c>
      <c r="H74" s="5" t="str">
        <f>IF(F74="","",IFERROR(CONCATENATE("PEUA",VLOOKUP(ESTADO,REPORTE!AV$2:AW$33,2,0),DIDTRITO_FORM,CADER_FORM,IFERROR(INDEX(BS:BS,MATCH(DAY(F74),BR:BR,0),1),DAY(F74)),IFERROR(INDEX(BS:BS,MATCH(MONTH(F74),BR:BR,0),1),MONTH(F74)),YEAR(F74),G74),""))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4"/>
      <c r="Y74" s="6" t="s">
        <v>157</v>
      </c>
      <c r="Z74" s="4"/>
      <c r="AA74" s="4" t="str">
        <f t="shared" si="18"/>
        <v/>
      </c>
      <c r="AB74" s="4"/>
      <c r="AC74" s="4"/>
      <c r="AD74" s="4"/>
      <c r="AE74" s="2" t="str">
        <f>IFERROR(IF(INDEX(AE$1:AE73,MATCH(J74,J$1:J73,0),1)=0,"",INDEX(AE$1:AE73,MATCH(J74,J$1:J73,0),1)),"")</f>
        <v/>
      </c>
      <c r="AF74" s="2" t="str">
        <f>IFERROR(IF(INDEX(AF$1:AF73,MATCH(J74,J$1:J73,0),1)=0,"",INDEX(AF$1:AF73,MATCH(J74,J$1:J73,0),1)),"")</f>
        <v/>
      </c>
      <c r="AG74" s="2" t="str">
        <f>IFERROR(IF(INDEX(AG$1:AG73,MATCH(J74,J$1:J73,0),1)=0,"",INDEX(AG$1:AG73,MATCH(J74,J$1:J73,0),1)),"")</f>
        <v/>
      </c>
      <c r="AH74" s="2"/>
      <c r="AI74" s="2"/>
      <c r="AJ74" s="2"/>
      <c r="AK74" s="4"/>
      <c r="AL74" s="4"/>
      <c r="AM74" s="4"/>
      <c r="AN74" s="4"/>
      <c r="AO74" s="4"/>
      <c r="AP74" s="4"/>
      <c r="AQ74" s="4"/>
      <c r="AR74" s="4"/>
      <c r="AS74" s="4"/>
      <c r="AU74" s="7"/>
      <c r="AV74" s="47"/>
      <c r="AW74" s="66"/>
      <c r="AX74" s="66"/>
      <c r="AY74" s="66"/>
      <c r="AZ74" s="78"/>
      <c r="BA74" s="66"/>
      <c r="BB74" s="66"/>
      <c r="BC74" s="4"/>
      <c r="BD74" s="69"/>
      <c r="BE74" s="4"/>
      <c r="BF74" s="4"/>
      <c r="BG74" s="9" t="s">
        <v>157</v>
      </c>
      <c r="BH74" s="7"/>
      <c r="BI74" s="7"/>
      <c r="BJ74" s="7"/>
      <c r="BK74" s="7"/>
      <c r="BL74" s="7"/>
      <c r="BM74" s="7" t="str">
        <f t="shared" ca="1" si="19"/>
        <v/>
      </c>
      <c r="BN74" s="75" t="str">
        <f t="shared" si="20"/>
        <v/>
      </c>
      <c r="BO74" s="75" t="str">
        <f t="shared" si="21"/>
        <v/>
      </c>
      <c r="BU74" s="4" t="str">
        <f>IF(IFERROR(VLOOKUP(C74,C75:C$1993,1,0),"")="","",COUNTIF(C:C,C74))</f>
        <v/>
      </c>
      <c r="BY74" s="5" t="str">
        <f>IF(B74="","",IF(BU74="",1+(MAX(BY$2:BY73)),""))</f>
        <v/>
      </c>
      <c r="BZ74" s="5" t="str">
        <f t="shared" si="22"/>
        <v/>
      </c>
      <c r="CA74" s="5" t="str">
        <f t="shared" si="23"/>
        <v/>
      </c>
      <c r="CB74" s="14" t="str">
        <f t="shared" si="24"/>
        <v/>
      </c>
      <c r="CC74" s="25"/>
      <c r="CD74" s="15"/>
      <c r="CE74" s="5" t="str">
        <f t="shared" si="25"/>
        <v/>
      </c>
      <c r="CH74" s="5" t="str">
        <f t="shared" si="15"/>
        <v/>
      </c>
      <c r="CI74" s="5" t="str">
        <f>IF(J74="","",IFERROR(IF(VLOOKUP(J74,J$2:J73,1,0)=0,"",""),J74))</f>
        <v/>
      </c>
      <c r="CJ74" s="22" t="str">
        <f>IF(CI74="","",(IFERROR(VLOOKUP(MID(CI74,1,1),$DA$2:DE$28,3,0),0)+IFERROR(VLOOKUP(MID(CI74,2,1),DA$2:DE$28,4,0),0)+IFERROR(VLOOKUP(MID(CI74,3,1),DA$2:DE$28,5,0),0)+(ROW(CI74)/1000000000000)))</f>
        <v/>
      </c>
      <c r="CL74" s="5">
        <v>73</v>
      </c>
      <c r="CM74" s="5" t="str">
        <f>IFERROR(VLOOKUP(CL74,CH$2:CI1150,2,0),"")</f>
        <v/>
      </c>
      <c r="CO74" s="14"/>
      <c r="DG74" s="5" t="e">
        <f>IF(REPORTE!AH$2="si",IF(C74=VALUE(REPORTE!C$22),IF(SUM(DG75:DG$1993),CONCATENATE(INT(B74),", "),INT(B74)),""),IF(C74=VALUE(REPORTE!C$21),IF(SUM(DG75:DG$1993),CONCATENATE(INT(B74),", "),INT(B74)),""))</f>
        <v>#VALUE!</v>
      </c>
    </row>
    <row r="75" spans="1:111" s="5" customFormat="1" ht="15" customHeight="1" x14ac:dyDescent="0.25">
      <c r="A75" s="4" t="str">
        <f t="shared" ca="1" si="17"/>
        <v/>
      </c>
      <c r="B75" s="6"/>
      <c r="C75" s="8"/>
      <c r="D75" s="1" t="str">
        <f>IFERROR(INDEX('padron cfe'!B:B,MATCH(DATOS!C75,'padron cfe'!A:A,0),1),"")</f>
        <v/>
      </c>
      <c r="E75" s="1"/>
      <c r="F75" s="7"/>
      <c r="G75" s="9" t="s">
        <v>157</v>
      </c>
      <c r="H75" s="5" t="str">
        <f>IF(F75="","",IFERROR(CONCATENATE("PEUA",VLOOKUP(ESTADO,REPORTE!AV$2:AW$33,2,0),DIDTRITO_FORM,CADER_FORM,IFERROR(INDEX(BS:BS,MATCH(DAY(F75),BR:BR,0),1),DAY(F75)),IFERROR(INDEX(BS:BS,MATCH(MONTH(F75),BR:BR,0),1),MONTH(F75)),YEAR(F75),G75),""))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4"/>
      <c r="Y75" s="6" t="s">
        <v>157</v>
      </c>
      <c r="Z75" s="4"/>
      <c r="AA75" s="4" t="str">
        <f t="shared" si="18"/>
        <v/>
      </c>
      <c r="AB75" s="4"/>
      <c r="AC75" s="4"/>
      <c r="AD75" s="4"/>
      <c r="AE75" s="2" t="str">
        <f>IFERROR(IF(INDEX(AE$1:AE74,MATCH(J75,J$1:J74,0),1)=0,"",INDEX(AE$1:AE74,MATCH(J75,J$1:J74,0),1)),"")</f>
        <v/>
      </c>
      <c r="AF75" s="2" t="str">
        <f>IFERROR(IF(INDEX(AF$1:AF74,MATCH(J75,J$1:J74,0),1)=0,"",INDEX(AF$1:AF74,MATCH(J75,J$1:J74,0),1)),"")</f>
        <v/>
      </c>
      <c r="AG75" s="2" t="str">
        <f>IFERROR(IF(INDEX(AG$1:AG74,MATCH(J75,J$1:J74,0),1)=0,"",INDEX(AG$1:AG74,MATCH(J75,J$1:J74,0),1)),"")</f>
        <v/>
      </c>
      <c r="AH75" s="2"/>
      <c r="AI75" s="2"/>
      <c r="AJ75" s="2"/>
      <c r="AK75" s="4"/>
      <c r="AL75" s="4"/>
      <c r="AM75" s="4"/>
      <c r="AN75" s="4"/>
      <c r="AO75" s="4"/>
      <c r="AP75" s="4"/>
      <c r="AQ75" s="4"/>
      <c r="AR75" s="4"/>
      <c r="AS75" s="4"/>
      <c r="AU75" s="7"/>
      <c r="AV75" s="47"/>
      <c r="AW75" s="66"/>
      <c r="AX75" s="66"/>
      <c r="AY75" s="66"/>
      <c r="AZ75" s="78"/>
      <c r="BA75" s="66"/>
      <c r="BB75" s="66"/>
      <c r="BC75" s="4"/>
      <c r="BD75" s="69"/>
      <c r="BE75" s="4"/>
      <c r="BF75" s="4"/>
      <c r="BG75" s="9"/>
      <c r="BH75" s="7"/>
      <c r="BI75" s="7"/>
      <c r="BJ75" s="7"/>
      <c r="BK75" s="7"/>
      <c r="BL75" s="7"/>
      <c r="BM75" s="7" t="str">
        <f t="shared" ca="1" si="19"/>
        <v/>
      </c>
      <c r="BN75" s="75" t="str">
        <f t="shared" si="20"/>
        <v/>
      </c>
      <c r="BO75" s="75" t="str">
        <f t="shared" si="21"/>
        <v/>
      </c>
      <c r="BU75" s="4" t="str">
        <f>IF(IFERROR(VLOOKUP(C75,C76:C$1993,1,0),"")="","",COUNTIF(C:C,C75))</f>
        <v/>
      </c>
      <c r="BY75" s="5" t="str">
        <f>IF(B75="","",IF(BU75="",1+(MAX(BY$2:BY74)),""))</f>
        <v/>
      </c>
      <c r="BZ75" s="5" t="str">
        <f t="shared" si="22"/>
        <v/>
      </c>
      <c r="CA75" s="5" t="str">
        <f t="shared" si="23"/>
        <v/>
      </c>
      <c r="CB75" s="14" t="str">
        <f t="shared" si="24"/>
        <v/>
      </c>
      <c r="CC75" s="25"/>
      <c r="CD75" s="15"/>
      <c r="CE75" s="5" t="str">
        <f t="shared" si="25"/>
        <v/>
      </c>
      <c r="CH75" s="5" t="str">
        <f t="shared" ref="CH75:CH138" si="27">IFERROR(RANK(CJ75,CJ$2:CJ$1493,1),"")</f>
        <v/>
      </c>
      <c r="CI75" s="5" t="str">
        <f>IF(J75="","",IFERROR(IF(VLOOKUP(J75,J$2:J74,1,0)=0,"",""),J75))</f>
        <v/>
      </c>
      <c r="CJ75" s="22" t="str">
        <f>IF(CI75="","",(IFERROR(VLOOKUP(MID(CI75,1,1),$DA$2:DE$28,3,0),0)+IFERROR(VLOOKUP(MID(CI75,2,1),DA$2:DE$28,4,0),0)+IFERROR(VLOOKUP(MID(CI75,3,1),DA$2:DE$28,5,0),0)+(ROW(CI75)/1000000000000)))</f>
        <v/>
      </c>
      <c r="CL75" s="5">
        <v>74</v>
      </c>
      <c r="CM75" s="5" t="str">
        <f>IFERROR(VLOOKUP(CL75,CH$2:CI1151,2,0),"")</f>
        <v/>
      </c>
      <c r="DG75" s="5" t="e">
        <f>IF(REPORTE!AH$2="si",IF(C75=VALUE(REPORTE!C$22),IF(SUM(DG76:DG$1993),CONCATENATE(INT(B75),", "),INT(B75)),""),IF(C75=VALUE(REPORTE!C$21),IF(SUM(DG76:DG$1993),CONCATENATE(INT(B75),", "),INT(B75)),""))</f>
        <v>#VALUE!</v>
      </c>
    </row>
    <row r="76" spans="1:111" s="5" customFormat="1" ht="15" customHeight="1" x14ac:dyDescent="0.25">
      <c r="A76" s="4" t="str">
        <f t="shared" ca="1" si="17"/>
        <v/>
      </c>
      <c r="B76" s="6"/>
      <c r="C76" s="8"/>
      <c r="D76" s="1" t="str">
        <f>IFERROR(INDEX('padron cfe'!B:B,MATCH(DATOS!C76,'padron cfe'!A:A,0),1),"")</f>
        <v/>
      </c>
      <c r="E76" s="1"/>
      <c r="F76" s="7"/>
      <c r="G76" s="9" t="s">
        <v>157</v>
      </c>
      <c r="H76" s="5" t="str">
        <f>IF(F76="","",IFERROR(CONCATENATE("PEUA",VLOOKUP(ESTADO,REPORTE!AV$2:AW$33,2,0),DIDTRITO_FORM,CADER_FORM,IFERROR(INDEX(BS:BS,MATCH(DAY(F76),BR:BR,0),1),DAY(F76)),IFERROR(INDEX(BS:BS,MATCH(MONTH(F76),BR:BR,0),1),MONTH(F76)),YEAR(F76),G76),""))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4"/>
      <c r="Y76" s="6" t="s">
        <v>157</v>
      </c>
      <c r="Z76" s="4"/>
      <c r="AA76" s="4" t="str">
        <f t="shared" si="18"/>
        <v/>
      </c>
      <c r="AB76" s="4"/>
      <c r="AC76" s="4"/>
      <c r="AD76" s="4"/>
      <c r="AE76" s="2" t="str">
        <f>IFERROR(IF(INDEX(AE$1:AE75,MATCH(J76,J$1:J75,0),1)=0,"",INDEX(AE$1:AE75,MATCH(J76,J$1:J75,0),1)),"")</f>
        <v/>
      </c>
      <c r="AF76" s="2" t="str">
        <f>IFERROR(IF(INDEX(AF$1:AF75,MATCH(J76,J$1:J75,0),1)=0,"",INDEX(AF$1:AF75,MATCH(J76,J$1:J75,0),1)),"")</f>
        <v/>
      </c>
      <c r="AG76" s="2" t="str">
        <f>IFERROR(IF(INDEX(AG$1:AG75,MATCH(J76,J$1:J75,0),1)=0,"",INDEX(AG$1:AG75,MATCH(J76,J$1:J75,0),1)),"")</f>
        <v/>
      </c>
      <c r="AH76" s="2"/>
      <c r="AI76" s="2"/>
      <c r="AJ76" s="2"/>
      <c r="AK76" s="4"/>
      <c r="AL76" s="4"/>
      <c r="AM76" s="4"/>
      <c r="AN76" s="4"/>
      <c r="AO76" s="4"/>
      <c r="AP76" s="4"/>
      <c r="AQ76" s="4"/>
      <c r="AR76" s="4"/>
      <c r="AS76" s="4"/>
      <c r="AU76" s="7"/>
      <c r="AV76" s="47"/>
      <c r="AW76" s="66"/>
      <c r="AX76" s="66"/>
      <c r="AY76" s="66"/>
      <c r="AZ76" s="78"/>
      <c r="BA76" s="66"/>
      <c r="BB76" s="66"/>
      <c r="BC76" s="4"/>
      <c r="BD76" s="69"/>
      <c r="BE76" s="4"/>
      <c r="BF76" s="4"/>
      <c r="BG76" s="9" t="s">
        <v>157</v>
      </c>
      <c r="BH76" s="7"/>
      <c r="BI76" s="7"/>
      <c r="BJ76" s="7"/>
      <c r="BK76" s="7"/>
      <c r="BL76" s="7"/>
      <c r="BM76" s="7" t="str">
        <f t="shared" ca="1" si="19"/>
        <v/>
      </c>
      <c r="BN76" s="75" t="str">
        <f t="shared" si="20"/>
        <v/>
      </c>
      <c r="BO76" s="75" t="str">
        <f t="shared" si="21"/>
        <v/>
      </c>
      <c r="BU76" s="4" t="str">
        <f>IF(IFERROR(VLOOKUP(C76,C77:C$1993,1,0),"")="","",COUNTIF(C:C,C76))</f>
        <v/>
      </c>
      <c r="BY76" s="5" t="str">
        <f>IF(B76="","",IF(BU76="",1+(MAX(BY$2:BY75)),""))</f>
        <v/>
      </c>
      <c r="BZ76" s="5" t="str">
        <f t="shared" si="22"/>
        <v/>
      </c>
      <c r="CA76" s="5" t="str">
        <f t="shared" si="23"/>
        <v/>
      </c>
      <c r="CB76" s="14" t="str">
        <f t="shared" si="24"/>
        <v/>
      </c>
      <c r="CC76" s="25"/>
      <c r="CD76" s="15"/>
      <c r="CE76" s="5" t="str">
        <f t="shared" si="25"/>
        <v/>
      </c>
      <c r="CH76" s="5" t="str">
        <f t="shared" si="27"/>
        <v/>
      </c>
      <c r="CI76" s="5" t="str">
        <f>IF(J76="","",IFERROR(IF(VLOOKUP(J76,J$2:J75,1,0)=0,"",""),J76))</f>
        <v/>
      </c>
      <c r="CJ76" s="22" t="str">
        <f>IF(CI76="","",(IFERROR(VLOOKUP(MID(CI76,1,1),$DA$2:DE$28,3,0),0)+IFERROR(VLOOKUP(MID(CI76,2,1),DA$2:DE$28,4,0),0)+IFERROR(VLOOKUP(MID(CI76,3,1),DA$2:DE$28,5,0),0)+(ROW(CI76)/1000000000000)))</f>
        <v/>
      </c>
      <c r="CL76" s="5">
        <v>75</v>
      </c>
      <c r="CM76" s="5" t="str">
        <f>IFERROR(VLOOKUP(CL76,CH$2:CI1152,2,0),"")</f>
        <v/>
      </c>
      <c r="DG76" s="5" t="e">
        <f>IF(REPORTE!AH$2="si",IF(C76=VALUE(REPORTE!C$22),IF(SUM(DG77:DG$1993),CONCATENATE(INT(B76),", "),INT(B76)),""),IF(C76=VALUE(REPORTE!C$21),IF(SUM(DG77:DG$1993),CONCATENATE(INT(B76),", "),INT(B76)),""))</f>
        <v>#VALUE!</v>
      </c>
    </row>
    <row r="77" spans="1:111" s="5" customFormat="1" ht="15" customHeight="1" x14ac:dyDescent="0.25">
      <c r="A77" s="4" t="str">
        <f t="shared" ca="1" si="17"/>
        <v/>
      </c>
      <c r="B77" s="6"/>
      <c r="C77" s="8"/>
      <c r="D77" s="1" t="str">
        <f>IFERROR(INDEX('padron cfe'!B:B,MATCH(DATOS!C77,'padron cfe'!A:A,0),1),"")</f>
        <v/>
      </c>
      <c r="E77" s="1"/>
      <c r="F77" s="7"/>
      <c r="G77" s="9" t="s">
        <v>157</v>
      </c>
      <c r="H77" s="5" t="str">
        <f>IF(F77="","",IFERROR(CONCATENATE("PEUA",VLOOKUP(ESTADO,REPORTE!AV$2:AW$33,2,0),DIDTRITO_FORM,CADER_FORM,IFERROR(INDEX(BS:BS,MATCH(DAY(F77),BR:BR,0),1),DAY(F77)),IFERROR(INDEX(BS:BS,MATCH(MONTH(F77),BR:BR,0),1),MONTH(F77)),YEAR(F77),G77),""))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4"/>
      <c r="Y77" s="6" t="s">
        <v>157</v>
      </c>
      <c r="Z77" s="4"/>
      <c r="AA77" s="4" t="str">
        <f t="shared" si="18"/>
        <v/>
      </c>
      <c r="AB77" s="4"/>
      <c r="AC77" s="4"/>
      <c r="AD77" s="4"/>
      <c r="AE77" s="2" t="str">
        <f>IFERROR(IF(INDEX(AE$1:AE76,MATCH(J77,J$1:J76,0),1)=0,"",INDEX(AE$1:AE76,MATCH(J77,J$1:J76,0),1)),"")</f>
        <v/>
      </c>
      <c r="AF77" s="2" t="str">
        <f>IFERROR(IF(INDEX(AF$1:AF76,MATCH(J77,J$1:J76,0),1)=0,"",INDEX(AF$1:AF76,MATCH(J77,J$1:J76,0),1)),"")</f>
        <v/>
      </c>
      <c r="AG77" s="2" t="str">
        <f>IFERROR(IF(INDEX(AG$1:AG76,MATCH(J77,J$1:J76,0),1)=0,"",INDEX(AG$1:AG76,MATCH(J77,J$1:J76,0),1)),"")</f>
        <v/>
      </c>
      <c r="AH77" s="2"/>
      <c r="AI77" s="2"/>
      <c r="AJ77" s="2"/>
      <c r="AK77" s="4"/>
      <c r="AL77" s="4"/>
      <c r="AM77" s="4"/>
      <c r="AN77" s="4"/>
      <c r="AO77" s="4"/>
      <c r="AP77" s="4"/>
      <c r="AQ77" s="4"/>
      <c r="AR77" s="4"/>
      <c r="AS77" s="4"/>
      <c r="AU77" s="7"/>
      <c r="AV77" s="47"/>
      <c r="AW77" s="66"/>
      <c r="AX77" s="66"/>
      <c r="AY77" s="66"/>
      <c r="AZ77" s="78"/>
      <c r="BA77" s="66"/>
      <c r="BB77" s="66"/>
      <c r="BC77" s="4"/>
      <c r="BD77" s="69"/>
      <c r="BE77" s="4"/>
      <c r="BF77" s="4"/>
      <c r="BG77" s="9"/>
      <c r="BH77" s="7"/>
      <c r="BI77" s="7"/>
      <c r="BJ77" s="7"/>
      <c r="BK77" s="7"/>
      <c r="BL77" s="7"/>
      <c r="BM77" s="7" t="str">
        <f t="shared" ca="1" si="19"/>
        <v/>
      </c>
      <c r="BN77" s="75" t="str">
        <f t="shared" si="20"/>
        <v/>
      </c>
      <c r="BO77" s="75" t="str">
        <f t="shared" si="21"/>
        <v/>
      </c>
      <c r="BU77" s="4" t="str">
        <f>IF(IFERROR(VLOOKUP(C77,C78:C$1993,1,0),"")="","",COUNTIF(C:C,C77))</f>
        <v/>
      </c>
      <c r="BY77" s="5" t="str">
        <f>IF(B77="","",IF(BU77="",1+(MAX(BY$2:BY76)),""))</f>
        <v/>
      </c>
      <c r="BZ77" s="5" t="str">
        <f t="shared" si="22"/>
        <v/>
      </c>
      <c r="CA77" s="5" t="str">
        <f t="shared" si="23"/>
        <v/>
      </c>
      <c r="CB77" s="14" t="str">
        <f t="shared" si="24"/>
        <v/>
      </c>
      <c r="CC77" s="25"/>
      <c r="CD77" s="15"/>
      <c r="CE77" s="5" t="str">
        <f t="shared" si="25"/>
        <v/>
      </c>
      <c r="CH77" s="5" t="str">
        <f t="shared" si="27"/>
        <v/>
      </c>
      <c r="CI77" s="5" t="str">
        <f>IF(J77="","",IFERROR(IF(VLOOKUP(J77,J$2:J76,1,0)=0,"",""),J77))</f>
        <v/>
      </c>
      <c r="CJ77" s="22" t="str">
        <f>IF(CI77="","",(IFERROR(VLOOKUP(MID(CI77,1,1),$DA$2:DE$28,3,0),0)+IFERROR(VLOOKUP(MID(CI77,2,1),DA$2:DE$28,4,0),0)+IFERROR(VLOOKUP(MID(CI77,3,1),DA$2:DE$28,5,0),0)+(ROW(CI77)/1000000000000)))</f>
        <v/>
      </c>
      <c r="CL77" s="5">
        <v>76</v>
      </c>
      <c r="CM77" s="5" t="str">
        <f>IFERROR(VLOOKUP(CL77,CH$2:CI1153,2,0),"")</f>
        <v/>
      </c>
      <c r="DG77" s="5" t="e">
        <f>IF(REPORTE!AH$2="si",IF(C77=VALUE(REPORTE!C$22),IF(SUM(DG78:DG$1993),CONCATENATE(INT(B77),", "),INT(B77)),""),IF(C77=VALUE(REPORTE!C$21),IF(SUM(DG78:DG$1993),CONCATENATE(INT(B77),", "),INT(B77)),""))</f>
        <v>#VALUE!</v>
      </c>
    </row>
    <row r="78" spans="1:111" s="5" customFormat="1" ht="15" customHeight="1" x14ac:dyDescent="0.25">
      <c r="A78" s="4" t="str">
        <f t="shared" ca="1" si="17"/>
        <v/>
      </c>
      <c r="B78" s="6"/>
      <c r="C78" s="8"/>
      <c r="D78" s="1" t="str">
        <f>IFERROR(INDEX('padron cfe'!B:B,MATCH(DATOS!C78,'padron cfe'!A:A,0),1),"")</f>
        <v/>
      </c>
      <c r="E78" s="1"/>
      <c r="F78" s="7"/>
      <c r="G78" s="9" t="s">
        <v>157</v>
      </c>
      <c r="H78" s="5" t="str">
        <f>IF(F78="","",IFERROR(CONCATENATE("PEUA",VLOOKUP(ESTADO,REPORTE!AV$2:AW$33,2,0),DIDTRITO_FORM,CADER_FORM,IFERROR(INDEX(BS:BS,MATCH(DAY(F78),BR:BR,0),1),DAY(F78)),IFERROR(INDEX(BS:BS,MATCH(MONTH(F78),BR:BR,0),1),MONTH(F78)),YEAR(F78),G78),""))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4"/>
      <c r="Y78" s="6" t="s">
        <v>157</v>
      </c>
      <c r="Z78" s="4"/>
      <c r="AA78" s="4" t="str">
        <f t="shared" si="18"/>
        <v/>
      </c>
      <c r="AB78" s="4"/>
      <c r="AC78" s="4"/>
      <c r="AD78" s="4"/>
      <c r="AE78" s="2" t="str">
        <f>IFERROR(IF(INDEX(AE$1:AE77,MATCH(J78,J$1:J77,0),1)=0,"",INDEX(AE$1:AE77,MATCH(J78,J$1:J77,0),1)),"")</f>
        <v/>
      </c>
      <c r="AF78" s="2" t="str">
        <f>IFERROR(IF(INDEX(AF$1:AF77,MATCH(J78,J$1:J77,0),1)=0,"",INDEX(AF$1:AF77,MATCH(J78,J$1:J77,0),1)),"")</f>
        <v/>
      </c>
      <c r="AG78" s="2" t="str">
        <f>IFERROR(IF(INDEX(AG$1:AG77,MATCH(J78,J$1:J77,0),1)=0,"",INDEX(AG$1:AG77,MATCH(J78,J$1:J77,0),1)),"")</f>
        <v/>
      </c>
      <c r="AH78" s="2"/>
      <c r="AI78" s="2"/>
      <c r="AJ78" s="2"/>
      <c r="AK78" s="4"/>
      <c r="AL78" s="4"/>
      <c r="AM78" s="4"/>
      <c r="AN78" s="4"/>
      <c r="AO78" s="4"/>
      <c r="AP78" s="4"/>
      <c r="AQ78" s="4"/>
      <c r="AR78" s="4"/>
      <c r="AS78" s="4"/>
      <c r="AU78" s="7"/>
      <c r="AV78" s="47"/>
      <c r="AW78" s="66"/>
      <c r="AX78" s="66"/>
      <c r="AY78" s="66"/>
      <c r="AZ78" s="78"/>
      <c r="BA78" s="66"/>
      <c r="BB78" s="66"/>
      <c r="BC78" s="4"/>
      <c r="BD78" s="69"/>
      <c r="BE78" s="4"/>
      <c r="BF78" s="4"/>
      <c r="BG78" s="9" t="s">
        <v>157</v>
      </c>
      <c r="BH78" s="7"/>
      <c r="BI78" s="7"/>
      <c r="BJ78" s="7"/>
      <c r="BK78" s="7"/>
      <c r="BL78" s="7"/>
      <c r="BM78" s="7" t="str">
        <f t="shared" ca="1" si="19"/>
        <v/>
      </c>
      <c r="BN78" s="75" t="str">
        <f t="shared" si="20"/>
        <v/>
      </c>
      <c r="BO78" s="75" t="str">
        <f t="shared" si="21"/>
        <v/>
      </c>
      <c r="BU78" s="4" t="str">
        <f>IF(IFERROR(VLOOKUP(C78,C79:C$1993,1,0),"")="","",COUNTIF(C:C,C78))</f>
        <v/>
      </c>
      <c r="BY78" s="5" t="str">
        <f>IF(B78="","",IF(BU78="",1+(MAX(BY$2:BY77)),""))</f>
        <v/>
      </c>
      <c r="BZ78" s="5" t="str">
        <f t="shared" si="22"/>
        <v/>
      </c>
      <c r="CA78" s="5" t="str">
        <f t="shared" si="23"/>
        <v/>
      </c>
      <c r="CB78" s="14" t="str">
        <f t="shared" si="24"/>
        <v/>
      </c>
      <c r="CC78" s="25"/>
      <c r="CD78" s="15"/>
      <c r="CE78" s="5" t="str">
        <f t="shared" si="25"/>
        <v/>
      </c>
      <c r="CH78" s="5" t="str">
        <f t="shared" si="27"/>
        <v/>
      </c>
      <c r="CI78" s="5" t="str">
        <f>IF(J78="","",IFERROR(IF(VLOOKUP(J78,J$2:J77,1,0)=0,"",""),J78))</f>
        <v/>
      </c>
      <c r="CJ78" s="22" t="str">
        <f>IF(CI78="","",(IFERROR(VLOOKUP(MID(CI78,1,1),$DA$2:DE$28,3,0),0)+IFERROR(VLOOKUP(MID(CI78,2,1),DA$2:DE$28,4,0),0)+IFERROR(VLOOKUP(MID(CI78,3,1),DA$2:DE$28,5,0),0)+(ROW(CI78)/1000000000000)))</f>
        <v/>
      </c>
      <c r="CL78" s="5">
        <v>77</v>
      </c>
      <c r="CM78" s="5" t="str">
        <f>IFERROR(VLOOKUP(CL78,CH$2:CI1154,2,0),"")</f>
        <v/>
      </c>
      <c r="DG78" s="5" t="e">
        <f>IF(REPORTE!AH$2="si",IF(C78=VALUE(REPORTE!C$22),IF(SUM(DG79:DG$1993),CONCATENATE(INT(B78),", "),INT(B78)),""),IF(C78=VALUE(REPORTE!C$21),IF(SUM(DG79:DG$1993),CONCATENATE(INT(B78),", "),INT(B78)),""))</f>
        <v>#VALUE!</v>
      </c>
    </row>
    <row r="79" spans="1:111" s="5" customFormat="1" ht="15" customHeight="1" x14ac:dyDescent="0.25">
      <c r="A79" s="4" t="str">
        <f t="shared" ca="1" si="17"/>
        <v/>
      </c>
      <c r="B79" s="6"/>
      <c r="C79" s="8"/>
      <c r="D79" s="1" t="str">
        <f>IFERROR(INDEX('padron cfe'!B:B,MATCH(DATOS!C79,'padron cfe'!A:A,0),1),"")</f>
        <v/>
      </c>
      <c r="E79" s="1"/>
      <c r="F79" s="7"/>
      <c r="G79" s="9" t="s">
        <v>157</v>
      </c>
      <c r="H79" s="5" t="str">
        <f>IF(F79="","",IFERROR(CONCATENATE("PEUA",VLOOKUP(ESTADO,REPORTE!AV$2:AW$33,2,0),DIDTRITO_FORM,CADER_FORM,IFERROR(INDEX(BS:BS,MATCH(DAY(F79),BR:BR,0),1),DAY(F79)),IFERROR(INDEX(BS:BS,MATCH(MONTH(F79),BR:BR,0),1),MONTH(F79)),YEAR(F79),G79),""))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4"/>
      <c r="Y79" s="6" t="s">
        <v>157</v>
      </c>
      <c r="Z79" s="4"/>
      <c r="AA79" s="4" t="str">
        <f t="shared" si="18"/>
        <v/>
      </c>
      <c r="AB79" s="4"/>
      <c r="AC79" s="4"/>
      <c r="AD79" s="4"/>
      <c r="AE79" s="2" t="str">
        <f>IFERROR(IF(INDEX(AE$1:AE78,MATCH(J79,J$1:J78,0),1)=0,"",INDEX(AE$1:AE78,MATCH(J79,J$1:J78,0),1)),"")</f>
        <v/>
      </c>
      <c r="AF79" s="2" t="str">
        <f>IFERROR(IF(INDEX(AF$1:AF78,MATCH(J79,J$1:J78,0),1)=0,"",INDEX(AF$1:AF78,MATCH(J79,J$1:J78,0),1)),"")</f>
        <v/>
      </c>
      <c r="AG79" s="2" t="str">
        <f>IFERROR(IF(INDEX(AG$1:AG78,MATCH(J79,J$1:J78,0),1)=0,"",INDEX(AG$1:AG78,MATCH(J79,J$1:J78,0),1)),"")</f>
        <v/>
      </c>
      <c r="AH79" s="2"/>
      <c r="AI79" s="2"/>
      <c r="AJ79" s="2"/>
      <c r="AK79" s="4"/>
      <c r="AL79" s="4"/>
      <c r="AM79" s="4"/>
      <c r="AN79" s="4"/>
      <c r="AO79" s="4"/>
      <c r="AP79" s="4"/>
      <c r="AQ79" s="4"/>
      <c r="AR79" s="4"/>
      <c r="AS79" s="4"/>
      <c r="AU79" s="7"/>
      <c r="AV79" s="47"/>
      <c r="AW79" s="66"/>
      <c r="AX79" s="66"/>
      <c r="AY79" s="66"/>
      <c r="AZ79" s="78"/>
      <c r="BA79" s="66"/>
      <c r="BB79" s="66"/>
      <c r="BC79" s="4"/>
      <c r="BD79" s="69"/>
      <c r="BE79" s="4"/>
      <c r="BF79" s="4"/>
      <c r="BG79" s="9"/>
      <c r="BH79" s="7"/>
      <c r="BI79" s="7"/>
      <c r="BJ79" s="7"/>
      <c r="BK79" s="7"/>
      <c r="BL79" s="7"/>
      <c r="BM79" s="7" t="str">
        <f t="shared" ca="1" si="19"/>
        <v/>
      </c>
      <c r="BN79" s="75" t="str">
        <f t="shared" si="20"/>
        <v/>
      </c>
      <c r="BO79" s="75" t="str">
        <f t="shared" si="21"/>
        <v/>
      </c>
      <c r="BU79" s="4" t="str">
        <f>IF(IFERROR(VLOOKUP(C79,C80:C$1993,1,0),"")="","",COUNTIF(C:C,C79))</f>
        <v/>
      </c>
      <c r="BY79" s="5" t="str">
        <f>IF(B79="","",IF(BU79="",1+(MAX(BY$2:BY78)),""))</f>
        <v/>
      </c>
      <c r="BZ79" s="5" t="str">
        <f t="shared" si="22"/>
        <v/>
      </c>
      <c r="CA79" s="5" t="str">
        <f t="shared" si="23"/>
        <v/>
      </c>
      <c r="CB79" s="14" t="str">
        <f t="shared" si="24"/>
        <v/>
      </c>
      <c r="CC79" s="25"/>
      <c r="CD79" s="15"/>
      <c r="CE79" s="5" t="str">
        <f t="shared" si="25"/>
        <v/>
      </c>
      <c r="CH79" s="5" t="str">
        <f t="shared" si="27"/>
        <v/>
      </c>
      <c r="CI79" s="5" t="str">
        <f>IF(J79="","",IFERROR(IF(VLOOKUP(J79,J$2:J78,1,0)=0,"",""),J79))</f>
        <v/>
      </c>
      <c r="CJ79" s="22" t="str">
        <f>IF(CI79="","",(IFERROR(VLOOKUP(MID(CI79,1,1),$DA$2:DE$28,3,0),0)+IFERROR(VLOOKUP(MID(CI79,2,1),DA$2:DE$28,4,0),0)+IFERROR(VLOOKUP(MID(CI79,3,1),DA$2:DE$28,5,0),0)+(ROW(CI79)/1000000000000)))</f>
        <v/>
      </c>
      <c r="CL79" s="5">
        <v>78</v>
      </c>
      <c r="CM79" s="5" t="str">
        <f>IFERROR(VLOOKUP(CL79,CH$2:CI1155,2,0),"")</f>
        <v/>
      </c>
      <c r="DG79" s="5" t="e">
        <f>IF(REPORTE!AH$2="si",IF(C79=VALUE(REPORTE!C$22),IF(SUM(DG80:DG$1993),CONCATENATE(INT(B79),", "),INT(B79)),""),IF(C79=VALUE(REPORTE!C$21),IF(SUM(DG80:DG$1993),CONCATENATE(INT(B79),", "),INT(B79)),""))</f>
        <v>#VALUE!</v>
      </c>
    </row>
    <row r="80" spans="1:111" s="5" customFormat="1" ht="15" customHeight="1" x14ac:dyDescent="0.25">
      <c r="A80" s="4" t="str">
        <f t="shared" ca="1" si="17"/>
        <v/>
      </c>
      <c r="B80" s="6"/>
      <c r="C80" s="8"/>
      <c r="D80" s="1" t="str">
        <f>IFERROR(INDEX('padron cfe'!B:B,MATCH(DATOS!C80,'padron cfe'!A:A,0),1),"")</f>
        <v/>
      </c>
      <c r="E80" s="1"/>
      <c r="F80" s="7"/>
      <c r="G80" s="9" t="s">
        <v>157</v>
      </c>
      <c r="H80" s="5" t="str">
        <f>IF(F80="","",IFERROR(CONCATENATE("PEUA",VLOOKUP(ESTADO,REPORTE!AV$2:AW$33,2,0),DIDTRITO_FORM,CADER_FORM,IFERROR(INDEX(BS:BS,MATCH(DAY(F80),BR:BR,0),1),DAY(F80)),IFERROR(INDEX(BS:BS,MATCH(MONTH(F80),BR:BR,0),1),MONTH(F80)),YEAR(F80),G80),""))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4"/>
      <c r="Y80" s="6" t="s">
        <v>157</v>
      </c>
      <c r="Z80" s="4"/>
      <c r="AA80" s="4" t="str">
        <f t="shared" si="18"/>
        <v/>
      </c>
      <c r="AB80" s="4"/>
      <c r="AC80" s="4"/>
      <c r="AD80" s="4"/>
      <c r="AE80" s="2" t="str">
        <f>IFERROR(IF(INDEX(AE$1:AE79,MATCH(J80,J$1:J79,0),1)=0,"",INDEX(AE$1:AE79,MATCH(J80,J$1:J79,0),1)),"")</f>
        <v/>
      </c>
      <c r="AF80" s="2" t="str">
        <f>IFERROR(IF(INDEX(AF$1:AF79,MATCH(J80,J$1:J79,0),1)=0,"",INDEX(AF$1:AF79,MATCH(J80,J$1:J79,0),1)),"")</f>
        <v/>
      </c>
      <c r="AG80" s="2" t="str">
        <f>IFERROR(IF(INDEX(AG$1:AG79,MATCH(J80,J$1:J79,0),1)=0,"",INDEX(AG$1:AG79,MATCH(J80,J$1:J79,0),1)),"")</f>
        <v/>
      </c>
      <c r="AH80" s="2"/>
      <c r="AI80" s="2"/>
      <c r="AJ80" s="2"/>
      <c r="AK80" s="4"/>
      <c r="AL80" s="4"/>
      <c r="AM80" s="4"/>
      <c r="AN80" s="4"/>
      <c r="AO80" s="4"/>
      <c r="AP80" s="4"/>
      <c r="AQ80" s="4"/>
      <c r="AR80" s="4"/>
      <c r="AS80" s="4"/>
      <c r="AU80" s="7"/>
      <c r="AV80" s="47"/>
      <c r="AW80" s="66"/>
      <c r="AX80" s="66"/>
      <c r="AY80" s="66"/>
      <c r="AZ80" s="78"/>
      <c r="BA80" s="66"/>
      <c r="BB80" s="66"/>
      <c r="BC80" s="4"/>
      <c r="BD80" s="69"/>
      <c r="BE80" s="4"/>
      <c r="BF80" s="4"/>
      <c r="BG80" s="9" t="s">
        <v>157</v>
      </c>
      <c r="BH80" s="7"/>
      <c r="BI80" s="7"/>
      <c r="BJ80" s="7"/>
      <c r="BK80" s="7"/>
      <c r="BL80" s="7"/>
      <c r="BM80" s="7" t="str">
        <f t="shared" ca="1" si="19"/>
        <v/>
      </c>
      <c r="BN80" s="75" t="str">
        <f t="shared" si="20"/>
        <v/>
      </c>
      <c r="BO80" s="75" t="str">
        <f t="shared" si="21"/>
        <v/>
      </c>
      <c r="BU80" s="4" t="str">
        <f>IF(IFERROR(VLOOKUP(C80,C81:C$1993,1,0),"")="","",COUNTIF(C:C,C80))</f>
        <v/>
      </c>
      <c r="BY80" s="5" t="str">
        <f>IF(B80="","",IF(BU80="",1+(MAX(BY$2:BY79)),""))</f>
        <v/>
      </c>
      <c r="BZ80" s="5" t="str">
        <f t="shared" si="22"/>
        <v/>
      </c>
      <c r="CA80" s="5" t="str">
        <f t="shared" si="23"/>
        <v/>
      </c>
      <c r="CB80" s="14" t="str">
        <f t="shared" si="24"/>
        <v/>
      </c>
      <c r="CC80" s="25"/>
      <c r="CD80" s="15"/>
      <c r="CE80" s="5" t="str">
        <f t="shared" si="25"/>
        <v/>
      </c>
      <c r="CH80" s="5" t="str">
        <f t="shared" si="27"/>
        <v/>
      </c>
      <c r="CI80" s="5" t="str">
        <f>IF(J80="","",IFERROR(IF(VLOOKUP(J80,J$2:J79,1,0)=0,"",""),J80))</f>
        <v/>
      </c>
      <c r="CJ80" s="22" t="str">
        <f>IF(CI80="","",(IFERROR(VLOOKUP(MID(CI80,1,1),$DA$2:DE$28,3,0),0)+IFERROR(VLOOKUP(MID(CI80,2,1),DA$2:DE$28,4,0),0)+IFERROR(VLOOKUP(MID(CI80,3,1),DA$2:DE$28,5,0),0)+(ROW(CI80)/1000000000000)))</f>
        <v/>
      </c>
      <c r="CL80" s="5">
        <v>79</v>
      </c>
      <c r="CM80" s="5" t="str">
        <f>IFERROR(VLOOKUP(CL80,CH$2:CI1156,2,0),"")</f>
        <v/>
      </c>
      <c r="DG80" s="5" t="e">
        <f>IF(REPORTE!AH$2="si",IF(C80=VALUE(REPORTE!C$22),IF(SUM(DG81:DG$1993),CONCATENATE(INT(B80),", "),INT(B80)),""),IF(C80=VALUE(REPORTE!C$21),IF(SUM(DG81:DG$1993),CONCATENATE(INT(B80),", "),INT(B80)),""))</f>
        <v>#VALUE!</v>
      </c>
    </row>
    <row r="81" spans="1:112" s="5" customFormat="1" ht="15" customHeight="1" x14ac:dyDescent="0.25">
      <c r="A81" s="4" t="str">
        <f t="shared" ca="1" si="17"/>
        <v/>
      </c>
      <c r="B81" s="6"/>
      <c r="C81" s="8"/>
      <c r="D81" s="1" t="str">
        <f>IFERROR(INDEX('padron cfe'!B:B,MATCH(DATOS!C81,'padron cfe'!A:A,0),1),"")</f>
        <v/>
      </c>
      <c r="E81" s="1"/>
      <c r="F81" s="7"/>
      <c r="G81" s="9" t="s">
        <v>157</v>
      </c>
      <c r="H81" s="5" t="str">
        <f>IF(F81="","",IFERROR(CONCATENATE("PEUA",VLOOKUP(ESTADO,REPORTE!AV$2:AW$33,2,0),DIDTRITO_FORM,CADER_FORM,IFERROR(INDEX(BS:BS,MATCH(DAY(F81),BR:BR,0),1),DAY(F81)),IFERROR(INDEX(BS:BS,MATCH(MONTH(F81),BR:BR,0),1),MONTH(F81)),YEAR(F81),G81),""))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4"/>
      <c r="Y81" s="6" t="s">
        <v>157</v>
      </c>
      <c r="Z81" s="4"/>
      <c r="AA81" s="4" t="str">
        <f t="shared" si="18"/>
        <v/>
      </c>
      <c r="AB81" s="4"/>
      <c r="AC81" s="4"/>
      <c r="AD81" s="4"/>
      <c r="AE81" s="2" t="str">
        <f>IFERROR(IF(INDEX(AE$1:AE80,MATCH(J81,J$1:J80,0),1)=0,"",INDEX(AE$1:AE80,MATCH(J81,J$1:J80,0),1)),"")</f>
        <v/>
      </c>
      <c r="AF81" s="2" t="str">
        <f>IFERROR(IF(INDEX(AF$1:AF80,MATCH(J81,J$1:J80,0),1)=0,"",INDEX(AF$1:AF80,MATCH(J81,J$1:J80,0),1)),"")</f>
        <v/>
      </c>
      <c r="AG81" s="2" t="str">
        <f>IFERROR(IF(INDEX(AG$1:AG80,MATCH(J81,J$1:J80,0),1)=0,"",INDEX(AG$1:AG80,MATCH(J81,J$1:J80,0),1)),"")</f>
        <v/>
      </c>
      <c r="AH81" s="2"/>
      <c r="AI81" s="2"/>
      <c r="AJ81" s="2"/>
      <c r="AK81" s="4"/>
      <c r="AL81" s="4"/>
      <c r="AM81" s="4"/>
      <c r="AN81" s="4"/>
      <c r="AO81" s="4"/>
      <c r="AP81" s="4"/>
      <c r="AQ81" s="4"/>
      <c r="AR81" s="4"/>
      <c r="AS81" s="4"/>
      <c r="AU81" s="7"/>
      <c r="AV81" s="47"/>
      <c r="AW81" s="66"/>
      <c r="AX81" s="66"/>
      <c r="AY81" s="66"/>
      <c r="AZ81" s="78"/>
      <c r="BA81" s="66"/>
      <c r="BB81" s="66"/>
      <c r="BC81" s="4"/>
      <c r="BD81" s="69"/>
      <c r="BE81" s="4"/>
      <c r="BF81" s="4"/>
      <c r="BG81" s="9"/>
      <c r="BH81" s="7"/>
      <c r="BI81" s="7"/>
      <c r="BJ81" s="7"/>
      <c r="BK81" s="7"/>
      <c r="BL81" s="7"/>
      <c r="BM81" s="7" t="str">
        <f t="shared" ca="1" si="19"/>
        <v/>
      </c>
      <c r="BN81" s="75" t="str">
        <f t="shared" si="20"/>
        <v/>
      </c>
      <c r="BO81" s="75" t="str">
        <f t="shared" si="21"/>
        <v/>
      </c>
      <c r="BU81" s="4" t="str">
        <f>IF(IFERROR(VLOOKUP(C81,C82:C$1993,1,0),"")="","",COUNTIF(C:C,C81))</f>
        <v/>
      </c>
      <c r="BY81" s="5" t="str">
        <f>IF(B81="","",IF(BU81="",1+(MAX(BY$2:BY80)),""))</f>
        <v/>
      </c>
      <c r="BZ81" s="5" t="str">
        <f t="shared" si="22"/>
        <v/>
      </c>
      <c r="CA81" s="5" t="str">
        <f t="shared" si="23"/>
        <v/>
      </c>
      <c r="CB81" s="14" t="str">
        <f t="shared" si="24"/>
        <v/>
      </c>
      <c r="CC81" s="25"/>
      <c r="CD81" s="15"/>
      <c r="CE81" s="5" t="str">
        <f t="shared" si="25"/>
        <v/>
      </c>
      <c r="CH81" s="5" t="str">
        <f t="shared" si="27"/>
        <v/>
      </c>
      <c r="CI81" s="5" t="str">
        <f>IF(J81="","",IFERROR(IF(VLOOKUP(J81,J$2:J80,1,0)=0,"",""),J81))</f>
        <v/>
      </c>
      <c r="CJ81" s="22" t="str">
        <f>IF(CI81="","",(IFERROR(VLOOKUP(MID(CI81,1,1),$DA$2:DE$28,3,0),0)+IFERROR(VLOOKUP(MID(CI81,2,1),DA$2:DE$28,4,0),0)+IFERROR(VLOOKUP(MID(CI81,3,1),DA$2:DE$28,5,0),0)+(ROW(CI81)/1000000000000)))</f>
        <v/>
      </c>
      <c r="CL81" s="5">
        <v>80</v>
      </c>
      <c r="CM81" s="5" t="str">
        <f>IFERROR(VLOOKUP(CL81,CH$2:CI1157,2,0),"")</f>
        <v/>
      </c>
      <c r="DG81" s="5" t="e">
        <f>IF(REPORTE!AH$2="si",IF(C81=VALUE(REPORTE!C$22),IF(SUM(DG82:DG$1993),CONCATENATE(INT(B81),", "),INT(B81)),""),IF(C81=VALUE(REPORTE!C$21),IF(SUM(DG82:DG$1993),CONCATENATE(INT(B81),", "),INT(B81)),""))</f>
        <v>#VALUE!</v>
      </c>
    </row>
    <row r="82" spans="1:112" s="5" customFormat="1" ht="15" customHeight="1" x14ac:dyDescent="0.25">
      <c r="A82" s="4" t="str">
        <f t="shared" ca="1" si="17"/>
        <v/>
      </c>
      <c r="B82" s="6"/>
      <c r="C82" s="8"/>
      <c r="D82" s="1" t="str">
        <f>IFERROR(INDEX('padron cfe'!B:B,MATCH(DATOS!C82,'padron cfe'!A:A,0),1),"")</f>
        <v/>
      </c>
      <c r="E82" s="1"/>
      <c r="F82" s="7"/>
      <c r="G82" s="9" t="s">
        <v>157</v>
      </c>
      <c r="H82" s="5" t="str">
        <f>IF(F82="","",IFERROR(CONCATENATE("PEUA",VLOOKUP(ESTADO,REPORTE!AV$2:AW$33,2,0),DIDTRITO_FORM,CADER_FORM,IFERROR(INDEX(BS:BS,MATCH(DAY(F82),BR:BR,0),1),DAY(F82)),IFERROR(INDEX(BS:BS,MATCH(MONTH(F82),BR:BR,0),1),MONTH(F82)),YEAR(F82),G82),""))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4"/>
      <c r="Y82" s="6" t="s">
        <v>157</v>
      </c>
      <c r="Z82" s="4"/>
      <c r="AA82" s="4" t="str">
        <f t="shared" si="18"/>
        <v/>
      </c>
      <c r="AB82" s="4"/>
      <c r="AC82" s="4"/>
      <c r="AD82" s="4"/>
      <c r="AE82" s="2" t="str">
        <f>IFERROR(IF(INDEX(AE$1:AE81,MATCH(J82,J$1:J81,0),1)=0,"",INDEX(AE$1:AE81,MATCH(J82,J$1:J81,0),1)),"")</f>
        <v/>
      </c>
      <c r="AF82" s="2" t="str">
        <f>IFERROR(IF(INDEX(AF$1:AF81,MATCH(J82,J$1:J81,0),1)=0,"",INDEX(AF$1:AF81,MATCH(J82,J$1:J81,0),1)),"")</f>
        <v/>
      </c>
      <c r="AG82" s="2" t="str">
        <f>IFERROR(IF(INDEX(AG$1:AG81,MATCH(J82,J$1:J81,0),1)=0,"",INDEX(AG$1:AG81,MATCH(J82,J$1:J81,0),1)),"")</f>
        <v/>
      </c>
      <c r="AH82" s="2"/>
      <c r="AI82" s="2"/>
      <c r="AJ82" s="2"/>
      <c r="AK82" s="4"/>
      <c r="AL82" s="4"/>
      <c r="AM82" s="4"/>
      <c r="AN82" s="4"/>
      <c r="AO82" s="4"/>
      <c r="AP82" s="4"/>
      <c r="AQ82" s="4"/>
      <c r="AR82" s="4"/>
      <c r="AS82" s="4"/>
      <c r="AU82" s="7"/>
      <c r="AV82" s="47"/>
      <c r="AW82" s="66"/>
      <c r="AX82" s="66"/>
      <c r="AY82" s="66"/>
      <c r="AZ82" s="78"/>
      <c r="BA82" s="66"/>
      <c r="BB82" s="66"/>
      <c r="BC82" s="4"/>
      <c r="BD82" s="69"/>
      <c r="BE82" s="4"/>
      <c r="BF82" s="4"/>
      <c r="BG82" s="9" t="s">
        <v>157</v>
      </c>
      <c r="BH82" s="7"/>
      <c r="BI82" s="7"/>
      <c r="BJ82" s="7"/>
      <c r="BK82" s="7"/>
      <c r="BL82" s="7"/>
      <c r="BM82" s="7" t="str">
        <f t="shared" ca="1" si="19"/>
        <v/>
      </c>
      <c r="BN82" s="75" t="str">
        <f t="shared" si="20"/>
        <v/>
      </c>
      <c r="BO82" s="75" t="str">
        <f t="shared" si="21"/>
        <v/>
      </c>
      <c r="BU82" s="4" t="str">
        <f>IF(IFERROR(VLOOKUP(C82,C83:C$1993,1,0),"")="","",COUNTIF(C:C,C82))</f>
        <v/>
      </c>
      <c r="BY82" s="5" t="str">
        <f>IF(B82="","",IF(BU82="",1+(MAX(BY$2:BY81)),""))</f>
        <v/>
      </c>
      <c r="BZ82" s="5" t="str">
        <f t="shared" si="22"/>
        <v/>
      </c>
      <c r="CA82" s="5" t="str">
        <f t="shared" si="23"/>
        <v/>
      </c>
      <c r="CB82" s="14" t="str">
        <f t="shared" si="24"/>
        <v/>
      </c>
      <c r="CC82" s="25"/>
      <c r="CD82" s="15"/>
      <c r="CE82" s="5" t="str">
        <f t="shared" si="25"/>
        <v/>
      </c>
      <c r="CH82" s="5" t="str">
        <f t="shared" si="27"/>
        <v/>
      </c>
      <c r="CI82" s="5" t="str">
        <f>IF(J82="","",IFERROR(IF(VLOOKUP(J82,J$2:J81,1,0)=0,"",""),J82))</f>
        <v/>
      </c>
      <c r="CJ82" s="22" t="str">
        <f>IF(CI82="","",(IFERROR(VLOOKUP(MID(CI82,1,1),$DA$2:DE$28,3,0),0)+IFERROR(VLOOKUP(MID(CI82,2,1),DA$2:DE$28,4,0),0)+IFERROR(VLOOKUP(MID(CI82,3,1),DA$2:DE$28,5,0),0)+(ROW(CI82)/1000000000000)))</f>
        <v/>
      </c>
      <c r="CL82" s="5">
        <v>81</v>
      </c>
      <c r="CM82" s="5" t="str">
        <f>IFERROR(VLOOKUP(CL82,CH$2:CI1158,2,0),"")</f>
        <v/>
      </c>
      <c r="DG82" s="5" t="e">
        <f>IF(REPORTE!AH$2="si",IF(C82=VALUE(REPORTE!C$22),IF(SUM(DG83:DG$1993),CONCATENATE(INT(B82),", "),INT(B82)),""),IF(C82=VALUE(REPORTE!C$21),IF(SUM(DG83:DG$1993),CONCATENATE(INT(B82),", "),INT(B82)),""))</f>
        <v>#VALUE!</v>
      </c>
    </row>
    <row r="83" spans="1:112" s="5" customFormat="1" ht="15" customHeight="1" x14ac:dyDescent="0.25">
      <c r="A83" s="4" t="str">
        <f t="shared" ca="1" si="17"/>
        <v/>
      </c>
      <c r="B83" s="6"/>
      <c r="C83" s="8"/>
      <c r="D83" s="1" t="str">
        <f>IFERROR(INDEX('padron cfe'!B:B,MATCH(DATOS!C83,'padron cfe'!A:A,0),1),"")</f>
        <v/>
      </c>
      <c r="E83" s="1"/>
      <c r="F83" s="7"/>
      <c r="G83" s="9" t="s">
        <v>157</v>
      </c>
      <c r="H83" s="5" t="str">
        <f>IF(F83="","",IFERROR(CONCATENATE("PEUA",VLOOKUP(ESTADO,REPORTE!AV$2:AW$33,2,0),DIDTRITO_FORM,CADER_FORM,IFERROR(INDEX(BS:BS,MATCH(DAY(F83),BR:BR,0),1),DAY(F83)),IFERROR(INDEX(BS:BS,MATCH(MONTH(F83),BR:BR,0),1),MONTH(F83)),YEAR(F83),G83),""))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4"/>
      <c r="Y83" s="6" t="s">
        <v>157</v>
      </c>
      <c r="Z83" s="4"/>
      <c r="AA83" s="4" t="str">
        <f t="shared" si="18"/>
        <v/>
      </c>
      <c r="AB83" s="4"/>
      <c r="AC83" s="4"/>
      <c r="AD83" s="4"/>
      <c r="AE83" s="2" t="str">
        <f>IFERROR(IF(INDEX(AE$1:AE82,MATCH(J83,J$1:J82,0),1)=0,"",INDEX(AE$1:AE82,MATCH(J83,J$1:J82,0),1)),"")</f>
        <v/>
      </c>
      <c r="AF83" s="2" t="str">
        <f>IFERROR(IF(INDEX(AF$1:AF82,MATCH(J83,J$1:J82,0),1)=0,"",INDEX(AF$1:AF82,MATCH(J83,J$1:J82,0),1)),"")</f>
        <v/>
      </c>
      <c r="AG83" s="2" t="str">
        <f>IFERROR(IF(INDEX(AG$1:AG82,MATCH(J83,J$1:J82,0),1)=0,"",INDEX(AG$1:AG82,MATCH(J83,J$1:J82,0),1)),"")</f>
        <v/>
      </c>
      <c r="AH83" s="2"/>
      <c r="AI83" s="2"/>
      <c r="AJ83" s="2"/>
      <c r="AK83" s="4"/>
      <c r="AL83" s="4"/>
      <c r="AM83" s="4"/>
      <c r="AN83" s="4"/>
      <c r="AO83" s="4"/>
      <c r="AP83" s="4"/>
      <c r="AQ83" s="4"/>
      <c r="AR83" s="4"/>
      <c r="AS83" s="4"/>
      <c r="AU83" s="7"/>
      <c r="AV83" s="47"/>
      <c r="AW83" s="66"/>
      <c r="AX83" s="66"/>
      <c r="AY83" s="66"/>
      <c r="AZ83" s="78"/>
      <c r="BA83" s="66"/>
      <c r="BB83" s="66"/>
      <c r="BC83" s="4"/>
      <c r="BD83" s="69"/>
      <c r="BE83" s="4"/>
      <c r="BF83" s="4"/>
      <c r="BG83" s="9"/>
      <c r="BH83" s="7"/>
      <c r="BI83" s="7"/>
      <c r="BJ83" s="7"/>
      <c r="BK83" s="7"/>
      <c r="BL83" s="7"/>
      <c r="BM83" s="7" t="str">
        <f t="shared" ca="1" si="19"/>
        <v/>
      </c>
      <c r="BN83" s="75" t="str">
        <f t="shared" si="20"/>
        <v/>
      </c>
      <c r="BO83" s="75" t="str">
        <f t="shared" si="21"/>
        <v/>
      </c>
      <c r="BU83" s="4" t="str">
        <f>IF(IFERROR(VLOOKUP(C83,C84:C$1993,1,0),"")="","",COUNTIF(C:C,C83))</f>
        <v/>
      </c>
      <c r="BY83" s="5" t="str">
        <f>IF(B83="","",IF(BU83="",1+(MAX(BY$2:BY82)),""))</f>
        <v/>
      </c>
      <c r="BZ83" s="5" t="str">
        <f t="shared" si="22"/>
        <v/>
      </c>
      <c r="CA83" s="5" t="str">
        <f t="shared" si="23"/>
        <v/>
      </c>
      <c r="CB83" s="14" t="str">
        <f t="shared" si="24"/>
        <v/>
      </c>
      <c r="CC83" s="25"/>
      <c r="CD83" s="15"/>
      <c r="CE83" s="5" t="str">
        <f t="shared" si="25"/>
        <v/>
      </c>
      <c r="CH83" s="5" t="str">
        <f t="shared" si="27"/>
        <v/>
      </c>
      <c r="CI83" s="5" t="str">
        <f>IF(J83="","",IFERROR(IF(VLOOKUP(J83,J$2:J82,1,0)=0,"",""),J83))</f>
        <v/>
      </c>
      <c r="CJ83" s="22" t="str">
        <f>IF(CI83="","",(IFERROR(VLOOKUP(MID(CI83,1,1),$DA$2:DE$28,3,0),0)+IFERROR(VLOOKUP(MID(CI83,2,1),DA$2:DE$28,4,0),0)+IFERROR(VLOOKUP(MID(CI83,3,1),DA$2:DE$28,5,0),0)+(ROW(CI83)/1000000000000)))</f>
        <v/>
      </c>
      <c r="CL83" s="5">
        <v>82</v>
      </c>
      <c r="CM83" s="5" t="str">
        <f>IFERROR(VLOOKUP(CL83,CH$2:CI1159,2,0),"")</f>
        <v/>
      </c>
      <c r="DG83" s="5" t="e">
        <f>IF(REPORTE!AH$2="si",IF(C83=VALUE(REPORTE!C$22),IF(SUM(DG84:DG$1993),CONCATENATE(INT(B83),", "),INT(B83)),""),IF(C83=VALUE(REPORTE!C$21),IF(SUM(DG84:DG$1993),CONCATENATE(INT(B83),", "),INT(B83)),""))</f>
        <v>#VALUE!</v>
      </c>
    </row>
    <row r="84" spans="1:112" s="5" customFormat="1" ht="15" customHeight="1" x14ac:dyDescent="0.25">
      <c r="A84" s="4" t="str">
        <f t="shared" ca="1" si="17"/>
        <v/>
      </c>
      <c r="B84" s="6"/>
      <c r="C84" s="8"/>
      <c r="D84" s="1" t="str">
        <f>IFERROR(INDEX('padron cfe'!B:B,MATCH(DATOS!C84,'padron cfe'!A:A,0),1),"")</f>
        <v/>
      </c>
      <c r="E84" s="1"/>
      <c r="F84" s="7"/>
      <c r="G84" s="9" t="s">
        <v>157</v>
      </c>
      <c r="H84" s="5" t="str">
        <f>IF(F84="","",IFERROR(CONCATENATE("PEUA",VLOOKUP(ESTADO,REPORTE!AV$2:AW$33,2,0),DIDTRITO_FORM,CADER_FORM,IFERROR(INDEX(BS:BS,MATCH(DAY(F84),BR:BR,0),1),DAY(F84)),IFERROR(INDEX(BS:BS,MATCH(MONTH(F84),BR:BR,0),1),MONTH(F84)),YEAR(F84),G84),""))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4"/>
      <c r="Y84" s="6" t="s">
        <v>157</v>
      </c>
      <c r="Z84" s="4"/>
      <c r="AA84" s="4" t="str">
        <f t="shared" si="18"/>
        <v/>
      </c>
      <c r="AB84" s="4"/>
      <c r="AC84" s="4"/>
      <c r="AD84" s="4"/>
      <c r="AE84" s="2" t="str">
        <f>IFERROR(IF(INDEX(AE$1:AE83,MATCH(J84,J$1:J83,0),1)=0,"",INDEX(AE$1:AE83,MATCH(J84,J$1:J83,0),1)),"")</f>
        <v/>
      </c>
      <c r="AF84" s="2" t="str">
        <f>IFERROR(IF(INDEX(AF$1:AF83,MATCH(J84,J$1:J83,0),1)=0,"",INDEX(AF$1:AF83,MATCH(J84,J$1:J83,0),1)),"")</f>
        <v/>
      </c>
      <c r="AG84" s="2" t="str">
        <f>IFERROR(IF(INDEX(AG$1:AG83,MATCH(J84,J$1:J83,0),1)=0,"",INDEX(AG$1:AG83,MATCH(J84,J$1:J83,0),1)),"")</f>
        <v/>
      </c>
      <c r="AH84" s="2"/>
      <c r="AI84" s="2"/>
      <c r="AJ84" s="2"/>
      <c r="AK84" s="4"/>
      <c r="AL84" s="4"/>
      <c r="AM84" s="4"/>
      <c r="AN84" s="4"/>
      <c r="AO84" s="4"/>
      <c r="AP84" s="4"/>
      <c r="AQ84" s="4"/>
      <c r="AR84" s="4"/>
      <c r="AS84" s="4"/>
      <c r="AU84" s="7"/>
      <c r="AV84" s="47"/>
      <c r="AW84" s="66"/>
      <c r="AX84" s="66"/>
      <c r="AY84" s="66"/>
      <c r="AZ84" s="78"/>
      <c r="BA84" s="66"/>
      <c r="BB84" s="66"/>
      <c r="BC84" s="4"/>
      <c r="BD84" s="69"/>
      <c r="BE84" s="4"/>
      <c r="BF84" s="4"/>
      <c r="BG84" s="9" t="s">
        <v>157</v>
      </c>
      <c r="BH84" s="7"/>
      <c r="BI84" s="7"/>
      <c r="BJ84" s="7"/>
      <c r="BK84" s="7"/>
      <c r="BL84" s="7"/>
      <c r="BM84" s="7" t="str">
        <f t="shared" ca="1" si="19"/>
        <v/>
      </c>
      <c r="BN84" s="75" t="str">
        <f t="shared" si="20"/>
        <v/>
      </c>
      <c r="BO84" s="75" t="str">
        <f t="shared" si="21"/>
        <v/>
      </c>
      <c r="BU84" s="4" t="str">
        <f>IF(IFERROR(VLOOKUP(C84,C85:C$1993,1,0),"")="","",COUNTIF(C:C,C84))</f>
        <v/>
      </c>
      <c r="BY84" s="5" t="str">
        <f>IF(B84="","",IF(BU84="",1+(MAX(BY$2:BY83)),""))</f>
        <v/>
      </c>
      <c r="BZ84" s="5" t="str">
        <f t="shared" si="22"/>
        <v/>
      </c>
      <c r="CA84" s="5" t="str">
        <f t="shared" si="23"/>
        <v/>
      </c>
      <c r="CB84" s="14" t="str">
        <f t="shared" si="24"/>
        <v/>
      </c>
      <c r="CC84" s="25"/>
      <c r="CD84" s="15"/>
      <c r="CE84" s="5" t="str">
        <f t="shared" si="25"/>
        <v/>
      </c>
      <c r="CH84" s="5" t="str">
        <f t="shared" si="27"/>
        <v/>
      </c>
      <c r="CI84" s="5" t="str">
        <f>IF(J84="","",IFERROR(IF(VLOOKUP(J84,J$2:J83,1,0)=0,"",""),J84))</f>
        <v/>
      </c>
      <c r="CJ84" s="22" t="str">
        <f>IF(CI84="","",(IFERROR(VLOOKUP(MID(CI84,1,1),$DA$2:DE$28,3,0),0)+IFERROR(VLOOKUP(MID(CI84,2,1),DA$2:DE$28,4,0),0)+IFERROR(VLOOKUP(MID(CI84,3,1),DA$2:DE$28,5,0),0)+(ROW(CI84)/1000000000000)))</f>
        <v/>
      </c>
      <c r="CL84" s="5">
        <v>83</v>
      </c>
      <c r="CM84" s="5" t="str">
        <f>IFERROR(VLOOKUP(CL84,CH$2:CI1160,2,0),"")</f>
        <v/>
      </c>
      <c r="DG84" s="5" t="e">
        <f>IF(REPORTE!AH$2="si",IF(C84=VALUE(REPORTE!C$22),IF(SUM(DG85:DG$1993),CONCATENATE(INT(B84),", "),INT(B84)),""),IF(C84=VALUE(REPORTE!C$21),IF(SUM(DG85:DG$1993),CONCATENATE(INT(B84),", "),INT(B84)),""))</f>
        <v>#VALUE!</v>
      </c>
    </row>
    <row r="85" spans="1:112" s="5" customFormat="1" ht="15" customHeight="1" x14ac:dyDescent="0.25">
      <c r="A85" s="4" t="str">
        <f t="shared" ca="1" si="17"/>
        <v/>
      </c>
      <c r="B85" s="6"/>
      <c r="C85" s="8"/>
      <c r="D85" s="1" t="str">
        <f>IFERROR(INDEX('padron cfe'!B:B,MATCH(DATOS!C85,'padron cfe'!A:A,0),1),"")</f>
        <v/>
      </c>
      <c r="E85" s="1"/>
      <c r="F85" s="7"/>
      <c r="G85" s="9" t="s">
        <v>157</v>
      </c>
      <c r="H85" s="5" t="str">
        <f>IF(F85="","",IFERROR(CONCATENATE("PEUA",VLOOKUP(ESTADO,REPORTE!AV$2:AW$33,2,0),DIDTRITO_FORM,CADER_FORM,IFERROR(INDEX(BS:BS,MATCH(DAY(F85),BR:BR,0),1),DAY(F85)),IFERROR(INDEX(BS:BS,MATCH(MONTH(F85),BR:BR,0),1),MONTH(F85)),YEAR(F85),G85),""))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4"/>
      <c r="Y85" s="6" t="s">
        <v>157</v>
      </c>
      <c r="Z85" s="4"/>
      <c r="AA85" s="4" t="str">
        <f t="shared" si="18"/>
        <v/>
      </c>
      <c r="AB85" s="4"/>
      <c r="AC85" s="4"/>
      <c r="AD85" s="4"/>
      <c r="AE85" s="2" t="str">
        <f>IFERROR(IF(INDEX(AE$1:AE84,MATCH(J85,J$1:J84,0),1)=0,"",INDEX(AE$1:AE84,MATCH(J85,J$1:J84,0),1)),"")</f>
        <v/>
      </c>
      <c r="AF85" s="2" t="str">
        <f>IFERROR(IF(INDEX(AF$1:AF84,MATCH(J85,J$1:J84,0),1)=0,"",INDEX(AF$1:AF84,MATCH(J85,J$1:J84,0),1)),"")</f>
        <v/>
      </c>
      <c r="AG85" s="2" t="str">
        <f>IFERROR(IF(INDEX(AG$1:AG84,MATCH(J85,J$1:J84,0),1)=0,"",INDEX(AG$1:AG84,MATCH(J85,J$1:J84,0),1)),"")</f>
        <v/>
      </c>
      <c r="AH85" s="2"/>
      <c r="AI85" s="2"/>
      <c r="AJ85" s="2"/>
      <c r="AK85" s="4"/>
      <c r="AL85" s="4"/>
      <c r="AM85" s="4"/>
      <c r="AN85" s="4"/>
      <c r="AO85" s="4"/>
      <c r="AP85" s="4"/>
      <c r="AQ85" s="4"/>
      <c r="AR85" s="4"/>
      <c r="AS85" s="4"/>
      <c r="AU85" s="7"/>
      <c r="AV85" s="47"/>
      <c r="AW85" s="66"/>
      <c r="AX85" s="66"/>
      <c r="AY85" s="66"/>
      <c r="AZ85" s="78"/>
      <c r="BA85" s="66"/>
      <c r="BB85" s="66"/>
      <c r="BC85" s="4"/>
      <c r="BD85" s="69"/>
      <c r="BE85" s="4"/>
      <c r="BF85" s="4"/>
      <c r="BG85" s="9"/>
      <c r="BH85" s="7"/>
      <c r="BI85" s="7"/>
      <c r="BJ85" s="7"/>
      <c r="BK85" s="7"/>
      <c r="BL85" s="7"/>
      <c r="BM85" s="7" t="str">
        <f t="shared" ca="1" si="19"/>
        <v/>
      </c>
      <c r="BN85" s="75" t="str">
        <f t="shared" si="20"/>
        <v/>
      </c>
      <c r="BO85" s="75" t="str">
        <f t="shared" si="21"/>
        <v/>
      </c>
      <c r="BU85" s="4" t="str">
        <f>IF(IFERROR(VLOOKUP(C85,C86:C$1993,1,0),"")="","",COUNTIF(C:C,C85))</f>
        <v/>
      </c>
      <c r="BY85" s="5" t="str">
        <f>IF(B85="","",IF(BU85="",1+(MAX(BY$2:BY84)),""))</f>
        <v/>
      </c>
      <c r="BZ85" s="5" t="str">
        <f t="shared" si="22"/>
        <v/>
      </c>
      <c r="CA85" s="5" t="str">
        <f t="shared" si="23"/>
        <v/>
      </c>
      <c r="CB85" s="14" t="str">
        <f t="shared" si="24"/>
        <v/>
      </c>
      <c r="CC85" s="25"/>
      <c r="CD85" s="15"/>
      <c r="CE85" s="5" t="str">
        <f t="shared" si="25"/>
        <v/>
      </c>
      <c r="CH85" s="5" t="str">
        <f t="shared" si="27"/>
        <v/>
      </c>
      <c r="CI85" s="5" t="str">
        <f>IF(J85="","",IFERROR(IF(VLOOKUP(J85,J$2:J84,1,0)=0,"",""),J85))</f>
        <v/>
      </c>
      <c r="CJ85" s="22" t="str">
        <f>IF(CI85="","",(IFERROR(VLOOKUP(MID(CI85,1,1),$DA$2:DE$28,3,0),0)+IFERROR(VLOOKUP(MID(CI85,2,1),DA$2:DE$28,4,0),0)+IFERROR(VLOOKUP(MID(CI85,3,1),DA$2:DE$28,5,0),0)+(ROW(CI85)/1000000000000)))</f>
        <v/>
      </c>
      <c r="CL85" s="5">
        <v>84</v>
      </c>
      <c r="CM85" s="5" t="str">
        <f>IFERROR(VLOOKUP(CL85,CH$2:CI1161,2,0),"")</f>
        <v/>
      </c>
      <c r="DG85" s="5" t="e">
        <f>IF(REPORTE!AH$2="si",IF(C85=VALUE(REPORTE!C$22),IF(SUM(DG86:DG$1993),CONCATENATE(INT(B85),", "),INT(B85)),""),IF(C85=VALUE(REPORTE!C$21),IF(SUM(DG86:DG$1993),CONCATENATE(INT(B85),", "),INT(B85)),""))</f>
        <v>#VALUE!</v>
      </c>
    </row>
    <row r="86" spans="1:112" s="5" customFormat="1" ht="15" customHeight="1" x14ac:dyDescent="0.25">
      <c r="A86" s="4" t="str">
        <f t="shared" ca="1" si="17"/>
        <v/>
      </c>
      <c r="B86" s="6"/>
      <c r="C86" s="8"/>
      <c r="D86" s="1" t="str">
        <f>IFERROR(INDEX('padron cfe'!B:B,MATCH(DATOS!C86,'padron cfe'!A:A,0),1),"")</f>
        <v/>
      </c>
      <c r="E86" s="1"/>
      <c r="F86" s="7"/>
      <c r="G86" s="9" t="s">
        <v>157</v>
      </c>
      <c r="H86" s="5" t="str">
        <f>IF(F86="","",IFERROR(CONCATENATE("PEUA",VLOOKUP(ESTADO,REPORTE!AV$2:AW$33,2,0),DIDTRITO_FORM,CADER_FORM,IFERROR(INDEX(BS:BS,MATCH(DAY(F86),BR:BR,0),1),DAY(F86)),IFERROR(INDEX(BS:BS,MATCH(MONTH(F86),BR:BR,0),1),MONTH(F86)),YEAR(F86),G86),""))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4"/>
      <c r="Y86" s="6" t="s">
        <v>157</v>
      </c>
      <c r="Z86" s="4"/>
      <c r="AA86" s="4" t="str">
        <f t="shared" si="18"/>
        <v/>
      </c>
      <c r="AB86" s="4"/>
      <c r="AC86" s="4"/>
      <c r="AD86" s="4"/>
      <c r="AE86" s="2" t="str">
        <f>IFERROR(IF(INDEX(AE$1:AE85,MATCH(J86,J$1:J85,0),1)=0,"",INDEX(AE$1:AE85,MATCH(J86,J$1:J85,0),1)),"")</f>
        <v/>
      </c>
      <c r="AF86" s="2" t="str">
        <f>IFERROR(IF(INDEX(AF$1:AF85,MATCH(J86,J$1:J85,0),1)=0,"",INDEX(AF$1:AF85,MATCH(J86,J$1:J85,0),1)),"")</f>
        <v/>
      </c>
      <c r="AG86" s="2" t="str">
        <f>IFERROR(IF(INDEX(AG$1:AG85,MATCH(J86,J$1:J85,0),1)=0,"",INDEX(AG$1:AG85,MATCH(J86,J$1:J85,0),1)),"")</f>
        <v/>
      </c>
      <c r="AH86" s="2"/>
      <c r="AI86" s="2"/>
      <c r="AJ86" s="2"/>
      <c r="AK86" s="4"/>
      <c r="AL86" s="4"/>
      <c r="AM86" s="4"/>
      <c r="AN86" s="4"/>
      <c r="AO86" s="4"/>
      <c r="AP86" s="4"/>
      <c r="AQ86" s="4"/>
      <c r="AR86" s="4"/>
      <c r="AS86" s="4"/>
      <c r="AU86" s="7"/>
      <c r="AV86" s="47"/>
      <c r="AW86" s="66"/>
      <c r="AX86" s="66"/>
      <c r="AY86" s="66"/>
      <c r="AZ86" s="78"/>
      <c r="BA86" s="66"/>
      <c r="BB86" s="66"/>
      <c r="BC86" s="4"/>
      <c r="BD86" s="69"/>
      <c r="BE86" s="4"/>
      <c r="BF86" s="4"/>
      <c r="BG86" s="9" t="s">
        <v>157</v>
      </c>
      <c r="BH86" s="7"/>
      <c r="BI86" s="7"/>
      <c r="BJ86" s="7"/>
      <c r="BK86" s="7"/>
      <c r="BL86" s="7"/>
      <c r="BM86" s="7" t="str">
        <f t="shared" ca="1" si="19"/>
        <v/>
      </c>
      <c r="BN86" s="75" t="str">
        <f t="shared" si="20"/>
        <v/>
      </c>
      <c r="BO86" s="75" t="str">
        <f t="shared" si="21"/>
        <v/>
      </c>
      <c r="BU86" s="4" t="str">
        <f>IF(IFERROR(VLOOKUP(C86,C87:C$1993,1,0),"")="","",COUNTIF(C:C,C86))</f>
        <v/>
      </c>
      <c r="BY86" s="5" t="str">
        <f>IF(B86="","",IF(BU86="",1+(MAX(BY$2:BY85)),""))</f>
        <v/>
      </c>
      <c r="BZ86" s="5" t="str">
        <f t="shared" si="22"/>
        <v/>
      </c>
      <c r="CA86" s="5" t="str">
        <f t="shared" si="23"/>
        <v/>
      </c>
      <c r="CB86" s="14" t="str">
        <f t="shared" si="24"/>
        <v/>
      </c>
      <c r="CC86" s="25"/>
      <c r="CD86" s="15"/>
      <c r="CE86" s="5" t="str">
        <f t="shared" si="25"/>
        <v/>
      </c>
      <c r="CH86" s="5" t="str">
        <f t="shared" si="27"/>
        <v/>
      </c>
      <c r="CI86" s="5" t="str">
        <f>IF(J86="","",IFERROR(IF(VLOOKUP(J86,J$2:J85,1,0)=0,"",""),J86))</f>
        <v/>
      </c>
      <c r="CJ86" s="22" t="str">
        <f>IF(CI86="","",(IFERROR(VLOOKUP(MID(CI86,1,1),$DA$2:DE$28,3,0),0)+IFERROR(VLOOKUP(MID(CI86,2,1),DA$2:DE$28,4,0),0)+IFERROR(VLOOKUP(MID(CI86,3,1),DA$2:DE$28,5,0),0)+(ROW(CI86)/1000000000000)))</f>
        <v/>
      </c>
      <c r="CL86" s="5">
        <v>85</v>
      </c>
      <c r="CM86" s="5" t="str">
        <f>IFERROR(VLOOKUP(CL86,CH$2:CI1162,2,0),"")</f>
        <v/>
      </c>
      <c r="DG86" s="5" t="e">
        <f>IF(REPORTE!AH$2="si",IF(C86=VALUE(REPORTE!C$22),IF(SUM(DG87:DG$1993),CONCATENATE(INT(B86),", "),INT(B86)),""),IF(C86=VALUE(REPORTE!C$21),IF(SUM(DG87:DG$1993),CONCATENATE(INT(B86),", "),INT(B86)),""))</f>
        <v>#VALUE!</v>
      </c>
      <c r="DH86" s="5" t="e">
        <f>CONCATENATE(DG86,DG87,DG88,DG89,DG90,DG91,DG92,DG93,DG94,DG95,DG96,DG97,DG98,DG99,DG100,DG101,DG102,DG103,DG104,DG105,DG106,DG107,DG108,DG109,DG110,DG111,DG112,DG113,DG114,DG115,DG116,DG117,DG118,DG119,DG120,DG121,DG122,DG123,DG124,DG125,DG126,DG127)</f>
        <v>#VALUE!</v>
      </c>
    </row>
    <row r="87" spans="1:112" s="5" customFormat="1" ht="15" customHeight="1" x14ac:dyDescent="0.25">
      <c r="A87" s="4" t="str">
        <f t="shared" ca="1" si="17"/>
        <v/>
      </c>
      <c r="B87" s="6"/>
      <c r="C87" s="8"/>
      <c r="D87" s="1" t="str">
        <f>IFERROR(INDEX('padron cfe'!B:B,MATCH(DATOS!C87,'padron cfe'!A:A,0),1),"")</f>
        <v/>
      </c>
      <c r="E87" s="1"/>
      <c r="F87" s="7"/>
      <c r="G87" s="9" t="s">
        <v>157</v>
      </c>
      <c r="H87" s="5" t="str">
        <f>IF(F87="","",IFERROR(CONCATENATE("PEUA",VLOOKUP(ESTADO,REPORTE!AV$2:AW$33,2,0),DIDTRITO_FORM,CADER_FORM,IFERROR(INDEX(BS:BS,MATCH(DAY(F87),BR:BR,0),1),DAY(F87)),IFERROR(INDEX(BS:BS,MATCH(MONTH(F87),BR:BR,0),1),MONTH(F87)),YEAR(F87),G87),""))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4"/>
      <c r="Y87" s="6" t="s">
        <v>157</v>
      </c>
      <c r="Z87" s="4"/>
      <c r="AA87" s="4" t="str">
        <f t="shared" si="18"/>
        <v/>
      </c>
      <c r="AB87" s="4"/>
      <c r="AC87" s="4"/>
      <c r="AD87" s="4"/>
      <c r="AE87" s="2" t="str">
        <f>IFERROR(IF(INDEX(AE$1:AE86,MATCH(J87,J$1:J86,0),1)=0,"",INDEX(AE$1:AE86,MATCH(J87,J$1:J86,0),1)),"")</f>
        <v/>
      </c>
      <c r="AF87" s="2" t="str">
        <f>IFERROR(IF(INDEX(AF$1:AF86,MATCH(J87,J$1:J86,0),1)=0,"",INDEX(AF$1:AF86,MATCH(J87,J$1:J86,0),1)),"")</f>
        <v/>
      </c>
      <c r="AG87" s="2" t="str">
        <f>IFERROR(IF(INDEX(AG$1:AG86,MATCH(J87,J$1:J86,0),1)=0,"",INDEX(AG$1:AG86,MATCH(J87,J$1:J86,0),1)),"")</f>
        <v/>
      </c>
      <c r="AH87" s="2"/>
      <c r="AI87" s="2"/>
      <c r="AJ87" s="2"/>
      <c r="AK87" s="4"/>
      <c r="AL87" s="4"/>
      <c r="AM87" s="4"/>
      <c r="AN87" s="4"/>
      <c r="AO87" s="4"/>
      <c r="AP87" s="4"/>
      <c r="AQ87" s="4"/>
      <c r="AR87" s="4"/>
      <c r="AS87" s="4"/>
      <c r="AU87" s="7"/>
      <c r="AV87" s="47"/>
      <c r="AW87" s="66"/>
      <c r="AX87" s="66"/>
      <c r="AY87" s="66"/>
      <c r="AZ87" s="78"/>
      <c r="BA87" s="66"/>
      <c r="BB87" s="66"/>
      <c r="BC87" s="4"/>
      <c r="BD87" s="69"/>
      <c r="BE87" s="4"/>
      <c r="BF87" s="4"/>
      <c r="BG87" s="9"/>
      <c r="BH87" s="7"/>
      <c r="BI87" s="7"/>
      <c r="BJ87" s="7"/>
      <c r="BK87" s="7"/>
      <c r="BL87" s="7"/>
      <c r="BM87" s="7" t="str">
        <f t="shared" ca="1" si="19"/>
        <v/>
      </c>
      <c r="BN87" s="75" t="str">
        <f t="shared" si="20"/>
        <v/>
      </c>
      <c r="BO87" s="75" t="str">
        <f t="shared" si="21"/>
        <v/>
      </c>
      <c r="BU87" s="4" t="str">
        <f>IF(IFERROR(VLOOKUP(C87,C88:C$1993,1,0),"")="","",COUNTIF(C:C,C87))</f>
        <v/>
      </c>
      <c r="BY87" s="5" t="str">
        <f>IF(B87="","",IF(BU87="",1+(MAX(BY$2:BY86)),""))</f>
        <v/>
      </c>
      <c r="BZ87" s="5" t="str">
        <f t="shared" si="22"/>
        <v/>
      </c>
      <c r="CA87" s="5" t="str">
        <f t="shared" si="23"/>
        <v/>
      </c>
      <c r="CB87" s="14" t="str">
        <f t="shared" si="24"/>
        <v/>
      </c>
      <c r="CC87" s="25"/>
      <c r="CD87" s="15"/>
      <c r="CE87" s="5" t="str">
        <f t="shared" si="25"/>
        <v/>
      </c>
      <c r="CH87" s="5" t="str">
        <f t="shared" si="27"/>
        <v/>
      </c>
      <c r="CI87" s="5" t="str">
        <f>IF(J87="","",IFERROR(IF(VLOOKUP(J87,J$2:J86,1,0)=0,"",""),J87))</f>
        <v/>
      </c>
      <c r="CJ87" s="22" t="str">
        <f>IF(CI87="","",(IFERROR(VLOOKUP(MID(CI87,1,1),$DA$2:DE$28,3,0),0)+IFERROR(VLOOKUP(MID(CI87,2,1),DA$2:DE$28,4,0),0)+IFERROR(VLOOKUP(MID(CI87,3,1),DA$2:DE$28,5,0),0)+(ROW(CI87)/1000000000000)))</f>
        <v/>
      </c>
      <c r="CL87" s="5">
        <v>86</v>
      </c>
      <c r="CM87" s="5" t="str">
        <f>IFERROR(VLOOKUP(CL87,CH$2:CI1163,2,0),"")</f>
        <v/>
      </c>
      <c r="DG87" s="5" t="e">
        <f>IF(REPORTE!AH$2="si",IF(C87=VALUE(REPORTE!C$22),IF(SUM(DG88:DG$1993),CONCATENATE(INT(B87),", "),INT(B87)),""),IF(C87=VALUE(REPORTE!C$21),IF(SUM(DG88:DG$1993),CONCATENATE(INT(B87),", "),INT(B87)),""))</f>
        <v>#VALUE!</v>
      </c>
    </row>
    <row r="88" spans="1:112" s="5" customFormat="1" ht="15" customHeight="1" x14ac:dyDescent="0.25">
      <c r="A88" s="4" t="str">
        <f t="shared" ca="1" si="17"/>
        <v/>
      </c>
      <c r="B88" s="6"/>
      <c r="C88" s="8"/>
      <c r="D88" s="1" t="str">
        <f>IFERROR(INDEX('padron cfe'!B:B,MATCH(DATOS!C88,'padron cfe'!A:A,0),1),"")</f>
        <v/>
      </c>
      <c r="E88" s="1"/>
      <c r="F88" s="7"/>
      <c r="G88" s="9" t="s">
        <v>157</v>
      </c>
      <c r="H88" s="5" t="str">
        <f>IF(F88="","",IFERROR(CONCATENATE("PEUA",VLOOKUP(ESTADO,REPORTE!AV$2:AW$33,2,0),DIDTRITO_FORM,CADER_FORM,IFERROR(INDEX(BS:BS,MATCH(DAY(F88),BR:BR,0),1),DAY(F88)),IFERROR(INDEX(BS:BS,MATCH(MONTH(F88),BR:BR,0),1),MONTH(F88)),YEAR(F88),G88),""))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4"/>
      <c r="Y88" s="6" t="s">
        <v>157</v>
      </c>
      <c r="Z88" s="4"/>
      <c r="AA88" s="4" t="str">
        <f t="shared" si="18"/>
        <v/>
      </c>
      <c r="AB88" s="4"/>
      <c r="AC88" s="4"/>
      <c r="AD88" s="4"/>
      <c r="AE88" s="2" t="str">
        <f>IFERROR(IF(INDEX(AE$1:AE87,MATCH(J88,J$1:J87,0),1)=0,"",INDEX(AE$1:AE87,MATCH(J88,J$1:J87,0),1)),"")</f>
        <v/>
      </c>
      <c r="AF88" s="2" t="str">
        <f>IFERROR(IF(INDEX(AF$1:AF87,MATCH(J88,J$1:J87,0),1)=0,"",INDEX(AF$1:AF87,MATCH(J88,J$1:J87,0),1)),"")</f>
        <v/>
      </c>
      <c r="AG88" s="2" t="str">
        <f>IFERROR(IF(INDEX(AG$1:AG87,MATCH(J88,J$1:J87,0),1)=0,"",INDEX(AG$1:AG87,MATCH(J88,J$1:J87,0),1)),"")</f>
        <v/>
      </c>
      <c r="AH88" s="2"/>
      <c r="AI88" s="2"/>
      <c r="AJ88" s="2"/>
      <c r="AK88" s="4"/>
      <c r="AL88" s="4"/>
      <c r="AM88" s="4"/>
      <c r="AN88" s="4"/>
      <c r="AO88" s="4"/>
      <c r="AP88" s="4"/>
      <c r="AQ88" s="4"/>
      <c r="AR88" s="4"/>
      <c r="AS88" s="4"/>
      <c r="AU88" s="7"/>
      <c r="AV88" s="47"/>
      <c r="AW88" s="66"/>
      <c r="AX88" s="66"/>
      <c r="AY88" s="66"/>
      <c r="AZ88" s="78"/>
      <c r="BA88" s="66"/>
      <c r="BB88" s="66"/>
      <c r="BC88" s="4"/>
      <c r="BD88" s="69"/>
      <c r="BE88" s="4"/>
      <c r="BF88" s="4"/>
      <c r="BG88" s="9" t="s">
        <v>157</v>
      </c>
      <c r="BH88" s="7"/>
      <c r="BI88" s="7"/>
      <c r="BJ88" s="7"/>
      <c r="BK88" s="7"/>
      <c r="BL88" s="7"/>
      <c r="BM88" s="7" t="str">
        <f t="shared" ca="1" si="19"/>
        <v/>
      </c>
      <c r="BN88" s="75" t="str">
        <f t="shared" si="20"/>
        <v/>
      </c>
      <c r="BO88" s="75" t="str">
        <f t="shared" si="21"/>
        <v/>
      </c>
      <c r="BU88" s="4" t="str">
        <f>IF(IFERROR(VLOOKUP(C88,C89:C$1993,1,0),"")="","",COUNTIF(C:C,C88))</f>
        <v/>
      </c>
      <c r="BY88" s="5" t="str">
        <f>IF(B88="","",IF(BU88="",1+(MAX(BY$2:BY87)),""))</f>
        <v/>
      </c>
      <c r="BZ88" s="5" t="str">
        <f t="shared" si="22"/>
        <v/>
      </c>
      <c r="CA88" s="5" t="str">
        <f t="shared" si="23"/>
        <v/>
      </c>
      <c r="CB88" s="14" t="str">
        <f t="shared" si="24"/>
        <v/>
      </c>
      <c r="CC88" s="25"/>
      <c r="CD88" s="15"/>
      <c r="CE88" s="5" t="str">
        <f t="shared" si="25"/>
        <v/>
      </c>
      <c r="CH88" s="5" t="str">
        <f t="shared" si="27"/>
        <v/>
      </c>
      <c r="CI88" s="5" t="str">
        <f>IF(J88="","",IFERROR(IF(VLOOKUP(J88,J$2:J87,1,0)=0,"",""),J88))</f>
        <v/>
      </c>
      <c r="CJ88" s="22" t="str">
        <f>IF(CI88="","",(IFERROR(VLOOKUP(MID(CI88,1,1),$DA$2:DE$28,3,0),0)+IFERROR(VLOOKUP(MID(CI88,2,1),DA$2:DE$28,4,0),0)+IFERROR(VLOOKUP(MID(CI88,3,1),DA$2:DE$28,5,0),0)+(ROW(CI88)/1000000000000)))</f>
        <v/>
      </c>
      <c r="CL88" s="5">
        <v>87</v>
      </c>
      <c r="CM88" s="5" t="str">
        <f>IFERROR(VLOOKUP(CL88,CH$2:CI1164,2,0),"")</f>
        <v/>
      </c>
      <c r="DG88" s="5" t="e">
        <f>IF(REPORTE!AH$2="si",IF(C88=VALUE(REPORTE!C$22),IF(SUM(DG89:DG$1993),CONCATENATE(INT(B88),", "),INT(B88)),""),IF(C88=VALUE(REPORTE!C$21),IF(SUM(DG89:DG$1993),CONCATENATE(INT(B88),", "),INT(B88)),""))</f>
        <v>#VALUE!</v>
      </c>
    </row>
    <row r="89" spans="1:112" s="5" customFormat="1" ht="15" customHeight="1" x14ac:dyDescent="0.25">
      <c r="A89" s="4" t="str">
        <f t="shared" ca="1" si="17"/>
        <v/>
      </c>
      <c r="B89" s="6"/>
      <c r="C89" s="8"/>
      <c r="D89" s="1" t="str">
        <f>IFERROR(INDEX('padron cfe'!B:B,MATCH(DATOS!C89,'padron cfe'!A:A,0),1),"")</f>
        <v/>
      </c>
      <c r="E89" s="1"/>
      <c r="F89" s="7"/>
      <c r="G89" s="9" t="s">
        <v>157</v>
      </c>
      <c r="H89" s="5" t="str">
        <f>IF(F89="","",IFERROR(CONCATENATE("PEUA",VLOOKUP(ESTADO,REPORTE!AV$2:AW$33,2,0),DIDTRITO_FORM,CADER_FORM,IFERROR(INDEX(BS:BS,MATCH(DAY(F89),BR:BR,0),1),DAY(F89)),IFERROR(INDEX(BS:BS,MATCH(MONTH(F89),BR:BR,0),1),MONTH(F89)),YEAR(F89),G89),""))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4"/>
      <c r="Y89" s="6" t="s">
        <v>157</v>
      </c>
      <c r="Z89" s="4"/>
      <c r="AA89" s="4" t="str">
        <f t="shared" si="18"/>
        <v/>
      </c>
      <c r="AB89" s="4"/>
      <c r="AC89" s="4"/>
      <c r="AD89" s="4"/>
      <c r="AE89" s="2" t="str">
        <f>IFERROR(IF(INDEX(AE$1:AE88,MATCH(J89,J$1:J88,0),1)=0,"",INDEX(AE$1:AE88,MATCH(J89,J$1:J88,0),1)),"")</f>
        <v/>
      </c>
      <c r="AF89" s="2" t="str">
        <f>IFERROR(IF(INDEX(AF$1:AF88,MATCH(J89,J$1:J88,0),1)=0,"",INDEX(AF$1:AF88,MATCH(J89,J$1:J88,0),1)),"")</f>
        <v/>
      </c>
      <c r="AG89" s="2" t="str">
        <f>IFERROR(IF(INDEX(AG$1:AG88,MATCH(J89,J$1:J88,0),1)=0,"",INDEX(AG$1:AG88,MATCH(J89,J$1:J88,0),1)),"")</f>
        <v/>
      </c>
      <c r="AH89" s="2"/>
      <c r="AI89" s="2"/>
      <c r="AJ89" s="2"/>
      <c r="AK89" s="4"/>
      <c r="AL89" s="4"/>
      <c r="AM89" s="4"/>
      <c r="AN89" s="4"/>
      <c r="AO89" s="4"/>
      <c r="AP89" s="4"/>
      <c r="AQ89" s="4"/>
      <c r="AR89" s="4"/>
      <c r="AS89" s="4"/>
      <c r="AU89" s="7"/>
      <c r="AV89" s="47"/>
      <c r="AW89" s="66"/>
      <c r="AX89" s="66"/>
      <c r="AY89" s="66"/>
      <c r="AZ89" s="78"/>
      <c r="BA89" s="66"/>
      <c r="BB89" s="66"/>
      <c r="BC89" s="4"/>
      <c r="BD89" s="69"/>
      <c r="BE89" s="4"/>
      <c r="BF89" s="4"/>
      <c r="BG89" s="9"/>
      <c r="BH89" s="7"/>
      <c r="BI89" s="7"/>
      <c r="BJ89" s="7"/>
      <c r="BK89" s="7"/>
      <c r="BL89" s="7"/>
      <c r="BM89" s="7" t="str">
        <f t="shared" ca="1" si="19"/>
        <v/>
      </c>
      <c r="BN89" s="75" t="str">
        <f t="shared" si="20"/>
        <v/>
      </c>
      <c r="BO89" s="75" t="str">
        <f t="shared" si="21"/>
        <v/>
      </c>
      <c r="BU89" s="4" t="str">
        <f>IF(IFERROR(VLOOKUP(C89,C90:C$1993,1,0),"")="","",COUNTIF(C:C,C89))</f>
        <v/>
      </c>
      <c r="BY89" s="5" t="str">
        <f>IF(B89="","",IF(BU89="",1+(MAX(BY$2:BY88)),""))</f>
        <v/>
      </c>
      <c r="BZ89" s="5" t="str">
        <f t="shared" si="22"/>
        <v/>
      </c>
      <c r="CA89" s="5" t="str">
        <f t="shared" si="23"/>
        <v/>
      </c>
      <c r="CB89" s="14" t="str">
        <f t="shared" si="24"/>
        <v/>
      </c>
      <c r="CC89" s="25"/>
      <c r="CD89" s="15"/>
      <c r="CE89" s="5" t="str">
        <f t="shared" si="25"/>
        <v/>
      </c>
      <c r="CH89" s="5" t="str">
        <f t="shared" si="27"/>
        <v/>
      </c>
      <c r="CI89" s="5" t="str">
        <f>IF(J89="","",IFERROR(IF(VLOOKUP(J89,J$2:J88,1,0)=0,"",""),J89))</f>
        <v/>
      </c>
      <c r="CJ89" s="22" t="str">
        <f>IF(CI89="","",(IFERROR(VLOOKUP(MID(CI89,1,1),$DA$2:DE$28,3,0),0)+IFERROR(VLOOKUP(MID(CI89,2,1),DA$2:DE$28,4,0),0)+IFERROR(VLOOKUP(MID(CI89,3,1),DA$2:DE$28,5,0),0)+(ROW(CI89)/1000000000000)))</f>
        <v/>
      </c>
      <c r="CL89" s="5">
        <v>88</v>
      </c>
      <c r="CM89" s="5" t="str">
        <f>IFERROR(VLOOKUP(CL89,CH$2:CI1165,2,0),"")</f>
        <v/>
      </c>
      <c r="DG89" s="5" t="e">
        <f>IF(REPORTE!AH$2="si",IF(C89=VALUE(REPORTE!C$22),IF(SUM(DG90:DG$1993),CONCATENATE(INT(B89),", "),INT(B89)),""),IF(C89=VALUE(REPORTE!C$21),IF(SUM(DG90:DG$1993),CONCATENATE(INT(B89),", "),INT(B89)),""))</f>
        <v>#VALUE!</v>
      </c>
    </row>
    <row r="90" spans="1:112" s="5" customFormat="1" ht="15" customHeight="1" x14ac:dyDescent="0.25">
      <c r="A90" s="4" t="str">
        <f t="shared" ca="1" si="17"/>
        <v/>
      </c>
      <c r="B90" s="6"/>
      <c r="C90" s="8"/>
      <c r="D90" s="1" t="str">
        <f>IFERROR(INDEX('padron cfe'!B:B,MATCH(DATOS!C90,'padron cfe'!A:A,0),1),"")</f>
        <v/>
      </c>
      <c r="E90" s="1"/>
      <c r="F90" s="7"/>
      <c r="G90" s="9" t="s">
        <v>157</v>
      </c>
      <c r="H90" s="5" t="str">
        <f>IF(F90="","",IFERROR(CONCATENATE("PEUA",VLOOKUP(ESTADO,REPORTE!AV$2:AW$33,2,0),DIDTRITO_FORM,CADER_FORM,IFERROR(INDEX(BS:BS,MATCH(DAY(F90),BR:BR,0),1),DAY(F90)),IFERROR(INDEX(BS:BS,MATCH(MONTH(F90),BR:BR,0),1),MONTH(F90)),YEAR(F90),G90),""))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4"/>
      <c r="Y90" s="6" t="s">
        <v>157</v>
      </c>
      <c r="Z90" s="4"/>
      <c r="AA90" s="4" t="str">
        <f t="shared" si="18"/>
        <v/>
      </c>
      <c r="AB90" s="4"/>
      <c r="AC90" s="4"/>
      <c r="AD90" s="4"/>
      <c r="AE90" s="2" t="str">
        <f>IFERROR(IF(INDEX(AE$1:AE89,MATCH(J90,J$1:J89,0),1)=0,"",INDEX(AE$1:AE89,MATCH(J90,J$1:J89,0),1)),"")</f>
        <v/>
      </c>
      <c r="AF90" s="2" t="str">
        <f>IFERROR(IF(INDEX(AF$1:AF89,MATCH(J90,J$1:J89,0),1)=0,"",INDEX(AF$1:AF89,MATCH(J90,J$1:J89,0),1)),"")</f>
        <v/>
      </c>
      <c r="AG90" s="2" t="str">
        <f>IFERROR(IF(INDEX(AG$1:AG89,MATCH(J90,J$1:J89,0),1)=0,"",INDEX(AG$1:AG89,MATCH(J90,J$1:J89,0),1)),"")</f>
        <v/>
      </c>
      <c r="AH90" s="2"/>
      <c r="AI90" s="2"/>
      <c r="AJ90" s="2"/>
      <c r="AK90" s="4"/>
      <c r="AL90" s="4"/>
      <c r="AM90" s="4"/>
      <c r="AN90" s="4"/>
      <c r="AO90" s="4"/>
      <c r="AP90" s="4"/>
      <c r="AQ90" s="4"/>
      <c r="AR90" s="4"/>
      <c r="AS90" s="4"/>
      <c r="AU90" s="7"/>
      <c r="AV90" s="47"/>
      <c r="AW90" s="66"/>
      <c r="AX90" s="66"/>
      <c r="AY90" s="66"/>
      <c r="AZ90" s="78"/>
      <c r="BA90" s="66"/>
      <c r="BB90" s="66"/>
      <c r="BC90" s="4"/>
      <c r="BD90" s="69"/>
      <c r="BE90" s="4"/>
      <c r="BF90" s="4"/>
      <c r="BG90" s="9" t="s">
        <v>157</v>
      </c>
      <c r="BH90" s="7"/>
      <c r="BI90" s="7"/>
      <c r="BJ90" s="7"/>
      <c r="BK90" s="7"/>
      <c r="BL90" s="7"/>
      <c r="BM90" s="7" t="str">
        <f t="shared" ca="1" si="19"/>
        <v/>
      </c>
      <c r="BN90" s="75" t="str">
        <f t="shared" si="20"/>
        <v/>
      </c>
      <c r="BO90" s="75" t="str">
        <f t="shared" si="21"/>
        <v/>
      </c>
      <c r="BU90" s="4" t="str">
        <f>IF(IFERROR(VLOOKUP(C90,C91:C$1993,1,0),"")="","",COUNTIF(C:C,C90))</f>
        <v/>
      </c>
      <c r="BY90" s="5" t="str">
        <f>IF(B90="","",IF(BU90="",1+(MAX(BY$2:BY89)),""))</f>
        <v/>
      </c>
      <c r="BZ90" s="5" t="str">
        <f t="shared" si="22"/>
        <v/>
      </c>
      <c r="CA90" s="5" t="str">
        <f t="shared" si="23"/>
        <v/>
      </c>
      <c r="CB90" s="14" t="str">
        <f t="shared" si="24"/>
        <v/>
      </c>
      <c r="CC90" s="25"/>
      <c r="CD90" s="15"/>
      <c r="CE90" s="5" t="str">
        <f t="shared" si="25"/>
        <v/>
      </c>
      <c r="CH90" s="5" t="str">
        <f t="shared" si="27"/>
        <v/>
      </c>
      <c r="CI90" s="5" t="str">
        <f>IF(J90="","",IFERROR(IF(VLOOKUP(J90,J$2:J89,1,0)=0,"",""),J90))</f>
        <v/>
      </c>
      <c r="CJ90" s="22" t="str">
        <f>IF(CI90="","",(IFERROR(VLOOKUP(MID(CI90,1,1),$DA$2:DE$28,3,0),0)+IFERROR(VLOOKUP(MID(CI90,2,1),DA$2:DE$28,4,0),0)+IFERROR(VLOOKUP(MID(CI90,3,1),DA$2:DE$28,5,0),0)+(ROW(CI90)/1000000000000)))</f>
        <v/>
      </c>
      <c r="CL90" s="5">
        <v>89</v>
      </c>
      <c r="CM90" s="5" t="str">
        <f>IFERROR(VLOOKUP(CL90,CH$2:CI1166,2,0),"")</f>
        <v/>
      </c>
      <c r="DG90" s="5" t="e">
        <f>IF(REPORTE!AH$2="si",IF(C90=VALUE(REPORTE!C$22),IF(SUM(DG91:DG$1993),CONCATENATE(INT(B90),", "),INT(B90)),""),IF(C90=VALUE(REPORTE!C$21),IF(SUM(DG91:DG$1993),CONCATENATE(INT(B90),", "),INT(B90)),""))</f>
        <v>#VALUE!</v>
      </c>
    </row>
    <row r="91" spans="1:112" s="5" customFormat="1" ht="15" customHeight="1" x14ac:dyDescent="0.25">
      <c r="A91" s="4" t="str">
        <f t="shared" ca="1" si="17"/>
        <v/>
      </c>
      <c r="B91" s="6"/>
      <c r="C91" s="8"/>
      <c r="D91" s="1" t="str">
        <f>IFERROR(INDEX('padron cfe'!B:B,MATCH(DATOS!C91,'padron cfe'!A:A,0),1),"")</f>
        <v/>
      </c>
      <c r="E91" s="1"/>
      <c r="F91" s="7"/>
      <c r="G91" s="9" t="s">
        <v>157</v>
      </c>
      <c r="H91" s="5" t="str">
        <f>IF(F91="","",IFERROR(CONCATENATE("PEUA",VLOOKUP(ESTADO,REPORTE!AV$2:AW$33,2,0),DIDTRITO_FORM,CADER_FORM,IFERROR(INDEX(BS:BS,MATCH(DAY(F91),BR:BR,0),1),DAY(F91)),IFERROR(INDEX(BS:BS,MATCH(MONTH(F91),BR:BR,0),1),MONTH(F91)),YEAR(F91),G91),""))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4"/>
      <c r="Y91" s="6" t="s">
        <v>157</v>
      </c>
      <c r="Z91" s="4"/>
      <c r="AA91" s="4" t="str">
        <f t="shared" si="18"/>
        <v/>
      </c>
      <c r="AB91" s="4"/>
      <c r="AC91" s="4"/>
      <c r="AD91" s="4"/>
      <c r="AE91" s="2" t="str">
        <f>IFERROR(IF(INDEX(AE$1:AE90,MATCH(J91,J$1:J90,0),1)=0,"",INDEX(AE$1:AE90,MATCH(J91,J$1:J90,0),1)),"")</f>
        <v/>
      </c>
      <c r="AF91" s="2" t="str">
        <f>IFERROR(IF(INDEX(AF$1:AF90,MATCH(J91,J$1:J90,0),1)=0,"",INDEX(AF$1:AF90,MATCH(J91,J$1:J90,0),1)),"")</f>
        <v/>
      </c>
      <c r="AG91" s="2" t="str">
        <f>IFERROR(IF(INDEX(AG$1:AG90,MATCH(J91,J$1:J90,0),1)=0,"",INDEX(AG$1:AG90,MATCH(J91,J$1:J90,0),1)),"")</f>
        <v/>
      </c>
      <c r="AH91" s="2"/>
      <c r="AI91" s="2"/>
      <c r="AJ91" s="2"/>
      <c r="AK91" s="4"/>
      <c r="AL91" s="4"/>
      <c r="AM91" s="4"/>
      <c r="AN91" s="4"/>
      <c r="AO91" s="4"/>
      <c r="AP91" s="4"/>
      <c r="AQ91" s="4"/>
      <c r="AR91" s="4"/>
      <c r="AS91" s="4"/>
      <c r="AU91" s="7"/>
      <c r="AV91" s="47"/>
      <c r="AW91" s="66"/>
      <c r="AX91" s="66"/>
      <c r="AY91" s="66"/>
      <c r="AZ91" s="78"/>
      <c r="BA91" s="66"/>
      <c r="BB91" s="66"/>
      <c r="BC91" s="4"/>
      <c r="BD91" s="69"/>
      <c r="BE91" s="4"/>
      <c r="BF91" s="4"/>
      <c r="BG91" s="9"/>
      <c r="BH91" s="7"/>
      <c r="BI91" s="7"/>
      <c r="BJ91" s="7"/>
      <c r="BK91" s="7"/>
      <c r="BL91" s="7"/>
      <c r="BM91" s="7" t="str">
        <f t="shared" ca="1" si="19"/>
        <v/>
      </c>
      <c r="BN91" s="75" t="str">
        <f t="shared" si="20"/>
        <v/>
      </c>
      <c r="BO91" s="75" t="str">
        <f t="shared" si="21"/>
        <v/>
      </c>
      <c r="BU91" s="4" t="str">
        <f>IF(IFERROR(VLOOKUP(C91,C92:C$1993,1,0),"")="","",COUNTIF(C:C,C91))</f>
        <v/>
      </c>
      <c r="BY91" s="5" t="str">
        <f>IF(B91="","",IF(BU91="",1+(MAX(BY$2:BY90)),""))</f>
        <v/>
      </c>
      <c r="BZ91" s="5" t="str">
        <f t="shared" si="22"/>
        <v/>
      </c>
      <c r="CA91" s="5" t="str">
        <f t="shared" si="23"/>
        <v/>
      </c>
      <c r="CB91" s="14" t="str">
        <f t="shared" si="24"/>
        <v/>
      </c>
      <c r="CC91" s="25"/>
      <c r="CD91" s="15"/>
      <c r="CE91" s="5" t="str">
        <f t="shared" si="25"/>
        <v/>
      </c>
      <c r="CH91" s="5" t="str">
        <f t="shared" si="27"/>
        <v/>
      </c>
      <c r="CI91" s="5" t="str">
        <f>IF(J91="","",IFERROR(IF(VLOOKUP(J91,J$2:J90,1,0)=0,"",""),J91))</f>
        <v/>
      </c>
      <c r="CJ91" s="22" t="str">
        <f>IF(CI91="","",(IFERROR(VLOOKUP(MID(CI91,1,1),$DA$2:DE$28,3,0),0)+IFERROR(VLOOKUP(MID(CI91,2,1),DA$2:DE$28,4,0),0)+IFERROR(VLOOKUP(MID(CI91,3,1),DA$2:DE$28,5,0),0)+(ROW(CI91)/1000000000000)))</f>
        <v/>
      </c>
      <c r="CL91" s="5">
        <v>90</v>
      </c>
      <c r="CM91" s="5" t="str">
        <f>IFERROR(VLOOKUP(CL91,CH$2:CI1167,2,0),"")</f>
        <v/>
      </c>
      <c r="DG91" s="5" t="e">
        <f>IF(REPORTE!AH$2="si",IF(C91=VALUE(REPORTE!C$22),IF(SUM(DG92:DG$1993),CONCATENATE(INT(B91),", "),INT(B91)),""),IF(C91=VALUE(REPORTE!C$21),IF(SUM(DG92:DG$1993),CONCATENATE(INT(B91),", "),INT(B91)),""))</f>
        <v>#VALUE!</v>
      </c>
    </row>
    <row r="92" spans="1:112" s="5" customFormat="1" ht="15" customHeight="1" x14ac:dyDescent="0.25">
      <c r="A92" s="4" t="str">
        <f t="shared" ca="1" si="17"/>
        <v/>
      </c>
      <c r="B92" s="6"/>
      <c r="C92" s="8"/>
      <c r="D92" s="1" t="str">
        <f>IFERROR(INDEX('padron cfe'!B:B,MATCH(DATOS!C92,'padron cfe'!A:A,0),1),"")</f>
        <v/>
      </c>
      <c r="E92" s="1"/>
      <c r="F92" s="7"/>
      <c r="G92" s="9" t="s">
        <v>157</v>
      </c>
      <c r="H92" s="5" t="str">
        <f>IF(F92="","",IFERROR(CONCATENATE("PEUA",VLOOKUP(ESTADO,REPORTE!AV$2:AW$33,2,0),DIDTRITO_FORM,CADER_FORM,IFERROR(INDEX(BS:BS,MATCH(DAY(F92),BR:BR,0),1),DAY(F92)),IFERROR(INDEX(BS:BS,MATCH(MONTH(F92),BR:BR,0),1),MONTH(F92)),YEAR(F92),G92),""))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4"/>
      <c r="Y92" s="6" t="s">
        <v>157</v>
      </c>
      <c r="Z92" s="4"/>
      <c r="AA92" s="4" t="str">
        <f t="shared" si="18"/>
        <v/>
      </c>
      <c r="AB92" s="4"/>
      <c r="AC92" s="4"/>
      <c r="AD92" s="4"/>
      <c r="AE92" s="2" t="str">
        <f>IFERROR(IF(INDEX(AE$1:AE91,MATCH(J92,J$1:J91,0),1)=0,"",INDEX(AE$1:AE91,MATCH(J92,J$1:J91,0),1)),"")</f>
        <v/>
      </c>
      <c r="AF92" s="2" t="str">
        <f>IFERROR(IF(INDEX(AF$1:AF91,MATCH(J92,J$1:J91,0),1)=0,"",INDEX(AF$1:AF91,MATCH(J92,J$1:J91,0),1)),"")</f>
        <v/>
      </c>
      <c r="AG92" s="2" t="str">
        <f>IFERROR(IF(INDEX(AG$1:AG91,MATCH(J92,J$1:J91,0),1)=0,"",INDEX(AG$1:AG91,MATCH(J92,J$1:J91,0),1)),"")</f>
        <v/>
      </c>
      <c r="AH92" s="2"/>
      <c r="AI92" s="2"/>
      <c r="AJ92" s="2"/>
      <c r="AK92" s="4"/>
      <c r="AL92" s="4"/>
      <c r="AM92" s="4"/>
      <c r="AN92" s="4"/>
      <c r="AO92" s="4"/>
      <c r="AP92" s="4"/>
      <c r="AQ92" s="4"/>
      <c r="AR92" s="4"/>
      <c r="AS92" s="4"/>
      <c r="AU92" s="7"/>
      <c r="AV92" s="47"/>
      <c r="AW92" s="66"/>
      <c r="AX92" s="66"/>
      <c r="AY92" s="66"/>
      <c r="AZ92" s="78"/>
      <c r="BA92" s="66"/>
      <c r="BB92" s="66"/>
      <c r="BC92" s="4"/>
      <c r="BD92" s="69"/>
      <c r="BE92" s="4"/>
      <c r="BF92" s="4"/>
      <c r="BG92" s="9" t="s">
        <v>157</v>
      </c>
      <c r="BH92" s="7"/>
      <c r="BI92" s="7"/>
      <c r="BJ92" s="7"/>
      <c r="BK92" s="7"/>
      <c r="BL92" s="7"/>
      <c r="BM92" s="7" t="str">
        <f t="shared" ca="1" si="19"/>
        <v/>
      </c>
      <c r="BN92" s="75" t="str">
        <f t="shared" si="20"/>
        <v/>
      </c>
      <c r="BO92" s="75" t="str">
        <f t="shared" si="21"/>
        <v/>
      </c>
      <c r="BU92" s="4" t="str">
        <f>IF(IFERROR(VLOOKUP(C92,C93:C$1993,1,0),"")="","",COUNTIF(C:C,C92))</f>
        <v/>
      </c>
      <c r="BY92" s="5" t="str">
        <f>IF(B92="","",IF(BU92="",1+(MAX(BY$2:BY91)),""))</f>
        <v/>
      </c>
      <c r="BZ92" s="5" t="str">
        <f t="shared" si="22"/>
        <v/>
      </c>
      <c r="CA92" s="5" t="str">
        <f t="shared" si="23"/>
        <v/>
      </c>
      <c r="CB92" s="14" t="str">
        <f t="shared" si="24"/>
        <v/>
      </c>
      <c r="CC92" s="25"/>
      <c r="CD92" s="15"/>
      <c r="CE92" s="5" t="str">
        <f t="shared" si="25"/>
        <v/>
      </c>
      <c r="CH92" s="5" t="str">
        <f t="shared" si="27"/>
        <v/>
      </c>
      <c r="CI92" s="5" t="str">
        <f>IF(J92="","",IFERROR(IF(VLOOKUP(J92,J$2:J91,1,0)=0,"",""),J92))</f>
        <v/>
      </c>
      <c r="CJ92" s="22" t="str">
        <f>IF(CI92="","",(IFERROR(VLOOKUP(MID(CI92,1,1),$DA$2:DE$28,3,0),0)+IFERROR(VLOOKUP(MID(CI92,2,1),DA$2:DE$28,4,0),0)+IFERROR(VLOOKUP(MID(CI92,3,1),DA$2:DE$28,5,0),0)+(ROW(CI92)/1000000000000)))</f>
        <v/>
      </c>
      <c r="CL92" s="5">
        <v>91</v>
      </c>
      <c r="CM92" s="5" t="str">
        <f>IFERROR(VLOOKUP(CL92,CH$2:CI1168,2,0),"")</f>
        <v/>
      </c>
      <c r="DG92" s="5" t="e">
        <f>IF(REPORTE!AH$2="si",IF(C92=VALUE(REPORTE!C$22),IF(SUM(DG93:DG$1993),CONCATENATE(INT(B92),", "),INT(B92)),""),IF(C92=VALUE(REPORTE!C$21),IF(SUM(DG93:DG$1993),CONCATENATE(INT(B92),", "),INT(B92)),""))</f>
        <v>#VALUE!</v>
      </c>
    </row>
    <row r="93" spans="1:112" s="5" customFormat="1" ht="15" customHeight="1" x14ac:dyDescent="0.25">
      <c r="A93" s="4" t="str">
        <f t="shared" ca="1" si="17"/>
        <v/>
      </c>
      <c r="B93" s="6"/>
      <c r="C93" s="8"/>
      <c r="D93" s="1" t="str">
        <f>IFERROR(INDEX('padron cfe'!B:B,MATCH(DATOS!C93,'padron cfe'!A:A,0),1),"")</f>
        <v/>
      </c>
      <c r="E93" s="1"/>
      <c r="F93" s="7"/>
      <c r="G93" s="9" t="s">
        <v>157</v>
      </c>
      <c r="H93" s="5" t="str">
        <f>IF(F93="","",IFERROR(CONCATENATE("PEUA",VLOOKUP(ESTADO,REPORTE!AV$2:AW$33,2,0),DIDTRITO_FORM,CADER_FORM,IFERROR(INDEX(BS:BS,MATCH(DAY(F93),BR:BR,0),1),DAY(F93)),IFERROR(INDEX(BS:BS,MATCH(MONTH(F93),BR:BR,0),1),MONTH(F93)),YEAR(F93),G93),""))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4"/>
      <c r="Y93" s="6" t="s">
        <v>157</v>
      </c>
      <c r="Z93" s="4"/>
      <c r="AA93" s="4" t="str">
        <f t="shared" si="18"/>
        <v/>
      </c>
      <c r="AB93" s="4"/>
      <c r="AC93" s="4"/>
      <c r="AD93" s="4"/>
      <c r="AE93" s="2" t="str">
        <f>IFERROR(IF(INDEX(AE$1:AE92,MATCH(J93,J$1:J92,0),1)=0,"",INDEX(AE$1:AE92,MATCH(J93,J$1:J92,0),1)),"")</f>
        <v/>
      </c>
      <c r="AF93" s="2" t="str">
        <f>IFERROR(IF(INDEX(AF$1:AF92,MATCH(J93,J$1:J92,0),1)=0,"",INDEX(AF$1:AF92,MATCH(J93,J$1:J92,0),1)),"")</f>
        <v/>
      </c>
      <c r="AG93" s="2" t="str">
        <f>IFERROR(IF(INDEX(AG$1:AG92,MATCH(J93,J$1:J92,0),1)=0,"",INDEX(AG$1:AG92,MATCH(J93,J$1:J92,0),1)),"")</f>
        <v/>
      </c>
      <c r="AH93" s="2"/>
      <c r="AI93" s="2"/>
      <c r="AJ93" s="2"/>
      <c r="AK93" s="4"/>
      <c r="AL93" s="4"/>
      <c r="AM93" s="4"/>
      <c r="AN93" s="4"/>
      <c r="AO93" s="4"/>
      <c r="AP93" s="4"/>
      <c r="AQ93" s="4"/>
      <c r="AR93" s="4"/>
      <c r="AS93" s="4"/>
      <c r="AU93" s="7"/>
      <c r="AV93" s="47"/>
      <c r="AW93" s="66"/>
      <c r="AX93" s="66"/>
      <c r="AY93" s="66"/>
      <c r="AZ93" s="78"/>
      <c r="BA93" s="66"/>
      <c r="BB93" s="66"/>
      <c r="BC93" s="4"/>
      <c r="BD93" s="69"/>
      <c r="BE93" s="4"/>
      <c r="BF93" s="4"/>
      <c r="BG93" s="9"/>
      <c r="BH93" s="7"/>
      <c r="BI93" s="7"/>
      <c r="BJ93" s="7"/>
      <c r="BK93" s="7"/>
      <c r="BL93" s="7"/>
      <c r="BM93" s="7" t="str">
        <f t="shared" ca="1" si="19"/>
        <v/>
      </c>
      <c r="BN93" s="75" t="str">
        <f t="shared" si="20"/>
        <v/>
      </c>
      <c r="BO93" s="75" t="str">
        <f t="shared" si="21"/>
        <v/>
      </c>
      <c r="BU93" s="4" t="str">
        <f>IF(IFERROR(VLOOKUP(C93,C94:C$1993,1,0),"")="","",COUNTIF(C:C,C93))</f>
        <v/>
      </c>
      <c r="BY93" s="5" t="str">
        <f>IF(B93="","",IF(BU93="",1+(MAX(BY$2:BY92)),""))</f>
        <v/>
      </c>
      <c r="BZ93" s="5" t="str">
        <f t="shared" si="22"/>
        <v/>
      </c>
      <c r="CA93" s="5" t="str">
        <f t="shared" si="23"/>
        <v/>
      </c>
      <c r="CB93" s="14" t="str">
        <f t="shared" si="24"/>
        <v/>
      </c>
      <c r="CC93" s="25"/>
      <c r="CD93" s="15"/>
      <c r="CE93" s="5" t="str">
        <f t="shared" si="25"/>
        <v/>
      </c>
      <c r="CH93" s="5" t="str">
        <f t="shared" si="27"/>
        <v/>
      </c>
      <c r="CI93" s="5" t="str">
        <f>IF(J93="","",IFERROR(IF(VLOOKUP(J93,J$2:J92,1,0)=0,"",""),J93))</f>
        <v/>
      </c>
      <c r="CJ93" s="22" t="str">
        <f>IF(CI93="","",(IFERROR(VLOOKUP(MID(CI93,1,1),$DA$2:DE$28,3,0),0)+IFERROR(VLOOKUP(MID(CI93,2,1),DA$2:DE$28,4,0),0)+IFERROR(VLOOKUP(MID(CI93,3,1),DA$2:DE$28,5,0),0)+(ROW(CI93)/1000000000000)))</f>
        <v/>
      </c>
      <c r="CL93" s="5">
        <v>92</v>
      </c>
      <c r="CM93" s="5" t="str">
        <f>IFERROR(VLOOKUP(CL93,CH$2:CI1169,2,0),"")</f>
        <v/>
      </c>
      <c r="DG93" s="5" t="e">
        <f>IF(REPORTE!AH$2="si",IF(C93=VALUE(REPORTE!C$22),IF(SUM(DG94:DG$1993),CONCATENATE(INT(B93),", "),INT(B93)),""),IF(C93=VALUE(REPORTE!C$21),IF(SUM(DG94:DG$1993),CONCATENATE(INT(B93),", "),INT(B93)),""))</f>
        <v>#VALUE!</v>
      </c>
    </row>
    <row r="94" spans="1:112" s="5" customFormat="1" ht="15" customHeight="1" x14ac:dyDescent="0.25">
      <c r="A94" s="4" t="str">
        <f t="shared" ca="1" si="17"/>
        <v/>
      </c>
      <c r="B94" s="6"/>
      <c r="C94" s="8"/>
      <c r="D94" s="1" t="str">
        <f>IFERROR(INDEX('padron cfe'!B:B,MATCH(DATOS!C94,'padron cfe'!A:A,0),1),"")</f>
        <v/>
      </c>
      <c r="E94" s="1"/>
      <c r="F94" s="7"/>
      <c r="G94" s="9" t="s">
        <v>157</v>
      </c>
      <c r="H94" s="5" t="str">
        <f>IF(F94="","",IFERROR(CONCATENATE("PEUA",VLOOKUP(ESTADO,REPORTE!AV$2:AW$33,2,0),DIDTRITO_FORM,CADER_FORM,IFERROR(INDEX(BS:BS,MATCH(DAY(F94),BR:BR,0),1),DAY(F94)),IFERROR(INDEX(BS:BS,MATCH(MONTH(F94),BR:BR,0),1),MONTH(F94)),YEAR(F94),G94),""))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4"/>
      <c r="Y94" s="6" t="s">
        <v>157</v>
      </c>
      <c r="Z94" s="4"/>
      <c r="AA94" s="4" t="str">
        <f t="shared" si="18"/>
        <v/>
      </c>
      <c r="AB94" s="4"/>
      <c r="AC94" s="4"/>
      <c r="AD94" s="4"/>
      <c r="AE94" s="2" t="str">
        <f>IFERROR(IF(INDEX(AE$1:AE93,MATCH(J94,J$1:J93,0),1)=0,"",INDEX(AE$1:AE93,MATCH(J94,J$1:J93,0),1)),"")</f>
        <v/>
      </c>
      <c r="AF94" s="2" t="str">
        <f>IFERROR(IF(INDEX(AF$1:AF93,MATCH(J94,J$1:J93,0),1)=0,"",INDEX(AF$1:AF93,MATCH(J94,J$1:J93,0),1)),"")</f>
        <v/>
      </c>
      <c r="AG94" s="2" t="str">
        <f>IFERROR(IF(INDEX(AG$1:AG93,MATCH(J94,J$1:J93,0),1)=0,"",INDEX(AG$1:AG93,MATCH(J94,J$1:J93,0),1)),"")</f>
        <v/>
      </c>
      <c r="AH94" s="2"/>
      <c r="AI94" s="2"/>
      <c r="AJ94" s="2"/>
      <c r="AK94" s="4"/>
      <c r="AL94" s="4"/>
      <c r="AM94" s="4"/>
      <c r="AN94" s="4"/>
      <c r="AO94" s="4"/>
      <c r="AP94" s="4"/>
      <c r="AQ94" s="4"/>
      <c r="AR94" s="4"/>
      <c r="AS94" s="4"/>
      <c r="AU94" s="7"/>
      <c r="AV94" s="47"/>
      <c r="AW94" s="66"/>
      <c r="AX94" s="66"/>
      <c r="AY94" s="66"/>
      <c r="AZ94" s="78"/>
      <c r="BA94" s="66"/>
      <c r="BB94" s="66"/>
      <c r="BC94" s="4"/>
      <c r="BD94" s="69"/>
      <c r="BE94" s="4"/>
      <c r="BF94" s="4"/>
      <c r="BG94" s="9" t="s">
        <v>157</v>
      </c>
      <c r="BH94" s="7"/>
      <c r="BI94" s="7"/>
      <c r="BJ94" s="7"/>
      <c r="BK94" s="7"/>
      <c r="BL94" s="7"/>
      <c r="BM94" s="7" t="str">
        <f t="shared" ca="1" si="19"/>
        <v/>
      </c>
      <c r="BN94" s="75" t="str">
        <f t="shared" si="20"/>
        <v/>
      </c>
      <c r="BO94" s="75" t="str">
        <f t="shared" si="21"/>
        <v/>
      </c>
      <c r="BU94" s="4" t="str">
        <f>IF(IFERROR(VLOOKUP(C94,C95:C$1993,1,0),"")="","",COUNTIF(C:C,C94))</f>
        <v/>
      </c>
      <c r="BY94" s="5" t="str">
        <f>IF(B94="","",IF(BU94="",1+(MAX(BY$2:BY93)),""))</f>
        <v/>
      </c>
      <c r="BZ94" s="5" t="str">
        <f t="shared" si="22"/>
        <v/>
      </c>
      <c r="CA94" s="5" t="str">
        <f t="shared" si="23"/>
        <v/>
      </c>
      <c r="CB94" s="14" t="str">
        <f t="shared" si="24"/>
        <v/>
      </c>
      <c r="CC94" s="25"/>
      <c r="CD94" s="15"/>
      <c r="CE94" s="5" t="str">
        <f t="shared" si="25"/>
        <v/>
      </c>
      <c r="CH94" s="5" t="str">
        <f t="shared" si="27"/>
        <v/>
      </c>
      <c r="CI94" s="5" t="str">
        <f>IF(J94="","",IFERROR(IF(VLOOKUP(J94,J$2:J93,1,0)=0,"",""),J94))</f>
        <v/>
      </c>
      <c r="CJ94" s="22" t="str">
        <f>IF(CI94="","",(IFERROR(VLOOKUP(MID(CI94,1,1),$DA$2:DE$28,3,0),0)+IFERROR(VLOOKUP(MID(CI94,2,1),DA$2:DE$28,4,0),0)+IFERROR(VLOOKUP(MID(CI94,3,1),DA$2:DE$28,5,0),0)+(ROW(CI94)/1000000000000)))</f>
        <v/>
      </c>
      <c r="CL94" s="5">
        <v>93</v>
      </c>
      <c r="CM94" s="5" t="str">
        <f>IFERROR(VLOOKUP(CL94,CH$2:CI1170,2,0),"")</f>
        <v/>
      </c>
      <c r="DG94" s="5" t="e">
        <f>IF(REPORTE!AH$2="si",IF(C94=VALUE(REPORTE!C$22),IF(SUM(DG95:DG$1993),CONCATENATE(INT(B94),", "),INT(B94)),""),IF(C94=VALUE(REPORTE!C$21),IF(SUM(DG95:DG$1993),CONCATENATE(INT(B94),", "),INT(B94)),""))</f>
        <v>#VALUE!</v>
      </c>
    </row>
    <row r="95" spans="1:112" s="5" customFormat="1" ht="15" customHeight="1" x14ac:dyDescent="0.25">
      <c r="A95" s="4" t="str">
        <f t="shared" ca="1" si="17"/>
        <v/>
      </c>
      <c r="B95" s="6"/>
      <c r="C95" s="8"/>
      <c r="D95" s="1" t="str">
        <f>IFERROR(INDEX('padron cfe'!B:B,MATCH(DATOS!C95,'padron cfe'!A:A,0),1),"")</f>
        <v/>
      </c>
      <c r="E95" s="1"/>
      <c r="F95" s="7"/>
      <c r="G95" s="9" t="s">
        <v>157</v>
      </c>
      <c r="H95" s="5" t="str">
        <f>IF(F95="","",IFERROR(CONCATENATE("PEUA",VLOOKUP(ESTADO,REPORTE!AV$2:AW$33,2,0),DIDTRITO_FORM,CADER_FORM,IFERROR(INDEX(BS:BS,MATCH(DAY(F95),BR:BR,0),1),DAY(F95)),IFERROR(INDEX(BS:BS,MATCH(MONTH(F95),BR:BR,0),1),MONTH(F95)),YEAR(F95),G95),""))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4"/>
      <c r="Y95" s="6" t="s">
        <v>157</v>
      </c>
      <c r="Z95" s="4"/>
      <c r="AA95" s="4" t="str">
        <f t="shared" si="18"/>
        <v/>
      </c>
      <c r="AB95" s="4"/>
      <c r="AC95" s="4"/>
      <c r="AD95" s="4"/>
      <c r="AE95" s="2" t="str">
        <f>IFERROR(IF(INDEX(AE$1:AE94,MATCH(J95,J$1:J94,0),1)=0,"",INDEX(AE$1:AE94,MATCH(J95,J$1:J94,0),1)),"")</f>
        <v/>
      </c>
      <c r="AF95" s="2" t="str">
        <f>IFERROR(IF(INDEX(AF$1:AF94,MATCH(J95,J$1:J94,0),1)=0,"",INDEX(AF$1:AF94,MATCH(J95,J$1:J94,0),1)),"")</f>
        <v/>
      </c>
      <c r="AG95" s="2" t="str">
        <f>IFERROR(IF(INDEX(AG$1:AG94,MATCH(J95,J$1:J94,0),1)=0,"",INDEX(AG$1:AG94,MATCH(J95,J$1:J94,0),1)),"")</f>
        <v/>
      </c>
      <c r="AH95" s="2"/>
      <c r="AI95" s="2"/>
      <c r="AJ95" s="2"/>
      <c r="AK95" s="4"/>
      <c r="AL95" s="4"/>
      <c r="AM95" s="4"/>
      <c r="AN95" s="4"/>
      <c r="AO95" s="4"/>
      <c r="AP95" s="4"/>
      <c r="AQ95" s="4"/>
      <c r="AR95" s="4"/>
      <c r="AS95" s="4"/>
      <c r="AU95" s="7"/>
      <c r="AV95" s="47"/>
      <c r="AW95" s="66"/>
      <c r="AX95" s="66"/>
      <c r="AY95" s="66"/>
      <c r="AZ95" s="78"/>
      <c r="BA95" s="66"/>
      <c r="BB95" s="66"/>
      <c r="BC95" s="4"/>
      <c r="BD95" s="69"/>
      <c r="BE95" s="4"/>
      <c r="BF95" s="4"/>
      <c r="BG95" s="9"/>
      <c r="BH95" s="7"/>
      <c r="BI95" s="7"/>
      <c r="BJ95" s="7"/>
      <c r="BK95" s="7"/>
      <c r="BL95" s="7"/>
      <c r="BM95" s="7" t="str">
        <f t="shared" ca="1" si="19"/>
        <v/>
      </c>
      <c r="BN95" s="75" t="str">
        <f t="shared" si="20"/>
        <v/>
      </c>
      <c r="BO95" s="75" t="str">
        <f t="shared" si="21"/>
        <v/>
      </c>
      <c r="BU95" s="4" t="str">
        <f>IF(IFERROR(VLOOKUP(C95,C96:C$1993,1,0),"")="","",COUNTIF(C:C,C95))</f>
        <v/>
      </c>
      <c r="BY95" s="5" t="str">
        <f>IF(B95="","",IF(BU95="",1+(MAX(BY$2:BY94)),""))</f>
        <v/>
      </c>
      <c r="BZ95" s="5" t="str">
        <f t="shared" si="22"/>
        <v/>
      </c>
      <c r="CA95" s="5" t="str">
        <f t="shared" si="23"/>
        <v/>
      </c>
      <c r="CB95" s="14" t="str">
        <f t="shared" si="24"/>
        <v/>
      </c>
      <c r="CC95" s="25"/>
      <c r="CD95" s="15"/>
      <c r="CE95" s="5" t="str">
        <f t="shared" si="25"/>
        <v/>
      </c>
      <c r="CH95" s="5" t="str">
        <f t="shared" si="27"/>
        <v/>
      </c>
      <c r="CI95" s="5" t="str">
        <f>IF(J95="","",IFERROR(IF(VLOOKUP(J95,J$2:J94,1,0)=0,"",""),J95))</f>
        <v/>
      </c>
      <c r="CJ95" s="22" t="str">
        <f>IF(CI95="","",(IFERROR(VLOOKUP(MID(CI95,1,1),$DA$2:DE$28,3,0),0)+IFERROR(VLOOKUP(MID(CI95,2,1),DA$2:DE$28,4,0),0)+IFERROR(VLOOKUP(MID(CI95,3,1),DA$2:DE$28,5,0),0)+(ROW(CI95)/1000000000000)))</f>
        <v/>
      </c>
      <c r="CL95" s="5">
        <v>94</v>
      </c>
      <c r="CM95" s="5" t="str">
        <f>IFERROR(VLOOKUP(CL95,CH$2:CI1171,2,0),"")</f>
        <v/>
      </c>
      <c r="DG95" s="5" t="e">
        <f>IF(REPORTE!AH$2="si",IF(C95=VALUE(REPORTE!C$22),IF(SUM(DG96:DG$1993),CONCATENATE(INT(B95),", "),INT(B95)),""),IF(C95=VALUE(REPORTE!C$21),IF(SUM(DG96:DG$1993),CONCATENATE(INT(B95),", "),INT(B95)),""))</f>
        <v>#VALUE!</v>
      </c>
    </row>
    <row r="96" spans="1:112" s="5" customFormat="1" ht="16.5" customHeight="1" x14ac:dyDescent="0.25">
      <c r="A96" s="4" t="str">
        <f t="shared" ca="1" si="17"/>
        <v/>
      </c>
      <c r="B96" s="6"/>
      <c r="C96" s="8"/>
      <c r="D96" s="1" t="str">
        <f>IFERROR(INDEX('padron cfe'!B:B,MATCH(DATOS!C96,'padron cfe'!A:A,0),1),"")</f>
        <v/>
      </c>
      <c r="E96" s="1"/>
      <c r="F96" s="7"/>
      <c r="G96" s="9" t="s">
        <v>157</v>
      </c>
      <c r="H96" s="5" t="str">
        <f>IF(F96="","",IFERROR(CONCATENATE("PEUA",VLOOKUP(ESTADO,REPORTE!AV$2:AW$33,2,0),DIDTRITO_FORM,CADER_FORM,IFERROR(INDEX(BS:BS,MATCH(DAY(F96),BR:BR,0),1),DAY(F96)),IFERROR(INDEX(BS:BS,MATCH(MONTH(F96),BR:BR,0),1),MONTH(F96)),YEAR(F96),G96),""))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4"/>
      <c r="Y96" s="6" t="s">
        <v>157</v>
      </c>
      <c r="Z96" s="4"/>
      <c r="AA96" s="4" t="str">
        <f t="shared" si="18"/>
        <v/>
      </c>
      <c r="AB96" s="4"/>
      <c r="AC96" s="4"/>
      <c r="AD96" s="4"/>
      <c r="AE96" s="2" t="str">
        <f>IFERROR(IF(INDEX(AE$1:AE95,MATCH(J96,J$1:J95,0),1)=0,"",INDEX(AE$1:AE95,MATCH(J96,J$1:J95,0),1)),"")</f>
        <v/>
      </c>
      <c r="AF96" s="2" t="str">
        <f>IFERROR(IF(INDEX(AF$1:AF95,MATCH(J96,J$1:J95,0),1)=0,"",INDEX(AF$1:AF95,MATCH(J96,J$1:J95,0),1)),"")</f>
        <v/>
      </c>
      <c r="AG96" s="2" t="str">
        <f>IFERROR(IF(INDEX(AG$1:AG95,MATCH(J96,J$1:J95,0),1)=0,"",INDEX(AG$1:AG95,MATCH(J96,J$1:J95,0),1)),"")</f>
        <v/>
      </c>
      <c r="AH96" s="2"/>
      <c r="AI96" s="2"/>
      <c r="AJ96" s="2"/>
      <c r="AK96" s="4"/>
      <c r="AL96" s="4"/>
      <c r="AM96" s="4"/>
      <c r="AN96" s="4"/>
      <c r="AO96" s="4"/>
      <c r="AP96" s="4"/>
      <c r="AQ96" s="4"/>
      <c r="AR96" s="4"/>
      <c r="AS96" s="4"/>
      <c r="AU96" s="7"/>
      <c r="AV96" s="47"/>
      <c r="AW96" s="66"/>
      <c r="AX96" s="66"/>
      <c r="AY96" s="66"/>
      <c r="AZ96" s="78"/>
      <c r="BA96" s="66"/>
      <c r="BB96" s="66"/>
      <c r="BC96" s="4"/>
      <c r="BD96" s="69"/>
      <c r="BE96" s="4"/>
      <c r="BF96" s="4"/>
      <c r="BG96" s="9" t="s">
        <v>157</v>
      </c>
      <c r="BH96" s="7"/>
      <c r="BI96" s="7"/>
      <c r="BJ96" s="7"/>
      <c r="BK96" s="7"/>
      <c r="BL96" s="7"/>
      <c r="BM96" s="7" t="str">
        <f t="shared" ca="1" si="19"/>
        <v/>
      </c>
      <c r="BN96" s="75" t="str">
        <f t="shared" si="20"/>
        <v/>
      </c>
      <c r="BO96" s="75" t="str">
        <f t="shared" si="21"/>
        <v/>
      </c>
      <c r="BU96" s="4" t="str">
        <f>IF(IFERROR(VLOOKUP(C96,C97:C$1993,1,0),"")="","",COUNTIF(C:C,C96))</f>
        <v/>
      </c>
      <c r="BY96" s="5" t="str">
        <f>IF(B96="","",IF(BU96="",1+(MAX(BY$2:BY95)),""))</f>
        <v/>
      </c>
      <c r="BZ96" s="5" t="str">
        <f t="shared" si="22"/>
        <v/>
      </c>
      <c r="CA96" s="5" t="str">
        <f t="shared" si="23"/>
        <v/>
      </c>
      <c r="CB96" s="14" t="str">
        <f t="shared" si="24"/>
        <v/>
      </c>
      <c r="CC96" s="25"/>
      <c r="CD96" s="15"/>
      <c r="CE96" s="5" t="str">
        <f t="shared" si="25"/>
        <v/>
      </c>
      <c r="CH96" s="5" t="str">
        <f t="shared" si="27"/>
        <v/>
      </c>
      <c r="CI96" s="5" t="str">
        <f>IF(J96="","",IFERROR(IF(VLOOKUP(J96,J$2:J95,1,0)=0,"",""),J96))</f>
        <v/>
      </c>
      <c r="CJ96" s="22" t="str">
        <f>IF(CI96="","",(IFERROR(VLOOKUP(MID(CI96,1,1),$DA$2:DE$28,3,0),0)+IFERROR(VLOOKUP(MID(CI96,2,1),DA$2:DE$28,4,0),0)+IFERROR(VLOOKUP(MID(CI96,3,1),DA$2:DE$28,5,0),0)+(ROW(CI96)/1000000000000)))</f>
        <v/>
      </c>
      <c r="CL96" s="5">
        <v>95</v>
      </c>
      <c r="CM96" s="5" t="str">
        <f>IFERROR(VLOOKUP(CL96,CH$2:CI1172,2,0),"")</f>
        <v/>
      </c>
      <c r="DG96" s="5" t="e">
        <f>IF(REPORTE!AH$2="si",IF(C96=VALUE(REPORTE!C$22),IF(SUM(DG97:DG$1993),CONCATENATE(INT(B96),", "),INT(B96)),""),IF(C96=VALUE(REPORTE!C$21),IF(SUM(DG97:DG$1993),CONCATENATE(INT(B96),", "),INT(B96)),""))</f>
        <v>#VALUE!</v>
      </c>
    </row>
    <row r="97" spans="1:117" s="5" customFormat="1" ht="15" customHeight="1" x14ac:dyDescent="0.25">
      <c r="A97" s="4" t="str">
        <f t="shared" ca="1" si="17"/>
        <v/>
      </c>
      <c r="B97" s="6"/>
      <c r="C97" s="8"/>
      <c r="D97" s="1" t="str">
        <f>IFERROR(INDEX('padron cfe'!B:B,MATCH(DATOS!C97,'padron cfe'!A:A,0),1),"")</f>
        <v/>
      </c>
      <c r="E97" s="1"/>
      <c r="F97" s="7"/>
      <c r="G97" s="9" t="s">
        <v>157</v>
      </c>
      <c r="H97" s="5" t="str">
        <f>IF(F97="","",IFERROR(CONCATENATE("PEUA",VLOOKUP(ESTADO,REPORTE!AV$2:AW$33,2,0),DIDTRITO_FORM,CADER_FORM,IFERROR(INDEX(BS:BS,MATCH(DAY(F97),BR:BR,0),1),DAY(F97)),IFERROR(INDEX(BS:BS,MATCH(MONTH(F97),BR:BR,0),1),MONTH(F97)),YEAR(F97),G97),""))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4"/>
      <c r="Y97" s="6" t="s">
        <v>157</v>
      </c>
      <c r="Z97" s="4"/>
      <c r="AA97" s="4" t="str">
        <f t="shared" si="18"/>
        <v/>
      </c>
      <c r="AB97" s="4"/>
      <c r="AC97" s="4"/>
      <c r="AD97" s="4"/>
      <c r="AE97" s="2" t="str">
        <f>IFERROR(IF(INDEX(AE$1:AE96,MATCH(J97,J$1:J96,0),1)=0,"",INDEX(AE$1:AE96,MATCH(J97,J$1:J96,0),1)),"")</f>
        <v/>
      </c>
      <c r="AF97" s="2" t="str">
        <f>IFERROR(IF(INDEX(AF$1:AF96,MATCH(J97,J$1:J96,0),1)=0,"",INDEX(AF$1:AF96,MATCH(J97,J$1:J96,0),1)),"")</f>
        <v/>
      </c>
      <c r="AG97" s="2" t="str">
        <f>IFERROR(IF(INDEX(AG$1:AG96,MATCH(J97,J$1:J96,0),1)=0,"",INDEX(AG$1:AG96,MATCH(J97,J$1:J96,0),1)),"")</f>
        <v/>
      </c>
      <c r="AH97" s="2"/>
      <c r="AI97" s="2"/>
      <c r="AJ97" s="2"/>
      <c r="AK97" s="4"/>
      <c r="AL97" s="4"/>
      <c r="AM97" s="4"/>
      <c r="AN97" s="4"/>
      <c r="AO97" s="4"/>
      <c r="AP97" s="4"/>
      <c r="AQ97" s="4"/>
      <c r="AR97" s="4"/>
      <c r="AS97" s="4"/>
      <c r="AU97" s="7"/>
      <c r="AV97" s="47"/>
      <c r="AW97" s="66"/>
      <c r="AX97" s="66"/>
      <c r="AY97" s="66"/>
      <c r="AZ97" s="78"/>
      <c r="BA97" s="66"/>
      <c r="BB97" s="66"/>
      <c r="BC97" s="4"/>
      <c r="BD97" s="69"/>
      <c r="BE97" s="4"/>
      <c r="BF97" s="4"/>
      <c r="BG97" s="9"/>
      <c r="BH97" s="7"/>
      <c r="BI97" s="7"/>
      <c r="BJ97" s="7"/>
      <c r="BK97" s="7"/>
      <c r="BL97" s="7"/>
      <c r="BM97" s="7" t="str">
        <f t="shared" ca="1" si="19"/>
        <v/>
      </c>
      <c r="BN97" s="75" t="str">
        <f t="shared" si="20"/>
        <v/>
      </c>
      <c r="BO97" s="75" t="str">
        <f t="shared" si="21"/>
        <v/>
      </c>
      <c r="BU97" s="4" t="str">
        <f>IF(IFERROR(VLOOKUP(C97,C98:C$1993,1,0),"")="","",COUNTIF(C:C,C97))</f>
        <v/>
      </c>
      <c r="BY97" s="5" t="str">
        <f>IF(B97="","",IF(BU97="",1+(MAX(BY$2:BY96)),""))</f>
        <v/>
      </c>
      <c r="BZ97" s="5" t="str">
        <f t="shared" si="22"/>
        <v/>
      </c>
      <c r="CA97" s="5" t="str">
        <f t="shared" si="23"/>
        <v/>
      </c>
      <c r="CB97" s="14" t="str">
        <f t="shared" si="24"/>
        <v/>
      </c>
      <c r="CC97" s="25"/>
      <c r="CD97" s="15"/>
      <c r="CE97" s="5" t="str">
        <f t="shared" si="25"/>
        <v/>
      </c>
      <c r="CH97" s="5" t="str">
        <f t="shared" si="27"/>
        <v/>
      </c>
      <c r="CI97" s="5" t="str">
        <f>IF(J97="","",IFERROR(IF(VLOOKUP(J97,J$2:J96,1,0)=0,"",""),J97))</f>
        <v/>
      </c>
      <c r="CJ97" s="22" t="str">
        <f>IF(CI97="","",(IFERROR(VLOOKUP(MID(CI97,1,1),$DA$2:DE$28,3,0),0)+IFERROR(VLOOKUP(MID(CI97,2,1),DA$2:DE$28,4,0),0)+IFERROR(VLOOKUP(MID(CI97,3,1),DA$2:DE$28,5,0),0)+(ROW(CI97)/1000000000000)))</f>
        <v/>
      </c>
      <c r="CL97" s="5">
        <v>96</v>
      </c>
      <c r="CM97" s="5" t="str">
        <f>IFERROR(VLOOKUP(CL97,CH$2:CI1173,2,0),"")</f>
        <v/>
      </c>
      <c r="DG97" s="5" t="e">
        <f>IF(REPORTE!AH$2="si",IF(C97=VALUE(REPORTE!C$22),IF(SUM(DG98:DG$1993),CONCATENATE(INT(B97),", "),INT(B97)),""),IF(C97=VALUE(REPORTE!C$21),IF(SUM(DG98:DG$1993),CONCATENATE(INT(B97),", "),INT(B97)),""))</f>
        <v>#VALUE!</v>
      </c>
    </row>
    <row r="98" spans="1:117" s="5" customFormat="1" ht="15" customHeight="1" x14ac:dyDescent="0.25">
      <c r="A98" s="4" t="str">
        <f t="shared" ca="1" si="17"/>
        <v/>
      </c>
      <c r="B98" s="6"/>
      <c r="C98" s="8"/>
      <c r="D98" s="1" t="str">
        <f>IFERROR(INDEX('padron cfe'!B:B,MATCH(DATOS!C98,'padron cfe'!A:A,0),1),"")</f>
        <v/>
      </c>
      <c r="E98" s="1"/>
      <c r="F98" s="7"/>
      <c r="G98" s="9" t="s">
        <v>157</v>
      </c>
      <c r="H98" s="5" t="str">
        <f>IF(F98="","",IFERROR(CONCATENATE("PEUA",VLOOKUP(ESTADO,REPORTE!AV$2:AW$33,2,0),DIDTRITO_FORM,CADER_FORM,IFERROR(INDEX(BS:BS,MATCH(DAY(F98),BR:BR,0),1),DAY(F98)),IFERROR(INDEX(BS:BS,MATCH(MONTH(F98),BR:BR,0),1),MONTH(F98)),YEAR(F98),G98),""))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4"/>
      <c r="Y98" s="6" t="s">
        <v>157</v>
      </c>
      <c r="Z98" s="4"/>
      <c r="AA98" s="4" t="str">
        <f t="shared" si="18"/>
        <v/>
      </c>
      <c r="AB98" s="4"/>
      <c r="AC98" s="4"/>
      <c r="AD98" s="4"/>
      <c r="AE98" s="2" t="str">
        <f>IFERROR(IF(INDEX(AE$1:AE97,MATCH(J98,J$1:J97,0),1)=0,"",INDEX(AE$1:AE97,MATCH(J98,J$1:J97,0),1)),"")</f>
        <v/>
      </c>
      <c r="AF98" s="2" t="str">
        <f>IFERROR(IF(INDEX(AF$1:AF97,MATCH(J98,J$1:J97,0),1)=0,"",INDEX(AF$1:AF97,MATCH(J98,J$1:J97,0),1)),"")</f>
        <v/>
      </c>
      <c r="AG98" s="2" t="str">
        <f>IFERROR(IF(INDEX(AG$1:AG97,MATCH(J98,J$1:J97,0),1)=0,"",INDEX(AG$1:AG97,MATCH(J98,J$1:J97,0),1)),"")</f>
        <v/>
      </c>
      <c r="AH98" s="2"/>
      <c r="AI98" s="2"/>
      <c r="AJ98" s="2"/>
      <c r="AK98" s="4"/>
      <c r="AL98" s="4"/>
      <c r="AM98" s="4"/>
      <c r="AN98" s="4"/>
      <c r="AO98" s="4"/>
      <c r="AP98" s="4"/>
      <c r="AQ98" s="4"/>
      <c r="AR98" s="4"/>
      <c r="AS98" s="4"/>
      <c r="AU98" s="7"/>
      <c r="AV98" s="47"/>
      <c r="AW98" s="66"/>
      <c r="AX98" s="66"/>
      <c r="AY98" s="66"/>
      <c r="AZ98" s="78"/>
      <c r="BA98" s="66"/>
      <c r="BB98" s="66"/>
      <c r="BC98" s="4"/>
      <c r="BD98" s="69"/>
      <c r="BE98" s="4"/>
      <c r="BF98" s="4"/>
      <c r="BG98" s="9" t="s">
        <v>157</v>
      </c>
      <c r="BH98" s="7"/>
      <c r="BI98" s="7"/>
      <c r="BJ98" s="7"/>
      <c r="BK98" s="7"/>
      <c r="BL98" s="7"/>
      <c r="BM98" s="7" t="str">
        <f t="shared" ca="1" si="19"/>
        <v/>
      </c>
      <c r="BN98" s="75" t="str">
        <f t="shared" si="20"/>
        <v/>
      </c>
      <c r="BO98" s="75" t="str">
        <f t="shared" si="21"/>
        <v/>
      </c>
      <c r="BU98" s="4" t="str">
        <f>IF(IFERROR(VLOOKUP(C98,C99:C$1993,1,0),"")="","",COUNTIF(C:C,C98))</f>
        <v/>
      </c>
      <c r="BY98" s="5" t="str">
        <f>IF(B98="","",IF(BU98="",1+(MAX(BY$2:BY97)),""))</f>
        <v/>
      </c>
      <c r="BZ98" s="5" t="str">
        <f t="shared" si="22"/>
        <v/>
      </c>
      <c r="CA98" s="5" t="str">
        <f t="shared" si="23"/>
        <v/>
      </c>
      <c r="CB98" s="14" t="str">
        <f t="shared" si="24"/>
        <v/>
      </c>
      <c r="CC98" s="25"/>
      <c r="CD98" s="15"/>
      <c r="CE98" s="5" t="str">
        <f t="shared" ref="CE98:CE118" si="28">CONCATENATE(AK98,AL98,AM98,AN98,AO98)</f>
        <v/>
      </c>
      <c r="CH98" s="5" t="str">
        <f t="shared" si="27"/>
        <v/>
      </c>
      <c r="CI98" s="5" t="str">
        <f>IF(J98="","",IFERROR(IF(VLOOKUP(J98,J$2:J97,1,0)=0,"",""),J98))</f>
        <v/>
      </c>
      <c r="CJ98" s="22" t="str">
        <f>IF(CI98="","",(IFERROR(VLOOKUP(MID(CI98,1,1),$DA$2:DE$28,3,0),0)+IFERROR(VLOOKUP(MID(CI98,2,1),DA$2:DE$28,4,0),0)+IFERROR(VLOOKUP(MID(CI98,3,1),DA$2:DE$28,5,0),0)+(ROW(CI98)/1000000000000)))</f>
        <v/>
      </c>
      <c r="CL98" s="5">
        <v>97</v>
      </c>
      <c r="CM98" s="5" t="str">
        <f>IFERROR(VLOOKUP(CL98,CH$2:CI1174,2,0),"")</f>
        <v/>
      </c>
      <c r="DG98" s="5" t="e">
        <f>IF(REPORTE!AH$2="si",IF(C98=VALUE(REPORTE!C$22),IF(SUM(DG99:DG$1993),CONCATENATE(INT(B98),", "),INT(B98)),""),IF(C98=VALUE(REPORTE!C$21),IF(SUM(DG99:DG$1993),CONCATENATE(INT(B98),", "),INT(B98)),""))</f>
        <v>#VALUE!</v>
      </c>
    </row>
    <row r="99" spans="1:117" s="5" customFormat="1" ht="15" customHeight="1" x14ac:dyDescent="0.25">
      <c r="A99" s="4" t="str">
        <f t="shared" ca="1" si="17"/>
        <v/>
      </c>
      <c r="B99" s="6"/>
      <c r="C99" s="8"/>
      <c r="D99" s="1" t="str">
        <f>IFERROR(INDEX('padron cfe'!B:B,MATCH(DATOS!C99,'padron cfe'!A:A,0),1),"")</f>
        <v/>
      </c>
      <c r="E99" s="1"/>
      <c r="F99" s="7"/>
      <c r="G99" s="9" t="s">
        <v>157</v>
      </c>
      <c r="H99" s="5" t="str">
        <f>IF(F99="","",IFERROR(CONCATENATE("PEUA",VLOOKUP(ESTADO,REPORTE!AV$2:AW$33,2,0),DIDTRITO_FORM,CADER_FORM,IFERROR(INDEX(BS:BS,MATCH(DAY(F99),BR:BR,0),1),DAY(F99)),IFERROR(INDEX(BS:BS,MATCH(MONTH(F99),BR:BR,0),1),MONTH(F99)),YEAR(F99),G99),""))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4"/>
      <c r="Y99" s="6" t="s">
        <v>157</v>
      </c>
      <c r="Z99" s="4"/>
      <c r="AA99" s="4" t="str">
        <f t="shared" si="18"/>
        <v/>
      </c>
      <c r="AB99" s="4"/>
      <c r="AC99" s="4"/>
      <c r="AD99" s="4"/>
      <c r="AE99" s="2" t="str">
        <f>IFERROR(IF(INDEX(AE$1:AE98,MATCH(J99,J$1:J98,0),1)=0,"",INDEX(AE$1:AE98,MATCH(J99,J$1:J98,0),1)),"")</f>
        <v/>
      </c>
      <c r="AF99" s="2" t="str">
        <f>IFERROR(IF(INDEX(AF$1:AF98,MATCH(J99,J$1:J98,0),1)=0,"",INDEX(AF$1:AF98,MATCH(J99,J$1:J98,0),1)),"")</f>
        <v/>
      </c>
      <c r="AG99" s="2" t="str">
        <f>IFERROR(IF(INDEX(AG$1:AG98,MATCH(J99,J$1:J98,0),1)=0,"",INDEX(AG$1:AG98,MATCH(J99,J$1:J98,0),1)),"")</f>
        <v/>
      </c>
      <c r="AH99" s="2"/>
      <c r="AI99" s="2"/>
      <c r="AJ99" s="2"/>
      <c r="AK99" s="4"/>
      <c r="AL99" s="4"/>
      <c r="AM99" s="4"/>
      <c r="AN99" s="4"/>
      <c r="AO99" s="4"/>
      <c r="AP99" s="4"/>
      <c r="AQ99" s="4"/>
      <c r="AR99" s="4"/>
      <c r="AS99" s="4"/>
      <c r="AU99" s="7"/>
      <c r="AV99" s="47"/>
      <c r="AW99" s="66"/>
      <c r="AX99" s="66"/>
      <c r="AY99" s="66"/>
      <c r="AZ99" s="78"/>
      <c r="BA99" s="66"/>
      <c r="BB99" s="66"/>
      <c r="BC99" s="4"/>
      <c r="BD99" s="69"/>
      <c r="BE99" s="4"/>
      <c r="BF99" s="4"/>
      <c r="BG99" s="9"/>
      <c r="BH99" s="7"/>
      <c r="BI99" s="7"/>
      <c r="BJ99" s="7"/>
      <c r="BK99" s="7"/>
      <c r="BL99" s="7"/>
      <c r="BM99" s="7" t="str">
        <f t="shared" ca="1" si="19"/>
        <v/>
      </c>
      <c r="BN99" s="75" t="str">
        <f t="shared" si="20"/>
        <v/>
      </c>
      <c r="BO99" s="75" t="str">
        <f t="shared" si="21"/>
        <v/>
      </c>
      <c r="BU99" s="4" t="str">
        <f>IF(IFERROR(VLOOKUP(C99,C100:C$1993,1,0),"")="","",COUNTIF(C:C,C99))</f>
        <v/>
      </c>
      <c r="BY99" s="5" t="str">
        <f>IF(B99="","",IF(BU99="",1+(MAX(BY$2:BY98)),""))</f>
        <v/>
      </c>
      <c r="BZ99" s="5" t="str">
        <f t="shared" si="22"/>
        <v/>
      </c>
      <c r="CA99" s="5" t="str">
        <f t="shared" si="23"/>
        <v/>
      </c>
      <c r="CB99" s="14" t="str">
        <f t="shared" si="24"/>
        <v/>
      </c>
      <c r="CC99" s="25"/>
      <c r="CD99" s="15"/>
      <c r="CE99" s="5" t="str">
        <f t="shared" si="28"/>
        <v/>
      </c>
      <c r="CH99" s="5" t="str">
        <f t="shared" si="27"/>
        <v/>
      </c>
      <c r="CI99" s="5" t="str">
        <f>IF(J99="","",IFERROR(IF(VLOOKUP(J99,J$2:J98,1,0)=0,"",""),J99))</f>
        <v/>
      </c>
      <c r="CJ99" s="22" t="str">
        <f>IF(CI99="","",(IFERROR(VLOOKUP(MID(CI99,1,1),$DA$2:DE$28,3,0),0)+IFERROR(VLOOKUP(MID(CI99,2,1),DA$2:DE$28,4,0),0)+IFERROR(VLOOKUP(MID(CI99,3,1),DA$2:DE$28,5,0),0)+(ROW(CI99)/1000000000000)))</f>
        <v/>
      </c>
      <c r="CL99" s="5">
        <v>98</v>
      </c>
      <c r="CM99" s="5" t="str">
        <f>IFERROR(VLOOKUP(CL99,CH$2:CI1175,2,0),"")</f>
        <v/>
      </c>
      <c r="DG99" s="5" t="e">
        <f>IF(REPORTE!AH$2="si",IF(C99=VALUE(REPORTE!C$22),IF(SUM(DG100:DG$1993),CONCATENATE(INT(B99),", "),INT(B99)),""),IF(C99=VALUE(REPORTE!C$21),IF(SUM(DG100:DG$1993),CONCATENATE(INT(B99),", "),INT(B99)),""))</f>
        <v>#VALUE!</v>
      </c>
    </row>
    <row r="100" spans="1:117" s="5" customFormat="1" ht="15" customHeight="1" x14ac:dyDescent="0.25">
      <c r="A100" s="4" t="str">
        <f t="shared" ca="1" si="17"/>
        <v/>
      </c>
      <c r="B100" s="6"/>
      <c r="C100" s="8"/>
      <c r="D100" s="1" t="str">
        <f>IFERROR(INDEX('padron cfe'!B:B,MATCH(DATOS!C100,'padron cfe'!A:A,0),1),"")</f>
        <v/>
      </c>
      <c r="E100" s="1"/>
      <c r="F100" s="7"/>
      <c r="G100" s="9" t="s">
        <v>157</v>
      </c>
      <c r="H100" s="5" t="str">
        <f>IF(F100="","",IFERROR(CONCATENATE("PEUA",VLOOKUP(ESTADO,REPORTE!AV$2:AW$33,2,0),DIDTRITO_FORM,CADER_FORM,IFERROR(INDEX(BS:BS,MATCH(DAY(F100),BR:BR,0),1),DAY(F100)),IFERROR(INDEX(BS:BS,MATCH(MONTH(F100),BR:BR,0),1),MONTH(F100)),YEAR(F100),G100),""))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4"/>
      <c r="Y100" s="6" t="s">
        <v>157</v>
      </c>
      <c r="Z100" s="4"/>
      <c r="AA100" s="4" t="str">
        <f t="shared" si="18"/>
        <v/>
      </c>
      <c r="AB100" s="4"/>
      <c r="AC100" s="4"/>
      <c r="AD100" s="4"/>
      <c r="AE100" s="2" t="str">
        <f>IFERROR(IF(INDEX(AE$1:AE99,MATCH(J100,J$1:J99,0),1)=0,"",INDEX(AE$1:AE99,MATCH(J100,J$1:J99,0),1)),"")</f>
        <v/>
      </c>
      <c r="AF100" s="2" t="str">
        <f>IFERROR(IF(INDEX(AF$1:AF99,MATCH(J100,J$1:J99,0),1)=0,"",INDEX(AF$1:AF99,MATCH(J100,J$1:J99,0),1)),"")</f>
        <v/>
      </c>
      <c r="AG100" s="2" t="str">
        <f>IFERROR(IF(INDEX(AG$1:AG99,MATCH(J100,J$1:J99,0),1)=0,"",INDEX(AG$1:AG99,MATCH(J100,J$1:J99,0),1)),"")</f>
        <v/>
      </c>
      <c r="AH100" s="2"/>
      <c r="AI100" s="2"/>
      <c r="AJ100" s="2"/>
      <c r="AK100" s="4"/>
      <c r="AL100" s="4"/>
      <c r="AM100" s="4"/>
      <c r="AN100" s="4"/>
      <c r="AO100" s="4"/>
      <c r="AP100" s="4"/>
      <c r="AQ100" s="4"/>
      <c r="AR100" s="4"/>
      <c r="AS100" s="4"/>
      <c r="AU100" s="7"/>
      <c r="AV100" s="47"/>
      <c r="AW100" s="66"/>
      <c r="AX100" s="66"/>
      <c r="AY100" s="66"/>
      <c r="AZ100" s="78"/>
      <c r="BA100" s="66"/>
      <c r="BB100" s="66"/>
      <c r="BC100" s="4"/>
      <c r="BD100" s="69"/>
      <c r="BE100" s="4"/>
      <c r="BF100" s="4"/>
      <c r="BG100" s="9" t="s">
        <v>157</v>
      </c>
      <c r="BH100" s="7"/>
      <c r="BI100" s="7"/>
      <c r="BJ100" s="7"/>
      <c r="BK100" s="7"/>
      <c r="BL100" s="7"/>
      <c r="BM100" s="7" t="str">
        <f t="shared" ca="1" si="19"/>
        <v/>
      </c>
      <c r="BN100" s="75" t="str">
        <f t="shared" si="20"/>
        <v/>
      </c>
      <c r="BO100" s="75" t="str">
        <f t="shared" si="21"/>
        <v/>
      </c>
      <c r="BU100" s="4" t="str">
        <f>IF(IFERROR(VLOOKUP(C100,C101:C$1993,1,0),"")="","",COUNTIF(C:C,C100))</f>
        <v/>
      </c>
      <c r="BY100" s="5" t="str">
        <f>IF(B100="","",IF(BU100="",1+(MAX(BY$2:BY99)),""))</f>
        <v/>
      </c>
      <c r="BZ100" s="5" t="str">
        <f t="shared" si="22"/>
        <v/>
      </c>
      <c r="CA100" s="5" t="str">
        <f t="shared" si="23"/>
        <v/>
      </c>
      <c r="CB100" s="14" t="str">
        <f t="shared" si="24"/>
        <v/>
      </c>
      <c r="CC100" s="25"/>
      <c r="CD100" s="15"/>
      <c r="CE100" s="5" t="str">
        <f t="shared" si="28"/>
        <v/>
      </c>
      <c r="CH100" s="5" t="str">
        <f t="shared" si="27"/>
        <v/>
      </c>
      <c r="CI100" s="5" t="str">
        <f>IF(J100="","",IFERROR(IF(VLOOKUP(J100,J$2:J99,1,0)=0,"",""),J100))</f>
        <v/>
      </c>
      <c r="CJ100" s="22" t="str">
        <f>IF(CI100="","",(IFERROR(VLOOKUP(MID(CI100,1,1),$DA$2:DE$28,3,0),0)+IFERROR(VLOOKUP(MID(CI100,2,1),DA$2:DE$28,4,0),0)+IFERROR(VLOOKUP(MID(CI100,3,1),DA$2:DE$28,5,0),0)+(ROW(CI100)/1000000000000)))</f>
        <v/>
      </c>
      <c r="CL100" s="5">
        <v>99</v>
      </c>
      <c r="CM100" s="5" t="str">
        <f>IFERROR(VLOOKUP(CL100,CH$2:CI1176,2,0),"")</f>
        <v/>
      </c>
      <c r="DG100" s="5" t="e">
        <f>IF(REPORTE!AH$2="si",IF(C100=VALUE(REPORTE!C$22),IF(SUM(DG101:DG$1993),CONCATENATE(INT(B100),", "),INT(B100)),""),IF(C100=VALUE(REPORTE!C$21),IF(SUM(DG101:DG$1993),CONCATENATE(INT(B100),", "),INT(B100)),""))</f>
        <v>#VALUE!</v>
      </c>
      <c r="DM100" s="5" t="s">
        <v>196</v>
      </c>
    </row>
    <row r="101" spans="1:117" s="5" customFormat="1" ht="15" customHeight="1" x14ac:dyDescent="0.25">
      <c r="A101" s="4" t="str">
        <f t="shared" ca="1" si="17"/>
        <v/>
      </c>
      <c r="B101" s="6"/>
      <c r="C101" s="8"/>
      <c r="D101" s="1" t="str">
        <f>IFERROR(INDEX('padron cfe'!B:B,MATCH(DATOS!C101,'padron cfe'!A:A,0),1),"")</f>
        <v/>
      </c>
      <c r="E101" s="1"/>
      <c r="F101" s="7"/>
      <c r="G101" s="9" t="s">
        <v>157</v>
      </c>
      <c r="H101" s="5" t="str">
        <f>IF(F101="","",IFERROR(CONCATENATE("PEUA",VLOOKUP(ESTADO,REPORTE!AV$2:AW$33,2,0),DIDTRITO_FORM,CADER_FORM,IFERROR(INDEX(BS:BS,MATCH(DAY(F101),BR:BR,0),1),DAY(F101)),IFERROR(INDEX(BS:BS,MATCH(MONTH(F101),BR:BR,0),1),MONTH(F101)),YEAR(F101),G101),""))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4"/>
      <c r="Y101" s="6" t="s">
        <v>157</v>
      </c>
      <c r="Z101" s="4"/>
      <c r="AA101" s="4" t="str">
        <f t="shared" si="18"/>
        <v/>
      </c>
      <c r="AB101" s="4"/>
      <c r="AC101" s="4"/>
      <c r="AD101" s="4"/>
      <c r="AE101" s="2" t="str">
        <f>IFERROR(IF(INDEX(AE$1:AE100,MATCH(J101,J$1:J100,0),1)=0,"",INDEX(AE$1:AE100,MATCH(J101,J$1:J100,0),1)),"")</f>
        <v/>
      </c>
      <c r="AF101" s="2" t="str">
        <f>IFERROR(IF(INDEX(AF$1:AF100,MATCH(J101,J$1:J100,0),1)=0,"",INDEX(AF$1:AF100,MATCH(J101,J$1:J100,0),1)),"")</f>
        <v/>
      </c>
      <c r="AG101" s="2" t="str">
        <f>IFERROR(IF(INDEX(AG$1:AG100,MATCH(J101,J$1:J100,0),1)=0,"",INDEX(AG$1:AG100,MATCH(J101,J$1:J100,0),1)),"")</f>
        <v/>
      </c>
      <c r="AH101" s="2"/>
      <c r="AI101" s="2"/>
      <c r="AJ101" s="2"/>
      <c r="AK101" s="4"/>
      <c r="AL101" s="4"/>
      <c r="AM101" s="4"/>
      <c r="AN101" s="4"/>
      <c r="AO101" s="4"/>
      <c r="AP101" s="4"/>
      <c r="AQ101" s="4"/>
      <c r="AR101" s="4"/>
      <c r="AS101" s="4"/>
      <c r="AU101" s="7"/>
      <c r="AV101" s="47"/>
      <c r="AW101" s="66"/>
      <c r="AX101" s="66"/>
      <c r="AY101" s="66"/>
      <c r="AZ101" s="78"/>
      <c r="BA101" s="66"/>
      <c r="BB101" s="66"/>
      <c r="BC101" s="4"/>
      <c r="BD101" s="69"/>
      <c r="BE101" s="4"/>
      <c r="BF101" s="4"/>
      <c r="BG101" s="9"/>
      <c r="BH101" s="7"/>
      <c r="BI101" s="7"/>
      <c r="BJ101" s="7"/>
      <c r="BK101" s="7"/>
      <c r="BL101" s="7"/>
      <c r="BM101" s="7" t="str">
        <f t="shared" ca="1" si="19"/>
        <v/>
      </c>
      <c r="BN101" s="75" t="str">
        <f t="shared" si="20"/>
        <v/>
      </c>
      <c r="BO101" s="75" t="str">
        <f t="shared" si="21"/>
        <v/>
      </c>
      <c r="BU101" s="4" t="str">
        <f>IF(IFERROR(VLOOKUP(C101,C102:C$1993,1,0),"")="","",COUNTIF(C:C,C101))</f>
        <v/>
      </c>
      <c r="BY101" s="5" t="str">
        <f>IF(B101="","",IF(BU101="",1+(MAX(BY$2:BY100)),""))</f>
        <v/>
      </c>
      <c r="BZ101" s="5" t="str">
        <f t="shared" si="22"/>
        <v/>
      </c>
      <c r="CA101" s="5" t="str">
        <f t="shared" si="23"/>
        <v/>
      </c>
      <c r="CB101" s="14" t="str">
        <f t="shared" si="24"/>
        <v/>
      </c>
      <c r="CC101" s="25"/>
      <c r="CD101" s="15"/>
      <c r="CE101" s="5" t="str">
        <f t="shared" si="28"/>
        <v/>
      </c>
      <c r="CH101" s="5" t="str">
        <f t="shared" si="27"/>
        <v/>
      </c>
      <c r="CI101" s="5" t="str">
        <f>IF(J101="","",IFERROR(IF(VLOOKUP(J101,J$2:J100,1,0)=0,"",""),J101))</f>
        <v/>
      </c>
      <c r="CJ101" s="22" t="str">
        <f>IF(CI101="","",(IFERROR(VLOOKUP(MID(CI101,1,1),$DA$2:DE$28,3,0),0)+IFERROR(VLOOKUP(MID(CI101,2,1),DA$2:DE$28,4,0),0)+IFERROR(VLOOKUP(MID(CI101,3,1),DA$2:DE$28,5,0),0)+(ROW(CI101)/1000000000000)))</f>
        <v/>
      </c>
      <c r="CL101" s="5">
        <v>100</v>
      </c>
      <c r="CM101" s="5" t="str">
        <f>IFERROR(VLOOKUP(CL101,CH$2:CI1177,2,0),"")</f>
        <v/>
      </c>
      <c r="DG101" s="5" t="e">
        <f>IF(REPORTE!AH$2="si",IF(C101=VALUE(REPORTE!C$22),IF(SUM(DG102:DG$1993),CONCATENATE(INT(B101),", "),INT(B101)),""),IF(C101=VALUE(REPORTE!C$21),IF(SUM(DG102:DG$1993),CONCATENATE(INT(B101),", "),INT(B101)),""))</f>
        <v>#VALUE!</v>
      </c>
    </row>
    <row r="102" spans="1:117" s="5" customFormat="1" ht="15" customHeight="1" x14ac:dyDescent="0.25">
      <c r="A102" s="4" t="str">
        <f t="shared" ca="1" si="17"/>
        <v/>
      </c>
      <c r="B102" s="6"/>
      <c r="C102" s="8"/>
      <c r="D102" s="1" t="str">
        <f>IFERROR(INDEX('padron cfe'!B:B,MATCH(DATOS!C102,'padron cfe'!A:A,0),1),"")</f>
        <v/>
      </c>
      <c r="E102" s="1"/>
      <c r="F102" s="7"/>
      <c r="G102" s="9" t="s">
        <v>157</v>
      </c>
      <c r="H102" s="5" t="str">
        <f>IF(F102="","",IFERROR(CONCATENATE("PEUA",VLOOKUP(ESTADO,REPORTE!AV$2:AW$33,2,0),DIDTRITO_FORM,CADER_FORM,IFERROR(INDEX(BS:BS,MATCH(DAY(F102),BR:BR,0),1),DAY(F102)),IFERROR(INDEX(BS:BS,MATCH(MONTH(F102),BR:BR,0),1),MONTH(F102)),YEAR(F102),G102),""))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4"/>
      <c r="Y102" s="6" t="s">
        <v>157</v>
      </c>
      <c r="Z102" s="4"/>
      <c r="AA102" s="4" t="str">
        <f t="shared" si="18"/>
        <v/>
      </c>
      <c r="AB102" s="4"/>
      <c r="AC102" s="4"/>
      <c r="AD102" s="4"/>
      <c r="AE102" s="2" t="str">
        <f>IFERROR(IF(INDEX(AE$1:AE101,MATCH(J102,J$1:J101,0),1)=0,"",INDEX(AE$1:AE101,MATCH(J102,J$1:J101,0),1)),"")</f>
        <v/>
      </c>
      <c r="AF102" s="2" t="str">
        <f>IFERROR(IF(INDEX(AF$1:AF101,MATCH(J102,J$1:J101,0),1)=0,"",INDEX(AF$1:AF101,MATCH(J102,J$1:J101,0),1)),"")</f>
        <v/>
      </c>
      <c r="AG102" s="2" t="str">
        <f>IFERROR(IF(INDEX(AG$1:AG101,MATCH(J102,J$1:J101,0),1)=0,"",INDEX(AG$1:AG101,MATCH(J102,J$1:J101,0),1)),"")</f>
        <v/>
      </c>
      <c r="AH102" s="2"/>
      <c r="AI102" s="2"/>
      <c r="AJ102" s="2"/>
      <c r="AK102" s="4"/>
      <c r="AL102" s="4"/>
      <c r="AM102" s="4"/>
      <c r="AN102" s="4"/>
      <c r="AO102" s="4"/>
      <c r="AP102" s="4"/>
      <c r="AQ102" s="4"/>
      <c r="AR102" s="4"/>
      <c r="AS102" s="4"/>
      <c r="AU102" s="7"/>
      <c r="AV102" s="47"/>
      <c r="AW102" s="66"/>
      <c r="AX102" s="66"/>
      <c r="AY102" s="66"/>
      <c r="AZ102" s="78"/>
      <c r="BA102" s="66"/>
      <c r="BB102" s="66"/>
      <c r="BC102" s="4"/>
      <c r="BD102" s="69"/>
      <c r="BE102" s="4"/>
      <c r="BF102" s="4"/>
      <c r="BG102" s="9" t="s">
        <v>157</v>
      </c>
      <c r="BH102" s="7"/>
      <c r="BI102" s="7"/>
      <c r="BJ102" s="7"/>
      <c r="BK102" s="7"/>
      <c r="BL102" s="7"/>
      <c r="BM102" s="7" t="str">
        <f t="shared" ca="1" si="19"/>
        <v/>
      </c>
      <c r="BN102" s="75" t="str">
        <f t="shared" si="20"/>
        <v/>
      </c>
      <c r="BO102" s="75" t="str">
        <f t="shared" si="21"/>
        <v/>
      </c>
      <c r="BU102" s="4" t="str">
        <f>IF(IFERROR(VLOOKUP(C102,C103:C$1993,1,0),"")="","",COUNTIF(C:C,C102))</f>
        <v/>
      </c>
      <c r="BY102" s="5" t="str">
        <f>IF(B102="","",IF(BU102="",1+(MAX(BY$2:BY101)),""))</f>
        <v/>
      </c>
      <c r="BZ102" s="5" t="str">
        <f t="shared" si="22"/>
        <v/>
      </c>
      <c r="CA102" s="5" t="str">
        <f t="shared" si="23"/>
        <v/>
      </c>
      <c r="CB102" s="14" t="str">
        <f t="shared" si="24"/>
        <v/>
      </c>
      <c r="CC102" s="25"/>
      <c r="CD102" s="15"/>
      <c r="CE102" s="5" t="str">
        <f t="shared" si="28"/>
        <v/>
      </c>
      <c r="CH102" s="5" t="str">
        <f t="shared" si="27"/>
        <v/>
      </c>
      <c r="CI102" s="5" t="str">
        <f>IF(J102="","",IFERROR(IF(VLOOKUP(J102,J$2:J101,1,0)=0,"",""),J102))</f>
        <v/>
      </c>
      <c r="CJ102" s="22" t="str">
        <f>IF(CI102="","",(IFERROR(VLOOKUP(MID(CI102,1,1),$DA$2:DE$28,3,0),0)+IFERROR(VLOOKUP(MID(CI102,2,1),DA$2:DE$28,4,0),0)+IFERROR(VLOOKUP(MID(CI102,3,1),DA$2:DE$28,5,0),0)+(ROW(CI102)/1000000000000)))</f>
        <v/>
      </c>
      <c r="CL102" s="5">
        <v>101</v>
      </c>
      <c r="CM102" s="5" t="str">
        <f>IFERROR(VLOOKUP(CL102,CH$2:CI1178,2,0),"")</f>
        <v/>
      </c>
      <c r="DG102" s="5" t="e">
        <f>IF(REPORTE!AH$2="si",IF(C102=VALUE(REPORTE!C$22),IF(SUM(DG103:DG$1993),CONCATENATE(INT(B102),", "),INT(B102)),""),IF(C102=VALUE(REPORTE!C$21),IF(SUM(DG103:DG$1993),CONCATENATE(INT(B102),", "),INT(B102)),""))</f>
        <v>#VALUE!</v>
      </c>
    </row>
    <row r="103" spans="1:117" s="5" customFormat="1" ht="15" customHeight="1" x14ac:dyDescent="0.25">
      <c r="A103" s="4" t="str">
        <f t="shared" ca="1" si="17"/>
        <v/>
      </c>
      <c r="B103" s="6"/>
      <c r="C103" s="8"/>
      <c r="D103" s="1" t="str">
        <f>IFERROR(INDEX('padron cfe'!B:B,MATCH(DATOS!C103,'padron cfe'!A:A,0),1),"")</f>
        <v/>
      </c>
      <c r="E103" s="1"/>
      <c r="F103" s="7"/>
      <c r="G103" s="9" t="s">
        <v>157</v>
      </c>
      <c r="H103" s="5" t="str">
        <f>IF(F103="","",IFERROR(CONCATENATE("PEUA",VLOOKUP(ESTADO,REPORTE!AV$2:AW$33,2,0),DIDTRITO_FORM,CADER_FORM,IFERROR(INDEX(BS:BS,MATCH(DAY(F103),BR:BR,0),1),DAY(F103)),IFERROR(INDEX(BS:BS,MATCH(MONTH(F103),BR:BR,0),1),MONTH(F103)),YEAR(F103),G103),""))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4"/>
      <c r="Y103" s="6" t="s">
        <v>157</v>
      </c>
      <c r="Z103" s="4"/>
      <c r="AA103" s="4" t="str">
        <f t="shared" si="18"/>
        <v/>
      </c>
      <c r="AB103" s="4"/>
      <c r="AC103" s="4"/>
      <c r="AD103" s="4"/>
      <c r="AE103" s="2" t="str">
        <f>IFERROR(IF(INDEX(AE$1:AE102,MATCH(J103,J$1:J102,0),1)=0,"",INDEX(AE$1:AE102,MATCH(J103,J$1:J102,0),1)),"")</f>
        <v/>
      </c>
      <c r="AF103" s="2" t="str">
        <f>IFERROR(IF(INDEX(AF$1:AF102,MATCH(J103,J$1:J102,0),1)=0,"",INDEX(AF$1:AF102,MATCH(J103,J$1:J102,0),1)),"")</f>
        <v/>
      </c>
      <c r="AG103" s="2" t="str">
        <f>IFERROR(IF(INDEX(AG$1:AG102,MATCH(J103,J$1:J102,0),1)=0,"",INDEX(AG$1:AG102,MATCH(J103,J$1:J102,0),1)),"")</f>
        <v/>
      </c>
      <c r="AH103" s="2"/>
      <c r="AI103" s="2"/>
      <c r="AJ103" s="2"/>
      <c r="AK103" s="4"/>
      <c r="AL103" s="4"/>
      <c r="AM103" s="4"/>
      <c r="AN103" s="4"/>
      <c r="AO103" s="4"/>
      <c r="AP103" s="4"/>
      <c r="AQ103" s="4"/>
      <c r="AR103" s="4"/>
      <c r="AS103" s="4"/>
      <c r="AU103" s="7"/>
      <c r="AV103" s="47"/>
      <c r="AW103" s="66"/>
      <c r="AX103" s="66"/>
      <c r="AY103" s="66"/>
      <c r="AZ103" s="78"/>
      <c r="BA103" s="66"/>
      <c r="BB103" s="66"/>
      <c r="BC103" s="4"/>
      <c r="BD103" s="69"/>
      <c r="BE103" s="4"/>
      <c r="BF103" s="4"/>
      <c r="BG103" s="9"/>
      <c r="BH103" s="7"/>
      <c r="BI103" s="7"/>
      <c r="BJ103" s="7"/>
      <c r="BK103" s="7"/>
      <c r="BL103" s="7"/>
      <c r="BM103" s="7" t="str">
        <f t="shared" ca="1" si="19"/>
        <v/>
      </c>
      <c r="BN103" s="75" t="str">
        <f t="shared" si="20"/>
        <v/>
      </c>
      <c r="BO103" s="75" t="str">
        <f t="shared" si="21"/>
        <v/>
      </c>
      <c r="BU103" s="4" t="str">
        <f>IF(IFERROR(VLOOKUP(C103,C104:C$1993,1,0),"")="","",COUNTIF(C:C,C103))</f>
        <v/>
      </c>
      <c r="BY103" s="5" t="str">
        <f>IF(B103="","",IF(BU103="",1+(MAX(BY$2:BY102)),""))</f>
        <v/>
      </c>
      <c r="BZ103" s="5" t="str">
        <f t="shared" si="22"/>
        <v/>
      </c>
      <c r="CA103" s="5" t="str">
        <f t="shared" si="23"/>
        <v/>
      </c>
      <c r="CB103" s="14" t="str">
        <f t="shared" si="24"/>
        <v/>
      </c>
      <c r="CC103" s="25"/>
      <c r="CD103" s="15"/>
      <c r="CE103" s="5" t="str">
        <f t="shared" si="28"/>
        <v/>
      </c>
      <c r="CH103" s="5" t="str">
        <f t="shared" si="27"/>
        <v/>
      </c>
      <c r="CI103" s="5" t="str">
        <f>IF(J103="","",IFERROR(IF(VLOOKUP(J103,J$2:J102,1,0)=0,"",""),J103))</f>
        <v/>
      </c>
      <c r="CJ103" s="22" t="str">
        <f>IF(CI103="","",(IFERROR(VLOOKUP(MID(CI103,1,1),$DA$2:DE$28,3,0),0)+IFERROR(VLOOKUP(MID(CI103,2,1),DA$2:DE$28,4,0),0)+IFERROR(VLOOKUP(MID(CI103,3,1),DA$2:DE$28,5,0),0)+(ROW(CI103)/1000000000000)))</f>
        <v/>
      </c>
      <c r="CL103" s="5">
        <v>102</v>
      </c>
      <c r="CM103" s="5" t="str">
        <f>IFERROR(VLOOKUP(CL103,CH$2:CI1179,2,0),"")</f>
        <v/>
      </c>
      <c r="DG103" s="5" t="e">
        <f>IF(REPORTE!AH$2="si",IF(C103=VALUE(REPORTE!C$22),IF(SUM(DG104:DG$1993),CONCATENATE(INT(B103),", "),INT(B103)),""),IF(C103=VALUE(REPORTE!C$21),IF(SUM(DG104:DG$1993),CONCATENATE(INT(B103),", "),INT(B103)),""))</f>
        <v>#VALUE!</v>
      </c>
    </row>
    <row r="104" spans="1:117" s="5" customFormat="1" ht="15" customHeight="1" x14ac:dyDescent="0.25">
      <c r="A104" s="4" t="str">
        <f t="shared" ca="1" si="17"/>
        <v/>
      </c>
      <c r="B104" s="6"/>
      <c r="C104" s="8"/>
      <c r="D104" s="1" t="str">
        <f>IFERROR(INDEX('padron cfe'!B:B,MATCH(DATOS!C104,'padron cfe'!A:A,0),1),"")</f>
        <v/>
      </c>
      <c r="E104" s="1"/>
      <c r="F104" s="7"/>
      <c r="G104" s="9" t="s">
        <v>157</v>
      </c>
      <c r="H104" s="5" t="str">
        <f>IF(F104="","",IFERROR(CONCATENATE("PEUA",VLOOKUP(ESTADO,REPORTE!AV$2:AW$33,2,0),DIDTRITO_FORM,CADER_FORM,IFERROR(INDEX(BS:BS,MATCH(DAY(F104),BR:BR,0),1),DAY(F104)),IFERROR(INDEX(BS:BS,MATCH(MONTH(F104),BR:BR,0),1),MONTH(F104)),YEAR(F104),G104),""))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4"/>
      <c r="Y104" s="6" t="s">
        <v>157</v>
      </c>
      <c r="Z104" s="4"/>
      <c r="AA104" s="4" t="str">
        <f t="shared" si="18"/>
        <v/>
      </c>
      <c r="AB104" s="4"/>
      <c r="AC104" s="4"/>
      <c r="AD104" s="4"/>
      <c r="AE104" s="2" t="str">
        <f>IFERROR(IF(INDEX(AE$1:AE103,MATCH(J104,J$1:J103,0),1)=0,"",INDEX(AE$1:AE103,MATCH(J104,J$1:J103,0),1)),"")</f>
        <v/>
      </c>
      <c r="AF104" s="2" t="str">
        <f>IFERROR(IF(INDEX(AF$1:AF103,MATCH(J104,J$1:J103,0),1)=0,"",INDEX(AF$1:AF103,MATCH(J104,J$1:J103,0),1)),"")</f>
        <v/>
      </c>
      <c r="AG104" s="2" t="str">
        <f>IFERROR(IF(INDEX(AG$1:AG103,MATCH(J104,J$1:J103,0),1)=0,"",INDEX(AG$1:AG103,MATCH(J104,J$1:J103,0),1)),"")</f>
        <v/>
      </c>
      <c r="AH104" s="2"/>
      <c r="AI104" s="2"/>
      <c r="AJ104" s="2"/>
      <c r="AK104" s="4"/>
      <c r="AL104" s="4"/>
      <c r="AM104" s="4"/>
      <c r="AN104" s="4"/>
      <c r="AO104" s="4"/>
      <c r="AP104" s="4"/>
      <c r="AQ104" s="4"/>
      <c r="AR104" s="4"/>
      <c r="AS104" s="4"/>
      <c r="AU104" s="7"/>
      <c r="AV104" s="47"/>
      <c r="AW104" s="66"/>
      <c r="AX104" s="66"/>
      <c r="AY104" s="66"/>
      <c r="AZ104" s="78"/>
      <c r="BA104" s="66"/>
      <c r="BB104" s="66"/>
      <c r="BC104" s="4"/>
      <c r="BD104" s="69"/>
      <c r="BE104" s="4"/>
      <c r="BF104" s="4"/>
      <c r="BG104" s="9" t="s">
        <v>157</v>
      </c>
      <c r="BH104" s="7"/>
      <c r="BI104" s="7"/>
      <c r="BJ104" s="7"/>
      <c r="BK104" s="7"/>
      <c r="BL104" s="7"/>
      <c r="BM104" s="7" t="str">
        <f t="shared" ca="1" si="19"/>
        <v/>
      </c>
      <c r="BN104" s="75" t="str">
        <f t="shared" si="20"/>
        <v/>
      </c>
      <c r="BO104" s="75" t="str">
        <f t="shared" si="21"/>
        <v/>
      </c>
      <c r="BU104" s="4" t="str">
        <f>IF(IFERROR(VLOOKUP(C104,C105:C$1993,1,0),"")="","",COUNTIF(C:C,C104))</f>
        <v/>
      </c>
      <c r="BY104" s="5" t="str">
        <f>IF(B104="","",IF(BU104="",1+(MAX(BY$2:BY103)),""))</f>
        <v/>
      </c>
      <c r="BZ104" s="5" t="str">
        <f t="shared" si="22"/>
        <v/>
      </c>
      <c r="CA104" s="5" t="str">
        <f t="shared" si="23"/>
        <v/>
      </c>
      <c r="CB104" s="14" t="str">
        <f t="shared" si="24"/>
        <v/>
      </c>
      <c r="CC104" s="25"/>
      <c r="CD104" s="15"/>
      <c r="CE104" s="5" t="str">
        <f t="shared" si="28"/>
        <v/>
      </c>
      <c r="CH104" s="5" t="str">
        <f t="shared" si="27"/>
        <v/>
      </c>
      <c r="CI104" s="5" t="str">
        <f>IF(J104="","",IFERROR(IF(VLOOKUP(J104,J$2:J103,1,0)=0,"",""),J104))</f>
        <v/>
      </c>
      <c r="CJ104" s="22" t="str">
        <f>IF(CI104="","",(IFERROR(VLOOKUP(MID(CI104,1,1),$DA$2:DE$28,3,0),0)+IFERROR(VLOOKUP(MID(CI104,2,1),DA$2:DE$28,4,0),0)+IFERROR(VLOOKUP(MID(CI104,3,1),DA$2:DE$28,5,0),0)+(ROW(CI104)/1000000000000)))</f>
        <v/>
      </c>
      <c r="CL104" s="5">
        <v>103</v>
      </c>
      <c r="CM104" s="5" t="str">
        <f>IFERROR(VLOOKUP(CL104,CH$2:CI1180,2,0),"")</f>
        <v/>
      </c>
      <c r="DG104" s="5" t="e">
        <f>IF(REPORTE!AH$2="si",IF(C104=VALUE(REPORTE!C$22),IF(SUM(DG105:DG$1993),CONCATENATE(INT(B104),", "),INT(B104)),""),IF(C104=VALUE(REPORTE!C$21),IF(SUM(DG105:DG$1993),CONCATENATE(INT(B104),", "),INT(B104)),""))</f>
        <v>#VALUE!</v>
      </c>
    </row>
    <row r="105" spans="1:117" s="5" customFormat="1" ht="15" customHeight="1" x14ac:dyDescent="0.25">
      <c r="A105" s="4" t="str">
        <f t="shared" ca="1" si="17"/>
        <v/>
      </c>
      <c r="B105" s="6"/>
      <c r="C105" s="8"/>
      <c r="D105" s="1" t="str">
        <f>IFERROR(INDEX('padron cfe'!B:B,MATCH(DATOS!C105,'padron cfe'!A:A,0),1),"")</f>
        <v/>
      </c>
      <c r="E105" s="1"/>
      <c r="F105" s="7"/>
      <c r="G105" s="9" t="s">
        <v>157</v>
      </c>
      <c r="H105" s="5" t="str">
        <f>IF(F105="","",IFERROR(CONCATENATE("PEUA",VLOOKUP(ESTADO,REPORTE!AV$2:AW$33,2,0),DIDTRITO_FORM,CADER_FORM,IFERROR(INDEX(BS:BS,MATCH(DAY(F105),BR:BR,0),1),DAY(F105)),IFERROR(INDEX(BS:BS,MATCH(MONTH(F105),BR:BR,0),1),MONTH(F105)),YEAR(F105),G105),""))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4"/>
      <c r="Y105" s="6" t="s">
        <v>157</v>
      </c>
      <c r="Z105" s="4"/>
      <c r="AA105" s="4" t="str">
        <f t="shared" si="18"/>
        <v/>
      </c>
      <c r="AB105" s="4"/>
      <c r="AC105" s="4"/>
      <c r="AD105" s="4"/>
      <c r="AE105" s="2" t="str">
        <f>IFERROR(IF(INDEX(AE$1:AE104,MATCH(J105,J$1:J104,0),1)=0,"",INDEX(AE$1:AE104,MATCH(J105,J$1:J104,0),1)),"")</f>
        <v/>
      </c>
      <c r="AF105" s="2" t="str">
        <f>IFERROR(IF(INDEX(AF$1:AF104,MATCH(J105,J$1:J104,0),1)=0,"",INDEX(AF$1:AF104,MATCH(J105,J$1:J104,0),1)),"")</f>
        <v/>
      </c>
      <c r="AG105" s="2" t="str">
        <f>IFERROR(IF(INDEX(AG$1:AG104,MATCH(J105,J$1:J104,0),1)=0,"",INDEX(AG$1:AG104,MATCH(J105,J$1:J104,0),1)),"")</f>
        <v/>
      </c>
      <c r="AH105" s="2"/>
      <c r="AI105" s="2"/>
      <c r="AJ105" s="2"/>
      <c r="AK105" s="4"/>
      <c r="AL105" s="4"/>
      <c r="AM105" s="4"/>
      <c r="AN105" s="4"/>
      <c r="AO105" s="4"/>
      <c r="AP105" s="4"/>
      <c r="AQ105" s="4"/>
      <c r="AR105" s="4"/>
      <c r="AS105" s="4"/>
      <c r="AU105" s="7"/>
      <c r="AV105" s="47"/>
      <c r="AW105" s="66"/>
      <c r="AX105" s="66"/>
      <c r="AY105" s="66"/>
      <c r="AZ105" s="78"/>
      <c r="BA105" s="66"/>
      <c r="BB105" s="66"/>
      <c r="BC105" s="4"/>
      <c r="BD105" s="69"/>
      <c r="BE105" s="4"/>
      <c r="BF105" s="4"/>
      <c r="BG105" s="9"/>
      <c r="BH105" s="7"/>
      <c r="BI105" s="7"/>
      <c r="BJ105" s="7"/>
      <c r="BK105" s="7"/>
      <c r="BL105" s="7"/>
      <c r="BM105" s="7" t="str">
        <f t="shared" ca="1" si="19"/>
        <v/>
      </c>
      <c r="BN105" s="75" t="str">
        <f t="shared" si="20"/>
        <v/>
      </c>
      <c r="BO105" s="75" t="str">
        <f t="shared" si="21"/>
        <v/>
      </c>
      <c r="BU105" s="4" t="str">
        <f>IF(IFERROR(VLOOKUP(C105,C106:C$1993,1,0),"")="","",COUNTIF(C:C,C105))</f>
        <v/>
      </c>
      <c r="BY105" s="5" t="str">
        <f>IF(B105="","",IF(BU105="",1+(MAX(BY$2:BY104)),""))</f>
        <v/>
      </c>
      <c r="BZ105" s="5" t="str">
        <f t="shared" si="22"/>
        <v/>
      </c>
      <c r="CA105" s="5" t="str">
        <f t="shared" si="23"/>
        <v/>
      </c>
      <c r="CB105" s="14" t="str">
        <f t="shared" si="24"/>
        <v/>
      </c>
      <c r="CC105" s="25"/>
      <c r="CD105" s="15"/>
      <c r="CE105" s="5" t="str">
        <f t="shared" si="28"/>
        <v/>
      </c>
      <c r="CH105" s="5" t="str">
        <f t="shared" si="27"/>
        <v/>
      </c>
      <c r="CI105" s="5" t="str">
        <f>IF(J105="","",IFERROR(IF(VLOOKUP(J105,J$2:J104,1,0)=0,"",""),J105))</f>
        <v/>
      </c>
      <c r="CJ105" s="22" t="str">
        <f>IF(CI105="","",(IFERROR(VLOOKUP(MID(CI105,1,1),$DA$2:DE$28,3,0),0)+IFERROR(VLOOKUP(MID(CI105,2,1),DA$2:DE$28,4,0),0)+IFERROR(VLOOKUP(MID(CI105,3,1),DA$2:DE$28,5,0),0)+(ROW(CI105)/1000000000000)))</f>
        <v/>
      </c>
      <c r="CL105" s="5">
        <v>104</v>
      </c>
      <c r="CM105" s="5" t="str">
        <f>IFERROR(VLOOKUP(CL105,CH$2:CI1181,2,0),"")</f>
        <v/>
      </c>
      <c r="DG105" s="5" t="e">
        <f>IF(REPORTE!AH$2="si",IF(C105=VALUE(REPORTE!C$22),IF(SUM(DG106:DG$1993),CONCATENATE(INT(B105),", "),INT(B105)),""),IF(C105=VALUE(REPORTE!C$21),IF(SUM(DG106:DG$1993),CONCATENATE(INT(B105),", "),INT(B105)),""))</f>
        <v>#VALUE!</v>
      </c>
    </row>
    <row r="106" spans="1:117" s="5" customFormat="1" ht="15" customHeight="1" x14ac:dyDescent="0.25">
      <c r="A106" s="4" t="str">
        <f t="shared" ca="1" si="17"/>
        <v/>
      </c>
      <c r="B106" s="6"/>
      <c r="C106" s="8"/>
      <c r="D106" s="1" t="str">
        <f>IFERROR(INDEX('padron cfe'!B:B,MATCH(DATOS!C106,'padron cfe'!A:A,0),1),"")</f>
        <v/>
      </c>
      <c r="E106" s="1"/>
      <c r="F106" s="7"/>
      <c r="G106" s="9" t="s">
        <v>157</v>
      </c>
      <c r="H106" s="5" t="str">
        <f>IF(F106="","",IFERROR(CONCATENATE("PEUA",VLOOKUP(ESTADO,REPORTE!AV$2:AW$33,2,0),DIDTRITO_FORM,CADER_FORM,IFERROR(INDEX(BS:BS,MATCH(DAY(F106),BR:BR,0),1),DAY(F106)),IFERROR(INDEX(BS:BS,MATCH(MONTH(F106),BR:BR,0),1),MONTH(F106)),YEAR(F106),G106),""))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4"/>
      <c r="Y106" s="6" t="s">
        <v>157</v>
      </c>
      <c r="Z106" s="4"/>
      <c r="AA106" s="4" t="str">
        <f t="shared" si="18"/>
        <v/>
      </c>
      <c r="AB106" s="4"/>
      <c r="AC106" s="4"/>
      <c r="AD106" s="4"/>
      <c r="AE106" s="2" t="str">
        <f>IFERROR(IF(INDEX(AE$1:AE105,MATCH(J106,J$1:J105,0),1)=0,"",INDEX(AE$1:AE105,MATCH(J106,J$1:J105,0),1)),"")</f>
        <v/>
      </c>
      <c r="AF106" s="2" t="str">
        <f>IFERROR(IF(INDEX(AF$1:AF105,MATCH(J106,J$1:J105,0),1)=0,"",INDEX(AF$1:AF105,MATCH(J106,J$1:J105,0),1)),"")</f>
        <v/>
      </c>
      <c r="AG106" s="2" t="str">
        <f>IFERROR(IF(INDEX(AG$1:AG105,MATCH(J106,J$1:J105,0),1)=0,"",INDEX(AG$1:AG105,MATCH(J106,J$1:J105,0),1)),"")</f>
        <v/>
      </c>
      <c r="AH106" s="2"/>
      <c r="AI106" s="2"/>
      <c r="AJ106" s="2"/>
      <c r="AK106" s="4"/>
      <c r="AL106" s="4"/>
      <c r="AM106" s="4"/>
      <c r="AN106" s="4"/>
      <c r="AO106" s="4"/>
      <c r="AP106" s="4"/>
      <c r="AQ106" s="4"/>
      <c r="AR106" s="4"/>
      <c r="AS106" s="4"/>
      <c r="AU106" s="7"/>
      <c r="AV106" s="47"/>
      <c r="AW106" s="66"/>
      <c r="AX106" s="66"/>
      <c r="AY106" s="66"/>
      <c r="AZ106" s="78"/>
      <c r="BA106" s="66"/>
      <c r="BB106" s="66"/>
      <c r="BC106" s="4"/>
      <c r="BD106" s="69"/>
      <c r="BE106" s="4"/>
      <c r="BF106" s="4"/>
      <c r="BG106" s="9" t="s">
        <v>157</v>
      </c>
      <c r="BH106" s="7"/>
      <c r="BI106" s="7"/>
      <c r="BJ106" s="7"/>
      <c r="BK106" s="7"/>
      <c r="BL106" s="7"/>
      <c r="BM106" s="7" t="str">
        <f t="shared" ca="1" si="19"/>
        <v/>
      </c>
      <c r="BN106" s="75" t="str">
        <f t="shared" si="20"/>
        <v/>
      </c>
      <c r="BO106" s="75" t="str">
        <f t="shared" si="21"/>
        <v/>
      </c>
      <c r="BU106" s="4" t="str">
        <f>IF(IFERROR(VLOOKUP(C106,C107:C$1993,1,0),"")="","",COUNTIF(C:C,C106))</f>
        <v/>
      </c>
      <c r="BY106" s="5" t="str">
        <f>IF(B106="","",IF(BU106="",1+(MAX(BY$2:BY105)),""))</f>
        <v/>
      </c>
      <c r="BZ106" s="5" t="str">
        <f t="shared" si="22"/>
        <v/>
      </c>
      <c r="CA106" s="5" t="str">
        <f t="shared" si="23"/>
        <v/>
      </c>
      <c r="CB106" s="14" t="str">
        <f t="shared" si="24"/>
        <v/>
      </c>
      <c r="CC106" s="25"/>
      <c r="CD106" s="15"/>
      <c r="CE106" s="5" t="str">
        <f t="shared" si="28"/>
        <v/>
      </c>
      <c r="CH106" s="5" t="str">
        <f t="shared" si="27"/>
        <v/>
      </c>
      <c r="CI106" s="5" t="str">
        <f>IF(J106="","",IFERROR(IF(VLOOKUP(J106,J$2:J105,1,0)=0,"",""),J106))</f>
        <v/>
      </c>
      <c r="CJ106" s="22" t="str">
        <f>IF(CI106="","",(IFERROR(VLOOKUP(MID(CI106,1,1),$DA$2:DE$28,3,0),0)+IFERROR(VLOOKUP(MID(CI106,2,1),DA$2:DE$28,4,0),0)+IFERROR(VLOOKUP(MID(CI106,3,1),DA$2:DE$28,5,0),0)+(ROW(CI106)/1000000000000)))</f>
        <v/>
      </c>
      <c r="CL106" s="5">
        <v>105</v>
      </c>
      <c r="CM106" s="5" t="str">
        <f>IFERROR(VLOOKUP(CL106,CH$2:CI1182,2,0),"")</f>
        <v/>
      </c>
      <c r="DG106" s="5" t="e">
        <f>IF(REPORTE!AH$2="si",IF(C106=VALUE(REPORTE!C$22),IF(SUM(DG107:DG$1993),CONCATENATE(INT(B106),", "),INT(B106)),""),IF(C106=VALUE(REPORTE!C$21),IF(SUM(DG107:DG$1993),CONCATENATE(INT(B106),", "),INT(B106)),""))</f>
        <v>#VALUE!</v>
      </c>
    </row>
    <row r="107" spans="1:117" s="5" customFormat="1" ht="15" customHeight="1" x14ac:dyDescent="0.25">
      <c r="A107" s="4" t="str">
        <f t="shared" ca="1" si="17"/>
        <v/>
      </c>
      <c r="B107" s="6"/>
      <c r="C107" s="8"/>
      <c r="D107" s="1" t="str">
        <f>IFERROR(INDEX('padron cfe'!B:B,MATCH(DATOS!C107,'padron cfe'!A:A,0),1),"")</f>
        <v/>
      </c>
      <c r="E107" s="1"/>
      <c r="F107" s="7"/>
      <c r="G107" s="9" t="s">
        <v>157</v>
      </c>
      <c r="H107" s="5" t="str">
        <f>IF(F107="","",IFERROR(CONCATENATE("PEUA",VLOOKUP(ESTADO,REPORTE!AV$2:AW$33,2,0),DIDTRITO_FORM,CADER_FORM,IFERROR(INDEX(BS:BS,MATCH(DAY(F107),BR:BR,0),1),DAY(F107)),IFERROR(INDEX(BS:BS,MATCH(MONTH(F107),BR:BR,0),1),MONTH(F107)),YEAR(F107),G107),""))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4"/>
      <c r="Y107" s="6" t="s">
        <v>157</v>
      </c>
      <c r="Z107" s="4"/>
      <c r="AA107" s="4" t="str">
        <f t="shared" si="18"/>
        <v/>
      </c>
      <c r="AB107" s="4"/>
      <c r="AC107" s="4"/>
      <c r="AD107" s="4"/>
      <c r="AE107" s="2" t="str">
        <f>IFERROR(IF(INDEX(AE$1:AE106,MATCH(J107,J$1:J106,0),1)=0,"",INDEX(AE$1:AE106,MATCH(J107,J$1:J106,0),1)),"")</f>
        <v/>
      </c>
      <c r="AF107" s="2" t="str">
        <f>IFERROR(IF(INDEX(AF$1:AF106,MATCH(J107,J$1:J106,0),1)=0,"",INDEX(AF$1:AF106,MATCH(J107,J$1:J106,0),1)),"")</f>
        <v/>
      </c>
      <c r="AG107" s="2" t="str">
        <f>IFERROR(IF(INDEX(AG$1:AG106,MATCH(J107,J$1:J106,0),1)=0,"",INDEX(AG$1:AG106,MATCH(J107,J$1:J106,0),1)),"")</f>
        <v/>
      </c>
      <c r="AH107" s="2"/>
      <c r="AI107" s="2"/>
      <c r="AJ107" s="2"/>
      <c r="AK107" s="4"/>
      <c r="AL107" s="4"/>
      <c r="AM107" s="4"/>
      <c r="AN107" s="4"/>
      <c r="AO107" s="4"/>
      <c r="AP107" s="4"/>
      <c r="AQ107" s="4"/>
      <c r="AR107" s="4"/>
      <c r="AS107" s="4"/>
      <c r="AU107" s="7"/>
      <c r="AV107" s="47"/>
      <c r="AW107" s="66"/>
      <c r="AX107" s="66"/>
      <c r="AY107" s="66"/>
      <c r="AZ107" s="78"/>
      <c r="BA107" s="66"/>
      <c r="BB107" s="66"/>
      <c r="BC107" s="4"/>
      <c r="BD107" s="69"/>
      <c r="BE107" s="4"/>
      <c r="BF107" s="4"/>
      <c r="BG107" s="9"/>
      <c r="BH107" s="7"/>
      <c r="BI107" s="7"/>
      <c r="BJ107" s="7"/>
      <c r="BK107" s="7"/>
      <c r="BL107" s="7"/>
      <c r="BM107" s="7" t="str">
        <f t="shared" ca="1" si="19"/>
        <v/>
      </c>
      <c r="BN107" s="75" t="str">
        <f t="shared" si="20"/>
        <v/>
      </c>
      <c r="BO107" s="75" t="str">
        <f t="shared" si="21"/>
        <v/>
      </c>
      <c r="BU107" s="4" t="str">
        <f>IF(IFERROR(VLOOKUP(C107,C108:C$1993,1,0),"")="","",COUNTIF(C:C,C107))</f>
        <v/>
      </c>
      <c r="BY107" s="5" t="str">
        <f>IF(B107="","",IF(BU107="",1+(MAX(BY$2:BY106)),""))</f>
        <v/>
      </c>
      <c r="BZ107" s="5" t="str">
        <f t="shared" si="22"/>
        <v/>
      </c>
      <c r="CA107" s="5" t="str">
        <f t="shared" si="23"/>
        <v/>
      </c>
      <c r="CB107" s="14" t="str">
        <f t="shared" si="24"/>
        <v/>
      </c>
      <c r="CC107" s="25"/>
      <c r="CD107" s="15"/>
      <c r="CE107" s="5" t="str">
        <f t="shared" si="28"/>
        <v/>
      </c>
      <c r="CH107" s="5" t="str">
        <f t="shared" si="27"/>
        <v/>
      </c>
      <c r="CI107" s="5" t="str">
        <f>IF(J107="","",IFERROR(IF(VLOOKUP(J107,J$2:J106,1,0)=0,"",""),J107))</f>
        <v/>
      </c>
      <c r="CJ107" s="22" t="str">
        <f>IF(CI107="","",(IFERROR(VLOOKUP(MID(CI107,1,1),$DA$2:DE$28,3,0),0)+IFERROR(VLOOKUP(MID(CI107,2,1),DA$2:DE$28,4,0),0)+IFERROR(VLOOKUP(MID(CI107,3,1),DA$2:DE$28,5,0),0)+(ROW(CI107)/1000000000000)))</f>
        <v/>
      </c>
      <c r="CL107" s="5">
        <v>106</v>
      </c>
      <c r="CM107" s="5" t="str">
        <f>IFERROR(VLOOKUP(CL107,CH$2:CI1183,2,0),"")</f>
        <v/>
      </c>
      <c r="CO107" s="14"/>
      <c r="DG107" s="5" t="e">
        <f>IF(REPORTE!AH$2="si",IF(C107=VALUE(REPORTE!C$22),IF(SUM(DG108:DG$1993),CONCATENATE(INT(B107),", "),INT(B107)),""),IF(C107=VALUE(REPORTE!C$21),IF(SUM(DG108:DG$1993),CONCATENATE(INT(B107),", "),INT(B107)),""))</f>
        <v>#VALUE!</v>
      </c>
    </row>
    <row r="108" spans="1:117" s="5" customFormat="1" ht="15" customHeight="1" x14ac:dyDescent="0.25">
      <c r="A108" s="4" t="str">
        <f t="shared" ca="1" si="17"/>
        <v/>
      </c>
      <c r="B108" s="6"/>
      <c r="C108" s="8"/>
      <c r="D108" s="1" t="str">
        <f>IFERROR(INDEX('padron cfe'!B:B,MATCH(DATOS!C108,'padron cfe'!A:A,0),1),"")</f>
        <v/>
      </c>
      <c r="E108" s="1"/>
      <c r="F108" s="7"/>
      <c r="G108" s="9" t="s">
        <v>157</v>
      </c>
      <c r="H108" s="5" t="str">
        <f>IF(F108="","",IFERROR(CONCATENATE("PEUA",VLOOKUP(ESTADO,REPORTE!AV$2:AW$33,2,0),DIDTRITO_FORM,CADER_FORM,IFERROR(INDEX(BS:BS,MATCH(DAY(F108),BR:BR,0),1),DAY(F108)),IFERROR(INDEX(BS:BS,MATCH(MONTH(F108),BR:BR,0),1),MONTH(F108)),YEAR(F108),G108),""))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4"/>
      <c r="Y108" s="6" t="s">
        <v>157</v>
      </c>
      <c r="Z108" s="4"/>
      <c r="AA108" s="4" t="str">
        <f t="shared" si="18"/>
        <v/>
      </c>
      <c r="AB108" s="4"/>
      <c r="AC108" s="4"/>
      <c r="AD108" s="4"/>
      <c r="AE108" s="2" t="str">
        <f>IFERROR(IF(INDEX(AE$1:AE107,MATCH(J108,J$1:J107,0),1)=0,"",INDEX(AE$1:AE107,MATCH(J108,J$1:J107,0),1)),"")</f>
        <v/>
      </c>
      <c r="AF108" s="2" t="str">
        <f>IFERROR(IF(INDEX(AF$1:AF107,MATCH(J108,J$1:J107,0),1)=0,"",INDEX(AF$1:AF107,MATCH(J108,J$1:J107,0),1)),"")</f>
        <v/>
      </c>
      <c r="AG108" s="2" t="str">
        <f>IFERROR(IF(INDEX(AG$1:AG107,MATCH(J108,J$1:J107,0),1)=0,"",INDEX(AG$1:AG107,MATCH(J108,J$1:J107,0),1)),"")</f>
        <v/>
      </c>
      <c r="AH108" s="2"/>
      <c r="AI108" s="2"/>
      <c r="AJ108" s="2"/>
      <c r="AK108" s="4"/>
      <c r="AL108" s="4"/>
      <c r="AM108" s="4"/>
      <c r="AN108" s="4"/>
      <c r="AO108" s="4"/>
      <c r="AP108" s="4"/>
      <c r="AQ108" s="4"/>
      <c r="AR108" s="4"/>
      <c r="AS108" s="4"/>
      <c r="AU108" s="7"/>
      <c r="AV108" s="47"/>
      <c r="AW108" s="66"/>
      <c r="AX108" s="66"/>
      <c r="AY108" s="66"/>
      <c r="AZ108" s="78"/>
      <c r="BA108" s="66"/>
      <c r="BB108" s="66"/>
      <c r="BC108" s="4"/>
      <c r="BD108" s="69"/>
      <c r="BE108" s="4"/>
      <c r="BF108" s="4"/>
      <c r="BG108" s="9" t="s">
        <v>157</v>
      </c>
      <c r="BH108" s="7"/>
      <c r="BI108" s="7"/>
      <c r="BJ108" s="7"/>
      <c r="BK108" s="7"/>
      <c r="BL108" s="7"/>
      <c r="BM108" s="7" t="str">
        <f t="shared" ca="1" si="19"/>
        <v/>
      </c>
      <c r="BN108" s="75" t="str">
        <f t="shared" si="20"/>
        <v/>
      </c>
      <c r="BO108" s="75" t="str">
        <f t="shared" si="21"/>
        <v/>
      </c>
      <c r="BU108" s="4" t="str">
        <f>IF(IFERROR(VLOOKUP(C108,C109:C$1993,1,0),"")="","",COUNTIF(C:C,C108))</f>
        <v/>
      </c>
      <c r="BY108" s="5" t="str">
        <f>IF(B108="","",IF(BU108="",1+(MAX(BY$2:BY107)),""))</f>
        <v/>
      </c>
      <c r="BZ108" s="5" t="str">
        <f t="shared" si="22"/>
        <v/>
      </c>
      <c r="CA108" s="5" t="str">
        <f t="shared" si="23"/>
        <v/>
      </c>
      <c r="CB108" s="14" t="str">
        <f t="shared" si="24"/>
        <v/>
      </c>
      <c r="CC108" s="25"/>
      <c r="CD108" s="15"/>
      <c r="CE108" s="5" t="str">
        <f t="shared" si="28"/>
        <v/>
      </c>
      <c r="CH108" s="5" t="str">
        <f t="shared" si="27"/>
        <v/>
      </c>
      <c r="CI108" s="5" t="str">
        <f>IF(J108="","",IFERROR(IF(VLOOKUP(J108,J$2:J107,1,0)=0,"",""),J108))</f>
        <v/>
      </c>
      <c r="CJ108" s="22" t="str">
        <f>IF(CI108="","",(IFERROR(VLOOKUP(MID(CI108,1,1),$DA$2:DE$28,3,0),0)+IFERROR(VLOOKUP(MID(CI108,2,1),DA$2:DE$28,4,0),0)+IFERROR(VLOOKUP(MID(CI108,3,1),DA$2:DE$28,5,0),0)+(ROW(CI108)/1000000000000)))</f>
        <v/>
      </c>
      <c r="CL108" s="5">
        <v>107</v>
      </c>
      <c r="CM108" s="5" t="str">
        <f>IFERROR(VLOOKUP(CL108,CH$2:CI1184,2,0),"")</f>
        <v/>
      </c>
      <c r="DG108" s="5" t="e">
        <f>IF(REPORTE!AH$2="si",IF(C108=VALUE(REPORTE!C$22),IF(SUM(DG109:DG$1993),CONCATENATE(INT(B108),", "),INT(B108)),""),IF(C108=VALUE(REPORTE!C$21),IF(SUM(DG109:DG$1993),CONCATENATE(INT(B108),", "),INT(B108)),""))</f>
        <v>#VALUE!</v>
      </c>
    </row>
    <row r="109" spans="1:117" s="5" customFormat="1" ht="15" customHeight="1" x14ac:dyDescent="0.25">
      <c r="A109" s="4" t="str">
        <f t="shared" ca="1" si="17"/>
        <v/>
      </c>
      <c r="B109" s="6"/>
      <c r="C109" s="8"/>
      <c r="D109" s="1" t="str">
        <f>IFERROR(INDEX('padron cfe'!B:B,MATCH(DATOS!C109,'padron cfe'!A:A,0),1),"")</f>
        <v/>
      </c>
      <c r="E109" s="1"/>
      <c r="F109" s="7"/>
      <c r="G109" s="9" t="s">
        <v>157</v>
      </c>
      <c r="H109" s="5" t="str">
        <f>IF(F109="","",IFERROR(CONCATENATE("PEUA",VLOOKUP(ESTADO,REPORTE!AV$2:AW$33,2,0),DIDTRITO_FORM,CADER_FORM,IFERROR(INDEX(BS:BS,MATCH(DAY(F109),BR:BR,0),1),DAY(F109)),IFERROR(INDEX(BS:BS,MATCH(MONTH(F109),BR:BR,0),1),MONTH(F109)),YEAR(F109),G109),""))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4"/>
      <c r="Y109" s="6" t="s">
        <v>157</v>
      </c>
      <c r="Z109" s="4"/>
      <c r="AA109" s="4" t="str">
        <f t="shared" si="18"/>
        <v/>
      </c>
      <c r="AB109" s="4"/>
      <c r="AC109" s="4"/>
      <c r="AD109" s="4"/>
      <c r="AE109" s="2" t="str">
        <f>IFERROR(IF(INDEX(AE$1:AE108,MATCH(J109,J$1:J108,0),1)=0,"",INDEX(AE$1:AE108,MATCH(J109,J$1:J108,0),1)),"")</f>
        <v/>
      </c>
      <c r="AF109" s="2" t="str">
        <f>IFERROR(IF(INDEX(AF$1:AF108,MATCH(J109,J$1:J108,0),1)=0,"",INDEX(AF$1:AF108,MATCH(J109,J$1:J108,0),1)),"")</f>
        <v/>
      </c>
      <c r="AG109" s="2" t="str">
        <f>IFERROR(IF(INDEX(AG$1:AG108,MATCH(J109,J$1:J108,0),1)=0,"",INDEX(AG$1:AG108,MATCH(J109,J$1:J108,0),1)),"")</f>
        <v/>
      </c>
      <c r="AH109" s="2"/>
      <c r="AI109" s="2"/>
      <c r="AJ109" s="2"/>
      <c r="AK109" s="4"/>
      <c r="AL109" s="4"/>
      <c r="AM109" s="4"/>
      <c r="AN109" s="4"/>
      <c r="AO109" s="4"/>
      <c r="AP109" s="4"/>
      <c r="AQ109" s="4"/>
      <c r="AR109" s="4"/>
      <c r="AS109" s="4"/>
      <c r="AU109" s="7"/>
      <c r="AV109" s="47"/>
      <c r="AW109" s="66"/>
      <c r="AX109" s="66"/>
      <c r="AY109" s="66"/>
      <c r="AZ109" s="78"/>
      <c r="BA109" s="66"/>
      <c r="BB109" s="66"/>
      <c r="BC109" s="4"/>
      <c r="BD109" s="69"/>
      <c r="BE109" s="4"/>
      <c r="BF109" s="4"/>
      <c r="BG109" s="9"/>
      <c r="BH109" s="7"/>
      <c r="BI109" s="7"/>
      <c r="BJ109" s="7"/>
      <c r="BK109" s="7"/>
      <c r="BL109" s="7"/>
      <c r="BM109" s="7" t="str">
        <f t="shared" ca="1" si="19"/>
        <v/>
      </c>
      <c r="BN109" s="75" t="str">
        <f t="shared" si="20"/>
        <v/>
      </c>
      <c r="BO109" s="75" t="str">
        <f t="shared" si="21"/>
        <v/>
      </c>
      <c r="BU109" s="4" t="str">
        <f>IF(IFERROR(VLOOKUP(C109,C110:C$1993,1,0),"")="","",COUNTIF(C:C,C109))</f>
        <v/>
      </c>
      <c r="BY109" s="5" t="str">
        <f>IF(B109="","",IF(BU109="",1+(MAX(BY$2:BY108)),""))</f>
        <v/>
      </c>
      <c r="BZ109" s="5" t="str">
        <f t="shared" si="22"/>
        <v/>
      </c>
      <c r="CA109" s="5" t="str">
        <f t="shared" si="23"/>
        <v/>
      </c>
      <c r="CB109" s="14" t="str">
        <f t="shared" si="24"/>
        <v/>
      </c>
      <c r="CC109" s="25"/>
      <c r="CD109" s="15"/>
      <c r="CE109" s="5" t="str">
        <f t="shared" si="28"/>
        <v/>
      </c>
      <c r="CH109" s="5" t="str">
        <f t="shared" si="27"/>
        <v/>
      </c>
      <c r="CI109" s="5" t="str">
        <f>IF(J109="","",IFERROR(IF(VLOOKUP(J109,J$2:J108,1,0)=0,"",""),J109))</f>
        <v/>
      </c>
      <c r="CJ109" s="22" t="str">
        <f>IF(CI109="","",(IFERROR(VLOOKUP(MID(CI109,1,1),$DA$2:DE$28,3,0),0)+IFERROR(VLOOKUP(MID(CI109,2,1),DA$2:DE$28,4,0),0)+IFERROR(VLOOKUP(MID(CI109,3,1),DA$2:DE$28,5,0),0)+(ROW(CI109)/1000000000000)))</f>
        <v/>
      </c>
      <c r="CL109" s="5">
        <v>108</v>
      </c>
      <c r="CM109" s="5" t="str">
        <f>IFERROR(VLOOKUP(CL109,CH$2:CI1185,2,0),"")</f>
        <v/>
      </c>
      <c r="DG109" s="5" t="e">
        <f>IF(REPORTE!AH$2="si",IF(C109=VALUE(REPORTE!C$22),IF(SUM(DG110:DG$1993),CONCATENATE(INT(B109),", "),INT(B109)),""),IF(C109=VALUE(REPORTE!C$21),IF(SUM(DG110:DG$1993),CONCATENATE(INT(B109),", "),INT(B109)),""))</f>
        <v>#VALUE!</v>
      </c>
    </row>
    <row r="110" spans="1:117" s="5" customFormat="1" ht="15" customHeight="1" x14ac:dyDescent="0.25">
      <c r="A110" s="4" t="str">
        <f t="shared" ca="1" si="17"/>
        <v/>
      </c>
      <c r="B110" s="6"/>
      <c r="C110" s="8"/>
      <c r="D110" s="1" t="str">
        <f>IFERROR(INDEX('padron cfe'!B:B,MATCH(DATOS!C110,'padron cfe'!A:A,0),1),"")</f>
        <v/>
      </c>
      <c r="E110" s="1"/>
      <c r="F110" s="7"/>
      <c r="G110" s="9" t="s">
        <v>157</v>
      </c>
      <c r="H110" s="5" t="str">
        <f>IF(F110="","",IFERROR(CONCATENATE("PEUA",VLOOKUP(ESTADO,REPORTE!AV$2:AW$33,2,0),DIDTRITO_FORM,CADER_FORM,IFERROR(INDEX(BS:BS,MATCH(DAY(F110),BR:BR,0),1),DAY(F110)),IFERROR(INDEX(BS:BS,MATCH(MONTH(F110),BR:BR,0),1),MONTH(F110)),YEAR(F110),G110),""))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4"/>
      <c r="Y110" s="6" t="s">
        <v>157</v>
      </c>
      <c r="Z110" s="4"/>
      <c r="AA110" s="4" t="str">
        <f t="shared" si="18"/>
        <v/>
      </c>
      <c r="AB110" s="4"/>
      <c r="AC110" s="4"/>
      <c r="AD110" s="4"/>
      <c r="AE110" s="2" t="str">
        <f>IFERROR(IF(INDEX(AE$1:AE109,MATCH(J110,J$1:J109,0),1)=0,"",INDEX(AE$1:AE109,MATCH(J110,J$1:J109,0),1)),"")</f>
        <v/>
      </c>
      <c r="AF110" s="2" t="str">
        <f>IFERROR(IF(INDEX(AF$1:AF109,MATCH(J110,J$1:J109,0),1)=0,"",INDEX(AF$1:AF109,MATCH(J110,J$1:J109,0),1)),"")</f>
        <v/>
      </c>
      <c r="AG110" s="2" t="str">
        <f>IFERROR(IF(INDEX(AG$1:AG109,MATCH(J110,J$1:J109,0),1)=0,"",INDEX(AG$1:AG109,MATCH(J110,J$1:J109,0),1)),"")</f>
        <v/>
      </c>
      <c r="AH110" s="2"/>
      <c r="AI110" s="2"/>
      <c r="AJ110" s="2"/>
      <c r="AK110" s="4"/>
      <c r="AL110" s="4"/>
      <c r="AM110" s="4"/>
      <c r="AN110" s="4"/>
      <c r="AO110" s="4"/>
      <c r="AP110" s="4"/>
      <c r="AQ110" s="4"/>
      <c r="AR110" s="4"/>
      <c r="AS110" s="4"/>
      <c r="AU110" s="7"/>
      <c r="AV110" s="47"/>
      <c r="AW110" s="66"/>
      <c r="AX110" s="66"/>
      <c r="AY110" s="66"/>
      <c r="AZ110" s="78"/>
      <c r="BA110" s="66"/>
      <c r="BB110" s="66"/>
      <c r="BC110" s="4"/>
      <c r="BD110" s="69"/>
      <c r="BE110" s="4"/>
      <c r="BF110" s="4"/>
      <c r="BG110" s="9" t="s">
        <v>157</v>
      </c>
      <c r="BH110" s="7"/>
      <c r="BI110" s="7"/>
      <c r="BJ110" s="7"/>
      <c r="BK110" s="7"/>
      <c r="BL110" s="7"/>
      <c r="BM110" s="7" t="str">
        <f t="shared" ca="1" si="19"/>
        <v/>
      </c>
      <c r="BN110" s="75" t="str">
        <f t="shared" si="20"/>
        <v/>
      </c>
      <c r="BO110" s="75" t="str">
        <f t="shared" si="21"/>
        <v/>
      </c>
      <c r="BU110" s="4" t="str">
        <f>IF(IFERROR(VLOOKUP(C110,C111:C$1993,1,0),"")="","",COUNTIF(C:C,C110))</f>
        <v/>
      </c>
      <c r="BY110" s="5" t="str">
        <f>IF(B110="","",IF(BU110="",1+(MAX(BY$2:BY109)),""))</f>
        <v/>
      </c>
      <c r="BZ110" s="5" t="str">
        <f t="shared" si="22"/>
        <v/>
      </c>
      <c r="CA110" s="5" t="str">
        <f t="shared" si="23"/>
        <v/>
      </c>
      <c r="CB110" s="14" t="str">
        <f t="shared" si="24"/>
        <v/>
      </c>
      <c r="CC110" s="25"/>
      <c r="CD110" s="15"/>
      <c r="CE110" s="5" t="str">
        <f t="shared" si="28"/>
        <v/>
      </c>
      <c r="CH110" s="5" t="str">
        <f t="shared" si="27"/>
        <v/>
      </c>
      <c r="CI110" s="5" t="str">
        <f>IF(J110="","",IFERROR(IF(VLOOKUP(J110,J$2:J109,1,0)=0,"",""),J110))</f>
        <v/>
      </c>
      <c r="CJ110" s="22" t="str">
        <f>IF(CI110="","",(IFERROR(VLOOKUP(MID(CI110,1,1),$DA$2:DE$28,3,0),0)+IFERROR(VLOOKUP(MID(CI110,2,1),DA$2:DE$28,4,0),0)+IFERROR(VLOOKUP(MID(CI110,3,1),DA$2:DE$28,5,0),0)+(ROW(CI110)/1000000000000)))</f>
        <v/>
      </c>
      <c r="CL110" s="5">
        <v>109</v>
      </c>
      <c r="CM110" s="5" t="str">
        <f>IFERROR(VLOOKUP(CL110,CH$2:CI1186,2,0),"")</f>
        <v/>
      </c>
      <c r="DG110" s="5" t="e">
        <f>IF(REPORTE!AH$2="si",IF(C110=VALUE(REPORTE!C$22),IF(SUM(DG111:DG$1993),CONCATENATE(INT(B110),", "),INT(B110)),""),IF(C110=VALUE(REPORTE!C$21),IF(SUM(DG111:DG$1993),CONCATENATE(INT(B110),", "),INT(B110)),""))</f>
        <v>#VALUE!</v>
      </c>
    </row>
    <row r="111" spans="1:117" s="5" customFormat="1" ht="15" customHeight="1" x14ac:dyDescent="0.25">
      <c r="A111" s="4" t="str">
        <f t="shared" ca="1" si="17"/>
        <v/>
      </c>
      <c r="B111" s="6"/>
      <c r="C111" s="8"/>
      <c r="D111" s="1" t="str">
        <f>IFERROR(INDEX('padron cfe'!B:B,MATCH(DATOS!C111,'padron cfe'!A:A,0),1),"")</f>
        <v/>
      </c>
      <c r="E111" s="1"/>
      <c r="F111" s="7"/>
      <c r="G111" s="9" t="s">
        <v>157</v>
      </c>
      <c r="H111" s="5" t="str">
        <f>IF(F111="","",IFERROR(CONCATENATE("PEUA",VLOOKUP(ESTADO,REPORTE!AV$2:AW$33,2,0),DIDTRITO_FORM,CADER_FORM,IFERROR(INDEX(BS:BS,MATCH(DAY(F111),BR:BR,0),1),DAY(F111)),IFERROR(INDEX(BS:BS,MATCH(MONTH(F111),BR:BR,0),1),MONTH(F111)),YEAR(F111),G111),""))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4"/>
      <c r="Y111" s="6" t="s">
        <v>157</v>
      </c>
      <c r="Z111" s="4"/>
      <c r="AA111" s="4" t="str">
        <f t="shared" si="18"/>
        <v/>
      </c>
      <c r="AB111" s="4"/>
      <c r="AC111" s="4"/>
      <c r="AD111" s="4"/>
      <c r="AE111" s="2" t="str">
        <f>IFERROR(IF(INDEX(AE$1:AE110,MATCH(J111,J$1:J110,0),1)=0,"",INDEX(AE$1:AE110,MATCH(J111,J$1:J110,0),1)),"")</f>
        <v/>
      </c>
      <c r="AF111" s="2" t="str">
        <f>IFERROR(IF(INDEX(AF$1:AF110,MATCH(J111,J$1:J110,0),1)=0,"",INDEX(AF$1:AF110,MATCH(J111,J$1:J110,0),1)),"")</f>
        <v/>
      </c>
      <c r="AG111" s="2" t="str">
        <f>IFERROR(IF(INDEX(AG$1:AG110,MATCH(J111,J$1:J110,0),1)=0,"",INDEX(AG$1:AG110,MATCH(J111,J$1:J110,0),1)),"")</f>
        <v/>
      </c>
      <c r="AH111" s="2"/>
      <c r="AI111" s="2"/>
      <c r="AJ111" s="2"/>
      <c r="AK111" s="4"/>
      <c r="AL111" s="4"/>
      <c r="AM111" s="4"/>
      <c r="AN111" s="4"/>
      <c r="AO111" s="4"/>
      <c r="AP111" s="4"/>
      <c r="AQ111" s="4"/>
      <c r="AR111" s="4"/>
      <c r="AS111" s="4"/>
      <c r="AU111" s="7"/>
      <c r="AV111" s="47"/>
      <c r="AW111" s="66"/>
      <c r="AX111" s="66"/>
      <c r="AY111" s="66"/>
      <c r="AZ111" s="78"/>
      <c r="BA111" s="66"/>
      <c r="BB111" s="66"/>
      <c r="BC111" s="4"/>
      <c r="BD111" s="69"/>
      <c r="BE111" s="4"/>
      <c r="BF111" s="4"/>
      <c r="BG111" s="9"/>
      <c r="BH111" s="7"/>
      <c r="BI111" s="7"/>
      <c r="BJ111" s="7"/>
      <c r="BK111" s="7"/>
      <c r="BL111" s="7"/>
      <c r="BM111" s="7" t="str">
        <f t="shared" ca="1" si="19"/>
        <v/>
      </c>
      <c r="BN111" s="75" t="str">
        <f t="shared" si="20"/>
        <v/>
      </c>
      <c r="BO111" s="75" t="str">
        <f t="shared" si="21"/>
        <v/>
      </c>
      <c r="BU111" s="4" t="str">
        <f>IF(IFERROR(VLOOKUP(C111,C112:C$1993,1,0),"")="","",COUNTIF(C:C,C111))</f>
        <v/>
      </c>
      <c r="BY111" s="5" t="str">
        <f>IF(B111="","",IF(BU111="",1+(MAX(BY$2:BY110)),""))</f>
        <v/>
      </c>
      <c r="BZ111" s="5" t="str">
        <f t="shared" si="22"/>
        <v/>
      </c>
      <c r="CA111" s="5" t="str">
        <f t="shared" si="23"/>
        <v/>
      </c>
      <c r="CB111" s="14" t="str">
        <f t="shared" si="24"/>
        <v/>
      </c>
      <c r="CC111" s="25"/>
      <c r="CD111" s="15"/>
      <c r="CE111" s="5" t="str">
        <f t="shared" si="28"/>
        <v/>
      </c>
      <c r="CH111" s="5" t="str">
        <f t="shared" si="27"/>
        <v/>
      </c>
      <c r="CI111" s="5" t="str">
        <f>IF(J111="","",IFERROR(IF(VLOOKUP(J111,J$2:J110,1,0)=0,"",""),J111))</f>
        <v/>
      </c>
      <c r="CJ111" s="22" t="str">
        <f>IF(CI111="","",(IFERROR(VLOOKUP(MID(CI111,1,1),$DA$2:DE$28,3,0),0)+IFERROR(VLOOKUP(MID(CI111,2,1),DA$2:DE$28,4,0),0)+IFERROR(VLOOKUP(MID(CI111,3,1),DA$2:DE$28,5,0),0)+(ROW(CI111)/1000000000000)))</f>
        <v/>
      </c>
      <c r="CL111" s="5">
        <v>110</v>
      </c>
      <c r="CM111" s="5" t="str">
        <f>IFERROR(VLOOKUP(CL111,CH$2:CI1187,2,0),"")</f>
        <v/>
      </c>
      <c r="DG111" s="5" t="e">
        <f>IF(REPORTE!AH$2="si",IF(C111=VALUE(REPORTE!C$22),IF(SUM(DG112:DG$1993),CONCATENATE(INT(B111),", "),INT(B111)),""),IF(C111=VALUE(REPORTE!C$21),IF(SUM(DG112:DG$1993),CONCATENATE(INT(B111),", "),INT(B111)),""))</f>
        <v>#VALUE!</v>
      </c>
    </row>
    <row r="112" spans="1:117" s="5" customFormat="1" ht="15" customHeight="1" x14ac:dyDescent="0.25">
      <c r="A112" s="4" t="str">
        <f t="shared" ca="1" si="17"/>
        <v/>
      </c>
      <c r="B112" s="6"/>
      <c r="C112" s="8"/>
      <c r="D112" s="1" t="str">
        <f>IFERROR(INDEX('padron cfe'!B:B,MATCH(DATOS!C112,'padron cfe'!A:A,0),1),"")</f>
        <v/>
      </c>
      <c r="E112" s="1"/>
      <c r="F112" s="7"/>
      <c r="G112" s="9" t="s">
        <v>157</v>
      </c>
      <c r="H112" s="5" t="str">
        <f>IF(F112="","",IFERROR(CONCATENATE("PEUA",VLOOKUP(ESTADO,REPORTE!AV$2:AW$33,2,0),DIDTRITO_FORM,CADER_FORM,IFERROR(INDEX(BS:BS,MATCH(DAY(F112),BR:BR,0),1),DAY(F112)),IFERROR(INDEX(BS:BS,MATCH(MONTH(F112),BR:BR,0),1),MONTH(F112)),YEAR(F112),G112),""))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4"/>
      <c r="Y112" s="6" t="s">
        <v>157</v>
      </c>
      <c r="Z112" s="4"/>
      <c r="AA112" s="4" t="str">
        <f t="shared" si="18"/>
        <v/>
      </c>
      <c r="AB112" s="4"/>
      <c r="AC112" s="4"/>
      <c r="AD112" s="4"/>
      <c r="AE112" s="2" t="str">
        <f>IFERROR(IF(INDEX(AE$1:AE111,MATCH(J112,J$1:J111,0),1)=0,"",INDEX(AE$1:AE111,MATCH(J112,J$1:J111,0),1)),"")</f>
        <v/>
      </c>
      <c r="AF112" s="2" t="str">
        <f>IFERROR(IF(INDEX(AF$1:AF111,MATCH(J112,J$1:J111,0),1)=0,"",INDEX(AF$1:AF111,MATCH(J112,J$1:J111,0),1)),"")</f>
        <v/>
      </c>
      <c r="AG112" s="2" t="str">
        <f>IFERROR(IF(INDEX(AG$1:AG111,MATCH(J112,J$1:J111,0),1)=0,"",INDEX(AG$1:AG111,MATCH(J112,J$1:J111,0),1)),"")</f>
        <v/>
      </c>
      <c r="AH112" s="2"/>
      <c r="AI112" s="2"/>
      <c r="AJ112" s="2"/>
      <c r="AK112" s="4"/>
      <c r="AL112" s="4"/>
      <c r="AM112" s="4"/>
      <c r="AN112" s="4"/>
      <c r="AO112" s="4"/>
      <c r="AP112" s="4"/>
      <c r="AQ112" s="4"/>
      <c r="AR112" s="4"/>
      <c r="AS112" s="4"/>
      <c r="AU112" s="7"/>
      <c r="AV112" s="47"/>
      <c r="AW112" s="66"/>
      <c r="AX112" s="66"/>
      <c r="AY112" s="66"/>
      <c r="AZ112" s="78"/>
      <c r="BA112" s="66"/>
      <c r="BB112" s="66"/>
      <c r="BC112" s="4"/>
      <c r="BD112" s="69"/>
      <c r="BE112" s="4"/>
      <c r="BF112" s="4"/>
      <c r="BG112" s="9" t="s">
        <v>157</v>
      </c>
      <c r="BH112" s="7"/>
      <c r="BI112" s="7"/>
      <c r="BJ112" s="7"/>
      <c r="BK112" s="7"/>
      <c r="BL112" s="7"/>
      <c r="BM112" s="7" t="str">
        <f t="shared" ca="1" si="19"/>
        <v/>
      </c>
      <c r="BN112" s="75" t="str">
        <f t="shared" si="20"/>
        <v/>
      </c>
      <c r="BO112" s="75" t="str">
        <f t="shared" si="21"/>
        <v/>
      </c>
      <c r="BU112" s="4" t="str">
        <f>IF(IFERROR(VLOOKUP(C112,C113:C$1993,1,0),"")="","",COUNTIF(C:C,C112))</f>
        <v/>
      </c>
      <c r="BY112" s="5" t="str">
        <f>IF(B112="","",IF(BU112="",1+(MAX(BY$2:BY111)),""))</f>
        <v/>
      </c>
      <c r="BZ112" s="5" t="str">
        <f t="shared" si="22"/>
        <v/>
      </c>
      <c r="CA112" s="5" t="str">
        <f t="shared" si="23"/>
        <v/>
      </c>
      <c r="CB112" s="14" t="str">
        <f t="shared" si="24"/>
        <v/>
      </c>
      <c r="CC112" s="25"/>
      <c r="CD112" s="15"/>
      <c r="CE112" s="5" t="str">
        <f t="shared" si="28"/>
        <v/>
      </c>
      <c r="CH112" s="5" t="str">
        <f t="shared" si="27"/>
        <v/>
      </c>
      <c r="CI112" s="5" t="str">
        <f>IF(J112="","",IFERROR(IF(VLOOKUP(J112,J$2:J111,1,0)=0,"",""),J112))</f>
        <v/>
      </c>
      <c r="CJ112" s="22" t="str">
        <f>IF(CI112="","",(IFERROR(VLOOKUP(MID(CI112,1,1),$DA$2:DE$28,3,0),0)+IFERROR(VLOOKUP(MID(CI112,2,1),DA$2:DE$28,4,0),0)+IFERROR(VLOOKUP(MID(CI112,3,1),DA$2:DE$28,5,0),0)+(ROW(CI112)/1000000000000)))</f>
        <v/>
      </c>
      <c r="CL112" s="5">
        <v>111</v>
      </c>
      <c r="CM112" s="5" t="str">
        <f>IFERROR(VLOOKUP(CL112,CH$2:CI1188,2,0),"")</f>
        <v/>
      </c>
      <c r="DG112" s="5" t="e">
        <f>IF(REPORTE!AH$2="si",IF(C112=VALUE(REPORTE!C$22),IF(SUM(DG113:DG$1993),CONCATENATE(INT(B112),", "),INT(B112)),""),IF(C112=VALUE(REPORTE!C$21),IF(SUM(DG113:DG$1993),CONCATENATE(INT(B112),", "),INT(B112)),""))</f>
        <v>#VALUE!</v>
      </c>
    </row>
    <row r="113" spans="1:117" s="5" customFormat="1" ht="15" customHeight="1" x14ac:dyDescent="0.25">
      <c r="A113" s="4" t="str">
        <f t="shared" ca="1" si="17"/>
        <v/>
      </c>
      <c r="B113" s="6"/>
      <c r="C113" s="8"/>
      <c r="D113" s="1" t="str">
        <f>IFERROR(INDEX('padron cfe'!B:B,MATCH(DATOS!C113,'padron cfe'!A:A,0),1),"")</f>
        <v/>
      </c>
      <c r="E113" s="1"/>
      <c r="F113" s="7"/>
      <c r="G113" s="9" t="s">
        <v>157</v>
      </c>
      <c r="H113" s="5" t="str">
        <f>IF(F113="","",IFERROR(CONCATENATE("PEUA",VLOOKUP(ESTADO,REPORTE!AV$2:AW$33,2,0),DIDTRITO_FORM,CADER_FORM,IFERROR(INDEX(BS:BS,MATCH(DAY(F113),BR:BR,0),1),DAY(F113)),IFERROR(INDEX(BS:BS,MATCH(MONTH(F113),BR:BR,0),1),MONTH(F113)),YEAR(F113),G113),""))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4"/>
      <c r="Y113" s="6" t="s">
        <v>157</v>
      </c>
      <c r="Z113" s="4"/>
      <c r="AA113" s="4" t="str">
        <f t="shared" si="18"/>
        <v/>
      </c>
      <c r="AB113" s="4"/>
      <c r="AC113" s="4"/>
      <c r="AD113" s="4"/>
      <c r="AE113" s="2" t="str">
        <f>IFERROR(IF(INDEX(AE$1:AE112,MATCH(J113,J$1:J112,0),1)=0,"",INDEX(AE$1:AE112,MATCH(J113,J$1:J112,0),1)),"")</f>
        <v/>
      </c>
      <c r="AF113" s="2" t="str">
        <f>IFERROR(IF(INDEX(AF$1:AF112,MATCH(J113,J$1:J112,0),1)=0,"",INDEX(AF$1:AF112,MATCH(J113,J$1:J112,0),1)),"")</f>
        <v/>
      </c>
      <c r="AG113" s="2" t="str">
        <f>IFERROR(IF(INDEX(AG$1:AG112,MATCH(J113,J$1:J112,0),1)=0,"",INDEX(AG$1:AG112,MATCH(J113,J$1:J112,0),1)),"")</f>
        <v/>
      </c>
      <c r="AH113" s="2"/>
      <c r="AI113" s="2"/>
      <c r="AJ113" s="2"/>
      <c r="AK113" s="4"/>
      <c r="AL113" s="4"/>
      <c r="AM113" s="4"/>
      <c r="AN113" s="4"/>
      <c r="AO113" s="4"/>
      <c r="AP113" s="4"/>
      <c r="AQ113" s="4"/>
      <c r="AR113" s="4"/>
      <c r="AS113" s="4"/>
      <c r="AU113" s="7"/>
      <c r="AV113" s="47"/>
      <c r="AW113" s="66"/>
      <c r="AX113" s="66"/>
      <c r="AY113" s="66"/>
      <c r="AZ113" s="78"/>
      <c r="BA113" s="66"/>
      <c r="BB113" s="66"/>
      <c r="BC113" s="4"/>
      <c r="BD113" s="69"/>
      <c r="BE113" s="4"/>
      <c r="BF113" s="4"/>
      <c r="BG113" s="9"/>
      <c r="BH113" s="7"/>
      <c r="BI113" s="7"/>
      <c r="BJ113" s="7"/>
      <c r="BK113" s="7"/>
      <c r="BL113" s="7"/>
      <c r="BM113" s="7" t="str">
        <f t="shared" ca="1" si="19"/>
        <v/>
      </c>
      <c r="BN113" s="75" t="str">
        <f t="shared" si="20"/>
        <v/>
      </c>
      <c r="BO113" s="75" t="str">
        <f t="shared" si="21"/>
        <v/>
      </c>
      <c r="BU113" s="4" t="str">
        <f>IF(IFERROR(VLOOKUP(C113,C114:C$1993,1,0),"")="","",COUNTIF(C:C,C113))</f>
        <v/>
      </c>
      <c r="BY113" s="5" t="str">
        <f>IF(B113="","",IF(BU113="",1+(MAX(BY$2:BY112)),""))</f>
        <v/>
      </c>
      <c r="BZ113" s="5" t="str">
        <f t="shared" si="22"/>
        <v/>
      </c>
      <c r="CA113" s="5" t="str">
        <f t="shared" si="23"/>
        <v/>
      </c>
      <c r="CB113" s="14" t="str">
        <f t="shared" si="24"/>
        <v/>
      </c>
      <c r="CC113" s="25"/>
      <c r="CD113" s="15"/>
      <c r="CE113" s="5" t="str">
        <f t="shared" si="28"/>
        <v/>
      </c>
      <c r="CH113" s="5" t="str">
        <f t="shared" si="27"/>
        <v/>
      </c>
      <c r="CI113" s="5" t="str">
        <f>IF(J113="","",IFERROR(IF(VLOOKUP(J113,J$2:J112,1,0)=0,"",""),J113))</f>
        <v/>
      </c>
      <c r="CJ113" s="22" t="str">
        <f>IF(CI113="","",(IFERROR(VLOOKUP(MID(CI113,1,1),$DA$2:DE$28,3,0),0)+IFERROR(VLOOKUP(MID(CI113,2,1),DA$2:DE$28,4,0),0)+IFERROR(VLOOKUP(MID(CI113,3,1),DA$2:DE$28,5,0),0)+(ROW(CI113)/1000000000000)))</f>
        <v/>
      </c>
      <c r="CL113" s="5">
        <v>112</v>
      </c>
      <c r="CM113" s="5" t="str">
        <f>IFERROR(VLOOKUP(CL113,CH$2:CI1189,2,0),"")</f>
        <v/>
      </c>
      <c r="DG113" s="5" t="e">
        <f>IF(REPORTE!AH$2="si",IF(C113=VALUE(REPORTE!C$22),IF(SUM(DG114:DG$1993),CONCATENATE(INT(B113),", "),INT(B113)),""),IF(C113=VALUE(REPORTE!C$21),IF(SUM(DG114:DG$1993),CONCATENATE(INT(B113),", "),INT(B113)),""))</f>
        <v>#VALUE!</v>
      </c>
    </row>
    <row r="114" spans="1:117" s="5" customFormat="1" ht="15" customHeight="1" x14ac:dyDescent="0.25">
      <c r="A114" s="4" t="str">
        <f t="shared" ca="1" si="17"/>
        <v/>
      </c>
      <c r="B114" s="6"/>
      <c r="C114" s="8"/>
      <c r="D114" s="1" t="str">
        <f>IFERROR(INDEX('padron cfe'!B:B,MATCH(DATOS!C114,'padron cfe'!A:A,0),1),"")</f>
        <v/>
      </c>
      <c r="E114" s="1"/>
      <c r="F114" s="7"/>
      <c r="G114" s="9" t="s">
        <v>157</v>
      </c>
      <c r="H114" s="5" t="str">
        <f>IF(F114="","",IFERROR(CONCATENATE("PEUA",VLOOKUP(ESTADO,REPORTE!AV$2:AW$33,2,0),DIDTRITO_FORM,CADER_FORM,IFERROR(INDEX(BS:BS,MATCH(DAY(F114),BR:BR,0),1),DAY(F114)),IFERROR(INDEX(BS:BS,MATCH(MONTH(F114),BR:BR,0),1),MONTH(F114)),YEAR(F114),G114),""))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4"/>
      <c r="Y114" s="6" t="s">
        <v>157</v>
      </c>
      <c r="Z114" s="4"/>
      <c r="AA114" s="4" t="str">
        <f t="shared" si="18"/>
        <v/>
      </c>
      <c r="AB114" s="4"/>
      <c r="AC114" s="4"/>
      <c r="AD114" s="4"/>
      <c r="AE114" s="2" t="str">
        <f>IFERROR(IF(INDEX(AE$1:AE113,MATCH(J114,J$1:J113,0),1)=0,"",INDEX(AE$1:AE113,MATCH(J114,J$1:J113,0),1)),"")</f>
        <v/>
      </c>
      <c r="AF114" s="2" t="str">
        <f>IFERROR(IF(INDEX(AF$1:AF113,MATCH(J114,J$1:J113,0),1)=0,"",INDEX(AF$1:AF113,MATCH(J114,J$1:J113,0),1)),"")</f>
        <v/>
      </c>
      <c r="AG114" s="2" t="str">
        <f>IFERROR(IF(INDEX(AG$1:AG113,MATCH(J114,J$1:J113,0),1)=0,"",INDEX(AG$1:AG113,MATCH(J114,J$1:J113,0),1)),"")</f>
        <v/>
      </c>
      <c r="AH114" s="2"/>
      <c r="AI114" s="2"/>
      <c r="AJ114" s="2"/>
      <c r="AK114" s="4"/>
      <c r="AL114" s="4"/>
      <c r="AM114" s="4"/>
      <c r="AN114" s="4"/>
      <c r="AO114" s="4"/>
      <c r="AP114" s="4"/>
      <c r="AQ114" s="4"/>
      <c r="AR114" s="4"/>
      <c r="AS114" s="4"/>
      <c r="AU114" s="7"/>
      <c r="AV114" s="47"/>
      <c r="AW114" s="66"/>
      <c r="AX114" s="66"/>
      <c r="AY114" s="66"/>
      <c r="AZ114" s="78"/>
      <c r="BA114" s="66"/>
      <c r="BB114" s="66"/>
      <c r="BC114" s="4"/>
      <c r="BD114" s="69"/>
      <c r="BE114" s="4"/>
      <c r="BF114" s="4"/>
      <c r="BG114" s="9" t="s">
        <v>157</v>
      </c>
      <c r="BH114" s="7"/>
      <c r="BI114" s="7"/>
      <c r="BJ114" s="7"/>
      <c r="BK114" s="7"/>
      <c r="BL114" s="7"/>
      <c r="BM114" s="7" t="str">
        <f t="shared" ca="1" si="19"/>
        <v/>
      </c>
      <c r="BN114" s="75" t="str">
        <f t="shared" si="20"/>
        <v/>
      </c>
      <c r="BO114" s="75" t="str">
        <f t="shared" si="21"/>
        <v/>
      </c>
      <c r="BU114" s="4" t="str">
        <f>IF(IFERROR(VLOOKUP(C114,C115:C$1993,1,0),"")="","",COUNTIF(C:C,C114))</f>
        <v/>
      </c>
      <c r="BY114" s="5" t="str">
        <f>IF(B114="","",IF(BU114="",1+(MAX(BY$2:BY113)),""))</f>
        <v/>
      </c>
      <c r="BZ114" s="5" t="str">
        <f t="shared" si="22"/>
        <v/>
      </c>
      <c r="CA114" s="5" t="str">
        <f t="shared" si="23"/>
        <v/>
      </c>
      <c r="CB114" s="14" t="str">
        <f t="shared" si="24"/>
        <v/>
      </c>
      <c r="CC114" s="25"/>
      <c r="CD114" s="15"/>
      <c r="CE114" s="5" t="str">
        <f t="shared" si="28"/>
        <v/>
      </c>
      <c r="CH114" s="5" t="str">
        <f t="shared" si="27"/>
        <v/>
      </c>
      <c r="CI114" s="5" t="str">
        <f>IF(J114="","",IFERROR(IF(VLOOKUP(J114,J$2:J113,1,0)=0,"",""),J114))</f>
        <v/>
      </c>
      <c r="CJ114" s="22" t="str">
        <f>IF(CI114="","",(IFERROR(VLOOKUP(MID(CI114,1,1),$DA$2:DE$28,3,0),0)+IFERROR(VLOOKUP(MID(CI114,2,1),DA$2:DE$28,4,0),0)+IFERROR(VLOOKUP(MID(CI114,3,1),DA$2:DE$28,5,0),0)+(ROW(CI114)/1000000000000)))</f>
        <v/>
      </c>
      <c r="CL114" s="5">
        <v>113</v>
      </c>
      <c r="CM114" s="5" t="str">
        <f>IFERROR(VLOOKUP(CL114,CH$2:CI1190,2,0),"")</f>
        <v/>
      </c>
      <c r="DG114" s="5" t="e">
        <f>IF(REPORTE!AH$2="si",IF(C114=VALUE(REPORTE!C$22),IF(SUM(DG115:DG$1993),CONCATENATE(INT(B114),", "),INT(B114)),""),IF(C114=VALUE(REPORTE!C$21),IF(SUM(DG115:DG$1993),CONCATENATE(INT(B114),", "),INT(B114)),""))</f>
        <v>#VALUE!</v>
      </c>
    </row>
    <row r="115" spans="1:117" s="5" customFormat="1" ht="15" customHeight="1" x14ac:dyDescent="0.25">
      <c r="A115" s="4" t="str">
        <f t="shared" ca="1" si="17"/>
        <v/>
      </c>
      <c r="B115" s="6"/>
      <c r="C115" s="8"/>
      <c r="D115" s="1" t="str">
        <f>IFERROR(INDEX('padron cfe'!B:B,MATCH(DATOS!C115,'padron cfe'!A:A,0),1),"")</f>
        <v/>
      </c>
      <c r="E115" s="1"/>
      <c r="F115" s="7"/>
      <c r="G115" s="9" t="s">
        <v>157</v>
      </c>
      <c r="H115" s="5" t="str">
        <f>IF(F115="","",IFERROR(CONCATENATE("PEUA",VLOOKUP(ESTADO,REPORTE!AV$2:AW$33,2,0),DIDTRITO_FORM,CADER_FORM,IFERROR(INDEX(BS:BS,MATCH(DAY(F115),BR:BR,0),1),DAY(F115)),IFERROR(INDEX(BS:BS,MATCH(MONTH(F115),BR:BR,0),1),MONTH(F115)),YEAR(F115),G115),""))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4"/>
      <c r="Y115" s="6" t="s">
        <v>157</v>
      </c>
      <c r="Z115" s="4"/>
      <c r="AA115" s="4" t="str">
        <f t="shared" si="18"/>
        <v/>
      </c>
      <c r="AB115" s="4"/>
      <c r="AC115" s="4"/>
      <c r="AD115" s="4"/>
      <c r="AE115" s="2" t="str">
        <f>IFERROR(IF(INDEX(AE$1:AE114,MATCH(J115,J$1:J114,0),1)=0,"",INDEX(AE$1:AE114,MATCH(J115,J$1:J114,0),1)),"")</f>
        <v/>
      </c>
      <c r="AF115" s="2" t="str">
        <f>IFERROR(IF(INDEX(AF$1:AF114,MATCH(J115,J$1:J114,0),1)=0,"",INDEX(AF$1:AF114,MATCH(J115,J$1:J114,0),1)),"")</f>
        <v/>
      </c>
      <c r="AG115" s="2" t="str">
        <f>IFERROR(IF(INDEX(AG$1:AG114,MATCH(J115,J$1:J114,0),1)=0,"",INDEX(AG$1:AG114,MATCH(J115,J$1:J114,0),1)),"")</f>
        <v/>
      </c>
      <c r="AH115" s="2"/>
      <c r="AI115" s="2"/>
      <c r="AJ115" s="2"/>
      <c r="AK115" s="4"/>
      <c r="AL115" s="4"/>
      <c r="AM115" s="4"/>
      <c r="AN115" s="4"/>
      <c r="AO115" s="4"/>
      <c r="AP115" s="4"/>
      <c r="AQ115" s="4"/>
      <c r="AR115" s="4"/>
      <c r="AS115" s="4"/>
      <c r="AU115" s="7"/>
      <c r="AV115" s="47"/>
      <c r="AW115" s="66"/>
      <c r="AX115" s="66"/>
      <c r="AY115" s="66"/>
      <c r="AZ115" s="78"/>
      <c r="BA115" s="66"/>
      <c r="BB115" s="66"/>
      <c r="BC115" s="4"/>
      <c r="BD115" s="69"/>
      <c r="BE115" s="4"/>
      <c r="BF115" s="4"/>
      <c r="BG115" s="9"/>
      <c r="BH115" s="7"/>
      <c r="BI115" s="7"/>
      <c r="BJ115" s="7"/>
      <c r="BK115" s="7"/>
      <c r="BL115" s="7"/>
      <c r="BM115" s="7" t="str">
        <f t="shared" ca="1" si="19"/>
        <v/>
      </c>
      <c r="BN115" s="75" t="str">
        <f t="shared" si="20"/>
        <v/>
      </c>
      <c r="BO115" s="75" t="str">
        <f t="shared" si="21"/>
        <v/>
      </c>
      <c r="BU115" s="4" t="str">
        <f>IF(IFERROR(VLOOKUP(C115,C116:C$1993,1,0),"")="","",COUNTIF(C:C,C115))</f>
        <v/>
      </c>
      <c r="BY115" s="5" t="str">
        <f>IF(B115="","",IF(BU115="",1+(MAX(BY$2:BY114)),""))</f>
        <v/>
      </c>
      <c r="BZ115" s="5" t="str">
        <f t="shared" si="22"/>
        <v/>
      </c>
      <c r="CA115" s="5" t="str">
        <f t="shared" si="23"/>
        <v/>
      </c>
      <c r="CB115" s="14" t="str">
        <f t="shared" si="24"/>
        <v/>
      </c>
      <c r="CC115" s="25"/>
      <c r="CD115" s="15"/>
      <c r="CE115" s="5" t="str">
        <f t="shared" si="28"/>
        <v/>
      </c>
      <c r="CH115" s="5" t="str">
        <f t="shared" si="27"/>
        <v/>
      </c>
      <c r="CI115" s="5" t="str">
        <f>IF(J115="","",IFERROR(IF(VLOOKUP(J115,J$2:J114,1,0)=0,"",""),J115))</f>
        <v/>
      </c>
      <c r="CJ115" s="22" t="str">
        <f>IF(CI115="","",(IFERROR(VLOOKUP(MID(CI115,1,1),$DA$2:DE$28,3,0),0)+IFERROR(VLOOKUP(MID(CI115,2,1),DA$2:DE$28,4,0),0)+IFERROR(VLOOKUP(MID(CI115,3,1),DA$2:DE$28,5,0),0)+(ROW(CI115)/1000000000000)))</f>
        <v/>
      </c>
      <c r="CL115" s="5">
        <v>114</v>
      </c>
      <c r="CM115" s="5" t="str">
        <f>IFERROR(VLOOKUP(CL115,CH$2:CI1191,2,0),"")</f>
        <v/>
      </c>
      <c r="DG115" s="5" t="e">
        <f>IF(REPORTE!AH$2="si",IF(C115=VALUE(REPORTE!C$22),IF(SUM(DG116:DG$1993),CONCATENATE(INT(B115),", "),INT(B115)),""),IF(C115=VALUE(REPORTE!C$21),IF(SUM(DG116:DG$1993),CONCATENATE(INT(B115),", "),INT(B115)),""))</f>
        <v>#VALUE!</v>
      </c>
    </row>
    <row r="116" spans="1:117" s="5" customFormat="1" ht="15" customHeight="1" x14ac:dyDescent="0.25">
      <c r="A116" s="4" t="str">
        <f t="shared" ca="1" si="17"/>
        <v/>
      </c>
      <c r="B116" s="6"/>
      <c r="C116" s="8"/>
      <c r="D116" s="1" t="str">
        <f>IFERROR(INDEX('padron cfe'!B:B,MATCH(DATOS!C116,'padron cfe'!A:A,0),1),"")</f>
        <v/>
      </c>
      <c r="E116" s="1"/>
      <c r="F116" s="7"/>
      <c r="G116" s="9" t="s">
        <v>157</v>
      </c>
      <c r="H116" s="5" t="str">
        <f>IF(F116="","",IFERROR(CONCATENATE("PEUA",VLOOKUP(ESTADO,REPORTE!AV$2:AW$33,2,0),DIDTRITO_FORM,CADER_FORM,IFERROR(INDEX(BS:BS,MATCH(DAY(F116),BR:BR,0),1),DAY(F116)),IFERROR(INDEX(BS:BS,MATCH(MONTH(F116),BR:BR,0),1),MONTH(F116)),YEAR(F116),G116),""))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4"/>
      <c r="Y116" s="6" t="s">
        <v>157</v>
      </c>
      <c r="Z116" s="4"/>
      <c r="AA116" s="4" t="str">
        <f t="shared" si="18"/>
        <v/>
      </c>
      <c r="AB116" s="4"/>
      <c r="AC116" s="4"/>
      <c r="AD116" s="4"/>
      <c r="AE116" s="2" t="str">
        <f>IFERROR(IF(INDEX(AE$1:AE115,MATCH(J116,J$1:J115,0),1)=0,"",INDEX(AE$1:AE115,MATCH(J116,J$1:J115,0),1)),"")</f>
        <v/>
      </c>
      <c r="AF116" s="2" t="str">
        <f>IFERROR(IF(INDEX(AF$1:AF115,MATCH(J116,J$1:J115,0),1)=0,"",INDEX(AF$1:AF115,MATCH(J116,J$1:J115,0),1)),"")</f>
        <v/>
      </c>
      <c r="AG116" s="2" t="str">
        <f>IFERROR(IF(INDEX(AG$1:AG115,MATCH(J116,J$1:J115,0),1)=0,"",INDEX(AG$1:AG115,MATCH(J116,J$1:J115,0),1)),"")</f>
        <v/>
      </c>
      <c r="AH116" s="2"/>
      <c r="AI116" s="2"/>
      <c r="AJ116" s="2"/>
      <c r="AK116" s="4"/>
      <c r="AL116" s="4"/>
      <c r="AM116" s="4"/>
      <c r="AN116" s="4"/>
      <c r="AO116" s="4"/>
      <c r="AP116" s="4"/>
      <c r="AQ116" s="4"/>
      <c r="AR116" s="4"/>
      <c r="AS116" s="4"/>
      <c r="AU116" s="7"/>
      <c r="AV116" s="47"/>
      <c r="AW116" s="66"/>
      <c r="AX116" s="66"/>
      <c r="AY116" s="66"/>
      <c r="AZ116" s="78"/>
      <c r="BA116" s="66"/>
      <c r="BB116" s="66"/>
      <c r="BC116" s="4"/>
      <c r="BD116" s="69"/>
      <c r="BE116" s="4"/>
      <c r="BF116" s="4"/>
      <c r="BG116" s="9" t="s">
        <v>157</v>
      </c>
      <c r="BH116" s="7"/>
      <c r="BI116" s="7"/>
      <c r="BJ116" s="7"/>
      <c r="BK116" s="7"/>
      <c r="BL116" s="7"/>
      <c r="BM116" s="7" t="str">
        <f t="shared" ca="1" si="19"/>
        <v/>
      </c>
      <c r="BN116" s="75" t="str">
        <f t="shared" si="20"/>
        <v/>
      </c>
      <c r="BO116" s="75" t="str">
        <f t="shared" si="21"/>
        <v/>
      </c>
      <c r="BU116" s="4" t="str">
        <f>IF(IFERROR(VLOOKUP(C116,C117:C$1993,1,0),"")="","",COUNTIF(C:C,C116))</f>
        <v/>
      </c>
      <c r="BY116" s="5" t="str">
        <f>IF(B116="","",IF(BU116="",1+(MAX(BY$2:BY115)),""))</f>
        <v/>
      </c>
      <c r="BZ116" s="5" t="str">
        <f t="shared" si="22"/>
        <v/>
      </c>
      <c r="CA116" s="5" t="str">
        <f t="shared" si="23"/>
        <v/>
      </c>
      <c r="CB116" s="14" t="str">
        <f t="shared" si="24"/>
        <v/>
      </c>
      <c r="CC116" s="25"/>
      <c r="CD116" s="15"/>
      <c r="CE116" s="5" t="str">
        <f t="shared" si="28"/>
        <v/>
      </c>
      <c r="CH116" s="5" t="str">
        <f t="shared" si="27"/>
        <v/>
      </c>
      <c r="CI116" s="5" t="str">
        <f>IF(J116="","",IFERROR(IF(VLOOKUP(J116,J$2:J115,1,0)=0,"",""),J116))</f>
        <v/>
      </c>
      <c r="CJ116" s="22" t="str">
        <f>IF(CI116="","",(IFERROR(VLOOKUP(MID(CI116,1,1),$DA$2:DE$28,3,0),0)+IFERROR(VLOOKUP(MID(CI116,2,1),DA$2:DE$28,4,0),0)+IFERROR(VLOOKUP(MID(CI116,3,1),DA$2:DE$28,5,0),0)+(ROW(CI116)/1000000000000)))</f>
        <v/>
      </c>
      <c r="CL116" s="5">
        <v>115</v>
      </c>
      <c r="CM116" s="5" t="str">
        <f>IFERROR(VLOOKUP(CL116,CH$2:CI1192,2,0),"")</f>
        <v/>
      </c>
      <c r="DG116" s="5" t="e">
        <f>IF(REPORTE!AH$2="si",IF(C116=VALUE(REPORTE!C$22),IF(SUM(DG117:DG$1993),CONCATENATE(INT(B116),", "),INT(B116)),""),IF(C116=VALUE(REPORTE!C$21),IF(SUM(DG117:DG$1993),CONCATENATE(INT(B116),", "),INT(B116)),""))</f>
        <v>#VALUE!</v>
      </c>
    </row>
    <row r="117" spans="1:117" s="5" customFormat="1" ht="15" customHeight="1" x14ac:dyDescent="0.25">
      <c r="A117" s="4" t="str">
        <f t="shared" ca="1" si="17"/>
        <v/>
      </c>
      <c r="B117" s="6"/>
      <c r="C117" s="8"/>
      <c r="D117" s="1" t="str">
        <f>IFERROR(INDEX('padron cfe'!B:B,MATCH(DATOS!C117,'padron cfe'!A:A,0),1),"")</f>
        <v/>
      </c>
      <c r="E117" s="1"/>
      <c r="F117" s="7"/>
      <c r="G117" s="9" t="s">
        <v>157</v>
      </c>
      <c r="H117" s="5" t="str">
        <f>IF(F117="","",IFERROR(CONCATENATE("PEUA",VLOOKUP(ESTADO,REPORTE!AV$2:AW$33,2,0),DIDTRITO_FORM,CADER_FORM,IFERROR(INDEX(BS:BS,MATCH(DAY(F117),BR:BR,0),1),DAY(F117)),IFERROR(INDEX(BS:BS,MATCH(MONTH(F117),BR:BR,0),1),MONTH(F117)),YEAR(F117),G117),""))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4"/>
      <c r="Y117" s="6" t="s">
        <v>157</v>
      </c>
      <c r="Z117" s="4"/>
      <c r="AA117" s="4" t="str">
        <f t="shared" si="18"/>
        <v/>
      </c>
      <c r="AB117" s="4"/>
      <c r="AC117" s="4"/>
      <c r="AD117" s="4"/>
      <c r="AE117" s="2" t="str">
        <f>IFERROR(IF(INDEX(AE$1:AE116,MATCH(J117,J$1:J116,0),1)=0,"",INDEX(AE$1:AE116,MATCH(J117,J$1:J116,0),1)),"")</f>
        <v/>
      </c>
      <c r="AF117" s="2" t="str">
        <f>IFERROR(IF(INDEX(AF$1:AF116,MATCH(J117,J$1:J116,0),1)=0,"",INDEX(AF$1:AF116,MATCH(J117,J$1:J116,0),1)),"")</f>
        <v/>
      </c>
      <c r="AG117" s="2" t="str">
        <f>IFERROR(IF(INDEX(AG$1:AG116,MATCH(J117,J$1:J116,0),1)=0,"",INDEX(AG$1:AG116,MATCH(J117,J$1:J116,0),1)),"")</f>
        <v/>
      </c>
      <c r="AH117" s="2"/>
      <c r="AI117" s="2"/>
      <c r="AJ117" s="2"/>
      <c r="AK117" s="4"/>
      <c r="AL117" s="4"/>
      <c r="AM117" s="4"/>
      <c r="AN117" s="4"/>
      <c r="AO117" s="4"/>
      <c r="AP117" s="4"/>
      <c r="AQ117" s="4"/>
      <c r="AR117" s="4"/>
      <c r="AS117" s="4"/>
      <c r="AU117" s="7"/>
      <c r="AV117" s="47"/>
      <c r="AW117" s="66"/>
      <c r="AX117" s="66"/>
      <c r="AY117" s="66"/>
      <c r="AZ117" s="78"/>
      <c r="BA117" s="66"/>
      <c r="BB117" s="66"/>
      <c r="BC117" s="4"/>
      <c r="BD117" s="69"/>
      <c r="BE117" s="4"/>
      <c r="BF117" s="4"/>
      <c r="BG117" s="9"/>
      <c r="BH117" s="7"/>
      <c r="BI117" s="7"/>
      <c r="BJ117" s="7"/>
      <c r="BK117" s="7"/>
      <c r="BL117" s="7"/>
      <c r="BM117" s="7" t="str">
        <f t="shared" ca="1" si="19"/>
        <v/>
      </c>
      <c r="BN117" s="75" t="str">
        <f t="shared" si="20"/>
        <v/>
      </c>
      <c r="BO117" s="75" t="str">
        <f t="shared" si="21"/>
        <v/>
      </c>
      <c r="BU117" s="4" t="str">
        <f>IF(IFERROR(VLOOKUP(C117,C118:C$1993,1,0),"")="","",COUNTIF(C:C,C117))</f>
        <v/>
      </c>
      <c r="BY117" s="5" t="str">
        <f>IF(B117="","",IF(BU117="",1+(MAX(BY$2:BY116)),""))</f>
        <v/>
      </c>
      <c r="BZ117" s="5" t="str">
        <f t="shared" si="22"/>
        <v/>
      </c>
      <c r="CA117" s="5" t="str">
        <f t="shared" si="23"/>
        <v/>
      </c>
      <c r="CB117" s="14" t="str">
        <f t="shared" si="24"/>
        <v/>
      </c>
      <c r="CC117" s="25"/>
      <c r="CD117" s="15"/>
      <c r="CE117" s="5" t="str">
        <f t="shared" si="28"/>
        <v/>
      </c>
      <c r="CH117" s="5" t="str">
        <f t="shared" si="27"/>
        <v/>
      </c>
      <c r="CI117" s="5" t="str">
        <f>IF(J117="","",IFERROR(IF(VLOOKUP(J117,J$2:J116,1,0)=0,"",""),J117))</f>
        <v/>
      </c>
      <c r="CJ117" s="22" t="str">
        <f>IF(CI117="","",(IFERROR(VLOOKUP(MID(CI117,1,1),$DA$2:DE$28,3,0),0)+IFERROR(VLOOKUP(MID(CI117,2,1),DA$2:DE$28,4,0),0)+IFERROR(VLOOKUP(MID(CI117,3,1),DA$2:DE$28,5,0),0)+(ROW(CI117)/1000000000000)))</f>
        <v/>
      </c>
      <c r="CL117" s="5">
        <v>116</v>
      </c>
      <c r="CM117" s="5" t="str">
        <f>IFERROR(VLOOKUP(CL117,CH$2:CI1193,2,0),"")</f>
        <v/>
      </c>
      <c r="DG117" s="5" t="e">
        <f>IF(REPORTE!AH$2="si",IF(C117=VALUE(REPORTE!C$22),IF(SUM(DG118:DG$1993),CONCATENATE(INT(B117),", "),INT(B117)),""),IF(C117=VALUE(REPORTE!C$21),IF(SUM(DG118:DG$1993),CONCATENATE(INT(B117),", "),INT(B117)),""))</f>
        <v>#VALUE!</v>
      </c>
    </row>
    <row r="118" spans="1:117" s="5" customFormat="1" ht="15" customHeight="1" x14ac:dyDescent="0.25">
      <c r="A118" s="4" t="str">
        <f t="shared" ca="1" si="17"/>
        <v/>
      </c>
      <c r="B118" s="6"/>
      <c r="C118" s="8"/>
      <c r="D118" s="1" t="str">
        <f>IFERROR(INDEX('padron cfe'!B:B,MATCH(DATOS!C118,'padron cfe'!A:A,0),1),"")</f>
        <v/>
      </c>
      <c r="E118" s="1"/>
      <c r="F118" s="7"/>
      <c r="G118" s="9" t="s">
        <v>157</v>
      </c>
      <c r="H118" s="5" t="str">
        <f>IF(F118="","",IFERROR(CONCATENATE("PEUA",VLOOKUP(ESTADO,REPORTE!AV$2:AW$33,2,0),DIDTRITO_FORM,CADER_FORM,IFERROR(INDEX(BS:BS,MATCH(DAY(F118),BR:BR,0),1),DAY(F118)),IFERROR(INDEX(BS:BS,MATCH(MONTH(F118),BR:BR,0),1),MONTH(F118)),YEAR(F118),G118),""))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4"/>
      <c r="Y118" s="6" t="s">
        <v>157</v>
      </c>
      <c r="Z118" s="4"/>
      <c r="AA118" s="4" t="str">
        <f t="shared" si="18"/>
        <v/>
      </c>
      <c r="AB118" s="4"/>
      <c r="AC118" s="4"/>
      <c r="AD118" s="4"/>
      <c r="AE118" s="2" t="str">
        <f>IFERROR(IF(INDEX(AE$1:AE117,MATCH(J118,J$1:J117,0),1)=0,"",INDEX(AE$1:AE117,MATCH(J118,J$1:J117,0),1)),"")</f>
        <v/>
      </c>
      <c r="AF118" s="2" t="str">
        <f>IFERROR(IF(INDEX(AF$1:AF117,MATCH(J118,J$1:J117,0),1)=0,"",INDEX(AF$1:AF117,MATCH(J118,J$1:J117,0),1)),"")</f>
        <v/>
      </c>
      <c r="AG118" s="2" t="str">
        <f>IFERROR(IF(INDEX(AG$1:AG117,MATCH(J118,J$1:J117,0),1)=0,"",INDEX(AG$1:AG117,MATCH(J118,J$1:J117,0),1)),"")</f>
        <v/>
      </c>
      <c r="AH118" s="2"/>
      <c r="AI118" s="2"/>
      <c r="AJ118" s="2"/>
      <c r="AK118" s="4"/>
      <c r="AL118" s="4"/>
      <c r="AM118" s="4"/>
      <c r="AN118" s="4"/>
      <c r="AO118" s="4"/>
      <c r="AP118" s="4"/>
      <c r="AQ118" s="4"/>
      <c r="AR118" s="4"/>
      <c r="AS118" s="4"/>
      <c r="AU118" s="7"/>
      <c r="AV118" s="47"/>
      <c r="AW118" s="66"/>
      <c r="AX118" s="66"/>
      <c r="AY118" s="66"/>
      <c r="AZ118" s="78"/>
      <c r="BA118" s="66"/>
      <c r="BB118" s="66"/>
      <c r="BC118" s="4"/>
      <c r="BD118" s="69"/>
      <c r="BE118" s="4"/>
      <c r="BF118" s="4"/>
      <c r="BG118" s="9" t="s">
        <v>157</v>
      </c>
      <c r="BH118" s="7"/>
      <c r="BI118" s="7"/>
      <c r="BJ118" s="7"/>
      <c r="BK118" s="7"/>
      <c r="BL118" s="7"/>
      <c r="BM118" s="7" t="str">
        <f t="shared" ca="1" si="19"/>
        <v/>
      </c>
      <c r="BN118" s="75" t="str">
        <f t="shared" si="20"/>
        <v/>
      </c>
      <c r="BO118" s="75" t="str">
        <f t="shared" si="21"/>
        <v/>
      </c>
      <c r="BU118" s="4" t="str">
        <f>IF(IFERROR(VLOOKUP(C118,C119:C$1993,1,0),"")="","",COUNTIF(C:C,C118))</f>
        <v/>
      </c>
      <c r="BY118" s="5" t="str">
        <f>IF(B118="","",IF(BU118="",1+(MAX(BY$2:BY117)),""))</f>
        <v/>
      </c>
      <c r="BZ118" s="5" t="str">
        <f t="shared" si="22"/>
        <v/>
      </c>
      <c r="CA118" s="5" t="str">
        <f t="shared" si="23"/>
        <v/>
      </c>
      <c r="CB118" s="14" t="str">
        <f t="shared" si="24"/>
        <v/>
      </c>
      <c r="CC118" s="25"/>
      <c r="CD118" s="15"/>
      <c r="CE118" s="5" t="str">
        <f t="shared" si="28"/>
        <v/>
      </c>
      <c r="CH118" s="5" t="str">
        <f t="shared" si="27"/>
        <v/>
      </c>
      <c r="CI118" s="5" t="str">
        <f>IF(J118="","",IFERROR(IF(VLOOKUP(J118,J$2:J117,1,0)=0,"",""),J118))</f>
        <v/>
      </c>
      <c r="CJ118" s="22" t="str">
        <f>IF(CI118="","",(IFERROR(VLOOKUP(MID(CI118,1,1),$DA$2:DE$28,3,0),0)+IFERROR(VLOOKUP(MID(CI118,2,1),DA$2:DE$28,4,0),0)+IFERROR(VLOOKUP(MID(CI118,3,1),DA$2:DE$28,5,0),0)+(ROW(CI118)/1000000000000)))</f>
        <v/>
      </c>
      <c r="CL118" s="5">
        <v>117</v>
      </c>
      <c r="CM118" s="5" t="str">
        <f>IFERROR(VLOOKUP(CL118,CH$2:CI1194,2,0),"")</f>
        <v/>
      </c>
      <c r="DG118" s="5" t="e">
        <f>IF(REPORTE!AH$2="si",IF(C118=VALUE(REPORTE!C$22),IF(SUM(DG119:DG$1993),CONCATENATE(INT(B118),", "),INT(B118)),""),IF(C118=VALUE(REPORTE!C$21),IF(SUM(DG119:DG$1993),CONCATENATE(INT(B118),", "),INT(B118)),""))</f>
        <v>#VALUE!</v>
      </c>
    </row>
    <row r="119" spans="1:117" s="5" customFormat="1" ht="15" customHeight="1" x14ac:dyDescent="0.25">
      <c r="A119" s="4" t="str">
        <f t="shared" ca="1" si="17"/>
        <v/>
      </c>
      <c r="B119" s="6"/>
      <c r="C119" s="8"/>
      <c r="D119" s="1" t="str">
        <f>IFERROR(INDEX('padron cfe'!B:B,MATCH(DATOS!C119,'padron cfe'!A:A,0),1),"")</f>
        <v/>
      </c>
      <c r="E119" s="1"/>
      <c r="F119" s="7"/>
      <c r="G119" s="9" t="s">
        <v>157</v>
      </c>
      <c r="H119" s="5" t="str">
        <f>IF(F119="","",IFERROR(CONCATENATE("PEUA",VLOOKUP(ESTADO,REPORTE!AV$2:AW$33,2,0),DIDTRITO_FORM,CADER_FORM,IFERROR(INDEX(BS:BS,MATCH(DAY(F119),BR:BR,0),1),DAY(F119)),IFERROR(INDEX(BS:BS,MATCH(MONTH(F119),BR:BR,0),1),MONTH(F119)),YEAR(F119),G119),""))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4"/>
      <c r="Y119" s="6" t="s">
        <v>157</v>
      </c>
      <c r="Z119" s="4"/>
      <c r="AA119" s="4" t="str">
        <f t="shared" si="18"/>
        <v/>
      </c>
      <c r="AB119" s="4"/>
      <c r="AC119" s="4"/>
      <c r="AD119" s="4"/>
      <c r="AE119" s="2" t="str">
        <f>IFERROR(IF(INDEX(AE$1:AE118,MATCH(J119,J$1:J118,0),1)=0,"",INDEX(AE$1:AE118,MATCH(J119,J$1:J118,0),1)),"")</f>
        <v/>
      </c>
      <c r="AF119" s="2" t="str">
        <f>IFERROR(IF(INDEX(AF$1:AF118,MATCH(J119,J$1:J118,0),1)=0,"",INDEX(AF$1:AF118,MATCH(J119,J$1:J118,0),1)),"")</f>
        <v/>
      </c>
      <c r="AG119" s="2" t="str">
        <f>IFERROR(IF(INDEX(AG$1:AG118,MATCH(J119,J$1:J118,0),1)=0,"",INDEX(AG$1:AG118,MATCH(J119,J$1:J118,0),1)),"")</f>
        <v/>
      </c>
      <c r="AH119" s="2"/>
      <c r="AI119" s="2"/>
      <c r="AJ119" s="2"/>
      <c r="AK119" s="4"/>
      <c r="AL119" s="4"/>
      <c r="AM119" s="4"/>
      <c r="AN119" s="4"/>
      <c r="AO119" s="4"/>
      <c r="AP119" s="4"/>
      <c r="AQ119" s="4"/>
      <c r="AR119" s="4"/>
      <c r="AS119" s="4"/>
      <c r="AU119" s="7"/>
      <c r="AV119" s="47"/>
      <c r="AW119" s="66"/>
      <c r="AX119" s="66"/>
      <c r="AY119" s="66"/>
      <c r="AZ119" s="78"/>
      <c r="BA119" s="66"/>
      <c r="BB119" s="66"/>
      <c r="BC119" s="4"/>
      <c r="BD119" s="69"/>
      <c r="BE119" s="4"/>
      <c r="BF119" s="4"/>
      <c r="BG119" s="9"/>
      <c r="BH119" s="7"/>
      <c r="BI119" s="7"/>
      <c r="BJ119" s="7"/>
      <c r="BK119" s="7"/>
      <c r="BL119" s="7"/>
      <c r="BM119" s="7" t="str">
        <f t="shared" ca="1" si="19"/>
        <v/>
      </c>
      <c r="BN119" s="75" t="str">
        <f t="shared" si="20"/>
        <v/>
      </c>
      <c r="BO119" s="75" t="str">
        <f t="shared" si="21"/>
        <v/>
      </c>
      <c r="BU119" s="4" t="str">
        <f>IF(IFERROR(VLOOKUP(C119,C120:C$1993,1,0),"")="","",COUNTIF(C:C,C119))</f>
        <v/>
      </c>
      <c r="BY119" s="5" t="str">
        <f>IF(B119="","",IF(BU119="",1+(MAX(BY$2:BY118)),""))</f>
        <v/>
      </c>
      <c r="BZ119" s="5" t="str">
        <f t="shared" si="22"/>
        <v/>
      </c>
      <c r="CA119" s="5" t="str">
        <f t="shared" si="23"/>
        <v/>
      </c>
      <c r="CB119" s="14" t="str">
        <f t="shared" si="24"/>
        <v/>
      </c>
      <c r="CC119" s="25"/>
      <c r="CD119" s="15"/>
      <c r="CE119" s="5" t="str">
        <f t="shared" ref="CE119:CE146" si="29">CONCATENATE(AJ119,AL119,AM119,AN119,AO119)</f>
        <v/>
      </c>
      <c r="CH119" s="5" t="str">
        <f t="shared" si="27"/>
        <v/>
      </c>
      <c r="CI119" s="5" t="str">
        <f>IF(J119="","",IFERROR(IF(VLOOKUP(J119,J$2:J118,1,0)=0,"",""),J119))</f>
        <v/>
      </c>
      <c r="CJ119" s="22" t="str">
        <f>IF(CI119="","",(IFERROR(VLOOKUP(MID(CI119,1,1),$DA$2:DE$28,3,0),0)+IFERROR(VLOOKUP(MID(CI119,2,1),DA$2:DE$28,4,0),0)+IFERROR(VLOOKUP(MID(CI119,3,1),DA$2:DE$28,5,0),0)+(ROW(CI119)/1000000000000)))</f>
        <v/>
      </c>
      <c r="CL119" s="5">
        <v>118</v>
      </c>
      <c r="CM119" s="5" t="str">
        <f>IFERROR(VLOOKUP(CL119,CH$2:CI1195,2,0),"")</f>
        <v/>
      </c>
      <c r="DG119" s="5" t="e">
        <f>IF(REPORTE!AH$2="si",IF(C119=VALUE(REPORTE!C$22),IF(SUM(DG120:DG$1993),CONCATENATE(INT(B119),", "),INT(B119)),""),IF(C119=VALUE(REPORTE!C$21),IF(SUM(DG120:DG$1993),CONCATENATE(INT(B119),", "),INT(B119)),""))</f>
        <v>#VALUE!</v>
      </c>
    </row>
    <row r="120" spans="1:117" s="5" customFormat="1" ht="15" customHeight="1" x14ac:dyDescent="0.25">
      <c r="A120" s="4" t="str">
        <f t="shared" ca="1" si="17"/>
        <v/>
      </c>
      <c r="B120" s="6"/>
      <c r="C120" s="8"/>
      <c r="D120" s="1" t="str">
        <f>IFERROR(INDEX('padron cfe'!B:B,MATCH(DATOS!C120,'padron cfe'!A:A,0),1),"")</f>
        <v/>
      </c>
      <c r="E120" s="1"/>
      <c r="F120" s="7"/>
      <c r="G120" s="9" t="s">
        <v>157</v>
      </c>
      <c r="H120" s="5" t="str">
        <f>IF(F120="","",IFERROR(CONCATENATE("PEUA",VLOOKUP(ESTADO,REPORTE!AV$2:AW$33,2,0),DIDTRITO_FORM,CADER_FORM,IFERROR(INDEX(BS:BS,MATCH(DAY(F120),BR:BR,0),1),DAY(F120)),IFERROR(INDEX(BS:BS,MATCH(MONTH(F120),BR:BR,0),1),MONTH(F120)),YEAR(F120),G120),""))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4"/>
      <c r="Y120" s="6" t="s">
        <v>157</v>
      </c>
      <c r="Z120" s="4"/>
      <c r="AA120" s="4" t="str">
        <f t="shared" si="18"/>
        <v/>
      </c>
      <c r="AB120" s="4"/>
      <c r="AC120" s="4"/>
      <c r="AD120" s="4"/>
      <c r="AE120" s="2" t="str">
        <f>IFERROR(IF(INDEX(AE$1:AE119,MATCH(J120,J$1:J119,0),1)=0,"",INDEX(AE$1:AE119,MATCH(J120,J$1:J119,0),1)),"")</f>
        <v/>
      </c>
      <c r="AF120" s="2" t="str">
        <f>IFERROR(IF(INDEX(AF$1:AF119,MATCH(J120,J$1:J119,0),1)=0,"",INDEX(AF$1:AF119,MATCH(J120,J$1:J119,0),1)),"")</f>
        <v/>
      </c>
      <c r="AG120" s="2" t="str">
        <f>IFERROR(IF(INDEX(AG$1:AG119,MATCH(J120,J$1:J119,0),1)=0,"",INDEX(AG$1:AG119,MATCH(J120,J$1:J119,0),1)),"")</f>
        <v/>
      </c>
      <c r="AH120" s="2"/>
      <c r="AI120" s="2"/>
      <c r="AJ120" s="2"/>
      <c r="AK120" s="4"/>
      <c r="AL120" s="4"/>
      <c r="AM120" s="4"/>
      <c r="AN120" s="4"/>
      <c r="AO120" s="4"/>
      <c r="AP120" s="4"/>
      <c r="AQ120" s="4"/>
      <c r="AR120" s="4"/>
      <c r="AS120" s="4"/>
      <c r="AU120" s="7"/>
      <c r="AV120" s="47"/>
      <c r="AW120" s="66"/>
      <c r="AX120" s="66"/>
      <c r="AY120" s="66"/>
      <c r="AZ120" s="78"/>
      <c r="BA120" s="66"/>
      <c r="BB120" s="66"/>
      <c r="BC120" s="4"/>
      <c r="BD120" s="69"/>
      <c r="BE120" s="4"/>
      <c r="BF120" s="4"/>
      <c r="BG120" s="9" t="s">
        <v>157</v>
      </c>
      <c r="BH120" s="7"/>
      <c r="BI120" s="7"/>
      <c r="BJ120" s="7"/>
      <c r="BK120" s="7"/>
      <c r="BL120" s="7"/>
      <c r="BM120" s="7" t="str">
        <f t="shared" ca="1" si="19"/>
        <v/>
      </c>
      <c r="BN120" s="75" t="str">
        <f t="shared" si="20"/>
        <v/>
      </c>
      <c r="BO120" s="75" t="str">
        <f t="shared" si="21"/>
        <v/>
      </c>
      <c r="BU120" s="4" t="str">
        <f>IF(IFERROR(VLOOKUP(C120,C121:C$1993,1,0),"")="","",COUNTIF(C:C,C120))</f>
        <v/>
      </c>
      <c r="BY120" s="5" t="str">
        <f>IF(B120="","",IF(BU120="",1+(MAX(BY$2:BY119)),""))</f>
        <v/>
      </c>
      <c r="BZ120" s="5" t="str">
        <f t="shared" si="22"/>
        <v/>
      </c>
      <c r="CA120" s="5" t="str">
        <f t="shared" si="23"/>
        <v/>
      </c>
      <c r="CB120" s="14" t="str">
        <f t="shared" si="24"/>
        <v/>
      </c>
      <c r="CC120" s="25"/>
      <c r="CD120" s="15"/>
      <c r="CE120" s="5" t="str">
        <f t="shared" si="29"/>
        <v/>
      </c>
      <c r="CH120" s="5" t="str">
        <f t="shared" si="27"/>
        <v/>
      </c>
      <c r="CI120" s="5" t="str">
        <f>IF(J120="","",IFERROR(IF(VLOOKUP(J120,J$2:J119,1,0)=0,"",""),J120))</f>
        <v/>
      </c>
      <c r="CJ120" s="22" t="str">
        <f>IF(CI120="","",(IFERROR(VLOOKUP(MID(CI120,1,1),$DA$2:DE$28,3,0),0)+IFERROR(VLOOKUP(MID(CI120,2,1),DA$2:DE$28,4,0),0)+IFERROR(VLOOKUP(MID(CI120,3,1),DA$2:DE$28,5,0),0)+(ROW(CI120)/1000000000000)))</f>
        <v/>
      </c>
      <c r="CL120" s="5">
        <v>119</v>
      </c>
      <c r="CM120" s="5" t="str">
        <f>IFERROR(VLOOKUP(CL120,CH$2:CI1196,2,0),"")</f>
        <v/>
      </c>
      <c r="DG120" s="5" t="e">
        <f>IF(REPORTE!AH$2="si",IF(C120=VALUE(REPORTE!C$22),IF(SUM(DG121:DG$1993),CONCATENATE(INT(B120),", "),INT(B120)),""),IF(C120=VALUE(REPORTE!C$21),IF(SUM(DG121:DG$1993),CONCATENATE(INT(B120),", "),INT(B120)),""))</f>
        <v>#VALUE!</v>
      </c>
    </row>
    <row r="121" spans="1:117" s="5" customFormat="1" ht="15" customHeight="1" x14ac:dyDescent="0.25">
      <c r="A121" s="4" t="str">
        <f t="shared" ca="1" si="17"/>
        <v/>
      </c>
      <c r="B121" s="6"/>
      <c r="C121" s="8"/>
      <c r="D121" s="1" t="str">
        <f>IFERROR(INDEX('padron cfe'!B:B,MATCH(DATOS!C121,'padron cfe'!A:A,0),1),"")</f>
        <v/>
      </c>
      <c r="E121" s="1"/>
      <c r="F121" s="7"/>
      <c r="G121" s="9" t="s">
        <v>157</v>
      </c>
      <c r="H121" s="5" t="str">
        <f>IF(F121="","",IFERROR(CONCATENATE("PEUA",VLOOKUP(ESTADO,REPORTE!AV$2:AW$33,2,0),DIDTRITO_FORM,CADER_FORM,IFERROR(INDEX(BS:BS,MATCH(DAY(F121),BR:BR,0),1),DAY(F121)),IFERROR(INDEX(BS:BS,MATCH(MONTH(F121),BR:BR,0),1),MONTH(F121)),YEAR(F121),G121),""))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4"/>
      <c r="Y121" s="6" t="s">
        <v>157</v>
      </c>
      <c r="Z121" s="4"/>
      <c r="AA121" s="4" t="str">
        <f t="shared" si="18"/>
        <v/>
      </c>
      <c r="AB121" s="4"/>
      <c r="AC121" s="4"/>
      <c r="AD121" s="4"/>
      <c r="AE121" s="2" t="str">
        <f>IFERROR(IF(INDEX(AE$1:AE120,MATCH(J121,J$1:J120,0),1)=0,"",INDEX(AE$1:AE120,MATCH(J121,J$1:J120,0),1)),"")</f>
        <v/>
      </c>
      <c r="AF121" s="2" t="str">
        <f>IFERROR(IF(INDEX(AF$1:AF120,MATCH(J121,J$1:J120,0),1)=0,"",INDEX(AF$1:AF120,MATCH(J121,J$1:J120,0),1)),"")</f>
        <v/>
      </c>
      <c r="AG121" s="2" t="str">
        <f>IFERROR(IF(INDEX(AG$1:AG120,MATCH(J121,J$1:J120,0),1)=0,"",INDEX(AG$1:AG120,MATCH(J121,J$1:J120,0),1)),"")</f>
        <v/>
      </c>
      <c r="AH121" s="2"/>
      <c r="AI121" s="2"/>
      <c r="AJ121" s="2"/>
      <c r="AK121" s="4"/>
      <c r="AL121" s="4"/>
      <c r="AM121" s="4"/>
      <c r="AN121" s="4"/>
      <c r="AO121" s="4"/>
      <c r="AP121" s="4"/>
      <c r="AQ121" s="4"/>
      <c r="AR121" s="4"/>
      <c r="AS121" s="4"/>
      <c r="AU121" s="7"/>
      <c r="AV121" s="47"/>
      <c r="AW121" s="66"/>
      <c r="AX121" s="66"/>
      <c r="AY121" s="66"/>
      <c r="AZ121" s="78"/>
      <c r="BA121" s="66"/>
      <c r="BB121" s="66"/>
      <c r="BC121" s="4"/>
      <c r="BD121" s="69"/>
      <c r="BE121" s="4"/>
      <c r="BF121" s="4"/>
      <c r="BG121" s="9"/>
      <c r="BH121" s="7"/>
      <c r="BI121" s="7"/>
      <c r="BJ121" s="7"/>
      <c r="BK121" s="7"/>
      <c r="BL121" s="7"/>
      <c r="BM121" s="7" t="str">
        <f t="shared" ca="1" si="19"/>
        <v/>
      </c>
      <c r="BN121" s="75" t="str">
        <f t="shared" si="20"/>
        <v/>
      </c>
      <c r="BO121" s="75" t="str">
        <f t="shared" si="21"/>
        <v/>
      </c>
      <c r="BU121" s="4" t="str">
        <f>IF(IFERROR(VLOOKUP(C121,C122:C$1993,1,0),"")="","",COUNTIF(C:C,C121))</f>
        <v/>
      </c>
      <c r="BY121" s="5" t="str">
        <f>IF(B121="","",IF(BU121="",1+(MAX(BY$2:BY120)),""))</f>
        <v/>
      </c>
      <c r="BZ121" s="5" t="str">
        <f t="shared" si="22"/>
        <v/>
      </c>
      <c r="CA121" s="5" t="str">
        <f t="shared" si="23"/>
        <v/>
      </c>
      <c r="CB121" s="14" t="str">
        <f t="shared" si="24"/>
        <v/>
      </c>
      <c r="CC121" s="25"/>
      <c r="CD121" s="15"/>
      <c r="CE121" s="5" t="str">
        <f t="shared" si="29"/>
        <v/>
      </c>
      <c r="CH121" s="5" t="str">
        <f t="shared" si="27"/>
        <v/>
      </c>
      <c r="CI121" s="5" t="str">
        <f>IF(J121="","",IFERROR(IF(VLOOKUP(J121,J$2:J120,1,0)=0,"",""),J121))</f>
        <v/>
      </c>
      <c r="CJ121" s="22" t="str">
        <f>IF(CI121="","",(IFERROR(VLOOKUP(MID(CI121,1,1),$DA$2:DE$28,3,0),0)+IFERROR(VLOOKUP(MID(CI121,2,1),DA$2:DE$28,4,0),0)+IFERROR(VLOOKUP(MID(CI121,3,1),DA$2:DE$28,5,0),0)+(ROW(CI121)/1000000000000)))</f>
        <v/>
      </c>
      <c r="CL121" s="5">
        <v>120</v>
      </c>
      <c r="CM121" s="5" t="str">
        <f>IFERROR(VLOOKUP(CL121,CH$2:CI1197,2,0),"")</f>
        <v/>
      </c>
      <c r="DG121" s="5" t="e">
        <f>IF(REPORTE!AH$2="si",IF(C121=VALUE(REPORTE!C$22),IF(SUM(DG122:DG$1993),CONCATENATE(INT(B121),", "),INT(B121)),""),IF(C121=VALUE(REPORTE!C$21),IF(SUM(DG122:DG$1993),CONCATENATE(INT(B121),", "),INT(B121)),""))</f>
        <v>#VALUE!</v>
      </c>
    </row>
    <row r="122" spans="1:117" s="5" customFormat="1" ht="15" customHeight="1" x14ac:dyDescent="0.25">
      <c r="A122" s="4" t="str">
        <f t="shared" ca="1" si="17"/>
        <v/>
      </c>
      <c r="B122" s="6"/>
      <c r="C122" s="8"/>
      <c r="D122" s="1" t="str">
        <f>IFERROR(INDEX('padron cfe'!B:B,MATCH(DATOS!C122,'padron cfe'!A:A,0),1),"")</f>
        <v/>
      </c>
      <c r="E122" s="1"/>
      <c r="F122" s="7"/>
      <c r="G122" s="9" t="s">
        <v>157</v>
      </c>
      <c r="H122" s="5" t="str">
        <f>IF(F122="","",IFERROR(CONCATENATE("PEUA",VLOOKUP(ESTADO,REPORTE!AV$2:AW$33,2,0),DIDTRITO_FORM,CADER_FORM,IFERROR(INDEX(BS:BS,MATCH(DAY(F122),BR:BR,0),1),DAY(F122)),IFERROR(INDEX(BS:BS,MATCH(MONTH(F122),BR:BR,0),1),MONTH(F122)),YEAR(F122),G122),""))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4"/>
      <c r="Y122" s="6" t="s">
        <v>157</v>
      </c>
      <c r="Z122" s="4"/>
      <c r="AA122" s="4" t="str">
        <f t="shared" si="18"/>
        <v/>
      </c>
      <c r="AB122" s="4"/>
      <c r="AC122" s="4"/>
      <c r="AD122" s="4"/>
      <c r="AE122" s="2" t="str">
        <f>IFERROR(IF(INDEX(AE$1:AE121,MATCH(J122,J$1:J121,0),1)=0,"",INDEX(AE$1:AE121,MATCH(J122,J$1:J121,0),1)),"")</f>
        <v/>
      </c>
      <c r="AF122" s="2" t="str">
        <f>IFERROR(IF(INDEX(AF$1:AF121,MATCH(J122,J$1:J121,0),1)=0,"",INDEX(AF$1:AF121,MATCH(J122,J$1:J121,0),1)),"")</f>
        <v/>
      </c>
      <c r="AG122" s="2" t="str">
        <f>IFERROR(IF(INDEX(AG$1:AG121,MATCH(J122,J$1:J121,0),1)=0,"",INDEX(AG$1:AG121,MATCH(J122,J$1:J121,0),1)),"")</f>
        <v/>
      </c>
      <c r="AH122" s="2"/>
      <c r="AI122" s="2"/>
      <c r="AJ122" s="2"/>
      <c r="AK122" s="4"/>
      <c r="AL122" s="4"/>
      <c r="AM122" s="4"/>
      <c r="AN122" s="4"/>
      <c r="AO122" s="4"/>
      <c r="AP122" s="4"/>
      <c r="AQ122" s="4"/>
      <c r="AR122" s="4"/>
      <c r="AS122" s="4"/>
      <c r="AU122" s="7"/>
      <c r="AV122" s="47"/>
      <c r="AW122" s="66"/>
      <c r="AX122" s="66"/>
      <c r="AY122" s="66"/>
      <c r="AZ122" s="78"/>
      <c r="BA122" s="66"/>
      <c r="BB122" s="66"/>
      <c r="BC122" s="4"/>
      <c r="BD122" s="69"/>
      <c r="BE122" s="4"/>
      <c r="BF122" s="4"/>
      <c r="BG122" s="9" t="s">
        <v>157</v>
      </c>
      <c r="BH122" s="7"/>
      <c r="BI122" s="7"/>
      <c r="BJ122" s="7"/>
      <c r="BK122" s="7"/>
      <c r="BL122" s="7"/>
      <c r="BM122" s="7" t="str">
        <f t="shared" ca="1" si="19"/>
        <v/>
      </c>
      <c r="BN122" s="75" t="str">
        <f t="shared" si="20"/>
        <v/>
      </c>
      <c r="BO122" s="75" t="str">
        <f t="shared" si="21"/>
        <v/>
      </c>
      <c r="BU122" s="4" t="str">
        <f>IF(IFERROR(VLOOKUP(C122,C123:C$1993,1,0),"")="","",COUNTIF(C:C,C122))</f>
        <v/>
      </c>
      <c r="BY122" s="5" t="str">
        <f>IF(B122="","",IF(BU122="",1+(MAX(BY$2:BY121)),""))</f>
        <v/>
      </c>
      <c r="BZ122" s="5" t="str">
        <f t="shared" si="22"/>
        <v/>
      </c>
      <c r="CA122" s="5" t="str">
        <f t="shared" si="23"/>
        <v/>
      </c>
      <c r="CB122" s="14" t="str">
        <f t="shared" si="24"/>
        <v/>
      </c>
      <c r="CC122" s="25"/>
      <c r="CD122" s="15"/>
      <c r="CE122" s="5" t="str">
        <f t="shared" si="29"/>
        <v/>
      </c>
      <c r="CH122" s="5" t="str">
        <f t="shared" si="27"/>
        <v/>
      </c>
      <c r="CI122" s="5" t="str">
        <f>IF(J122="","",IFERROR(IF(VLOOKUP(J122,J$2:J121,1,0)=0,"",""),J122))</f>
        <v/>
      </c>
      <c r="CJ122" s="22" t="str">
        <f>IF(CI122="","",(IFERROR(VLOOKUP(MID(CI122,1,1),$DA$2:DE$28,3,0),0)+IFERROR(VLOOKUP(MID(CI122,2,1),DA$2:DE$28,4,0),0)+IFERROR(VLOOKUP(MID(CI122,3,1),DA$2:DE$28,5,0),0)+(ROW(CI122)/1000000000000)))</f>
        <v/>
      </c>
      <c r="CL122" s="5">
        <v>121</v>
      </c>
      <c r="CM122" s="5" t="str">
        <f>IFERROR(VLOOKUP(CL122,CH$2:CI1198,2,0),"")</f>
        <v/>
      </c>
      <c r="DG122" s="5" t="e">
        <f>IF(REPORTE!AH$2="si",IF(C122=VALUE(REPORTE!C$22),IF(SUM(DG123:DG$1993),CONCATENATE(INT(B122),", "),INT(B122)),""),IF(C122=VALUE(REPORTE!C$21),IF(SUM(DG123:DG$1993),CONCATENATE(INT(B122),", "),INT(B122)),""))</f>
        <v>#VALUE!</v>
      </c>
    </row>
    <row r="123" spans="1:117" s="5" customFormat="1" ht="15" customHeight="1" x14ac:dyDescent="0.25">
      <c r="A123" s="4" t="str">
        <f t="shared" ca="1" si="17"/>
        <v/>
      </c>
      <c r="B123" s="6"/>
      <c r="C123" s="8"/>
      <c r="D123" s="1" t="str">
        <f>IFERROR(INDEX('padron cfe'!B:B,MATCH(DATOS!C123,'padron cfe'!A:A,0),1),"")</f>
        <v/>
      </c>
      <c r="E123" s="1"/>
      <c r="F123" s="7"/>
      <c r="G123" s="9" t="s">
        <v>157</v>
      </c>
      <c r="H123" s="5" t="str">
        <f>IF(F123="","",IFERROR(CONCATENATE("PEUA",VLOOKUP(ESTADO,REPORTE!AV$2:AW$33,2,0),DIDTRITO_FORM,CADER_FORM,IFERROR(INDEX(BS:BS,MATCH(DAY(F123),BR:BR,0),1),DAY(F123)),IFERROR(INDEX(BS:BS,MATCH(MONTH(F123),BR:BR,0),1),MONTH(F123)),YEAR(F123),G123),""))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4"/>
      <c r="Y123" s="6" t="s">
        <v>157</v>
      </c>
      <c r="Z123" s="4"/>
      <c r="AA123" s="4" t="str">
        <f t="shared" si="18"/>
        <v/>
      </c>
      <c r="AB123" s="4"/>
      <c r="AC123" s="4"/>
      <c r="AD123" s="4"/>
      <c r="AE123" s="2" t="str">
        <f>IFERROR(IF(INDEX(AE$1:AE122,MATCH(J123,J$1:J122,0),1)=0,"",INDEX(AE$1:AE122,MATCH(J123,J$1:J122,0),1)),"")</f>
        <v/>
      </c>
      <c r="AF123" s="2" t="str">
        <f>IFERROR(IF(INDEX(AF$1:AF122,MATCH(J123,J$1:J122,0),1)=0,"",INDEX(AF$1:AF122,MATCH(J123,J$1:J122,0),1)),"")</f>
        <v/>
      </c>
      <c r="AG123" s="2" t="str">
        <f>IFERROR(IF(INDEX(AG$1:AG122,MATCH(J123,J$1:J122,0),1)=0,"",INDEX(AG$1:AG122,MATCH(J123,J$1:J122,0),1)),"")</f>
        <v/>
      </c>
      <c r="AH123" s="2"/>
      <c r="AI123" s="2"/>
      <c r="AJ123" s="2"/>
      <c r="AK123" s="4"/>
      <c r="AL123" s="4"/>
      <c r="AM123" s="4"/>
      <c r="AN123" s="4"/>
      <c r="AO123" s="4"/>
      <c r="AP123" s="4"/>
      <c r="AQ123" s="4"/>
      <c r="AR123" s="4"/>
      <c r="AS123" s="4"/>
      <c r="AU123" s="7"/>
      <c r="AV123" s="47"/>
      <c r="AW123" s="66"/>
      <c r="AX123" s="66"/>
      <c r="AY123" s="66"/>
      <c r="AZ123" s="78"/>
      <c r="BA123" s="66"/>
      <c r="BB123" s="66"/>
      <c r="BC123" s="4"/>
      <c r="BD123" s="69"/>
      <c r="BE123" s="4"/>
      <c r="BF123" s="4"/>
      <c r="BG123" s="9"/>
      <c r="BH123" s="7"/>
      <c r="BI123" s="7"/>
      <c r="BJ123" s="7"/>
      <c r="BK123" s="7"/>
      <c r="BL123" s="7"/>
      <c r="BM123" s="7" t="str">
        <f t="shared" ca="1" si="19"/>
        <v/>
      </c>
      <c r="BN123" s="75" t="str">
        <f t="shared" si="20"/>
        <v/>
      </c>
      <c r="BO123" s="75" t="str">
        <f t="shared" si="21"/>
        <v/>
      </c>
      <c r="BU123" s="4" t="str">
        <f>IF(IFERROR(VLOOKUP(C123,C124:C$1993,1,0),"")="","",COUNTIF(C:C,C123))</f>
        <v/>
      </c>
      <c r="BY123" s="5" t="str">
        <f>IF(B123="","",IF(BU123="",1+(MAX(BY$2:BY122)),""))</f>
        <v/>
      </c>
      <c r="BZ123" s="5" t="str">
        <f t="shared" si="22"/>
        <v/>
      </c>
      <c r="CA123" s="5" t="str">
        <f t="shared" si="23"/>
        <v/>
      </c>
      <c r="CB123" s="14" t="str">
        <f t="shared" si="24"/>
        <v/>
      </c>
      <c r="CC123" s="25"/>
      <c r="CD123" s="15"/>
      <c r="CE123" s="5" t="str">
        <f t="shared" si="29"/>
        <v/>
      </c>
      <c r="CH123" s="5" t="str">
        <f t="shared" si="27"/>
        <v/>
      </c>
      <c r="CI123" s="5" t="str">
        <f>IF(J123="","",IFERROR(IF(VLOOKUP(J123,J$2:J122,1,0)=0,"",""),J123))</f>
        <v/>
      </c>
      <c r="CJ123" s="22" t="str">
        <f>IF(CI123="","",(IFERROR(VLOOKUP(MID(CI123,1,1),$DA$2:DE$28,3,0),0)+IFERROR(VLOOKUP(MID(CI123,2,1),DA$2:DE$28,4,0),0)+IFERROR(VLOOKUP(MID(CI123,3,1),DA$2:DE$28,5,0),0)+(ROW(CI123)/1000000000000)))</f>
        <v/>
      </c>
      <c r="CL123" s="5">
        <v>122</v>
      </c>
      <c r="CM123" s="5" t="str">
        <f>IFERROR(VLOOKUP(CL123,CH$2:CI1199,2,0),"")</f>
        <v/>
      </c>
      <c r="CO123" s="14"/>
      <c r="DG123" s="5" t="e">
        <f>IF(REPORTE!AH$2="si",IF(C123=VALUE(REPORTE!C$22),IF(SUM(DG124:DG$1993),CONCATENATE(INT(B123),", "),INT(B123)),""),IF(C123=VALUE(REPORTE!C$21),IF(SUM(DG124:DG$1993),CONCATENATE(INT(B123),", "),INT(B123)),""))</f>
        <v>#VALUE!</v>
      </c>
    </row>
    <row r="124" spans="1:117" s="5" customFormat="1" ht="15" customHeight="1" x14ac:dyDescent="0.25">
      <c r="A124" s="4" t="str">
        <f t="shared" ca="1" si="17"/>
        <v/>
      </c>
      <c r="B124" s="6"/>
      <c r="C124" s="8"/>
      <c r="D124" s="1" t="str">
        <f>IFERROR(INDEX('padron cfe'!B:B,MATCH(DATOS!C124,'padron cfe'!A:A,0),1),"")</f>
        <v/>
      </c>
      <c r="E124" s="1"/>
      <c r="F124" s="7"/>
      <c r="G124" s="9" t="s">
        <v>157</v>
      </c>
      <c r="H124" s="5" t="str">
        <f>IF(F124="","",IFERROR(CONCATENATE("PEUA",VLOOKUP(ESTADO,REPORTE!AV$2:AW$33,2,0),DIDTRITO_FORM,CADER_FORM,IFERROR(INDEX(BS:BS,MATCH(DAY(F124),BR:BR,0),1),DAY(F124)),IFERROR(INDEX(BS:BS,MATCH(MONTH(F124),BR:BR,0),1),MONTH(F124)),YEAR(F124),G124),""))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4"/>
      <c r="Y124" s="6" t="s">
        <v>157</v>
      </c>
      <c r="Z124" s="4"/>
      <c r="AA124" s="4" t="str">
        <f t="shared" si="18"/>
        <v/>
      </c>
      <c r="AB124" s="4"/>
      <c r="AC124" s="4"/>
      <c r="AD124" s="4"/>
      <c r="AE124" s="2" t="str">
        <f>IFERROR(IF(INDEX(AE$1:AE123,MATCH(J124,J$1:J123,0),1)=0,"",INDEX(AE$1:AE123,MATCH(J124,J$1:J123,0),1)),"")</f>
        <v/>
      </c>
      <c r="AF124" s="2" t="str">
        <f>IFERROR(IF(INDEX(AF$1:AF123,MATCH(J124,J$1:J123,0),1)=0,"",INDEX(AF$1:AF123,MATCH(J124,J$1:J123,0),1)),"")</f>
        <v/>
      </c>
      <c r="AG124" s="2" t="str">
        <f>IFERROR(IF(INDEX(AG$1:AG123,MATCH(J124,J$1:J123,0),1)=0,"",INDEX(AG$1:AG123,MATCH(J124,J$1:J123,0),1)),"")</f>
        <v/>
      </c>
      <c r="AH124" s="2"/>
      <c r="AI124" s="2"/>
      <c r="AJ124" s="2"/>
      <c r="AK124" s="4"/>
      <c r="AL124" s="4"/>
      <c r="AM124" s="4"/>
      <c r="AN124" s="4"/>
      <c r="AO124" s="4"/>
      <c r="AP124" s="4"/>
      <c r="AQ124" s="4"/>
      <c r="AR124" s="4"/>
      <c r="AS124" s="4"/>
      <c r="AU124" s="7"/>
      <c r="AV124" s="47"/>
      <c r="AW124" s="66"/>
      <c r="AX124" s="66"/>
      <c r="AY124" s="66"/>
      <c r="AZ124" s="78"/>
      <c r="BA124" s="66"/>
      <c r="BB124" s="66"/>
      <c r="BC124" s="4"/>
      <c r="BD124" s="69"/>
      <c r="BE124" s="4"/>
      <c r="BF124" s="4"/>
      <c r="BG124" s="9" t="s">
        <v>157</v>
      </c>
      <c r="BH124" s="7"/>
      <c r="BI124" s="7"/>
      <c r="BJ124" s="7"/>
      <c r="BK124" s="7"/>
      <c r="BL124" s="7"/>
      <c r="BM124" s="7" t="str">
        <f t="shared" ca="1" si="19"/>
        <v/>
      </c>
      <c r="BN124" s="75" t="str">
        <f t="shared" si="20"/>
        <v/>
      </c>
      <c r="BO124" s="75" t="str">
        <f t="shared" si="21"/>
        <v/>
      </c>
      <c r="BU124" s="4" t="str">
        <f>IF(IFERROR(VLOOKUP(C124,C125:C$1993,1,0),"")="","",COUNTIF(C:C,C124))</f>
        <v/>
      </c>
      <c r="BY124" s="5" t="str">
        <f>IF(B124="","",IF(BU124="",1+(MAX(BY$2:BY123)),""))</f>
        <v/>
      </c>
      <c r="BZ124" s="5" t="str">
        <f t="shared" si="22"/>
        <v/>
      </c>
      <c r="CA124" s="5" t="str">
        <f t="shared" si="23"/>
        <v/>
      </c>
      <c r="CB124" s="14" t="str">
        <f t="shared" si="24"/>
        <v/>
      </c>
      <c r="CC124" s="25"/>
      <c r="CD124" s="15"/>
      <c r="CE124" s="5" t="str">
        <f t="shared" si="29"/>
        <v/>
      </c>
      <c r="CH124" s="5" t="str">
        <f t="shared" si="27"/>
        <v/>
      </c>
      <c r="CI124" s="5" t="str">
        <f>IF(J124="","",IFERROR(IF(VLOOKUP(J124,J$2:J123,1,0)=0,"",""),J124))</f>
        <v/>
      </c>
      <c r="CJ124" s="22" t="str">
        <f>IF(CI124="","",(IFERROR(VLOOKUP(MID(CI124,1,1),$DA$2:DE$28,3,0),0)+IFERROR(VLOOKUP(MID(CI124,2,1),DA$2:DE$28,4,0),0)+IFERROR(VLOOKUP(MID(CI124,3,1),DA$2:DE$28,5,0),0)+(ROW(CI124)/1000000000000)))</f>
        <v/>
      </c>
      <c r="CL124" s="5">
        <v>123</v>
      </c>
      <c r="CM124" s="5" t="str">
        <f>IFERROR(VLOOKUP(CL124,CH$2:CI1200,2,0),"")</f>
        <v/>
      </c>
      <c r="DG124" s="5" t="e">
        <f>IF(REPORTE!AH$2="si",IF(C124=VALUE(REPORTE!C$22),IF(SUM(DG125:DG$1993),CONCATENATE(INT(B124),", "),INT(B124)),""),IF(C124=VALUE(REPORTE!C$21),IF(SUM(DG125:DG$1993),CONCATENATE(INT(B124),", "),INT(B124)),""))</f>
        <v>#VALUE!</v>
      </c>
    </row>
    <row r="125" spans="1:117" s="5" customFormat="1" ht="15" customHeight="1" x14ac:dyDescent="0.25">
      <c r="A125" s="4" t="str">
        <f t="shared" ca="1" si="17"/>
        <v/>
      </c>
      <c r="B125" s="6"/>
      <c r="C125" s="8"/>
      <c r="D125" s="1" t="str">
        <f>IFERROR(INDEX('padron cfe'!B:B,MATCH(DATOS!C125,'padron cfe'!A:A,0),1),"")</f>
        <v/>
      </c>
      <c r="E125" s="1"/>
      <c r="F125" s="7"/>
      <c r="G125" s="9" t="s">
        <v>157</v>
      </c>
      <c r="H125" s="5" t="str">
        <f>IF(F125="","",IFERROR(CONCATENATE("PEUA",VLOOKUP(ESTADO,REPORTE!AV$2:AW$33,2,0),DIDTRITO_FORM,CADER_FORM,IFERROR(INDEX(BS:BS,MATCH(DAY(F125),BR:BR,0),1),DAY(F125)),IFERROR(INDEX(BS:BS,MATCH(MONTH(F125),BR:BR,0),1),MONTH(F125)),YEAR(F125),G125),""))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4"/>
      <c r="Y125" s="6" t="s">
        <v>157</v>
      </c>
      <c r="Z125" s="4"/>
      <c r="AA125" s="4" t="str">
        <f t="shared" si="18"/>
        <v/>
      </c>
      <c r="AB125" s="4"/>
      <c r="AC125" s="4"/>
      <c r="AD125" s="4"/>
      <c r="AE125" s="2" t="str">
        <f>IFERROR(IF(INDEX(AE$1:AE124,MATCH(J125,J$1:J124,0),1)=0,"",INDEX(AE$1:AE124,MATCH(J125,J$1:J124,0),1)),"")</f>
        <v/>
      </c>
      <c r="AF125" s="2" t="str">
        <f>IFERROR(IF(INDEX(AF$1:AF124,MATCH(J125,J$1:J124,0),1)=0,"",INDEX(AF$1:AF124,MATCH(J125,J$1:J124,0),1)),"")</f>
        <v/>
      </c>
      <c r="AG125" s="2" t="str">
        <f>IFERROR(IF(INDEX(AG$1:AG124,MATCH(J125,J$1:J124,0),1)=0,"",INDEX(AG$1:AG124,MATCH(J125,J$1:J124,0),1)),"")</f>
        <v/>
      </c>
      <c r="AH125" s="2"/>
      <c r="AI125" s="2"/>
      <c r="AJ125" s="2"/>
      <c r="AK125" s="4"/>
      <c r="AL125" s="4"/>
      <c r="AM125" s="4"/>
      <c r="AN125" s="4"/>
      <c r="AO125" s="4"/>
      <c r="AP125" s="4"/>
      <c r="AQ125" s="4"/>
      <c r="AR125" s="4"/>
      <c r="AS125" s="4"/>
      <c r="AU125" s="7"/>
      <c r="AV125" s="47"/>
      <c r="AW125" s="66"/>
      <c r="AX125" s="66"/>
      <c r="AY125" s="66"/>
      <c r="AZ125" s="78"/>
      <c r="BA125" s="66"/>
      <c r="BB125" s="66"/>
      <c r="BC125" s="4"/>
      <c r="BD125" s="69"/>
      <c r="BE125" s="4"/>
      <c r="BF125" s="4"/>
      <c r="BG125" s="9"/>
      <c r="BH125" s="7"/>
      <c r="BI125" s="7"/>
      <c r="BJ125" s="7"/>
      <c r="BK125" s="7"/>
      <c r="BL125" s="7"/>
      <c r="BM125" s="7" t="str">
        <f t="shared" ca="1" si="19"/>
        <v/>
      </c>
      <c r="BN125" s="75" t="str">
        <f t="shared" si="20"/>
        <v/>
      </c>
      <c r="BO125" s="75" t="str">
        <f t="shared" si="21"/>
        <v/>
      </c>
      <c r="BU125" s="4" t="str">
        <f>IF(IFERROR(VLOOKUP(C125,C126:C$1993,1,0),"")="","",COUNTIF(C:C,C125))</f>
        <v/>
      </c>
      <c r="BY125" s="5" t="str">
        <f>IF(B125="","",IF(BU125="",1+(MAX(BY$2:BY124)),""))</f>
        <v/>
      </c>
      <c r="BZ125" s="5" t="str">
        <f t="shared" si="22"/>
        <v/>
      </c>
      <c r="CA125" s="5" t="str">
        <f t="shared" si="23"/>
        <v/>
      </c>
      <c r="CB125" s="14" t="str">
        <f t="shared" si="24"/>
        <v/>
      </c>
      <c r="CC125" s="25"/>
      <c r="CD125" s="15"/>
      <c r="CE125" s="5" t="str">
        <f t="shared" si="29"/>
        <v/>
      </c>
      <c r="CH125" s="5" t="str">
        <f t="shared" si="27"/>
        <v/>
      </c>
      <c r="CI125" s="5" t="str">
        <f>IF(J125="","",IFERROR(IF(VLOOKUP(J125,J$2:J124,1,0)=0,"",""),J125))</f>
        <v/>
      </c>
      <c r="CJ125" s="22" t="str">
        <f>IF(CI125="","",(IFERROR(VLOOKUP(MID(CI125,1,1),$DA$2:DE$28,3,0),0)+IFERROR(VLOOKUP(MID(CI125,2,1),DA$2:DE$28,4,0),0)+IFERROR(VLOOKUP(MID(CI125,3,1),DA$2:DE$28,5,0),0)+(ROW(CI125)/1000000000000)))</f>
        <v/>
      </c>
      <c r="CL125" s="5">
        <v>124</v>
      </c>
      <c r="CM125" s="5" t="str">
        <f>IFERROR(VLOOKUP(CL125,CH$2:CI1201,2,0),"")</f>
        <v/>
      </c>
      <c r="DG125" s="5" t="e">
        <f>IF(REPORTE!AH$2="si",IF(C125=VALUE(REPORTE!C$22),IF(SUM(DG126:DG$1993),CONCATENATE(INT(B125),", "),INT(B125)),""),IF(C125=VALUE(REPORTE!C$21),IF(SUM(DG126:DG$1993),CONCATENATE(INT(B125),", "),INT(B125)),""))</f>
        <v>#VALUE!</v>
      </c>
    </row>
    <row r="126" spans="1:117" s="5" customFormat="1" ht="15" customHeight="1" x14ac:dyDescent="0.25">
      <c r="A126" s="4" t="str">
        <f t="shared" ca="1" si="17"/>
        <v/>
      </c>
      <c r="B126" s="6"/>
      <c r="C126" s="8"/>
      <c r="D126" s="1" t="str">
        <f>IFERROR(INDEX('padron cfe'!B:B,MATCH(DATOS!C126,'padron cfe'!A:A,0),1),"")</f>
        <v/>
      </c>
      <c r="E126" s="1"/>
      <c r="F126" s="7"/>
      <c r="G126" s="9" t="s">
        <v>157</v>
      </c>
      <c r="H126" s="5" t="str">
        <f>IF(F126="","",IFERROR(CONCATENATE("PEUA",VLOOKUP(ESTADO,REPORTE!AV$2:AW$33,2,0),DIDTRITO_FORM,CADER_FORM,IFERROR(INDEX(BS:BS,MATCH(DAY(F126),BR:BR,0),1),DAY(F126)),IFERROR(INDEX(BS:BS,MATCH(MONTH(F126),BR:BR,0),1),MONTH(F126)),YEAR(F126),G126),""))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4"/>
      <c r="Y126" s="6" t="s">
        <v>157</v>
      </c>
      <c r="Z126" s="4"/>
      <c r="AA126" s="4" t="str">
        <f t="shared" si="18"/>
        <v/>
      </c>
      <c r="AB126" s="4"/>
      <c r="AC126" s="4"/>
      <c r="AD126" s="4"/>
      <c r="AE126" s="2" t="str">
        <f>IFERROR(IF(INDEX(AE$1:AE125,MATCH(J126,J$1:J125,0),1)=0,"",INDEX(AE$1:AE125,MATCH(J126,J$1:J125,0),1)),"")</f>
        <v/>
      </c>
      <c r="AF126" s="2" t="str">
        <f>IFERROR(IF(INDEX(AF$1:AF125,MATCH(J126,J$1:J125,0),1)=0,"",INDEX(AF$1:AF125,MATCH(J126,J$1:J125,0),1)),"")</f>
        <v/>
      </c>
      <c r="AG126" s="2" t="str">
        <f>IFERROR(IF(INDEX(AG$1:AG125,MATCH(J126,J$1:J125,0),1)=0,"",INDEX(AG$1:AG125,MATCH(J126,J$1:J125,0),1)),"")</f>
        <v/>
      </c>
      <c r="AH126" s="2"/>
      <c r="AI126" s="2"/>
      <c r="AJ126" s="2"/>
      <c r="AK126" s="4"/>
      <c r="AL126" s="4"/>
      <c r="AM126" s="4"/>
      <c r="AN126" s="4"/>
      <c r="AO126" s="4"/>
      <c r="AP126" s="4"/>
      <c r="AQ126" s="4"/>
      <c r="AR126" s="4"/>
      <c r="AS126" s="4"/>
      <c r="AU126" s="7"/>
      <c r="AV126" s="47"/>
      <c r="AW126" s="66"/>
      <c r="AX126" s="66"/>
      <c r="AY126" s="66"/>
      <c r="AZ126" s="78"/>
      <c r="BA126" s="66"/>
      <c r="BB126" s="66"/>
      <c r="BC126" s="4"/>
      <c r="BD126" s="69"/>
      <c r="BE126" s="4"/>
      <c r="BF126" s="4"/>
      <c r="BG126" s="9" t="s">
        <v>157</v>
      </c>
      <c r="BH126" s="7"/>
      <c r="BI126" s="7"/>
      <c r="BJ126" s="7"/>
      <c r="BK126" s="7"/>
      <c r="BL126" s="7"/>
      <c r="BM126" s="7" t="str">
        <f t="shared" ca="1" si="19"/>
        <v/>
      </c>
      <c r="BN126" s="75" t="str">
        <f t="shared" si="20"/>
        <v/>
      </c>
      <c r="BO126" s="75" t="str">
        <f t="shared" si="21"/>
        <v/>
      </c>
      <c r="BU126" s="4" t="str">
        <f>IF(IFERROR(VLOOKUP(C126,C127:C$1993,1,0),"")="","",COUNTIF(C:C,C126))</f>
        <v/>
      </c>
      <c r="BY126" s="5" t="str">
        <f>IF(B126="","",IF(BU126="",1+(MAX(BY$2:BY125)),""))</f>
        <v/>
      </c>
      <c r="BZ126" s="5" t="str">
        <f t="shared" si="22"/>
        <v/>
      </c>
      <c r="CA126" s="5" t="str">
        <f t="shared" si="23"/>
        <v/>
      </c>
      <c r="CB126" s="14" t="str">
        <f t="shared" si="24"/>
        <v/>
      </c>
      <c r="CC126" s="25"/>
      <c r="CD126" s="15"/>
      <c r="CE126" s="5" t="str">
        <f t="shared" si="29"/>
        <v/>
      </c>
      <c r="CH126" s="5" t="str">
        <f t="shared" si="27"/>
        <v/>
      </c>
      <c r="CI126" s="5" t="str">
        <f>IF(J126="","",IFERROR(IF(VLOOKUP(J126,J$2:J125,1,0)=0,"",""),J126))</f>
        <v/>
      </c>
      <c r="CJ126" s="22" t="str">
        <f>IF(CI126="","",(IFERROR(VLOOKUP(MID(CI126,1,1),$DA$2:DE$28,3,0),0)+IFERROR(VLOOKUP(MID(CI126,2,1),DA$2:DE$28,4,0),0)+IFERROR(VLOOKUP(MID(CI126,3,1),DA$2:DE$28,5,0),0)+(ROW(CI126)/1000000000000)))</f>
        <v/>
      </c>
      <c r="CL126" s="5">
        <v>125</v>
      </c>
      <c r="CM126" s="5" t="str">
        <f>IFERROR(VLOOKUP(CL126,CH$2:CI1202,2,0),"")</f>
        <v/>
      </c>
      <c r="DG126" s="5" t="e">
        <f>IF(REPORTE!AH$2="si",IF(C126=VALUE(REPORTE!C$22),IF(SUM(DG127:DG$1993),CONCATENATE(INT(B126),", "),INT(B126)),""),IF(C126=VALUE(REPORTE!C$21),IF(SUM(DG127:DG$1993),CONCATENATE(INT(B126),", "),INT(B126)),""))</f>
        <v>#VALUE!</v>
      </c>
    </row>
    <row r="127" spans="1:117" s="5" customFormat="1" ht="15" customHeight="1" x14ac:dyDescent="0.25">
      <c r="A127" s="4" t="str">
        <f t="shared" ca="1" si="17"/>
        <v/>
      </c>
      <c r="B127" s="6"/>
      <c r="C127" s="8"/>
      <c r="D127" s="1" t="str">
        <f>IFERROR(INDEX('padron cfe'!B:B,MATCH(DATOS!C127,'padron cfe'!A:A,0),1),"")</f>
        <v/>
      </c>
      <c r="E127" s="1"/>
      <c r="F127" s="7"/>
      <c r="G127" s="9" t="s">
        <v>157</v>
      </c>
      <c r="H127" s="5" t="str">
        <f>IF(F127="","",IFERROR(CONCATENATE("PEUA",VLOOKUP(ESTADO,REPORTE!AV$2:AW$33,2,0),DIDTRITO_FORM,CADER_FORM,IFERROR(INDEX(BS:BS,MATCH(DAY(F127),BR:BR,0),1),DAY(F127)),IFERROR(INDEX(BS:BS,MATCH(MONTH(F127),BR:BR,0),1),MONTH(F127)),YEAR(F127),G127),""))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4"/>
      <c r="Y127" s="6" t="s">
        <v>157</v>
      </c>
      <c r="Z127" s="4"/>
      <c r="AA127" s="4" t="str">
        <f t="shared" si="18"/>
        <v/>
      </c>
      <c r="AB127" s="4"/>
      <c r="AC127" s="4"/>
      <c r="AD127" s="4"/>
      <c r="AE127" s="2" t="str">
        <f>IFERROR(IF(INDEX(AE$1:AE126,MATCH(J127,J$1:J126,0),1)=0,"",INDEX(AE$1:AE126,MATCH(J127,J$1:J126,0),1)),"")</f>
        <v/>
      </c>
      <c r="AF127" s="2" t="str">
        <f>IFERROR(IF(INDEX(AF$1:AF126,MATCH(J127,J$1:J126,0),1)=0,"",INDEX(AF$1:AF126,MATCH(J127,J$1:J126,0),1)),"")</f>
        <v/>
      </c>
      <c r="AG127" s="2" t="str">
        <f>IFERROR(IF(INDEX(AG$1:AG126,MATCH(J127,J$1:J126,0),1)=0,"",INDEX(AG$1:AG126,MATCH(J127,J$1:J126,0),1)),"")</f>
        <v/>
      </c>
      <c r="AH127" s="2"/>
      <c r="AI127" s="2"/>
      <c r="AJ127" s="2"/>
      <c r="AK127" s="4"/>
      <c r="AL127" s="4"/>
      <c r="AM127" s="4"/>
      <c r="AN127" s="4"/>
      <c r="AO127" s="4"/>
      <c r="AP127" s="4"/>
      <c r="AQ127" s="4"/>
      <c r="AR127" s="4"/>
      <c r="AS127" s="4"/>
      <c r="AU127" s="7"/>
      <c r="AV127" s="47"/>
      <c r="AW127" s="66"/>
      <c r="AX127" s="66"/>
      <c r="AY127" s="66"/>
      <c r="AZ127" s="78"/>
      <c r="BA127" s="66"/>
      <c r="BB127" s="66"/>
      <c r="BC127" s="4"/>
      <c r="BD127" s="69"/>
      <c r="BE127" s="4"/>
      <c r="BF127" s="4"/>
      <c r="BG127" s="9"/>
      <c r="BH127" s="7"/>
      <c r="BI127" s="7"/>
      <c r="BJ127" s="7"/>
      <c r="BK127" s="7"/>
      <c r="BL127" s="7"/>
      <c r="BM127" s="7" t="str">
        <f t="shared" ca="1" si="19"/>
        <v/>
      </c>
      <c r="BN127" s="75" t="str">
        <f t="shared" si="20"/>
        <v/>
      </c>
      <c r="BO127" s="75" t="str">
        <f t="shared" si="21"/>
        <v/>
      </c>
      <c r="BU127" s="4" t="str">
        <f>IF(IFERROR(VLOOKUP(C127,C128:C$1993,1,0),"")="","",COUNTIF(C:C,C127))</f>
        <v/>
      </c>
      <c r="BY127" s="5" t="str">
        <f>IF(B127="","",IF(BU127="",1+(MAX(BY$2:BY126)),""))</f>
        <v/>
      </c>
      <c r="BZ127" s="5" t="str">
        <f t="shared" si="22"/>
        <v/>
      </c>
      <c r="CA127" s="5" t="str">
        <f t="shared" si="23"/>
        <v/>
      </c>
      <c r="CB127" s="14" t="str">
        <f t="shared" si="24"/>
        <v/>
      </c>
      <c r="CC127" s="25"/>
      <c r="CD127" s="15"/>
      <c r="CE127" s="5" t="str">
        <f t="shared" si="29"/>
        <v/>
      </c>
      <c r="CH127" s="5" t="str">
        <f t="shared" si="27"/>
        <v/>
      </c>
      <c r="CI127" s="5" t="str">
        <f>IF(J127="","",IFERROR(IF(VLOOKUP(J127,J$2:J126,1,0)=0,"",""),J127))</f>
        <v/>
      </c>
      <c r="CJ127" s="22" t="str">
        <f>IF(CI127="","",(IFERROR(VLOOKUP(MID(CI127,1,1),$DA$2:DE$28,3,0),0)+IFERROR(VLOOKUP(MID(CI127,2,1),DA$2:DE$28,4,0),0)+IFERROR(VLOOKUP(MID(CI127,3,1),DA$2:DE$28,5,0),0)+(ROW(CI127)/1000000000000)))</f>
        <v/>
      </c>
      <c r="CL127" s="5">
        <v>126</v>
      </c>
      <c r="CM127" s="5" t="str">
        <f>IFERROR(VLOOKUP(CL127,CH$2:CI1203,2,0),"")</f>
        <v/>
      </c>
      <c r="DG127" s="5" t="e">
        <f>IF(REPORTE!AH$2="si",IF(C127=VALUE(REPORTE!C$22),IF(SUM(DG128:DG$1993),CONCATENATE(INT(B127),", "),INT(B127)),""),IF(C127=VALUE(REPORTE!C$21),IF(SUM(DG128:DG$1993),CONCATENATE(INT(B127),", "),INT(B127)),""))</f>
        <v>#VALUE!</v>
      </c>
      <c r="DM127" s="5" t="s">
        <v>196</v>
      </c>
    </row>
    <row r="128" spans="1:117" s="5" customFormat="1" ht="15" customHeight="1" x14ac:dyDescent="0.25">
      <c r="A128" s="4" t="str">
        <f t="shared" ca="1" si="17"/>
        <v/>
      </c>
      <c r="B128" s="6"/>
      <c r="C128" s="8"/>
      <c r="D128" s="1" t="str">
        <f>IFERROR(INDEX('padron cfe'!B:B,MATCH(DATOS!C128,'padron cfe'!A:A,0),1),"")</f>
        <v/>
      </c>
      <c r="E128" s="1"/>
      <c r="F128" s="7"/>
      <c r="G128" s="9" t="s">
        <v>157</v>
      </c>
      <c r="H128" s="5" t="str">
        <f>IF(F128="","",IFERROR(CONCATENATE("PEUA",VLOOKUP(ESTADO,REPORTE!AV$2:AW$33,2,0),DIDTRITO_FORM,CADER_FORM,IFERROR(INDEX(BS:BS,MATCH(DAY(F128),BR:BR,0),1),DAY(F128)),IFERROR(INDEX(BS:BS,MATCH(MONTH(F128),BR:BR,0),1),MONTH(F128)),YEAR(F128),G128),""))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4"/>
      <c r="Y128" s="6" t="s">
        <v>157</v>
      </c>
      <c r="Z128" s="4"/>
      <c r="AA128" s="4" t="str">
        <f t="shared" si="18"/>
        <v/>
      </c>
      <c r="AB128" s="4"/>
      <c r="AC128" s="4"/>
      <c r="AD128" s="4"/>
      <c r="AE128" s="2" t="str">
        <f>IFERROR(IF(INDEX(AE$1:AE127,MATCH(J128,J$1:J127,0),1)=0,"",INDEX(AE$1:AE127,MATCH(J128,J$1:J127,0),1)),"")</f>
        <v/>
      </c>
      <c r="AF128" s="2" t="str">
        <f>IFERROR(IF(INDEX(AF$1:AF127,MATCH(J128,J$1:J127,0),1)=0,"",INDEX(AF$1:AF127,MATCH(J128,J$1:J127,0),1)),"")</f>
        <v/>
      </c>
      <c r="AG128" s="2" t="str">
        <f>IFERROR(IF(INDEX(AG$1:AG127,MATCH(J128,J$1:J127,0),1)=0,"",INDEX(AG$1:AG127,MATCH(J128,J$1:J127,0),1)),"")</f>
        <v/>
      </c>
      <c r="AH128" s="2"/>
      <c r="AI128" s="2"/>
      <c r="AJ128" s="2"/>
      <c r="AK128" s="4"/>
      <c r="AL128" s="4"/>
      <c r="AM128" s="4"/>
      <c r="AN128" s="4"/>
      <c r="AO128" s="4"/>
      <c r="AP128" s="4"/>
      <c r="AQ128" s="4"/>
      <c r="AR128" s="4"/>
      <c r="AS128" s="4"/>
      <c r="AU128" s="7"/>
      <c r="AV128" s="47"/>
      <c r="AW128" s="66"/>
      <c r="AX128" s="66"/>
      <c r="AY128" s="66"/>
      <c r="AZ128" s="78"/>
      <c r="BA128" s="66"/>
      <c r="BB128" s="66"/>
      <c r="BC128" s="4"/>
      <c r="BD128" s="69"/>
      <c r="BE128" s="4"/>
      <c r="BF128" s="4"/>
      <c r="BG128" s="9" t="s">
        <v>157</v>
      </c>
      <c r="BH128" s="7"/>
      <c r="BI128" s="7"/>
      <c r="BJ128" s="7"/>
      <c r="BK128" s="7"/>
      <c r="BL128" s="7"/>
      <c r="BM128" s="7" t="str">
        <f t="shared" ca="1" si="19"/>
        <v/>
      </c>
      <c r="BN128" s="75" t="str">
        <f t="shared" si="20"/>
        <v/>
      </c>
      <c r="BO128" s="75" t="str">
        <f t="shared" si="21"/>
        <v/>
      </c>
      <c r="BU128" s="4" t="str">
        <f>IF(IFERROR(VLOOKUP(C128,C129:C$1993,1,0),"")="","",COUNTIF(C:C,C128))</f>
        <v/>
      </c>
      <c r="BY128" s="5" t="str">
        <f>IF(B128="","",IF(BU128="",1+(MAX(BY$2:BY127)),""))</f>
        <v/>
      </c>
      <c r="BZ128" s="5" t="str">
        <f t="shared" si="22"/>
        <v/>
      </c>
      <c r="CA128" s="5" t="str">
        <f t="shared" si="23"/>
        <v/>
      </c>
      <c r="CB128" s="14" t="str">
        <f t="shared" si="24"/>
        <v/>
      </c>
      <c r="CC128" s="25"/>
      <c r="CD128" s="15"/>
      <c r="CE128" s="5" t="str">
        <f t="shared" si="29"/>
        <v/>
      </c>
      <c r="CH128" s="5" t="str">
        <f t="shared" si="27"/>
        <v/>
      </c>
      <c r="CI128" s="5" t="str">
        <f>IF(J128="","",IFERROR(IF(VLOOKUP(J128,J$2:J127,1,0)=0,"",""),J128))</f>
        <v/>
      </c>
      <c r="CJ128" s="22" t="str">
        <f>IF(CI128="","",(IFERROR(VLOOKUP(MID(CI128,1,1),$DA$2:DE$28,3,0),0)+IFERROR(VLOOKUP(MID(CI128,2,1),DA$2:DE$28,4,0),0)+IFERROR(VLOOKUP(MID(CI128,3,1),DA$2:DE$28,5,0),0)+(ROW(CI128)/1000000000000)))</f>
        <v/>
      </c>
      <c r="CL128" s="5">
        <v>127</v>
      </c>
      <c r="CM128" s="5" t="str">
        <f>IFERROR(VLOOKUP(CL128,CH$2:CI1204,2,0),"")</f>
        <v/>
      </c>
      <c r="DG128" s="5" t="e">
        <f>IF(REPORTE!AH$2="si",IF(C128=VALUE(REPORTE!C$22),IF(SUM(DG129:DG$1993),CONCATENATE(INT(B128),", "),INT(B128)),""),IF(C128=VALUE(REPORTE!C$21),IF(SUM(DG129:DG$1993),CONCATENATE(INT(B128),", "),INT(B128)),""))</f>
        <v>#VALUE!</v>
      </c>
      <c r="DH128" s="5" t="e">
        <f>CONCATENATE(DG128,DG129,DG130,DG131,DG132,DG133,DG134,DG135,DG136,DG137,DG138,DG139,DG140,DG141,DG142,DG143,DG144,DG145,DG146,DG147,DG148,DG149,DG150,DG151,DG152,DG153,DG154,DG155,DG156,DG157,DG158,DG159,DG160,DG161,DG162,DG163,DG164,DG165,DG166,DG167,DG168,DG169)</f>
        <v>#VALUE!</v>
      </c>
    </row>
    <row r="129" spans="1:111" s="5" customFormat="1" ht="15" customHeight="1" x14ac:dyDescent="0.25">
      <c r="A129" s="4" t="str">
        <f t="shared" ca="1" si="17"/>
        <v/>
      </c>
      <c r="B129" s="6"/>
      <c r="C129" s="8"/>
      <c r="D129" s="1" t="str">
        <f>IFERROR(INDEX('padron cfe'!B:B,MATCH(DATOS!C129,'padron cfe'!A:A,0),1),"")</f>
        <v/>
      </c>
      <c r="E129" s="1"/>
      <c r="F129" s="7"/>
      <c r="G129" s="9" t="s">
        <v>157</v>
      </c>
      <c r="H129" s="5" t="str">
        <f>IF(F129="","",IFERROR(CONCATENATE("PEUA",VLOOKUP(ESTADO,REPORTE!AV$2:AW$33,2,0),DIDTRITO_FORM,CADER_FORM,IFERROR(INDEX(BS:BS,MATCH(DAY(F129),BR:BR,0),1),DAY(F129)),IFERROR(INDEX(BS:BS,MATCH(MONTH(F129),BR:BR,0),1),MONTH(F129)),YEAR(F129),G129),""))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4"/>
      <c r="Y129" s="6" t="s">
        <v>157</v>
      </c>
      <c r="Z129" s="4"/>
      <c r="AA129" s="4" t="str">
        <f t="shared" si="18"/>
        <v/>
      </c>
      <c r="AB129" s="4"/>
      <c r="AC129" s="4"/>
      <c r="AD129" s="4"/>
      <c r="AE129" s="2" t="str">
        <f>IFERROR(IF(INDEX(AE$1:AE128,MATCH(J129,J$1:J128,0),1)=0,"",INDEX(AE$1:AE128,MATCH(J129,J$1:J128,0),1)),"")</f>
        <v/>
      </c>
      <c r="AF129" s="2" t="str">
        <f>IFERROR(IF(INDEX(AF$1:AF128,MATCH(J129,J$1:J128,0),1)=0,"",INDEX(AF$1:AF128,MATCH(J129,J$1:J128,0),1)),"")</f>
        <v/>
      </c>
      <c r="AG129" s="2" t="str">
        <f>IFERROR(IF(INDEX(AG$1:AG128,MATCH(J129,J$1:J128,0),1)=0,"",INDEX(AG$1:AG128,MATCH(J129,J$1:J128,0),1)),"")</f>
        <v/>
      </c>
      <c r="AH129" s="2"/>
      <c r="AI129" s="2"/>
      <c r="AJ129" s="2"/>
      <c r="AK129" s="4"/>
      <c r="AL129" s="4"/>
      <c r="AM129" s="4"/>
      <c r="AN129" s="4"/>
      <c r="AO129" s="4"/>
      <c r="AP129" s="4"/>
      <c r="AQ129" s="4"/>
      <c r="AR129" s="4"/>
      <c r="AS129" s="4"/>
      <c r="AU129" s="7"/>
      <c r="AV129" s="47"/>
      <c r="AW129" s="66"/>
      <c r="AX129" s="66"/>
      <c r="AY129" s="66"/>
      <c r="AZ129" s="78"/>
      <c r="BA129" s="66"/>
      <c r="BB129" s="66"/>
      <c r="BC129" s="4"/>
      <c r="BD129" s="69"/>
      <c r="BE129" s="4"/>
      <c r="BF129" s="4"/>
      <c r="BG129" s="9"/>
      <c r="BH129" s="7"/>
      <c r="BI129" s="7"/>
      <c r="BJ129" s="7"/>
      <c r="BK129" s="7"/>
      <c r="BL129" s="7"/>
      <c r="BM129" s="7" t="str">
        <f t="shared" ca="1" si="19"/>
        <v/>
      </c>
      <c r="BN129" s="75" t="str">
        <f t="shared" si="20"/>
        <v/>
      </c>
      <c r="BO129" s="75" t="str">
        <f t="shared" si="21"/>
        <v/>
      </c>
      <c r="BU129" s="4" t="str">
        <f>IF(IFERROR(VLOOKUP(C129,C130:C$1993,1,0),"")="","",COUNTIF(C:C,C129))</f>
        <v/>
      </c>
      <c r="BY129" s="5" t="str">
        <f>IF(B129="","",IF(BU129="",1+(MAX(BY$2:BY128)),""))</f>
        <v/>
      </c>
      <c r="BZ129" s="5" t="str">
        <f t="shared" si="22"/>
        <v/>
      </c>
      <c r="CA129" s="5" t="str">
        <f t="shared" si="23"/>
        <v/>
      </c>
      <c r="CB129" s="14" t="str">
        <f t="shared" si="24"/>
        <v/>
      </c>
      <c r="CC129" s="25"/>
      <c r="CD129" s="15"/>
      <c r="CE129" s="5" t="str">
        <f t="shared" si="29"/>
        <v/>
      </c>
      <c r="CH129" s="5" t="str">
        <f t="shared" si="27"/>
        <v/>
      </c>
      <c r="CI129" s="5" t="str">
        <f>IF(J129="","",IFERROR(IF(VLOOKUP(J129,J$2:J128,1,0)=0,"",""),J129))</f>
        <v/>
      </c>
      <c r="CJ129" s="22" t="str">
        <f>IF(CI129="","",(IFERROR(VLOOKUP(MID(CI129,1,1),$DA$2:DE$28,3,0),0)+IFERROR(VLOOKUP(MID(CI129,2,1),DA$2:DE$28,4,0),0)+IFERROR(VLOOKUP(MID(CI129,3,1),DA$2:DE$28,5,0),0)+(ROW(CI129)/1000000000000)))</f>
        <v/>
      </c>
      <c r="CL129" s="5">
        <v>128</v>
      </c>
      <c r="CM129" s="5" t="str">
        <f>IFERROR(VLOOKUP(CL129,CH$2:CI1205,2,0),"")</f>
        <v/>
      </c>
      <c r="DG129" s="5" t="e">
        <f>IF(REPORTE!AH$2="si",IF(C129=VALUE(REPORTE!C$22),IF(SUM(DG130:DG$1993),CONCATENATE(INT(B129),", "),INT(B129)),""),IF(C129=VALUE(REPORTE!C$21),IF(SUM(DG130:DG$1993),CONCATENATE(INT(B129),", "),INT(B129)),""))</f>
        <v>#VALUE!</v>
      </c>
    </row>
    <row r="130" spans="1:111" s="5" customFormat="1" ht="15" customHeight="1" x14ac:dyDescent="0.25">
      <c r="A130" s="4" t="str">
        <f t="shared" ref="A130:A193" ca="1" si="30">IF(OR(BO130="",BM130="",BM130="VENCIDO"),IF(B130="","",IF(LEN(B130)=1,"000"&amp;B130,IF(LEN(B130)=2,"00"&amp;B130,IF(LEN(B130)=3,"0"&amp;B130,B130)))),C130)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IF(F130="","",IFERROR(CONCATENATE("PEUA",VLOOKUP(ESTADO,REPORTE!AV$2:AW$33,2,0),DIDTRITO_FORM,CADER_FORM,IFERROR(INDEX(BS:BS,MATCH(DAY(F130),BR:BR,0),1),DAY(F130)),IFERROR(INDEX(BS:BS,MATCH(MONTH(F130),BR:BR,0),1),MONTH(F130)),YEAR(F130),G130),""))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4"/>
      <c r="Y130" s="6" t="s">
        <v>157</v>
      </c>
      <c r="Z130" s="4"/>
      <c r="AA130" s="4" t="str">
        <f t="shared" ref="AA130:AA193" si="31">IF(Z130="","",(Z130*0.746*365*24)*0.75+438)</f>
        <v/>
      </c>
      <c r="AB130" s="4"/>
      <c r="AC130" s="4"/>
      <c r="AD130" s="4"/>
      <c r="AE130" s="2" t="str">
        <f>IFERROR(IF(INDEX(AE$1:AE129,MATCH(J130,J$1:J129,0),1)=0,"",INDEX(AE$1:AE129,MATCH(J130,J$1:J129,0),1)),"")</f>
        <v/>
      </c>
      <c r="AF130" s="2" t="str">
        <f>IFERROR(IF(INDEX(AF$1:AF129,MATCH(J130,J$1:J129,0),1)=0,"",INDEX(AF$1:AF129,MATCH(J130,J$1:J129,0),1)),"")</f>
        <v/>
      </c>
      <c r="AG130" s="2" t="str">
        <f>IFERROR(IF(INDEX(AG$1:AG129,MATCH(J130,J$1:J129,0),1)=0,"",INDEX(AG$1:AG129,MATCH(J130,J$1:J129,0),1)),"")</f>
        <v/>
      </c>
      <c r="AH130" s="2"/>
      <c r="AI130" s="2"/>
      <c r="AJ130" s="2"/>
      <c r="AK130" s="4"/>
      <c r="AL130" s="4"/>
      <c r="AM130" s="4"/>
      <c r="AN130" s="4"/>
      <c r="AO130" s="4"/>
      <c r="AP130" s="4"/>
      <c r="AQ130" s="4"/>
      <c r="AR130" s="4"/>
      <c r="AS130" s="4"/>
      <c r="AU130" s="7"/>
      <c r="AV130" s="47"/>
      <c r="AW130" s="66"/>
      <c r="AX130" s="66"/>
      <c r="AY130" s="66"/>
      <c r="AZ130" s="78"/>
      <c r="BA130" s="66"/>
      <c r="BB130" s="66"/>
      <c r="BC130" s="4"/>
      <c r="BD130" s="69"/>
      <c r="BE130" s="4"/>
      <c r="BF130" s="4"/>
      <c r="BG130" s="9" t="s">
        <v>157</v>
      </c>
      <c r="BH130" s="7"/>
      <c r="BI130" s="7"/>
      <c r="BJ130" s="7"/>
      <c r="BK130" s="7"/>
      <c r="BL130" s="7"/>
      <c r="BM130" s="7" t="str">
        <f t="shared" ref="BM130:BM193" ca="1" si="32">IFERROR(IF(BG130="","",IF(BC130=5,"",IF(BG130-TODAY()&gt;0,"VIGENTE","VENCIDO"))),"")</f>
        <v/>
      </c>
      <c r="BN130" s="75" t="str">
        <f t="shared" ref="BN130:BN193" si="33">IFERROR(IF(BD130=0,"",BD130/6000),"")</f>
        <v/>
      </c>
      <c r="BO130" s="75" t="str">
        <f t="shared" ref="BO130:BO193" si="34">IFERROR(IF(VALUE(AU130)&gt;VALUE(APERTURA_VENTANILLA),"OK",""),"")</f>
        <v/>
      </c>
      <c r="BU130" s="4" t="str">
        <f>IF(IFERROR(VLOOKUP(C130,C131:C$1993,1,0),"")="","",COUNTIF(C:C,C130))</f>
        <v/>
      </c>
      <c r="BY130" s="5" t="str">
        <f>IF(B130="","",IF(BU130="",1+(MAX(BY$2:BY129)),""))</f>
        <v/>
      </c>
      <c r="BZ130" s="5" t="str">
        <f t="shared" ref="BZ130:BZ193" si="35">IF(BY130="","",AA130)</f>
        <v/>
      </c>
      <c r="CA130" s="5" t="str">
        <f t="shared" ref="CA130:CA193" si="36">IF(BY130="","",H130)</f>
        <v/>
      </c>
      <c r="CB130" s="14" t="str">
        <f t="shared" ref="CB130:CB193" si="37">IF(BY130="","",C130)</f>
        <v/>
      </c>
      <c r="CC130" s="25"/>
      <c r="CD130" s="15"/>
      <c r="CE130" s="5" t="str">
        <f t="shared" si="29"/>
        <v/>
      </c>
      <c r="CH130" s="5" t="str">
        <f t="shared" si="27"/>
        <v/>
      </c>
      <c r="CI130" s="5" t="str">
        <f>IF(J130="","",IFERROR(IF(VLOOKUP(J130,J$2:J129,1,0)=0,"",""),J130))</f>
        <v/>
      </c>
      <c r="CJ130" s="22" t="str">
        <f>IF(CI130="","",(IFERROR(VLOOKUP(MID(CI130,1,1),$DA$2:DE$28,3,0),0)+IFERROR(VLOOKUP(MID(CI130,2,1),DA$2:DE$28,4,0),0)+IFERROR(VLOOKUP(MID(CI130,3,1),DA$2:DE$28,5,0),0)+(ROW(CI130)/1000000000000)))</f>
        <v/>
      </c>
      <c r="CL130" s="5">
        <v>129</v>
      </c>
      <c r="CM130" s="5" t="str">
        <f>IFERROR(VLOOKUP(CL130,CH$2:CI1206,2,0),"")</f>
        <v/>
      </c>
      <c r="DG130" s="5" t="e">
        <f>IF(REPORTE!AH$2="si",IF(C130=VALUE(REPORTE!C$22),IF(SUM(DG131:DG$1993),CONCATENATE(INT(B130),", "),INT(B130)),""),IF(C130=VALUE(REPORTE!C$21),IF(SUM(DG131:DG$1993),CONCATENATE(INT(B130),", "),INT(B130)),""))</f>
        <v>#VALUE!</v>
      </c>
    </row>
    <row r="131" spans="1:111" s="5" customFormat="1" ht="15" customHeight="1" x14ac:dyDescent="0.25">
      <c r="A131" s="4" t="str">
        <f t="shared" ca="1" si="30"/>
        <v/>
      </c>
      <c r="B131" s="6"/>
      <c r="C131" s="8"/>
      <c r="D131" s="1" t="str">
        <f>IFERROR(INDEX('padron cfe'!B:B,MATCH(DATOS!C131,'padron cfe'!A:A,0),1),"")</f>
        <v/>
      </c>
      <c r="E131" s="1"/>
      <c r="F131" s="7"/>
      <c r="G131" s="9" t="s">
        <v>157</v>
      </c>
      <c r="H131" s="5" t="str">
        <f>IF(F131="","",IFERROR(CONCATENATE("PEUA",VLOOKUP(ESTADO,REPORTE!AV$2:AW$33,2,0),DIDTRITO_FORM,CADER_FORM,IFERROR(INDEX(BS:BS,MATCH(DAY(F131),BR:BR,0),1),DAY(F131)),IFERROR(INDEX(BS:BS,MATCH(MONTH(F131),BR:BR,0),1),MONTH(F131)),YEAR(F131),G131),""))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8">IF(J131="","",Q130)</f>
        <v/>
      </c>
      <c r="T131" s="2" t="str">
        <f>IFERROR(INDEX('padron cfe'!D:D,MATCH(DATOS!C131,'padron cfe'!A:A,0),1),"")</f>
        <v/>
      </c>
      <c r="U131" s="4"/>
      <c r="V131" s="4"/>
      <c r="W131" s="4"/>
      <c r="X131" s="4"/>
      <c r="Y131" s="6" t="s">
        <v>157</v>
      </c>
      <c r="Z131" s="4"/>
      <c r="AA131" s="4" t="str">
        <f t="shared" si="31"/>
        <v/>
      </c>
      <c r="AB131" s="4"/>
      <c r="AC131" s="4"/>
      <c r="AD131" s="4"/>
      <c r="AE131" s="2" t="str">
        <f>IFERROR(IF(INDEX(AE$1:AE130,MATCH(J131,J$1:J130,0),1)=0,"",INDEX(AE$1:AE130,MATCH(J131,J$1:J130,0),1)),"")</f>
        <v/>
      </c>
      <c r="AF131" s="2" t="str">
        <f>IFERROR(IF(INDEX(AF$1:AF130,MATCH(J131,J$1:J130,0),1)=0,"",INDEX(AF$1:AF130,MATCH(J131,J$1:J130,0),1)),"")</f>
        <v/>
      </c>
      <c r="AG131" s="2" t="str">
        <f>IFERROR(IF(INDEX(AG$1:AG130,MATCH(J131,J$1:J130,0),1)=0,"",INDEX(AG$1:AG130,MATCH(J131,J$1:J130,0),1)),"")</f>
        <v/>
      </c>
      <c r="AH131" s="2"/>
      <c r="AI131" s="2"/>
      <c r="AJ131" s="2"/>
      <c r="AK131" s="4"/>
      <c r="AL131" s="4"/>
      <c r="AM131" s="4"/>
      <c r="AN131" s="4"/>
      <c r="AO131" s="4"/>
      <c r="AP131" s="4"/>
      <c r="AQ131" s="4"/>
      <c r="AR131" s="4"/>
      <c r="AS131" s="4"/>
      <c r="AU131" s="7"/>
      <c r="AV131" s="47"/>
      <c r="AW131" s="66"/>
      <c r="AX131" s="66"/>
      <c r="AY131" s="66"/>
      <c r="AZ131" s="78"/>
      <c r="BA131" s="66"/>
      <c r="BB131" s="66"/>
      <c r="BC131" s="4"/>
      <c r="BD131" s="69"/>
      <c r="BE131" s="4"/>
      <c r="BF131" s="4"/>
      <c r="BG131" s="9"/>
      <c r="BH131" s="7"/>
      <c r="BI131" s="7"/>
      <c r="BJ131" s="7"/>
      <c r="BK131" s="7"/>
      <c r="BL131" s="7"/>
      <c r="BM131" s="7" t="str">
        <f t="shared" ca="1" si="32"/>
        <v/>
      </c>
      <c r="BN131" s="75" t="str">
        <f t="shared" si="33"/>
        <v/>
      </c>
      <c r="BO131" s="75" t="str">
        <f t="shared" si="34"/>
        <v/>
      </c>
      <c r="BU131" s="4" t="str">
        <f>IF(IFERROR(VLOOKUP(C131,C132:C$1993,1,0),"")="","",COUNTIF(C:C,C131))</f>
        <v/>
      </c>
      <c r="BY131" s="5" t="str">
        <f>IF(B131="","",IF(BU131="",1+(MAX(BY$2:BY130)),""))</f>
        <v/>
      </c>
      <c r="BZ131" s="5" t="str">
        <f t="shared" si="35"/>
        <v/>
      </c>
      <c r="CA131" s="5" t="str">
        <f t="shared" si="36"/>
        <v/>
      </c>
      <c r="CB131" s="14" t="str">
        <f t="shared" si="37"/>
        <v/>
      </c>
      <c r="CC131" s="25"/>
      <c r="CD131" s="15"/>
      <c r="CE131" s="5" t="str">
        <f t="shared" si="29"/>
        <v/>
      </c>
      <c r="CH131" s="5" t="str">
        <f t="shared" si="27"/>
        <v/>
      </c>
      <c r="CI131" s="5" t="str">
        <f>IF(J131="","",IFERROR(IF(VLOOKUP(J131,J$2:J130,1,0)=0,"",""),J131))</f>
        <v/>
      </c>
      <c r="CJ131" s="22" t="str">
        <f>IF(CI131="","",(IFERROR(VLOOKUP(MID(CI131,1,1),$DA$2:DE$28,3,0),0)+IFERROR(VLOOKUP(MID(CI131,2,1),DA$2:DE$28,4,0),0)+IFERROR(VLOOKUP(MID(CI131,3,1),DA$2:DE$28,5,0),0)+(ROW(CI131)/1000000000000)))</f>
        <v/>
      </c>
      <c r="CL131" s="5">
        <v>130</v>
      </c>
      <c r="CM131" s="5" t="str">
        <f>IFERROR(VLOOKUP(CL131,CH$2:CI1207,2,0),"")</f>
        <v/>
      </c>
      <c r="DG131" s="5" t="e">
        <f>IF(REPORTE!AH$2="si",IF(C131=VALUE(REPORTE!C$22),IF(SUM(DG132:DG$1993),CONCATENATE(INT(B131),", "),INT(B131)),""),IF(C131=VALUE(REPORTE!C$21),IF(SUM(DG132:DG$1993),CONCATENATE(INT(B131),", "),INT(B131)),""))</f>
        <v>#VALUE!</v>
      </c>
    </row>
    <row r="132" spans="1:111" s="5" customFormat="1" ht="15" customHeight="1" x14ac:dyDescent="0.25">
      <c r="A132" s="4" t="str">
        <f t="shared" ca="1" si="30"/>
        <v/>
      </c>
      <c r="B132" s="6"/>
      <c r="C132" s="8"/>
      <c r="D132" s="1" t="str">
        <f>IFERROR(INDEX('padron cfe'!B:B,MATCH(DATOS!C132,'padron cfe'!A:A,0),1),"")</f>
        <v/>
      </c>
      <c r="E132" s="1"/>
      <c r="F132" s="7"/>
      <c r="G132" s="9" t="s">
        <v>157</v>
      </c>
      <c r="H132" s="5" t="str">
        <f>IF(F132="","",IFERROR(CONCATENATE("PEUA",VLOOKUP(ESTADO,REPORTE!AV$2:AW$33,2,0),DIDTRITO_FORM,CADER_FORM,IFERROR(INDEX(BS:BS,MATCH(DAY(F132),BR:BR,0),1),DAY(F132)),IFERROR(INDEX(BS:BS,MATCH(MONTH(F132),BR:BR,0),1),MONTH(F132)),YEAR(F132),G132),""))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8"/>
        <v/>
      </c>
      <c r="T132" s="2" t="str">
        <f>IFERROR(INDEX('padron cfe'!D:D,MATCH(DATOS!C132,'padron cfe'!A:A,0),1),"")</f>
        <v/>
      </c>
      <c r="U132" s="4"/>
      <c r="V132" s="4"/>
      <c r="W132" s="4"/>
      <c r="X132" s="4"/>
      <c r="Y132" s="6" t="s">
        <v>157</v>
      </c>
      <c r="Z132" s="4"/>
      <c r="AA132" s="4" t="str">
        <f t="shared" si="31"/>
        <v/>
      </c>
      <c r="AB132" s="4"/>
      <c r="AC132" s="4"/>
      <c r="AD132" s="4"/>
      <c r="AE132" s="2" t="str">
        <f>IFERROR(IF(INDEX(AE$1:AE131,MATCH(J132,J$1:J131,0),1)=0,"",INDEX(AE$1:AE131,MATCH(J132,J$1:J131,0),1)),"")</f>
        <v/>
      </c>
      <c r="AF132" s="2" t="str">
        <f>IFERROR(IF(INDEX(AF$1:AF131,MATCH(J132,J$1:J131,0),1)=0,"",INDEX(AF$1:AF131,MATCH(J132,J$1:J131,0),1)),"")</f>
        <v/>
      </c>
      <c r="AG132" s="2" t="str">
        <f>IFERROR(IF(INDEX(AG$1:AG131,MATCH(J132,J$1:J131,0),1)=0,"",INDEX(AG$1:AG131,MATCH(J132,J$1:J131,0),1)),"")</f>
        <v/>
      </c>
      <c r="AH132" s="2"/>
      <c r="AI132" s="2"/>
      <c r="AJ132" s="2"/>
      <c r="AK132" s="4"/>
      <c r="AL132" s="4"/>
      <c r="AM132" s="4"/>
      <c r="AN132" s="4"/>
      <c r="AO132" s="4"/>
      <c r="AP132" s="4"/>
      <c r="AQ132" s="4"/>
      <c r="AR132" s="4"/>
      <c r="AS132" s="4"/>
      <c r="AU132" s="7"/>
      <c r="AV132" s="47"/>
      <c r="AW132" s="66"/>
      <c r="AX132" s="66"/>
      <c r="AY132" s="66"/>
      <c r="AZ132" s="78"/>
      <c r="BA132" s="66"/>
      <c r="BB132" s="66"/>
      <c r="BC132" s="4"/>
      <c r="BD132" s="69"/>
      <c r="BE132" s="4"/>
      <c r="BF132" s="4"/>
      <c r="BG132" s="9" t="s">
        <v>157</v>
      </c>
      <c r="BH132" s="7"/>
      <c r="BI132" s="7"/>
      <c r="BJ132" s="7"/>
      <c r="BK132" s="7"/>
      <c r="BL132" s="7"/>
      <c r="BM132" s="7" t="str">
        <f t="shared" ca="1" si="32"/>
        <v/>
      </c>
      <c r="BN132" s="75" t="str">
        <f t="shared" si="33"/>
        <v/>
      </c>
      <c r="BO132" s="75" t="str">
        <f t="shared" si="34"/>
        <v/>
      </c>
      <c r="BU132" s="4" t="str">
        <f>IF(IFERROR(VLOOKUP(C132,C133:C$1993,1,0),"")="","",COUNTIF(C:C,C132))</f>
        <v/>
      </c>
      <c r="BY132" s="5" t="str">
        <f>IF(B132="","",IF(BU132="",1+(MAX(BY$2:BY131)),""))</f>
        <v/>
      </c>
      <c r="BZ132" s="5" t="str">
        <f t="shared" si="35"/>
        <v/>
      </c>
      <c r="CA132" s="5" t="str">
        <f t="shared" si="36"/>
        <v/>
      </c>
      <c r="CB132" s="14" t="str">
        <f t="shared" si="37"/>
        <v/>
      </c>
      <c r="CC132" s="25"/>
      <c r="CD132" s="15"/>
      <c r="CE132" s="5" t="str">
        <f t="shared" si="29"/>
        <v/>
      </c>
      <c r="CH132" s="5" t="str">
        <f t="shared" si="27"/>
        <v/>
      </c>
      <c r="CI132" s="5" t="str">
        <f>IF(J132="","",IFERROR(IF(VLOOKUP(J132,J$2:J131,1,0)=0,"",""),J132))</f>
        <v/>
      </c>
      <c r="CJ132" s="22" t="str">
        <f>IF(CI132="","",(IFERROR(VLOOKUP(MID(CI132,1,1),$DA$2:DE$28,3,0),0)+IFERROR(VLOOKUP(MID(CI132,2,1),DA$2:DE$28,4,0),0)+IFERROR(VLOOKUP(MID(CI132,3,1),DA$2:DE$28,5,0),0)+(ROW(CI132)/1000000000000)))</f>
        <v/>
      </c>
      <c r="CL132" s="5">
        <v>131</v>
      </c>
      <c r="CM132" s="5" t="str">
        <f>IFERROR(VLOOKUP(CL132,CH$2:CI1208,2,0),"")</f>
        <v/>
      </c>
      <c r="DG132" s="5" t="e">
        <f>IF(REPORTE!AH$2="si",IF(C132=VALUE(REPORTE!C$22),IF(SUM(DG133:DG$1993),CONCATENATE(INT(B132),", "),INT(B132)),""),IF(C132=VALUE(REPORTE!C$21),IF(SUM(DG133:DG$1993),CONCATENATE(INT(B132),", "),INT(B132)),""))</f>
        <v>#VALUE!</v>
      </c>
    </row>
    <row r="133" spans="1:111" s="5" customFormat="1" ht="15" customHeight="1" x14ac:dyDescent="0.25">
      <c r="A133" s="4" t="str">
        <f t="shared" ca="1" si="30"/>
        <v/>
      </c>
      <c r="B133" s="6"/>
      <c r="C133" s="8"/>
      <c r="D133" s="1" t="str">
        <f>IFERROR(INDEX('padron cfe'!B:B,MATCH(DATOS!C133,'padron cfe'!A:A,0),1),"")</f>
        <v/>
      </c>
      <c r="E133" s="1"/>
      <c r="F133" s="7"/>
      <c r="G133" s="9" t="s">
        <v>157</v>
      </c>
      <c r="H133" s="5" t="str">
        <f>IF(F133="","",IFERROR(CONCATENATE("PEUA",VLOOKUP(ESTADO,REPORTE!AV$2:AW$33,2,0),DIDTRITO_FORM,CADER_FORM,IFERROR(INDEX(BS:BS,MATCH(DAY(F133),BR:BR,0),1),DAY(F133)),IFERROR(INDEX(BS:BS,MATCH(MONTH(F133),BR:BR,0),1),MONTH(F133)),YEAR(F133),G133),""))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8"/>
        <v/>
      </c>
      <c r="T133" s="2" t="str">
        <f>IFERROR(INDEX('padron cfe'!D:D,MATCH(DATOS!C133,'padron cfe'!A:A,0),1),"")</f>
        <v/>
      </c>
      <c r="U133" s="4"/>
      <c r="V133" s="4"/>
      <c r="W133" s="4"/>
      <c r="X133" s="4"/>
      <c r="Y133" s="6" t="s">
        <v>157</v>
      </c>
      <c r="Z133" s="4"/>
      <c r="AA133" s="4" t="str">
        <f t="shared" si="31"/>
        <v/>
      </c>
      <c r="AB133" s="4"/>
      <c r="AC133" s="4"/>
      <c r="AD133" s="4"/>
      <c r="AE133" s="2" t="str">
        <f>IFERROR(IF(INDEX(AE$1:AE132,MATCH(J133,J$1:J132,0),1)=0,"",INDEX(AE$1:AE132,MATCH(J133,J$1:J132,0),1)),"")</f>
        <v/>
      </c>
      <c r="AF133" s="2" t="str">
        <f>IFERROR(IF(INDEX(AF$1:AF132,MATCH(J133,J$1:J132,0),1)=0,"",INDEX(AF$1:AF132,MATCH(J133,J$1:J132,0),1)),"")</f>
        <v/>
      </c>
      <c r="AG133" s="2" t="str">
        <f>IFERROR(IF(INDEX(AG$1:AG132,MATCH(J133,J$1:J132,0),1)=0,"",INDEX(AG$1:AG132,MATCH(J133,J$1:J132,0),1)),"")</f>
        <v/>
      </c>
      <c r="AH133" s="2"/>
      <c r="AI133" s="2"/>
      <c r="AJ133" s="2"/>
      <c r="AK133" s="4"/>
      <c r="AL133" s="4"/>
      <c r="AM133" s="4"/>
      <c r="AN133" s="4"/>
      <c r="AO133" s="4"/>
      <c r="AP133" s="4"/>
      <c r="AQ133" s="4"/>
      <c r="AR133" s="4"/>
      <c r="AS133" s="4"/>
      <c r="AU133" s="7"/>
      <c r="AV133" s="47"/>
      <c r="AW133" s="66"/>
      <c r="AX133" s="66"/>
      <c r="AY133" s="66"/>
      <c r="AZ133" s="78"/>
      <c r="BA133" s="66"/>
      <c r="BB133" s="66"/>
      <c r="BC133" s="4"/>
      <c r="BD133" s="69"/>
      <c r="BE133" s="4"/>
      <c r="BF133" s="4"/>
      <c r="BG133" s="9"/>
      <c r="BH133" s="7"/>
      <c r="BI133" s="7"/>
      <c r="BJ133" s="7"/>
      <c r="BK133" s="7"/>
      <c r="BL133" s="7"/>
      <c r="BM133" s="7" t="str">
        <f t="shared" ca="1" si="32"/>
        <v/>
      </c>
      <c r="BN133" s="75" t="str">
        <f t="shared" si="33"/>
        <v/>
      </c>
      <c r="BO133" s="75" t="str">
        <f t="shared" si="34"/>
        <v/>
      </c>
      <c r="BU133" s="4" t="str">
        <f>IF(IFERROR(VLOOKUP(C133,C134:C$1993,1,0),"")="","",COUNTIF(C:C,C133))</f>
        <v/>
      </c>
      <c r="BY133" s="5" t="str">
        <f>IF(B133="","",IF(BU133="",1+(MAX(BY$2:BY132)),""))</f>
        <v/>
      </c>
      <c r="BZ133" s="5" t="str">
        <f t="shared" si="35"/>
        <v/>
      </c>
      <c r="CA133" s="5" t="str">
        <f t="shared" si="36"/>
        <v/>
      </c>
      <c r="CB133" s="14" t="str">
        <f t="shared" si="37"/>
        <v/>
      </c>
      <c r="CC133" s="25"/>
      <c r="CD133" s="15"/>
      <c r="CE133" s="5" t="str">
        <f t="shared" si="29"/>
        <v/>
      </c>
      <c r="CH133" s="5" t="str">
        <f t="shared" si="27"/>
        <v/>
      </c>
      <c r="CI133" s="5" t="str">
        <f>IF(J133="","",IFERROR(IF(VLOOKUP(J133,J$2:J132,1,0)=0,"",""),J133))</f>
        <v/>
      </c>
      <c r="CJ133" s="22" t="str">
        <f>IF(CI133="","",(IFERROR(VLOOKUP(MID(CI133,1,1),$DA$2:DE$28,3,0),0)+IFERROR(VLOOKUP(MID(CI133,2,1),DA$2:DE$28,4,0),0)+IFERROR(VLOOKUP(MID(CI133,3,1),DA$2:DE$28,5,0),0)+(ROW(CI133)/1000000000000)))</f>
        <v/>
      </c>
      <c r="CL133" s="5">
        <v>132</v>
      </c>
      <c r="CM133" s="5" t="str">
        <f>IFERROR(VLOOKUP(CL133,CH$2:CI1209,2,0),"")</f>
        <v/>
      </c>
      <c r="DG133" s="5" t="e">
        <f>IF(REPORTE!AH$2="si",IF(C133=VALUE(REPORTE!C$22),IF(SUM(DG134:DG$1993),CONCATENATE(INT(B133),", "),INT(B133)),""),IF(C133=VALUE(REPORTE!C$21),IF(SUM(DG134:DG$1993),CONCATENATE(INT(B133),", "),INT(B133)),""))</f>
        <v>#VALUE!</v>
      </c>
    </row>
    <row r="134" spans="1:111" s="5" customFormat="1" ht="15" customHeight="1" x14ac:dyDescent="0.25">
      <c r="A134" s="4" t="str">
        <f t="shared" ca="1" si="30"/>
        <v/>
      </c>
      <c r="B134" s="6"/>
      <c r="C134" s="8"/>
      <c r="D134" s="1" t="str">
        <f>IFERROR(INDEX('padron cfe'!B:B,MATCH(DATOS!C134,'padron cfe'!A:A,0),1),"")</f>
        <v/>
      </c>
      <c r="E134" s="1"/>
      <c r="F134" s="7"/>
      <c r="G134" s="9" t="s">
        <v>157</v>
      </c>
      <c r="H134" s="5" t="str">
        <f>IF(F134="","",IFERROR(CONCATENATE("PEUA",VLOOKUP(ESTADO,REPORTE!AV$2:AW$33,2,0),DIDTRITO_FORM,CADER_FORM,IFERROR(INDEX(BS:BS,MATCH(DAY(F134),BR:BR,0),1),DAY(F134)),IFERROR(INDEX(BS:BS,MATCH(MONTH(F134),BR:BR,0),1),MONTH(F134)),YEAR(F134),G134),""))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8"/>
        <v/>
      </c>
      <c r="T134" s="2" t="str">
        <f>IFERROR(INDEX('padron cfe'!D:D,MATCH(DATOS!C134,'padron cfe'!A:A,0),1),"")</f>
        <v/>
      </c>
      <c r="U134" s="4"/>
      <c r="V134" s="4"/>
      <c r="W134" s="4"/>
      <c r="X134" s="4"/>
      <c r="Y134" s="6" t="s">
        <v>157</v>
      </c>
      <c r="Z134" s="4"/>
      <c r="AA134" s="4" t="str">
        <f t="shared" si="31"/>
        <v/>
      </c>
      <c r="AB134" s="4"/>
      <c r="AC134" s="4"/>
      <c r="AD134" s="4"/>
      <c r="AE134" s="2" t="str">
        <f>IFERROR(IF(INDEX(AE$1:AE133,MATCH(J134,J$1:J133,0),1)=0,"",INDEX(AE$1:AE133,MATCH(J134,J$1:J133,0),1)),"")</f>
        <v/>
      </c>
      <c r="AF134" s="2" t="str">
        <f>IFERROR(IF(INDEX(AF$1:AF133,MATCH(J134,J$1:J133,0),1)=0,"",INDEX(AF$1:AF133,MATCH(J134,J$1:J133,0),1)),"")</f>
        <v/>
      </c>
      <c r="AG134" s="2" t="str">
        <f>IFERROR(IF(INDEX(AG$1:AG133,MATCH(J134,J$1:J133,0),1)=0,"",INDEX(AG$1:AG133,MATCH(J134,J$1:J133,0),1)),"")</f>
        <v/>
      </c>
      <c r="AH134" s="2"/>
      <c r="AI134" s="2"/>
      <c r="AJ134" s="2"/>
      <c r="AK134" s="4"/>
      <c r="AL134" s="4"/>
      <c r="AM134" s="4"/>
      <c r="AN134" s="4"/>
      <c r="AO134" s="4"/>
      <c r="AP134" s="4"/>
      <c r="AQ134" s="4"/>
      <c r="AR134" s="4"/>
      <c r="AS134" s="4"/>
      <c r="AU134" s="7"/>
      <c r="AV134" s="47"/>
      <c r="AW134" s="66"/>
      <c r="AX134" s="66"/>
      <c r="AY134" s="66"/>
      <c r="AZ134" s="78"/>
      <c r="BA134" s="66"/>
      <c r="BB134" s="66"/>
      <c r="BC134" s="4"/>
      <c r="BD134" s="69"/>
      <c r="BE134" s="4"/>
      <c r="BF134" s="4"/>
      <c r="BG134" s="9" t="s">
        <v>157</v>
      </c>
      <c r="BH134" s="7"/>
      <c r="BI134" s="7"/>
      <c r="BJ134" s="7"/>
      <c r="BK134" s="7"/>
      <c r="BL134" s="7"/>
      <c r="BM134" s="7" t="str">
        <f t="shared" ca="1" si="32"/>
        <v/>
      </c>
      <c r="BN134" s="75" t="str">
        <f t="shared" si="33"/>
        <v/>
      </c>
      <c r="BO134" s="75" t="str">
        <f t="shared" si="34"/>
        <v/>
      </c>
      <c r="BU134" s="4" t="str">
        <f>IF(IFERROR(VLOOKUP(C134,C135:C$1993,1,0),"")="","",COUNTIF(C:C,C134))</f>
        <v/>
      </c>
      <c r="BY134" s="5" t="str">
        <f>IF(B134="","",IF(BU134="",1+(MAX(BY$2:BY133)),""))</f>
        <v/>
      </c>
      <c r="BZ134" s="5" t="str">
        <f t="shared" si="35"/>
        <v/>
      </c>
      <c r="CA134" s="5" t="str">
        <f t="shared" si="36"/>
        <v/>
      </c>
      <c r="CB134" s="14" t="str">
        <f t="shared" si="37"/>
        <v/>
      </c>
      <c r="CC134" s="25"/>
      <c r="CD134" s="15"/>
      <c r="CE134" s="5" t="str">
        <f t="shared" si="29"/>
        <v/>
      </c>
      <c r="CH134" s="5" t="str">
        <f t="shared" si="27"/>
        <v/>
      </c>
      <c r="CI134" s="5" t="str">
        <f>IF(J134="","",IFERROR(IF(VLOOKUP(J134,J$2:J133,1,0)=0,"",""),J134))</f>
        <v/>
      </c>
      <c r="CJ134" s="22" t="str">
        <f>IF(CI134="","",(IFERROR(VLOOKUP(MID(CI134,1,1),$DA$2:DE$28,3,0),0)+IFERROR(VLOOKUP(MID(CI134,2,1),DA$2:DE$28,4,0),0)+IFERROR(VLOOKUP(MID(CI134,3,1),DA$2:DE$28,5,0),0)+(ROW(CI134)/1000000000000)))</f>
        <v/>
      </c>
      <c r="CL134" s="5">
        <v>133</v>
      </c>
      <c r="CM134" s="5" t="str">
        <f>IFERROR(VLOOKUP(CL134,CH$2:CI1210,2,0),"")</f>
        <v/>
      </c>
      <c r="DG134" s="5" t="e">
        <f>IF(REPORTE!AH$2="si",IF(C134=VALUE(REPORTE!C$22),IF(SUM(DG135:DG$1993),CONCATENATE(INT(B134),", "),INT(B134)),""),IF(C134=VALUE(REPORTE!C$21),IF(SUM(DG135:DG$1993),CONCATENATE(INT(B134),", "),INT(B134)),""))</f>
        <v>#VALUE!</v>
      </c>
    </row>
    <row r="135" spans="1:111" s="5" customFormat="1" ht="15" customHeight="1" x14ac:dyDescent="0.25">
      <c r="A135" s="4" t="str">
        <f t="shared" ca="1" si="30"/>
        <v/>
      </c>
      <c r="B135" s="6"/>
      <c r="C135" s="8"/>
      <c r="D135" s="1" t="str">
        <f>IFERROR(INDEX('padron cfe'!B:B,MATCH(DATOS!C135,'padron cfe'!A:A,0),1),"")</f>
        <v/>
      </c>
      <c r="E135" s="1"/>
      <c r="F135" s="7"/>
      <c r="G135" s="9" t="s">
        <v>157</v>
      </c>
      <c r="H135" s="5" t="str">
        <f>IF(F135="","",IFERROR(CONCATENATE("PEUA",VLOOKUP(ESTADO,REPORTE!AV$2:AW$33,2,0),DIDTRITO_FORM,CADER_FORM,IFERROR(INDEX(BS:BS,MATCH(DAY(F135),BR:BR,0),1),DAY(F135)),IFERROR(INDEX(BS:BS,MATCH(MONTH(F135),BR:BR,0),1),MONTH(F135)),YEAR(F135),G135),""))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8"/>
        <v/>
      </c>
      <c r="T135" s="2" t="str">
        <f>IFERROR(INDEX('padron cfe'!D:D,MATCH(DATOS!C135,'padron cfe'!A:A,0),1),"")</f>
        <v/>
      </c>
      <c r="U135" s="4"/>
      <c r="V135" s="4"/>
      <c r="W135" s="4"/>
      <c r="X135" s="4"/>
      <c r="Y135" s="6" t="s">
        <v>157</v>
      </c>
      <c r="Z135" s="4"/>
      <c r="AA135" s="4" t="str">
        <f t="shared" si="31"/>
        <v/>
      </c>
      <c r="AB135" s="4"/>
      <c r="AC135" s="4"/>
      <c r="AD135" s="4"/>
      <c r="AE135" s="2" t="str">
        <f>IFERROR(IF(INDEX(AE$1:AE134,MATCH(J135,J$1:J134,0),1)=0,"",INDEX(AE$1:AE134,MATCH(J135,J$1:J134,0),1)),"")</f>
        <v/>
      </c>
      <c r="AF135" s="2" t="str">
        <f>IFERROR(IF(INDEX(AF$1:AF134,MATCH(J135,J$1:J134,0),1)=0,"",INDEX(AF$1:AF134,MATCH(J135,J$1:J134,0),1)),"")</f>
        <v/>
      </c>
      <c r="AG135" s="2" t="str">
        <f>IFERROR(IF(INDEX(AG$1:AG134,MATCH(J135,J$1:J134,0),1)=0,"",INDEX(AG$1:AG134,MATCH(J135,J$1:J134,0),1)),"")</f>
        <v/>
      </c>
      <c r="AH135" s="2"/>
      <c r="AI135" s="2"/>
      <c r="AJ135" s="2"/>
      <c r="AK135" s="4"/>
      <c r="AL135" s="4"/>
      <c r="AM135" s="4"/>
      <c r="AN135" s="4"/>
      <c r="AO135" s="4"/>
      <c r="AP135" s="4"/>
      <c r="AQ135" s="4"/>
      <c r="AR135" s="4"/>
      <c r="AS135" s="4"/>
      <c r="AU135" s="7"/>
      <c r="AV135" s="47"/>
      <c r="AW135" s="66"/>
      <c r="AX135" s="66"/>
      <c r="AY135" s="66"/>
      <c r="AZ135" s="78"/>
      <c r="BA135" s="66"/>
      <c r="BB135" s="66"/>
      <c r="BC135" s="4"/>
      <c r="BD135" s="69"/>
      <c r="BE135" s="4"/>
      <c r="BF135" s="4"/>
      <c r="BG135" s="9"/>
      <c r="BH135" s="7"/>
      <c r="BI135" s="7"/>
      <c r="BJ135" s="7"/>
      <c r="BK135" s="7"/>
      <c r="BL135" s="7"/>
      <c r="BM135" s="7" t="str">
        <f t="shared" ca="1" si="32"/>
        <v/>
      </c>
      <c r="BN135" s="75" t="str">
        <f t="shared" si="33"/>
        <v/>
      </c>
      <c r="BO135" s="75" t="str">
        <f t="shared" si="34"/>
        <v/>
      </c>
      <c r="BU135" s="4" t="str">
        <f>IF(IFERROR(VLOOKUP(C135,C136:C$1993,1,0),"")="","",COUNTIF(C:C,C135))</f>
        <v/>
      </c>
      <c r="BY135" s="5" t="str">
        <f>IF(B135="","",IF(BU135="",1+(MAX(BY$2:BY134)),""))</f>
        <v/>
      </c>
      <c r="BZ135" s="5" t="str">
        <f t="shared" si="35"/>
        <v/>
      </c>
      <c r="CA135" s="5" t="str">
        <f t="shared" si="36"/>
        <v/>
      </c>
      <c r="CB135" s="14" t="str">
        <f t="shared" si="37"/>
        <v/>
      </c>
      <c r="CC135" s="25"/>
      <c r="CD135" s="15"/>
      <c r="CE135" s="5" t="str">
        <f t="shared" si="29"/>
        <v/>
      </c>
      <c r="CH135" s="5" t="str">
        <f t="shared" si="27"/>
        <v/>
      </c>
      <c r="CI135" s="5" t="str">
        <f>IF(J135="","",IFERROR(IF(VLOOKUP(J135,J$2:J134,1,0)=0,"",""),J135))</f>
        <v/>
      </c>
      <c r="CJ135" s="22" t="str">
        <f>IF(CI135="","",(IFERROR(VLOOKUP(MID(CI135,1,1),$DA$2:DE$28,3,0),0)+IFERROR(VLOOKUP(MID(CI135,2,1),DA$2:DE$28,4,0),0)+IFERROR(VLOOKUP(MID(CI135,3,1),DA$2:DE$28,5,0),0)+(ROW(CI135)/1000000000000)))</f>
        <v/>
      </c>
      <c r="CL135" s="5">
        <v>134</v>
      </c>
      <c r="CM135" s="5" t="str">
        <f>IFERROR(VLOOKUP(CL135,CH$2:CI1211,2,0),"")</f>
        <v/>
      </c>
      <c r="DG135" s="5" t="e">
        <f>IF(REPORTE!AH$2="si",IF(C135=VALUE(REPORTE!C$22),IF(SUM(DG136:DG$1993),CONCATENATE(INT(B135),", "),INT(B135)),""),IF(C135=VALUE(REPORTE!C$21),IF(SUM(DG136:DG$1993),CONCATENATE(INT(B135),", "),INT(B135)),""))</f>
        <v>#VALUE!</v>
      </c>
    </row>
    <row r="136" spans="1:111" s="5" customFormat="1" ht="15" customHeight="1" x14ac:dyDescent="0.25">
      <c r="A136" s="4" t="str">
        <f t="shared" ca="1" si="30"/>
        <v/>
      </c>
      <c r="B136" s="6"/>
      <c r="C136" s="8"/>
      <c r="D136" s="1" t="str">
        <f>IFERROR(INDEX('padron cfe'!B:B,MATCH(DATOS!C136,'padron cfe'!A:A,0),1),"")</f>
        <v/>
      </c>
      <c r="E136" s="1"/>
      <c r="F136" s="7"/>
      <c r="G136" s="9" t="s">
        <v>157</v>
      </c>
      <c r="H136" s="5" t="str">
        <f>IF(F136="","",IFERROR(CONCATENATE("PEUA",VLOOKUP(ESTADO,REPORTE!AV$2:AW$33,2,0),DIDTRITO_FORM,CADER_FORM,IFERROR(INDEX(BS:BS,MATCH(DAY(F136),BR:BR,0),1),DAY(F136)),IFERROR(INDEX(BS:BS,MATCH(MONTH(F136),BR:BR,0),1),MONTH(F136)),YEAR(F136),G136),""))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8"/>
        <v/>
      </c>
      <c r="T136" s="2" t="str">
        <f>IFERROR(INDEX('padron cfe'!D:D,MATCH(DATOS!C136,'padron cfe'!A:A,0),1),"")</f>
        <v/>
      </c>
      <c r="U136" s="4"/>
      <c r="V136" s="4"/>
      <c r="W136" s="4"/>
      <c r="X136" s="4"/>
      <c r="Y136" s="6" t="s">
        <v>157</v>
      </c>
      <c r="Z136" s="4"/>
      <c r="AA136" s="4" t="str">
        <f t="shared" si="31"/>
        <v/>
      </c>
      <c r="AB136" s="4"/>
      <c r="AC136" s="4"/>
      <c r="AD136" s="4"/>
      <c r="AE136" s="2" t="str">
        <f>IFERROR(IF(INDEX(AE$1:AE135,MATCH(J136,J$1:J135,0),1)=0,"",INDEX(AE$1:AE135,MATCH(J136,J$1:J135,0),1)),"")</f>
        <v/>
      </c>
      <c r="AF136" s="2" t="str">
        <f>IFERROR(IF(INDEX(AF$1:AF135,MATCH(J136,J$1:J135,0),1)=0,"",INDEX(AF$1:AF135,MATCH(J136,J$1:J135,0),1)),"")</f>
        <v/>
      </c>
      <c r="AG136" s="2" t="str">
        <f>IFERROR(IF(INDEX(AG$1:AG135,MATCH(J136,J$1:J135,0),1)=0,"",INDEX(AG$1:AG135,MATCH(J136,J$1:J135,0),1)),"")</f>
        <v/>
      </c>
      <c r="AH136" s="2"/>
      <c r="AI136" s="2"/>
      <c r="AJ136" s="2"/>
      <c r="AK136" s="4"/>
      <c r="AL136" s="4"/>
      <c r="AM136" s="4"/>
      <c r="AN136" s="4"/>
      <c r="AO136" s="4"/>
      <c r="AP136" s="4"/>
      <c r="AQ136" s="4"/>
      <c r="AR136" s="4"/>
      <c r="AS136" s="4"/>
      <c r="AU136" s="7"/>
      <c r="AV136" s="47"/>
      <c r="AW136" s="66"/>
      <c r="AX136" s="66"/>
      <c r="AY136" s="66"/>
      <c r="AZ136" s="78"/>
      <c r="BA136" s="66"/>
      <c r="BB136" s="66"/>
      <c r="BC136" s="4"/>
      <c r="BD136" s="69"/>
      <c r="BE136" s="4"/>
      <c r="BF136" s="4"/>
      <c r="BG136" s="9" t="s">
        <v>157</v>
      </c>
      <c r="BH136" s="7"/>
      <c r="BI136" s="7"/>
      <c r="BJ136" s="7"/>
      <c r="BK136" s="7"/>
      <c r="BL136" s="7"/>
      <c r="BM136" s="7" t="str">
        <f t="shared" ca="1" si="32"/>
        <v/>
      </c>
      <c r="BN136" s="75" t="str">
        <f t="shared" si="33"/>
        <v/>
      </c>
      <c r="BO136" s="75" t="str">
        <f t="shared" si="34"/>
        <v/>
      </c>
      <c r="BU136" s="4" t="str">
        <f>IF(IFERROR(VLOOKUP(C136,C137:C$1993,1,0),"")="","",COUNTIF(C:C,C136))</f>
        <v/>
      </c>
      <c r="BY136" s="5" t="str">
        <f>IF(B136="","",IF(BU136="",1+(MAX(BY$2:BY135)),""))</f>
        <v/>
      </c>
      <c r="BZ136" s="5" t="str">
        <f t="shared" si="35"/>
        <v/>
      </c>
      <c r="CA136" s="5" t="str">
        <f t="shared" si="36"/>
        <v/>
      </c>
      <c r="CB136" s="14" t="str">
        <f t="shared" si="37"/>
        <v/>
      </c>
      <c r="CC136" s="25"/>
      <c r="CD136" s="15"/>
      <c r="CE136" s="5" t="str">
        <f t="shared" si="29"/>
        <v/>
      </c>
      <c r="CH136" s="5" t="str">
        <f t="shared" si="27"/>
        <v/>
      </c>
      <c r="CI136" s="5" t="str">
        <f>IF(J136="","",IFERROR(IF(VLOOKUP(J136,J$2:J135,1,0)=0,"",""),J136))</f>
        <v/>
      </c>
      <c r="CJ136" s="22" t="str">
        <f>IF(CI136="","",(IFERROR(VLOOKUP(MID(CI136,1,1),$DA$2:DE$28,3,0),0)+IFERROR(VLOOKUP(MID(CI136,2,1),DA$2:DE$28,4,0),0)+IFERROR(VLOOKUP(MID(CI136,3,1),DA$2:DE$28,5,0),0)+(ROW(CI136)/1000000000000)))</f>
        <v/>
      </c>
      <c r="CL136" s="5">
        <v>135</v>
      </c>
      <c r="CM136" s="5" t="str">
        <f>IFERROR(VLOOKUP(CL136,CH$2:CI1212,2,0),"")</f>
        <v/>
      </c>
      <c r="DG136" s="5" t="e">
        <f>IF(REPORTE!AH$2="si",IF(C136=VALUE(REPORTE!C$22),IF(SUM(DG137:DG$1993),CONCATENATE(INT(B136),", "),INT(B136)),""),IF(C136=VALUE(REPORTE!C$21),IF(SUM(DG137:DG$1993),CONCATENATE(INT(B136),", "),INT(B136)),""))</f>
        <v>#VALUE!</v>
      </c>
    </row>
    <row r="137" spans="1:111" s="5" customFormat="1" ht="15" customHeight="1" x14ac:dyDescent="0.25">
      <c r="A137" s="4" t="str">
        <f t="shared" ca="1" si="30"/>
        <v/>
      </c>
      <c r="B137" s="6"/>
      <c r="C137" s="8"/>
      <c r="D137" s="1" t="str">
        <f>IFERROR(INDEX('padron cfe'!B:B,MATCH(DATOS!C137,'padron cfe'!A:A,0),1),"")</f>
        <v/>
      </c>
      <c r="E137" s="1"/>
      <c r="F137" s="7"/>
      <c r="G137" s="9" t="s">
        <v>157</v>
      </c>
      <c r="H137" s="5" t="str">
        <f>IF(F137="","",IFERROR(CONCATENATE("PEUA",VLOOKUP(ESTADO,REPORTE!AV$2:AW$33,2,0),DIDTRITO_FORM,CADER_FORM,IFERROR(INDEX(BS:BS,MATCH(DAY(F137),BR:BR,0),1),DAY(F137)),IFERROR(INDEX(BS:BS,MATCH(MONTH(F137),BR:BR,0),1),MONTH(F137)),YEAR(F137),G137),""))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8"/>
        <v/>
      </c>
      <c r="T137" s="2" t="str">
        <f>IFERROR(INDEX('padron cfe'!D:D,MATCH(DATOS!C137,'padron cfe'!A:A,0),1),"")</f>
        <v/>
      </c>
      <c r="U137" s="4"/>
      <c r="V137" s="4"/>
      <c r="W137" s="4"/>
      <c r="X137" s="4"/>
      <c r="Y137" s="6" t="s">
        <v>157</v>
      </c>
      <c r="Z137" s="4"/>
      <c r="AA137" s="4" t="str">
        <f t="shared" si="31"/>
        <v/>
      </c>
      <c r="AB137" s="4"/>
      <c r="AC137" s="4"/>
      <c r="AD137" s="4"/>
      <c r="AE137" s="2" t="str">
        <f>IFERROR(IF(INDEX(AE$1:AE136,MATCH(J137,J$1:J136,0),1)=0,"",INDEX(AE$1:AE136,MATCH(J137,J$1:J136,0),1)),"")</f>
        <v/>
      </c>
      <c r="AF137" s="2" t="str">
        <f>IFERROR(IF(INDEX(AF$1:AF136,MATCH(J137,J$1:J136,0),1)=0,"",INDEX(AF$1:AF136,MATCH(J137,J$1:J136,0),1)),"")</f>
        <v/>
      </c>
      <c r="AG137" s="2" t="str">
        <f>IFERROR(IF(INDEX(AG$1:AG136,MATCH(J137,J$1:J136,0),1)=0,"",INDEX(AG$1:AG136,MATCH(J137,J$1:J136,0),1)),"")</f>
        <v/>
      </c>
      <c r="AH137" s="2"/>
      <c r="AI137" s="2"/>
      <c r="AJ137" s="2"/>
      <c r="AK137" s="4"/>
      <c r="AL137" s="4"/>
      <c r="AM137" s="4"/>
      <c r="AN137" s="4"/>
      <c r="AO137" s="4"/>
      <c r="AP137" s="4"/>
      <c r="AQ137" s="4"/>
      <c r="AR137" s="4"/>
      <c r="AS137" s="4"/>
      <c r="AU137" s="7"/>
      <c r="AV137" s="47"/>
      <c r="AW137" s="66"/>
      <c r="AX137" s="66"/>
      <c r="AY137" s="66"/>
      <c r="AZ137" s="78"/>
      <c r="BA137" s="66"/>
      <c r="BB137" s="66"/>
      <c r="BC137" s="4"/>
      <c r="BD137" s="69"/>
      <c r="BE137" s="4"/>
      <c r="BF137" s="4"/>
      <c r="BG137" s="9"/>
      <c r="BH137" s="7"/>
      <c r="BI137" s="7"/>
      <c r="BJ137" s="7"/>
      <c r="BK137" s="7"/>
      <c r="BL137" s="7"/>
      <c r="BM137" s="7" t="str">
        <f t="shared" ca="1" si="32"/>
        <v/>
      </c>
      <c r="BN137" s="75" t="str">
        <f t="shared" si="33"/>
        <v/>
      </c>
      <c r="BO137" s="75" t="str">
        <f t="shared" si="34"/>
        <v/>
      </c>
      <c r="BU137" s="4" t="str">
        <f>IF(IFERROR(VLOOKUP(C137,C138:C$1993,1,0),"")="","",COUNTIF(C:C,C137))</f>
        <v/>
      </c>
      <c r="BY137" s="5" t="str">
        <f>IF(B137="","",IF(BU137="",1+(MAX(BY$2:BY136)),""))</f>
        <v/>
      </c>
      <c r="BZ137" s="5" t="str">
        <f t="shared" si="35"/>
        <v/>
      </c>
      <c r="CA137" s="5" t="str">
        <f t="shared" si="36"/>
        <v/>
      </c>
      <c r="CB137" s="14" t="str">
        <f t="shared" si="37"/>
        <v/>
      </c>
      <c r="CC137" s="25"/>
      <c r="CD137" s="15"/>
      <c r="CE137" s="5" t="str">
        <f t="shared" si="29"/>
        <v/>
      </c>
      <c r="CH137" s="5" t="str">
        <f t="shared" si="27"/>
        <v/>
      </c>
      <c r="CI137" s="5" t="str">
        <f>IF(J137="","",IFERROR(IF(VLOOKUP(J137,J$2:J136,1,0)=0,"",""),J137))</f>
        <v/>
      </c>
      <c r="CJ137" s="22" t="str">
        <f>IF(CI137="","",(IFERROR(VLOOKUP(MID(CI137,1,1),$DA$2:DE$28,3,0),0)+IFERROR(VLOOKUP(MID(CI137,2,1),DA$2:DE$28,4,0),0)+IFERROR(VLOOKUP(MID(CI137,3,1),DA$2:DE$28,5,0),0)+(ROW(CI137)/1000000000000)))</f>
        <v/>
      </c>
      <c r="CL137" s="5">
        <v>136</v>
      </c>
      <c r="CM137" s="5" t="str">
        <f>IFERROR(VLOOKUP(CL137,CH$2:CI1213,2,0),"")</f>
        <v/>
      </c>
      <c r="DG137" s="5" t="e">
        <f>IF(REPORTE!AH$2="si",IF(C137=VALUE(REPORTE!C$22),IF(SUM(DG138:DG$1993),CONCATENATE(INT(B137),", "),INT(B137)),""),IF(C137=VALUE(REPORTE!C$21),IF(SUM(DG138:DG$1993),CONCATENATE(INT(B137),", "),INT(B137)),""))</f>
        <v>#VALUE!</v>
      </c>
    </row>
    <row r="138" spans="1:111" s="5" customFormat="1" ht="15" customHeight="1" x14ac:dyDescent="0.25">
      <c r="A138" s="4" t="str">
        <f t="shared" ca="1" si="30"/>
        <v/>
      </c>
      <c r="B138" s="6"/>
      <c r="C138" s="8"/>
      <c r="D138" s="1" t="str">
        <f>IFERROR(INDEX('padron cfe'!B:B,MATCH(DATOS!C138,'padron cfe'!A:A,0),1),"")</f>
        <v/>
      </c>
      <c r="E138" s="1"/>
      <c r="F138" s="7"/>
      <c r="G138" s="9" t="s">
        <v>157</v>
      </c>
      <c r="H138" s="5" t="str">
        <f>IF(F138="","",IFERROR(CONCATENATE("PEUA",VLOOKUP(ESTADO,REPORTE!AV$2:AW$33,2,0),DIDTRITO_FORM,CADER_FORM,IFERROR(INDEX(BS:BS,MATCH(DAY(F138),BR:BR,0),1),DAY(F138)),IFERROR(INDEX(BS:BS,MATCH(MONTH(F138),BR:BR,0),1),MONTH(F138)),YEAR(F138),G138),""))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8"/>
        <v/>
      </c>
      <c r="T138" s="2" t="str">
        <f>IFERROR(INDEX('padron cfe'!D:D,MATCH(DATOS!C138,'padron cfe'!A:A,0),1),"")</f>
        <v/>
      </c>
      <c r="U138" s="4"/>
      <c r="V138" s="4"/>
      <c r="W138" s="4"/>
      <c r="X138" s="4"/>
      <c r="Y138" s="6" t="s">
        <v>157</v>
      </c>
      <c r="Z138" s="4"/>
      <c r="AA138" s="4" t="str">
        <f t="shared" si="31"/>
        <v/>
      </c>
      <c r="AB138" s="4"/>
      <c r="AC138" s="4"/>
      <c r="AD138" s="4"/>
      <c r="AE138" s="2" t="str">
        <f>IFERROR(IF(INDEX(AE$1:AE137,MATCH(J138,J$1:J137,0),1)=0,"",INDEX(AE$1:AE137,MATCH(J138,J$1:J137,0),1)),"")</f>
        <v/>
      </c>
      <c r="AF138" s="2" t="str">
        <f>IFERROR(IF(INDEX(AF$1:AF137,MATCH(J138,J$1:J137,0),1)=0,"",INDEX(AF$1:AF137,MATCH(J138,J$1:J137,0),1)),"")</f>
        <v/>
      </c>
      <c r="AG138" s="2" t="str">
        <f>IFERROR(IF(INDEX(AG$1:AG137,MATCH(J138,J$1:J137,0),1)=0,"",INDEX(AG$1:AG137,MATCH(J138,J$1:J137,0),1)),"")</f>
        <v/>
      </c>
      <c r="AH138" s="2"/>
      <c r="AI138" s="2"/>
      <c r="AJ138" s="2"/>
      <c r="AK138" s="4"/>
      <c r="AL138" s="4"/>
      <c r="AM138" s="4"/>
      <c r="AN138" s="4"/>
      <c r="AO138" s="4"/>
      <c r="AP138" s="4"/>
      <c r="AQ138" s="4"/>
      <c r="AR138" s="4"/>
      <c r="AS138" s="4"/>
      <c r="AU138" s="7"/>
      <c r="AV138" s="47"/>
      <c r="AW138" s="66"/>
      <c r="AX138" s="66"/>
      <c r="AY138" s="66"/>
      <c r="AZ138" s="78"/>
      <c r="BA138" s="66"/>
      <c r="BB138" s="66"/>
      <c r="BC138" s="4"/>
      <c r="BD138" s="69"/>
      <c r="BE138" s="4"/>
      <c r="BF138" s="4"/>
      <c r="BG138" s="9" t="s">
        <v>157</v>
      </c>
      <c r="BH138" s="7"/>
      <c r="BI138" s="7"/>
      <c r="BJ138" s="7"/>
      <c r="BK138" s="7"/>
      <c r="BL138" s="7"/>
      <c r="BM138" s="7" t="str">
        <f t="shared" ca="1" si="32"/>
        <v/>
      </c>
      <c r="BN138" s="75" t="str">
        <f t="shared" si="33"/>
        <v/>
      </c>
      <c r="BO138" s="75" t="str">
        <f t="shared" si="34"/>
        <v/>
      </c>
      <c r="BU138" s="4" t="str">
        <f>IF(IFERROR(VLOOKUP(C138,C139:C$1993,1,0),"")="","",COUNTIF(C:C,C138))</f>
        <v/>
      </c>
      <c r="BY138" s="5" t="str">
        <f>IF(B138="","",IF(BU138="",1+(MAX(BY$2:BY137)),""))</f>
        <v/>
      </c>
      <c r="BZ138" s="5" t="str">
        <f t="shared" si="35"/>
        <v/>
      </c>
      <c r="CA138" s="5" t="str">
        <f t="shared" si="36"/>
        <v/>
      </c>
      <c r="CB138" s="14" t="str">
        <f t="shared" si="37"/>
        <v/>
      </c>
      <c r="CC138" s="25"/>
      <c r="CD138" s="15"/>
      <c r="CE138" s="5" t="str">
        <f t="shared" si="29"/>
        <v/>
      </c>
      <c r="CH138" s="5" t="str">
        <f t="shared" si="27"/>
        <v/>
      </c>
      <c r="CI138" s="5" t="str">
        <f>IF(J138="","",IFERROR(IF(VLOOKUP(J138,J$2:J137,1,0)=0,"",""),J138))</f>
        <v/>
      </c>
      <c r="CJ138" s="22" t="str">
        <f>IF(CI138="","",(IFERROR(VLOOKUP(MID(CI138,1,1),$DA$2:DE$28,3,0),0)+IFERROR(VLOOKUP(MID(CI138,2,1),DA$2:DE$28,4,0),0)+IFERROR(VLOOKUP(MID(CI138,3,1),DA$2:DE$28,5,0),0)+(ROW(CI138)/1000000000000)))</f>
        <v/>
      </c>
      <c r="CL138" s="5">
        <v>137</v>
      </c>
      <c r="CM138" s="5" t="str">
        <f>IFERROR(VLOOKUP(CL138,CH$2:CI1214,2,0),"")</f>
        <v/>
      </c>
      <c r="DG138" s="5" t="e">
        <f>IF(REPORTE!AH$2="si",IF(C138=VALUE(REPORTE!C$22),IF(SUM(DG139:DG$1993),CONCATENATE(INT(B138),", "),INT(B138)),""),IF(C138=VALUE(REPORTE!C$21),IF(SUM(DG139:DG$1993),CONCATENATE(INT(B138),", "),INT(B138)),""))</f>
        <v>#VALUE!</v>
      </c>
    </row>
    <row r="139" spans="1:111" s="5" customFormat="1" ht="15" customHeight="1" x14ac:dyDescent="0.25">
      <c r="A139" s="4" t="str">
        <f t="shared" ca="1" si="30"/>
        <v/>
      </c>
      <c r="B139" s="6"/>
      <c r="C139" s="8"/>
      <c r="D139" s="1" t="str">
        <f>IFERROR(INDEX('padron cfe'!B:B,MATCH(DATOS!C139,'padron cfe'!A:A,0),1),"")</f>
        <v/>
      </c>
      <c r="E139" s="1"/>
      <c r="F139" s="7"/>
      <c r="G139" s="9" t="s">
        <v>157</v>
      </c>
      <c r="H139" s="5" t="str">
        <f>IF(F139="","",IFERROR(CONCATENATE("PEUA",VLOOKUP(ESTADO,REPORTE!AV$2:AW$33,2,0),DIDTRITO_FORM,CADER_FORM,IFERROR(INDEX(BS:BS,MATCH(DAY(F139),BR:BR,0),1),DAY(F139)),IFERROR(INDEX(BS:BS,MATCH(MONTH(F139),BR:BR,0),1),MONTH(F139)),YEAR(F139),G139),""))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8"/>
        <v/>
      </c>
      <c r="T139" s="2" t="str">
        <f>IFERROR(INDEX('padron cfe'!D:D,MATCH(DATOS!C139,'padron cfe'!A:A,0),1),"")</f>
        <v/>
      </c>
      <c r="U139" s="4"/>
      <c r="V139" s="4"/>
      <c r="W139" s="4"/>
      <c r="X139" s="4"/>
      <c r="Y139" s="6" t="s">
        <v>157</v>
      </c>
      <c r="Z139" s="4"/>
      <c r="AA139" s="4" t="str">
        <f t="shared" si="31"/>
        <v/>
      </c>
      <c r="AB139" s="4"/>
      <c r="AC139" s="4"/>
      <c r="AD139" s="4"/>
      <c r="AE139" s="2" t="str">
        <f>IFERROR(IF(INDEX(AE$1:AE138,MATCH(J139,J$1:J138,0),1)=0,"",INDEX(AE$1:AE138,MATCH(J139,J$1:J138,0),1)),"")</f>
        <v/>
      </c>
      <c r="AF139" s="2" t="str">
        <f>IFERROR(IF(INDEX(AF$1:AF138,MATCH(J139,J$1:J138,0),1)=0,"",INDEX(AF$1:AF138,MATCH(J139,J$1:J138,0),1)),"")</f>
        <v/>
      </c>
      <c r="AG139" s="2" t="str">
        <f>IFERROR(IF(INDEX(AG$1:AG138,MATCH(J139,J$1:J138,0),1)=0,"",INDEX(AG$1:AG138,MATCH(J139,J$1:J138,0),1)),"")</f>
        <v/>
      </c>
      <c r="AH139" s="2"/>
      <c r="AI139" s="2"/>
      <c r="AJ139" s="2"/>
      <c r="AK139" s="4"/>
      <c r="AL139" s="4"/>
      <c r="AM139" s="4"/>
      <c r="AN139" s="4"/>
      <c r="AO139" s="4"/>
      <c r="AP139" s="4"/>
      <c r="AQ139" s="4"/>
      <c r="AR139" s="4"/>
      <c r="AS139" s="4"/>
      <c r="AU139" s="7"/>
      <c r="AV139" s="47"/>
      <c r="AW139" s="66"/>
      <c r="AX139" s="66"/>
      <c r="AY139" s="66"/>
      <c r="AZ139" s="78"/>
      <c r="BA139" s="66"/>
      <c r="BB139" s="66"/>
      <c r="BC139" s="4"/>
      <c r="BD139" s="69"/>
      <c r="BE139" s="4"/>
      <c r="BF139" s="4"/>
      <c r="BG139" s="9"/>
      <c r="BH139" s="7"/>
      <c r="BI139" s="7"/>
      <c r="BJ139" s="7"/>
      <c r="BK139" s="7"/>
      <c r="BL139" s="7"/>
      <c r="BM139" s="7" t="str">
        <f t="shared" ca="1" si="32"/>
        <v/>
      </c>
      <c r="BN139" s="75" t="str">
        <f t="shared" si="33"/>
        <v/>
      </c>
      <c r="BO139" s="75" t="str">
        <f t="shared" si="34"/>
        <v/>
      </c>
      <c r="BU139" s="4" t="str">
        <f>IF(IFERROR(VLOOKUP(C139,C140:C$1993,1,0),"")="","",COUNTIF(C:C,C139))</f>
        <v/>
      </c>
      <c r="BY139" s="5" t="str">
        <f>IF(B139="","",IF(BU139="",1+(MAX(BY$2:BY138)),""))</f>
        <v/>
      </c>
      <c r="BZ139" s="5" t="str">
        <f t="shared" si="35"/>
        <v/>
      </c>
      <c r="CA139" s="5" t="str">
        <f t="shared" si="36"/>
        <v/>
      </c>
      <c r="CB139" s="14" t="str">
        <f t="shared" si="37"/>
        <v/>
      </c>
      <c r="CC139" s="25"/>
      <c r="CD139" s="15"/>
      <c r="CE139" s="5" t="str">
        <f t="shared" si="29"/>
        <v/>
      </c>
      <c r="CH139" s="5" t="str">
        <f t="shared" ref="CH139:CH202" si="39">IFERROR(RANK(CJ139,CJ$2:CJ$1493,1),"")</f>
        <v/>
      </c>
      <c r="CI139" s="5" t="str">
        <f>IF(J139="","",IFERROR(IF(VLOOKUP(J139,J$2:J138,1,0)=0,"",""),J139))</f>
        <v/>
      </c>
      <c r="CJ139" s="22" t="str">
        <f>IF(CI139="","",(IFERROR(VLOOKUP(MID(CI139,1,1),$DA$2:DE$28,3,0),0)+IFERROR(VLOOKUP(MID(CI139,2,1),DA$2:DE$28,4,0),0)+IFERROR(VLOOKUP(MID(CI139,3,1),DA$2:DE$28,5,0),0)+(ROW(CI139)/1000000000000)))</f>
        <v/>
      </c>
      <c r="CL139" s="5">
        <v>138</v>
      </c>
      <c r="CM139" s="5" t="str">
        <f>IFERROR(VLOOKUP(CL139,CH$2:CI1215,2,0),"")</f>
        <v/>
      </c>
      <c r="DG139" s="5" t="e">
        <f>IF(REPORTE!AH$2="si",IF(C139=VALUE(REPORTE!C$22),IF(SUM(DG140:DG$1993),CONCATENATE(INT(B139),", "),INT(B139)),""),IF(C139=VALUE(REPORTE!C$21),IF(SUM(DG140:DG$1993),CONCATENATE(INT(B139),", "),INT(B139)),""))</f>
        <v>#VALUE!</v>
      </c>
    </row>
    <row r="140" spans="1:111" s="5" customFormat="1" ht="15" customHeight="1" x14ac:dyDescent="0.25">
      <c r="A140" s="4" t="str">
        <f t="shared" ca="1" si="30"/>
        <v/>
      </c>
      <c r="B140" s="6"/>
      <c r="C140" s="8"/>
      <c r="D140" s="1" t="str">
        <f>IFERROR(INDEX('padron cfe'!B:B,MATCH(DATOS!C140,'padron cfe'!A:A,0),1),"")</f>
        <v/>
      </c>
      <c r="E140" s="1"/>
      <c r="F140" s="7"/>
      <c r="G140" s="9" t="s">
        <v>157</v>
      </c>
      <c r="H140" s="5" t="str">
        <f>IF(F140="","",IFERROR(CONCATENATE("PEUA",VLOOKUP(ESTADO,REPORTE!AV$2:AW$33,2,0),DIDTRITO_FORM,CADER_FORM,IFERROR(INDEX(BS:BS,MATCH(DAY(F140),BR:BR,0),1),DAY(F140)),IFERROR(INDEX(BS:BS,MATCH(MONTH(F140),BR:BR,0),1),MONTH(F140)),YEAR(F140),G140),""))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8"/>
        <v/>
      </c>
      <c r="T140" s="2" t="str">
        <f>IFERROR(INDEX('padron cfe'!D:D,MATCH(DATOS!C140,'padron cfe'!A:A,0),1),"")</f>
        <v/>
      </c>
      <c r="U140" s="4"/>
      <c r="V140" s="4"/>
      <c r="W140" s="4"/>
      <c r="X140" s="4"/>
      <c r="Y140" s="6" t="s">
        <v>157</v>
      </c>
      <c r="Z140" s="4"/>
      <c r="AA140" s="4" t="str">
        <f t="shared" si="31"/>
        <v/>
      </c>
      <c r="AB140" s="4"/>
      <c r="AC140" s="4"/>
      <c r="AD140" s="4"/>
      <c r="AE140" s="2" t="str">
        <f>IFERROR(IF(INDEX(AE$1:AE139,MATCH(J140,J$1:J139,0),1)=0,"",INDEX(AE$1:AE139,MATCH(J140,J$1:J139,0),1)),"")</f>
        <v/>
      </c>
      <c r="AF140" s="2" t="str">
        <f>IFERROR(IF(INDEX(AF$1:AF139,MATCH(J140,J$1:J139,0),1)=0,"",INDEX(AF$1:AF139,MATCH(J140,J$1:J139,0),1)),"")</f>
        <v/>
      </c>
      <c r="AG140" s="2" t="str">
        <f>IFERROR(IF(INDEX(AG$1:AG139,MATCH(J140,J$1:J139,0),1)=0,"",INDEX(AG$1:AG139,MATCH(J140,J$1:J139,0),1)),"")</f>
        <v/>
      </c>
      <c r="AH140" s="2"/>
      <c r="AI140" s="2"/>
      <c r="AJ140" s="2"/>
      <c r="AK140" s="4"/>
      <c r="AL140" s="4"/>
      <c r="AM140" s="4"/>
      <c r="AN140" s="4"/>
      <c r="AO140" s="4"/>
      <c r="AP140" s="4"/>
      <c r="AQ140" s="4"/>
      <c r="AR140" s="4"/>
      <c r="AS140" s="4"/>
      <c r="AU140" s="7"/>
      <c r="AV140" s="47"/>
      <c r="AW140" s="66"/>
      <c r="AX140" s="66"/>
      <c r="AY140" s="66"/>
      <c r="AZ140" s="78"/>
      <c r="BA140" s="66"/>
      <c r="BB140" s="66"/>
      <c r="BC140" s="4"/>
      <c r="BD140" s="69"/>
      <c r="BE140" s="4"/>
      <c r="BF140" s="4"/>
      <c r="BG140" s="9" t="s">
        <v>157</v>
      </c>
      <c r="BH140" s="7"/>
      <c r="BI140" s="7"/>
      <c r="BJ140" s="7"/>
      <c r="BK140" s="7"/>
      <c r="BL140" s="7"/>
      <c r="BM140" s="7" t="str">
        <f t="shared" ca="1" si="32"/>
        <v/>
      </c>
      <c r="BN140" s="75" t="str">
        <f t="shared" si="33"/>
        <v/>
      </c>
      <c r="BO140" s="75" t="str">
        <f t="shared" si="34"/>
        <v/>
      </c>
      <c r="BU140" s="4" t="str">
        <f>IF(IFERROR(VLOOKUP(C140,C141:C$1993,1,0),"")="","",COUNTIF(C:C,C140))</f>
        <v/>
      </c>
      <c r="BY140" s="5" t="str">
        <f>IF(B140="","",IF(BU140="",1+(MAX(BY$2:BY139)),""))</f>
        <v/>
      </c>
      <c r="BZ140" s="5" t="str">
        <f t="shared" si="35"/>
        <v/>
      </c>
      <c r="CA140" s="5" t="str">
        <f t="shared" si="36"/>
        <v/>
      </c>
      <c r="CB140" s="14" t="str">
        <f t="shared" si="37"/>
        <v/>
      </c>
      <c r="CC140" s="25"/>
      <c r="CD140" s="15"/>
      <c r="CE140" s="5" t="str">
        <f t="shared" si="29"/>
        <v/>
      </c>
      <c r="CH140" s="5" t="str">
        <f t="shared" si="39"/>
        <v/>
      </c>
      <c r="CI140" s="5" t="str">
        <f>IF(J140="","",IFERROR(IF(VLOOKUP(J140,J$2:J139,1,0)=0,"",""),J140))</f>
        <v/>
      </c>
      <c r="CJ140" s="22" t="str">
        <f>IF(CI140="","",(IFERROR(VLOOKUP(MID(CI140,1,1),$DA$2:DE$28,3,0),0)+IFERROR(VLOOKUP(MID(CI140,2,1),DA$2:DE$28,4,0),0)+IFERROR(VLOOKUP(MID(CI140,3,1),DA$2:DE$28,5,0),0)+(ROW(CI140)/1000000000000)))</f>
        <v/>
      </c>
      <c r="CL140" s="5">
        <v>139</v>
      </c>
      <c r="CM140" s="5" t="str">
        <f>IFERROR(VLOOKUP(CL140,CH$2:CI1216,2,0),"")</f>
        <v/>
      </c>
      <c r="DG140" s="5" t="e">
        <f>IF(REPORTE!AH$2="si",IF(C140=VALUE(REPORTE!C$22),IF(SUM(DG141:DG$1993),CONCATENATE(INT(B140),", "),INT(B140)),""),IF(C140=VALUE(REPORTE!C$21),IF(SUM(DG141:DG$1993),CONCATENATE(INT(B140),", "),INT(B140)),""))</f>
        <v>#VALUE!</v>
      </c>
    </row>
    <row r="141" spans="1:111" s="5" customFormat="1" ht="15" customHeight="1" x14ac:dyDescent="0.25">
      <c r="A141" s="4" t="str">
        <f t="shared" ca="1" si="30"/>
        <v/>
      </c>
      <c r="B141" s="6"/>
      <c r="C141" s="8"/>
      <c r="D141" s="1" t="str">
        <f>IFERROR(INDEX('padron cfe'!B:B,MATCH(DATOS!C141,'padron cfe'!A:A,0),1),"")</f>
        <v/>
      </c>
      <c r="E141" s="1"/>
      <c r="F141" s="7"/>
      <c r="G141" s="9" t="s">
        <v>157</v>
      </c>
      <c r="H141" s="5" t="str">
        <f>IF(F141="","",IFERROR(CONCATENATE("PEUA",VLOOKUP(ESTADO,REPORTE!AV$2:AW$33,2,0),DIDTRITO_FORM,CADER_FORM,IFERROR(INDEX(BS:BS,MATCH(DAY(F141),BR:BR,0),1),DAY(F141)),IFERROR(INDEX(BS:BS,MATCH(MONTH(F141),BR:BR,0),1),MONTH(F141)),YEAR(F141),G141),""))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8"/>
        <v/>
      </c>
      <c r="T141" s="2" t="str">
        <f>IFERROR(INDEX('padron cfe'!D:D,MATCH(DATOS!C141,'padron cfe'!A:A,0),1),"")</f>
        <v/>
      </c>
      <c r="U141" s="4"/>
      <c r="V141" s="4"/>
      <c r="W141" s="4"/>
      <c r="X141" s="4"/>
      <c r="Y141" s="6" t="s">
        <v>157</v>
      </c>
      <c r="Z141" s="4"/>
      <c r="AA141" s="4" t="str">
        <f t="shared" si="31"/>
        <v/>
      </c>
      <c r="AB141" s="4"/>
      <c r="AC141" s="4"/>
      <c r="AD141" s="4"/>
      <c r="AE141" s="2" t="str">
        <f>IFERROR(IF(INDEX(AE$1:AE140,MATCH(J141,J$1:J140,0),1)=0,"",INDEX(AE$1:AE140,MATCH(J141,J$1:J140,0),1)),"")</f>
        <v/>
      </c>
      <c r="AF141" s="2" t="str">
        <f>IFERROR(IF(INDEX(AF$1:AF140,MATCH(J141,J$1:J140,0),1)=0,"",INDEX(AF$1:AF140,MATCH(J141,J$1:J140,0),1)),"")</f>
        <v/>
      </c>
      <c r="AG141" s="2" t="str">
        <f>IFERROR(IF(INDEX(AG$1:AG140,MATCH(J141,J$1:J140,0),1)=0,"",INDEX(AG$1:AG140,MATCH(J141,J$1:J140,0),1)),"")</f>
        <v/>
      </c>
      <c r="AH141" s="2"/>
      <c r="AI141" s="2"/>
      <c r="AJ141" s="2"/>
      <c r="AK141" s="4"/>
      <c r="AL141" s="4"/>
      <c r="AM141" s="4"/>
      <c r="AN141" s="4"/>
      <c r="AO141" s="4"/>
      <c r="AP141" s="4"/>
      <c r="AQ141" s="4"/>
      <c r="AR141" s="4"/>
      <c r="AS141" s="4"/>
      <c r="AU141" s="7"/>
      <c r="AV141" s="47"/>
      <c r="AW141" s="66"/>
      <c r="AX141" s="66"/>
      <c r="AY141" s="66"/>
      <c r="AZ141" s="78"/>
      <c r="BA141" s="66"/>
      <c r="BB141" s="66"/>
      <c r="BC141" s="4"/>
      <c r="BD141" s="69"/>
      <c r="BE141" s="4"/>
      <c r="BF141" s="4"/>
      <c r="BG141" s="9"/>
      <c r="BH141" s="7"/>
      <c r="BI141" s="7"/>
      <c r="BJ141" s="7"/>
      <c r="BK141" s="7"/>
      <c r="BL141" s="7"/>
      <c r="BM141" s="7" t="str">
        <f t="shared" ca="1" si="32"/>
        <v/>
      </c>
      <c r="BN141" s="75" t="str">
        <f t="shared" si="33"/>
        <v/>
      </c>
      <c r="BO141" s="75" t="str">
        <f t="shared" si="34"/>
        <v/>
      </c>
      <c r="BU141" s="4" t="str">
        <f>IF(IFERROR(VLOOKUP(C141,C142:C$1993,1,0),"")="","",COUNTIF(C:C,C141))</f>
        <v/>
      </c>
      <c r="BY141" s="5" t="str">
        <f>IF(B141="","",IF(BU141="",1+(MAX(BY$2:BY140)),""))</f>
        <v/>
      </c>
      <c r="BZ141" s="5" t="str">
        <f t="shared" si="35"/>
        <v/>
      </c>
      <c r="CA141" s="5" t="str">
        <f t="shared" si="36"/>
        <v/>
      </c>
      <c r="CB141" s="14" t="str">
        <f t="shared" si="37"/>
        <v/>
      </c>
      <c r="CC141" s="25"/>
      <c r="CD141" s="15"/>
      <c r="CE141" s="5" t="str">
        <f t="shared" si="29"/>
        <v/>
      </c>
      <c r="CH141" s="5" t="str">
        <f t="shared" si="39"/>
        <v/>
      </c>
      <c r="CI141" s="5" t="str">
        <f>IF(J141="","",IFERROR(IF(VLOOKUP(J141,J$2:J140,1,0)=0,"",""),J141))</f>
        <v/>
      </c>
      <c r="CJ141" s="22" t="str">
        <f>IF(CI141="","",(IFERROR(VLOOKUP(MID(CI141,1,1),$DA$2:DE$28,3,0),0)+IFERROR(VLOOKUP(MID(CI141,2,1),DA$2:DE$28,4,0),0)+IFERROR(VLOOKUP(MID(CI141,3,1),DA$2:DE$28,5,0),0)+(ROW(CI141)/1000000000000)))</f>
        <v/>
      </c>
      <c r="CL141" s="5">
        <v>140</v>
      </c>
      <c r="CM141" s="5" t="str">
        <f>IFERROR(VLOOKUP(CL141,CH$2:CI1217,2,0),"")</f>
        <v/>
      </c>
      <c r="DG141" s="5" t="e">
        <f>IF(REPORTE!AH$2="si",IF(C141=VALUE(REPORTE!C$22),IF(SUM(DG142:DG$1993),CONCATENATE(INT(B141),", "),INT(B141)),""),IF(C141=VALUE(REPORTE!C$21),IF(SUM(DG142:DG$1993),CONCATENATE(INT(B141),", "),INT(B141)),""))</f>
        <v>#VALUE!</v>
      </c>
    </row>
    <row r="142" spans="1:111" s="5" customFormat="1" ht="15" customHeight="1" x14ac:dyDescent="0.25">
      <c r="A142" s="4" t="str">
        <f t="shared" ca="1" si="30"/>
        <v/>
      </c>
      <c r="B142" s="6"/>
      <c r="C142" s="8"/>
      <c r="D142" s="1" t="str">
        <f>IFERROR(INDEX('padron cfe'!B:B,MATCH(DATOS!C142,'padron cfe'!A:A,0),1),"")</f>
        <v/>
      </c>
      <c r="E142" s="1"/>
      <c r="F142" s="7"/>
      <c r="G142" s="9" t="s">
        <v>157</v>
      </c>
      <c r="H142" s="5" t="str">
        <f>IF(F142="","",IFERROR(CONCATENATE("PEUA",VLOOKUP(ESTADO,REPORTE!AV$2:AW$33,2,0),DIDTRITO_FORM,CADER_FORM,IFERROR(INDEX(BS:BS,MATCH(DAY(F142),BR:BR,0),1),DAY(F142)),IFERROR(INDEX(BS:BS,MATCH(MONTH(F142),BR:BR,0),1),MONTH(F142)),YEAR(F142),G142),""))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8"/>
        <v/>
      </c>
      <c r="T142" s="2" t="str">
        <f>IFERROR(INDEX('padron cfe'!D:D,MATCH(DATOS!C142,'padron cfe'!A:A,0),1),"")</f>
        <v/>
      </c>
      <c r="U142" s="4"/>
      <c r="V142" s="4"/>
      <c r="W142" s="4"/>
      <c r="X142" s="4"/>
      <c r="Y142" s="6" t="s">
        <v>157</v>
      </c>
      <c r="Z142" s="4"/>
      <c r="AA142" s="4" t="str">
        <f t="shared" si="31"/>
        <v/>
      </c>
      <c r="AB142" s="4"/>
      <c r="AC142" s="4"/>
      <c r="AD142" s="4"/>
      <c r="AE142" s="2" t="str">
        <f>IFERROR(IF(INDEX(AE$1:AE141,MATCH(J142,J$1:J141,0),1)=0,"",INDEX(AE$1:AE141,MATCH(J142,J$1:J141,0),1)),"")</f>
        <v/>
      </c>
      <c r="AF142" s="2" t="str">
        <f>IFERROR(IF(INDEX(AF$1:AF141,MATCH(J142,J$1:J141,0),1)=0,"",INDEX(AF$1:AF141,MATCH(J142,J$1:J141,0),1)),"")</f>
        <v/>
      </c>
      <c r="AG142" s="2" t="str">
        <f>IFERROR(IF(INDEX(AG$1:AG141,MATCH(J142,J$1:J141,0),1)=0,"",INDEX(AG$1:AG141,MATCH(J142,J$1:J141,0),1)),"")</f>
        <v/>
      </c>
      <c r="AH142" s="2"/>
      <c r="AI142" s="2"/>
      <c r="AJ142" s="2"/>
      <c r="AK142" s="4"/>
      <c r="AL142" s="4"/>
      <c r="AM142" s="4"/>
      <c r="AN142" s="4"/>
      <c r="AO142" s="4"/>
      <c r="AP142" s="4"/>
      <c r="AQ142" s="4"/>
      <c r="AR142" s="4"/>
      <c r="AS142" s="4"/>
      <c r="AU142" s="7"/>
      <c r="AV142" s="47"/>
      <c r="AW142" s="66"/>
      <c r="AX142" s="66"/>
      <c r="AY142" s="66"/>
      <c r="AZ142" s="78"/>
      <c r="BA142" s="66"/>
      <c r="BB142" s="66"/>
      <c r="BC142" s="4"/>
      <c r="BD142" s="69"/>
      <c r="BE142" s="4"/>
      <c r="BF142" s="4"/>
      <c r="BG142" s="9" t="s">
        <v>157</v>
      </c>
      <c r="BH142" s="7"/>
      <c r="BI142" s="7"/>
      <c r="BJ142" s="7"/>
      <c r="BK142" s="7"/>
      <c r="BL142" s="7"/>
      <c r="BM142" s="7" t="str">
        <f t="shared" ca="1" si="32"/>
        <v/>
      </c>
      <c r="BN142" s="75" t="str">
        <f t="shared" si="33"/>
        <v/>
      </c>
      <c r="BO142" s="75" t="str">
        <f t="shared" si="34"/>
        <v/>
      </c>
      <c r="BU142" s="4" t="str">
        <f>IF(IFERROR(VLOOKUP(C142,C143:C$1993,1,0),"")="","",COUNTIF(C:C,C142))</f>
        <v/>
      </c>
      <c r="BY142" s="5" t="str">
        <f>IF(B142="","",IF(BU142="",1+(MAX(BY$2:BY141)),""))</f>
        <v/>
      </c>
      <c r="BZ142" s="5" t="str">
        <f t="shared" si="35"/>
        <v/>
      </c>
      <c r="CA142" s="5" t="str">
        <f t="shared" si="36"/>
        <v/>
      </c>
      <c r="CB142" s="14" t="str">
        <f t="shared" si="37"/>
        <v/>
      </c>
      <c r="CC142" s="25"/>
      <c r="CD142" s="15"/>
      <c r="CE142" s="5" t="str">
        <f t="shared" si="29"/>
        <v/>
      </c>
      <c r="CH142" s="5" t="str">
        <f t="shared" si="39"/>
        <v/>
      </c>
      <c r="CI142" s="5" t="str">
        <f>IF(J142="","",IFERROR(IF(VLOOKUP(J142,J$2:J141,1,0)=0,"",""),J142))</f>
        <v/>
      </c>
      <c r="CJ142" s="22" t="str">
        <f>IF(CI142="","",(IFERROR(VLOOKUP(MID(CI142,1,1),$DA$2:DE$28,3,0),0)+IFERROR(VLOOKUP(MID(CI142,2,1),DA$2:DE$28,4,0),0)+IFERROR(VLOOKUP(MID(CI142,3,1),DA$2:DE$28,5,0),0)+(ROW(CI142)/1000000000000)))</f>
        <v/>
      </c>
      <c r="CL142" s="5">
        <v>141</v>
      </c>
      <c r="CM142" s="5" t="str">
        <f>IFERROR(VLOOKUP(CL142,CH$2:CI1218,2,0),"")</f>
        <v/>
      </c>
      <c r="DG142" s="5" t="e">
        <f>IF(REPORTE!AH$2="si",IF(C142=VALUE(REPORTE!C$22),IF(SUM(DG143:DG$1993),CONCATENATE(INT(B142),", "),INT(B142)),""),IF(C142=VALUE(REPORTE!C$21),IF(SUM(DG143:DG$1993),CONCATENATE(INT(B142),", "),INT(B142)),""))</f>
        <v>#VALUE!</v>
      </c>
    </row>
    <row r="143" spans="1:111" s="5" customFormat="1" ht="15" customHeight="1" x14ac:dyDescent="0.25">
      <c r="A143" s="4" t="str">
        <f t="shared" ca="1" si="30"/>
        <v/>
      </c>
      <c r="B143" s="6"/>
      <c r="C143" s="8"/>
      <c r="D143" s="1" t="str">
        <f>IFERROR(INDEX('padron cfe'!B:B,MATCH(DATOS!C143,'padron cfe'!A:A,0),1),"")</f>
        <v/>
      </c>
      <c r="E143" s="1"/>
      <c r="F143" s="7"/>
      <c r="G143" s="9" t="s">
        <v>157</v>
      </c>
      <c r="H143" s="5" t="str">
        <f>IF(F143="","",IFERROR(CONCATENATE("PEUA",VLOOKUP(ESTADO,REPORTE!AV$2:AW$33,2,0),DIDTRITO_FORM,CADER_FORM,IFERROR(INDEX(BS:BS,MATCH(DAY(F143),BR:BR,0),1),DAY(F143)),IFERROR(INDEX(BS:BS,MATCH(MONTH(F143),BR:BR,0),1),MONTH(F143)),YEAR(F143),G143),""))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8"/>
        <v/>
      </c>
      <c r="T143" s="2" t="str">
        <f>IFERROR(INDEX('padron cfe'!D:D,MATCH(DATOS!C143,'padron cfe'!A:A,0),1),"")</f>
        <v/>
      </c>
      <c r="U143" s="4"/>
      <c r="V143" s="4"/>
      <c r="W143" s="4"/>
      <c r="X143" s="4"/>
      <c r="Y143" s="6" t="s">
        <v>157</v>
      </c>
      <c r="Z143" s="4"/>
      <c r="AA143" s="4" t="str">
        <f t="shared" si="31"/>
        <v/>
      </c>
      <c r="AB143" s="4"/>
      <c r="AC143" s="4"/>
      <c r="AD143" s="4"/>
      <c r="AE143" s="2" t="str">
        <f>IFERROR(IF(INDEX(AE$1:AE142,MATCH(J143,J$1:J142,0),1)=0,"",INDEX(AE$1:AE142,MATCH(J143,J$1:J142,0),1)),"")</f>
        <v/>
      </c>
      <c r="AF143" s="2" t="str">
        <f>IFERROR(IF(INDEX(AF$1:AF142,MATCH(J143,J$1:J142,0),1)=0,"",INDEX(AF$1:AF142,MATCH(J143,J$1:J142,0),1)),"")</f>
        <v/>
      </c>
      <c r="AG143" s="2" t="str">
        <f>IFERROR(IF(INDEX(AG$1:AG142,MATCH(J143,J$1:J142,0),1)=0,"",INDEX(AG$1:AG142,MATCH(J143,J$1:J142,0),1)),"")</f>
        <v/>
      </c>
      <c r="AH143" s="2"/>
      <c r="AI143" s="2"/>
      <c r="AJ143" s="2"/>
      <c r="AK143" s="4"/>
      <c r="AL143" s="4"/>
      <c r="AM143" s="4"/>
      <c r="AN143" s="4"/>
      <c r="AO143" s="4"/>
      <c r="AP143" s="4"/>
      <c r="AQ143" s="4"/>
      <c r="AR143" s="4"/>
      <c r="AS143" s="4"/>
      <c r="AU143" s="7"/>
      <c r="AV143" s="47"/>
      <c r="AW143" s="66"/>
      <c r="AX143" s="66"/>
      <c r="AY143" s="66"/>
      <c r="AZ143" s="78"/>
      <c r="BA143" s="66"/>
      <c r="BB143" s="66"/>
      <c r="BC143" s="4"/>
      <c r="BD143" s="69"/>
      <c r="BE143" s="4"/>
      <c r="BF143" s="4"/>
      <c r="BG143" s="9"/>
      <c r="BH143" s="7"/>
      <c r="BI143" s="7"/>
      <c r="BJ143" s="7"/>
      <c r="BK143" s="7"/>
      <c r="BL143" s="7"/>
      <c r="BM143" s="7" t="str">
        <f t="shared" ca="1" si="32"/>
        <v/>
      </c>
      <c r="BN143" s="75" t="str">
        <f t="shared" si="33"/>
        <v/>
      </c>
      <c r="BO143" s="75" t="str">
        <f t="shared" si="34"/>
        <v/>
      </c>
      <c r="BU143" s="4" t="str">
        <f>IF(IFERROR(VLOOKUP(C143,C144:C$1993,1,0),"")="","",COUNTIF(C:C,C143))</f>
        <v/>
      </c>
      <c r="BY143" s="5" t="str">
        <f>IF(B143="","",IF(BU143="",1+(MAX(BY$2:BY142)),""))</f>
        <v/>
      </c>
      <c r="BZ143" s="5" t="str">
        <f t="shared" si="35"/>
        <v/>
      </c>
      <c r="CA143" s="5" t="str">
        <f t="shared" si="36"/>
        <v/>
      </c>
      <c r="CB143" s="14" t="str">
        <f t="shared" si="37"/>
        <v/>
      </c>
      <c r="CC143" s="25"/>
      <c r="CD143" s="15"/>
      <c r="CE143" s="5" t="str">
        <f t="shared" si="29"/>
        <v/>
      </c>
      <c r="CH143" s="5" t="str">
        <f t="shared" si="39"/>
        <v/>
      </c>
      <c r="CI143" s="5" t="str">
        <f>IF(J143="","",IFERROR(IF(VLOOKUP(J143,J$2:J142,1,0)=0,"",""),J143))</f>
        <v/>
      </c>
      <c r="CJ143" s="22" t="str">
        <f>IF(CI143="","",(IFERROR(VLOOKUP(MID(CI143,1,1),$DA$2:DE$28,3,0),0)+IFERROR(VLOOKUP(MID(CI143,2,1),DA$2:DE$28,4,0),0)+IFERROR(VLOOKUP(MID(CI143,3,1),DA$2:DE$28,5,0),0)+(ROW(CI143)/1000000000000)))</f>
        <v/>
      </c>
      <c r="CL143" s="5">
        <v>142</v>
      </c>
      <c r="CM143" s="5" t="str">
        <f>IFERROR(VLOOKUP(CL143,CH$2:CI1219,2,0),"")</f>
        <v/>
      </c>
      <c r="DG143" s="5" t="e">
        <f>IF(REPORTE!AH$2="si",IF(C143=VALUE(REPORTE!C$22),IF(SUM(DG144:DG$1993),CONCATENATE(INT(B143),", "),INT(B143)),""),IF(C143=VALUE(REPORTE!C$21),IF(SUM(DG144:DG$1993),CONCATENATE(INT(B143),", "),INT(B143)),""))</f>
        <v>#VALUE!</v>
      </c>
    </row>
    <row r="144" spans="1:111" s="5" customFormat="1" ht="15" customHeight="1" x14ac:dyDescent="0.25">
      <c r="A144" s="4" t="str">
        <f t="shared" ca="1" si="30"/>
        <v/>
      </c>
      <c r="B144" s="6"/>
      <c r="C144" s="8"/>
      <c r="D144" s="1" t="str">
        <f>IFERROR(INDEX('padron cfe'!B:B,MATCH(DATOS!C144,'padron cfe'!A:A,0),1),"")</f>
        <v/>
      </c>
      <c r="E144" s="1"/>
      <c r="F144" s="7"/>
      <c r="G144" s="9" t="s">
        <v>157</v>
      </c>
      <c r="H144" s="5" t="str">
        <f>IF(F144="","",IFERROR(CONCATENATE("PEUA",VLOOKUP(ESTADO,REPORTE!AV$2:AW$33,2,0),DIDTRITO_FORM,CADER_FORM,IFERROR(INDEX(BS:BS,MATCH(DAY(F144),BR:BR,0),1),DAY(F144)),IFERROR(INDEX(BS:BS,MATCH(MONTH(F144),BR:BR,0),1),MONTH(F144)),YEAR(F144),G144),""))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8"/>
        <v/>
      </c>
      <c r="T144" s="2" t="str">
        <f>IFERROR(INDEX('padron cfe'!D:D,MATCH(DATOS!C144,'padron cfe'!A:A,0),1),"")</f>
        <v/>
      </c>
      <c r="U144" s="4"/>
      <c r="V144" s="4"/>
      <c r="W144" s="4"/>
      <c r="X144" s="4"/>
      <c r="Y144" s="6" t="s">
        <v>157</v>
      </c>
      <c r="Z144" s="4"/>
      <c r="AA144" s="4" t="str">
        <f t="shared" si="31"/>
        <v/>
      </c>
      <c r="AB144" s="4"/>
      <c r="AC144" s="4"/>
      <c r="AD144" s="4"/>
      <c r="AE144" s="2" t="str">
        <f>IFERROR(IF(INDEX(AE$1:AE143,MATCH(J144,J$1:J143,0),1)=0,"",INDEX(AE$1:AE143,MATCH(J144,J$1:J143,0),1)),"")</f>
        <v/>
      </c>
      <c r="AF144" s="2" t="str">
        <f>IFERROR(IF(INDEX(AF$1:AF143,MATCH(J144,J$1:J143,0),1)=0,"",INDEX(AF$1:AF143,MATCH(J144,J$1:J143,0),1)),"")</f>
        <v/>
      </c>
      <c r="AG144" s="2" t="str">
        <f>IFERROR(IF(INDEX(AG$1:AG143,MATCH(J144,J$1:J143,0),1)=0,"",INDEX(AG$1:AG143,MATCH(J144,J$1:J143,0),1)),"")</f>
        <v/>
      </c>
      <c r="AH144" s="2"/>
      <c r="AI144" s="2"/>
      <c r="AJ144" s="2"/>
      <c r="AK144" s="4"/>
      <c r="AL144" s="4"/>
      <c r="AM144" s="4"/>
      <c r="AN144" s="4"/>
      <c r="AO144" s="4"/>
      <c r="AP144" s="4"/>
      <c r="AQ144" s="4"/>
      <c r="AR144" s="4"/>
      <c r="AS144" s="4"/>
      <c r="AU144" s="7"/>
      <c r="AV144" s="47"/>
      <c r="AW144" s="66"/>
      <c r="AX144" s="66"/>
      <c r="AY144" s="66"/>
      <c r="AZ144" s="78"/>
      <c r="BA144" s="66"/>
      <c r="BB144" s="66"/>
      <c r="BC144" s="4"/>
      <c r="BD144" s="69"/>
      <c r="BE144" s="4"/>
      <c r="BF144" s="4"/>
      <c r="BG144" s="9" t="s">
        <v>157</v>
      </c>
      <c r="BH144" s="7"/>
      <c r="BI144" s="7"/>
      <c r="BJ144" s="7"/>
      <c r="BK144" s="7"/>
      <c r="BL144" s="7"/>
      <c r="BM144" s="7" t="str">
        <f t="shared" ca="1" si="32"/>
        <v/>
      </c>
      <c r="BN144" s="75" t="str">
        <f t="shared" si="33"/>
        <v/>
      </c>
      <c r="BO144" s="75" t="str">
        <f t="shared" si="34"/>
        <v/>
      </c>
      <c r="BU144" s="4" t="str">
        <f>IF(IFERROR(VLOOKUP(C144,C145:C$1993,1,0),"")="","",COUNTIF(C:C,C144))</f>
        <v/>
      </c>
      <c r="BY144" s="5" t="str">
        <f>IF(B144="","",IF(BU144="",1+(MAX(BY$2:BY143)),""))</f>
        <v/>
      </c>
      <c r="BZ144" s="5" t="str">
        <f t="shared" si="35"/>
        <v/>
      </c>
      <c r="CA144" s="5" t="str">
        <f t="shared" si="36"/>
        <v/>
      </c>
      <c r="CB144" s="14" t="str">
        <f t="shared" si="37"/>
        <v/>
      </c>
      <c r="CC144" s="25"/>
      <c r="CD144" s="15"/>
      <c r="CE144" s="5" t="str">
        <f t="shared" si="29"/>
        <v/>
      </c>
      <c r="CH144" s="5" t="str">
        <f t="shared" si="39"/>
        <v/>
      </c>
      <c r="CI144" s="5" t="str">
        <f>IF(J144="","",IFERROR(IF(VLOOKUP(J144,J$2:J143,1,0)=0,"",""),J144))</f>
        <v/>
      </c>
      <c r="CJ144" s="22" t="str">
        <f>IF(CI144="","",(IFERROR(VLOOKUP(MID(CI144,1,1),$DA$2:DE$28,3,0),0)+IFERROR(VLOOKUP(MID(CI144,2,1),DA$2:DE$28,4,0),0)+IFERROR(VLOOKUP(MID(CI144,3,1),DA$2:DE$28,5,0),0)+(ROW(CI144)/1000000000000)))</f>
        <v/>
      </c>
      <c r="CL144" s="5">
        <v>143</v>
      </c>
      <c r="CM144" s="5" t="str">
        <f>IFERROR(VLOOKUP(CL144,CH$2:CI1220,2,0),"")</f>
        <v/>
      </c>
      <c r="DG144" s="5" t="e">
        <f>IF(REPORTE!AH$2="si",IF(C144=VALUE(REPORTE!C$22),IF(SUM(DG145:DG$1993),CONCATENATE(INT(B144),", "),INT(B144)),""),IF(C144=VALUE(REPORTE!C$21),IF(SUM(DG145:DG$1993),CONCATENATE(INT(B144),", "),INT(B144)),""))</f>
        <v>#VALUE!</v>
      </c>
    </row>
    <row r="145" spans="1:111" s="5" customFormat="1" ht="15" customHeight="1" x14ac:dyDescent="0.25">
      <c r="A145" s="4" t="str">
        <f t="shared" ca="1" si="30"/>
        <v/>
      </c>
      <c r="B145" s="6"/>
      <c r="C145" s="8"/>
      <c r="D145" s="1" t="str">
        <f>IFERROR(INDEX('padron cfe'!B:B,MATCH(DATOS!C145,'padron cfe'!A:A,0),1),"")</f>
        <v/>
      </c>
      <c r="E145" s="1"/>
      <c r="F145" s="7"/>
      <c r="G145" s="9" t="s">
        <v>157</v>
      </c>
      <c r="H145" s="5" t="str">
        <f>IF(F145="","",IFERROR(CONCATENATE("PEUA",VLOOKUP(ESTADO,REPORTE!AV$2:AW$33,2,0),DIDTRITO_FORM,CADER_FORM,IFERROR(INDEX(BS:BS,MATCH(DAY(F145),BR:BR,0),1),DAY(F145)),IFERROR(INDEX(BS:BS,MATCH(MONTH(F145),BR:BR,0),1),MONTH(F145)),YEAR(F145),G145),""))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8"/>
        <v/>
      </c>
      <c r="T145" s="2" t="str">
        <f>IFERROR(INDEX('padron cfe'!D:D,MATCH(DATOS!C145,'padron cfe'!A:A,0),1),"")</f>
        <v/>
      </c>
      <c r="U145" s="4"/>
      <c r="V145" s="4"/>
      <c r="W145" s="4"/>
      <c r="X145" s="4"/>
      <c r="Y145" s="6" t="s">
        <v>157</v>
      </c>
      <c r="Z145" s="4"/>
      <c r="AA145" s="4" t="str">
        <f t="shared" si="31"/>
        <v/>
      </c>
      <c r="AB145" s="4"/>
      <c r="AC145" s="4"/>
      <c r="AD145" s="4"/>
      <c r="AE145" s="2" t="str">
        <f>IFERROR(IF(INDEX(AE$1:AE144,MATCH(J145,J$1:J144,0),1)=0,"",INDEX(AE$1:AE144,MATCH(J145,J$1:J144,0),1)),"")</f>
        <v/>
      </c>
      <c r="AF145" s="2" t="str">
        <f>IFERROR(IF(INDEX(AF$1:AF144,MATCH(J145,J$1:J144,0),1)=0,"",INDEX(AF$1:AF144,MATCH(J145,J$1:J144,0),1)),"")</f>
        <v/>
      </c>
      <c r="AG145" s="2" t="str">
        <f>IFERROR(IF(INDEX(AG$1:AG144,MATCH(J145,J$1:J144,0),1)=0,"",INDEX(AG$1:AG144,MATCH(J145,J$1:J144,0),1)),"")</f>
        <v/>
      </c>
      <c r="AH145" s="2"/>
      <c r="AI145" s="2"/>
      <c r="AJ145" s="2"/>
      <c r="AK145" s="4"/>
      <c r="AL145" s="4"/>
      <c r="AM145" s="4"/>
      <c r="AN145" s="4"/>
      <c r="AO145" s="4"/>
      <c r="AP145" s="4"/>
      <c r="AQ145" s="4"/>
      <c r="AR145" s="4"/>
      <c r="AS145" s="4"/>
      <c r="AU145" s="7"/>
      <c r="AV145" s="47"/>
      <c r="AW145" s="66"/>
      <c r="AX145" s="66"/>
      <c r="AY145" s="66"/>
      <c r="AZ145" s="78"/>
      <c r="BA145" s="66"/>
      <c r="BB145" s="66"/>
      <c r="BC145" s="4"/>
      <c r="BD145" s="69"/>
      <c r="BE145" s="4"/>
      <c r="BF145" s="4"/>
      <c r="BG145" s="9"/>
      <c r="BH145" s="7"/>
      <c r="BI145" s="7"/>
      <c r="BJ145" s="7"/>
      <c r="BK145" s="7"/>
      <c r="BL145" s="7"/>
      <c r="BM145" s="7" t="str">
        <f t="shared" ca="1" si="32"/>
        <v/>
      </c>
      <c r="BN145" s="75" t="str">
        <f t="shared" si="33"/>
        <v/>
      </c>
      <c r="BO145" s="75" t="str">
        <f t="shared" si="34"/>
        <v/>
      </c>
      <c r="BU145" s="4" t="str">
        <f>IF(IFERROR(VLOOKUP(C145,C146:C$1993,1,0),"")="","",COUNTIF(C:C,C145))</f>
        <v/>
      </c>
      <c r="BY145" s="5" t="str">
        <f>IF(B145="","",IF(BU145="",1+(MAX(BY$2:BY144)),""))</f>
        <v/>
      </c>
      <c r="BZ145" s="5" t="str">
        <f t="shared" si="35"/>
        <v/>
      </c>
      <c r="CA145" s="5" t="str">
        <f t="shared" si="36"/>
        <v/>
      </c>
      <c r="CB145" s="14" t="str">
        <f t="shared" si="37"/>
        <v/>
      </c>
      <c r="CC145" s="25"/>
      <c r="CD145" s="15"/>
      <c r="CE145" s="5" t="str">
        <f t="shared" si="29"/>
        <v/>
      </c>
      <c r="CH145" s="5" t="str">
        <f t="shared" si="39"/>
        <v/>
      </c>
      <c r="CI145" s="5" t="str">
        <f>IF(J145="","",IFERROR(IF(VLOOKUP(J145,J$2:J144,1,0)=0,"",""),J145))</f>
        <v/>
      </c>
      <c r="CJ145" s="22" t="str">
        <f>IF(CI145="","",(IFERROR(VLOOKUP(MID(CI145,1,1),$DA$2:DE$28,3,0),0)+IFERROR(VLOOKUP(MID(CI145,2,1),DA$2:DE$28,4,0),0)+IFERROR(VLOOKUP(MID(CI145,3,1),DA$2:DE$28,5,0),0)+(ROW(CI145)/1000000000000)))</f>
        <v/>
      </c>
      <c r="CL145" s="5">
        <v>144</v>
      </c>
      <c r="CM145" s="5" t="str">
        <f>IFERROR(VLOOKUP(CL145,CH$2:CI1221,2,0),"")</f>
        <v/>
      </c>
      <c r="DG145" s="5" t="e">
        <f>IF(REPORTE!AH$2="si",IF(C145=VALUE(REPORTE!C$22),IF(SUM(DG146:DG$1993),CONCATENATE(INT(B145),", "),INT(B145)),""),IF(C145=VALUE(REPORTE!C$21),IF(SUM(DG146:DG$1993),CONCATENATE(INT(B145),", "),INT(B145)),""))</f>
        <v>#VALUE!</v>
      </c>
    </row>
    <row r="146" spans="1:111" s="5" customFormat="1" ht="15" customHeight="1" x14ac:dyDescent="0.25">
      <c r="A146" s="4" t="str">
        <f t="shared" ca="1" si="30"/>
        <v/>
      </c>
      <c r="B146" s="6"/>
      <c r="C146" s="8"/>
      <c r="D146" s="1" t="str">
        <f>IFERROR(INDEX('padron cfe'!B:B,MATCH(DATOS!C146,'padron cfe'!A:A,0),1),"")</f>
        <v/>
      </c>
      <c r="E146" s="1"/>
      <c r="F146" s="7"/>
      <c r="G146" s="9" t="s">
        <v>157</v>
      </c>
      <c r="H146" s="5" t="str">
        <f>IF(F146="","",IFERROR(CONCATENATE("PEUA",VLOOKUP(ESTADO,REPORTE!AV$2:AW$33,2,0),DIDTRITO_FORM,CADER_FORM,IFERROR(INDEX(BS:BS,MATCH(DAY(F146),BR:BR,0),1),DAY(F146)),IFERROR(INDEX(BS:BS,MATCH(MONTH(F146),BR:BR,0),1),MONTH(F146)),YEAR(F146),G146),""))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8"/>
        <v/>
      </c>
      <c r="T146" s="2" t="str">
        <f>IFERROR(INDEX('padron cfe'!D:D,MATCH(DATOS!C146,'padron cfe'!A:A,0),1),"")</f>
        <v/>
      </c>
      <c r="U146" s="4"/>
      <c r="V146" s="4"/>
      <c r="W146" s="4"/>
      <c r="X146" s="4"/>
      <c r="Y146" s="6" t="s">
        <v>157</v>
      </c>
      <c r="Z146" s="4"/>
      <c r="AA146" s="4" t="str">
        <f t="shared" si="31"/>
        <v/>
      </c>
      <c r="AB146" s="4"/>
      <c r="AC146" s="4"/>
      <c r="AD146" s="4"/>
      <c r="AE146" s="2" t="str">
        <f>IFERROR(IF(INDEX(AE$1:AE145,MATCH(J146,J$1:J145,0),1)=0,"",INDEX(AE$1:AE145,MATCH(J146,J$1:J145,0),1)),"")</f>
        <v/>
      </c>
      <c r="AF146" s="2" t="str">
        <f>IFERROR(IF(INDEX(AF$1:AF145,MATCH(J146,J$1:J145,0),1)=0,"",INDEX(AF$1:AF145,MATCH(J146,J$1:J145,0),1)),"")</f>
        <v/>
      </c>
      <c r="AG146" s="2" t="str">
        <f>IFERROR(IF(INDEX(AG$1:AG145,MATCH(J146,J$1:J145,0),1)=0,"",INDEX(AG$1:AG145,MATCH(J146,J$1:J145,0),1)),"")</f>
        <v/>
      </c>
      <c r="AH146" s="2"/>
      <c r="AI146" s="2"/>
      <c r="AJ146" s="2"/>
      <c r="AK146" s="4"/>
      <c r="AL146" s="4"/>
      <c r="AM146" s="4"/>
      <c r="AN146" s="4"/>
      <c r="AO146" s="4"/>
      <c r="AP146" s="4"/>
      <c r="AQ146" s="4"/>
      <c r="AR146" s="4"/>
      <c r="AS146" s="4"/>
      <c r="AU146" s="7"/>
      <c r="AV146" s="47"/>
      <c r="AW146" s="66"/>
      <c r="AX146" s="66"/>
      <c r="AY146" s="66"/>
      <c r="AZ146" s="78"/>
      <c r="BA146" s="66"/>
      <c r="BB146" s="66"/>
      <c r="BC146" s="4"/>
      <c r="BD146" s="69"/>
      <c r="BE146" s="4"/>
      <c r="BF146" s="4"/>
      <c r="BG146" s="9" t="s">
        <v>157</v>
      </c>
      <c r="BH146" s="7"/>
      <c r="BI146" s="7"/>
      <c r="BJ146" s="7"/>
      <c r="BK146" s="7"/>
      <c r="BL146" s="7"/>
      <c r="BM146" s="7" t="str">
        <f t="shared" ca="1" si="32"/>
        <v/>
      </c>
      <c r="BN146" s="75" t="str">
        <f t="shared" si="33"/>
        <v/>
      </c>
      <c r="BO146" s="75" t="str">
        <f t="shared" si="34"/>
        <v/>
      </c>
      <c r="BU146" s="4" t="str">
        <f>IF(IFERROR(VLOOKUP(C146,C147:C$1993,1,0),"")="","",COUNTIF(C:C,C146))</f>
        <v/>
      </c>
      <c r="BY146" s="5" t="str">
        <f>IF(B146="","",IF(BU146="",1+(MAX(BY$2:BY145)),""))</f>
        <v/>
      </c>
      <c r="BZ146" s="5" t="str">
        <f t="shared" si="35"/>
        <v/>
      </c>
      <c r="CA146" s="5" t="str">
        <f t="shared" si="36"/>
        <v/>
      </c>
      <c r="CB146" s="14" t="str">
        <f t="shared" si="37"/>
        <v/>
      </c>
      <c r="CC146" s="25"/>
      <c r="CD146" s="15"/>
      <c r="CE146" s="5" t="str">
        <f t="shared" si="29"/>
        <v/>
      </c>
      <c r="CH146" s="5" t="str">
        <f t="shared" si="39"/>
        <v/>
      </c>
      <c r="CI146" s="5" t="str">
        <f>IF(J146="","",IFERROR(IF(VLOOKUP(J146,J$2:J145,1,0)=0,"",""),J146))</f>
        <v/>
      </c>
      <c r="CJ146" s="22" t="str">
        <f>IF(CI146="","",(IFERROR(VLOOKUP(MID(CI146,1,1),$DA$2:DE$28,3,0),0)+IFERROR(VLOOKUP(MID(CI146,2,1),DA$2:DE$28,4,0),0)+IFERROR(VLOOKUP(MID(CI146,3,1),DA$2:DE$28,5,0),0)+(ROW(CI146)/1000000000000)))</f>
        <v/>
      </c>
      <c r="CL146" s="5">
        <v>145</v>
      </c>
      <c r="CM146" s="5" t="str">
        <f>IFERROR(VLOOKUP(CL146,CH$2:CI1222,2,0),"")</f>
        <v/>
      </c>
      <c r="DG146" s="5" t="e">
        <f>IF(REPORTE!AH$2="si",IF(C146=VALUE(REPORTE!C$22),IF(SUM(DG147:DG$1993),CONCATENATE(INT(B146),", "),INT(B146)),""),IF(C146=VALUE(REPORTE!C$21),IF(SUM(DG147:DG$1993),CONCATENATE(INT(B146),", "),INT(B146)),""))</f>
        <v>#VALUE!</v>
      </c>
    </row>
    <row r="147" spans="1:111" s="5" customFormat="1" ht="15" customHeight="1" x14ac:dyDescent="0.25">
      <c r="A147" s="4" t="str">
        <f t="shared" ca="1" si="30"/>
        <v/>
      </c>
      <c r="B147" s="6"/>
      <c r="C147" s="8"/>
      <c r="D147" s="1" t="str">
        <f>IFERROR(INDEX('padron cfe'!B:B,MATCH(DATOS!C147,'padron cfe'!A:A,0),1),"")</f>
        <v/>
      </c>
      <c r="E147" s="1"/>
      <c r="F147" s="7"/>
      <c r="G147" s="9" t="s">
        <v>157</v>
      </c>
      <c r="H147" s="5" t="str">
        <f>IF(F147="","",IFERROR(CONCATENATE("PEUA",VLOOKUP(ESTADO,REPORTE!AV$2:AW$33,2,0),DIDTRITO_FORM,CADER_FORM,IFERROR(INDEX(BS:BS,MATCH(DAY(F147),BR:BR,0),1),DAY(F147)),IFERROR(INDEX(BS:BS,MATCH(MONTH(F147),BR:BR,0),1),MONTH(F147)),YEAR(F147),G147),""))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8"/>
        <v/>
      </c>
      <c r="T147" s="2" t="str">
        <f>IFERROR(INDEX('padron cfe'!D:D,MATCH(DATOS!C147,'padron cfe'!A:A,0),1),"")</f>
        <v/>
      </c>
      <c r="U147" s="4"/>
      <c r="V147" s="4"/>
      <c r="W147" s="4"/>
      <c r="X147" s="4"/>
      <c r="Y147" s="6" t="s">
        <v>157</v>
      </c>
      <c r="Z147" s="4"/>
      <c r="AA147" s="4" t="str">
        <f t="shared" si="31"/>
        <v/>
      </c>
      <c r="AB147" s="4"/>
      <c r="AC147" s="4"/>
      <c r="AD147" s="4"/>
      <c r="AE147" s="2" t="str">
        <f>IFERROR(IF(INDEX(AE$1:AE146,MATCH(J147,J$1:J146,0),1)=0,"",INDEX(AE$1:AE146,MATCH(J147,J$1:J146,0),1)),"")</f>
        <v/>
      </c>
      <c r="AF147" s="2" t="str">
        <f>IFERROR(IF(INDEX(AF$1:AF146,MATCH(J147,J$1:J146,0),1)=0,"",INDEX(AF$1:AF146,MATCH(J147,J$1:J146,0),1)),"")</f>
        <v/>
      </c>
      <c r="AG147" s="2" t="str">
        <f>IFERROR(IF(INDEX(AG$1:AG146,MATCH(J147,J$1:J146,0),1)=0,"",INDEX(AG$1:AG146,MATCH(J147,J$1:J146,0),1)),"")</f>
        <v/>
      </c>
      <c r="AH147" s="2"/>
      <c r="AI147" s="2"/>
      <c r="AJ147" s="2"/>
      <c r="AK147" s="4"/>
      <c r="AL147" s="4"/>
      <c r="AM147" s="4"/>
      <c r="AN147" s="4"/>
      <c r="AO147" s="4"/>
      <c r="AP147" s="4"/>
      <c r="AQ147" s="4"/>
      <c r="AR147" s="4"/>
      <c r="AS147" s="4"/>
      <c r="AU147" s="7"/>
      <c r="AV147" s="47"/>
      <c r="AW147" s="66"/>
      <c r="AX147" s="66"/>
      <c r="AY147" s="66"/>
      <c r="AZ147" s="78"/>
      <c r="BA147" s="66"/>
      <c r="BB147" s="66"/>
      <c r="BC147" s="4"/>
      <c r="BD147" s="69"/>
      <c r="BE147" s="4"/>
      <c r="BF147" s="4"/>
      <c r="BG147" s="9"/>
      <c r="BH147" s="7"/>
      <c r="BI147" s="7"/>
      <c r="BJ147" s="7"/>
      <c r="BK147" s="7"/>
      <c r="BL147" s="7"/>
      <c r="BM147" s="7" t="str">
        <f t="shared" ca="1" si="32"/>
        <v/>
      </c>
      <c r="BN147" s="75" t="str">
        <f t="shared" si="33"/>
        <v/>
      </c>
      <c r="BO147" s="75" t="str">
        <f t="shared" si="34"/>
        <v/>
      </c>
      <c r="BU147" s="4" t="str">
        <f>IF(IFERROR(VLOOKUP(C147,C148:C$1993,1,0),"")="","",COUNTIF(C:C,C147))</f>
        <v/>
      </c>
      <c r="BY147" s="5" t="str">
        <f>IF(B147="","",IF(BU147="",1+(MAX(BY$2:BY146)),""))</f>
        <v/>
      </c>
      <c r="BZ147" s="5" t="str">
        <f t="shared" si="35"/>
        <v/>
      </c>
      <c r="CA147" s="5" t="str">
        <f t="shared" si="36"/>
        <v/>
      </c>
      <c r="CB147" s="14" t="str">
        <f t="shared" si="37"/>
        <v/>
      </c>
      <c r="CC147" s="25"/>
      <c r="CD147" s="15"/>
      <c r="CE147" s="5" t="str">
        <f t="shared" ref="CE147:CE178" si="40">CONCATENATE(AK147,AL147,AM147,AN147,AO147)</f>
        <v/>
      </c>
      <c r="CH147" s="5" t="str">
        <f t="shared" si="39"/>
        <v/>
      </c>
      <c r="CI147" s="5" t="str">
        <f>IF(J147="","",IFERROR(IF(VLOOKUP(J147,J$2:J146,1,0)=0,"",""),J147))</f>
        <v/>
      </c>
      <c r="CJ147" s="22" t="str">
        <f>IF(CI147="","",(IFERROR(VLOOKUP(MID(CI147,1,1),$DA$2:DE$28,3,0),0)+IFERROR(VLOOKUP(MID(CI147,2,1),DA$2:DE$28,4,0),0)+IFERROR(VLOOKUP(MID(CI147,3,1),DA$2:DE$28,5,0),0)+(ROW(CI147)/1000000000000)))</f>
        <v/>
      </c>
      <c r="CL147" s="5">
        <v>146</v>
      </c>
      <c r="CM147" s="5" t="str">
        <f>IFERROR(VLOOKUP(CL147,CH$2:CI1223,2,0),"")</f>
        <v/>
      </c>
      <c r="DG147" s="5" t="e">
        <f>IF(REPORTE!AH$2="si",IF(C147=VALUE(REPORTE!C$22),IF(SUM(DG148:DG$1993),CONCATENATE(INT(B147),", "),INT(B147)),""),IF(C147=VALUE(REPORTE!C$21),IF(SUM(DG148:DG$1993),CONCATENATE(INT(B147),", "),INT(B147)),""))</f>
        <v>#VALUE!</v>
      </c>
    </row>
    <row r="148" spans="1:111" s="5" customFormat="1" ht="15" customHeight="1" x14ac:dyDescent="0.25">
      <c r="A148" s="4" t="str">
        <f t="shared" ca="1" si="30"/>
        <v/>
      </c>
      <c r="B148" s="6"/>
      <c r="C148" s="8"/>
      <c r="D148" s="1" t="str">
        <f>IFERROR(INDEX('padron cfe'!B:B,MATCH(DATOS!C148,'padron cfe'!A:A,0),1),"")</f>
        <v/>
      </c>
      <c r="E148" s="1"/>
      <c r="F148" s="7"/>
      <c r="G148" s="9" t="s">
        <v>157</v>
      </c>
      <c r="H148" s="5" t="str">
        <f>IF(F148="","",IFERROR(CONCATENATE("PEUA",VLOOKUP(ESTADO,REPORTE!AV$2:AW$33,2,0),DIDTRITO_FORM,CADER_FORM,IFERROR(INDEX(BS:BS,MATCH(DAY(F148),BR:BR,0),1),DAY(F148)),IFERROR(INDEX(BS:BS,MATCH(MONTH(F148),BR:BR,0),1),MONTH(F148)),YEAR(F148),G148),""))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8"/>
        <v/>
      </c>
      <c r="T148" s="2" t="str">
        <f>IFERROR(INDEX('padron cfe'!D:D,MATCH(DATOS!C148,'padron cfe'!A:A,0),1),"")</f>
        <v/>
      </c>
      <c r="U148" s="4"/>
      <c r="V148" s="4"/>
      <c r="W148" s="4"/>
      <c r="X148" s="4"/>
      <c r="Y148" s="6" t="s">
        <v>157</v>
      </c>
      <c r="Z148" s="4"/>
      <c r="AA148" s="4" t="str">
        <f t="shared" si="31"/>
        <v/>
      </c>
      <c r="AB148" s="4"/>
      <c r="AC148" s="4"/>
      <c r="AD148" s="4"/>
      <c r="AE148" s="2" t="str">
        <f>IFERROR(IF(INDEX(AE$1:AE147,MATCH(J148,J$1:J147,0),1)=0,"",INDEX(AE$1:AE147,MATCH(J148,J$1:J147,0),1)),"")</f>
        <v/>
      </c>
      <c r="AF148" s="2" t="str">
        <f>IFERROR(IF(INDEX(AF$1:AF147,MATCH(J148,J$1:J147,0),1)=0,"",INDEX(AF$1:AF147,MATCH(J148,J$1:J147,0),1)),"")</f>
        <v/>
      </c>
      <c r="AG148" s="2" t="str">
        <f>IFERROR(IF(INDEX(AG$1:AG147,MATCH(J148,J$1:J147,0),1)=0,"",INDEX(AG$1:AG147,MATCH(J148,J$1:J147,0),1)),"")</f>
        <v/>
      </c>
      <c r="AH148" s="2"/>
      <c r="AI148" s="2"/>
      <c r="AJ148" s="2"/>
      <c r="AK148" s="4"/>
      <c r="AL148" s="4"/>
      <c r="AM148" s="4"/>
      <c r="AN148" s="4"/>
      <c r="AO148" s="4"/>
      <c r="AP148" s="4"/>
      <c r="AQ148" s="4"/>
      <c r="AR148" s="4"/>
      <c r="AS148" s="4"/>
      <c r="AU148" s="7"/>
      <c r="AV148" s="47"/>
      <c r="AW148" s="66"/>
      <c r="AX148" s="66"/>
      <c r="AY148" s="66"/>
      <c r="AZ148" s="78"/>
      <c r="BA148" s="66"/>
      <c r="BB148" s="66"/>
      <c r="BC148" s="4"/>
      <c r="BD148" s="69"/>
      <c r="BE148" s="4"/>
      <c r="BF148" s="4"/>
      <c r="BG148" s="9" t="s">
        <v>157</v>
      </c>
      <c r="BH148" s="7"/>
      <c r="BI148" s="7"/>
      <c r="BJ148" s="7"/>
      <c r="BK148" s="7"/>
      <c r="BL148" s="7"/>
      <c r="BM148" s="7" t="str">
        <f t="shared" ca="1" si="32"/>
        <v/>
      </c>
      <c r="BN148" s="75" t="str">
        <f t="shared" si="33"/>
        <v/>
      </c>
      <c r="BO148" s="75" t="str">
        <f t="shared" si="34"/>
        <v/>
      </c>
      <c r="BU148" s="4" t="str">
        <f>IF(IFERROR(VLOOKUP(C148,C149:C$1993,1,0),"")="","",COUNTIF(C:C,C148))</f>
        <v/>
      </c>
      <c r="BY148" s="5" t="str">
        <f>IF(B148="","",IF(BU148="",1+(MAX(BY$2:BY147)),""))</f>
        <v/>
      </c>
      <c r="BZ148" s="5" t="str">
        <f t="shared" si="35"/>
        <v/>
      </c>
      <c r="CA148" s="5" t="str">
        <f t="shared" si="36"/>
        <v/>
      </c>
      <c r="CB148" s="14" t="str">
        <f t="shared" si="37"/>
        <v/>
      </c>
      <c r="CC148" s="25"/>
      <c r="CD148" s="15"/>
      <c r="CE148" s="5" t="str">
        <f t="shared" si="40"/>
        <v/>
      </c>
      <c r="CH148" s="5" t="str">
        <f t="shared" si="39"/>
        <v/>
      </c>
      <c r="CI148" s="5" t="str">
        <f>IF(J148="","",IFERROR(IF(VLOOKUP(J148,J$2:J147,1,0)=0,"",""),J148))</f>
        <v/>
      </c>
      <c r="CJ148" s="22" t="str">
        <f>IF(CI148="","",(IFERROR(VLOOKUP(MID(CI148,1,1),$DA$2:DE$28,3,0),0)+IFERROR(VLOOKUP(MID(CI148,2,1),DA$2:DE$28,4,0),0)+IFERROR(VLOOKUP(MID(CI148,3,1),DA$2:DE$28,5,0),0)+(ROW(CI148)/1000000000000)))</f>
        <v/>
      </c>
      <c r="CL148" s="5">
        <v>147</v>
      </c>
      <c r="CM148" s="5" t="str">
        <f>IFERROR(VLOOKUP(CL148,CH$2:CI1224,2,0),"")</f>
        <v/>
      </c>
      <c r="DG148" s="5" t="e">
        <f>IF(REPORTE!AH$2="si",IF(C148=VALUE(REPORTE!C$22),IF(SUM(DG149:DG$1993),CONCATENATE(INT(B148),", "),INT(B148)),""),IF(C148=VALUE(REPORTE!C$21),IF(SUM(DG149:DG$1993),CONCATENATE(INT(B148),", "),INT(B148)),""))</f>
        <v>#VALUE!</v>
      </c>
    </row>
    <row r="149" spans="1:111" s="5" customFormat="1" ht="15" customHeight="1" x14ac:dyDescent="0.25">
      <c r="A149" s="4" t="str">
        <f t="shared" ca="1" si="30"/>
        <v/>
      </c>
      <c r="B149" s="6"/>
      <c r="C149" s="8"/>
      <c r="D149" s="1" t="str">
        <f>IFERROR(INDEX('padron cfe'!B:B,MATCH(DATOS!C149,'padron cfe'!A:A,0),1),"")</f>
        <v/>
      </c>
      <c r="E149" s="1"/>
      <c r="F149" s="7"/>
      <c r="G149" s="9" t="s">
        <v>157</v>
      </c>
      <c r="H149" s="5" t="str">
        <f>IF(F149="","",IFERROR(CONCATENATE("PEUA",VLOOKUP(ESTADO,REPORTE!AV$2:AW$33,2,0),DIDTRITO_FORM,CADER_FORM,IFERROR(INDEX(BS:BS,MATCH(DAY(F149),BR:BR,0),1),DAY(F149)),IFERROR(INDEX(BS:BS,MATCH(MONTH(F149),BR:BR,0),1),MONTH(F149)),YEAR(F149),G149),""))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8"/>
        <v/>
      </c>
      <c r="T149" s="2" t="str">
        <f>IFERROR(INDEX('padron cfe'!D:D,MATCH(DATOS!C149,'padron cfe'!A:A,0),1),"")</f>
        <v/>
      </c>
      <c r="U149" s="4"/>
      <c r="V149" s="4"/>
      <c r="W149" s="4"/>
      <c r="X149" s="4"/>
      <c r="Y149" s="6" t="s">
        <v>157</v>
      </c>
      <c r="Z149" s="4"/>
      <c r="AA149" s="4" t="str">
        <f t="shared" si="31"/>
        <v/>
      </c>
      <c r="AB149" s="4"/>
      <c r="AC149" s="4"/>
      <c r="AD149" s="4"/>
      <c r="AE149" s="2" t="str">
        <f>IFERROR(IF(INDEX(AE$1:AE148,MATCH(J149,J$1:J148,0),1)=0,"",INDEX(AE$1:AE148,MATCH(J149,J$1:J148,0),1)),"")</f>
        <v/>
      </c>
      <c r="AF149" s="2" t="str">
        <f>IFERROR(IF(INDEX(AF$1:AF148,MATCH(J149,J$1:J148,0),1)=0,"",INDEX(AF$1:AF148,MATCH(J149,J$1:J148,0),1)),"")</f>
        <v/>
      </c>
      <c r="AG149" s="2" t="str">
        <f>IFERROR(IF(INDEX(AG$1:AG148,MATCH(J149,J$1:J148,0),1)=0,"",INDEX(AG$1:AG148,MATCH(J149,J$1:J148,0),1)),"")</f>
        <v/>
      </c>
      <c r="AH149" s="2"/>
      <c r="AI149" s="2"/>
      <c r="AJ149" s="2"/>
      <c r="AK149" s="4"/>
      <c r="AL149" s="4"/>
      <c r="AM149" s="4"/>
      <c r="AN149" s="4"/>
      <c r="AO149" s="4"/>
      <c r="AP149" s="4"/>
      <c r="AQ149" s="4"/>
      <c r="AR149" s="4"/>
      <c r="AS149" s="4"/>
      <c r="AU149" s="7"/>
      <c r="AV149" s="47"/>
      <c r="AW149" s="66"/>
      <c r="AX149" s="66"/>
      <c r="AY149" s="66"/>
      <c r="AZ149" s="78"/>
      <c r="BA149" s="66"/>
      <c r="BB149" s="66"/>
      <c r="BC149" s="4"/>
      <c r="BD149" s="69"/>
      <c r="BE149" s="4"/>
      <c r="BF149" s="4"/>
      <c r="BG149" s="9"/>
      <c r="BH149" s="7"/>
      <c r="BI149" s="7"/>
      <c r="BJ149" s="7"/>
      <c r="BK149" s="7"/>
      <c r="BL149" s="7"/>
      <c r="BM149" s="7" t="str">
        <f t="shared" ca="1" si="32"/>
        <v/>
      </c>
      <c r="BN149" s="75" t="str">
        <f t="shared" si="33"/>
        <v/>
      </c>
      <c r="BO149" s="75" t="str">
        <f t="shared" si="34"/>
        <v/>
      </c>
      <c r="BU149" s="4" t="str">
        <f>IF(IFERROR(VLOOKUP(C149,C150:C$1993,1,0),"")="","",COUNTIF(C:C,C149))</f>
        <v/>
      </c>
      <c r="BY149" s="5" t="str">
        <f>IF(B149="","",IF(BU149="",1+(MAX(BY$2:BY148)),""))</f>
        <v/>
      </c>
      <c r="BZ149" s="5" t="str">
        <f t="shared" si="35"/>
        <v/>
      </c>
      <c r="CA149" s="5" t="str">
        <f t="shared" si="36"/>
        <v/>
      </c>
      <c r="CB149" s="14" t="str">
        <f t="shared" si="37"/>
        <v/>
      </c>
      <c r="CC149" s="25"/>
      <c r="CD149" s="15"/>
      <c r="CE149" s="5" t="str">
        <f t="shared" si="40"/>
        <v/>
      </c>
      <c r="CH149" s="5" t="str">
        <f t="shared" si="39"/>
        <v/>
      </c>
      <c r="CI149" s="5" t="str">
        <f>IF(J149="","",IFERROR(IF(VLOOKUP(J149,J$2:J148,1,0)=0,"",""),J149))</f>
        <v/>
      </c>
      <c r="CJ149" s="22" t="str">
        <f>IF(CI149="","",(IFERROR(VLOOKUP(MID(CI149,1,1),$DA$2:DE$28,3,0),0)+IFERROR(VLOOKUP(MID(CI149,2,1),DA$2:DE$28,4,0),0)+IFERROR(VLOOKUP(MID(CI149,3,1),DA$2:DE$28,5,0),0)+(ROW(CI149)/1000000000000)))</f>
        <v/>
      </c>
      <c r="CL149" s="5">
        <v>148</v>
      </c>
      <c r="CM149" s="5" t="str">
        <f>IFERROR(VLOOKUP(CL149,CH$2:CI1225,2,0),"")</f>
        <v/>
      </c>
      <c r="DG149" s="5" t="e">
        <f>IF(REPORTE!AH$2="si",IF(C149=VALUE(REPORTE!C$22),IF(SUM(DG150:DG$1993),CONCATENATE(INT(B149),", "),INT(B149)),""),IF(C149=VALUE(REPORTE!C$21),IF(SUM(DG150:DG$1993),CONCATENATE(INT(B149),", "),INT(B149)),""))</f>
        <v>#VALUE!</v>
      </c>
    </row>
    <row r="150" spans="1:111" s="5" customFormat="1" ht="15" customHeight="1" x14ac:dyDescent="0.25">
      <c r="A150" s="4" t="str">
        <f t="shared" ca="1" si="30"/>
        <v/>
      </c>
      <c r="B150" s="6"/>
      <c r="C150" s="8"/>
      <c r="D150" s="1" t="str">
        <f>IFERROR(INDEX('padron cfe'!B:B,MATCH(DATOS!C150,'padron cfe'!A:A,0),1),"")</f>
        <v/>
      </c>
      <c r="E150" s="1"/>
      <c r="F150" s="7"/>
      <c r="G150" s="9" t="s">
        <v>157</v>
      </c>
      <c r="H150" s="5" t="str">
        <f>IF(F150="","",IFERROR(CONCATENATE("PEUA",VLOOKUP(ESTADO,REPORTE!AV$2:AW$33,2,0),DIDTRITO_FORM,CADER_FORM,IFERROR(INDEX(BS:BS,MATCH(DAY(F150),BR:BR,0),1),DAY(F150)),IFERROR(INDEX(BS:BS,MATCH(MONTH(F150),BR:BR,0),1),MONTH(F150)),YEAR(F150),G150),""))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8"/>
        <v/>
      </c>
      <c r="T150" s="2" t="str">
        <f>IFERROR(INDEX('padron cfe'!D:D,MATCH(DATOS!C150,'padron cfe'!A:A,0),1),"")</f>
        <v/>
      </c>
      <c r="U150" s="4"/>
      <c r="V150" s="4"/>
      <c r="W150" s="4"/>
      <c r="X150" s="4"/>
      <c r="Y150" s="6" t="s">
        <v>157</v>
      </c>
      <c r="Z150" s="4"/>
      <c r="AA150" s="4" t="str">
        <f t="shared" si="31"/>
        <v/>
      </c>
      <c r="AB150" s="4"/>
      <c r="AC150" s="4"/>
      <c r="AD150" s="4"/>
      <c r="AE150" s="2" t="str">
        <f>IFERROR(IF(INDEX(AE$1:AE149,MATCH(J150,J$1:J149,0),1)=0,"",INDEX(AE$1:AE149,MATCH(J150,J$1:J149,0),1)),"")</f>
        <v/>
      </c>
      <c r="AF150" s="2" t="str">
        <f>IFERROR(IF(INDEX(AF$1:AF149,MATCH(J150,J$1:J149,0),1)=0,"",INDEX(AF$1:AF149,MATCH(J150,J$1:J149,0),1)),"")</f>
        <v/>
      </c>
      <c r="AG150" s="2" t="str">
        <f>IFERROR(IF(INDEX(AG$1:AG149,MATCH(J150,J$1:J149,0),1)=0,"",INDEX(AG$1:AG149,MATCH(J150,J$1:J149,0),1)),"")</f>
        <v/>
      </c>
      <c r="AH150" s="2"/>
      <c r="AI150" s="2"/>
      <c r="AJ150" s="2"/>
      <c r="AK150" s="4"/>
      <c r="AL150" s="4"/>
      <c r="AM150" s="4"/>
      <c r="AN150" s="4"/>
      <c r="AO150" s="4"/>
      <c r="AP150" s="4"/>
      <c r="AQ150" s="4"/>
      <c r="AR150" s="4"/>
      <c r="AS150" s="4"/>
      <c r="AU150" s="7"/>
      <c r="AV150" s="47"/>
      <c r="AW150" s="66"/>
      <c r="AX150" s="66"/>
      <c r="AY150" s="66"/>
      <c r="AZ150" s="78"/>
      <c r="BA150" s="66"/>
      <c r="BB150" s="66"/>
      <c r="BC150" s="4"/>
      <c r="BD150" s="69"/>
      <c r="BE150" s="4"/>
      <c r="BF150" s="4"/>
      <c r="BG150" s="9" t="s">
        <v>157</v>
      </c>
      <c r="BH150" s="7"/>
      <c r="BI150" s="7"/>
      <c r="BJ150" s="7"/>
      <c r="BK150" s="7"/>
      <c r="BL150" s="7"/>
      <c r="BM150" s="7" t="str">
        <f t="shared" ca="1" si="32"/>
        <v/>
      </c>
      <c r="BN150" s="75" t="str">
        <f t="shared" si="33"/>
        <v/>
      </c>
      <c r="BO150" s="75" t="str">
        <f t="shared" si="34"/>
        <v/>
      </c>
      <c r="BU150" s="4" t="str">
        <f>IF(IFERROR(VLOOKUP(C150,C151:C$1993,1,0),"")="","",COUNTIF(C:C,C150))</f>
        <v/>
      </c>
      <c r="BY150" s="5" t="str">
        <f>IF(B150="","",IF(BU150="",1+(MAX(BY$2:BY149)),""))</f>
        <v/>
      </c>
      <c r="BZ150" s="5" t="str">
        <f t="shared" si="35"/>
        <v/>
      </c>
      <c r="CA150" s="5" t="str">
        <f t="shared" si="36"/>
        <v/>
      </c>
      <c r="CB150" s="14" t="str">
        <f t="shared" si="37"/>
        <v/>
      </c>
      <c r="CC150" s="25"/>
      <c r="CD150" s="15"/>
      <c r="CE150" s="5" t="str">
        <f t="shared" si="40"/>
        <v/>
      </c>
      <c r="CH150" s="5" t="str">
        <f t="shared" si="39"/>
        <v/>
      </c>
      <c r="CI150" s="5" t="str">
        <f>IF(J150="","",IFERROR(IF(VLOOKUP(J150,J$2:J149,1,0)=0,"",""),J150))</f>
        <v/>
      </c>
      <c r="CJ150" s="22" t="str">
        <f>IF(CI150="","",(IFERROR(VLOOKUP(MID(CI150,1,1),$DA$2:DE$28,3,0),0)+IFERROR(VLOOKUP(MID(CI150,2,1),DA$2:DE$28,4,0),0)+IFERROR(VLOOKUP(MID(CI150,3,1),DA$2:DE$28,5,0),0)+(ROW(CI150)/1000000000000)))</f>
        <v/>
      </c>
      <c r="CL150" s="5">
        <v>149</v>
      </c>
      <c r="CM150" s="5" t="str">
        <f>IFERROR(VLOOKUP(CL150,CH$2:CI1226,2,0),"")</f>
        <v/>
      </c>
      <c r="DG150" s="5" t="e">
        <f>IF(REPORTE!AH$2="si",IF(C150=VALUE(REPORTE!C$22),IF(SUM(DG151:DG$1993),CONCATENATE(INT(B150),", "),INT(B150)),""),IF(C150=VALUE(REPORTE!C$21),IF(SUM(DG151:DG$1993),CONCATENATE(INT(B150),", "),INT(B150)),""))</f>
        <v>#VALUE!</v>
      </c>
    </row>
    <row r="151" spans="1:111" s="5" customFormat="1" ht="15" customHeight="1" x14ac:dyDescent="0.25">
      <c r="A151" s="4" t="str">
        <f t="shared" ca="1" si="30"/>
        <v/>
      </c>
      <c r="B151" s="6"/>
      <c r="C151" s="8"/>
      <c r="D151" s="1" t="str">
        <f>IFERROR(INDEX('padron cfe'!B:B,MATCH(DATOS!C151,'padron cfe'!A:A,0),1),"")</f>
        <v/>
      </c>
      <c r="E151" s="1"/>
      <c r="F151" s="7"/>
      <c r="G151" s="9" t="s">
        <v>157</v>
      </c>
      <c r="H151" s="5" t="str">
        <f>IF(F151="","",IFERROR(CONCATENATE("PEUA",VLOOKUP(ESTADO,REPORTE!AV$2:AW$33,2,0),DIDTRITO_FORM,CADER_FORM,IFERROR(INDEX(BS:BS,MATCH(DAY(F151),BR:BR,0),1),DAY(F151)),IFERROR(INDEX(BS:BS,MATCH(MONTH(F151),BR:BR,0),1),MONTH(F151)),YEAR(F151),G151),""))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8"/>
        <v/>
      </c>
      <c r="T151" s="2" t="str">
        <f>IFERROR(INDEX('padron cfe'!D:D,MATCH(DATOS!C151,'padron cfe'!A:A,0),1),"")</f>
        <v/>
      </c>
      <c r="U151" s="4"/>
      <c r="V151" s="4"/>
      <c r="W151" s="4"/>
      <c r="X151" s="4"/>
      <c r="Y151" s="6" t="s">
        <v>157</v>
      </c>
      <c r="Z151" s="4"/>
      <c r="AA151" s="4" t="str">
        <f t="shared" si="31"/>
        <v/>
      </c>
      <c r="AB151" s="4"/>
      <c r="AC151" s="4"/>
      <c r="AD151" s="4"/>
      <c r="AE151" s="2" t="str">
        <f>IFERROR(IF(INDEX(AE$1:AE150,MATCH(J151,J$1:J150,0),1)=0,"",INDEX(AE$1:AE150,MATCH(J151,J$1:J150,0),1)),"")</f>
        <v/>
      </c>
      <c r="AF151" s="2" t="str">
        <f>IFERROR(IF(INDEX(AF$1:AF150,MATCH(J151,J$1:J150,0),1)=0,"",INDEX(AF$1:AF150,MATCH(J151,J$1:J150,0),1)),"")</f>
        <v/>
      </c>
      <c r="AG151" s="2" t="str">
        <f>IFERROR(IF(INDEX(AG$1:AG150,MATCH(J151,J$1:J150,0),1)=0,"",INDEX(AG$1:AG150,MATCH(J151,J$1:J150,0),1)),"")</f>
        <v/>
      </c>
      <c r="AH151" s="2"/>
      <c r="AI151" s="2"/>
      <c r="AJ151" s="2"/>
      <c r="AK151" s="4"/>
      <c r="AL151" s="4"/>
      <c r="AM151" s="4"/>
      <c r="AN151" s="4"/>
      <c r="AO151" s="4"/>
      <c r="AP151" s="4"/>
      <c r="AQ151" s="4"/>
      <c r="AR151" s="4"/>
      <c r="AS151" s="4"/>
      <c r="AU151" s="7"/>
      <c r="AV151" s="47"/>
      <c r="AW151" s="66"/>
      <c r="AX151" s="66"/>
      <c r="AY151" s="66"/>
      <c r="AZ151" s="78"/>
      <c r="BA151" s="66"/>
      <c r="BB151" s="66"/>
      <c r="BC151" s="4"/>
      <c r="BD151" s="69"/>
      <c r="BE151" s="4"/>
      <c r="BF151" s="4"/>
      <c r="BG151" s="9"/>
      <c r="BH151" s="7"/>
      <c r="BI151" s="7"/>
      <c r="BJ151" s="7"/>
      <c r="BK151" s="7"/>
      <c r="BL151" s="7"/>
      <c r="BM151" s="7" t="str">
        <f t="shared" ca="1" si="32"/>
        <v/>
      </c>
      <c r="BN151" s="75" t="str">
        <f t="shared" si="33"/>
        <v/>
      </c>
      <c r="BO151" s="75" t="str">
        <f t="shared" si="34"/>
        <v/>
      </c>
      <c r="BU151" s="4" t="str">
        <f>IF(IFERROR(VLOOKUP(C151,C152:C$1993,1,0),"")="","",COUNTIF(C:C,C151))</f>
        <v/>
      </c>
      <c r="BY151" s="5" t="str">
        <f>IF(B151="","",IF(BU151="",1+(MAX(BY$2:BY150)),""))</f>
        <v/>
      </c>
      <c r="BZ151" s="5" t="str">
        <f t="shared" si="35"/>
        <v/>
      </c>
      <c r="CA151" s="5" t="str">
        <f t="shared" si="36"/>
        <v/>
      </c>
      <c r="CB151" s="14" t="str">
        <f t="shared" si="37"/>
        <v/>
      </c>
      <c r="CC151" s="25"/>
      <c r="CD151" s="15"/>
      <c r="CE151" s="5" t="str">
        <f t="shared" si="40"/>
        <v/>
      </c>
      <c r="CH151" s="5" t="str">
        <f t="shared" si="39"/>
        <v/>
      </c>
      <c r="CI151" s="5" t="str">
        <f>IF(J151="","",IFERROR(IF(VLOOKUP(J151,J$2:J150,1,0)=0,"",""),J151))</f>
        <v/>
      </c>
      <c r="CJ151" s="22" t="str">
        <f>IF(CI151="","",(IFERROR(VLOOKUP(MID(CI151,1,1),$DA$2:DE$28,3,0),0)+IFERROR(VLOOKUP(MID(CI151,2,1),DA$2:DE$28,4,0),0)+IFERROR(VLOOKUP(MID(CI151,3,1),DA$2:DE$28,5,0),0)+(ROW(CI151)/1000000000000)))</f>
        <v/>
      </c>
      <c r="CL151" s="5">
        <v>150</v>
      </c>
      <c r="CM151" s="5" t="str">
        <f>IFERROR(VLOOKUP(CL151,CH$2:CI1227,2,0),"")</f>
        <v/>
      </c>
      <c r="DG151" s="5" t="e">
        <f>IF(REPORTE!AH$2="si",IF(C151=VALUE(REPORTE!C$22),IF(SUM(DG152:DG$1993),CONCATENATE(INT(B151),", "),INT(B151)),""),IF(C151=VALUE(REPORTE!C$21),IF(SUM(DG152:DG$1993),CONCATENATE(INT(B151),", "),INT(B151)),""))</f>
        <v>#VALUE!</v>
      </c>
    </row>
    <row r="152" spans="1:111" s="5" customFormat="1" ht="15" customHeight="1" x14ac:dyDescent="0.25">
      <c r="A152" s="4" t="str">
        <f t="shared" ca="1" si="30"/>
        <v/>
      </c>
      <c r="B152" s="6"/>
      <c r="C152" s="8"/>
      <c r="D152" s="1" t="str">
        <f>IFERROR(INDEX('padron cfe'!B:B,MATCH(DATOS!C152,'padron cfe'!A:A,0),1),"")</f>
        <v/>
      </c>
      <c r="E152" s="1"/>
      <c r="F152" s="7"/>
      <c r="G152" s="9" t="s">
        <v>157</v>
      </c>
      <c r="H152" s="5" t="str">
        <f>IF(F152="","",IFERROR(CONCATENATE("PEUA",VLOOKUP(ESTADO,REPORTE!AV$2:AW$33,2,0),DIDTRITO_FORM,CADER_FORM,IFERROR(INDEX(BS:BS,MATCH(DAY(F152),BR:BR,0),1),DAY(F152)),IFERROR(INDEX(BS:BS,MATCH(MONTH(F152),BR:BR,0),1),MONTH(F152)),YEAR(F152),G152),""))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8"/>
        <v/>
      </c>
      <c r="T152" s="2" t="str">
        <f>IFERROR(INDEX('padron cfe'!D:D,MATCH(DATOS!C152,'padron cfe'!A:A,0),1),"")</f>
        <v/>
      </c>
      <c r="U152" s="4"/>
      <c r="V152" s="4"/>
      <c r="W152" s="4"/>
      <c r="X152" s="4"/>
      <c r="Y152" s="6" t="s">
        <v>157</v>
      </c>
      <c r="Z152" s="4"/>
      <c r="AA152" s="4" t="str">
        <f t="shared" si="31"/>
        <v/>
      </c>
      <c r="AB152" s="4"/>
      <c r="AC152" s="4"/>
      <c r="AD152" s="4"/>
      <c r="AE152" s="2" t="str">
        <f>IFERROR(IF(INDEX(AE$1:AE151,MATCH(J152,J$1:J151,0),1)=0,"",INDEX(AE$1:AE151,MATCH(J152,J$1:J151,0),1)),"")</f>
        <v/>
      </c>
      <c r="AF152" s="2" t="str">
        <f>IFERROR(IF(INDEX(AF$1:AF151,MATCH(J152,J$1:J151,0),1)=0,"",INDEX(AF$1:AF151,MATCH(J152,J$1:J151,0),1)),"")</f>
        <v/>
      </c>
      <c r="AG152" s="2" t="str">
        <f>IFERROR(IF(INDEX(AG$1:AG151,MATCH(J152,J$1:J151,0),1)=0,"",INDEX(AG$1:AG151,MATCH(J152,J$1:J151,0),1)),"")</f>
        <v/>
      </c>
      <c r="AH152" s="2"/>
      <c r="AI152" s="2"/>
      <c r="AJ152" s="2"/>
      <c r="AK152" s="4"/>
      <c r="AL152" s="4"/>
      <c r="AM152" s="4"/>
      <c r="AN152" s="4"/>
      <c r="AO152" s="4"/>
      <c r="AP152" s="4"/>
      <c r="AQ152" s="4"/>
      <c r="AR152" s="4"/>
      <c r="AS152" s="4"/>
      <c r="AU152" s="7"/>
      <c r="AV152" s="47"/>
      <c r="AW152" s="66"/>
      <c r="AX152" s="66"/>
      <c r="AY152" s="66"/>
      <c r="AZ152" s="78"/>
      <c r="BA152" s="66"/>
      <c r="BB152" s="66"/>
      <c r="BC152" s="4"/>
      <c r="BD152" s="69"/>
      <c r="BE152" s="4"/>
      <c r="BF152" s="4"/>
      <c r="BG152" s="9" t="s">
        <v>157</v>
      </c>
      <c r="BH152" s="7"/>
      <c r="BI152" s="7"/>
      <c r="BJ152" s="7"/>
      <c r="BK152" s="7"/>
      <c r="BL152" s="7"/>
      <c r="BM152" s="7" t="str">
        <f t="shared" ca="1" si="32"/>
        <v/>
      </c>
      <c r="BN152" s="75" t="str">
        <f t="shared" si="33"/>
        <v/>
      </c>
      <c r="BO152" s="75" t="str">
        <f t="shared" si="34"/>
        <v/>
      </c>
      <c r="BU152" s="4" t="str">
        <f>IF(IFERROR(VLOOKUP(C152,C153:C$1993,1,0),"")="","",COUNTIF(C:C,C152))</f>
        <v/>
      </c>
      <c r="BY152" s="5" t="str">
        <f>IF(B152="","",IF(BU152="",1+(MAX(BY$2:BY151)),""))</f>
        <v/>
      </c>
      <c r="BZ152" s="5" t="str">
        <f t="shared" si="35"/>
        <v/>
      </c>
      <c r="CA152" s="5" t="str">
        <f t="shared" si="36"/>
        <v/>
      </c>
      <c r="CB152" s="14" t="str">
        <f t="shared" si="37"/>
        <v/>
      </c>
      <c r="CC152" s="25"/>
      <c r="CD152" s="15"/>
      <c r="CE152" s="5" t="str">
        <f t="shared" si="40"/>
        <v/>
      </c>
      <c r="CH152" s="5" t="str">
        <f t="shared" si="39"/>
        <v/>
      </c>
      <c r="CI152" s="5" t="str">
        <f>IF(J152="","",IFERROR(IF(VLOOKUP(J152,J$2:J151,1,0)=0,"",""),J152))</f>
        <v/>
      </c>
      <c r="CJ152" s="22" t="str">
        <f>IF(CI152="","",(IFERROR(VLOOKUP(MID(CI152,1,1),$DA$2:DE$28,3,0),0)+IFERROR(VLOOKUP(MID(CI152,2,1),DA$2:DE$28,4,0),0)+IFERROR(VLOOKUP(MID(CI152,3,1),DA$2:DE$28,5,0),0)+(ROW(CI152)/1000000000000)))</f>
        <v/>
      </c>
      <c r="CL152" s="5">
        <v>151</v>
      </c>
      <c r="CM152" s="5" t="str">
        <f>IFERROR(VLOOKUP(CL152,CH$2:CI1228,2,0),"")</f>
        <v/>
      </c>
      <c r="DG152" s="5" t="e">
        <f>IF(REPORTE!AH$2="si",IF(C152=VALUE(REPORTE!C$22),IF(SUM(DG153:DG$1993),CONCATENATE(INT(B152),", "),INT(B152)),""),IF(C152=VALUE(REPORTE!C$21),IF(SUM(DG153:DG$1993),CONCATENATE(INT(B152),", "),INT(B152)),""))</f>
        <v>#VALUE!</v>
      </c>
    </row>
    <row r="153" spans="1:111" s="5" customFormat="1" ht="15" customHeight="1" x14ac:dyDescent="0.25">
      <c r="A153" s="4" t="str">
        <f t="shared" ca="1" si="30"/>
        <v/>
      </c>
      <c r="B153" s="6"/>
      <c r="C153" s="8"/>
      <c r="D153" s="1" t="str">
        <f>IFERROR(INDEX('padron cfe'!B:B,MATCH(DATOS!C153,'padron cfe'!A:A,0),1),"")</f>
        <v/>
      </c>
      <c r="E153" s="1"/>
      <c r="F153" s="7"/>
      <c r="G153" s="9" t="s">
        <v>157</v>
      </c>
      <c r="H153" s="5" t="str">
        <f>IF(F153="","",IFERROR(CONCATENATE("PEUA",VLOOKUP(ESTADO,REPORTE!AV$2:AW$33,2,0),DIDTRITO_FORM,CADER_FORM,IFERROR(INDEX(BS:BS,MATCH(DAY(F153),BR:BR,0),1),DAY(F153)),IFERROR(INDEX(BS:BS,MATCH(MONTH(F153),BR:BR,0),1),MONTH(F153)),YEAR(F153),G153),""))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8"/>
        <v/>
      </c>
      <c r="T153" s="2" t="str">
        <f>IFERROR(INDEX('padron cfe'!D:D,MATCH(DATOS!C153,'padron cfe'!A:A,0),1),"")</f>
        <v/>
      </c>
      <c r="U153" s="4"/>
      <c r="V153" s="4"/>
      <c r="W153" s="4"/>
      <c r="X153" s="4"/>
      <c r="Y153" s="6" t="s">
        <v>157</v>
      </c>
      <c r="Z153" s="4"/>
      <c r="AA153" s="4" t="str">
        <f t="shared" si="31"/>
        <v/>
      </c>
      <c r="AB153" s="4"/>
      <c r="AC153" s="4"/>
      <c r="AD153" s="4"/>
      <c r="AE153" s="2" t="str">
        <f>IFERROR(IF(INDEX(AE$1:AE152,MATCH(J153,J$1:J152,0),1)=0,"",INDEX(AE$1:AE152,MATCH(J153,J$1:J152,0),1)),"")</f>
        <v/>
      </c>
      <c r="AF153" s="2" t="str">
        <f>IFERROR(IF(INDEX(AF$1:AF152,MATCH(J153,J$1:J152,0),1)=0,"",INDEX(AF$1:AF152,MATCH(J153,J$1:J152,0),1)),"")</f>
        <v/>
      </c>
      <c r="AG153" s="2" t="str">
        <f>IFERROR(IF(INDEX(AG$1:AG152,MATCH(J153,J$1:J152,0),1)=0,"",INDEX(AG$1:AG152,MATCH(J153,J$1:J152,0),1)),"")</f>
        <v/>
      </c>
      <c r="AH153" s="2"/>
      <c r="AI153" s="2"/>
      <c r="AJ153" s="2"/>
      <c r="AK153" s="4"/>
      <c r="AL153" s="4"/>
      <c r="AM153" s="4"/>
      <c r="AN153" s="4"/>
      <c r="AO153" s="4"/>
      <c r="AP153" s="4"/>
      <c r="AQ153" s="4"/>
      <c r="AR153" s="4"/>
      <c r="AS153" s="4"/>
      <c r="AU153" s="7"/>
      <c r="AV153" s="47"/>
      <c r="AW153" s="66"/>
      <c r="AX153" s="66"/>
      <c r="AY153" s="66"/>
      <c r="AZ153" s="78"/>
      <c r="BA153" s="66"/>
      <c r="BB153" s="66"/>
      <c r="BC153" s="4"/>
      <c r="BD153" s="69"/>
      <c r="BE153" s="4"/>
      <c r="BF153" s="4"/>
      <c r="BG153" s="9"/>
      <c r="BH153" s="7"/>
      <c r="BI153" s="7"/>
      <c r="BJ153" s="7"/>
      <c r="BK153" s="7"/>
      <c r="BL153" s="7"/>
      <c r="BM153" s="7" t="str">
        <f t="shared" ca="1" si="32"/>
        <v/>
      </c>
      <c r="BN153" s="75" t="str">
        <f t="shared" si="33"/>
        <v/>
      </c>
      <c r="BO153" s="75" t="str">
        <f t="shared" si="34"/>
        <v/>
      </c>
      <c r="BU153" s="4" t="str">
        <f>IF(IFERROR(VLOOKUP(C153,C154:C$1993,1,0),"")="","",COUNTIF(C:C,C153))</f>
        <v/>
      </c>
      <c r="BY153" s="5" t="str">
        <f>IF(B153="","",IF(BU153="",1+(MAX(BY$2:BY152)),""))</f>
        <v/>
      </c>
      <c r="BZ153" s="5" t="str">
        <f t="shared" si="35"/>
        <v/>
      </c>
      <c r="CA153" s="5" t="str">
        <f t="shared" si="36"/>
        <v/>
      </c>
      <c r="CB153" s="14" t="str">
        <f t="shared" si="37"/>
        <v/>
      </c>
      <c r="CC153" s="25"/>
      <c r="CD153" s="15"/>
      <c r="CE153" s="5" t="str">
        <f t="shared" si="40"/>
        <v/>
      </c>
      <c r="CH153" s="5" t="str">
        <f t="shared" si="39"/>
        <v/>
      </c>
      <c r="CI153" s="5" t="str">
        <f>IF(J153="","",IFERROR(IF(VLOOKUP(J153,J$2:J152,1,0)=0,"",""),J153))</f>
        <v/>
      </c>
      <c r="CJ153" s="22" t="str">
        <f>IF(CI153="","",(IFERROR(VLOOKUP(MID(CI153,1,1),$DA$2:DE$28,3,0),0)+IFERROR(VLOOKUP(MID(CI153,2,1),DA$2:DE$28,4,0),0)+IFERROR(VLOOKUP(MID(CI153,3,1),DA$2:DE$28,5,0),0)+(ROW(CI153)/1000000000000)))</f>
        <v/>
      </c>
      <c r="CL153" s="5">
        <v>152</v>
      </c>
      <c r="CM153" s="5" t="str">
        <f>IFERROR(VLOOKUP(CL153,CH$2:CI1229,2,0),"")</f>
        <v/>
      </c>
      <c r="DG153" s="5" t="e">
        <f>IF(REPORTE!AH$2="si",IF(C153=VALUE(REPORTE!C$22),IF(SUM(DG154:DG$1993),CONCATENATE(INT(B153),", "),INT(B153)),""),IF(C153=VALUE(REPORTE!C$21),IF(SUM(DG154:DG$1993),CONCATENATE(INT(B153),", "),INT(B153)),""))</f>
        <v>#VALUE!</v>
      </c>
    </row>
    <row r="154" spans="1:111" s="5" customFormat="1" ht="15" customHeight="1" x14ac:dyDescent="0.25">
      <c r="A154" s="4" t="str">
        <f t="shared" ca="1" si="30"/>
        <v/>
      </c>
      <c r="B154" s="6"/>
      <c r="C154" s="8"/>
      <c r="D154" s="1" t="str">
        <f>IFERROR(INDEX('padron cfe'!B:B,MATCH(DATOS!C154,'padron cfe'!A:A,0),1),"")</f>
        <v/>
      </c>
      <c r="E154" s="1"/>
      <c r="F154" s="7"/>
      <c r="G154" s="9" t="s">
        <v>157</v>
      </c>
      <c r="H154" s="5" t="str">
        <f>IF(F154="","",IFERROR(CONCATENATE("PEUA",VLOOKUP(ESTADO,REPORTE!AV$2:AW$33,2,0),DIDTRITO_FORM,CADER_FORM,IFERROR(INDEX(BS:BS,MATCH(DAY(F154),BR:BR,0),1),DAY(F154)),IFERROR(INDEX(BS:BS,MATCH(MONTH(F154),BR:BR,0),1),MONTH(F154)),YEAR(F154),G154),""))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8"/>
        <v/>
      </c>
      <c r="T154" s="2" t="str">
        <f>IFERROR(INDEX('padron cfe'!D:D,MATCH(DATOS!C154,'padron cfe'!A:A,0),1),"")</f>
        <v/>
      </c>
      <c r="U154" s="4"/>
      <c r="V154" s="4"/>
      <c r="W154" s="4"/>
      <c r="X154" s="4"/>
      <c r="Y154" s="6" t="s">
        <v>157</v>
      </c>
      <c r="Z154" s="4"/>
      <c r="AA154" s="4" t="str">
        <f t="shared" si="31"/>
        <v/>
      </c>
      <c r="AB154" s="4"/>
      <c r="AC154" s="4"/>
      <c r="AD154" s="4"/>
      <c r="AE154" s="2" t="str">
        <f>IFERROR(IF(INDEX(AE$1:AE153,MATCH(J154,J$1:J153,0),1)=0,"",INDEX(AE$1:AE153,MATCH(J154,J$1:J153,0),1)),"")</f>
        <v/>
      </c>
      <c r="AF154" s="2" t="str">
        <f>IFERROR(IF(INDEX(AF$1:AF153,MATCH(J154,J$1:J153,0),1)=0,"",INDEX(AF$1:AF153,MATCH(J154,J$1:J153,0),1)),"")</f>
        <v/>
      </c>
      <c r="AG154" s="2" t="str">
        <f>IFERROR(IF(INDEX(AG$1:AG153,MATCH(J154,J$1:J153,0),1)=0,"",INDEX(AG$1:AG153,MATCH(J154,J$1:J153,0),1)),"")</f>
        <v/>
      </c>
      <c r="AH154" s="2"/>
      <c r="AI154" s="2"/>
      <c r="AJ154" s="2"/>
      <c r="AK154" s="4"/>
      <c r="AL154" s="4"/>
      <c r="AM154" s="4"/>
      <c r="AN154" s="4"/>
      <c r="AO154" s="4"/>
      <c r="AP154" s="4"/>
      <c r="AQ154" s="4"/>
      <c r="AR154" s="4"/>
      <c r="AS154" s="4"/>
      <c r="AU154" s="7"/>
      <c r="AV154" s="47"/>
      <c r="AW154" s="66"/>
      <c r="AX154" s="66"/>
      <c r="AY154" s="66"/>
      <c r="AZ154" s="78"/>
      <c r="BA154" s="66"/>
      <c r="BB154" s="66"/>
      <c r="BC154" s="4"/>
      <c r="BD154" s="69"/>
      <c r="BE154" s="4"/>
      <c r="BF154" s="4"/>
      <c r="BG154" s="9" t="s">
        <v>157</v>
      </c>
      <c r="BH154" s="7"/>
      <c r="BI154" s="7"/>
      <c r="BJ154" s="7"/>
      <c r="BK154" s="7"/>
      <c r="BL154" s="7"/>
      <c r="BM154" s="7" t="str">
        <f t="shared" ca="1" si="32"/>
        <v/>
      </c>
      <c r="BN154" s="75" t="str">
        <f t="shared" si="33"/>
        <v/>
      </c>
      <c r="BO154" s="75" t="str">
        <f t="shared" si="34"/>
        <v/>
      </c>
      <c r="BU154" s="4" t="str">
        <f>IF(IFERROR(VLOOKUP(C154,C155:C$1993,1,0),"")="","",COUNTIF(C:C,C154))</f>
        <v/>
      </c>
      <c r="BY154" s="5" t="str">
        <f>IF(B154="","",IF(BU154="",1+(MAX(BY$2:BY153)),""))</f>
        <v/>
      </c>
      <c r="BZ154" s="5" t="str">
        <f t="shared" si="35"/>
        <v/>
      </c>
      <c r="CA154" s="5" t="str">
        <f t="shared" si="36"/>
        <v/>
      </c>
      <c r="CB154" s="14" t="str">
        <f t="shared" si="37"/>
        <v/>
      </c>
      <c r="CC154" s="25"/>
      <c r="CD154" s="15"/>
      <c r="CE154" s="5" t="str">
        <f t="shared" si="40"/>
        <v/>
      </c>
      <c r="CH154" s="5" t="str">
        <f t="shared" si="39"/>
        <v/>
      </c>
      <c r="CI154" s="5" t="str">
        <f>IF(J154="","",IFERROR(IF(VLOOKUP(J154,J$2:J153,1,0)=0,"",""),J154))</f>
        <v/>
      </c>
      <c r="CJ154" s="22" t="str">
        <f>IF(CI154="","",(IFERROR(VLOOKUP(MID(CI154,1,1),$DA$2:DE$28,3,0),0)+IFERROR(VLOOKUP(MID(CI154,2,1),DA$2:DE$28,4,0),0)+IFERROR(VLOOKUP(MID(CI154,3,1),DA$2:DE$28,5,0),0)+(ROW(CI154)/1000000000000)))</f>
        <v/>
      </c>
      <c r="CL154" s="5">
        <v>153</v>
      </c>
      <c r="CM154" s="5" t="str">
        <f>IFERROR(VLOOKUP(CL154,CH$2:CI1230,2,0),"")</f>
        <v/>
      </c>
      <c r="DG154" s="5" t="e">
        <f>IF(REPORTE!AH$2="si",IF(C154=VALUE(REPORTE!C$22),IF(SUM(DG155:DG$1993),CONCATENATE(INT(B154),", "),INT(B154)),""),IF(C154=VALUE(REPORTE!C$21),IF(SUM(DG155:DG$1993),CONCATENATE(INT(B154),", "),INT(B154)),""))</f>
        <v>#VALUE!</v>
      </c>
    </row>
    <row r="155" spans="1:111" s="5" customFormat="1" ht="15" customHeight="1" x14ac:dyDescent="0.25">
      <c r="A155" s="4" t="str">
        <f t="shared" ca="1" si="30"/>
        <v/>
      </c>
      <c r="B155" s="6"/>
      <c r="C155" s="8"/>
      <c r="D155" s="1" t="str">
        <f>IFERROR(INDEX('padron cfe'!B:B,MATCH(DATOS!C155,'padron cfe'!A:A,0),1),"")</f>
        <v/>
      </c>
      <c r="E155" s="1"/>
      <c r="F155" s="7"/>
      <c r="G155" s="9" t="s">
        <v>157</v>
      </c>
      <c r="H155" s="5" t="str">
        <f>IF(F155="","",IFERROR(CONCATENATE("PEUA",VLOOKUP(ESTADO,REPORTE!AV$2:AW$33,2,0),DIDTRITO_FORM,CADER_FORM,IFERROR(INDEX(BS:BS,MATCH(DAY(F155),BR:BR,0),1),DAY(F155)),IFERROR(INDEX(BS:BS,MATCH(MONTH(F155),BR:BR,0),1),MONTH(F155)),YEAR(F155),G155),""))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8"/>
        <v/>
      </c>
      <c r="T155" s="2" t="str">
        <f>IFERROR(INDEX('padron cfe'!D:D,MATCH(DATOS!C155,'padron cfe'!A:A,0),1),"")</f>
        <v/>
      </c>
      <c r="U155" s="4"/>
      <c r="V155" s="4"/>
      <c r="W155" s="4"/>
      <c r="X155" s="4"/>
      <c r="Y155" s="6" t="s">
        <v>157</v>
      </c>
      <c r="Z155" s="4"/>
      <c r="AA155" s="4" t="str">
        <f t="shared" si="31"/>
        <v/>
      </c>
      <c r="AB155" s="4"/>
      <c r="AC155" s="4"/>
      <c r="AD155" s="4"/>
      <c r="AE155" s="2" t="str">
        <f>IFERROR(IF(INDEX(AE$1:AE154,MATCH(J155,J$1:J154,0),1)=0,"",INDEX(AE$1:AE154,MATCH(J155,J$1:J154,0),1)),"")</f>
        <v/>
      </c>
      <c r="AF155" s="2" t="str">
        <f>IFERROR(IF(INDEX(AF$1:AF154,MATCH(J155,J$1:J154,0),1)=0,"",INDEX(AF$1:AF154,MATCH(J155,J$1:J154,0),1)),"")</f>
        <v/>
      </c>
      <c r="AG155" s="2" t="str">
        <f>IFERROR(IF(INDEX(AG$1:AG154,MATCH(J155,J$1:J154,0),1)=0,"",INDEX(AG$1:AG154,MATCH(J155,J$1:J154,0),1)),"")</f>
        <v/>
      </c>
      <c r="AH155" s="2"/>
      <c r="AI155" s="2"/>
      <c r="AJ155" s="2"/>
      <c r="AK155" s="4"/>
      <c r="AL155" s="4"/>
      <c r="AM155" s="4"/>
      <c r="AN155" s="4"/>
      <c r="AO155" s="4"/>
      <c r="AP155" s="4"/>
      <c r="AQ155" s="4"/>
      <c r="AR155" s="4"/>
      <c r="AS155" s="4"/>
      <c r="AU155" s="7"/>
      <c r="AV155" s="47"/>
      <c r="AW155" s="66"/>
      <c r="AX155" s="66"/>
      <c r="AY155" s="66"/>
      <c r="AZ155" s="78"/>
      <c r="BA155" s="66"/>
      <c r="BB155" s="66"/>
      <c r="BC155" s="4"/>
      <c r="BD155" s="69"/>
      <c r="BE155" s="4"/>
      <c r="BF155" s="4"/>
      <c r="BG155" s="9"/>
      <c r="BH155" s="7"/>
      <c r="BI155" s="7"/>
      <c r="BJ155" s="7"/>
      <c r="BK155" s="7"/>
      <c r="BL155" s="7"/>
      <c r="BM155" s="7" t="str">
        <f t="shared" ca="1" si="32"/>
        <v/>
      </c>
      <c r="BN155" s="75" t="str">
        <f t="shared" si="33"/>
        <v/>
      </c>
      <c r="BO155" s="75" t="str">
        <f t="shared" si="34"/>
        <v/>
      </c>
      <c r="BU155" s="4" t="str">
        <f>IF(IFERROR(VLOOKUP(C155,C156:C$1993,1,0),"")="","",COUNTIF(C:C,C155))</f>
        <v/>
      </c>
      <c r="BY155" s="5" t="str">
        <f>IF(B155="","",IF(BU155="",1+(MAX(BY$2:BY154)),""))</f>
        <v/>
      </c>
      <c r="BZ155" s="5" t="str">
        <f t="shared" si="35"/>
        <v/>
      </c>
      <c r="CA155" s="5" t="str">
        <f t="shared" si="36"/>
        <v/>
      </c>
      <c r="CB155" s="14" t="str">
        <f t="shared" si="37"/>
        <v/>
      </c>
      <c r="CC155" s="25"/>
      <c r="CD155" s="15"/>
      <c r="CE155" s="5" t="str">
        <f t="shared" si="40"/>
        <v/>
      </c>
      <c r="CH155" s="5" t="str">
        <f t="shared" si="39"/>
        <v/>
      </c>
      <c r="CI155" s="5" t="str">
        <f>IF(J155="","",IFERROR(IF(VLOOKUP(J155,J$2:J154,1,0)=0,"",""),J155))</f>
        <v/>
      </c>
      <c r="CJ155" s="22" t="str">
        <f>IF(CI155="","",(IFERROR(VLOOKUP(MID(CI155,1,1),$DA$2:DE$28,3,0),0)+IFERROR(VLOOKUP(MID(CI155,2,1),DA$2:DE$28,4,0),0)+IFERROR(VLOOKUP(MID(CI155,3,1),DA$2:DE$28,5,0),0)+(ROW(CI155)/1000000000000)))</f>
        <v/>
      </c>
      <c r="CL155" s="5">
        <v>154</v>
      </c>
      <c r="CM155" s="5" t="str">
        <f>IFERROR(VLOOKUP(CL155,CH$2:CI1231,2,0),"")</f>
        <v/>
      </c>
      <c r="DG155" s="5" t="e">
        <f>IF(REPORTE!AH$2="si",IF(C155=VALUE(REPORTE!C$22),IF(SUM(DG156:DG$1993),CONCATENATE(INT(B155),", "),INT(B155)),""),IF(C155=VALUE(REPORTE!C$21),IF(SUM(DG156:DG$1993),CONCATENATE(INT(B155),", "),INT(B155)),""))</f>
        <v>#VALUE!</v>
      </c>
    </row>
    <row r="156" spans="1:111" s="5" customFormat="1" ht="15" customHeight="1" x14ac:dyDescent="0.25">
      <c r="A156" s="4" t="str">
        <f t="shared" ca="1" si="30"/>
        <v/>
      </c>
      <c r="B156" s="6"/>
      <c r="C156" s="8"/>
      <c r="D156" s="1" t="str">
        <f>IFERROR(INDEX('padron cfe'!B:B,MATCH(DATOS!C156,'padron cfe'!A:A,0),1),"")</f>
        <v/>
      </c>
      <c r="E156" s="1"/>
      <c r="F156" s="7"/>
      <c r="G156" s="9" t="s">
        <v>157</v>
      </c>
      <c r="H156" s="5" t="str">
        <f>IF(F156="","",IFERROR(CONCATENATE("PEUA",VLOOKUP(ESTADO,REPORTE!AV$2:AW$33,2,0),DIDTRITO_FORM,CADER_FORM,IFERROR(INDEX(BS:BS,MATCH(DAY(F156),BR:BR,0),1),DAY(F156)),IFERROR(INDEX(BS:BS,MATCH(MONTH(F156),BR:BR,0),1),MONTH(F156)),YEAR(F156),G156),""))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8"/>
        <v/>
      </c>
      <c r="T156" s="2" t="str">
        <f>IFERROR(INDEX('padron cfe'!D:D,MATCH(DATOS!C156,'padron cfe'!A:A,0),1),"")</f>
        <v/>
      </c>
      <c r="U156" s="4"/>
      <c r="V156" s="4"/>
      <c r="W156" s="4"/>
      <c r="X156" s="4"/>
      <c r="Y156" s="6" t="s">
        <v>157</v>
      </c>
      <c r="Z156" s="4"/>
      <c r="AA156" s="4" t="str">
        <f t="shared" si="31"/>
        <v/>
      </c>
      <c r="AB156" s="4"/>
      <c r="AC156" s="4"/>
      <c r="AD156" s="4"/>
      <c r="AE156" s="2" t="str">
        <f>IFERROR(IF(INDEX(AE$1:AE155,MATCH(J156,J$1:J155,0),1)=0,"",INDEX(AE$1:AE155,MATCH(J156,J$1:J155,0),1)),"")</f>
        <v/>
      </c>
      <c r="AF156" s="2" t="str">
        <f>IFERROR(IF(INDEX(AF$1:AF155,MATCH(J156,J$1:J155,0),1)=0,"",INDEX(AF$1:AF155,MATCH(J156,J$1:J155,0),1)),"")</f>
        <v/>
      </c>
      <c r="AG156" s="2" t="str">
        <f>IFERROR(IF(INDEX(AG$1:AG155,MATCH(J156,J$1:J155,0),1)=0,"",INDEX(AG$1:AG155,MATCH(J156,J$1:J155,0),1)),"")</f>
        <v/>
      </c>
      <c r="AH156" s="2"/>
      <c r="AI156" s="2"/>
      <c r="AJ156" s="2"/>
      <c r="AK156" s="4"/>
      <c r="AL156" s="4"/>
      <c r="AM156" s="4"/>
      <c r="AN156" s="4"/>
      <c r="AO156" s="4"/>
      <c r="AP156" s="4"/>
      <c r="AQ156" s="4"/>
      <c r="AR156" s="4"/>
      <c r="AS156" s="4"/>
      <c r="AU156" s="7"/>
      <c r="AV156" s="47"/>
      <c r="AW156" s="66"/>
      <c r="AX156" s="66"/>
      <c r="AY156" s="66"/>
      <c r="AZ156" s="78"/>
      <c r="BA156" s="66"/>
      <c r="BB156" s="66"/>
      <c r="BC156" s="4"/>
      <c r="BD156" s="69"/>
      <c r="BE156" s="4"/>
      <c r="BF156" s="4"/>
      <c r="BG156" s="9" t="s">
        <v>157</v>
      </c>
      <c r="BH156" s="7"/>
      <c r="BI156" s="7"/>
      <c r="BJ156" s="7"/>
      <c r="BK156" s="7"/>
      <c r="BL156" s="7"/>
      <c r="BM156" s="7" t="str">
        <f t="shared" ca="1" si="32"/>
        <v/>
      </c>
      <c r="BN156" s="75" t="str">
        <f t="shared" si="33"/>
        <v/>
      </c>
      <c r="BO156" s="75" t="str">
        <f t="shared" si="34"/>
        <v/>
      </c>
      <c r="BU156" s="4" t="str">
        <f>IF(IFERROR(VLOOKUP(C156,C157:C$1993,1,0),"")="","",COUNTIF(C:C,C156))</f>
        <v/>
      </c>
      <c r="BY156" s="5" t="str">
        <f>IF(B156="","",IF(BU156="",1+(MAX(BY$2:BY155)),""))</f>
        <v/>
      </c>
      <c r="BZ156" s="5" t="str">
        <f t="shared" si="35"/>
        <v/>
      </c>
      <c r="CA156" s="5" t="str">
        <f t="shared" si="36"/>
        <v/>
      </c>
      <c r="CB156" s="14" t="str">
        <f t="shared" si="37"/>
        <v/>
      </c>
      <c r="CC156" s="25"/>
      <c r="CD156" s="15"/>
      <c r="CE156" s="5" t="str">
        <f t="shared" si="40"/>
        <v/>
      </c>
      <c r="CH156" s="5" t="str">
        <f t="shared" si="39"/>
        <v/>
      </c>
      <c r="CI156" s="5" t="str">
        <f>IF(J156="","",IFERROR(IF(VLOOKUP(J156,J$2:J155,1,0)=0,"",""),J156))</f>
        <v/>
      </c>
      <c r="CJ156" s="22" t="str">
        <f>IF(CI156="","",(IFERROR(VLOOKUP(MID(CI156,1,1),$DA$2:DE$28,3,0),0)+IFERROR(VLOOKUP(MID(CI156,2,1),DA$2:DE$28,4,0),0)+IFERROR(VLOOKUP(MID(CI156,3,1),DA$2:DE$28,5,0),0)+(ROW(CI156)/1000000000000)))</f>
        <v/>
      </c>
      <c r="CL156" s="5">
        <v>155</v>
      </c>
      <c r="CM156" s="5" t="str">
        <f>IFERROR(VLOOKUP(CL156,CH$2:CI1232,2,0),"")</f>
        <v/>
      </c>
      <c r="DG156" s="5" t="e">
        <f>IF(REPORTE!AH$2="si",IF(C156=VALUE(REPORTE!C$22),IF(SUM(DG157:DG$1993),CONCATENATE(INT(B156),", "),INT(B156)),""),IF(C156=VALUE(REPORTE!C$21),IF(SUM(DG157:DG$1993),CONCATENATE(INT(B156),", "),INT(B156)),""))</f>
        <v>#VALUE!</v>
      </c>
    </row>
    <row r="157" spans="1:111" s="5" customFormat="1" ht="15" customHeight="1" x14ac:dyDescent="0.25">
      <c r="A157" s="4" t="str">
        <f t="shared" ca="1" si="30"/>
        <v/>
      </c>
      <c r="B157" s="6"/>
      <c r="C157" s="8"/>
      <c r="D157" s="1" t="str">
        <f>IFERROR(INDEX('padron cfe'!B:B,MATCH(DATOS!C157,'padron cfe'!A:A,0),1),"")</f>
        <v/>
      </c>
      <c r="E157" s="1"/>
      <c r="F157" s="7"/>
      <c r="G157" s="9" t="s">
        <v>157</v>
      </c>
      <c r="H157" s="5" t="str">
        <f>IF(F157="","",IFERROR(CONCATENATE("PEUA",VLOOKUP(ESTADO,REPORTE!AV$2:AW$33,2,0),DIDTRITO_FORM,CADER_FORM,IFERROR(INDEX(BS:BS,MATCH(DAY(F157),BR:BR,0),1),DAY(F157)),IFERROR(INDEX(BS:BS,MATCH(MONTH(F157),BR:BR,0),1),MONTH(F157)),YEAR(F157),G157),""))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8"/>
        <v/>
      </c>
      <c r="T157" s="2" t="str">
        <f>IFERROR(INDEX('padron cfe'!D:D,MATCH(DATOS!C157,'padron cfe'!A:A,0),1),"")</f>
        <v/>
      </c>
      <c r="U157" s="4"/>
      <c r="V157" s="4"/>
      <c r="W157" s="4"/>
      <c r="X157" s="4"/>
      <c r="Y157" s="6" t="s">
        <v>157</v>
      </c>
      <c r="Z157" s="4"/>
      <c r="AA157" s="4" t="str">
        <f t="shared" si="31"/>
        <v/>
      </c>
      <c r="AB157" s="4"/>
      <c r="AC157" s="4"/>
      <c r="AD157" s="4"/>
      <c r="AE157" s="2" t="str">
        <f>IFERROR(IF(INDEX(AE$1:AE156,MATCH(J157,J$1:J156,0),1)=0,"",INDEX(AE$1:AE156,MATCH(J157,J$1:J156,0),1)),"")</f>
        <v/>
      </c>
      <c r="AF157" s="2" t="str">
        <f>IFERROR(IF(INDEX(AF$1:AF156,MATCH(J157,J$1:J156,0),1)=0,"",INDEX(AF$1:AF156,MATCH(J157,J$1:J156,0),1)),"")</f>
        <v/>
      </c>
      <c r="AG157" s="2" t="str">
        <f>IFERROR(IF(INDEX(AG$1:AG156,MATCH(J157,J$1:J156,0),1)=0,"",INDEX(AG$1:AG156,MATCH(J157,J$1:J156,0),1)),"")</f>
        <v/>
      </c>
      <c r="AH157" s="2"/>
      <c r="AI157" s="2"/>
      <c r="AJ157" s="2"/>
      <c r="AK157" s="4"/>
      <c r="AL157" s="4"/>
      <c r="AM157" s="4"/>
      <c r="AN157" s="4"/>
      <c r="AO157" s="4"/>
      <c r="AP157" s="4"/>
      <c r="AQ157" s="4"/>
      <c r="AR157" s="4"/>
      <c r="AS157" s="4"/>
      <c r="AU157" s="7"/>
      <c r="AV157" s="47"/>
      <c r="AW157" s="66"/>
      <c r="AX157" s="66"/>
      <c r="AY157" s="66"/>
      <c r="AZ157" s="78"/>
      <c r="BA157" s="66"/>
      <c r="BB157" s="66"/>
      <c r="BC157" s="4"/>
      <c r="BD157" s="69"/>
      <c r="BE157" s="4"/>
      <c r="BF157" s="4"/>
      <c r="BG157" s="9"/>
      <c r="BH157" s="7"/>
      <c r="BI157" s="7"/>
      <c r="BJ157" s="7"/>
      <c r="BK157" s="7"/>
      <c r="BL157" s="7"/>
      <c r="BM157" s="7" t="str">
        <f t="shared" ca="1" si="32"/>
        <v/>
      </c>
      <c r="BN157" s="75" t="str">
        <f t="shared" si="33"/>
        <v/>
      </c>
      <c r="BO157" s="75" t="str">
        <f t="shared" si="34"/>
        <v/>
      </c>
      <c r="BU157" s="4" t="str">
        <f>IF(IFERROR(VLOOKUP(C157,C158:C$1993,1,0),"")="","",COUNTIF(C:C,C157))</f>
        <v/>
      </c>
      <c r="BY157" s="5" t="str">
        <f>IF(B157="","",IF(BU157="",1+(MAX(BY$2:BY156)),""))</f>
        <v/>
      </c>
      <c r="BZ157" s="5" t="str">
        <f t="shared" si="35"/>
        <v/>
      </c>
      <c r="CA157" s="5" t="str">
        <f t="shared" si="36"/>
        <v/>
      </c>
      <c r="CB157" s="14" t="str">
        <f t="shared" si="37"/>
        <v/>
      </c>
      <c r="CC157" s="25"/>
      <c r="CD157" s="15"/>
      <c r="CE157" s="5" t="str">
        <f t="shared" si="40"/>
        <v/>
      </c>
      <c r="CH157" s="5" t="str">
        <f t="shared" si="39"/>
        <v/>
      </c>
      <c r="CI157" s="5" t="str">
        <f>IF(J157="","",IFERROR(IF(VLOOKUP(J157,J$2:J156,1,0)=0,"",""),J157))</f>
        <v/>
      </c>
      <c r="CJ157" s="22" t="str">
        <f>IF(CI157="","",(IFERROR(VLOOKUP(MID(CI157,1,1),$DA$2:DE$28,3,0),0)+IFERROR(VLOOKUP(MID(CI157,2,1),DA$2:DE$28,4,0),0)+IFERROR(VLOOKUP(MID(CI157,3,1),DA$2:DE$28,5,0),0)+(ROW(CI157)/1000000000000)))</f>
        <v/>
      </c>
      <c r="CL157" s="5">
        <v>156</v>
      </c>
      <c r="CM157" s="5" t="str">
        <f>IFERROR(VLOOKUP(CL157,CH$2:CI1233,2,0),"")</f>
        <v/>
      </c>
      <c r="DG157" s="5" t="e">
        <f>IF(REPORTE!AH$2="si",IF(C157=VALUE(REPORTE!C$22),IF(SUM(DG158:DG$1993),CONCATENATE(INT(B157),", "),INT(B157)),""),IF(C157=VALUE(REPORTE!C$21),IF(SUM(DG158:DG$1993),CONCATENATE(INT(B157),", "),INT(B157)),""))</f>
        <v>#VALUE!</v>
      </c>
    </row>
    <row r="158" spans="1:111" s="5" customFormat="1" ht="15" customHeight="1" x14ac:dyDescent="0.25">
      <c r="A158" s="4" t="str">
        <f t="shared" ca="1" si="30"/>
        <v/>
      </c>
      <c r="B158" s="6"/>
      <c r="C158" s="8"/>
      <c r="D158" s="1" t="str">
        <f>IFERROR(INDEX('padron cfe'!B:B,MATCH(DATOS!C158,'padron cfe'!A:A,0),1),"")</f>
        <v/>
      </c>
      <c r="E158" s="1"/>
      <c r="F158" s="7"/>
      <c r="G158" s="9" t="s">
        <v>157</v>
      </c>
      <c r="H158" s="5" t="str">
        <f>IF(F158="","",IFERROR(CONCATENATE("PEUA",VLOOKUP(ESTADO,REPORTE!AV$2:AW$33,2,0),DIDTRITO_FORM,CADER_FORM,IFERROR(INDEX(BS:BS,MATCH(DAY(F158),BR:BR,0),1),DAY(F158)),IFERROR(INDEX(BS:BS,MATCH(MONTH(F158),BR:BR,0),1),MONTH(F158)),YEAR(F158),G158),""))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8"/>
        <v/>
      </c>
      <c r="T158" s="2" t="str">
        <f>IFERROR(INDEX('padron cfe'!D:D,MATCH(DATOS!C158,'padron cfe'!A:A,0),1),"")</f>
        <v/>
      </c>
      <c r="U158" s="4"/>
      <c r="V158" s="4"/>
      <c r="W158" s="4"/>
      <c r="X158" s="4"/>
      <c r="Y158" s="6" t="s">
        <v>157</v>
      </c>
      <c r="Z158" s="4"/>
      <c r="AA158" s="4" t="str">
        <f t="shared" si="31"/>
        <v/>
      </c>
      <c r="AB158" s="4"/>
      <c r="AC158" s="4"/>
      <c r="AD158" s="4"/>
      <c r="AE158" s="2" t="str">
        <f>IFERROR(IF(INDEX(AE$1:AE157,MATCH(J158,J$1:J157,0),1)=0,"",INDEX(AE$1:AE157,MATCH(J158,J$1:J157,0),1)),"")</f>
        <v/>
      </c>
      <c r="AF158" s="2" t="str">
        <f>IFERROR(IF(INDEX(AF$1:AF157,MATCH(J158,J$1:J157,0),1)=0,"",INDEX(AF$1:AF157,MATCH(J158,J$1:J157,0),1)),"")</f>
        <v/>
      </c>
      <c r="AG158" s="2" t="str">
        <f>IFERROR(IF(INDEX(AG$1:AG157,MATCH(J158,J$1:J157,0),1)=0,"",INDEX(AG$1:AG157,MATCH(J158,J$1:J157,0),1)),"")</f>
        <v/>
      </c>
      <c r="AH158" s="2"/>
      <c r="AI158" s="2"/>
      <c r="AJ158" s="2"/>
      <c r="AK158" s="4"/>
      <c r="AL158" s="4"/>
      <c r="AM158" s="4"/>
      <c r="AN158" s="4"/>
      <c r="AO158" s="4"/>
      <c r="AP158" s="4"/>
      <c r="AQ158" s="4"/>
      <c r="AR158" s="4"/>
      <c r="AS158" s="4"/>
      <c r="AU158" s="7"/>
      <c r="AV158" s="47"/>
      <c r="AW158" s="66"/>
      <c r="AX158" s="66"/>
      <c r="AY158" s="66"/>
      <c r="AZ158" s="78"/>
      <c r="BA158" s="66"/>
      <c r="BB158" s="66"/>
      <c r="BC158" s="4"/>
      <c r="BD158" s="69"/>
      <c r="BE158" s="4"/>
      <c r="BF158" s="4"/>
      <c r="BG158" s="9" t="s">
        <v>157</v>
      </c>
      <c r="BH158" s="7"/>
      <c r="BI158" s="7"/>
      <c r="BJ158" s="7"/>
      <c r="BK158" s="7"/>
      <c r="BL158" s="7"/>
      <c r="BM158" s="7" t="str">
        <f t="shared" ca="1" si="32"/>
        <v/>
      </c>
      <c r="BN158" s="75" t="str">
        <f t="shared" si="33"/>
        <v/>
      </c>
      <c r="BO158" s="75" t="str">
        <f t="shared" si="34"/>
        <v/>
      </c>
      <c r="BU158" s="4" t="str">
        <f>IF(IFERROR(VLOOKUP(C158,C159:C$1993,1,0),"")="","",COUNTIF(C:C,C158))</f>
        <v/>
      </c>
      <c r="BY158" s="5" t="str">
        <f>IF(B158="","",IF(BU158="",1+(MAX(BY$2:BY157)),""))</f>
        <v/>
      </c>
      <c r="BZ158" s="5" t="str">
        <f t="shared" si="35"/>
        <v/>
      </c>
      <c r="CA158" s="5" t="str">
        <f t="shared" si="36"/>
        <v/>
      </c>
      <c r="CB158" s="14" t="str">
        <f t="shared" si="37"/>
        <v/>
      </c>
      <c r="CC158" s="25"/>
      <c r="CD158" s="15"/>
      <c r="CE158" s="5" t="str">
        <f t="shared" si="40"/>
        <v/>
      </c>
      <c r="CH158" s="5" t="str">
        <f t="shared" si="39"/>
        <v/>
      </c>
      <c r="CI158" s="5" t="str">
        <f>IF(J158="","",IFERROR(IF(VLOOKUP(J158,J$2:J157,1,0)=0,"",""),J158))</f>
        <v/>
      </c>
      <c r="CJ158" s="22" t="str">
        <f>IF(CI158="","",(IFERROR(VLOOKUP(MID(CI158,1,1),$DA$2:DE$28,3,0),0)+IFERROR(VLOOKUP(MID(CI158,2,1),DA$2:DE$28,4,0),0)+IFERROR(VLOOKUP(MID(CI158,3,1),DA$2:DE$28,5,0),0)+(ROW(CI158)/1000000000000)))</f>
        <v/>
      </c>
      <c r="CL158" s="5">
        <v>157</v>
      </c>
      <c r="CM158" s="5" t="str">
        <f>IFERROR(VLOOKUP(CL158,CH$2:CI1234,2,0),"")</f>
        <v/>
      </c>
      <c r="DG158" s="5" t="e">
        <f>IF(REPORTE!AH$2="si",IF(C158=VALUE(REPORTE!C$22),IF(SUM(DG159:DG$1993),CONCATENATE(INT(B158),", "),INT(B158)),""),IF(C158=VALUE(REPORTE!C$21),IF(SUM(DG159:DG$1993),CONCATENATE(INT(B158),", "),INT(B158)),""))</f>
        <v>#VALUE!</v>
      </c>
    </row>
    <row r="159" spans="1:111" s="5" customFormat="1" ht="15" customHeight="1" x14ac:dyDescent="0.25">
      <c r="A159" s="4" t="str">
        <f t="shared" ca="1" si="30"/>
        <v/>
      </c>
      <c r="B159" s="6"/>
      <c r="C159" s="8"/>
      <c r="D159" s="1" t="str">
        <f>IFERROR(INDEX('padron cfe'!B:B,MATCH(DATOS!C159,'padron cfe'!A:A,0),1),"")</f>
        <v/>
      </c>
      <c r="E159" s="1"/>
      <c r="F159" s="7"/>
      <c r="G159" s="9" t="s">
        <v>157</v>
      </c>
      <c r="H159" s="5" t="str">
        <f>IF(F159="","",IFERROR(CONCATENATE("PEUA",VLOOKUP(ESTADO,REPORTE!AV$2:AW$33,2,0),DIDTRITO_FORM,CADER_FORM,IFERROR(INDEX(BS:BS,MATCH(DAY(F159),BR:BR,0),1),DAY(F159)),IFERROR(INDEX(BS:BS,MATCH(MONTH(F159),BR:BR,0),1),MONTH(F159)),YEAR(F159),G159),""))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8"/>
        <v/>
      </c>
      <c r="T159" s="2" t="str">
        <f>IFERROR(INDEX('padron cfe'!D:D,MATCH(DATOS!C159,'padron cfe'!A:A,0),1),"")</f>
        <v/>
      </c>
      <c r="U159" s="4"/>
      <c r="V159" s="4"/>
      <c r="W159" s="4"/>
      <c r="X159" s="4"/>
      <c r="Y159" s="6" t="s">
        <v>157</v>
      </c>
      <c r="Z159" s="4"/>
      <c r="AA159" s="4" t="str">
        <f t="shared" si="31"/>
        <v/>
      </c>
      <c r="AB159" s="4"/>
      <c r="AC159" s="4"/>
      <c r="AD159" s="4"/>
      <c r="AE159" s="2" t="str">
        <f>IFERROR(IF(INDEX(AE$1:AE158,MATCH(J159,J$1:J158,0),1)=0,"",INDEX(AE$1:AE158,MATCH(J159,J$1:J158,0),1)),"")</f>
        <v/>
      </c>
      <c r="AF159" s="2" t="str">
        <f>IFERROR(IF(INDEX(AF$1:AF158,MATCH(J159,J$1:J158,0),1)=0,"",INDEX(AF$1:AF158,MATCH(J159,J$1:J158,0),1)),"")</f>
        <v/>
      </c>
      <c r="AG159" s="2" t="str">
        <f>IFERROR(IF(INDEX(AG$1:AG158,MATCH(J159,J$1:J158,0),1)=0,"",INDEX(AG$1:AG158,MATCH(J159,J$1:J158,0),1)),"")</f>
        <v/>
      </c>
      <c r="AH159" s="2"/>
      <c r="AI159" s="2"/>
      <c r="AJ159" s="2"/>
      <c r="AK159" s="4"/>
      <c r="AL159" s="4"/>
      <c r="AM159" s="4"/>
      <c r="AN159" s="4"/>
      <c r="AO159" s="4"/>
      <c r="AP159" s="4"/>
      <c r="AQ159" s="4"/>
      <c r="AR159" s="4"/>
      <c r="AS159" s="4"/>
      <c r="AU159" s="7"/>
      <c r="AV159" s="47"/>
      <c r="AW159" s="66"/>
      <c r="AX159" s="66"/>
      <c r="AY159" s="66"/>
      <c r="AZ159" s="78"/>
      <c r="BA159" s="66"/>
      <c r="BB159" s="66"/>
      <c r="BC159" s="4"/>
      <c r="BD159" s="69"/>
      <c r="BE159" s="4"/>
      <c r="BF159" s="4"/>
      <c r="BG159" s="9"/>
      <c r="BH159" s="7"/>
      <c r="BI159" s="7"/>
      <c r="BJ159" s="7"/>
      <c r="BK159" s="7"/>
      <c r="BL159" s="7"/>
      <c r="BM159" s="7" t="str">
        <f t="shared" ca="1" si="32"/>
        <v/>
      </c>
      <c r="BN159" s="75" t="str">
        <f t="shared" si="33"/>
        <v/>
      </c>
      <c r="BO159" s="75" t="str">
        <f t="shared" si="34"/>
        <v/>
      </c>
      <c r="BU159" s="4" t="str">
        <f>IF(IFERROR(VLOOKUP(C159,C160:C$1993,1,0),"")="","",COUNTIF(C:C,C159))</f>
        <v/>
      </c>
      <c r="BY159" s="5" t="str">
        <f>IF(B159="","",IF(BU159="",1+(MAX(BY$2:BY158)),""))</f>
        <v/>
      </c>
      <c r="BZ159" s="5" t="str">
        <f t="shared" si="35"/>
        <v/>
      </c>
      <c r="CA159" s="5" t="str">
        <f t="shared" si="36"/>
        <v/>
      </c>
      <c r="CB159" s="14" t="str">
        <f t="shared" si="37"/>
        <v/>
      </c>
      <c r="CC159" s="25"/>
      <c r="CD159" s="15"/>
      <c r="CE159" s="5" t="str">
        <f t="shared" si="40"/>
        <v/>
      </c>
      <c r="CH159" s="5" t="str">
        <f t="shared" si="39"/>
        <v/>
      </c>
      <c r="CI159" s="5" t="str">
        <f>IF(J159="","",IFERROR(IF(VLOOKUP(J159,J$2:J158,1,0)=0,"",""),J159))</f>
        <v/>
      </c>
      <c r="CJ159" s="22" t="str">
        <f>IF(CI159="","",(IFERROR(VLOOKUP(MID(CI159,1,1),$DA$2:DE$28,3,0),0)+IFERROR(VLOOKUP(MID(CI159,2,1),DA$2:DE$28,4,0),0)+IFERROR(VLOOKUP(MID(CI159,3,1),DA$2:DE$28,5,0),0)+(ROW(CI159)/1000000000000)))</f>
        <v/>
      </c>
      <c r="CL159" s="5">
        <v>158</v>
      </c>
      <c r="CM159" s="5" t="str">
        <f>IFERROR(VLOOKUP(CL159,CH$2:CI1235,2,0),"")</f>
        <v/>
      </c>
      <c r="DG159" s="5" t="e">
        <f>IF(REPORTE!AH$2="si",IF(C159=VALUE(REPORTE!C$22),IF(SUM(DG160:DG$1993),CONCATENATE(INT(B159),", "),INT(B159)),""),IF(C159=VALUE(REPORTE!C$21),IF(SUM(DG160:DG$1993),CONCATENATE(INT(B159),", "),INT(B159)),""))</f>
        <v>#VALUE!</v>
      </c>
    </row>
    <row r="160" spans="1:111" s="5" customFormat="1" ht="15" customHeight="1" x14ac:dyDescent="0.25">
      <c r="A160" s="4" t="str">
        <f t="shared" ca="1" si="30"/>
        <v/>
      </c>
      <c r="B160" s="6"/>
      <c r="C160" s="8"/>
      <c r="D160" s="1" t="str">
        <f>IFERROR(INDEX('padron cfe'!B:B,MATCH(DATOS!C160,'padron cfe'!A:A,0),1),"")</f>
        <v/>
      </c>
      <c r="E160" s="1"/>
      <c r="F160" s="7"/>
      <c r="G160" s="9" t="s">
        <v>157</v>
      </c>
      <c r="H160" s="5" t="str">
        <f>IF(F160="","",IFERROR(CONCATENATE("PEUA",VLOOKUP(ESTADO,REPORTE!AV$2:AW$33,2,0),DIDTRITO_FORM,CADER_FORM,IFERROR(INDEX(BS:BS,MATCH(DAY(F160),BR:BR,0),1),DAY(F160)),IFERROR(INDEX(BS:BS,MATCH(MONTH(F160),BR:BR,0),1),MONTH(F160)),YEAR(F160),G160),""))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8"/>
        <v/>
      </c>
      <c r="T160" s="2" t="str">
        <f>IFERROR(INDEX('padron cfe'!D:D,MATCH(DATOS!C160,'padron cfe'!A:A,0),1),"")</f>
        <v/>
      </c>
      <c r="U160" s="4"/>
      <c r="V160" s="4"/>
      <c r="W160" s="4"/>
      <c r="X160" s="4"/>
      <c r="Y160" s="6" t="s">
        <v>157</v>
      </c>
      <c r="Z160" s="4"/>
      <c r="AA160" s="4" t="str">
        <f t="shared" si="31"/>
        <v/>
      </c>
      <c r="AB160" s="4"/>
      <c r="AC160" s="4"/>
      <c r="AD160" s="4"/>
      <c r="AE160" s="2" t="str">
        <f>IFERROR(IF(INDEX(AE$1:AE159,MATCH(J160,J$1:J159,0),1)=0,"",INDEX(AE$1:AE159,MATCH(J160,J$1:J159,0),1)),"")</f>
        <v/>
      </c>
      <c r="AF160" s="2" t="str">
        <f>IFERROR(IF(INDEX(AF$1:AF159,MATCH(J160,J$1:J159,0),1)=0,"",INDEX(AF$1:AF159,MATCH(J160,J$1:J159,0),1)),"")</f>
        <v/>
      </c>
      <c r="AG160" s="2" t="str">
        <f>IFERROR(IF(INDEX(AG$1:AG159,MATCH(J160,J$1:J159,0),1)=0,"",INDEX(AG$1:AG159,MATCH(J160,J$1:J159,0),1)),"")</f>
        <v/>
      </c>
      <c r="AH160" s="2"/>
      <c r="AI160" s="2"/>
      <c r="AJ160" s="2"/>
      <c r="AK160" s="4"/>
      <c r="AL160" s="4"/>
      <c r="AM160" s="4"/>
      <c r="AN160" s="4"/>
      <c r="AO160" s="4"/>
      <c r="AP160" s="4"/>
      <c r="AQ160" s="4"/>
      <c r="AR160" s="4"/>
      <c r="AS160" s="4"/>
      <c r="AU160" s="7"/>
      <c r="AV160" s="47"/>
      <c r="AW160" s="66"/>
      <c r="AX160" s="66"/>
      <c r="AY160" s="66"/>
      <c r="AZ160" s="78"/>
      <c r="BA160" s="66"/>
      <c r="BB160" s="66"/>
      <c r="BC160" s="4"/>
      <c r="BD160" s="69"/>
      <c r="BE160" s="4"/>
      <c r="BF160" s="4"/>
      <c r="BG160" s="9" t="s">
        <v>157</v>
      </c>
      <c r="BH160" s="7"/>
      <c r="BI160" s="7"/>
      <c r="BJ160" s="7"/>
      <c r="BK160" s="7"/>
      <c r="BL160" s="7"/>
      <c r="BM160" s="7" t="str">
        <f t="shared" ca="1" si="32"/>
        <v/>
      </c>
      <c r="BN160" s="75" t="str">
        <f t="shared" si="33"/>
        <v/>
      </c>
      <c r="BO160" s="75" t="str">
        <f t="shared" si="34"/>
        <v/>
      </c>
      <c r="BU160" s="4" t="str">
        <f>IF(IFERROR(VLOOKUP(C160,C161:C$1993,1,0),"")="","",COUNTIF(C:C,C160))</f>
        <v/>
      </c>
      <c r="BY160" s="5" t="str">
        <f>IF(B160="","",IF(BU160="",1+(MAX(BY$2:BY159)),""))</f>
        <v/>
      </c>
      <c r="BZ160" s="5" t="str">
        <f t="shared" si="35"/>
        <v/>
      </c>
      <c r="CA160" s="5" t="str">
        <f t="shared" si="36"/>
        <v/>
      </c>
      <c r="CB160" s="14" t="str">
        <f t="shared" si="37"/>
        <v/>
      </c>
      <c r="CC160" s="25"/>
      <c r="CD160" s="15"/>
      <c r="CE160" s="5" t="str">
        <f t="shared" si="40"/>
        <v/>
      </c>
      <c r="CH160" s="5" t="str">
        <f t="shared" si="39"/>
        <v/>
      </c>
      <c r="CI160" s="5" t="str">
        <f>IF(J160="","",IFERROR(IF(VLOOKUP(J160,J$2:J159,1,0)=0,"",""),J160))</f>
        <v/>
      </c>
      <c r="CJ160" s="22" t="str">
        <f>IF(CI160="","",(IFERROR(VLOOKUP(MID(CI160,1,1),$DA$2:DE$28,3,0),0)+IFERROR(VLOOKUP(MID(CI160,2,1),DA$2:DE$28,4,0),0)+IFERROR(VLOOKUP(MID(CI160,3,1),DA$2:DE$28,5,0),0)+(ROW(CI160)/1000000000000)))</f>
        <v/>
      </c>
      <c r="CL160" s="5">
        <v>159</v>
      </c>
      <c r="CM160" s="5" t="str">
        <f>IFERROR(VLOOKUP(CL160,CH$2:CI1236,2,0),"")</f>
        <v/>
      </c>
      <c r="DG160" s="5" t="e">
        <f>IF(REPORTE!AH$2="si",IF(C160=VALUE(REPORTE!C$22),IF(SUM(DG161:DG$1993),CONCATENATE(INT(B160),", "),INT(B160)),""),IF(C160=VALUE(REPORTE!C$21),IF(SUM(DG161:DG$1993),CONCATENATE(INT(B160),", "),INT(B160)),""))</f>
        <v>#VALUE!</v>
      </c>
    </row>
    <row r="161" spans="1:112" s="5" customFormat="1" ht="15" customHeight="1" x14ac:dyDescent="0.25">
      <c r="A161" s="4" t="str">
        <f t="shared" ca="1" si="30"/>
        <v/>
      </c>
      <c r="B161" s="6"/>
      <c r="C161" s="8"/>
      <c r="D161" s="1" t="str">
        <f>IFERROR(INDEX('padron cfe'!B:B,MATCH(DATOS!C161,'padron cfe'!A:A,0),1),"")</f>
        <v/>
      </c>
      <c r="E161" s="1"/>
      <c r="F161" s="7"/>
      <c r="G161" s="9" t="s">
        <v>157</v>
      </c>
      <c r="H161" s="5" t="str">
        <f>IF(F161="","",IFERROR(CONCATENATE("PEUA",VLOOKUP(ESTADO,REPORTE!AV$2:AW$33,2,0),DIDTRITO_FORM,CADER_FORM,IFERROR(INDEX(BS:BS,MATCH(DAY(F161),BR:BR,0),1),DAY(F161)),IFERROR(INDEX(BS:BS,MATCH(MONTH(F161),BR:BR,0),1),MONTH(F161)),YEAR(F161),G161),""))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8"/>
        <v/>
      </c>
      <c r="T161" s="2" t="str">
        <f>IFERROR(INDEX('padron cfe'!D:D,MATCH(DATOS!C161,'padron cfe'!A:A,0),1),"")</f>
        <v/>
      </c>
      <c r="U161" s="4"/>
      <c r="V161" s="4"/>
      <c r="W161" s="4"/>
      <c r="X161" s="4"/>
      <c r="Y161" s="6" t="s">
        <v>157</v>
      </c>
      <c r="Z161" s="4"/>
      <c r="AA161" s="4" t="str">
        <f t="shared" si="31"/>
        <v/>
      </c>
      <c r="AB161" s="4"/>
      <c r="AC161" s="4"/>
      <c r="AD161" s="4"/>
      <c r="AE161" s="2" t="str">
        <f>IFERROR(IF(INDEX(AE$1:AE160,MATCH(J161,J$1:J160,0),1)=0,"",INDEX(AE$1:AE160,MATCH(J161,J$1:J160,0),1)),"")</f>
        <v/>
      </c>
      <c r="AF161" s="2" t="str">
        <f>IFERROR(IF(INDEX(AF$1:AF160,MATCH(J161,J$1:J160,0),1)=0,"",INDEX(AF$1:AF160,MATCH(J161,J$1:J160,0),1)),"")</f>
        <v/>
      </c>
      <c r="AG161" s="2" t="str">
        <f>IFERROR(IF(INDEX(AG$1:AG160,MATCH(J161,J$1:J160,0),1)=0,"",INDEX(AG$1:AG160,MATCH(J161,J$1:J160,0),1)),"")</f>
        <v/>
      </c>
      <c r="AH161" s="2"/>
      <c r="AI161" s="2"/>
      <c r="AJ161" s="2"/>
      <c r="AK161" s="4"/>
      <c r="AL161" s="4"/>
      <c r="AM161" s="4"/>
      <c r="AN161" s="4"/>
      <c r="AO161" s="4"/>
      <c r="AP161" s="4"/>
      <c r="AQ161" s="4"/>
      <c r="AR161" s="4"/>
      <c r="AS161" s="4"/>
      <c r="AU161" s="7"/>
      <c r="AV161" s="47"/>
      <c r="AW161" s="66"/>
      <c r="AX161" s="66"/>
      <c r="AY161" s="66"/>
      <c r="AZ161" s="78"/>
      <c r="BA161" s="66"/>
      <c r="BB161" s="66"/>
      <c r="BC161" s="4"/>
      <c r="BD161" s="69"/>
      <c r="BE161" s="4"/>
      <c r="BF161" s="4"/>
      <c r="BG161" s="9"/>
      <c r="BH161" s="7"/>
      <c r="BI161" s="7"/>
      <c r="BJ161" s="7"/>
      <c r="BK161" s="7"/>
      <c r="BL161" s="7"/>
      <c r="BM161" s="7" t="str">
        <f t="shared" ca="1" si="32"/>
        <v/>
      </c>
      <c r="BN161" s="75" t="str">
        <f t="shared" si="33"/>
        <v/>
      </c>
      <c r="BO161" s="75" t="str">
        <f t="shared" si="34"/>
        <v/>
      </c>
      <c r="BU161" s="4" t="str">
        <f>IF(IFERROR(VLOOKUP(C161,C162:C$1993,1,0),"")="","",COUNTIF(C:C,C161))</f>
        <v/>
      </c>
      <c r="BY161" s="5" t="str">
        <f>IF(B161="","",IF(BU161="",1+(MAX(BY$2:BY160)),""))</f>
        <v/>
      </c>
      <c r="BZ161" s="5" t="str">
        <f t="shared" si="35"/>
        <v/>
      </c>
      <c r="CA161" s="5" t="str">
        <f t="shared" si="36"/>
        <v/>
      </c>
      <c r="CB161" s="14" t="str">
        <f t="shared" si="37"/>
        <v/>
      </c>
      <c r="CC161" s="25"/>
      <c r="CD161" s="15"/>
      <c r="CE161" s="5" t="str">
        <f t="shared" si="40"/>
        <v/>
      </c>
      <c r="CH161" s="5" t="str">
        <f t="shared" si="39"/>
        <v/>
      </c>
      <c r="CI161" s="5" t="str">
        <f>IF(J161="","",IFERROR(IF(VLOOKUP(J161,J$2:J160,1,0)=0,"",""),J161))</f>
        <v/>
      </c>
      <c r="CJ161" s="22" t="str">
        <f>IF(CI161="","",(IFERROR(VLOOKUP(MID(CI161,1,1),$DA$2:DE$28,3,0),0)+IFERROR(VLOOKUP(MID(CI161,2,1),DA$2:DE$28,4,0),0)+IFERROR(VLOOKUP(MID(CI161,3,1),DA$2:DE$28,5,0),0)+(ROW(CI161)/1000000000000)))</f>
        <v/>
      </c>
      <c r="CL161" s="5">
        <v>160</v>
      </c>
      <c r="CM161" s="5" t="str">
        <f>IFERROR(VLOOKUP(CL161,CH$2:CI1237,2,0),"")</f>
        <v/>
      </c>
      <c r="DG161" s="5" t="e">
        <f>IF(REPORTE!AH$2="si",IF(C161=VALUE(REPORTE!C$22),IF(SUM(DG162:DG$1993),CONCATENATE(INT(B161),", "),INT(B161)),""),IF(C161=VALUE(REPORTE!C$21),IF(SUM(DG162:DG$1993),CONCATENATE(INT(B161),", "),INT(B161)),""))</f>
        <v>#VALUE!</v>
      </c>
    </row>
    <row r="162" spans="1:112" s="5" customFormat="1" ht="15" customHeight="1" x14ac:dyDescent="0.25">
      <c r="A162" s="4" t="str">
        <f t="shared" ca="1" si="30"/>
        <v/>
      </c>
      <c r="B162" s="6"/>
      <c r="C162" s="8"/>
      <c r="D162" s="1" t="str">
        <f>IFERROR(INDEX('padron cfe'!B:B,MATCH(DATOS!C162,'padron cfe'!A:A,0),1),"")</f>
        <v/>
      </c>
      <c r="E162" s="1"/>
      <c r="F162" s="7"/>
      <c r="G162" s="9" t="s">
        <v>157</v>
      </c>
      <c r="H162" s="5" t="str">
        <f>IF(F162="","",IFERROR(CONCATENATE("PEUA",VLOOKUP(ESTADO,REPORTE!AV$2:AW$33,2,0),DIDTRITO_FORM,CADER_FORM,IFERROR(INDEX(BS:BS,MATCH(DAY(F162),BR:BR,0),1),DAY(F162)),IFERROR(INDEX(BS:BS,MATCH(MONTH(F162),BR:BR,0),1),MONTH(F162)),YEAR(F162),G162),""))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8"/>
        <v/>
      </c>
      <c r="T162" s="2" t="str">
        <f>IFERROR(INDEX('padron cfe'!D:D,MATCH(DATOS!C162,'padron cfe'!A:A,0),1),"")</f>
        <v/>
      </c>
      <c r="U162" s="4"/>
      <c r="V162" s="4"/>
      <c r="W162" s="4"/>
      <c r="X162" s="4"/>
      <c r="Y162" s="6" t="s">
        <v>157</v>
      </c>
      <c r="Z162" s="4"/>
      <c r="AA162" s="4" t="str">
        <f t="shared" si="31"/>
        <v/>
      </c>
      <c r="AB162" s="4"/>
      <c r="AC162" s="4"/>
      <c r="AD162" s="4"/>
      <c r="AE162" s="2" t="str">
        <f>IFERROR(IF(INDEX(AE$1:AE161,MATCH(J162,J$1:J161,0),1)=0,"",INDEX(AE$1:AE161,MATCH(J162,J$1:J161,0),1)),"")</f>
        <v/>
      </c>
      <c r="AF162" s="2" t="str">
        <f>IFERROR(IF(INDEX(AF$1:AF161,MATCH(J162,J$1:J161,0),1)=0,"",INDEX(AF$1:AF161,MATCH(J162,J$1:J161,0),1)),"")</f>
        <v/>
      </c>
      <c r="AG162" s="2" t="str">
        <f>IFERROR(IF(INDEX(AG$1:AG161,MATCH(J162,J$1:J161,0),1)=0,"",INDEX(AG$1:AG161,MATCH(J162,J$1:J161,0),1)),"")</f>
        <v/>
      </c>
      <c r="AH162" s="2"/>
      <c r="AI162" s="2"/>
      <c r="AJ162" s="2"/>
      <c r="AK162" s="4"/>
      <c r="AL162" s="4"/>
      <c r="AM162" s="4"/>
      <c r="AN162" s="4"/>
      <c r="AO162" s="4"/>
      <c r="AP162" s="4"/>
      <c r="AQ162" s="4"/>
      <c r="AR162" s="4"/>
      <c r="AS162" s="4"/>
      <c r="AU162" s="7"/>
      <c r="AV162" s="47"/>
      <c r="AW162" s="66"/>
      <c r="AX162" s="66"/>
      <c r="AY162" s="66"/>
      <c r="AZ162" s="78"/>
      <c r="BA162" s="66"/>
      <c r="BB162" s="66"/>
      <c r="BC162" s="4"/>
      <c r="BD162" s="69"/>
      <c r="BE162" s="4"/>
      <c r="BF162" s="4"/>
      <c r="BG162" s="9" t="s">
        <v>157</v>
      </c>
      <c r="BH162" s="7"/>
      <c r="BI162" s="7"/>
      <c r="BJ162" s="7"/>
      <c r="BK162" s="7"/>
      <c r="BL162" s="7"/>
      <c r="BM162" s="7" t="str">
        <f t="shared" ca="1" si="32"/>
        <v/>
      </c>
      <c r="BN162" s="75" t="str">
        <f t="shared" si="33"/>
        <v/>
      </c>
      <c r="BO162" s="75" t="str">
        <f t="shared" si="34"/>
        <v/>
      </c>
      <c r="BU162" s="4" t="str">
        <f>IF(IFERROR(VLOOKUP(C162,C163:C$1993,1,0),"")="","",COUNTIF(C:C,C162))</f>
        <v/>
      </c>
      <c r="BY162" s="5" t="str">
        <f>IF(B162="","",IF(BU162="",1+(MAX(BY$2:BY161)),""))</f>
        <v/>
      </c>
      <c r="BZ162" s="5" t="str">
        <f t="shared" si="35"/>
        <v/>
      </c>
      <c r="CA162" s="5" t="str">
        <f t="shared" si="36"/>
        <v/>
      </c>
      <c r="CB162" s="14" t="str">
        <f t="shared" si="37"/>
        <v/>
      </c>
      <c r="CC162" s="25"/>
      <c r="CD162" s="15"/>
      <c r="CE162" s="5" t="str">
        <f t="shared" si="40"/>
        <v/>
      </c>
      <c r="CH162" s="5" t="str">
        <f t="shared" si="39"/>
        <v/>
      </c>
      <c r="CI162" s="5" t="str">
        <f>IF(J162="","",IFERROR(IF(VLOOKUP(J162,J$2:J161,1,0)=0,"",""),J162))</f>
        <v/>
      </c>
      <c r="CJ162" s="22" t="str">
        <f>IF(CI162="","",(IFERROR(VLOOKUP(MID(CI162,1,1),$DA$2:DE$28,3,0),0)+IFERROR(VLOOKUP(MID(CI162,2,1),DA$2:DE$28,4,0),0)+IFERROR(VLOOKUP(MID(CI162,3,1),DA$2:DE$28,5,0),0)+(ROW(CI162)/1000000000000)))</f>
        <v/>
      </c>
      <c r="CL162" s="5">
        <v>161</v>
      </c>
      <c r="CM162" s="5" t="str">
        <f>IFERROR(VLOOKUP(CL162,CH$2:CI1238,2,0),"")</f>
        <v/>
      </c>
      <c r="DG162" s="5" t="e">
        <f>IF(REPORTE!AH$2="si",IF(C162=VALUE(REPORTE!C$22),IF(SUM(DG163:DG$1993),CONCATENATE(INT(B162),", "),INT(B162)),""),IF(C162=VALUE(REPORTE!C$21),IF(SUM(DG163:DG$1993),CONCATENATE(INT(B162),", "),INT(B162)),""))</f>
        <v>#VALUE!</v>
      </c>
    </row>
    <row r="163" spans="1:112" s="5" customFormat="1" ht="15" customHeight="1" x14ac:dyDescent="0.25">
      <c r="A163" s="4" t="str">
        <f t="shared" ca="1" si="30"/>
        <v/>
      </c>
      <c r="B163" s="6"/>
      <c r="C163" s="8"/>
      <c r="D163" s="1" t="str">
        <f>IFERROR(INDEX('padron cfe'!B:B,MATCH(DATOS!C163,'padron cfe'!A:A,0),1),"")</f>
        <v/>
      </c>
      <c r="E163" s="1"/>
      <c r="F163" s="7"/>
      <c r="G163" s="9" t="s">
        <v>157</v>
      </c>
      <c r="H163" s="5" t="str">
        <f>IF(F163="","",IFERROR(CONCATENATE("PEUA",VLOOKUP(ESTADO,REPORTE!AV$2:AW$33,2,0),DIDTRITO_FORM,CADER_FORM,IFERROR(INDEX(BS:BS,MATCH(DAY(F163),BR:BR,0),1),DAY(F163)),IFERROR(INDEX(BS:BS,MATCH(MONTH(F163),BR:BR,0),1),MONTH(F163)),YEAR(F163),G163),""))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8"/>
        <v/>
      </c>
      <c r="T163" s="2" t="str">
        <f>IFERROR(INDEX('padron cfe'!D:D,MATCH(DATOS!C163,'padron cfe'!A:A,0),1),"")</f>
        <v/>
      </c>
      <c r="U163" s="4"/>
      <c r="V163" s="4"/>
      <c r="W163" s="4"/>
      <c r="X163" s="4"/>
      <c r="Y163" s="6" t="s">
        <v>157</v>
      </c>
      <c r="Z163" s="4"/>
      <c r="AA163" s="4" t="str">
        <f t="shared" si="31"/>
        <v/>
      </c>
      <c r="AB163" s="4"/>
      <c r="AC163" s="4"/>
      <c r="AD163" s="4"/>
      <c r="AE163" s="2" t="str">
        <f>IFERROR(IF(INDEX(AE$1:AE162,MATCH(J163,J$1:J162,0),1)=0,"",INDEX(AE$1:AE162,MATCH(J163,J$1:J162,0),1)),"")</f>
        <v/>
      </c>
      <c r="AF163" s="2" t="str">
        <f>IFERROR(IF(INDEX(AF$1:AF162,MATCH(J163,J$1:J162,0),1)=0,"",INDEX(AF$1:AF162,MATCH(J163,J$1:J162,0),1)),"")</f>
        <v/>
      </c>
      <c r="AG163" s="2" t="str">
        <f>IFERROR(IF(INDEX(AG$1:AG162,MATCH(J163,J$1:J162,0),1)=0,"",INDEX(AG$1:AG162,MATCH(J163,J$1:J162,0),1)),"")</f>
        <v/>
      </c>
      <c r="AH163" s="2"/>
      <c r="AI163" s="2"/>
      <c r="AJ163" s="2"/>
      <c r="AK163" s="4"/>
      <c r="AL163" s="4"/>
      <c r="AM163" s="4"/>
      <c r="AN163" s="4"/>
      <c r="AO163" s="4"/>
      <c r="AP163" s="4"/>
      <c r="AQ163" s="4"/>
      <c r="AR163" s="4"/>
      <c r="AS163" s="4"/>
      <c r="AU163" s="7"/>
      <c r="AV163" s="47"/>
      <c r="AW163" s="66"/>
      <c r="AX163" s="66"/>
      <c r="AY163" s="66"/>
      <c r="AZ163" s="78"/>
      <c r="BA163" s="66"/>
      <c r="BB163" s="66"/>
      <c r="BC163" s="4"/>
      <c r="BD163" s="69"/>
      <c r="BE163" s="4"/>
      <c r="BF163" s="4"/>
      <c r="BG163" s="9"/>
      <c r="BH163" s="7"/>
      <c r="BI163" s="7"/>
      <c r="BJ163" s="7"/>
      <c r="BK163" s="7"/>
      <c r="BL163" s="7"/>
      <c r="BM163" s="7" t="str">
        <f t="shared" ca="1" si="32"/>
        <v/>
      </c>
      <c r="BN163" s="75" t="str">
        <f t="shared" si="33"/>
        <v/>
      </c>
      <c r="BO163" s="75" t="str">
        <f t="shared" si="34"/>
        <v/>
      </c>
      <c r="BU163" s="4" t="str">
        <f>IF(IFERROR(VLOOKUP(C163,C164:C$1993,1,0),"")="","",COUNTIF(C:C,C163))</f>
        <v/>
      </c>
      <c r="BY163" s="5" t="str">
        <f>IF(B163="","",IF(BU163="",1+(MAX(BY$2:BY162)),""))</f>
        <v/>
      </c>
      <c r="BZ163" s="5" t="str">
        <f t="shared" si="35"/>
        <v/>
      </c>
      <c r="CA163" s="5" t="str">
        <f t="shared" si="36"/>
        <v/>
      </c>
      <c r="CB163" s="14" t="str">
        <f t="shared" si="37"/>
        <v/>
      </c>
      <c r="CC163" s="25"/>
      <c r="CD163" s="15"/>
      <c r="CE163" s="5" t="str">
        <f t="shared" si="40"/>
        <v/>
      </c>
      <c r="CH163" s="5" t="str">
        <f t="shared" si="39"/>
        <v/>
      </c>
      <c r="CI163" s="5" t="str">
        <f>IF(J163="","",IFERROR(IF(VLOOKUP(J163,J$2:J162,1,0)=0,"",""),J163))</f>
        <v/>
      </c>
      <c r="CJ163" s="22" t="str">
        <f>IF(CI163="","",(IFERROR(VLOOKUP(MID(CI163,1,1),$DA$2:DE$28,3,0),0)+IFERROR(VLOOKUP(MID(CI163,2,1),DA$2:DE$28,4,0),0)+IFERROR(VLOOKUP(MID(CI163,3,1),DA$2:DE$28,5,0),0)+(ROW(CI163)/1000000000000)))</f>
        <v/>
      </c>
      <c r="CL163" s="5">
        <v>162</v>
      </c>
      <c r="CM163" s="5" t="str">
        <f>IFERROR(VLOOKUP(CL163,CH$2:CI1239,2,0),"")</f>
        <v/>
      </c>
      <c r="DG163" s="5" t="e">
        <f>IF(REPORTE!AH$2="si",IF(C163=VALUE(REPORTE!C$22),IF(SUM(DG164:DG$1993),CONCATENATE(INT(B163),", "),INT(B163)),""),IF(C163=VALUE(REPORTE!C$21),IF(SUM(DG164:DG$1993),CONCATENATE(INT(B163),", "),INT(B163)),""))</f>
        <v>#VALUE!</v>
      </c>
    </row>
    <row r="164" spans="1:112" s="5" customFormat="1" ht="15" customHeight="1" x14ac:dyDescent="0.25">
      <c r="A164" s="4" t="str">
        <f t="shared" ca="1" si="30"/>
        <v/>
      </c>
      <c r="B164" s="6"/>
      <c r="C164" s="8"/>
      <c r="D164" s="1" t="str">
        <f>IFERROR(INDEX('padron cfe'!B:B,MATCH(DATOS!C164,'padron cfe'!A:A,0),1),"")</f>
        <v/>
      </c>
      <c r="E164" s="1"/>
      <c r="F164" s="7"/>
      <c r="G164" s="9" t="s">
        <v>157</v>
      </c>
      <c r="H164" s="5" t="str">
        <f>IF(F164="","",IFERROR(CONCATENATE("PEUA",VLOOKUP(ESTADO,REPORTE!AV$2:AW$33,2,0),DIDTRITO_FORM,CADER_FORM,IFERROR(INDEX(BS:BS,MATCH(DAY(F164),BR:BR,0),1),DAY(F164)),IFERROR(INDEX(BS:BS,MATCH(MONTH(F164),BR:BR,0),1),MONTH(F164)),YEAR(F164),G164),""))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8"/>
        <v/>
      </c>
      <c r="T164" s="2" t="str">
        <f>IFERROR(INDEX('padron cfe'!D:D,MATCH(DATOS!C164,'padron cfe'!A:A,0),1),"")</f>
        <v/>
      </c>
      <c r="U164" s="4"/>
      <c r="V164" s="4"/>
      <c r="W164" s="4"/>
      <c r="X164" s="4"/>
      <c r="Y164" s="6" t="s">
        <v>157</v>
      </c>
      <c r="Z164" s="4"/>
      <c r="AA164" s="4" t="str">
        <f t="shared" si="31"/>
        <v/>
      </c>
      <c r="AB164" s="4"/>
      <c r="AC164" s="4"/>
      <c r="AD164" s="4"/>
      <c r="AE164" s="2" t="str">
        <f>IFERROR(IF(INDEX(AE$1:AE163,MATCH(J164,J$1:J163,0),1)=0,"",INDEX(AE$1:AE163,MATCH(J164,J$1:J163,0),1)),"")</f>
        <v/>
      </c>
      <c r="AF164" s="2" t="str">
        <f>IFERROR(IF(INDEX(AF$1:AF163,MATCH(J164,J$1:J163,0),1)=0,"",INDEX(AF$1:AF163,MATCH(J164,J$1:J163,0),1)),"")</f>
        <v/>
      </c>
      <c r="AG164" s="2" t="str">
        <f>IFERROR(IF(INDEX(AG$1:AG163,MATCH(J164,J$1:J163,0),1)=0,"",INDEX(AG$1:AG163,MATCH(J164,J$1:J163,0),1)),"")</f>
        <v/>
      </c>
      <c r="AH164" s="2"/>
      <c r="AI164" s="2"/>
      <c r="AJ164" s="2"/>
      <c r="AK164" s="4"/>
      <c r="AL164" s="4"/>
      <c r="AM164" s="4"/>
      <c r="AN164" s="4"/>
      <c r="AO164" s="4"/>
      <c r="AP164" s="4"/>
      <c r="AQ164" s="4"/>
      <c r="AR164" s="4"/>
      <c r="AS164" s="4"/>
      <c r="AU164" s="7"/>
      <c r="AV164" s="47"/>
      <c r="AW164" s="66"/>
      <c r="AX164" s="66"/>
      <c r="AY164" s="66"/>
      <c r="AZ164" s="78"/>
      <c r="BA164" s="66"/>
      <c r="BB164" s="66"/>
      <c r="BC164" s="4"/>
      <c r="BD164" s="69"/>
      <c r="BE164" s="4"/>
      <c r="BF164" s="4"/>
      <c r="BG164" s="9" t="s">
        <v>157</v>
      </c>
      <c r="BH164" s="7"/>
      <c r="BI164" s="7"/>
      <c r="BJ164" s="7"/>
      <c r="BK164" s="7"/>
      <c r="BL164" s="7"/>
      <c r="BM164" s="7" t="str">
        <f t="shared" ca="1" si="32"/>
        <v/>
      </c>
      <c r="BN164" s="75" t="str">
        <f t="shared" si="33"/>
        <v/>
      </c>
      <c r="BO164" s="75" t="str">
        <f t="shared" si="34"/>
        <v/>
      </c>
      <c r="BU164" s="4" t="str">
        <f>IF(IFERROR(VLOOKUP(C164,C165:C$1993,1,0),"")="","",COUNTIF(C:C,C164))</f>
        <v/>
      </c>
      <c r="BY164" s="5" t="str">
        <f>IF(B164="","",IF(BU164="",1+(MAX(BY$2:BY163)),""))</f>
        <v/>
      </c>
      <c r="BZ164" s="5" t="str">
        <f t="shared" si="35"/>
        <v/>
      </c>
      <c r="CA164" s="5" t="str">
        <f t="shared" si="36"/>
        <v/>
      </c>
      <c r="CB164" s="14" t="str">
        <f t="shared" si="37"/>
        <v/>
      </c>
      <c r="CC164" s="25"/>
      <c r="CD164" s="15"/>
      <c r="CE164" s="5" t="str">
        <f t="shared" si="40"/>
        <v/>
      </c>
      <c r="CH164" s="5" t="str">
        <f t="shared" si="39"/>
        <v/>
      </c>
      <c r="CI164" s="5" t="str">
        <f>IF(J164="","",IFERROR(IF(VLOOKUP(J164,J$2:J163,1,0)=0,"",""),J164))</f>
        <v/>
      </c>
      <c r="CJ164" s="22" t="str">
        <f>IF(CI164="","",(IFERROR(VLOOKUP(MID(CI164,1,1),$DA$2:DE$28,3,0),0)+IFERROR(VLOOKUP(MID(CI164,2,1),DA$2:DE$28,4,0),0)+IFERROR(VLOOKUP(MID(CI164,3,1),DA$2:DE$28,5,0),0)+(ROW(CI164)/1000000000000)))</f>
        <v/>
      </c>
      <c r="CL164" s="5">
        <v>163</v>
      </c>
      <c r="CM164" s="5" t="str">
        <f>IFERROR(VLOOKUP(CL164,CH$2:CI1240,2,0),"")</f>
        <v/>
      </c>
      <c r="DG164" s="5" t="e">
        <f>IF(REPORTE!AH$2="si",IF(C164=VALUE(REPORTE!C$22),IF(SUM(DG165:DG$1993),CONCATENATE(INT(B164),", "),INT(B164)),""),IF(C164=VALUE(REPORTE!C$21),IF(SUM(DG165:DG$1993),CONCATENATE(INT(B164),", "),INT(B164)),""))</f>
        <v>#VALUE!</v>
      </c>
    </row>
    <row r="165" spans="1:112" s="5" customFormat="1" ht="15" customHeight="1" x14ac:dyDescent="0.25">
      <c r="A165" s="4" t="str">
        <f t="shared" ca="1" si="30"/>
        <v/>
      </c>
      <c r="B165" s="6"/>
      <c r="C165" s="8"/>
      <c r="D165" s="1" t="str">
        <f>IFERROR(INDEX('padron cfe'!B:B,MATCH(DATOS!C165,'padron cfe'!A:A,0),1),"")</f>
        <v/>
      </c>
      <c r="E165" s="1"/>
      <c r="F165" s="7"/>
      <c r="G165" s="9" t="s">
        <v>157</v>
      </c>
      <c r="H165" s="5" t="str">
        <f>IF(F165="","",IFERROR(CONCATENATE("PEUA",VLOOKUP(ESTADO,REPORTE!AV$2:AW$33,2,0),DIDTRITO_FORM,CADER_FORM,IFERROR(INDEX(BS:BS,MATCH(DAY(F165),BR:BR,0),1),DAY(F165)),IFERROR(INDEX(BS:BS,MATCH(MONTH(F165),BR:BR,0),1),MONTH(F165)),YEAR(F165),G165),""))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8"/>
        <v/>
      </c>
      <c r="T165" s="2" t="str">
        <f>IFERROR(INDEX('padron cfe'!D:D,MATCH(DATOS!C165,'padron cfe'!A:A,0),1),"")</f>
        <v/>
      </c>
      <c r="U165" s="4"/>
      <c r="V165" s="4"/>
      <c r="W165" s="4"/>
      <c r="X165" s="4"/>
      <c r="Y165" s="6" t="s">
        <v>157</v>
      </c>
      <c r="Z165" s="4"/>
      <c r="AA165" s="4" t="str">
        <f t="shared" si="31"/>
        <v/>
      </c>
      <c r="AB165" s="4"/>
      <c r="AC165" s="4"/>
      <c r="AD165" s="4"/>
      <c r="AE165" s="2" t="str">
        <f>IFERROR(IF(INDEX(AE$1:AE164,MATCH(J165,J$1:J164,0),1)=0,"",INDEX(AE$1:AE164,MATCH(J165,J$1:J164,0),1)),"")</f>
        <v/>
      </c>
      <c r="AF165" s="2" t="str">
        <f>IFERROR(IF(INDEX(AF$1:AF164,MATCH(J165,J$1:J164,0),1)=0,"",INDEX(AF$1:AF164,MATCH(J165,J$1:J164,0),1)),"")</f>
        <v/>
      </c>
      <c r="AG165" s="2" t="str">
        <f>IFERROR(IF(INDEX(AG$1:AG164,MATCH(J165,J$1:J164,0),1)=0,"",INDEX(AG$1:AG164,MATCH(J165,J$1:J164,0),1)),"")</f>
        <v/>
      </c>
      <c r="AH165" s="2"/>
      <c r="AI165" s="2"/>
      <c r="AJ165" s="2"/>
      <c r="AK165" s="4"/>
      <c r="AL165" s="4"/>
      <c r="AM165" s="4"/>
      <c r="AN165" s="4"/>
      <c r="AO165" s="4"/>
      <c r="AP165" s="4"/>
      <c r="AQ165" s="4"/>
      <c r="AR165" s="4"/>
      <c r="AS165" s="4"/>
      <c r="AU165" s="7"/>
      <c r="AV165" s="47"/>
      <c r="AW165" s="66"/>
      <c r="AX165" s="66"/>
      <c r="AY165" s="66"/>
      <c r="AZ165" s="78"/>
      <c r="BA165" s="66"/>
      <c r="BB165" s="66"/>
      <c r="BC165" s="4"/>
      <c r="BD165" s="69"/>
      <c r="BE165" s="4"/>
      <c r="BF165" s="4"/>
      <c r="BG165" s="9"/>
      <c r="BH165" s="7"/>
      <c r="BI165" s="7"/>
      <c r="BJ165" s="7"/>
      <c r="BK165" s="7"/>
      <c r="BL165" s="7"/>
      <c r="BM165" s="7" t="str">
        <f t="shared" ca="1" si="32"/>
        <v/>
      </c>
      <c r="BN165" s="75" t="str">
        <f t="shared" si="33"/>
        <v/>
      </c>
      <c r="BO165" s="75" t="str">
        <f t="shared" si="34"/>
        <v/>
      </c>
      <c r="BU165" s="4" t="str">
        <f>IF(IFERROR(VLOOKUP(C165,C166:C$1993,1,0),"")="","",COUNTIF(C:C,C165))</f>
        <v/>
      </c>
      <c r="BY165" s="5" t="str">
        <f>IF(B165="","",IF(BU165="",1+(MAX(BY$2:BY164)),""))</f>
        <v/>
      </c>
      <c r="BZ165" s="5" t="str">
        <f t="shared" si="35"/>
        <v/>
      </c>
      <c r="CA165" s="5" t="str">
        <f t="shared" si="36"/>
        <v/>
      </c>
      <c r="CB165" s="14" t="str">
        <f t="shared" si="37"/>
        <v/>
      </c>
      <c r="CC165" s="25"/>
      <c r="CD165" s="15"/>
      <c r="CE165" s="5" t="str">
        <f t="shared" si="40"/>
        <v/>
      </c>
      <c r="CH165" s="5" t="str">
        <f t="shared" si="39"/>
        <v/>
      </c>
      <c r="CI165" s="5" t="str">
        <f>IF(J165="","",IFERROR(IF(VLOOKUP(J165,J$2:J164,1,0)=0,"",""),J165))</f>
        <v/>
      </c>
      <c r="CJ165" s="22" t="str">
        <f>IF(CI165="","",(IFERROR(VLOOKUP(MID(CI165,1,1),$DA$2:DE$28,3,0),0)+IFERROR(VLOOKUP(MID(CI165,2,1),DA$2:DE$28,4,0),0)+IFERROR(VLOOKUP(MID(CI165,3,1),DA$2:DE$28,5,0),0)+(ROW(CI165)/1000000000000)))</f>
        <v/>
      </c>
      <c r="CL165" s="5">
        <v>164</v>
      </c>
      <c r="CM165" s="5" t="str">
        <f>IFERROR(VLOOKUP(CL165,CH$2:CI1241,2,0),"")</f>
        <v/>
      </c>
      <c r="DG165" s="5" t="e">
        <f>IF(REPORTE!AH$2="si",IF(C165=VALUE(REPORTE!C$22),IF(SUM(DG166:DG$1993),CONCATENATE(INT(B165),", "),INT(B165)),""),IF(C165=VALUE(REPORTE!C$21),IF(SUM(DG166:DG$1993),CONCATENATE(INT(B165),", "),INT(B165)),""))</f>
        <v>#VALUE!</v>
      </c>
    </row>
    <row r="166" spans="1:112" s="5" customFormat="1" ht="15" customHeight="1" x14ac:dyDescent="0.25">
      <c r="A166" s="4" t="str">
        <f t="shared" ca="1" si="30"/>
        <v/>
      </c>
      <c r="B166" s="6"/>
      <c r="C166" s="8"/>
      <c r="D166" s="1" t="str">
        <f>IFERROR(INDEX('padron cfe'!B:B,MATCH(DATOS!C166,'padron cfe'!A:A,0),1),"")</f>
        <v/>
      </c>
      <c r="E166" s="1"/>
      <c r="F166" s="7"/>
      <c r="G166" s="9" t="s">
        <v>157</v>
      </c>
      <c r="H166" s="5" t="str">
        <f>IF(F166="","",IFERROR(CONCATENATE("PEUA",VLOOKUP(ESTADO,REPORTE!AV$2:AW$33,2,0),DIDTRITO_FORM,CADER_FORM,IFERROR(INDEX(BS:BS,MATCH(DAY(F166),BR:BR,0),1),DAY(F166)),IFERROR(INDEX(BS:BS,MATCH(MONTH(F166),BR:BR,0),1),MONTH(F166)),YEAR(F166),G166),""))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8"/>
        <v/>
      </c>
      <c r="T166" s="2" t="str">
        <f>IFERROR(INDEX('padron cfe'!D:D,MATCH(DATOS!C166,'padron cfe'!A:A,0),1),"")</f>
        <v/>
      </c>
      <c r="U166" s="4"/>
      <c r="V166" s="4"/>
      <c r="W166" s="4"/>
      <c r="X166" s="4"/>
      <c r="Y166" s="6" t="s">
        <v>157</v>
      </c>
      <c r="Z166" s="4"/>
      <c r="AA166" s="4" t="str">
        <f t="shared" si="31"/>
        <v/>
      </c>
      <c r="AB166" s="4"/>
      <c r="AC166" s="4"/>
      <c r="AD166" s="4"/>
      <c r="AE166" s="2" t="str">
        <f>IFERROR(IF(INDEX(AE$1:AE165,MATCH(J166,J$1:J165,0),1)=0,"",INDEX(AE$1:AE165,MATCH(J166,J$1:J165,0),1)),"")</f>
        <v/>
      </c>
      <c r="AF166" s="2" t="str">
        <f>IFERROR(IF(INDEX(AF$1:AF165,MATCH(J166,J$1:J165,0),1)=0,"",INDEX(AF$1:AF165,MATCH(J166,J$1:J165,0),1)),"")</f>
        <v/>
      </c>
      <c r="AG166" s="2" t="str">
        <f>IFERROR(IF(INDEX(AG$1:AG165,MATCH(J166,J$1:J165,0),1)=0,"",INDEX(AG$1:AG165,MATCH(J166,J$1:J165,0),1)),"")</f>
        <v/>
      </c>
      <c r="AH166" s="2"/>
      <c r="AI166" s="2"/>
      <c r="AJ166" s="2"/>
      <c r="AK166" s="4"/>
      <c r="AL166" s="4"/>
      <c r="AM166" s="4"/>
      <c r="AN166" s="4"/>
      <c r="AO166" s="4"/>
      <c r="AP166" s="4"/>
      <c r="AQ166" s="4"/>
      <c r="AR166" s="4"/>
      <c r="AS166" s="4"/>
      <c r="AU166" s="7"/>
      <c r="AV166" s="47"/>
      <c r="AW166" s="66"/>
      <c r="AX166" s="66"/>
      <c r="AY166" s="66"/>
      <c r="AZ166" s="78"/>
      <c r="BA166" s="66"/>
      <c r="BB166" s="66"/>
      <c r="BC166" s="4"/>
      <c r="BD166" s="69"/>
      <c r="BE166" s="4"/>
      <c r="BF166" s="4"/>
      <c r="BG166" s="9" t="s">
        <v>157</v>
      </c>
      <c r="BH166" s="7"/>
      <c r="BI166" s="7"/>
      <c r="BJ166" s="7"/>
      <c r="BK166" s="7"/>
      <c r="BL166" s="7"/>
      <c r="BM166" s="7" t="str">
        <f t="shared" ca="1" si="32"/>
        <v/>
      </c>
      <c r="BN166" s="75" t="str">
        <f t="shared" si="33"/>
        <v/>
      </c>
      <c r="BO166" s="75" t="str">
        <f t="shared" si="34"/>
        <v/>
      </c>
      <c r="BU166" s="4" t="str">
        <f>IF(IFERROR(VLOOKUP(C166,C167:C$1993,1,0),"")="","",COUNTIF(C:C,C166))</f>
        <v/>
      </c>
      <c r="BY166" s="5" t="str">
        <f>IF(B166="","",IF(BU166="",1+(MAX(BY$2:BY165)),""))</f>
        <v/>
      </c>
      <c r="BZ166" s="5" t="str">
        <f t="shared" si="35"/>
        <v/>
      </c>
      <c r="CA166" s="5" t="str">
        <f t="shared" si="36"/>
        <v/>
      </c>
      <c r="CB166" s="14" t="str">
        <f t="shared" si="37"/>
        <v/>
      </c>
      <c r="CC166" s="25"/>
      <c r="CD166" s="15"/>
      <c r="CE166" s="5" t="str">
        <f t="shared" si="40"/>
        <v/>
      </c>
      <c r="CH166" s="5" t="str">
        <f t="shared" si="39"/>
        <v/>
      </c>
      <c r="CI166" s="5" t="str">
        <f>IF(J166="","",IFERROR(IF(VLOOKUP(J166,J$2:J165,1,0)=0,"",""),J166))</f>
        <v/>
      </c>
      <c r="CJ166" s="22" t="str">
        <f>IF(CI166="","",(IFERROR(VLOOKUP(MID(CI166,1,1),$DA$2:DE$28,3,0),0)+IFERROR(VLOOKUP(MID(CI166,2,1),DA$2:DE$28,4,0),0)+IFERROR(VLOOKUP(MID(CI166,3,1),DA$2:DE$28,5,0),0)+(ROW(CI166)/1000000000000)))</f>
        <v/>
      </c>
      <c r="CL166" s="5">
        <v>165</v>
      </c>
      <c r="CM166" s="5" t="str">
        <f>IFERROR(VLOOKUP(CL166,CH$2:CI1242,2,0),"")</f>
        <v/>
      </c>
      <c r="DG166" s="5" t="e">
        <f>IF(REPORTE!AH$2="si",IF(C166=VALUE(REPORTE!C$22),IF(SUM(DG167:DG$1993),CONCATENATE(INT(B166),", "),INT(B166)),""),IF(C166=VALUE(REPORTE!C$21),IF(SUM(DG167:DG$1993),CONCATENATE(INT(B166),", "),INT(B166)),""))</f>
        <v>#VALUE!</v>
      </c>
    </row>
    <row r="167" spans="1:112" s="5" customFormat="1" ht="15" customHeight="1" x14ac:dyDescent="0.25">
      <c r="A167" s="4" t="str">
        <f t="shared" ca="1" si="30"/>
        <v/>
      </c>
      <c r="B167" s="6"/>
      <c r="C167" s="8"/>
      <c r="D167" s="1" t="str">
        <f>IFERROR(INDEX('padron cfe'!B:B,MATCH(DATOS!C167,'padron cfe'!A:A,0),1),"")</f>
        <v/>
      </c>
      <c r="E167" s="1"/>
      <c r="F167" s="7"/>
      <c r="G167" s="9" t="s">
        <v>157</v>
      </c>
      <c r="H167" s="5" t="str">
        <f>IF(F167="","",IFERROR(CONCATENATE("PEUA",VLOOKUP(ESTADO,REPORTE!AV$2:AW$33,2,0),DIDTRITO_FORM,CADER_FORM,IFERROR(INDEX(BS:BS,MATCH(DAY(F167),BR:BR,0),1),DAY(F167)),IFERROR(INDEX(BS:BS,MATCH(MONTH(F167),BR:BR,0),1),MONTH(F167)),YEAR(F167),G167),""))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8"/>
        <v/>
      </c>
      <c r="T167" s="2" t="str">
        <f>IFERROR(INDEX('padron cfe'!D:D,MATCH(DATOS!C167,'padron cfe'!A:A,0),1),"")</f>
        <v/>
      </c>
      <c r="U167" s="4"/>
      <c r="V167" s="4"/>
      <c r="W167" s="4"/>
      <c r="X167" s="4"/>
      <c r="Y167" s="6" t="s">
        <v>157</v>
      </c>
      <c r="Z167" s="4"/>
      <c r="AA167" s="4" t="str">
        <f t="shared" si="31"/>
        <v/>
      </c>
      <c r="AB167" s="4"/>
      <c r="AC167" s="4"/>
      <c r="AD167" s="4"/>
      <c r="AE167" s="2" t="str">
        <f>IFERROR(IF(INDEX(AE$1:AE166,MATCH(J167,J$1:J166,0),1)=0,"",INDEX(AE$1:AE166,MATCH(J167,J$1:J166,0),1)),"")</f>
        <v/>
      </c>
      <c r="AF167" s="2" t="str">
        <f>IFERROR(IF(INDEX(AF$1:AF166,MATCH(J167,J$1:J166,0),1)=0,"",INDEX(AF$1:AF166,MATCH(J167,J$1:J166,0),1)),"")</f>
        <v/>
      </c>
      <c r="AG167" s="2" t="str">
        <f>IFERROR(IF(INDEX(AG$1:AG166,MATCH(J167,J$1:J166,0),1)=0,"",INDEX(AG$1:AG166,MATCH(J167,J$1:J166,0),1)),"")</f>
        <v/>
      </c>
      <c r="AH167" s="2"/>
      <c r="AI167" s="2"/>
      <c r="AJ167" s="2"/>
      <c r="AK167" s="4"/>
      <c r="AL167" s="4"/>
      <c r="AM167" s="4"/>
      <c r="AN167" s="4"/>
      <c r="AO167" s="4"/>
      <c r="AP167" s="4"/>
      <c r="AQ167" s="4"/>
      <c r="AR167" s="4"/>
      <c r="AS167" s="4"/>
      <c r="AU167" s="7"/>
      <c r="AV167" s="47"/>
      <c r="AW167" s="66"/>
      <c r="AX167" s="66"/>
      <c r="AY167" s="66"/>
      <c r="AZ167" s="78"/>
      <c r="BA167" s="66"/>
      <c r="BB167" s="66"/>
      <c r="BC167" s="4"/>
      <c r="BD167" s="69"/>
      <c r="BE167" s="4"/>
      <c r="BF167" s="4"/>
      <c r="BG167" s="9"/>
      <c r="BH167" s="7"/>
      <c r="BI167" s="7"/>
      <c r="BJ167" s="7"/>
      <c r="BK167" s="7"/>
      <c r="BL167" s="7"/>
      <c r="BM167" s="7" t="str">
        <f t="shared" ca="1" si="32"/>
        <v/>
      </c>
      <c r="BN167" s="75" t="str">
        <f t="shared" si="33"/>
        <v/>
      </c>
      <c r="BO167" s="75" t="str">
        <f t="shared" si="34"/>
        <v/>
      </c>
      <c r="BU167" s="4" t="str">
        <f>IF(IFERROR(VLOOKUP(C167,C168:C$1993,1,0),"")="","",COUNTIF(C:C,C167))</f>
        <v/>
      </c>
      <c r="BY167" s="5" t="str">
        <f>IF(B167="","",IF(BU167="",1+(MAX(BY$2:BY166)),""))</f>
        <v/>
      </c>
      <c r="BZ167" s="5" t="str">
        <f t="shared" si="35"/>
        <v/>
      </c>
      <c r="CA167" s="5" t="str">
        <f t="shared" si="36"/>
        <v/>
      </c>
      <c r="CB167" s="14" t="str">
        <f t="shared" si="37"/>
        <v/>
      </c>
      <c r="CC167" s="25"/>
      <c r="CD167" s="15"/>
      <c r="CE167" s="5" t="str">
        <f t="shared" si="40"/>
        <v/>
      </c>
      <c r="CH167" s="5" t="str">
        <f t="shared" si="39"/>
        <v/>
      </c>
      <c r="CI167" s="5" t="str">
        <f>IF(J167="","",IFERROR(IF(VLOOKUP(J167,J$2:J166,1,0)=0,"",""),J167))</f>
        <v/>
      </c>
      <c r="CJ167" s="22" t="str">
        <f>IF(CI167="","",(IFERROR(VLOOKUP(MID(CI167,1,1),$DA$2:DE$28,3,0),0)+IFERROR(VLOOKUP(MID(CI167,2,1),DA$2:DE$28,4,0),0)+IFERROR(VLOOKUP(MID(CI167,3,1),DA$2:DE$28,5,0),0)+(ROW(CI167)/1000000000000)))</f>
        <v/>
      </c>
      <c r="CL167" s="5">
        <v>166</v>
      </c>
      <c r="CM167" s="5" t="str">
        <f>IFERROR(VLOOKUP(CL167,CH$2:CI1243,2,0),"")</f>
        <v/>
      </c>
      <c r="DG167" s="5" t="e">
        <f>IF(REPORTE!AH$2="si",IF(C167=VALUE(REPORTE!C$22),IF(SUM(DG168:DG$1993),CONCATENATE(INT(B167),", "),INT(B167)),""),IF(C167=VALUE(REPORTE!C$21),IF(SUM(DG168:DG$1993),CONCATENATE(INT(B167),", "),INT(B167)),""))</f>
        <v>#VALUE!</v>
      </c>
    </row>
    <row r="168" spans="1:112" s="5" customFormat="1" ht="15" customHeight="1" x14ac:dyDescent="0.25">
      <c r="A168" s="4" t="str">
        <f t="shared" ca="1" si="30"/>
        <v/>
      </c>
      <c r="B168" s="6"/>
      <c r="C168" s="8"/>
      <c r="D168" s="1" t="str">
        <f>IFERROR(INDEX('padron cfe'!B:B,MATCH(DATOS!C168,'padron cfe'!A:A,0),1),"")</f>
        <v/>
      </c>
      <c r="E168" s="1"/>
      <c r="F168" s="7"/>
      <c r="G168" s="9" t="s">
        <v>157</v>
      </c>
      <c r="H168" s="5" t="str">
        <f>IF(F168="","",IFERROR(CONCATENATE("PEUA",VLOOKUP(ESTADO,REPORTE!AV$2:AW$33,2,0),DIDTRITO_FORM,CADER_FORM,IFERROR(INDEX(BS:BS,MATCH(DAY(F168),BR:BR,0),1),DAY(F168)),IFERROR(INDEX(BS:BS,MATCH(MONTH(F168),BR:BR,0),1),MONTH(F168)),YEAR(F168),G168),""))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8"/>
        <v/>
      </c>
      <c r="T168" s="2" t="str">
        <f>IFERROR(INDEX('padron cfe'!D:D,MATCH(DATOS!C168,'padron cfe'!A:A,0),1),"")</f>
        <v/>
      </c>
      <c r="U168" s="4"/>
      <c r="V168" s="4"/>
      <c r="W168" s="4"/>
      <c r="X168" s="4"/>
      <c r="Y168" s="6" t="s">
        <v>157</v>
      </c>
      <c r="Z168" s="4"/>
      <c r="AA168" s="4" t="str">
        <f t="shared" si="31"/>
        <v/>
      </c>
      <c r="AB168" s="4"/>
      <c r="AC168" s="4"/>
      <c r="AD168" s="4"/>
      <c r="AE168" s="2" t="str">
        <f>IFERROR(IF(INDEX(AE$1:AE167,MATCH(J168,J$1:J167,0),1)=0,"",INDEX(AE$1:AE167,MATCH(J168,J$1:J167,0),1)),"")</f>
        <v/>
      </c>
      <c r="AF168" s="2" t="str">
        <f>IFERROR(IF(INDEX(AF$1:AF167,MATCH(J168,J$1:J167,0),1)=0,"",INDEX(AF$1:AF167,MATCH(J168,J$1:J167,0),1)),"")</f>
        <v/>
      </c>
      <c r="AG168" s="2" t="str">
        <f>IFERROR(IF(INDEX(AG$1:AG167,MATCH(J168,J$1:J167,0),1)=0,"",INDEX(AG$1:AG167,MATCH(J168,J$1:J167,0),1)),"")</f>
        <v/>
      </c>
      <c r="AH168" s="2"/>
      <c r="AI168" s="2"/>
      <c r="AJ168" s="2"/>
      <c r="AK168" s="4"/>
      <c r="AL168" s="4"/>
      <c r="AM168" s="4"/>
      <c r="AN168" s="4"/>
      <c r="AO168" s="4"/>
      <c r="AP168" s="4"/>
      <c r="AQ168" s="4"/>
      <c r="AR168" s="4"/>
      <c r="AS168" s="4"/>
      <c r="AU168" s="7"/>
      <c r="AV168" s="47"/>
      <c r="AW168" s="66"/>
      <c r="AX168" s="66"/>
      <c r="AY168" s="66"/>
      <c r="AZ168" s="78"/>
      <c r="BA168" s="66"/>
      <c r="BB168" s="66"/>
      <c r="BC168" s="4"/>
      <c r="BD168" s="69"/>
      <c r="BE168" s="4"/>
      <c r="BF168" s="4"/>
      <c r="BG168" s="9" t="s">
        <v>157</v>
      </c>
      <c r="BH168" s="7"/>
      <c r="BI168" s="7"/>
      <c r="BJ168" s="7"/>
      <c r="BK168" s="7"/>
      <c r="BL168" s="7"/>
      <c r="BM168" s="7" t="str">
        <f t="shared" ca="1" si="32"/>
        <v/>
      </c>
      <c r="BN168" s="75" t="str">
        <f t="shared" si="33"/>
        <v/>
      </c>
      <c r="BO168" s="75" t="str">
        <f t="shared" si="34"/>
        <v/>
      </c>
      <c r="BU168" s="4" t="str">
        <f>IF(IFERROR(VLOOKUP(C168,C169:C$1993,1,0),"")="","",COUNTIF(C:C,C168))</f>
        <v/>
      </c>
      <c r="BY168" s="5" t="str">
        <f>IF(B168="","",IF(BU168="",1+(MAX(BY$2:BY167)),""))</f>
        <v/>
      </c>
      <c r="BZ168" s="5" t="str">
        <f t="shared" si="35"/>
        <v/>
      </c>
      <c r="CA168" s="5" t="str">
        <f t="shared" si="36"/>
        <v/>
      </c>
      <c r="CB168" s="14" t="str">
        <f t="shared" si="37"/>
        <v/>
      </c>
      <c r="CC168" s="25"/>
      <c r="CD168" s="15"/>
      <c r="CE168" s="5" t="str">
        <f t="shared" si="40"/>
        <v/>
      </c>
      <c r="CH168" s="5" t="str">
        <f t="shared" si="39"/>
        <v/>
      </c>
      <c r="CI168" s="5" t="str">
        <f>IF(J168="","",IFERROR(IF(VLOOKUP(J168,J$2:J167,1,0)=0,"",""),J168))</f>
        <v/>
      </c>
      <c r="CJ168" s="22" t="str">
        <f>IF(CI168="","",(IFERROR(VLOOKUP(MID(CI168,1,1),$DA$2:DE$28,3,0),0)+IFERROR(VLOOKUP(MID(CI168,2,1),DA$2:DE$28,4,0),0)+IFERROR(VLOOKUP(MID(CI168,3,1),DA$2:DE$28,5,0),0)+(ROW(CI168)/1000000000000)))</f>
        <v/>
      </c>
      <c r="CL168" s="5">
        <v>167</v>
      </c>
      <c r="CM168" s="5" t="str">
        <f>IFERROR(VLOOKUP(CL168,CH$2:CI1244,2,0),"")</f>
        <v/>
      </c>
      <c r="DG168" s="5" t="e">
        <f>IF(REPORTE!AH$2="si",IF(C168=VALUE(REPORTE!C$22),IF(SUM(DG169:DG$1993),CONCATENATE(INT(B168),", "),INT(B168)),""),IF(C168=VALUE(REPORTE!C$21),IF(SUM(DG169:DG$1993),CONCATENATE(INT(B168),", "),INT(B168)),""))</f>
        <v>#VALUE!</v>
      </c>
    </row>
    <row r="169" spans="1:112" s="5" customFormat="1" ht="15" customHeight="1" x14ac:dyDescent="0.25">
      <c r="A169" s="4" t="str">
        <f t="shared" ca="1" si="30"/>
        <v/>
      </c>
      <c r="B169" s="6"/>
      <c r="C169" s="8"/>
      <c r="D169" s="1" t="str">
        <f>IFERROR(INDEX('padron cfe'!B:B,MATCH(DATOS!C169,'padron cfe'!A:A,0),1),"")</f>
        <v/>
      </c>
      <c r="E169" s="1"/>
      <c r="F169" s="7"/>
      <c r="G169" s="9" t="s">
        <v>157</v>
      </c>
      <c r="H169" s="5" t="str">
        <f>IF(F169="","",IFERROR(CONCATENATE("PEUA",VLOOKUP(ESTADO,REPORTE!AV$2:AW$33,2,0),DIDTRITO_FORM,CADER_FORM,IFERROR(INDEX(BS:BS,MATCH(DAY(F169),BR:BR,0),1),DAY(F169)),IFERROR(INDEX(BS:BS,MATCH(MONTH(F169),BR:BR,0),1),MONTH(F169)),YEAR(F169),G169),""))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8"/>
        <v/>
      </c>
      <c r="T169" s="2" t="str">
        <f>IFERROR(INDEX('padron cfe'!D:D,MATCH(DATOS!C169,'padron cfe'!A:A,0),1),"")</f>
        <v/>
      </c>
      <c r="U169" s="4"/>
      <c r="V169" s="4"/>
      <c r="W169" s="4"/>
      <c r="X169" s="4"/>
      <c r="Y169" s="6" t="s">
        <v>157</v>
      </c>
      <c r="Z169" s="4"/>
      <c r="AA169" s="4" t="str">
        <f t="shared" si="31"/>
        <v/>
      </c>
      <c r="AB169" s="4"/>
      <c r="AC169" s="4"/>
      <c r="AD169" s="4"/>
      <c r="AE169" s="2" t="str">
        <f>IFERROR(IF(INDEX(AE$1:AE168,MATCH(J169,J$1:J168,0),1)=0,"",INDEX(AE$1:AE168,MATCH(J169,J$1:J168,0),1)),"")</f>
        <v/>
      </c>
      <c r="AF169" s="2" t="str">
        <f>IFERROR(IF(INDEX(AF$1:AF168,MATCH(J169,J$1:J168,0),1)=0,"",INDEX(AF$1:AF168,MATCH(J169,J$1:J168,0),1)),"")</f>
        <v/>
      </c>
      <c r="AG169" s="2" t="str">
        <f>IFERROR(IF(INDEX(AG$1:AG168,MATCH(J169,J$1:J168,0),1)=0,"",INDEX(AG$1:AG168,MATCH(J169,J$1:J168,0),1)),"")</f>
        <v/>
      </c>
      <c r="AH169" s="2"/>
      <c r="AI169" s="2"/>
      <c r="AJ169" s="2"/>
      <c r="AK169" s="4"/>
      <c r="AL169" s="4"/>
      <c r="AM169" s="4"/>
      <c r="AN169" s="4"/>
      <c r="AO169" s="4"/>
      <c r="AP169" s="4"/>
      <c r="AQ169" s="4"/>
      <c r="AR169" s="4"/>
      <c r="AS169" s="4"/>
      <c r="AU169" s="7"/>
      <c r="AV169" s="47"/>
      <c r="AW169" s="66"/>
      <c r="AX169" s="66"/>
      <c r="AY169" s="66"/>
      <c r="AZ169" s="78"/>
      <c r="BA169" s="66"/>
      <c r="BB169" s="66"/>
      <c r="BC169" s="4"/>
      <c r="BD169" s="69"/>
      <c r="BE169" s="4"/>
      <c r="BF169" s="4"/>
      <c r="BG169" s="9"/>
      <c r="BH169" s="7"/>
      <c r="BI169" s="7"/>
      <c r="BJ169" s="7"/>
      <c r="BK169" s="7"/>
      <c r="BL169" s="7"/>
      <c r="BM169" s="7" t="str">
        <f t="shared" ca="1" si="32"/>
        <v/>
      </c>
      <c r="BN169" s="75" t="str">
        <f t="shared" si="33"/>
        <v/>
      </c>
      <c r="BO169" s="75" t="str">
        <f t="shared" si="34"/>
        <v/>
      </c>
      <c r="BU169" s="4" t="str">
        <f>IF(IFERROR(VLOOKUP(C169,C170:C$1993,1,0),"")="","",COUNTIF(C:C,C169))</f>
        <v/>
      </c>
      <c r="BY169" s="5" t="str">
        <f>IF(B169="","",IF(BU169="",1+(MAX(BY$2:BY168)),""))</f>
        <v/>
      </c>
      <c r="BZ169" s="5" t="str">
        <f t="shared" si="35"/>
        <v/>
      </c>
      <c r="CA169" s="5" t="str">
        <f t="shared" si="36"/>
        <v/>
      </c>
      <c r="CB169" s="14" t="str">
        <f t="shared" si="37"/>
        <v/>
      </c>
      <c r="CC169" s="25"/>
      <c r="CD169" s="15"/>
      <c r="CE169" s="5" t="str">
        <f t="shared" si="40"/>
        <v/>
      </c>
      <c r="CH169" s="5" t="str">
        <f t="shared" si="39"/>
        <v/>
      </c>
      <c r="CI169" s="5" t="str">
        <f>IF(J169="","",IFERROR(IF(VLOOKUP(J169,J$2:J168,1,0)=0,"",""),J169))</f>
        <v/>
      </c>
      <c r="CJ169" s="22" t="str">
        <f>IF(CI169="","",(IFERROR(VLOOKUP(MID(CI169,1,1),$DA$2:DE$28,3,0),0)+IFERROR(VLOOKUP(MID(CI169,2,1),DA$2:DE$28,4,0),0)+IFERROR(VLOOKUP(MID(CI169,3,1),DA$2:DE$28,5,0),0)+(ROW(CI169)/1000000000000)))</f>
        <v/>
      </c>
      <c r="CL169" s="5">
        <v>168</v>
      </c>
      <c r="CM169" s="5" t="str">
        <f>IFERROR(VLOOKUP(CL169,CH$2:CI1245,2,0),"")</f>
        <v/>
      </c>
      <c r="DG169" s="5" t="e">
        <f>IF(REPORTE!AH$2="si",IF(C169=VALUE(REPORTE!C$22),IF(SUM(DG170:DG$1993),CONCATENATE(INT(B169),", "),INT(B169)),""),IF(C169=VALUE(REPORTE!C$21),IF(SUM(DG170:DG$1993),CONCATENATE(INT(B169),", "),INT(B169)),""))</f>
        <v>#VALUE!</v>
      </c>
    </row>
    <row r="170" spans="1:112" s="5" customFormat="1" ht="15" customHeight="1" x14ac:dyDescent="0.25">
      <c r="A170" s="4" t="str">
        <f t="shared" ca="1" si="30"/>
        <v/>
      </c>
      <c r="B170" s="6"/>
      <c r="C170" s="8"/>
      <c r="D170" s="1" t="str">
        <f>IFERROR(INDEX('padron cfe'!B:B,MATCH(DATOS!C170,'padron cfe'!A:A,0),1),"")</f>
        <v/>
      </c>
      <c r="E170" s="1"/>
      <c r="F170" s="7"/>
      <c r="G170" s="9" t="s">
        <v>157</v>
      </c>
      <c r="H170" s="5" t="str">
        <f>IF(F170="","",IFERROR(CONCATENATE("PEUA",VLOOKUP(ESTADO,REPORTE!AV$2:AW$33,2,0),DIDTRITO_FORM,CADER_FORM,IFERROR(INDEX(BS:BS,MATCH(DAY(F170),BR:BR,0),1),DAY(F170)),IFERROR(INDEX(BS:BS,MATCH(MONTH(F170),BR:BR,0),1),MONTH(F170)),YEAR(F170),G170),""))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8"/>
        <v/>
      </c>
      <c r="T170" s="2" t="str">
        <f>IFERROR(INDEX('padron cfe'!D:D,MATCH(DATOS!C170,'padron cfe'!A:A,0),1),"")</f>
        <v/>
      </c>
      <c r="U170" s="4"/>
      <c r="V170" s="4"/>
      <c r="W170" s="4"/>
      <c r="X170" s="4"/>
      <c r="Y170" s="6" t="s">
        <v>157</v>
      </c>
      <c r="Z170" s="4"/>
      <c r="AA170" s="4" t="str">
        <f t="shared" si="31"/>
        <v/>
      </c>
      <c r="AB170" s="4"/>
      <c r="AC170" s="4"/>
      <c r="AD170" s="4"/>
      <c r="AE170" s="2" t="str">
        <f>IFERROR(IF(INDEX(AE$1:AE169,MATCH(J170,J$1:J169,0),1)=0,"",INDEX(AE$1:AE169,MATCH(J170,J$1:J169,0),1)),"")</f>
        <v/>
      </c>
      <c r="AF170" s="2" t="str">
        <f>IFERROR(IF(INDEX(AF$1:AF169,MATCH(J170,J$1:J169,0),1)=0,"",INDEX(AF$1:AF169,MATCH(J170,J$1:J169,0),1)),"")</f>
        <v/>
      </c>
      <c r="AG170" s="2" t="str">
        <f>IFERROR(IF(INDEX(AG$1:AG169,MATCH(J170,J$1:J169,0),1)=0,"",INDEX(AG$1:AG169,MATCH(J170,J$1:J169,0),1)),"")</f>
        <v/>
      </c>
      <c r="AH170" s="2"/>
      <c r="AI170" s="2"/>
      <c r="AJ170" s="2"/>
      <c r="AK170" s="4"/>
      <c r="AL170" s="4"/>
      <c r="AM170" s="4"/>
      <c r="AN170" s="4"/>
      <c r="AO170" s="4"/>
      <c r="AP170" s="4"/>
      <c r="AQ170" s="4"/>
      <c r="AR170" s="4"/>
      <c r="AS170" s="4"/>
      <c r="AU170" s="7"/>
      <c r="AV170" s="47"/>
      <c r="AW170" s="66"/>
      <c r="AX170" s="66"/>
      <c r="AY170" s="66"/>
      <c r="AZ170" s="78"/>
      <c r="BA170" s="66"/>
      <c r="BB170" s="66"/>
      <c r="BC170" s="4"/>
      <c r="BD170" s="69"/>
      <c r="BE170" s="4"/>
      <c r="BF170" s="4"/>
      <c r="BG170" s="9" t="s">
        <v>157</v>
      </c>
      <c r="BH170" s="7"/>
      <c r="BI170" s="7"/>
      <c r="BJ170" s="7"/>
      <c r="BK170" s="7"/>
      <c r="BL170" s="7"/>
      <c r="BM170" s="7" t="str">
        <f t="shared" ca="1" si="32"/>
        <v/>
      </c>
      <c r="BN170" s="75" t="str">
        <f t="shared" si="33"/>
        <v/>
      </c>
      <c r="BO170" s="75" t="str">
        <f t="shared" si="34"/>
        <v/>
      </c>
      <c r="BU170" s="4" t="str">
        <f>IF(IFERROR(VLOOKUP(C170,C171:C$1993,1,0),"")="","",COUNTIF(C:C,C170))</f>
        <v/>
      </c>
      <c r="BY170" s="5" t="str">
        <f>IF(B170="","",IF(BU170="",1+(MAX(BY$2:BY169)),""))</f>
        <v/>
      </c>
      <c r="BZ170" s="5" t="str">
        <f t="shared" si="35"/>
        <v/>
      </c>
      <c r="CA170" s="5" t="str">
        <f t="shared" si="36"/>
        <v/>
      </c>
      <c r="CB170" s="14" t="str">
        <f t="shared" si="37"/>
        <v/>
      </c>
      <c r="CC170" s="25"/>
      <c r="CD170" s="15"/>
      <c r="CE170" s="5" t="str">
        <f t="shared" si="40"/>
        <v/>
      </c>
      <c r="CH170" s="5" t="str">
        <f t="shared" si="39"/>
        <v/>
      </c>
      <c r="CI170" s="5" t="str">
        <f>IF(J170="","",IFERROR(IF(VLOOKUP(J170,J$2:J169,1,0)=0,"",""),J170))</f>
        <v/>
      </c>
      <c r="CJ170" s="22" t="str">
        <f>IF(CI170="","",(IFERROR(VLOOKUP(MID(CI170,1,1),$DA$2:DE$28,3,0),0)+IFERROR(VLOOKUP(MID(CI170,2,1),DA$2:DE$28,4,0),0)+IFERROR(VLOOKUP(MID(CI170,3,1),DA$2:DE$28,5,0),0)+(ROW(CI170)/1000000000000)))</f>
        <v/>
      </c>
      <c r="CL170" s="5">
        <v>169</v>
      </c>
      <c r="CM170" s="5" t="str">
        <f>IFERROR(VLOOKUP(CL170,CH$2:CI1246,2,0),"")</f>
        <v/>
      </c>
      <c r="DG170" s="5" t="e">
        <f>IF(REPORTE!AH$2="si",IF(C170=VALUE(REPORTE!C$22),IF(SUM(DG171:DG$1993),CONCATENATE(INT(B170),", "),INT(B170)),""),IF(C170=VALUE(REPORTE!C$21),IF(SUM(DG171:DG$1993),CONCATENATE(INT(B170),", "),INT(B170)),""))</f>
        <v>#VALUE!</v>
      </c>
      <c r="DH170" s="5" t="e">
        <f>CONCATENATE(DG170,DG171,DG172,DG173,DG174,DG175,DG176,DG177,DG178,DG179,DG180,DG181,DG182,DG183,DG184,DG185,DG186,DG187,DG188,DG189,DG190,DG191,DG192,DG193,DG194,DG195,DG196,DG197,DG198,DG199,DG200,DG201,DG202,DG203,DG204,DG205,DG206,DG207,DG208,DG209,DG210,DG211)</f>
        <v>#VALUE!</v>
      </c>
    </row>
    <row r="171" spans="1:112" s="5" customFormat="1" ht="15" customHeight="1" x14ac:dyDescent="0.25">
      <c r="A171" s="4" t="str">
        <f t="shared" ca="1" si="30"/>
        <v/>
      </c>
      <c r="B171" s="6"/>
      <c r="C171" s="8"/>
      <c r="D171" s="1" t="str">
        <f>IFERROR(INDEX('padron cfe'!B:B,MATCH(DATOS!C171,'padron cfe'!A:A,0),1),"")</f>
        <v/>
      </c>
      <c r="E171" s="1"/>
      <c r="F171" s="7"/>
      <c r="G171" s="9" t="s">
        <v>157</v>
      </c>
      <c r="H171" s="5" t="str">
        <f>IF(F171="","",IFERROR(CONCATENATE("PEUA",VLOOKUP(ESTADO,REPORTE!AV$2:AW$33,2,0),DIDTRITO_FORM,CADER_FORM,IFERROR(INDEX(BS:BS,MATCH(DAY(F171),BR:BR,0),1),DAY(F171)),IFERROR(INDEX(BS:BS,MATCH(MONTH(F171),BR:BR,0),1),MONTH(F171)),YEAR(F171),G171),""))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8"/>
        <v/>
      </c>
      <c r="T171" s="2" t="str">
        <f>IFERROR(INDEX('padron cfe'!D:D,MATCH(DATOS!C171,'padron cfe'!A:A,0),1),"")</f>
        <v/>
      </c>
      <c r="U171" s="4"/>
      <c r="V171" s="4"/>
      <c r="W171" s="4"/>
      <c r="X171" s="4"/>
      <c r="Y171" s="6" t="s">
        <v>157</v>
      </c>
      <c r="Z171" s="4"/>
      <c r="AA171" s="4" t="str">
        <f t="shared" si="31"/>
        <v/>
      </c>
      <c r="AB171" s="4"/>
      <c r="AC171" s="4"/>
      <c r="AD171" s="4"/>
      <c r="AE171" s="2" t="str">
        <f>IFERROR(IF(INDEX(AE$1:AE170,MATCH(J171,J$1:J170,0),1)=0,"",INDEX(AE$1:AE170,MATCH(J171,J$1:J170,0),1)),"")</f>
        <v/>
      </c>
      <c r="AF171" s="2" t="str">
        <f>IFERROR(IF(INDEX(AF$1:AF170,MATCH(J171,J$1:J170,0),1)=0,"",INDEX(AF$1:AF170,MATCH(J171,J$1:J170,0),1)),"")</f>
        <v/>
      </c>
      <c r="AG171" s="2" t="str">
        <f>IFERROR(IF(INDEX(AG$1:AG170,MATCH(J171,J$1:J170,0),1)=0,"",INDEX(AG$1:AG170,MATCH(J171,J$1:J170,0),1)),"")</f>
        <v/>
      </c>
      <c r="AH171" s="2"/>
      <c r="AI171" s="2"/>
      <c r="AJ171" s="2"/>
      <c r="AK171" s="4"/>
      <c r="AL171" s="4"/>
      <c r="AM171" s="4"/>
      <c r="AN171" s="4"/>
      <c r="AO171" s="4"/>
      <c r="AP171" s="4"/>
      <c r="AQ171" s="4"/>
      <c r="AR171" s="4"/>
      <c r="AS171" s="4"/>
      <c r="AU171" s="7"/>
      <c r="AV171" s="47"/>
      <c r="AW171" s="66"/>
      <c r="AX171" s="66"/>
      <c r="AY171" s="66"/>
      <c r="AZ171" s="78"/>
      <c r="BA171" s="66"/>
      <c r="BB171" s="66"/>
      <c r="BC171" s="4"/>
      <c r="BD171" s="69"/>
      <c r="BE171" s="4"/>
      <c r="BF171" s="4"/>
      <c r="BG171" s="9"/>
      <c r="BH171" s="7"/>
      <c r="BI171" s="7"/>
      <c r="BJ171" s="7"/>
      <c r="BK171" s="7"/>
      <c r="BL171" s="7"/>
      <c r="BM171" s="7" t="str">
        <f t="shared" ca="1" si="32"/>
        <v/>
      </c>
      <c r="BN171" s="75" t="str">
        <f t="shared" si="33"/>
        <v/>
      </c>
      <c r="BO171" s="75" t="str">
        <f t="shared" si="34"/>
        <v/>
      </c>
      <c r="BU171" s="4" t="str">
        <f>IF(IFERROR(VLOOKUP(C171,C172:C$1993,1,0),"")="","",COUNTIF(C:C,C171))</f>
        <v/>
      </c>
      <c r="BY171" s="5" t="str">
        <f>IF(B171="","",IF(BU171="",1+(MAX(BY$2:BY170)),""))</f>
        <v/>
      </c>
      <c r="BZ171" s="5" t="str">
        <f t="shared" si="35"/>
        <v/>
      </c>
      <c r="CA171" s="5" t="str">
        <f t="shared" si="36"/>
        <v/>
      </c>
      <c r="CB171" s="14" t="str">
        <f t="shared" si="37"/>
        <v/>
      </c>
      <c r="CC171" s="25"/>
      <c r="CD171" s="15"/>
      <c r="CE171" s="5" t="str">
        <f t="shared" si="40"/>
        <v/>
      </c>
      <c r="CH171" s="5" t="str">
        <f t="shared" si="39"/>
        <v/>
      </c>
      <c r="CI171" s="5" t="str">
        <f>IF(J171="","",IFERROR(IF(VLOOKUP(J171,J$2:J170,1,0)=0,"",""),J171))</f>
        <v/>
      </c>
      <c r="CJ171" s="22" t="str">
        <f>IF(CI171="","",(IFERROR(VLOOKUP(MID(CI171,1,1),$DA$2:DE$28,3,0),0)+IFERROR(VLOOKUP(MID(CI171,2,1),DA$2:DE$28,4,0),0)+IFERROR(VLOOKUP(MID(CI171,3,1),DA$2:DE$28,5,0),0)+(ROW(CI171)/1000000000000)))</f>
        <v/>
      </c>
      <c r="CL171" s="5">
        <v>170</v>
      </c>
      <c r="CM171" s="5" t="str">
        <f>IFERROR(VLOOKUP(CL171,CH$2:CI1247,2,0),"")</f>
        <v/>
      </c>
      <c r="DG171" s="5" t="e">
        <f>IF(REPORTE!AH$2="si",IF(C171=VALUE(REPORTE!C$22),IF(SUM(DG172:DG$1993),CONCATENATE(INT(B171),", "),INT(B171)),""),IF(C171=VALUE(REPORTE!C$21),IF(SUM(DG172:DG$1993),CONCATENATE(INT(B171),", "),INT(B171)),""))</f>
        <v>#VALUE!</v>
      </c>
    </row>
    <row r="172" spans="1:112" s="5" customFormat="1" ht="15" customHeight="1" x14ac:dyDescent="0.25">
      <c r="A172" s="4" t="str">
        <f t="shared" ca="1" si="30"/>
        <v/>
      </c>
      <c r="B172" s="6"/>
      <c r="C172" s="8"/>
      <c r="D172" s="1" t="str">
        <f>IFERROR(INDEX('padron cfe'!B:B,MATCH(DATOS!C172,'padron cfe'!A:A,0),1),"")</f>
        <v/>
      </c>
      <c r="E172" s="1"/>
      <c r="F172" s="7"/>
      <c r="G172" s="9" t="s">
        <v>157</v>
      </c>
      <c r="H172" s="5" t="str">
        <f>IF(F172="","",IFERROR(CONCATENATE("PEUA",VLOOKUP(ESTADO,REPORTE!AV$2:AW$33,2,0),DIDTRITO_FORM,CADER_FORM,IFERROR(INDEX(BS:BS,MATCH(DAY(F172),BR:BR,0),1),DAY(F172)),IFERROR(INDEX(BS:BS,MATCH(MONTH(F172),BR:BR,0),1),MONTH(F172)),YEAR(F172),G172),""))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8"/>
        <v/>
      </c>
      <c r="T172" s="2" t="str">
        <f>IFERROR(INDEX('padron cfe'!D:D,MATCH(DATOS!C172,'padron cfe'!A:A,0),1),"")</f>
        <v/>
      </c>
      <c r="U172" s="4"/>
      <c r="V172" s="4"/>
      <c r="W172" s="4"/>
      <c r="X172" s="4"/>
      <c r="Y172" s="6" t="s">
        <v>157</v>
      </c>
      <c r="Z172" s="4"/>
      <c r="AA172" s="4" t="str">
        <f t="shared" si="31"/>
        <v/>
      </c>
      <c r="AB172" s="4"/>
      <c r="AC172" s="4"/>
      <c r="AD172" s="4"/>
      <c r="AE172" s="2" t="str">
        <f>IFERROR(IF(INDEX(AE$1:AE171,MATCH(J172,J$1:J171,0),1)=0,"",INDEX(AE$1:AE171,MATCH(J172,J$1:J171,0),1)),"")</f>
        <v/>
      </c>
      <c r="AF172" s="2" t="str">
        <f>IFERROR(IF(INDEX(AF$1:AF171,MATCH(J172,J$1:J171,0),1)=0,"",INDEX(AF$1:AF171,MATCH(J172,J$1:J171,0),1)),"")</f>
        <v/>
      </c>
      <c r="AG172" s="2" t="str">
        <f>IFERROR(IF(INDEX(AG$1:AG171,MATCH(J172,J$1:J171,0),1)=0,"",INDEX(AG$1:AG171,MATCH(J172,J$1:J171,0),1)),"")</f>
        <v/>
      </c>
      <c r="AH172" s="2"/>
      <c r="AI172" s="2"/>
      <c r="AJ172" s="2"/>
      <c r="AK172" s="4"/>
      <c r="AL172" s="4"/>
      <c r="AM172" s="4"/>
      <c r="AN172" s="4"/>
      <c r="AO172" s="4"/>
      <c r="AP172" s="4"/>
      <c r="AQ172" s="4"/>
      <c r="AR172" s="4"/>
      <c r="AS172" s="4"/>
      <c r="AU172" s="7"/>
      <c r="AV172" s="47"/>
      <c r="AW172" s="66"/>
      <c r="AX172" s="66"/>
      <c r="AY172" s="66"/>
      <c r="AZ172" s="78"/>
      <c r="BA172" s="66"/>
      <c r="BB172" s="66"/>
      <c r="BC172" s="4"/>
      <c r="BD172" s="69"/>
      <c r="BE172" s="4"/>
      <c r="BF172" s="4"/>
      <c r="BG172" s="9" t="s">
        <v>157</v>
      </c>
      <c r="BH172" s="7"/>
      <c r="BI172" s="7"/>
      <c r="BJ172" s="7"/>
      <c r="BK172" s="7"/>
      <c r="BL172" s="7"/>
      <c r="BM172" s="7" t="str">
        <f t="shared" ca="1" si="32"/>
        <v/>
      </c>
      <c r="BN172" s="75" t="str">
        <f t="shared" si="33"/>
        <v/>
      </c>
      <c r="BO172" s="75" t="str">
        <f t="shared" si="34"/>
        <v/>
      </c>
      <c r="BU172" s="4" t="str">
        <f>IF(IFERROR(VLOOKUP(C172,C173:C$1993,1,0),"")="","",COUNTIF(C:C,C172))</f>
        <v/>
      </c>
      <c r="BY172" s="5" t="str">
        <f>IF(B172="","",IF(BU172="",1+(MAX(BY$2:BY171)),""))</f>
        <v/>
      </c>
      <c r="BZ172" s="5" t="str">
        <f t="shared" si="35"/>
        <v/>
      </c>
      <c r="CA172" s="5" t="str">
        <f t="shared" si="36"/>
        <v/>
      </c>
      <c r="CB172" s="14" t="str">
        <f t="shared" si="37"/>
        <v/>
      </c>
      <c r="CC172" s="25"/>
      <c r="CD172" s="15"/>
      <c r="CE172" s="5" t="str">
        <f t="shared" si="40"/>
        <v/>
      </c>
      <c r="CH172" s="5" t="str">
        <f t="shared" si="39"/>
        <v/>
      </c>
      <c r="CI172" s="5" t="str">
        <f>IF(J172="","",IFERROR(IF(VLOOKUP(J172,J$2:J171,1,0)=0,"",""),J172))</f>
        <v/>
      </c>
      <c r="CJ172" s="22" t="str">
        <f>IF(CI172="","",(IFERROR(VLOOKUP(MID(CI172,1,1),$DA$2:DE$28,3,0),0)+IFERROR(VLOOKUP(MID(CI172,2,1),DA$2:DE$28,4,0),0)+IFERROR(VLOOKUP(MID(CI172,3,1),DA$2:DE$28,5,0),0)+(ROW(CI172)/1000000000000)))</f>
        <v/>
      </c>
      <c r="CL172" s="5">
        <v>171</v>
      </c>
      <c r="CM172" s="5" t="str">
        <f>IFERROR(VLOOKUP(CL172,CH$2:CI1248,2,0),"")</f>
        <v/>
      </c>
      <c r="DG172" s="5" t="e">
        <f>IF(REPORTE!AH$2="si",IF(C172=VALUE(REPORTE!C$22),IF(SUM(DG173:DG$1993),CONCATENATE(INT(B172),", "),INT(B172)),""),IF(C172=VALUE(REPORTE!C$21),IF(SUM(DG173:DG$1993),CONCATENATE(INT(B172),", "),INT(B172)),""))</f>
        <v>#VALUE!</v>
      </c>
    </row>
    <row r="173" spans="1:112" s="5" customFormat="1" ht="15" customHeight="1" x14ac:dyDescent="0.25">
      <c r="A173" s="4" t="str">
        <f t="shared" ca="1" si="30"/>
        <v/>
      </c>
      <c r="B173" s="6"/>
      <c r="C173" s="8"/>
      <c r="D173" s="1" t="str">
        <f>IFERROR(INDEX('padron cfe'!B:B,MATCH(DATOS!C173,'padron cfe'!A:A,0),1),"")</f>
        <v/>
      </c>
      <c r="E173" s="1"/>
      <c r="F173" s="7"/>
      <c r="G173" s="9" t="s">
        <v>157</v>
      </c>
      <c r="H173" s="5" t="str">
        <f>IF(F173="","",IFERROR(CONCATENATE("PEUA",VLOOKUP(ESTADO,REPORTE!AV$2:AW$33,2,0),DIDTRITO_FORM,CADER_FORM,IFERROR(INDEX(BS:BS,MATCH(DAY(F173),BR:BR,0),1),DAY(F173)),IFERROR(INDEX(BS:BS,MATCH(MONTH(F173),BR:BR,0),1),MONTH(F173)),YEAR(F173),G173),""))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8"/>
        <v/>
      </c>
      <c r="T173" s="2" t="str">
        <f>IFERROR(INDEX('padron cfe'!D:D,MATCH(DATOS!C173,'padron cfe'!A:A,0),1),"")</f>
        <v/>
      </c>
      <c r="U173" s="4"/>
      <c r="V173" s="4"/>
      <c r="W173" s="4"/>
      <c r="X173" s="4"/>
      <c r="Y173" s="6" t="s">
        <v>157</v>
      </c>
      <c r="Z173" s="4"/>
      <c r="AA173" s="4" t="str">
        <f t="shared" si="31"/>
        <v/>
      </c>
      <c r="AB173" s="4"/>
      <c r="AC173" s="4"/>
      <c r="AD173" s="4"/>
      <c r="AE173" s="2" t="str">
        <f>IFERROR(IF(INDEX(AE$1:AE172,MATCH(J173,J$1:J172,0),1)=0,"",INDEX(AE$1:AE172,MATCH(J173,J$1:J172,0),1)),"")</f>
        <v/>
      </c>
      <c r="AF173" s="2" t="str">
        <f>IFERROR(IF(INDEX(AF$1:AF172,MATCH(J173,J$1:J172,0),1)=0,"",INDEX(AF$1:AF172,MATCH(J173,J$1:J172,0),1)),"")</f>
        <v/>
      </c>
      <c r="AG173" s="2" t="str">
        <f>IFERROR(IF(INDEX(AG$1:AG172,MATCH(J173,J$1:J172,0),1)=0,"",INDEX(AG$1:AG172,MATCH(J173,J$1:J172,0),1)),"")</f>
        <v/>
      </c>
      <c r="AH173" s="2"/>
      <c r="AI173" s="2"/>
      <c r="AJ173" s="2"/>
      <c r="AK173" s="4"/>
      <c r="AL173" s="4"/>
      <c r="AM173" s="4"/>
      <c r="AN173" s="4"/>
      <c r="AO173" s="4"/>
      <c r="AP173" s="4"/>
      <c r="AQ173" s="4"/>
      <c r="AR173" s="4"/>
      <c r="AS173" s="4"/>
      <c r="AU173" s="7"/>
      <c r="AV173" s="47"/>
      <c r="AW173" s="66"/>
      <c r="AX173" s="66"/>
      <c r="AY173" s="66"/>
      <c r="AZ173" s="78"/>
      <c r="BA173" s="66"/>
      <c r="BB173" s="66"/>
      <c r="BC173" s="4"/>
      <c r="BD173" s="69"/>
      <c r="BE173" s="4"/>
      <c r="BF173" s="4"/>
      <c r="BG173" s="9"/>
      <c r="BH173" s="7"/>
      <c r="BI173" s="7"/>
      <c r="BJ173" s="7"/>
      <c r="BK173" s="7"/>
      <c r="BL173" s="7"/>
      <c r="BM173" s="7" t="str">
        <f t="shared" ca="1" si="32"/>
        <v/>
      </c>
      <c r="BN173" s="75" t="str">
        <f t="shared" si="33"/>
        <v/>
      </c>
      <c r="BO173" s="75" t="str">
        <f t="shared" si="34"/>
        <v/>
      </c>
      <c r="BU173" s="4" t="str">
        <f>IF(IFERROR(VLOOKUP(C173,C174:C$1993,1,0),"")="","",COUNTIF(C:C,C173))</f>
        <v/>
      </c>
      <c r="BY173" s="5" t="str">
        <f>IF(B173="","",IF(BU173="",1+(MAX(BY$2:BY172)),""))</f>
        <v/>
      </c>
      <c r="BZ173" s="5" t="str">
        <f t="shared" si="35"/>
        <v/>
      </c>
      <c r="CA173" s="5" t="str">
        <f t="shared" si="36"/>
        <v/>
      </c>
      <c r="CB173" s="14" t="str">
        <f t="shared" si="37"/>
        <v/>
      </c>
      <c r="CC173" s="25"/>
      <c r="CD173" s="15"/>
      <c r="CE173" s="5" t="str">
        <f t="shared" si="40"/>
        <v/>
      </c>
      <c r="CH173" s="5" t="str">
        <f t="shared" si="39"/>
        <v/>
      </c>
      <c r="CI173" s="5" t="str">
        <f>IF(J173="","",IFERROR(IF(VLOOKUP(J173,J$2:J172,1,0)=0,"",""),J173))</f>
        <v/>
      </c>
      <c r="CJ173" s="22" t="str">
        <f>IF(CI173="","",(IFERROR(VLOOKUP(MID(CI173,1,1),$DA$2:DE$28,3,0),0)+IFERROR(VLOOKUP(MID(CI173,2,1),DA$2:DE$28,4,0),0)+IFERROR(VLOOKUP(MID(CI173,3,1),DA$2:DE$28,5,0),0)+(ROW(CI173)/1000000000000)))</f>
        <v/>
      </c>
      <c r="CL173" s="5">
        <v>172</v>
      </c>
      <c r="CM173" s="5" t="str">
        <f>IFERROR(VLOOKUP(CL173,CH$2:CI1249,2,0),"")</f>
        <v/>
      </c>
      <c r="DG173" s="5" t="e">
        <f>IF(REPORTE!AH$2="si",IF(C173=VALUE(REPORTE!C$22),IF(SUM(DG174:DG$1993),CONCATENATE(INT(B173),", "),INT(B173)),""),IF(C173=VALUE(REPORTE!C$21),IF(SUM(DG174:DG$1993),CONCATENATE(INT(B173),", "),INT(B173)),""))</f>
        <v>#VALUE!</v>
      </c>
    </row>
    <row r="174" spans="1:112" s="5" customFormat="1" ht="15" customHeight="1" x14ac:dyDescent="0.25">
      <c r="A174" s="4" t="str">
        <f t="shared" ca="1" si="30"/>
        <v/>
      </c>
      <c r="B174" s="6"/>
      <c r="C174" s="8"/>
      <c r="D174" s="1" t="str">
        <f>IFERROR(INDEX('padron cfe'!B:B,MATCH(DATOS!C174,'padron cfe'!A:A,0),1),"")</f>
        <v/>
      </c>
      <c r="E174" s="1"/>
      <c r="F174" s="7"/>
      <c r="G174" s="9" t="s">
        <v>157</v>
      </c>
      <c r="H174" s="5" t="str">
        <f>IF(F174="","",IFERROR(CONCATENATE("PEUA",VLOOKUP(ESTADO,REPORTE!AV$2:AW$33,2,0),DIDTRITO_FORM,CADER_FORM,IFERROR(INDEX(BS:BS,MATCH(DAY(F174),BR:BR,0),1),DAY(F174)),IFERROR(INDEX(BS:BS,MATCH(MONTH(F174),BR:BR,0),1),MONTH(F174)),YEAR(F174),G174),""))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8"/>
        <v/>
      </c>
      <c r="T174" s="2" t="str">
        <f>IFERROR(INDEX('padron cfe'!D:D,MATCH(DATOS!C174,'padron cfe'!A:A,0),1),"")</f>
        <v/>
      </c>
      <c r="U174" s="4"/>
      <c r="V174" s="4"/>
      <c r="W174" s="4"/>
      <c r="X174" s="4"/>
      <c r="Y174" s="6" t="s">
        <v>157</v>
      </c>
      <c r="Z174" s="4"/>
      <c r="AA174" s="4" t="str">
        <f t="shared" si="31"/>
        <v/>
      </c>
      <c r="AB174" s="4"/>
      <c r="AC174" s="4"/>
      <c r="AD174" s="4"/>
      <c r="AE174" s="2" t="str">
        <f>IFERROR(IF(INDEX(AE$1:AE173,MATCH(J174,J$1:J173,0),1)=0,"",INDEX(AE$1:AE173,MATCH(J174,J$1:J173,0),1)),"")</f>
        <v/>
      </c>
      <c r="AF174" s="2" t="str">
        <f>IFERROR(IF(INDEX(AF$1:AF173,MATCH(J174,J$1:J173,0),1)=0,"",INDEX(AF$1:AF173,MATCH(J174,J$1:J173,0),1)),"")</f>
        <v/>
      </c>
      <c r="AG174" s="2" t="str">
        <f>IFERROR(IF(INDEX(AG$1:AG173,MATCH(J174,J$1:J173,0),1)=0,"",INDEX(AG$1:AG173,MATCH(J174,J$1:J173,0),1)),"")</f>
        <v/>
      </c>
      <c r="AH174" s="2"/>
      <c r="AI174" s="2"/>
      <c r="AJ174" s="2"/>
      <c r="AK174" s="4"/>
      <c r="AL174" s="4"/>
      <c r="AM174" s="4"/>
      <c r="AN174" s="4"/>
      <c r="AO174" s="4"/>
      <c r="AP174" s="4"/>
      <c r="AQ174" s="4"/>
      <c r="AR174" s="4"/>
      <c r="AS174" s="4"/>
      <c r="AU174" s="7"/>
      <c r="AV174" s="47"/>
      <c r="AW174" s="66"/>
      <c r="AX174" s="66"/>
      <c r="AY174" s="66"/>
      <c r="AZ174" s="78"/>
      <c r="BA174" s="66"/>
      <c r="BB174" s="66"/>
      <c r="BC174" s="4"/>
      <c r="BD174" s="69"/>
      <c r="BE174" s="4"/>
      <c r="BF174" s="4"/>
      <c r="BG174" s="9" t="s">
        <v>157</v>
      </c>
      <c r="BH174" s="7"/>
      <c r="BI174" s="7"/>
      <c r="BJ174" s="7"/>
      <c r="BK174" s="7"/>
      <c r="BL174" s="7"/>
      <c r="BM174" s="7" t="str">
        <f t="shared" ca="1" si="32"/>
        <v/>
      </c>
      <c r="BN174" s="75" t="str">
        <f t="shared" si="33"/>
        <v/>
      </c>
      <c r="BO174" s="75" t="str">
        <f t="shared" si="34"/>
        <v/>
      </c>
      <c r="BU174" s="4" t="str">
        <f>IF(IFERROR(VLOOKUP(C174,C175:C$1993,1,0),"")="","",COUNTIF(C:C,C174))</f>
        <v/>
      </c>
      <c r="BY174" s="5" t="str">
        <f>IF(B174="","",IF(BU174="",1+(MAX(BY$2:BY173)),""))</f>
        <v/>
      </c>
      <c r="BZ174" s="5" t="str">
        <f t="shared" si="35"/>
        <v/>
      </c>
      <c r="CA174" s="5" t="str">
        <f t="shared" si="36"/>
        <v/>
      </c>
      <c r="CB174" s="14" t="str">
        <f t="shared" si="37"/>
        <v/>
      </c>
      <c r="CC174" s="25"/>
      <c r="CD174" s="15"/>
      <c r="CE174" s="5" t="str">
        <f t="shared" si="40"/>
        <v/>
      </c>
      <c r="CH174" s="5" t="str">
        <f t="shared" si="39"/>
        <v/>
      </c>
      <c r="CI174" s="5" t="str">
        <f>IF(J174="","",IFERROR(IF(VLOOKUP(J174,J$2:J173,1,0)=0,"",""),J174))</f>
        <v/>
      </c>
      <c r="CJ174" s="22" t="str">
        <f>IF(CI174="","",(IFERROR(VLOOKUP(MID(CI174,1,1),$DA$2:DE$28,3,0),0)+IFERROR(VLOOKUP(MID(CI174,2,1),DA$2:DE$28,4,0),0)+IFERROR(VLOOKUP(MID(CI174,3,1),DA$2:DE$28,5,0),0)+(ROW(CI174)/1000000000000)))</f>
        <v/>
      </c>
      <c r="CL174" s="5">
        <v>173</v>
      </c>
      <c r="CM174" s="5" t="str">
        <f>IFERROR(VLOOKUP(CL174,CH$2:CI1250,2,0),"")</f>
        <v/>
      </c>
      <c r="DG174" s="5" t="e">
        <f>IF(REPORTE!AH$2="si",IF(C174=VALUE(REPORTE!C$22),IF(SUM(DG175:DG$1993),CONCATENATE(INT(B174),", "),INT(B174)),""),IF(C174=VALUE(REPORTE!C$21),IF(SUM(DG175:DG$1993),CONCATENATE(INT(B174),", "),INT(B174)),""))</f>
        <v>#VALUE!</v>
      </c>
    </row>
    <row r="175" spans="1:112" s="5" customFormat="1" ht="15" customHeight="1" x14ac:dyDescent="0.25">
      <c r="A175" s="4" t="str">
        <f t="shared" ca="1" si="30"/>
        <v/>
      </c>
      <c r="B175" s="6"/>
      <c r="C175" s="8"/>
      <c r="D175" s="1" t="str">
        <f>IFERROR(INDEX('padron cfe'!B:B,MATCH(DATOS!C175,'padron cfe'!A:A,0),1),"")</f>
        <v/>
      </c>
      <c r="E175" s="1"/>
      <c r="F175" s="7"/>
      <c r="G175" s="9" t="s">
        <v>157</v>
      </c>
      <c r="H175" s="5" t="str">
        <f>IF(F175="","",IFERROR(CONCATENATE("PEUA",VLOOKUP(ESTADO,REPORTE!AV$2:AW$33,2,0),DIDTRITO_FORM,CADER_FORM,IFERROR(INDEX(BS:BS,MATCH(DAY(F175),BR:BR,0),1),DAY(F175)),IFERROR(INDEX(BS:BS,MATCH(MONTH(F175),BR:BR,0),1),MONTH(F175)),YEAR(F175),G175),""))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8"/>
        <v/>
      </c>
      <c r="T175" s="2" t="str">
        <f>IFERROR(INDEX('padron cfe'!D:D,MATCH(DATOS!C175,'padron cfe'!A:A,0),1),"")</f>
        <v/>
      </c>
      <c r="U175" s="4"/>
      <c r="V175" s="4"/>
      <c r="W175" s="4"/>
      <c r="X175" s="4"/>
      <c r="Y175" s="6" t="s">
        <v>157</v>
      </c>
      <c r="Z175" s="4"/>
      <c r="AA175" s="4" t="str">
        <f t="shared" si="31"/>
        <v/>
      </c>
      <c r="AB175" s="4"/>
      <c r="AC175" s="4"/>
      <c r="AD175" s="4"/>
      <c r="AE175" s="2" t="str">
        <f>IFERROR(IF(INDEX(AE$1:AE174,MATCH(J175,J$1:J174,0),1)=0,"",INDEX(AE$1:AE174,MATCH(J175,J$1:J174,0),1)),"")</f>
        <v/>
      </c>
      <c r="AF175" s="2" t="str">
        <f>IFERROR(IF(INDEX(AF$1:AF174,MATCH(J175,J$1:J174,0),1)=0,"",INDEX(AF$1:AF174,MATCH(J175,J$1:J174,0),1)),"")</f>
        <v/>
      </c>
      <c r="AG175" s="2" t="str">
        <f>IFERROR(IF(INDEX(AG$1:AG174,MATCH(J175,J$1:J174,0),1)=0,"",INDEX(AG$1:AG174,MATCH(J175,J$1:J174,0),1)),"")</f>
        <v/>
      </c>
      <c r="AH175" s="2"/>
      <c r="AI175" s="2"/>
      <c r="AJ175" s="2"/>
      <c r="AK175" s="4"/>
      <c r="AL175" s="4"/>
      <c r="AM175" s="4"/>
      <c r="AN175" s="4"/>
      <c r="AO175" s="4"/>
      <c r="AP175" s="4"/>
      <c r="AQ175" s="4"/>
      <c r="AR175" s="4"/>
      <c r="AS175" s="4"/>
      <c r="AU175" s="7"/>
      <c r="AV175" s="47"/>
      <c r="AW175" s="66"/>
      <c r="AX175" s="66"/>
      <c r="AY175" s="66"/>
      <c r="AZ175" s="78"/>
      <c r="BA175" s="66"/>
      <c r="BB175" s="66"/>
      <c r="BC175" s="4"/>
      <c r="BD175" s="69"/>
      <c r="BE175" s="4"/>
      <c r="BF175" s="4"/>
      <c r="BG175" s="9"/>
      <c r="BH175" s="7"/>
      <c r="BI175" s="7"/>
      <c r="BJ175" s="7"/>
      <c r="BK175" s="7"/>
      <c r="BL175" s="7"/>
      <c r="BM175" s="7" t="str">
        <f t="shared" ca="1" si="32"/>
        <v/>
      </c>
      <c r="BN175" s="75" t="str">
        <f t="shared" si="33"/>
        <v/>
      </c>
      <c r="BO175" s="75" t="str">
        <f t="shared" si="34"/>
        <v/>
      </c>
      <c r="BU175" s="4" t="str">
        <f>IF(IFERROR(VLOOKUP(C175,C176:C$1993,1,0),"")="","",COUNTIF(C:C,C175))</f>
        <v/>
      </c>
      <c r="BY175" s="5" t="str">
        <f>IF(B175="","",IF(BU175="",1+(MAX(BY$2:BY174)),""))</f>
        <v/>
      </c>
      <c r="BZ175" s="5" t="str">
        <f t="shared" si="35"/>
        <v/>
      </c>
      <c r="CA175" s="5" t="str">
        <f t="shared" si="36"/>
        <v/>
      </c>
      <c r="CB175" s="14" t="str">
        <f t="shared" si="37"/>
        <v/>
      </c>
      <c r="CC175" s="25"/>
      <c r="CD175" s="15"/>
      <c r="CE175" s="5" t="str">
        <f t="shared" si="40"/>
        <v/>
      </c>
      <c r="CH175" s="5" t="str">
        <f t="shared" si="39"/>
        <v/>
      </c>
      <c r="CI175" s="5" t="str">
        <f>IF(J175="","",IFERROR(IF(VLOOKUP(J175,J$2:J174,1,0)=0,"",""),J175))</f>
        <v/>
      </c>
      <c r="CJ175" s="22" t="str">
        <f>IF(CI175="","",(IFERROR(VLOOKUP(MID(CI175,1,1),$DA$2:DE$28,3,0),0)+IFERROR(VLOOKUP(MID(CI175,2,1),DA$2:DE$28,4,0),0)+IFERROR(VLOOKUP(MID(CI175,3,1),DA$2:DE$28,5,0),0)+(ROW(CI175)/1000000000000)))</f>
        <v/>
      </c>
      <c r="CL175" s="5">
        <v>174</v>
      </c>
      <c r="CM175" s="5" t="str">
        <f>IFERROR(VLOOKUP(CL175,CH$2:CI1251,2,0),"")</f>
        <v/>
      </c>
      <c r="DG175" s="5" t="e">
        <f>IF(REPORTE!AH$2="si",IF(C175=VALUE(REPORTE!C$22),IF(SUM(DG176:DG$1993),CONCATENATE(INT(B175),", "),INT(B175)),""),IF(C175=VALUE(REPORTE!C$21),IF(SUM(DG176:DG$1993),CONCATENATE(INT(B175),", "),INT(B175)),""))</f>
        <v>#VALUE!</v>
      </c>
    </row>
    <row r="176" spans="1:112" s="5" customFormat="1" ht="15" customHeight="1" x14ac:dyDescent="0.25">
      <c r="A176" s="4" t="str">
        <f t="shared" ca="1" si="30"/>
        <v/>
      </c>
      <c r="B176" s="6"/>
      <c r="C176" s="8"/>
      <c r="D176" s="1" t="str">
        <f>IFERROR(INDEX('padron cfe'!B:B,MATCH(DATOS!C176,'padron cfe'!A:A,0),1),"")</f>
        <v/>
      </c>
      <c r="E176" s="1"/>
      <c r="F176" s="7"/>
      <c r="G176" s="9" t="s">
        <v>157</v>
      </c>
      <c r="H176" s="5" t="str">
        <f>IF(F176="","",IFERROR(CONCATENATE("PEUA",VLOOKUP(ESTADO,REPORTE!AV$2:AW$33,2,0),DIDTRITO_FORM,CADER_FORM,IFERROR(INDEX(BS:BS,MATCH(DAY(F176),BR:BR,0),1),DAY(F176)),IFERROR(INDEX(BS:BS,MATCH(MONTH(F176),BR:BR,0),1),MONTH(F176)),YEAR(F176),G176),""))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8"/>
        <v/>
      </c>
      <c r="T176" s="2" t="str">
        <f>IFERROR(INDEX('padron cfe'!D:D,MATCH(DATOS!C176,'padron cfe'!A:A,0),1),"")</f>
        <v/>
      </c>
      <c r="U176" s="4"/>
      <c r="V176" s="4"/>
      <c r="W176" s="4"/>
      <c r="X176" s="4"/>
      <c r="Y176" s="6" t="s">
        <v>157</v>
      </c>
      <c r="Z176" s="4"/>
      <c r="AA176" s="4" t="str">
        <f t="shared" si="31"/>
        <v/>
      </c>
      <c r="AB176" s="4"/>
      <c r="AC176" s="4"/>
      <c r="AD176" s="4"/>
      <c r="AE176" s="2" t="str">
        <f>IFERROR(IF(INDEX(AE$1:AE175,MATCH(J176,J$1:J175,0),1)=0,"",INDEX(AE$1:AE175,MATCH(J176,J$1:J175,0),1)),"")</f>
        <v/>
      </c>
      <c r="AF176" s="2" t="str">
        <f>IFERROR(IF(INDEX(AF$1:AF175,MATCH(J176,J$1:J175,0),1)=0,"",INDEX(AF$1:AF175,MATCH(J176,J$1:J175,0),1)),"")</f>
        <v/>
      </c>
      <c r="AG176" s="2" t="str">
        <f>IFERROR(IF(INDEX(AG$1:AG175,MATCH(J176,J$1:J175,0),1)=0,"",INDEX(AG$1:AG175,MATCH(J176,J$1:J175,0),1)),"")</f>
        <v/>
      </c>
      <c r="AH176" s="2"/>
      <c r="AI176" s="2"/>
      <c r="AJ176" s="2"/>
      <c r="AK176" s="4"/>
      <c r="AL176" s="4"/>
      <c r="AM176" s="4"/>
      <c r="AN176" s="4"/>
      <c r="AO176" s="4"/>
      <c r="AP176" s="4"/>
      <c r="AQ176" s="4"/>
      <c r="AR176" s="4"/>
      <c r="AS176" s="4"/>
      <c r="AU176" s="7"/>
      <c r="AV176" s="47"/>
      <c r="AW176" s="66"/>
      <c r="AX176" s="66"/>
      <c r="AY176" s="66"/>
      <c r="AZ176" s="78"/>
      <c r="BA176" s="66"/>
      <c r="BB176" s="66"/>
      <c r="BC176" s="4"/>
      <c r="BD176" s="69"/>
      <c r="BE176" s="4"/>
      <c r="BF176" s="4"/>
      <c r="BG176" s="9" t="s">
        <v>157</v>
      </c>
      <c r="BH176" s="7"/>
      <c r="BI176" s="7"/>
      <c r="BJ176" s="7"/>
      <c r="BK176" s="7"/>
      <c r="BL176" s="7"/>
      <c r="BM176" s="7" t="str">
        <f t="shared" ca="1" si="32"/>
        <v/>
      </c>
      <c r="BN176" s="75" t="str">
        <f t="shared" si="33"/>
        <v/>
      </c>
      <c r="BO176" s="75" t="str">
        <f t="shared" si="34"/>
        <v/>
      </c>
      <c r="BU176" s="4" t="str">
        <f>IF(IFERROR(VLOOKUP(C176,C177:C$1993,1,0),"")="","",COUNTIF(C:C,C176))</f>
        <v/>
      </c>
      <c r="BY176" s="5" t="str">
        <f>IF(B176="","",IF(BU176="",1+(MAX(BY$2:BY175)),""))</f>
        <v/>
      </c>
      <c r="BZ176" s="5" t="str">
        <f t="shared" si="35"/>
        <v/>
      </c>
      <c r="CA176" s="5" t="str">
        <f t="shared" si="36"/>
        <v/>
      </c>
      <c r="CB176" s="14" t="str">
        <f t="shared" si="37"/>
        <v/>
      </c>
      <c r="CC176" s="25"/>
      <c r="CD176" s="15"/>
      <c r="CE176" s="5" t="str">
        <f t="shared" si="40"/>
        <v/>
      </c>
      <c r="CH176" s="5" t="str">
        <f t="shared" si="39"/>
        <v/>
      </c>
      <c r="CI176" s="5" t="str">
        <f>IF(J176="","",IFERROR(IF(VLOOKUP(J176,J$2:J175,1,0)=0,"",""),J176))</f>
        <v/>
      </c>
      <c r="CJ176" s="22" t="str">
        <f>IF(CI176="","",(IFERROR(VLOOKUP(MID(CI176,1,1),$DA$2:DE$28,3,0),0)+IFERROR(VLOOKUP(MID(CI176,2,1),DA$2:DE$28,4,0),0)+IFERROR(VLOOKUP(MID(CI176,3,1),DA$2:DE$28,5,0),0)+(ROW(CI176)/1000000000000)))</f>
        <v/>
      </c>
      <c r="CL176" s="5">
        <v>175</v>
      </c>
      <c r="CM176" s="5" t="str">
        <f>IFERROR(VLOOKUP(CL176,CH$2:CI1252,2,0),"")</f>
        <v/>
      </c>
      <c r="DG176" s="5" t="e">
        <f>IF(REPORTE!AH$2="si",IF(C176=VALUE(REPORTE!C$22),IF(SUM(DG177:DG$1993),CONCATENATE(INT(B176),", "),INT(B176)),""),IF(C176=VALUE(REPORTE!C$21),IF(SUM(DG177:DG$1993),CONCATENATE(INT(B176),", "),INT(B176)),""))</f>
        <v>#VALUE!</v>
      </c>
    </row>
    <row r="177" spans="1:111" s="5" customFormat="1" ht="15" customHeight="1" x14ac:dyDescent="0.25">
      <c r="A177" s="4" t="str">
        <f t="shared" ca="1" si="30"/>
        <v/>
      </c>
      <c r="B177" s="6"/>
      <c r="C177" s="8"/>
      <c r="D177" s="1" t="str">
        <f>IFERROR(INDEX('padron cfe'!B:B,MATCH(DATOS!C177,'padron cfe'!A:A,0),1),"")</f>
        <v/>
      </c>
      <c r="E177" s="1"/>
      <c r="F177" s="7"/>
      <c r="G177" s="9" t="s">
        <v>157</v>
      </c>
      <c r="H177" s="5" t="str">
        <f>IF(F177="","",IFERROR(CONCATENATE("PEUA",VLOOKUP(ESTADO,REPORTE!AV$2:AW$33,2,0),DIDTRITO_FORM,CADER_FORM,IFERROR(INDEX(BS:BS,MATCH(DAY(F177),BR:BR,0),1),DAY(F177)),IFERROR(INDEX(BS:BS,MATCH(MONTH(F177),BR:BR,0),1),MONTH(F177)),YEAR(F177),G177),""))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8"/>
        <v/>
      </c>
      <c r="T177" s="2" t="str">
        <f>IFERROR(INDEX('padron cfe'!D:D,MATCH(DATOS!C177,'padron cfe'!A:A,0),1),"")</f>
        <v/>
      </c>
      <c r="U177" s="4"/>
      <c r="V177" s="4"/>
      <c r="W177" s="4"/>
      <c r="X177" s="4"/>
      <c r="Y177" s="6" t="s">
        <v>157</v>
      </c>
      <c r="Z177" s="4"/>
      <c r="AA177" s="4" t="str">
        <f t="shared" si="31"/>
        <v/>
      </c>
      <c r="AB177" s="4"/>
      <c r="AC177" s="4"/>
      <c r="AD177" s="4"/>
      <c r="AE177" s="2" t="str">
        <f>IFERROR(IF(INDEX(AE$1:AE176,MATCH(J177,J$1:J176,0),1)=0,"",INDEX(AE$1:AE176,MATCH(J177,J$1:J176,0),1)),"")</f>
        <v/>
      </c>
      <c r="AF177" s="2" t="str">
        <f>IFERROR(IF(INDEX(AF$1:AF176,MATCH(J177,J$1:J176,0),1)=0,"",INDEX(AF$1:AF176,MATCH(J177,J$1:J176,0),1)),"")</f>
        <v/>
      </c>
      <c r="AG177" s="2" t="str">
        <f>IFERROR(IF(INDEX(AG$1:AG176,MATCH(J177,J$1:J176,0),1)=0,"",INDEX(AG$1:AG176,MATCH(J177,J$1:J176,0),1)),"")</f>
        <v/>
      </c>
      <c r="AH177" s="2"/>
      <c r="AI177" s="2"/>
      <c r="AJ177" s="2"/>
      <c r="AK177" s="4"/>
      <c r="AL177" s="4"/>
      <c r="AM177" s="4"/>
      <c r="AN177" s="4"/>
      <c r="AO177" s="4"/>
      <c r="AP177" s="4"/>
      <c r="AQ177" s="4"/>
      <c r="AR177" s="4"/>
      <c r="AS177" s="4"/>
      <c r="AU177" s="7"/>
      <c r="AV177" s="47"/>
      <c r="AW177" s="66"/>
      <c r="AX177" s="66"/>
      <c r="AY177" s="66"/>
      <c r="AZ177" s="78"/>
      <c r="BA177" s="66"/>
      <c r="BB177" s="66"/>
      <c r="BC177" s="4"/>
      <c r="BD177" s="69"/>
      <c r="BE177" s="4"/>
      <c r="BF177" s="4"/>
      <c r="BG177" s="9"/>
      <c r="BH177" s="7"/>
      <c r="BI177" s="7"/>
      <c r="BJ177" s="7"/>
      <c r="BK177" s="7"/>
      <c r="BL177" s="7"/>
      <c r="BM177" s="7" t="str">
        <f t="shared" ca="1" si="32"/>
        <v/>
      </c>
      <c r="BN177" s="75" t="str">
        <f t="shared" si="33"/>
        <v/>
      </c>
      <c r="BO177" s="75" t="str">
        <f t="shared" si="34"/>
        <v/>
      </c>
      <c r="BU177" s="4" t="str">
        <f>IF(IFERROR(VLOOKUP(C177,C178:C$1993,1,0),"")="","",COUNTIF(C:C,C177))</f>
        <v/>
      </c>
      <c r="BY177" s="5" t="str">
        <f>IF(B177="","",IF(BU177="",1+(MAX(BY$2:BY176)),""))</f>
        <v/>
      </c>
      <c r="BZ177" s="5" t="str">
        <f t="shared" si="35"/>
        <v/>
      </c>
      <c r="CA177" s="5" t="str">
        <f t="shared" si="36"/>
        <v/>
      </c>
      <c r="CB177" s="14" t="str">
        <f t="shared" si="37"/>
        <v/>
      </c>
      <c r="CC177" s="25"/>
      <c r="CD177" s="15"/>
      <c r="CE177" s="5" t="str">
        <f t="shared" si="40"/>
        <v/>
      </c>
      <c r="CH177" s="5" t="str">
        <f t="shared" si="39"/>
        <v/>
      </c>
      <c r="CI177" s="5" t="str">
        <f>IF(J177="","",IFERROR(IF(VLOOKUP(J177,J$2:J176,1,0)=0,"",""),J177))</f>
        <v/>
      </c>
      <c r="CJ177" s="22" t="str">
        <f>IF(CI177="","",(IFERROR(VLOOKUP(MID(CI177,1,1),$DA$2:DE$28,3,0),0)+IFERROR(VLOOKUP(MID(CI177,2,1),DA$2:DE$28,4,0),0)+IFERROR(VLOOKUP(MID(CI177,3,1),DA$2:DE$28,5,0),0)+(ROW(CI177)/1000000000000)))</f>
        <v/>
      </c>
      <c r="CL177" s="5">
        <v>176</v>
      </c>
      <c r="CM177" s="5" t="str">
        <f>IFERROR(VLOOKUP(CL177,CH$2:CI1253,2,0),"")</f>
        <v/>
      </c>
      <c r="DG177" s="5" t="e">
        <f>IF(REPORTE!AH$2="si",IF(C177=VALUE(REPORTE!C$22),IF(SUM(DG178:DG$1993),CONCATENATE(INT(B177),", "),INT(B177)),""),IF(C177=VALUE(REPORTE!C$21),IF(SUM(DG178:DG$1993),CONCATENATE(INT(B177),", "),INT(B177)),""))</f>
        <v>#VALUE!</v>
      </c>
    </row>
    <row r="178" spans="1:111" s="5" customFormat="1" ht="15" customHeight="1" x14ac:dyDescent="0.25">
      <c r="A178" s="4" t="str">
        <f t="shared" ca="1" si="30"/>
        <v/>
      </c>
      <c r="B178" s="6"/>
      <c r="C178" s="8"/>
      <c r="D178" s="1" t="str">
        <f>IFERROR(INDEX('padron cfe'!B:B,MATCH(DATOS!C178,'padron cfe'!A:A,0),1),"")</f>
        <v/>
      </c>
      <c r="E178" s="1"/>
      <c r="F178" s="7"/>
      <c r="G178" s="9" t="s">
        <v>157</v>
      </c>
      <c r="H178" s="5" t="str">
        <f>IF(F178="","",IFERROR(CONCATENATE("PEUA",VLOOKUP(ESTADO,REPORTE!AV$2:AW$33,2,0),DIDTRITO_FORM,CADER_FORM,IFERROR(INDEX(BS:BS,MATCH(DAY(F178),BR:BR,0),1),DAY(F178)),IFERROR(INDEX(BS:BS,MATCH(MONTH(F178),BR:BR,0),1),MONTH(F178)),YEAR(F178),G178),""))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8"/>
        <v/>
      </c>
      <c r="T178" s="2" t="str">
        <f>IFERROR(INDEX('padron cfe'!D:D,MATCH(DATOS!C178,'padron cfe'!A:A,0),1),"")</f>
        <v/>
      </c>
      <c r="U178" s="4"/>
      <c r="V178" s="4"/>
      <c r="W178" s="4"/>
      <c r="X178" s="4"/>
      <c r="Y178" s="6" t="s">
        <v>157</v>
      </c>
      <c r="Z178" s="4"/>
      <c r="AA178" s="4" t="str">
        <f t="shared" si="31"/>
        <v/>
      </c>
      <c r="AB178" s="4"/>
      <c r="AC178" s="4"/>
      <c r="AD178" s="4"/>
      <c r="AE178" s="2" t="str">
        <f>IFERROR(IF(INDEX(AE$1:AE177,MATCH(J178,J$1:J177,0),1)=0,"",INDEX(AE$1:AE177,MATCH(J178,J$1:J177,0),1)),"")</f>
        <v/>
      </c>
      <c r="AF178" s="2" t="str">
        <f>IFERROR(IF(INDEX(AF$1:AF177,MATCH(J178,J$1:J177,0),1)=0,"",INDEX(AF$1:AF177,MATCH(J178,J$1:J177,0),1)),"")</f>
        <v/>
      </c>
      <c r="AG178" s="2" t="str">
        <f>IFERROR(IF(INDEX(AG$1:AG177,MATCH(J178,J$1:J177,0),1)=0,"",INDEX(AG$1:AG177,MATCH(J178,J$1:J177,0),1)),"")</f>
        <v/>
      </c>
      <c r="AH178" s="2"/>
      <c r="AI178" s="2"/>
      <c r="AJ178" s="2"/>
      <c r="AK178" s="4"/>
      <c r="AL178" s="4"/>
      <c r="AM178" s="4"/>
      <c r="AN178" s="4"/>
      <c r="AO178" s="4"/>
      <c r="AP178" s="4"/>
      <c r="AQ178" s="4"/>
      <c r="AR178" s="4"/>
      <c r="AS178" s="4"/>
      <c r="AU178" s="7"/>
      <c r="AV178" s="47"/>
      <c r="AW178" s="66"/>
      <c r="AX178" s="66"/>
      <c r="AY178" s="66"/>
      <c r="AZ178" s="78"/>
      <c r="BA178" s="66"/>
      <c r="BB178" s="66"/>
      <c r="BC178" s="4"/>
      <c r="BD178" s="69"/>
      <c r="BE178" s="4"/>
      <c r="BF178" s="4"/>
      <c r="BG178" s="9" t="s">
        <v>157</v>
      </c>
      <c r="BH178" s="7"/>
      <c r="BI178" s="7"/>
      <c r="BJ178" s="7"/>
      <c r="BK178" s="7"/>
      <c r="BL178" s="7"/>
      <c r="BM178" s="7" t="str">
        <f t="shared" ca="1" si="32"/>
        <v/>
      </c>
      <c r="BN178" s="75" t="str">
        <f t="shared" si="33"/>
        <v/>
      </c>
      <c r="BO178" s="75" t="str">
        <f t="shared" si="34"/>
        <v/>
      </c>
      <c r="BU178" s="4" t="str">
        <f>IF(IFERROR(VLOOKUP(C178,C179:C$1993,1,0),"")="","",COUNTIF(C:C,C178))</f>
        <v/>
      </c>
      <c r="BY178" s="5" t="str">
        <f>IF(B178="","",IF(BU178="",1+(MAX(BY$2:BY177)),""))</f>
        <v/>
      </c>
      <c r="BZ178" s="5" t="str">
        <f t="shared" si="35"/>
        <v/>
      </c>
      <c r="CA178" s="5" t="str">
        <f t="shared" si="36"/>
        <v/>
      </c>
      <c r="CB178" s="14" t="str">
        <f t="shared" si="37"/>
        <v/>
      </c>
      <c r="CC178" s="25"/>
      <c r="CD178" s="15"/>
      <c r="CE178" s="5" t="str">
        <f t="shared" si="40"/>
        <v/>
      </c>
      <c r="CH178" s="5" t="str">
        <f t="shared" si="39"/>
        <v/>
      </c>
      <c r="CI178" s="5" t="str">
        <f>IF(J178="","",IFERROR(IF(VLOOKUP(J178,J$2:J177,1,0)=0,"",""),J178))</f>
        <v/>
      </c>
      <c r="CJ178" s="22" t="str">
        <f>IF(CI178="","",(IFERROR(VLOOKUP(MID(CI178,1,1),$DA$2:DE$28,3,0),0)+IFERROR(VLOOKUP(MID(CI178,2,1),DA$2:DE$28,4,0),0)+IFERROR(VLOOKUP(MID(CI178,3,1),DA$2:DE$28,5,0),0)+(ROW(CI178)/1000000000000)))</f>
        <v/>
      </c>
      <c r="CL178" s="5">
        <v>177</v>
      </c>
      <c r="CM178" s="5" t="str">
        <f>IFERROR(VLOOKUP(CL178,CH$2:CI1254,2,0),"")</f>
        <v/>
      </c>
      <c r="DG178" s="5" t="e">
        <f>IF(REPORTE!AH$2="si",IF(C178=VALUE(REPORTE!C$22),IF(SUM(DG179:DG$1993),CONCATENATE(INT(B178),", "),INT(B178)),""),IF(C178=VALUE(REPORTE!C$21),IF(SUM(DG179:DG$1993),CONCATENATE(INT(B178),", "),INT(B178)),""))</f>
        <v>#VALUE!</v>
      </c>
    </row>
    <row r="179" spans="1:111" s="5" customFormat="1" ht="15" customHeight="1" x14ac:dyDescent="0.25">
      <c r="A179" s="4" t="str">
        <f t="shared" ca="1" si="30"/>
        <v/>
      </c>
      <c r="B179" s="6"/>
      <c r="C179" s="8"/>
      <c r="D179" s="1" t="str">
        <f>IFERROR(INDEX('padron cfe'!B:B,MATCH(DATOS!C179,'padron cfe'!A:A,0),1),"")</f>
        <v/>
      </c>
      <c r="E179" s="1"/>
      <c r="F179" s="7"/>
      <c r="G179" s="9" t="s">
        <v>157</v>
      </c>
      <c r="H179" s="5" t="str">
        <f>IF(F179="","",IFERROR(CONCATENATE("PEUA",VLOOKUP(ESTADO,REPORTE!AV$2:AW$33,2,0),DIDTRITO_FORM,CADER_FORM,IFERROR(INDEX(BS:BS,MATCH(DAY(F179),BR:BR,0),1),DAY(F179)),IFERROR(INDEX(BS:BS,MATCH(MONTH(F179),BR:BR,0),1),MONTH(F179)),YEAR(F179),G179),""))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8"/>
        <v/>
      </c>
      <c r="T179" s="2" t="str">
        <f>IFERROR(INDEX('padron cfe'!D:D,MATCH(DATOS!C179,'padron cfe'!A:A,0),1),"")</f>
        <v/>
      </c>
      <c r="U179" s="4"/>
      <c r="V179" s="4"/>
      <c r="W179" s="4"/>
      <c r="X179" s="4"/>
      <c r="Y179" s="6" t="s">
        <v>157</v>
      </c>
      <c r="Z179" s="4"/>
      <c r="AA179" s="4" t="str">
        <f t="shared" si="31"/>
        <v/>
      </c>
      <c r="AB179" s="4"/>
      <c r="AC179" s="4"/>
      <c r="AD179" s="4"/>
      <c r="AE179" s="2" t="str">
        <f>IFERROR(IF(INDEX(AE$1:AE178,MATCH(J179,J$1:J178,0),1)=0,"",INDEX(AE$1:AE178,MATCH(J179,J$1:J178,0),1)),"")</f>
        <v/>
      </c>
      <c r="AF179" s="2" t="str">
        <f>IFERROR(IF(INDEX(AF$1:AF178,MATCH(J179,J$1:J178,0),1)=0,"",INDEX(AF$1:AF178,MATCH(J179,J$1:J178,0),1)),"")</f>
        <v/>
      </c>
      <c r="AG179" s="2" t="str">
        <f>IFERROR(IF(INDEX(AG$1:AG178,MATCH(J179,J$1:J178,0),1)=0,"",INDEX(AG$1:AG178,MATCH(J179,J$1:J178,0),1)),"")</f>
        <v/>
      </c>
      <c r="AH179" s="2"/>
      <c r="AI179" s="2"/>
      <c r="AJ179" s="2"/>
      <c r="AK179" s="4"/>
      <c r="AL179" s="4"/>
      <c r="AM179" s="4"/>
      <c r="AN179" s="4"/>
      <c r="AO179" s="4"/>
      <c r="AP179" s="4"/>
      <c r="AQ179" s="4"/>
      <c r="AR179" s="4"/>
      <c r="AS179" s="4"/>
      <c r="AU179" s="7"/>
      <c r="AV179" s="47"/>
      <c r="AW179" s="66"/>
      <c r="AX179" s="66"/>
      <c r="AY179" s="66"/>
      <c r="AZ179" s="78"/>
      <c r="BA179" s="66"/>
      <c r="BB179" s="66"/>
      <c r="BC179" s="4"/>
      <c r="BD179" s="69"/>
      <c r="BE179" s="4"/>
      <c r="BF179" s="4"/>
      <c r="BG179" s="9"/>
      <c r="BH179" s="7"/>
      <c r="BI179" s="7"/>
      <c r="BJ179" s="7"/>
      <c r="BK179" s="7"/>
      <c r="BL179" s="7"/>
      <c r="BM179" s="7" t="str">
        <f t="shared" ca="1" si="32"/>
        <v/>
      </c>
      <c r="BN179" s="75" t="str">
        <f t="shared" si="33"/>
        <v/>
      </c>
      <c r="BO179" s="75" t="str">
        <f t="shared" si="34"/>
        <v/>
      </c>
      <c r="BU179" s="4" t="str">
        <f>IF(IFERROR(VLOOKUP(C179,C180:C$1993,1,0),"")="","",COUNTIF(C:C,C179))</f>
        <v/>
      </c>
      <c r="BY179" s="5" t="str">
        <f>IF(B179="","",IF(BU179="",1+(MAX(BY$2:BY178)),""))</f>
        <v/>
      </c>
      <c r="BZ179" s="5" t="str">
        <f t="shared" si="35"/>
        <v/>
      </c>
      <c r="CA179" s="5" t="str">
        <f t="shared" si="36"/>
        <v/>
      </c>
      <c r="CB179" s="14" t="str">
        <f t="shared" si="37"/>
        <v/>
      </c>
      <c r="CC179" s="25"/>
      <c r="CD179" s="15"/>
      <c r="CE179" s="5" t="str">
        <f t="shared" ref="CE179:CE201" si="41">CONCATENATE(AK179,AL179,AM179,AN179,AO179)</f>
        <v/>
      </c>
      <c r="CH179" s="5" t="str">
        <f t="shared" si="39"/>
        <v/>
      </c>
      <c r="CI179" s="5" t="str">
        <f>IF(J179="","",IFERROR(IF(VLOOKUP(J179,J$2:J178,1,0)=0,"",""),J179))</f>
        <v/>
      </c>
      <c r="CJ179" s="22" t="str">
        <f>IF(CI179="","",(IFERROR(VLOOKUP(MID(CI179,1,1),$DA$2:DE$28,3,0),0)+IFERROR(VLOOKUP(MID(CI179,2,1),DA$2:DE$28,4,0),0)+IFERROR(VLOOKUP(MID(CI179,3,1),DA$2:DE$28,5,0),0)+(ROW(CI179)/1000000000000)))</f>
        <v/>
      </c>
      <c r="CL179" s="5">
        <v>178</v>
      </c>
      <c r="CM179" s="5" t="str">
        <f>IFERROR(VLOOKUP(CL179,CH$2:CI1255,2,0),"")</f>
        <v/>
      </c>
      <c r="DG179" s="5" t="e">
        <f>IF(REPORTE!AH$2="si",IF(C179=VALUE(REPORTE!C$22),IF(SUM(DG180:DG$1993),CONCATENATE(INT(B179),", "),INT(B179)),""),IF(C179=VALUE(REPORTE!C$21),IF(SUM(DG180:DG$1993),CONCATENATE(INT(B179),", "),INT(B179)),""))</f>
        <v>#VALUE!</v>
      </c>
    </row>
    <row r="180" spans="1:111" s="5" customFormat="1" ht="15" customHeight="1" x14ac:dyDescent="0.25">
      <c r="A180" s="4" t="str">
        <f t="shared" ca="1" si="30"/>
        <v/>
      </c>
      <c r="B180" s="6"/>
      <c r="C180" s="8"/>
      <c r="D180" s="1" t="str">
        <f>IFERROR(INDEX('padron cfe'!B:B,MATCH(DATOS!C180,'padron cfe'!A:A,0),1),"")</f>
        <v/>
      </c>
      <c r="E180" s="1"/>
      <c r="F180" s="7"/>
      <c r="G180" s="9" t="s">
        <v>157</v>
      </c>
      <c r="H180" s="5" t="str">
        <f>IF(F180="","",IFERROR(CONCATENATE("PEUA",VLOOKUP(ESTADO,REPORTE!AV$2:AW$33,2,0),DIDTRITO_FORM,CADER_FORM,IFERROR(INDEX(BS:BS,MATCH(DAY(F180),BR:BR,0),1),DAY(F180)),IFERROR(INDEX(BS:BS,MATCH(MONTH(F180),BR:BR,0),1),MONTH(F180)),YEAR(F180),G180),""))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8"/>
        <v/>
      </c>
      <c r="T180" s="2" t="str">
        <f>IFERROR(INDEX('padron cfe'!D:D,MATCH(DATOS!C180,'padron cfe'!A:A,0),1),"")</f>
        <v/>
      </c>
      <c r="U180" s="4"/>
      <c r="V180" s="4"/>
      <c r="W180" s="4"/>
      <c r="X180" s="4"/>
      <c r="Y180" s="6" t="s">
        <v>157</v>
      </c>
      <c r="Z180" s="4"/>
      <c r="AA180" s="4" t="str">
        <f t="shared" si="31"/>
        <v/>
      </c>
      <c r="AB180" s="4"/>
      <c r="AC180" s="4"/>
      <c r="AD180" s="4"/>
      <c r="AE180" s="2" t="str">
        <f>IFERROR(IF(INDEX(AE$1:AE179,MATCH(J180,J$1:J179,0),1)=0,"",INDEX(AE$1:AE179,MATCH(J180,J$1:J179,0),1)),"")</f>
        <v/>
      </c>
      <c r="AF180" s="2" t="str">
        <f>IFERROR(IF(INDEX(AF$1:AF179,MATCH(J180,J$1:J179,0),1)=0,"",INDEX(AF$1:AF179,MATCH(J180,J$1:J179,0),1)),"")</f>
        <v/>
      </c>
      <c r="AG180" s="2" t="str">
        <f>IFERROR(IF(INDEX(AG$1:AG179,MATCH(J180,J$1:J179,0),1)=0,"",INDEX(AG$1:AG179,MATCH(J180,J$1:J179,0),1)),"")</f>
        <v/>
      </c>
      <c r="AH180" s="2"/>
      <c r="AI180" s="2"/>
      <c r="AJ180" s="2"/>
      <c r="AK180" s="4"/>
      <c r="AL180" s="4"/>
      <c r="AM180" s="4"/>
      <c r="AN180" s="4"/>
      <c r="AO180" s="4"/>
      <c r="AP180" s="4"/>
      <c r="AQ180" s="4"/>
      <c r="AR180" s="4"/>
      <c r="AS180" s="4"/>
      <c r="AU180" s="7"/>
      <c r="AV180" s="47"/>
      <c r="AW180" s="66"/>
      <c r="AX180" s="66"/>
      <c r="AY180" s="66"/>
      <c r="AZ180" s="78"/>
      <c r="BA180" s="66"/>
      <c r="BB180" s="66"/>
      <c r="BC180" s="4"/>
      <c r="BD180" s="69"/>
      <c r="BE180" s="4"/>
      <c r="BF180" s="4"/>
      <c r="BG180" s="9" t="s">
        <v>157</v>
      </c>
      <c r="BH180" s="7"/>
      <c r="BI180" s="7"/>
      <c r="BJ180" s="7"/>
      <c r="BK180" s="7"/>
      <c r="BL180" s="7"/>
      <c r="BM180" s="7" t="str">
        <f t="shared" ca="1" si="32"/>
        <v/>
      </c>
      <c r="BN180" s="75" t="str">
        <f t="shared" si="33"/>
        <v/>
      </c>
      <c r="BO180" s="75" t="str">
        <f t="shared" si="34"/>
        <v/>
      </c>
      <c r="BU180" s="4" t="str">
        <f>IF(IFERROR(VLOOKUP(C180,C181:C$1993,1,0),"")="","",COUNTIF(C:C,C180))</f>
        <v/>
      </c>
      <c r="BY180" s="5" t="str">
        <f>IF(B180="","",IF(BU180="",1+(MAX(BY$2:BY179)),""))</f>
        <v/>
      </c>
      <c r="BZ180" s="5" t="str">
        <f t="shared" si="35"/>
        <v/>
      </c>
      <c r="CA180" s="5" t="str">
        <f t="shared" si="36"/>
        <v/>
      </c>
      <c r="CB180" s="14" t="str">
        <f t="shared" si="37"/>
        <v/>
      </c>
      <c r="CC180" s="25"/>
      <c r="CD180" s="15"/>
      <c r="CE180" s="5" t="str">
        <f t="shared" si="41"/>
        <v/>
      </c>
      <c r="CH180" s="5" t="str">
        <f t="shared" si="39"/>
        <v/>
      </c>
      <c r="CI180" s="5" t="str">
        <f>IF(J180="","",IFERROR(IF(VLOOKUP(J180,J$2:J179,1,0)=0,"",""),J180))</f>
        <v/>
      </c>
      <c r="CJ180" s="22" t="str">
        <f>IF(CI180="","",(IFERROR(VLOOKUP(MID(CI180,1,1),$DA$2:DE$28,3,0),0)+IFERROR(VLOOKUP(MID(CI180,2,1),DA$2:DE$28,4,0),0)+IFERROR(VLOOKUP(MID(CI180,3,1),DA$2:DE$28,5,0),0)+(ROW(CI180)/1000000000000)))</f>
        <v/>
      </c>
      <c r="CL180" s="5">
        <v>179</v>
      </c>
      <c r="CM180" s="5" t="str">
        <f>IFERROR(VLOOKUP(CL180,CH$2:CI1256,2,0),"")</f>
        <v/>
      </c>
      <c r="DG180" s="5" t="e">
        <f>IF(REPORTE!AH$2="si",IF(C180=VALUE(REPORTE!C$22),IF(SUM(DG181:DG$1993),CONCATENATE(INT(B180),", "),INT(B180)),""),IF(C180=VALUE(REPORTE!C$21),IF(SUM(DG181:DG$1993),CONCATENATE(INT(B180),", "),INT(B180)),""))</f>
        <v>#VALUE!</v>
      </c>
    </row>
    <row r="181" spans="1:111" s="5" customFormat="1" ht="15" customHeight="1" x14ac:dyDescent="0.25">
      <c r="A181" s="4" t="str">
        <f t="shared" ca="1" si="30"/>
        <v/>
      </c>
      <c r="B181" s="6"/>
      <c r="C181" s="8"/>
      <c r="D181" s="1" t="str">
        <f>IFERROR(INDEX('padron cfe'!B:B,MATCH(DATOS!C181,'padron cfe'!A:A,0),1),"")</f>
        <v/>
      </c>
      <c r="E181" s="1"/>
      <c r="F181" s="7"/>
      <c r="G181" s="9" t="s">
        <v>157</v>
      </c>
      <c r="H181" s="5" t="str">
        <f>IF(F181="","",IFERROR(CONCATENATE("PEUA",VLOOKUP(ESTADO,REPORTE!AV$2:AW$33,2,0),DIDTRITO_FORM,CADER_FORM,IFERROR(INDEX(BS:BS,MATCH(DAY(F181),BR:BR,0),1),DAY(F181)),IFERROR(INDEX(BS:BS,MATCH(MONTH(F181),BR:BR,0),1),MONTH(F181)),YEAR(F181),G181),""))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8"/>
        <v/>
      </c>
      <c r="T181" s="2" t="str">
        <f>IFERROR(INDEX('padron cfe'!D:D,MATCH(DATOS!C181,'padron cfe'!A:A,0),1),"")</f>
        <v/>
      </c>
      <c r="U181" s="4"/>
      <c r="V181" s="4"/>
      <c r="W181" s="4"/>
      <c r="X181" s="4"/>
      <c r="Y181" s="6" t="s">
        <v>157</v>
      </c>
      <c r="Z181" s="4"/>
      <c r="AA181" s="4" t="str">
        <f t="shared" si="31"/>
        <v/>
      </c>
      <c r="AB181" s="4"/>
      <c r="AC181" s="4"/>
      <c r="AD181" s="4"/>
      <c r="AE181" s="2" t="str">
        <f>IFERROR(IF(INDEX(AE$1:AE180,MATCH(J181,J$1:J180,0),1)=0,"",INDEX(AE$1:AE180,MATCH(J181,J$1:J180,0),1)),"")</f>
        <v/>
      </c>
      <c r="AF181" s="2" t="str">
        <f>IFERROR(IF(INDEX(AF$1:AF180,MATCH(J181,J$1:J180,0),1)=0,"",INDEX(AF$1:AF180,MATCH(J181,J$1:J180,0),1)),"")</f>
        <v/>
      </c>
      <c r="AG181" s="2" t="str">
        <f>IFERROR(IF(INDEX(AG$1:AG180,MATCH(J181,J$1:J180,0),1)=0,"",INDEX(AG$1:AG180,MATCH(J181,J$1:J180,0),1)),"")</f>
        <v/>
      </c>
      <c r="AH181" s="2"/>
      <c r="AI181" s="2"/>
      <c r="AJ181" s="2"/>
      <c r="AK181" s="4"/>
      <c r="AL181" s="4"/>
      <c r="AM181" s="4"/>
      <c r="AN181" s="4"/>
      <c r="AO181" s="4"/>
      <c r="AP181" s="4"/>
      <c r="AQ181" s="4"/>
      <c r="AR181" s="4"/>
      <c r="AS181" s="4"/>
      <c r="AU181" s="7"/>
      <c r="AV181" s="47"/>
      <c r="AW181" s="66"/>
      <c r="AX181" s="66"/>
      <c r="AY181" s="66"/>
      <c r="AZ181" s="78"/>
      <c r="BA181" s="66"/>
      <c r="BB181" s="66"/>
      <c r="BC181" s="4"/>
      <c r="BD181" s="69"/>
      <c r="BE181" s="4"/>
      <c r="BF181" s="4"/>
      <c r="BG181" s="9"/>
      <c r="BH181" s="7"/>
      <c r="BI181" s="7"/>
      <c r="BJ181" s="7"/>
      <c r="BK181" s="7"/>
      <c r="BL181" s="7"/>
      <c r="BM181" s="7" t="str">
        <f t="shared" ca="1" si="32"/>
        <v/>
      </c>
      <c r="BN181" s="75" t="str">
        <f t="shared" si="33"/>
        <v/>
      </c>
      <c r="BO181" s="75" t="str">
        <f t="shared" si="34"/>
        <v/>
      </c>
      <c r="BU181" s="4" t="str">
        <f>IF(IFERROR(VLOOKUP(C181,C182:C$1993,1,0),"")="","",COUNTIF(C:C,C181))</f>
        <v/>
      </c>
      <c r="BY181" s="5" t="str">
        <f>IF(B181="","",IF(BU181="",1+(MAX(BY$2:BY180)),""))</f>
        <v/>
      </c>
      <c r="BZ181" s="5" t="str">
        <f t="shared" si="35"/>
        <v/>
      </c>
      <c r="CA181" s="5" t="str">
        <f t="shared" si="36"/>
        <v/>
      </c>
      <c r="CB181" s="14" t="str">
        <f t="shared" si="37"/>
        <v/>
      </c>
      <c r="CC181" s="25"/>
      <c r="CD181" s="15"/>
      <c r="CE181" s="5" t="str">
        <f t="shared" si="41"/>
        <v/>
      </c>
      <c r="CH181" s="5" t="str">
        <f t="shared" si="39"/>
        <v/>
      </c>
      <c r="CI181" s="5" t="str">
        <f>IF(J181="","",IFERROR(IF(VLOOKUP(J181,J$2:J180,1,0)=0,"",""),J181))</f>
        <v/>
      </c>
      <c r="CJ181" s="22" t="str">
        <f>IF(CI181="","",(IFERROR(VLOOKUP(MID(CI181,1,1),$DA$2:DE$28,3,0),0)+IFERROR(VLOOKUP(MID(CI181,2,1),DA$2:DE$28,4,0),0)+IFERROR(VLOOKUP(MID(CI181,3,1),DA$2:DE$28,5,0),0)+(ROW(CI181)/1000000000000)))</f>
        <v/>
      </c>
      <c r="CL181" s="5">
        <v>180</v>
      </c>
      <c r="CM181" s="5" t="str">
        <f>IFERROR(VLOOKUP(CL181,CH$2:CI1257,2,0),"")</f>
        <v/>
      </c>
      <c r="DG181" s="5" t="e">
        <f>IF(REPORTE!AH$2="si",IF(C181=VALUE(REPORTE!C$22),IF(SUM(DG182:DG$1993),CONCATENATE(INT(B181),", "),INT(B181)),""),IF(C181=VALUE(REPORTE!C$21),IF(SUM(DG182:DG$1993),CONCATENATE(INT(B181),", "),INT(B181)),""))</f>
        <v>#VALUE!</v>
      </c>
    </row>
    <row r="182" spans="1:111" s="5" customFormat="1" ht="15" customHeight="1" x14ac:dyDescent="0.25">
      <c r="A182" s="4" t="str">
        <f t="shared" ca="1" si="30"/>
        <v/>
      </c>
      <c r="B182" s="6"/>
      <c r="C182" s="8"/>
      <c r="D182" s="1" t="str">
        <f>IFERROR(INDEX('padron cfe'!B:B,MATCH(DATOS!C182,'padron cfe'!A:A,0),1),"")</f>
        <v/>
      </c>
      <c r="E182" s="1"/>
      <c r="F182" s="7"/>
      <c r="G182" s="9" t="s">
        <v>157</v>
      </c>
      <c r="H182" s="5" t="str">
        <f>IF(F182="","",IFERROR(CONCATENATE("PEUA",VLOOKUP(ESTADO,REPORTE!AV$2:AW$33,2,0),DIDTRITO_FORM,CADER_FORM,IFERROR(INDEX(BS:BS,MATCH(DAY(F182),BR:BR,0),1),DAY(F182)),IFERROR(INDEX(BS:BS,MATCH(MONTH(F182),BR:BR,0),1),MONTH(F182)),YEAR(F182),G182),""))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8"/>
        <v/>
      </c>
      <c r="T182" s="2" t="str">
        <f>IFERROR(INDEX('padron cfe'!D:D,MATCH(DATOS!C182,'padron cfe'!A:A,0),1),"")</f>
        <v/>
      </c>
      <c r="U182" s="4"/>
      <c r="V182" s="4"/>
      <c r="W182" s="4"/>
      <c r="X182" s="4"/>
      <c r="Y182" s="6" t="s">
        <v>157</v>
      </c>
      <c r="Z182" s="4"/>
      <c r="AA182" s="4" t="str">
        <f t="shared" si="31"/>
        <v/>
      </c>
      <c r="AB182" s="4"/>
      <c r="AC182" s="4"/>
      <c r="AD182" s="4"/>
      <c r="AE182" s="2" t="str">
        <f>IFERROR(IF(INDEX(AE$1:AE181,MATCH(J182,J$1:J181,0),1)=0,"",INDEX(AE$1:AE181,MATCH(J182,J$1:J181,0),1)),"")</f>
        <v/>
      </c>
      <c r="AF182" s="2" t="str">
        <f>IFERROR(IF(INDEX(AF$1:AF181,MATCH(J182,J$1:J181,0),1)=0,"",INDEX(AF$1:AF181,MATCH(J182,J$1:J181,0),1)),"")</f>
        <v/>
      </c>
      <c r="AG182" s="2" t="str">
        <f>IFERROR(IF(INDEX(AG$1:AG181,MATCH(J182,J$1:J181,0),1)=0,"",INDEX(AG$1:AG181,MATCH(J182,J$1:J181,0),1)),"")</f>
        <v/>
      </c>
      <c r="AH182" s="2"/>
      <c r="AI182" s="2"/>
      <c r="AJ182" s="2"/>
      <c r="AK182" s="4"/>
      <c r="AL182" s="4"/>
      <c r="AM182" s="4"/>
      <c r="AN182" s="4"/>
      <c r="AO182" s="4"/>
      <c r="AP182" s="4"/>
      <c r="AQ182" s="4"/>
      <c r="AR182" s="4"/>
      <c r="AS182" s="4"/>
      <c r="AU182" s="7"/>
      <c r="AV182" s="47"/>
      <c r="AW182" s="66"/>
      <c r="AX182" s="66"/>
      <c r="AY182" s="66"/>
      <c r="AZ182" s="78"/>
      <c r="BA182" s="66"/>
      <c r="BB182" s="66"/>
      <c r="BC182" s="4"/>
      <c r="BD182" s="69"/>
      <c r="BE182" s="4"/>
      <c r="BF182" s="4"/>
      <c r="BG182" s="9" t="s">
        <v>157</v>
      </c>
      <c r="BH182" s="7"/>
      <c r="BI182" s="7"/>
      <c r="BJ182" s="7"/>
      <c r="BK182" s="7"/>
      <c r="BL182" s="7"/>
      <c r="BM182" s="7" t="str">
        <f t="shared" ca="1" si="32"/>
        <v/>
      </c>
      <c r="BN182" s="75" t="str">
        <f t="shared" si="33"/>
        <v/>
      </c>
      <c r="BO182" s="75" t="str">
        <f t="shared" si="34"/>
        <v/>
      </c>
      <c r="BU182" s="4" t="str">
        <f>IF(IFERROR(VLOOKUP(C182,C183:C$1993,1,0),"")="","",COUNTIF(C:C,C182))</f>
        <v/>
      </c>
      <c r="BY182" s="5" t="str">
        <f>IF(B182="","",IF(BU182="",1+(MAX(BY$2:BY181)),""))</f>
        <v/>
      </c>
      <c r="BZ182" s="5" t="str">
        <f t="shared" si="35"/>
        <v/>
      </c>
      <c r="CA182" s="5" t="str">
        <f t="shared" si="36"/>
        <v/>
      </c>
      <c r="CB182" s="14" t="str">
        <f t="shared" si="37"/>
        <v/>
      </c>
      <c r="CC182" s="25"/>
      <c r="CD182" s="15"/>
      <c r="CE182" s="5" t="str">
        <f t="shared" si="41"/>
        <v/>
      </c>
      <c r="CH182" s="5" t="str">
        <f t="shared" si="39"/>
        <v/>
      </c>
      <c r="CI182" s="5" t="str">
        <f>IF(J182="","",IFERROR(IF(VLOOKUP(J182,J$2:J181,1,0)=0,"",""),J182))</f>
        <v/>
      </c>
      <c r="CJ182" s="22" t="str">
        <f>IF(CI182="","",(IFERROR(VLOOKUP(MID(CI182,1,1),$DA$2:DE$28,3,0),0)+IFERROR(VLOOKUP(MID(CI182,2,1),DA$2:DE$28,4,0),0)+IFERROR(VLOOKUP(MID(CI182,3,1),DA$2:DE$28,5,0),0)+(ROW(CI182)/1000000000000)))</f>
        <v/>
      </c>
      <c r="CL182" s="5">
        <v>181</v>
      </c>
      <c r="CM182" s="5" t="str">
        <f>IFERROR(VLOOKUP(CL182,CH$2:CI1258,2,0),"")</f>
        <v/>
      </c>
      <c r="DG182" s="5" t="e">
        <f>IF(REPORTE!AH$2="si",IF(C182=VALUE(REPORTE!C$22),IF(SUM(DG183:DG$1993),CONCATENATE(INT(B182),", "),INT(B182)),""),IF(C182=VALUE(REPORTE!C$21),IF(SUM(DG183:DG$1993),CONCATENATE(INT(B182),", "),INT(B182)),""))</f>
        <v>#VALUE!</v>
      </c>
    </row>
    <row r="183" spans="1:111" s="5" customFormat="1" ht="15" customHeight="1" x14ac:dyDescent="0.25">
      <c r="A183" s="4" t="str">
        <f t="shared" ca="1" si="30"/>
        <v/>
      </c>
      <c r="B183" s="6"/>
      <c r="C183" s="8"/>
      <c r="D183" s="1" t="str">
        <f>IFERROR(INDEX('padron cfe'!B:B,MATCH(DATOS!C183,'padron cfe'!A:A,0),1),"")</f>
        <v/>
      </c>
      <c r="E183" s="1"/>
      <c r="F183" s="7"/>
      <c r="G183" s="9" t="s">
        <v>157</v>
      </c>
      <c r="H183" s="5" t="str">
        <f>IF(F183="","",IFERROR(CONCATENATE("PEUA",VLOOKUP(ESTADO,REPORTE!AV$2:AW$33,2,0),DIDTRITO_FORM,CADER_FORM,IFERROR(INDEX(BS:BS,MATCH(DAY(F183),BR:BR,0),1),DAY(F183)),IFERROR(INDEX(BS:BS,MATCH(MONTH(F183),BR:BR,0),1),MONTH(F183)),YEAR(F183),G183),""))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8"/>
        <v/>
      </c>
      <c r="T183" s="2" t="str">
        <f>IFERROR(INDEX('padron cfe'!D:D,MATCH(DATOS!C183,'padron cfe'!A:A,0),1),"")</f>
        <v/>
      </c>
      <c r="U183" s="4"/>
      <c r="V183" s="4"/>
      <c r="W183" s="4"/>
      <c r="X183" s="4"/>
      <c r="Y183" s="6" t="s">
        <v>157</v>
      </c>
      <c r="Z183" s="4"/>
      <c r="AA183" s="4" t="str">
        <f t="shared" si="31"/>
        <v/>
      </c>
      <c r="AB183" s="4"/>
      <c r="AC183" s="4"/>
      <c r="AD183" s="4"/>
      <c r="AE183" s="2" t="str">
        <f>IFERROR(IF(INDEX(AE$1:AE182,MATCH(J183,J$1:J182,0),1)=0,"",INDEX(AE$1:AE182,MATCH(J183,J$1:J182,0),1)),"")</f>
        <v/>
      </c>
      <c r="AF183" s="2" t="str">
        <f>IFERROR(IF(INDEX(AF$1:AF182,MATCH(J183,J$1:J182,0),1)=0,"",INDEX(AF$1:AF182,MATCH(J183,J$1:J182,0),1)),"")</f>
        <v/>
      </c>
      <c r="AG183" s="2" t="str">
        <f>IFERROR(IF(INDEX(AG$1:AG182,MATCH(J183,J$1:J182,0),1)=0,"",INDEX(AG$1:AG182,MATCH(J183,J$1:J182,0),1)),"")</f>
        <v/>
      </c>
      <c r="AH183" s="2"/>
      <c r="AI183" s="2"/>
      <c r="AJ183" s="2"/>
      <c r="AK183" s="4"/>
      <c r="AL183" s="4"/>
      <c r="AM183" s="4"/>
      <c r="AN183" s="4"/>
      <c r="AO183" s="4"/>
      <c r="AP183" s="4"/>
      <c r="AQ183" s="4"/>
      <c r="AR183" s="4"/>
      <c r="AS183" s="4"/>
      <c r="AU183" s="7"/>
      <c r="AV183" s="47"/>
      <c r="AW183" s="66"/>
      <c r="AX183" s="66"/>
      <c r="AY183" s="66"/>
      <c r="AZ183" s="78"/>
      <c r="BA183" s="66"/>
      <c r="BB183" s="66"/>
      <c r="BC183" s="4"/>
      <c r="BD183" s="69"/>
      <c r="BE183" s="4"/>
      <c r="BF183" s="4"/>
      <c r="BG183" s="9"/>
      <c r="BH183" s="7"/>
      <c r="BI183" s="7"/>
      <c r="BJ183" s="7"/>
      <c r="BK183" s="7"/>
      <c r="BL183" s="7"/>
      <c r="BM183" s="7" t="str">
        <f t="shared" ca="1" si="32"/>
        <v/>
      </c>
      <c r="BN183" s="75" t="str">
        <f t="shared" si="33"/>
        <v/>
      </c>
      <c r="BO183" s="75" t="str">
        <f t="shared" si="34"/>
        <v/>
      </c>
      <c r="BU183" s="4" t="str">
        <f>IF(IFERROR(VLOOKUP(C183,C184:C$1993,1,0),"")="","",COUNTIF(C:C,C183))</f>
        <v/>
      </c>
      <c r="BY183" s="5" t="str">
        <f>IF(B183="","",IF(BU183="",1+(MAX(BY$2:BY182)),""))</f>
        <v/>
      </c>
      <c r="BZ183" s="5" t="str">
        <f t="shared" si="35"/>
        <v/>
      </c>
      <c r="CA183" s="5" t="str">
        <f t="shared" si="36"/>
        <v/>
      </c>
      <c r="CB183" s="14" t="str">
        <f t="shared" si="37"/>
        <v/>
      </c>
      <c r="CC183" s="25"/>
      <c r="CD183" s="15"/>
      <c r="CE183" s="5" t="str">
        <f t="shared" si="41"/>
        <v/>
      </c>
      <c r="CH183" s="5" t="str">
        <f t="shared" si="39"/>
        <v/>
      </c>
      <c r="CI183" s="5" t="str">
        <f>IF(J183="","",IFERROR(IF(VLOOKUP(J183,J$2:J182,1,0)=0,"",""),J183))</f>
        <v/>
      </c>
      <c r="CJ183" s="22" t="str">
        <f>IF(CI183="","",(IFERROR(VLOOKUP(MID(CI183,1,1),$DA$2:DE$28,3,0),0)+IFERROR(VLOOKUP(MID(CI183,2,1),DA$2:DE$28,4,0),0)+IFERROR(VLOOKUP(MID(CI183,3,1),DA$2:DE$28,5,0),0)+(ROW(CI183)/1000000000000)))</f>
        <v/>
      </c>
      <c r="CL183" s="5">
        <v>182</v>
      </c>
      <c r="CM183" s="5" t="str">
        <f>IFERROR(VLOOKUP(CL183,CH$2:CI1259,2,0),"")</f>
        <v/>
      </c>
      <c r="DG183" s="5" t="e">
        <f>IF(REPORTE!AH$2="si",IF(C183=VALUE(REPORTE!C$22),IF(SUM(DG184:DG$1993),CONCATENATE(INT(B183),", "),INT(B183)),""),IF(C183=VALUE(REPORTE!C$21),IF(SUM(DG184:DG$1993),CONCATENATE(INT(B183),", "),INT(B183)),""))</f>
        <v>#VALUE!</v>
      </c>
    </row>
    <row r="184" spans="1:111" s="5" customFormat="1" ht="15" customHeight="1" x14ac:dyDescent="0.25">
      <c r="A184" s="4" t="str">
        <f t="shared" ca="1" si="30"/>
        <v/>
      </c>
      <c r="B184" s="6"/>
      <c r="C184" s="8"/>
      <c r="D184" s="1" t="str">
        <f>IFERROR(INDEX('padron cfe'!B:B,MATCH(DATOS!C184,'padron cfe'!A:A,0),1),"")</f>
        <v/>
      </c>
      <c r="E184" s="1"/>
      <c r="F184" s="7"/>
      <c r="G184" s="9" t="s">
        <v>157</v>
      </c>
      <c r="H184" s="5" t="str">
        <f>IF(F184="","",IFERROR(CONCATENATE("PEUA",VLOOKUP(ESTADO,REPORTE!AV$2:AW$33,2,0),DIDTRITO_FORM,CADER_FORM,IFERROR(INDEX(BS:BS,MATCH(DAY(F184),BR:BR,0),1),DAY(F184)),IFERROR(INDEX(BS:BS,MATCH(MONTH(F184),BR:BR,0),1),MONTH(F184)),YEAR(F184),G184),""))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8"/>
        <v/>
      </c>
      <c r="T184" s="2" t="str">
        <f>IFERROR(INDEX('padron cfe'!D:D,MATCH(DATOS!C184,'padron cfe'!A:A,0),1),"")</f>
        <v/>
      </c>
      <c r="U184" s="4"/>
      <c r="V184" s="4"/>
      <c r="W184" s="4"/>
      <c r="X184" s="4"/>
      <c r="Y184" s="6" t="s">
        <v>157</v>
      </c>
      <c r="Z184" s="4"/>
      <c r="AA184" s="4" t="str">
        <f t="shared" si="31"/>
        <v/>
      </c>
      <c r="AB184" s="4"/>
      <c r="AC184" s="4"/>
      <c r="AD184" s="4"/>
      <c r="AE184" s="2" t="str">
        <f>IFERROR(IF(INDEX(AE$1:AE183,MATCH(J184,J$1:J183,0),1)=0,"",INDEX(AE$1:AE183,MATCH(J184,J$1:J183,0),1)),"")</f>
        <v/>
      </c>
      <c r="AF184" s="2" t="str">
        <f>IFERROR(IF(INDEX(AF$1:AF183,MATCH(J184,J$1:J183,0),1)=0,"",INDEX(AF$1:AF183,MATCH(J184,J$1:J183,0),1)),"")</f>
        <v/>
      </c>
      <c r="AG184" s="2" t="str">
        <f>IFERROR(IF(INDEX(AG$1:AG183,MATCH(J184,J$1:J183,0),1)=0,"",INDEX(AG$1:AG183,MATCH(J184,J$1:J183,0),1)),"")</f>
        <v/>
      </c>
      <c r="AH184" s="2"/>
      <c r="AI184" s="2"/>
      <c r="AJ184" s="2"/>
      <c r="AK184" s="4"/>
      <c r="AL184" s="4"/>
      <c r="AM184" s="4"/>
      <c r="AN184" s="4"/>
      <c r="AO184" s="4"/>
      <c r="AP184" s="4"/>
      <c r="AQ184" s="4"/>
      <c r="AR184" s="4"/>
      <c r="AS184" s="4"/>
      <c r="AU184" s="7"/>
      <c r="AV184" s="47"/>
      <c r="AW184" s="66"/>
      <c r="AX184" s="66"/>
      <c r="AY184" s="66"/>
      <c r="AZ184" s="78"/>
      <c r="BA184" s="66"/>
      <c r="BB184" s="66"/>
      <c r="BC184" s="4"/>
      <c r="BD184" s="69"/>
      <c r="BE184" s="4"/>
      <c r="BF184" s="4"/>
      <c r="BG184" s="9" t="s">
        <v>157</v>
      </c>
      <c r="BH184" s="7"/>
      <c r="BI184" s="7"/>
      <c r="BJ184" s="7"/>
      <c r="BK184" s="7"/>
      <c r="BL184" s="7"/>
      <c r="BM184" s="7" t="str">
        <f t="shared" ca="1" si="32"/>
        <v/>
      </c>
      <c r="BN184" s="75" t="str">
        <f t="shared" si="33"/>
        <v/>
      </c>
      <c r="BO184" s="75" t="str">
        <f t="shared" si="34"/>
        <v/>
      </c>
      <c r="BU184" s="4" t="str">
        <f>IF(IFERROR(VLOOKUP(C184,C185:C$1993,1,0),"")="","",COUNTIF(C:C,C184))</f>
        <v/>
      </c>
      <c r="BY184" s="5" t="str">
        <f>IF(B184="","",IF(BU184="",1+(MAX(BY$2:BY183)),""))</f>
        <v/>
      </c>
      <c r="BZ184" s="5" t="str">
        <f t="shared" si="35"/>
        <v/>
      </c>
      <c r="CA184" s="5" t="str">
        <f t="shared" si="36"/>
        <v/>
      </c>
      <c r="CB184" s="14" t="str">
        <f t="shared" si="37"/>
        <v/>
      </c>
      <c r="CC184" s="25"/>
      <c r="CD184" s="15"/>
      <c r="CE184" s="5" t="str">
        <f t="shared" si="41"/>
        <v/>
      </c>
      <c r="CH184" s="5" t="str">
        <f t="shared" si="39"/>
        <v/>
      </c>
      <c r="CI184" s="5" t="str">
        <f>IF(J184="","",IFERROR(IF(VLOOKUP(J184,J$2:J183,1,0)=0,"",""),J184))</f>
        <v/>
      </c>
      <c r="CJ184" s="22" t="str">
        <f>IF(CI184="","",(IFERROR(VLOOKUP(MID(CI184,1,1),$DA$2:DE$28,3,0),0)+IFERROR(VLOOKUP(MID(CI184,2,1),DA$2:DE$28,4,0),0)+IFERROR(VLOOKUP(MID(CI184,3,1),DA$2:DE$28,5,0),0)+(ROW(CI184)/1000000000000)))</f>
        <v/>
      </c>
      <c r="CL184" s="5">
        <v>183</v>
      </c>
      <c r="CM184" s="5" t="str">
        <f>IFERROR(VLOOKUP(CL184,CH$2:CI1260,2,0),"")</f>
        <v/>
      </c>
      <c r="DG184" s="5" t="e">
        <f>IF(REPORTE!AH$2="si",IF(C184=VALUE(REPORTE!C$22),IF(SUM(DG185:DG$1993),CONCATENATE(INT(B184),", "),INT(B184)),""),IF(C184=VALUE(REPORTE!C$21),IF(SUM(DG185:DG$1993),CONCATENATE(INT(B184),", "),INT(B184)),""))</f>
        <v>#VALUE!</v>
      </c>
    </row>
    <row r="185" spans="1:111" s="5" customFormat="1" ht="15" customHeight="1" x14ac:dyDescent="0.25">
      <c r="A185" s="4" t="str">
        <f t="shared" ca="1" si="30"/>
        <v/>
      </c>
      <c r="B185" s="6"/>
      <c r="C185" s="8"/>
      <c r="D185" s="1" t="str">
        <f>IFERROR(INDEX('padron cfe'!B:B,MATCH(DATOS!C185,'padron cfe'!A:A,0),1),"")</f>
        <v/>
      </c>
      <c r="E185" s="1"/>
      <c r="F185" s="7"/>
      <c r="G185" s="9" t="s">
        <v>157</v>
      </c>
      <c r="H185" s="5" t="str">
        <f>IF(F185="","",IFERROR(CONCATENATE("PEUA",VLOOKUP(ESTADO,REPORTE!AV$2:AW$33,2,0),DIDTRITO_FORM,CADER_FORM,IFERROR(INDEX(BS:BS,MATCH(DAY(F185),BR:BR,0),1),DAY(F185)),IFERROR(INDEX(BS:BS,MATCH(MONTH(F185),BR:BR,0),1),MONTH(F185)),YEAR(F185),G185),""))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8"/>
        <v/>
      </c>
      <c r="T185" s="2" t="str">
        <f>IFERROR(INDEX('padron cfe'!D:D,MATCH(DATOS!C185,'padron cfe'!A:A,0),1),"")</f>
        <v/>
      </c>
      <c r="U185" s="4"/>
      <c r="V185" s="4"/>
      <c r="W185" s="4"/>
      <c r="X185" s="4"/>
      <c r="Y185" s="6" t="s">
        <v>157</v>
      </c>
      <c r="Z185" s="4"/>
      <c r="AA185" s="4" t="str">
        <f t="shared" si="31"/>
        <v/>
      </c>
      <c r="AB185" s="4"/>
      <c r="AC185" s="4"/>
      <c r="AD185" s="4"/>
      <c r="AE185" s="2" t="str">
        <f>IFERROR(IF(INDEX(AE$1:AE184,MATCH(J185,J$1:J184,0),1)=0,"",INDEX(AE$1:AE184,MATCH(J185,J$1:J184,0),1)),"")</f>
        <v/>
      </c>
      <c r="AF185" s="2" t="str">
        <f>IFERROR(IF(INDEX(AF$1:AF184,MATCH(J185,J$1:J184,0),1)=0,"",INDEX(AF$1:AF184,MATCH(J185,J$1:J184,0),1)),"")</f>
        <v/>
      </c>
      <c r="AG185" s="2" t="str">
        <f>IFERROR(IF(INDEX(AG$1:AG184,MATCH(J185,J$1:J184,0),1)=0,"",INDEX(AG$1:AG184,MATCH(J185,J$1:J184,0),1)),"")</f>
        <v/>
      </c>
      <c r="AH185" s="2"/>
      <c r="AI185" s="2"/>
      <c r="AJ185" s="2"/>
      <c r="AK185" s="4"/>
      <c r="AL185" s="4"/>
      <c r="AM185" s="4"/>
      <c r="AN185" s="4"/>
      <c r="AO185" s="4"/>
      <c r="AP185" s="4"/>
      <c r="AQ185" s="4"/>
      <c r="AR185" s="4"/>
      <c r="AS185" s="4"/>
      <c r="AU185" s="7"/>
      <c r="AV185" s="47"/>
      <c r="AW185" s="66"/>
      <c r="AX185" s="66"/>
      <c r="AY185" s="66"/>
      <c r="AZ185" s="78"/>
      <c r="BA185" s="66"/>
      <c r="BB185" s="66"/>
      <c r="BC185" s="4"/>
      <c r="BD185" s="69"/>
      <c r="BE185" s="4"/>
      <c r="BF185" s="4"/>
      <c r="BG185" s="9"/>
      <c r="BH185" s="7"/>
      <c r="BI185" s="7"/>
      <c r="BJ185" s="7"/>
      <c r="BK185" s="7"/>
      <c r="BL185" s="7"/>
      <c r="BM185" s="7" t="str">
        <f t="shared" ca="1" si="32"/>
        <v/>
      </c>
      <c r="BN185" s="75" t="str">
        <f t="shared" si="33"/>
        <v/>
      </c>
      <c r="BO185" s="75" t="str">
        <f t="shared" si="34"/>
        <v/>
      </c>
      <c r="BU185" s="4" t="str">
        <f>IF(IFERROR(VLOOKUP(C185,C186:C$1993,1,0),"")="","",COUNTIF(C:C,C185))</f>
        <v/>
      </c>
      <c r="BY185" s="5" t="str">
        <f>IF(B185="","",IF(BU185="",1+(MAX(BY$2:BY184)),""))</f>
        <v/>
      </c>
      <c r="BZ185" s="5" t="str">
        <f t="shared" si="35"/>
        <v/>
      </c>
      <c r="CA185" s="5" t="str">
        <f t="shared" si="36"/>
        <v/>
      </c>
      <c r="CB185" s="14" t="str">
        <f t="shared" si="37"/>
        <v/>
      </c>
      <c r="CC185" s="25"/>
      <c r="CD185" s="15"/>
      <c r="CE185" s="5" t="str">
        <f t="shared" si="41"/>
        <v/>
      </c>
      <c r="CH185" s="5" t="str">
        <f t="shared" si="39"/>
        <v/>
      </c>
      <c r="CI185" s="5" t="str">
        <f>IF(J185="","",IFERROR(IF(VLOOKUP(J185,J$2:J184,1,0)=0,"",""),J185))</f>
        <v/>
      </c>
      <c r="CJ185" s="22" t="str">
        <f>IF(CI185="","",(IFERROR(VLOOKUP(MID(CI185,1,1),$DA$2:DE$28,3,0),0)+IFERROR(VLOOKUP(MID(CI185,2,1),DA$2:DE$28,4,0),0)+IFERROR(VLOOKUP(MID(CI185,3,1),DA$2:DE$28,5,0),0)+(ROW(CI185)/1000000000000)))</f>
        <v/>
      </c>
      <c r="CL185" s="5">
        <v>184</v>
      </c>
      <c r="CM185" s="5" t="str">
        <f>IFERROR(VLOOKUP(CL185,CH$2:CI1261,2,0),"")</f>
        <v/>
      </c>
      <c r="DG185" s="5" t="e">
        <f>IF(REPORTE!AH$2="si",IF(C185=VALUE(REPORTE!C$22),IF(SUM(DG186:DG$1993),CONCATENATE(INT(B185),", "),INT(B185)),""),IF(C185=VALUE(REPORTE!C$21),IF(SUM(DG186:DG$1993),CONCATENATE(INT(B185),", "),INT(B185)),""))</f>
        <v>#VALUE!</v>
      </c>
    </row>
    <row r="186" spans="1:111" s="5" customFormat="1" ht="15" customHeight="1" x14ac:dyDescent="0.25">
      <c r="A186" s="4" t="str">
        <f t="shared" ca="1" si="30"/>
        <v/>
      </c>
      <c r="B186" s="6"/>
      <c r="C186" s="8"/>
      <c r="D186" s="1" t="str">
        <f>IFERROR(INDEX('padron cfe'!B:B,MATCH(DATOS!C186,'padron cfe'!A:A,0),1),"")</f>
        <v/>
      </c>
      <c r="E186" s="1"/>
      <c r="F186" s="7"/>
      <c r="G186" s="9" t="s">
        <v>157</v>
      </c>
      <c r="H186" s="5" t="str">
        <f>IF(F186="","",IFERROR(CONCATENATE("PEUA",VLOOKUP(ESTADO,REPORTE!AV$2:AW$33,2,0),DIDTRITO_FORM,CADER_FORM,IFERROR(INDEX(BS:BS,MATCH(DAY(F186),BR:BR,0),1),DAY(F186)),IFERROR(INDEX(BS:BS,MATCH(MONTH(F186),BR:BR,0),1),MONTH(F186)),YEAR(F186),G186),""))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8"/>
        <v/>
      </c>
      <c r="T186" s="2" t="str">
        <f>IFERROR(INDEX('padron cfe'!D:D,MATCH(DATOS!C186,'padron cfe'!A:A,0),1),"")</f>
        <v/>
      </c>
      <c r="U186" s="4"/>
      <c r="V186" s="4"/>
      <c r="W186" s="4"/>
      <c r="X186" s="4"/>
      <c r="Y186" s="6" t="s">
        <v>157</v>
      </c>
      <c r="Z186" s="4"/>
      <c r="AA186" s="4" t="str">
        <f t="shared" si="31"/>
        <v/>
      </c>
      <c r="AB186" s="4"/>
      <c r="AC186" s="4"/>
      <c r="AD186" s="4"/>
      <c r="AE186" s="2" t="str">
        <f>IFERROR(IF(INDEX(AE$1:AE185,MATCH(J186,J$1:J185,0),1)=0,"",INDEX(AE$1:AE185,MATCH(J186,J$1:J185,0),1)),"")</f>
        <v/>
      </c>
      <c r="AF186" s="2" t="str">
        <f>IFERROR(IF(INDEX(AF$1:AF185,MATCH(J186,J$1:J185,0),1)=0,"",INDEX(AF$1:AF185,MATCH(J186,J$1:J185,0),1)),"")</f>
        <v/>
      </c>
      <c r="AG186" s="2" t="str">
        <f>IFERROR(IF(INDEX(AG$1:AG185,MATCH(J186,J$1:J185,0),1)=0,"",INDEX(AG$1:AG185,MATCH(J186,J$1:J185,0),1)),"")</f>
        <v/>
      </c>
      <c r="AH186" s="2"/>
      <c r="AI186" s="2"/>
      <c r="AJ186" s="2"/>
      <c r="AK186" s="4"/>
      <c r="AL186" s="4"/>
      <c r="AM186" s="4"/>
      <c r="AN186" s="4"/>
      <c r="AO186" s="4"/>
      <c r="AP186" s="4"/>
      <c r="AQ186" s="4"/>
      <c r="AR186" s="4"/>
      <c r="AS186" s="4"/>
      <c r="AU186" s="7"/>
      <c r="AV186" s="47"/>
      <c r="AW186" s="66"/>
      <c r="AX186" s="66"/>
      <c r="AY186" s="66"/>
      <c r="AZ186" s="78"/>
      <c r="BA186" s="66"/>
      <c r="BB186" s="66"/>
      <c r="BC186" s="4"/>
      <c r="BD186" s="69"/>
      <c r="BE186" s="4"/>
      <c r="BF186" s="4"/>
      <c r="BG186" s="9" t="s">
        <v>157</v>
      </c>
      <c r="BH186" s="7"/>
      <c r="BI186" s="7"/>
      <c r="BJ186" s="7"/>
      <c r="BK186" s="7"/>
      <c r="BL186" s="7"/>
      <c r="BM186" s="7" t="str">
        <f t="shared" ca="1" si="32"/>
        <v/>
      </c>
      <c r="BN186" s="75" t="str">
        <f t="shared" si="33"/>
        <v/>
      </c>
      <c r="BO186" s="75" t="str">
        <f t="shared" si="34"/>
        <v/>
      </c>
      <c r="BU186" s="4" t="str">
        <f>IF(IFERROR(VLOOKUP(C186,C187:C$1993,1,0),"")="","",COUNTIF(C:C,C186))</f>
        <v/>
      </c>
      <c r="BY186" s="5" t="str">
        <f>IF(B186="","",IF(BU186="",1+(MAX(BY$2:BY185)),""))</f>
        <v/>
      </c>
      <c r="BZ186" s="5" t="str">
        <f t="shared" si="35"/>
        <v/>
      </c>
      <c r="CA186" s="5" t="str">
        <f t="shared" si="36"/>
        <v/>
      </c>
      <c r="CB186" s="14" t="str">
        <f t="shared" si="37"/>
        <v/>
      </c>
      <c r="CC186" s="25"/>
      <c r="CD186" s="15"/>
      <c r="CE186" s="5" t="str">
        <f t="shared" si="41"/>
        <v/>
      </c>
      <c r="CH186" s="5" t="str">
        <f t="shared" si="39"/>
        <v/>
      </c>
      <c r="CI186" s="5" t="str">
        <f>IF(J186="","",IFERROR(IF(VLOOKUP(J186,J$2:J185,1,0)=0,"",""),J186))</f>
        <v/>
      </c>
      <c r="CJ186" s="22" t="str">
        <f>IF(CI186="","",(IFERROR(VLOOKUP(MID(CI186,1,1),$DA$2:DE$28,3,0),0)+IFERROR(VLOOKUP(MID(CI186,2,1),DA$2:DE$28,4,0),0)+IFERROR(VLOOKUP(MID(CI186,3,1),DA$2:DE$28,5,0),0)+(ROW(CI186)/1000000000000)))</f>
        <v/>
      </c>
      <c r="CL186" s="5">
        <v>185</v>
      </c>
      <c r="CM186" s="5" t="str">
        <f>IFERROR(VLOOKUP(CL186,CH$2:CI1262,2,0),"")</f>
        <v/>
      </c>
      <c r="DG186" s="5" t="e">
        <f>IF(REPORTE!AH$2="si",IF(C186=VALUE(REPORTE!C$22),IF(SUM(DG187:DG$1993),CONCATENATE(INT(B186),", "),INT(B186)),""),IF(C186=VALUE(REPORTE!C$21),IF(SUM(DG187:DG$1993),CONCATENATE(INT(B186),", "),INT(B186)),""))</f>
        <v>#VALUE!</v>
      </c>
    </row>
    <row r="187" spans="1:111" s="5" customFormat="1" ht="15" customHeight="1" x14ac:dyDescent="0.25">
      <c r="A187" s="4" t="str">
        <f t="shared" ca="1" si="30"/>
        <v/>
      </c>
      <c r="B187" s="6"/>
      <c r="C187" s="8"/>
      <c r="D187" s="1" t="str">
        <f>IFERROR(INDEX('padron cfe'!B:B,MATCH(DATOS!C187,'padron cfe'!A:A,0),1),"")</f>
        <v/>
      </c>
      <c r="E187" s="1"/>
      <c r="F187" s="7"/>
      <c r="G187" s="9" t="s">
        <v>157</v>
      </c>
      <c r="H187" s="5" t="str">
        <f>IF(F187="","",IFERROR(CONCATENATE("PEUA",VLOOKUP(ESTADO,REPORTE!AV$2:AW$33,2,0),DIDTRITO_FORM,CADER_FORM,IFERROR(INDEX(BS:BS,MATCH(DAY(F187),BR:BR,0),1),DAY(F187)),IFERROR(INDEX(BS:BS,MATCH(MONTH(F187),BR:BR,0),1),MONTH(F187)),YEAR(F187),G187),""))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8"/>
        <v/>
      </c>
      <c r="T187" s="2" t="str">
        <f>IFERROR(INDEX('padron cfe'!D:D,MATCH(DATOS!C187,'padron cfe'!A:A,0),1),"")</f>
        <v/>
      </c>
      <c r="U187" s="4"/>
      <c r="V187" s="4"/>
      <c r="W187" s="4"/>
      <c r="X187" s="4"/>
      <c r="Y187" s="6" t="s">
        <v>157</v>
      </c>
      <c r="Z187" s="4"/>
      <c r="AA187" s="4" t="str">
        <f t="shared" si="31"/>
        <v/>
      </c>
      <c r="AB187" s="4"/>
      <c r="AC187" s="4"/>
      <c r="AD187" s="4"/>
      <c r="AE187" s="2" t="str">
        <f>IFERROR(IF(INDEX(AE$1:AE186,MATCH(J187,J$1:J186,0),1)=0,"",INDEX(AE$1:AE186,MATCH(J187,J$1:J186,0),1)),"")</f>
        <v/>
      </c>
      <c r="AF187" s="2" t="str">
        <f>IFERROR(IF(INDEX(AF$1:AF186,MATCH(J187,J$1:J186,0),1)=0,"",INDEX(AF$1:AF186,MATCH(J187,J$1:J186,0),1)),"")</f>
        <v/>
      </c>
      <c r="AG187" s="2" t="str">
        <f>IFERROR(IF(INDEX(AG$1:AG186,MATCH(J187,J$1:J186,0),1)=0,"",INDEX(AG$1:AG186,MATCH(J187,J$1:J186,0),1)),"")</f>
        <v/>
      </c>
      <c r="AH187" s="2"/>
      <c r="AI187" s="2"/>
      <c r="AJ187" s="2"/>
      <c r="AK187" s="4"/>
      <c r="AL187" s="4"/>
      <c r="AM187" s="4"/>
      <c r="AN187" s="4"/>
      <c r="AO187" s="4"/>
      <c r="AP187" s="4"/>
      <c r="AQ187" s="4"/>
      <c r="AR187" s="4"/>
      <c r="AS187" s="4"/>
      <c r="AU187" s="7"/>
      <c r="AV187" s="47"/>
      <c r="AW187" s="66"/>
      <c r="AX187" s="66"/>
      <c r="AY187" s="66"/>
      <c r="AZ187" s="78"/>
      <c r="BA187" s="66"/>
      <c r="BB187" s="66"/>
      <c r="BC187" s="4"/>
      <c r="BD187" s="69"/>
      <c r="BE187" s="4"/>
      <c r="BF187" s="4"/>
      <c r="BG187" s="9"/>
      <c r="BH187" s="7"/>
      <c r="BI187" s="7"/>
      <c r="BJ187" s="7"/>
      <c r="BK187" s="7"/>
      <c r="BL187" s="7"/>
      <c r="BM187" s="7" t="str">
        <f t="shared" ca="1" si="32"/>
        <v/>
      </c>
      <c r="BN187" s="75" t="str">
        <f t="shared" si="33"/>
        <v/>
      </c>
      <c r="BO187" s="75" t="str">
        <f t="shared" si="34"/>
        <v/>
      </c>
      <c r="BU187" s="4" t="str">
        <f>IF(IFERROR(VLOOKUP(C187,C188:C$1993,1,0),"")="","",COUNTIF(C:C,C187))</f>
        <v/>
      </c>
      <c r="BY187" s="5" t="str">
        <f>IF(B187="","",IF(BU187="",1+(MAX(BY$2:BY186)),""))</f>
        <v/>
      </c>
      <c r="BZ187" s="5" t="str">
        <f t="shared" si="35"/>
        <v/>
      </c>
      <c r="CA187" s="5" t="str">
        <f t="shared" si="36"/>
        <v/>
      </c>
      <c r="CB187" s="14" t="str">
        <f t="shared" si="37"/>
        <v/>
      </c>
      <c r="CC187" s="25"/>
      <c r="CD187" s="15"/>
      <c r="CE187" s="5" t="str">
        <f t="shared" si="41"/>
        <v/>
      </c>
      <c r="CH187" s="5" t="str">
        <f t="shared" si="39"/>
        <v/>
      </c>
      <c r="CI187" s="5" t="str">
        <f>IF(J187="","",IFERROR(IF(VLOOKUP(J187,J$2:J186,1,0)=0,"",""),J187))</f>
        <v/>
      </c>
      <c r="CJ187" s="22" t="str">
        <f>IF(CI187="","",(IFERROR(VLOOKUP(MID(CI187,1,1),$DA$2:DE$28,3,0),0)+IFERROR(VLOOKUP(MID(CI187,2,1),DA$2:DE$28,4,0),0)+IFERROR(VLOOKUP(MID(CI187,3,1),DA$2:DE$28,5,0),0)+(ROW(CI187)/1000000000000)))</f>
        <v/>
      </c>
      <c r="CL187" s="5">
        <v>186</v>
      </c>
      <c r="CM187" s="5" t="str">
        <f>IFERROR(VLOOKUP(CL187,CH$2:CI1263,2,0),"")</f>
        <v/>
      </c>
      <c r="DG187" s="5" t="e">
        <f>IF(REPORTE!AH$2="si",IF(C187=VALUE(REPORTE!C$22),IF(SUM(DG188:DG$1993),CONCATENATE(INT(B187),", "),INT(B187)),""),IF(C187=VALUE(REPORTE!C$21),IF(SUM(DG188:DG$1993),CONCATENATE(INT(B187),", "),INT(B187)),""))</f>
        <v>#VALUE!</v>
      </c>
    </row>
    <row r="188" spans="1:111" s="5" customFormat="1" ht="15" customHeight="1" x14ac:dyDescent="0.25">
      <c r="A188" s="4" t="str">
        <f t="shared" ca="1" si="30"/>
        <v/>
      </c>
      <c r="B188" s="6"/>
      <c r="C188" s="8"/>
      <c r="D188" s="1" t="str">
        <f>IFERROR(INDEX('padron cfe'!B:B,MATCH(DATOS!C188,'padron cfe'!A:A,0),1),"")</f>
        <v/>
      </c>
      <c r="E188" s="1"/>
      <c r="F188" s="7"/>
      <c r="G188" s="9" t="s">
        <v>157</v>
      </c>
      <c r="H188" s="5" t="str">
        <f>IF(F188="","",IFERROR(CONCATENATE("PEUA",VLOOKUP(ESTADO,REPORTE!AV$2:AW$33,2,0),DIDTRITO_FORM,CADER_FORM,IFERROR(INDEX(BS:BS,MATCH(DAY(F188),BR:BR,0),1),DAY(F188)),IFERROR(INDEX(BS:BS,MATCH(MONTH(F188),BR:BR,0),1),MONTH(F188)),YEAR(F188),G188),""))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8"/>
        <v/>
      </c>
      <c r="T188" s="2" t="str">
        <f>IFERROR(INDEX('padron cfe'!D:D,MATCH(DATOS!C188,'padron cfe'!A:A,0),1),"")</f>
        <v/>
      </c>
      <c r="U188" s="4"/>
      <c r="V188" s="4"/>
      <c r="W188" s="4"/>
      <c r="X188" s="4"/>
      <c r="Y188" s="6" t="s">
        <v>157</v>
      </c>
      <c r="Z188" s="4"/>
      <c r="AA188" s="4" t="str">
        <f t="shared" si="31"/>
        <v/>
      </c>
      <c r="AB188" s="4"/>
      <c r="AC188" s="4"/>
      <c r="AD188" s="4"/>
      <c r="AE188" s="2" t="str">
        <f>IFERROR(IF(INDEX(AE$1:AE187,MATCH(J188,J$1:J187,0),1)=0,"",INDEX(AE$1:AE187,MATCH(J188,J$1:J187,0),1)),"")</f>
        <v/>
      </c>
      <c r="AF188" s="2" t="str">
        <f>IFERROR(IF(INDEX(AF$1:AF187,MATCH(J188,J$1:J187,0),1)=0,"",INDEX(AF$1:AF187,MATCH(J188,J$1:J187,0),1)),"")</f>
        <v/>
      </c>
      <c r="AG188" s="2" t="str">
        <f>IFERROR(IF(INDEX(AG$1:AG187,MATCH(J188,J$1:J187,0),1)=0,"",INDEX(AG$1:AG187,MATCH(J188,J$1:J187,0),1)),"")</f>
        <v/>
      </c>
      <c r="AH188" s="2"/>
      <c r="AI188" s="2"/>
      <c r="AJ188" s="2"/>
      <c r="AK188" s="4"/>
      <c r="AL188" s="4"/>
      <c r="AM188" s="4"/>
      <c r="AN188" s="4"/>
      <c r="AO188" s="4"/>
      <c r="AP188" s="4"/>
      <c r="AQ188" s="4"/>
      <c r="AR188" s="4"/>
      <c r="AS188" s="4"/>
      <c r="AU188" s="7"/>
      <c r="AV188" s="47"/>
      <c r="AW188" s="66"/>
      <c r="AX188" s="66"/>
      <c r="AY188" s="66"/>
      <c r="AZ188" s="78"/>
      <c r="BA188" s="66"/>
      <c r="BB188" s="66"/>
      <c r="BC188" s="4"/>
      <c r="BD188" s="69"/>
      <c r="BE188" s="4"/>
      <c r="BF188" s="4"/>
      <c r="BG188" s="9" t="s">
        <v>157</v>
      </c>
      <c r="BH188" s="7"/>
      <c r="BI188" s="7"/>
      <c r="BJ188" s="7"/>
      <c r="BK188" s="7"/>
      <c r="BL188" s="7"/>
      <c r="BM188" s="7" t="str">
        <f t="shared" ca="1" si="32"/>
        <v/>
      </c>
      <c r="BN188" s="75" t="str">
        <f t="shared" si="33"/>
        <v/>
      </c>
      <c r="BO188" s="75" t="str">
        <f t="shared" si="34"/>
        <v/>
      </c>
      <c r="BU188" s="4" t="str">
        <f>IF(IFERROR(VLOOKUP(C188,C189:C$1993,1,0),"")="","",COUNTIF(C:C,C188))</f>
        <v/>
      </c>
      <c r="BY188" s="5" t="str">
        <f>IF(B188="","",IF(BU188="",1+(MAX(BY$2:BY187)),""))</f>
        <v/>
      </c>
      <c r="BZ188" s="5" t="str">
        <f t="shared" si="35"/>
        <v/>
      </c>
      <c r="CA188" s="5" t="str">
        <f t="shared" si="36"/>
        <v/>
      </c>
      <c r="CB188" s="14" t="str">
        <f t="shared" si="37"/>
        <v/>
      </c>
      <c r="CC188" s="25"/>
      <c r="CD188" s="15"/>
      <c r="CE188" s="5" t="str">
        <f t="shared" si="41"/>
        <v/>
      </c>
      <c r="CH188" s="5" t="str">
        <f t="shared" si="39"/>
        <v/>
      </c>
      <c r="CI188" s="5" t="str">
        <f>IF(J188="","",IFERROR(IF(VLOOKUP(J188,J$2:J187,1,0)=0,"",""),J188))</f>
        <v/>
      </c>
      <c r="CJ188" s="22" t="str">
        <f>IF(CI188="","",(IFERROR(VLOOKUP(MID(CI188,1,1),$DA$2:DE$28,3,0),0)+IFERROR(VLOOKUP(MID(CI188,2,1),DA$2:DE$28,4,0),0)+IFERROR(VLOOKUP(MID(CI188,3,1),DA$2:DE$28,5,0),0)+(ROW(CI188)/1000000000000)))</f>
        <v/>
      </c>
      <c r="CL188" s="5">
        <v>187</v>
      </c>
      <c r="CM188" s="5" t="str">
        <f>IFERROR(VLOOKUP(CL188,CH$2:CI1264,2,0),"")</f>
        <v/>
      </c>
      <c r="DG188" s="5" t="e">
        <f>IF(REPORTE!AH$2="si",IF(C188=VALUE(REPORTE!C$22),IF(SUM(DG189:DG$1993),CONCATENATE(INT(B188),", "),INT(B188)),""),IF(C188=VALUE(REPORTE!C$21),IF(SUM(DG189:DG$1993),CONCATENATE(INT(B188),", "),INT(B188)),""))</f>
        <v>#VALUE!</v>
      </c>
    </row>
    <row r="189" spans="1:111" s="5" customFormat="1" ht="15" customHeight="1" x14ac:dyDescent="0.25">
      <c r="A189" s="4" t="str">
        <f t="shared" ca="1" si="30"/>
        <v/>
      </c>
      <c r="B189" s="6"/>
      <c r="C189" s="8"/>
      <c r="D189" s="1" t="str">
        <f>IFERROR(INDEX('padron cfe'!B:B,MATCH(DATOS!C189,'padron cfe'!A:A,0),1),"")</f>
        <v/>
      </c>
      <c r="E189" s="1"/>
      <c r="F189" s="7"/>
      <c r="G189" s="9" t="s">
        <v>157</v>
      </c>
      <c r="H189" s="5" t="str">
        <f>IF(F189="","",IFERROR(CONCATENATE("PEUA",VLOOKUP(ESTADO,REPORTE!AV$2:AW$33,2,0),DIDTRITO_FORM,CADER_FORM,IFERROR(INDEX(BS:BS,MATCH(DAY(F189),BR:BR,0),1),DAY(F189)),IFERROR(INDEX(BS:BS,MATCH(MONTH(F189),BR:BR,0),1),MONTH(F189)),YEAR(F189),G189),""))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8"/>
        <v/>
      </c>
      <c r="T189" s="2" t="str">
        <f>IFERROR(INDEX('padron cfe'!D:D,MATCH(DATOS!C189,'padron cfe'!A:A,0),1),"")</f>
        <v/>
      </c>
      <c r="U189" s="4"/>
      <c r="V189" s="4"/>
      <c r="W189" s="4"/>
      <c r="X189" s="4"/>
      <c r="Y189" s="6" t="s">
        <v>157</v>
      </c>
      <c r="Z189" s="4"/>
      <c r="AA189" s="4" t="str">
        <f t="shared" si="31"/>
        <v/>
      </c>
      <c r="AB189" s="4"/>
      <c r="AC189" s="4"/>
      <c r="AD189" s="4"/>
      <c r="AE189" s="2" t="str">
        <f>IFERROR(IF(INDEX(AE$1:AE188,MATCH(J189,J$1:J188,0),1)=0,"",INDEX(AE$1:AE188,MATCH(J189,J$1:J188,0),1)),"")</f>
        <v/>
      </c>
      <c r="AF189" s="2" t="str">
        <f>IFERROR(IF(INDEX(AF$1:AF188,MATCH(J189,J$1:J188,0),1)=0,"",INDEX(AF$1:AF188,MATCH(J189,J$1:J188,0),1)),"")</f>
        <v/>
      </c>
      <c r="AG189" s="2" t="str">
        <f>IFERROR(IF(INDEX(AG$1:AG188,MATCH(J189,J$1:J188,0),1)=0,"",INDEX(AG$1:AG188,MATCH(J189,J$1:J188,0),1)),"")</f>
        <v/>
      </c>
      <c r="AH189" s="2"/>
      <c r="AI189" s="2"/>
      <c r="AJ189" s="2"/>
      <c r="AK189" s="4"/>
      <c r="AL189" s="4"/>
      <c r="AM189" s="4"/>
      <c r="AN189" s="4"/>
      <c r="AO189" s="4"/>
      <c r="AP189" s="4"/>
      <c r="AQ189" s="4"/>
      <c r="AR189" s="4"/>
      <c r="AS189" s="4"/>
      <c r="AU189" s="7"/>
      <c r="AV189" s="47"/>
      <c r="AW189" s="66"/>
      <c r="AX189" s="66"/>
      <c r="AY189" s="66"/>
      <c r="AZ189" s="78"/>
      <c r="BA189" s="66"/>
      <c r="BB189" s="66"/>
      <c r="BC189" s="4"/>
      <c r="BD189" s="69"/>
      <c r="BE189" s="4"/>
      <c r="BF189" s="4"/>
      <c r="BG189" s="9"/>
      <c r="BH189" s="7"/>
      <c r="BI189" s="7"/>
      <c r="BJ189" s="7"/>
      <c r="BK189" s="7"/>
      <c r="BL189" s="7"/>
      <c r="BM189" s="7" t="str">
        <f t="shared" ca="1" si="32"/>
        <v/>
      </c>
      <c r="BN189" s="75" t="str">
        <f t="shared" si="33"/>
        <v/>
      </c>
      <c r="BO189" s="75" t="str">
        <f t="shared" si="34"/>
        <v/>
      </c>
      <c r="BU189" s="4" t="str">
        <f>IF(IFERROR(VLOOKUP(C189,C190:C$1993,1,0),"")="","",COUNTIF(C:C,C189))</f>
        <v/>
      </c>
      <c r="BY189" s="5" t="str">
        <f>IF(B189="","",IF(BU189="",1+(MAX(BY$2:BY188)),""))</f>
        <v/>
      </c>
      <c r="BZ189" s="5" t="str">
        <f t="shared" si="35"/>
        <v/>
      </c>
      <c r="CA189" s="5" t="str">
        <f t="shared" si="36"/>
        <v/>
      </c>
      <c r="CB189" s="14" t="str">
        <f t="shared" si="37"/>
        <v/>
      </c>
      <c r="CC189" s="25"/>
      <c r="CD189" s="15"/>
      <c r="CE189" s="5" t="str">
        <f t="shared" si="41"/>
        <v/>
      </c>
      <c r="CH189" s="5" t="str">
        <f t="shared" si="39"/>
        <v/>
      </c>
      <c r="CI189" s="5" t="str">
        <f>IF(J189="","",IFERROR(IF(VLOOKUP(J189,J$2:J188,1,0)=0,"",""),J189))</f>
        <v/>
      </c>
      <c r="CJ189" s="22" t="str">
        <f>IF(CI189="","",(IFERROR(VLOOKUP(MID(CI189,1,1),$DA$2:DE$28,3,0),0)+IFERROR(VLOOKUP(MID(CI189,2,1),DA$2:DE$28,4,0),0)+IFERROR(VLOOKUP(MID(CI189,3,1),DA$2:DE$28,5,0),0)+(ROW(CI189)/1000000000000)))</f>
        <v/>
      </c>
      <c r="CL189" s="5">
        <v>188</v>
      </c>
      <c r="CM189" s="5" t="str">
        <f>IFERROR(VLOOKUP(CL189,CH$2:CI1265,2,0),"")</f>
        <v/>
      </c>
      <c r="CO189" s="14"/>
      <c r="DG189" s="5" t="e">
        <f>IF(REPORTE!AH$2="si",IF(C189=VALUE(REPORTE!C$22),IF(SUM(DG190:DG$1993),CONCATENATE(INT(B189),", "),INT(B189)),""),IF(C189=VALUE(REPORTE!C$21),IF(SUM(DG190:DG$1993),CONCATENATE(INT(B189),", "),INT(B189)),""))</f>
        <v>#VALUE!</v>
      </c>
    </row>
    <row r="190" spans="1:111" s="5" customFormat="1" ht="15" customHeight="1" x14ac:dyDescent="0.25">
      <c r="A190" s="4" t="str">
        <f t="shared" ca="1" si="30"/>
        <v/>
      </c>
      <c r="B190" s="6"/>
      <c r="C190" s="8"/>
      <c r="D190" s="1" t="str">
        <f>IFERROR(INDEX('padron cfe'!B:B,MATCH(DATOS!C190,'padron cfe'!A:A,0),1),"")</f>
        <v/>
      </c>
      <c r="E190" s="1"/>
      <c r="F190" s="7"/>
      <c r="G190" s="9" t="s">
        <v>157</v>
      </c>
      <c r="H190" s="5" t="str">
        <f>IF(F190="","",IFERROR(CONCATENATE("PEUA",VLOOKUP(ESTADO,REPORTE!AV$2:AW$33,2,0),DIDTRITO_FORM,CADER_FORM,IFERROR(INDEX(BS:BS,MATCH(DAY(F190),BR:BR,0),1),DAY(F190)),IFERROR(INDEX(BS:BS,MATCH(MONTH(F190),BR:BR,0),1),MONTH(F190)),YEAR(F190),G190),""))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8"/>
        <v/>
      </c>
      <c r="T190" s="2" t="str">
        <f>IFERROR(INDEX('padron cfe'!D:D,MATCH(DATOS!C190,'padron cfe'!A:A,0),1),"")</f>
        <v/>
      </c>
      <c r="U190" s="4"/>
      <c r="V190" s="4"/>
      <c r="W190" s="4"/>
      <c r="X190" s="4"/>
      <c r="Y190" s="6" t="s">
        <v>157</v>
      </c>
      <c r="Z190" s="4"/>
      <c r="AA190" s="4" t="str">
        <f t="shared" si="31"/>
        <v/>
      </c>
      <c r="AB190" s="4"/>
      <c r="AC190" s="4"/>
      <c r="AD190" s="4"/>
      <c r="AE190" s="2" t="str">
        <f>IFERROR(IF(INDEX(AE$1:AE189,MATCH(J190,J$1:J189,0),1)=0,"",INDEX(AE$1:AE189,MATCH(J190,J$1:J189,0),1)),"")</f>
        <v/>
      </c>
      <c r="AF190" s="2" t="str">
        <f>IFERROR(IF(INDEX(AF$1:AF189,MATCH(J190,J$1:J189,0),1)=0,"",INDEX(AF$1:AF189,MATCH(J190,J$1:J189,0),1)),"")</f>
        <v/>
      </c>
      <c r="AG190" s="2" t="str">
        <f>IFERROR(IF(INDEX(AG$1:AG189,MATCH(J190,J$1:J189,0),1)=0,"",INDEX(AG$1:AG189,MATCH(J190,J$1:J189,0),1)),"")</f>
        <v/>
      </c>
      <c r="AH190" s="2"/>
      <c r="AI190" s="2"/>
      <c r="AJ190" s="2"/>
      <c r="AK190" s="4"/>
      <c r="AL190" s="4"/>
      <c r="AM190" s="4"/>
      <c r="AN190" s="4"/>
      <c r="AO190" s="4"/>
      <c r="AP190" s="4"/>
      <c r="AQ190" s="4"/>
      <c r="AR190" s="4"/>
      <c r="AS190" s="4"/>
      <c r="AU190" s="7"/>
      <c r="AV190" s="47"/>
      <c r="AW190" s="66"/>
      <c r="AX190" s="66"/>
      <c r="AY190" s="66"/>
      <c r="AZ190" s="78"/>
      <c r="BA190" s="66"/>
      <c r="BB190" s="66"/>
      <c r="BC190" s="4"/>
      <c r="BD190" s="69"/>
      <c r="BE190" s="4"/>
      <c r="BF190" s="4"/>
      <c r="BG190" s="9" t="s">
        <v>157</v>
      </c>
      <c r="BH190" s="7"/>
      <c r="BI190" s="7"/>
      <c r="BJ190" s="7"/>
      <c r="BK190" s="7"/>
      <c r="BL190" s="7"/>
      <c r="BM190" s="7" t="str">
        <f t="shared" ca="1" si="32"/>
        <v/>
      </c>
      <c r="BN190" s="75" t="str">
        <f t="shared" si="33"/>
        <v/>
      </c>
      <c r="BO190" s="75" t="str">
        <f t="shared" si="34"/>
        <v/>
      </c>
      <c r="BU190" s="4" t="str">
        <f>IF(IFERROR(VLOOKUP(C190,C191:C$1993,1,0),"")="","",COUNTIF(C:C,C190))</f>
        <v/>
      </c>
      <c r="BY190" s="5" t="str">
        <f>IF(B190="","",IF(BU190="",1+(MAX(BY$2:BY189)),""))</f>
        <v/>
      </c>
      <c r="BZ190" s="5" t="str">
        <f t="shared" si="35"/>
        <v/>
      </c>
      <c r="CA190" s="5" t="str">
        <f t="shared" si="36"/>
        <v/>
      </c>
      <c r="CB190" s="14" t="str">
        <f t="shared" si="37"/>
        <v/>
      </c>
      <c r="CC190" s="25"/>
      <c r="CD190" s="15"/>
      <c r="CE190" s="5" t="str">
        <f t="shared" si="41"/>
        <v/>
      </c>
      <c r="CH190" s="5" t="str">
        <f t="shared" si="39"/>
        <v/>
      </c>
      <c r="CI190" s="5" t="str">
        <f>IF(J190="","",IFERROR(IF(VLOOKUP(J190,J$2:J189,1,0)=0,"",""),J190))</f>
        <v/>
      </c>
      <c r="CJ190" s="22" t="str">
        <f>IF(CI190="","",(IFERROR(VLOOKUP(MID(CI190,1,1),$DA$2:DE$28,3,0),0)+IFERROR(VLOOKUP(MID(CI190,2,1),DA$2:DE$28,4,0),0)+IFERROR(VLOOKUP(MID(CI190,3,1),DA$2:DE$28,5,0),0)+(ROW(CI190)/1000000000000)))</f>
        <v/>
      </c>
      <c r="CL190" s="5">
        <v>189</v>
      </c>
      <c r="CM190" s="5" t="str">
        <f>IFERROR(VLOOKUP(CL190,CH$2:CI1266,2,0),"")</f>
        <v/>
      </c>
      <c r="DG190" s="5" t="e">
        <f>IF(REPORTE!AH$2="si",IF(C190=VALUE(REPORTE!C$22),IF(SUM(DG191:DG$1993),CONCATENATE(INT(B190),", "),INT(B190)),""),IF(C190=VALUE(REPORTE!C$21),IF(SUM(DG191:DG$1993),CONCATENATE(INT(B190),", "),INT(B190)),""))</f>
        <v>#VALUE!</v>
      </c>
    </row>
    <row r="191" spans="1:111" s="5" customFormat="1" ht="15" customHeight="1" x14ac:dyDescent="0.25">
      <c r="A191" s="4" t="str">
        <f t="shared" ca="1" si="30"/>
        <v/>
      </c>
      <c r="B191" s="6"/>
      <c r="C191" s="8"/>
      <c r="D191" s="1" t="str">
        <f>IFERROR(INDEX('padron cfe'!B:B,MATCH(DATOS!C191,'padron cfe'!A:A,0),1),"")</f>
        <v/>
      </c>
      <c r="E191" s="1"/>
      <c r="F191" s="7"/>
      <c r="G191" s="9" t="s">
        <v>157</v>
      </c>
      <c r="H191" s="5" t="str">
        <f>IF(F191="","",IFERROR(CONCATENATE("PEUA",VLOOKUP(ESTADO,REPORTE!AV$2:AW$33,2,0),DIDTRITO_FORM,CADER_FORM,IFERROR(INDEX(BS:BS,MATCH(DAY(F191),BR:BR,0),1),DAY(F191)),IFERROR(INDEX(BS:BS,MATCH(MONTH(F191),BR:BR,0),1),MONTH(F191)),YEAR(F191),G191),""))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8"/>
        <v/>
      </c>
      <c r="T191" s="2" t="str">
        <f>IFERROR(INDEX('padron cfe'!D:D,MATCH(DATOS!C191,'padron cfe'!A:A,0),1),"")</f>
        <v/>
      </c>
      <c r="U191" s="4"/>
      <c r="V191" s="4"/>
      <c r="W191" s="4"/>
      <c r="X191" s="4"/>
      <c r="Y191" s="6" t="s">
        <v>157</v>
      </c>
      <c r="Z191" s="4"/>
      <c r="AA191" s="4" t="str">
        <f t="shared" si="31"/>
        <v/>
      </c>
      <c r="AB191" s="4"/>
      <c r="AC191" s="4"/>
      <c r="AD191" s="4"/>
      <c r="AE191" s="2" t="str">
        <f>IFERROR(IF(INDEX(AE$1:AE190,MATCH(J191,J$1:J190,0),1)=0,"",INDEX(AE$1:AE190,MATCH(J191,J$1:J190,0),1)),"")</f>
        <v/>
      </c>
      <c r="AF191" s="2" t="str">
        <f>IFERROR(IF(INDEX(AF$1:AF190,MATCH(J191,J$1:J190,0),1)=0,"",INDEX(AF$1:AF190,MATCH(J191,J$1:J190,0),1)),"")</f>
        <v/>
      </c>
      <c r="AG191" s="2" t="str">
        <f>IFERROR(IF(INDEX(AG$1:AG190,MATCH(J191,J$1:J190,0),1)=0,"",INDEX(AG$1:AG190,MATCH(J191,J$1:J190,0),1)),"")</f>
        <v/>
      </c>
      <c r="AH191" s="2"/>
      <c r="AI191" s="2"/>
      <c r="AJ191" s="2"/>
      <c r="AK191" s="4"/>
      <c r="AL191" s="4"/>
      <c r="AM191" s="4"/>
      <c r="AN191" s="4"/>
      <c r="AO191" s="4"/>
      <c r="AP191" s="4"/>
      <c r="AQ191" s="4"/>
      <c r="AR191" s="4"/>
      <c r="AS191" s="4"/>
      <c r="AU191" s="7"/>
      <c r="AV191" s="47"/>
      <c r="AW191" s="66"/>
      <c r="AX191" s="66"/>
      <c r="AY191" s="66"/>
      <c r="AZ191" s="78"/>
      <c r="BA191" s="66"/>
      <c r="BB191" s="66"/>
      <c r="BC191" s="4"/>
      <c r="BD191" s="69"/>
      <c r="BE191" s="4"/>
      <c r="BF191" s="4"/>
      <c r="BG191" s="9"/>
      <c r="BH191" s="7"/>
      <c r="BI191" s="7"/>
      <c r="BJ191" s="7"/>
      <c r="BK191" s="7"/>
      <c r="BL191" s="7"/>
      <c r="BM191" s="7" t="str">
        <f t="shared" ca="1" si="32"/>
        <v/>
      </c>
      <c r="BN191" s="75" t="str">
        <f t="shared" si="33"/>
        <v/>
      </c>
      <c r="BO191" s="75" t="str">
        <f t="shared" si="34"/>
        <v/>
      </c>
      <c r="BU191" s="4" t="str">
        <f>IF(IFERROR(VLOOKUP(C191,C192:C$1993,1,0),"")="","",COUNTIF(C:C,C191))</f>
        <v/>
      </c>
      <c r="BY191" s="5" t="str">
        <f>IF(B191="","",IF(BU191="",1+(MAX(BY$2:BY190)),""))</f>
        <v/>
      </c>
      <c r="BZ191" s="5" t="str">
        <f t="shared" si="35"/>
        <v/>
      </c>
      <c r="CA191" s="5" t="str">
        <f t="shared" si="36"/>
        <v/>
      </c>
      <c r="CB191" s="14" t="str">
        <f t="shared" si="37"/>
        <v/>
      </c>
      <c r="CC191" s="25"/>
      <c r="CD191" s="15"/>
      <c r="CE191" s="5" t="str">
        <f t="shared" si="41"/>
        <v/>
      </c>
      <c r="CH191" s="5" t="str">
        <f t="shared" si="39"/>
        <v/>
      </c>
      <c r="CI191" s="5" t="str">
        <f>IF(J191="","",IFERROR(IF(VLOOKUP(J191,J$2:J190,1,0)=0,"",""),J191))</f>
        <v/>
      </c>
      <c r="CJ191" s="22" t="str">
        <f>IF(CI191="","",(IFERROR(VLOOKUP(MID(CI191,1,1),$DA$2:DE$28,3,0),0)+IFERROR(VLOOKUP(MID(CI191,2,1),DA$2:DE$28,4,0),0)+IFERROR(VLOOKUP(MID(CI191,3,1),DA$2:DE$28,5,0),0)+(ROW(CI191)/1000000000000)))</f>
        <v/>
      </c>
      <c r="CL191" s="5">
        <v>190</v>
      </c>
      <c r="CM191" s="5" t="str">
        <f>IFERROR(VLOOKUP(CL191,CH$2:CI1267,2,0),"")</f>
        <v/>
      </c>
      <c r="DG191" s="5" t="e">
        <f>IF(REPORTE!AH$2="si",IF(C191=VALUE(REPORTE!C$22),IF(SUM(DG192:DG$1993),CONCATENATE(INT(B191),", "),INT(B191)),""),IF(C191=VALUE(REPORTE!C$21),IF(SUM(DG192:DG$1993),CONCATENATE(INT(B191),", "),INT(B191)),""))</f>
        <v>#VALUE!</v>
      </c>
    </row>
    <row r="192" spans="1:111" s="5" customFormat="1" ht="15" customHeight="1" x14ac:dyDescent="0.25">
      <c r="A192" s="4" t="str">
        <f t="shared" ca="1" si="30"/>
        <v/>
      </c>
      <c r="B192" s="6"/>
      <c r="C192" s="8"/>
      <c r="D192" s="1" t="str">
        <f>IFERROR(INDEX('padron cfe'!B:B,MATCH(DATOS!C192,'padron cfe'!A:A,0),1),"")</f>
        <v/>
      </c>
      <c r="E192" s="1"/>
      <c r="F192" s="7"/>
      <c r="G192" s="9" t="s">
        <v>157</v>
      </c>
      <c r="H192" s="5" t="str">
        <f>IF(F192="","",IFERROR(CONCATENATE("PEUA",VLOOKUP(ESTADO,REPORTE!AV$2:AW$33,2,0),DIDTRITO_FORM,CADER_FORM,IFERROR(INDEX(BS:BS,MATCH(DAY(F192),BR:BR,0),1),DAY(F192)),IFERROR(INDEX(BS:BS,MATCH(MONTH(F192),BR:BR,0),1),MONTH(F192)),YEAR(F192),G192),""))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8"/>
        <v/>
      </c>
      <c r="T192" s="2" t="str">
        <f>IFERROR(INDEX('padron cfe'!D:D,MATCH(DATOS!C192,'padron cfe'!A:A,0),1),"")</f>
        <v/>
      </c>
      <c r="U192" s="4"/>
      <c r="V192" s="4"/>
      <c r="W192" s="4"/>
      <c r="X192" s="4"/>
      <c r="Y192" s="6" t="s">
        <v>157</v>
      </c>
      <c r="Z192" s="4"/>
      <c r="AA192" s="4" t="str">
        <f t="shared" si="31"/>
        <v/>
      </c>
      <c r="AB192" s="4"/>
      <c r="AC192" s="4"/>
      <c r="AD192" s="4"/>
      <c r="AE192" s="2" t="str">
        <f>IFERROR(IF(INDEX(AE$1:AE191,MATCH(J192,J$1:J191,0),1)=0,"",INDEX(AE$1:AE191,MATCH(J192,J$1:J191,0),1)),"")</f>
        <v/>
      </c>
      <c r="AF192" s="2" t="str">
        <f>IFERROR(IF(INDEX(AF$1:AF191,MATCH(J192,J$1:J191,0),1)=0,"",INDEX(AF$1:AF191,MATCH(J192,J$1:J191,0),1)),"")</f>
        <v/>
      </c>
      <c r="AG192" s="2" t="str">
        <f>IFERROR(IF(INDEX(AG$1:AG191,MATCH(J192,J$1:J191,0),1)=0,"",INDEX(AG$1:AG191,MATCH(J192,J$1:J191,0),1)),"")</f>
        <v/>
      </c>
      <c r="AH192" s="2"/>
      <c r="AI192" s="2"/>
      <c r="AJ192" s="2"/>
      <c r="AK192" s="4"/>
      <c r="AL192" s="4"/>
      <c r="AM192" s="4"/>
      <c r="AN192" s="4"/>
      <c r="AO192" s="4"/>
      <c r="AP192" s="4"/>
      <c r="AQ192" s="4"/>
      <c r="AR192" s="4"/>
      <c r="AS192" s="4"/>
      <c r="AU192" s="7"/>
      <c r="AV192" s="47"/>
      <c r="AW192" s="66"/>
      <c r="AX192" s="66"/>
      <c r="AY192" s="66"/>
      <c r="AZ192" s="78"/>
      <c r="BA192" s="66"/>
      <c r="BB192" s="66"/>
      <c r="BC192" s="4"/>
      <c r="BD192" s="69"/>
      <c r="BE192" s="4"/>
      <c r="BF192" s="4"/>
      <c r="BG192" s="9" t="s">
        <v>157</v>
      </c>
      <c r="BH192" s="7"/>
      <c r="BI192" s="7"/>
      <c r="BJ192" s="7"/>
      <c r="BK192" s="7"/>
      <c r="BL192" s="7"/>
      <c r="BM192" s="7" t="str">
        <f t="shared" ca="1" si="32"/>
        <v/>
      </c>
      <c r="BN192" s="75" t="str">
        <f t="shared" si="33"/>
        <v/>
      </c>
      <c r="BO192" s="75" t="str">
        <f t="shared" si="34"/>
        <v/>
      </c>
      <c r="BU192" s="4" t="str">
        <f>IF(IFERROR(VLOOKUP(C192,C193:C$1993,1,0),"")="","",COUNTIF(C:C,C192))</f>
        <v/>
      </c>
      <c r="BY192" s="5" t="str">
        <f>IF(B192="","",IF(BU192="",1+(MAX(BY$2:BY191)),""))</f>
        <v/>
      </c>
      <c r="BZ192" s="5" t="str">
        <f t="shared" si="35"/>
        <v/>
      </c>
      <c r="CA192" s="5" t="str">
        <f t="shared" si="36"/>
        <v/>
      </c>
      <c r="CB192" s="14" t="str">
        <f t="shared" si="37"/>
        <v/>
      </c>
      <c r="CC192" s="25"/>
      <c r="CD192" s="15"/>
      <c r="CE192" s="5" t="str">
        <f t="shared" si="41"/>
        <v/>
      </c>
      <c r="CH192" s="5" t="str">
        <f t="shared" si="39"/>
        <v/>
      </c>
      <c r="CI192" s="5" t="str">
        <f>IF(J192="","",IFERROR(IF(VLOOKUP(J192,J$2:J191,1,0)=0,"",""),J192))</f>
        <v/>
      </c>
      <c r="CJ192" s="22" t="str">
        <f>IF(CI192="","",(IFERROR(VLOOKUP(MID(CI192,1,1),$DA$2:DE$28,3,0),0)+IFERROR(VLOOKUP(MID(CI192,2,1),DA$2:DE$28,4,0),0)+IFERROR(VLOOKUP(MID(CI192,3,1),DA$2:DE$28,5,0),0)+(ROW(CI192)/1000000000000)))</f>
        <v/>
      </c>
      <c r="CL192" s="5">
        <v>191</v>
      </c>
      <c r="CM192" s="5" t="str">
        <f>IFERROR(VLOOKUP(CL192,CH$2:CI1268,2,0),"")</f>
        <v/>
      </c>
      <c r="DG192" s="5" t="e">
        <f>IF(REPORTE!AH$2="si",IF(C192=VALUE(REPORTE!C$22),IF(SUM(DG193:DG$1993),CONCATENATE(INT(B192),", "),INT(B192)),""),IF(C192=VALUE(REPORTE!C$21),IF(SUM(DG193:DG$1993),CONCATENATE(INT(B192),", "),INT(B192)),""))</f>
        <v>#VALUE!</v>
      </c>
    </row>
    <row r="193" spans="1:111" s="5" customFormat="1" ht="15" customHeight="1" x14ac:dyDescent="0.25">
      <c r="A193" s="4" t="str">
        <f t="shared" ca="1" si="30"/>
        <v/>
      </c>
      <c r="B193" s="6"/>
      <c r="C193" s="8"/>
      <c r="D193" s="1" t="str">
        <f>IFERROR(INDEX('padron cfe'!B:B,MATCH(DATOS!C193,'padron cfe'!A:A,0),1),"")</f>
        <v/>
      </c>
      <c r="E193" s="1"/>
      <c r="F193" s="7"/>
      <c r="G193" s="9" t="s">
        <v>157</v>
      </c>
      <c r="H193" s="5" t="str">
        <f>IF(F193="","",IFERROR(CONCATENATE("PEUA",VLOOKUP(ESTADO,REPORTE!AV$2:AW$33,2,0),DIDTRITO_FORM,CADER_FORM,IFERROR(INDEX(BS:BS,MATCH(DAY(F193),BR:BR,0),1),DAY(F193)),IFERROR(INDEX(BS:BS,MATCH(MONTH(F193),BR:BR,0),1),MONTH(F193)),YEAR(F193),G193),""))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8"/>
        <v/>
      </c>
      <c r="T193" s="2" t="str">
        <f>IFERROR(INDEX('padron cfe'!D:D,MATCH(DATOS!C193,'padron cfe'!A:A,0),1),"")</f>
        <v/>
      </c>
      <c r="U193" s="4"/>
      <c r="V193" s="4"/>
      <c r="W193" s="4"/>
      <c r="X193" s="4"/>
      <c r="Y193" s="6" t="s">
        <v>157</v>
      </c>
      <c r="Z193" s="4"/>
      <c r="AA193" s="4" t="str">
        <f t="shared" si="31"/>
        <v/>
      </c>
      <c r="AB193" s="4"/>
      <c r="AC193" s="4"/>
      <c r="AD193" s="4"/>
      <c r="AE193" s="2" t="str">
        <f>IFERROR(IF(INDEX(AE$1:AE192,MATCH(J193,J$1:J192,0),1)=0,"",INDEX(AE$1:AE192,MATCH(J193,J$1:J192,0),1)),"")</f>
        <v/>
      </c>
      <c r="AF193" s="2" t="str">
        <f>IFERROR(IF(INDEX(AF$1:AF192,MATCH(J193,J$1:J192,0),1)=0,"",INDEX(AF$1:AF192,MATCH(J193,J$1:J192,0),1)),"")</f>
        <v/>
      </c>
      <c r="AG193" s="2" t="str">
        <f>IFERROR(IF(INDEX(AG$1:AG192,MATCH(J193,J$1:J192,0),1)=0,"",INDEX(AG$1:AG192,MATCH(J193,J$1:J192,0),1)),"")</f>
        <v/>
      </c>
      <c r="AH193" s="2"/>
      <c r="AI193" s="2"/>
      <c r="AJ193" s="2"/>
      <c r="AK193" s="4"/>
      <c r="AL193" s="4"/>
      <c r="AM193" s="4"/>
      <c r="AN193" s="4"/>
      <c r="AO193" s="4"/>
      <c r="AP193" s="4"/>
      <c r="AQ193" s="4"/>
      <c r="AR193" s="4"/>
      <c r="AS193" s="4"/>
      <c r="AU193" s="7"/>
      <c r="AV193" s="47"/>
      <c r="AW193" s="66"/>
      <c r="AX193" s="66"/>
      <c r="AY193" s="66"/>
      <c r="AZ193" s="78"/>
      <c r="BA193" s="66"/>
      <c r="BB193" s="66"/>
      <c r="BC193" s="4"/>
      <c r="BD193" s="69"/>
      <c r="BE193" s="4"/>
      <c r="BF193" s="4"/>
      <c r="BG193" s="9"/>
      <c r="BH193" s="7"/>
      <c r="BI193" s="7"/>
      <c r="BJ193" s="7"/>
      <c r="BK193" s="7"/>
      <c r="BL193" s="7"/>
      <c r="BM193" s="7" t="str">
        <f t="shared" ca="1" si="32"/>
        <v/>
      </c>
      <c r="BN193" s="75" t="str">
        <f t="shared" si="33"/>
        <v/>
      </c>
      <c r="BO193" s="75" t="str">
        <f t="shared" si="34"/>
        <v/>
      </c>
      <c r="BU193" s="4" t="str">
        <f>IF(IFERROR(VLOOKUP(C193,C194:C$1993,1,0),"")="","",COUNTIF(C:C,C193))</f>
        <v/>
      </c>
      <c r="BY193" s="5" t="str">
        <f>IF(B193="","",IF(BU193="",1+(MAX(BY$2:BY192)),""))</f>
        <v/>
      </c>
      <c r="BZ193" s="5" t="str">
        <f t="shared" si="35"/>
        <v/>
      </c>
      <c r="CA193" s="5" t="str">
        <f t="shared" si="36"/>
        <v/>
      </c>
      <c r="CB193" s="14" t="str">
        <f t="shared" si="37"/>
        <v/>
      </c>
      <c r="CC193" s="25"/>
      <c r="CD193" s="15"/>
      <c r="CE193" s="5" t="str">
        <f t="shared" si="41"/>
        <v/>
      </c>
      <c r="CH193" s="5" t="str">
        <f t="shared" si="39"/>
        <v/>
      </c>
      <c r="CI193" s="5" t="str">
        <f>IF(J193="","",IFERROR(IF(VLOOKUP(J193,J$2:J192,1,0)=0,"",""),J193))</f>
        <v/>
      </c>
      <c r="CJ193" s="22" t="str">
        <f>IF(CI193="","",(IFERROR(VLOOKUP(MID(CI193,1,1),$DA$2:DE$28,3,0),0)+IFERROR(VLOOKUP(MID(CI193,2,1),DA$2:DE$28,4,0),0)+IFERROR(VLOOKUP(MID(CI193,3,1),DA$2:DE$28,5,0),0)+(ROW(CI193)/1000000000000)))</f>
        <v/>
      </c>
      <c r="CL193" s="5">
        <v>192</v>
      </c>
      <c r="CM193" s="5" t="str">
        <f>IFERROR(VLOOKUP(CL193,CH$2:CI1269,2,0),"")</f>
        <v/>
      </c>
      <c r="DG193" s="5" t="e">
        <f>IF(REPORTE!AH$2="si",IF(C193=VALUE(REPORTE!C$22),IF(SUM(DG194:DG$1993),CONCATENATE(INT(B193),", "),INT(B193)),""),IF(C193=VALUE(REPORTE!C$21),IF(SUM(DG194:DG$1993),CONCATENATE(INT(B193),", "),INT(B193)),""))</f>
        <v>#VALUE!</v>
      </c>
    </row>
    <row r="194" spans="1:111" s="5" customFormat="1" ht="15" customHeight="1" x14ac:dyDescent="0.25">
      <c r="A194" s="4" t="str">
        <f t="shared" ref="A194:A257" ca="1" si="42">IF(OR(BO194="",BM194="",BM194="VENCIDO"),IF(B194="","",IF(LEN(B194)=1,"000"&amp;B194,IF(LEN(B194)=2,"00"&amp;B194,IF(LEN(B194)=3,"0"&amp;B194,B194)))),C194)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IF(F194="","",IFERROR(CONCATENATE("PEUA",VLOOKUP(ESTADO,REPORTE!AV$2:AW$33,2,0),DIDTRITO_FORM,CADER_FORM,IFERROR(INDEX(BS:BS,MATCH(DAY(F194),BR:BR,0),1),DAY(F194)),IFERROR(INDEX(BS:BS,MATCH(MONTH(F194),BR:BR,0),1),MONTH(F194)),YEAR(F194),G194),""))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8"/>
        <v/>
      </c>
      <c r="T194" s="2" t="str">
        <f>IFERROR(INDEX('padron cfe'!D:D,MATCH(DATOS!C194,'padron cfe'!A:A,0),1),"")</f>
        <v/>
      </c>
      <c r="U194" s="4"/>
      <c r="V194" s="4"/>
      <c r="W194" s="4"/>
      <c r="X194" s="4"/>
      <c r="Y194" s="6" t="s">
        <v>157</v>
      </c>
      <c r="Z194" s="4"/>
      <c r="AA194" s="4" t="str">
        <f t="shared" ref="AA194:AA257" si="43">IF(Z194="","",(Z194*0.746*365*24)*0.75+438)</f>
        <v/>
      </c>
      <c r="AB194" s="4"/>
      <c r="AC194" s="4"/>
      <c r="AD194" s="4"/>
      <c r="AE194" s="2" t="str">
        <f>IFERROR(IF(INDEX(AE$1:AE193,MATCH(J194,J$1:J193,0),1)=0,"",INDEX(AE$1:AE193,MATCH(J194,J$1:J193,0),1)),"")</f>
        <v/>
      </c>
      <c r="AF194" s="2" t="str">
        <f>IFERROR(IF(INDEX(AF$1:AF193,MATCH(J194,J$1:J193,0),1)=0,"",INDEX(AF$1:AF193,MATCH(J194,J$1:J193,0),1)),"")</f>
        <v/>
      </c>
      <c r="AG194" s="2" t="str">
        <f>IFERROR(IF(INDEX(AG$1:AG193,MATCH(J194,J$1:J193,0),1)=0,"",INDEX(AG$1:AG193,MATCH(J194,J$1:J193,0),1)),"")</f>
        <v/>
      </c>
      <c r="AH194" s="2"/>
      <c r="AI194" s="2"/>
      <c r="AJ194" s="2"/>
      <c r="AK194" s="4"/>
      <c r="AL194" s="4"/>
      <c r="AM194" s="4"/>
      <c r="AN194" s="4"/>
      <c r="AO194" s="4"/>
      <c r="AP194" s="4"/>
      <c r="AQ194" s="4"/>
      <c r="AR194" s="4"/>
      <c r="AS194" s="4"/>
      <c r="AU194" s="7"/>
      <c r="AV194" s="47"/>
      <c r="AW194" s="66"/>
      <c r="AX194" s="66"/>
      <c r="AY194" s="66"/>
      <c r="AZ194" s="78"/>
      <c r="BA194" s="66"/>
      <c r="BB194" s="66"/>
      <c r="BC194" s="4"/>
      <c r="BD194" s="69"/>
      <c r="BE194" s="4"/>
      <c r="BF194" s="4"/>
      <c r="BG194" s="9" t="s">
        <v>157</v>
      </c>
      <c r="BH194" s="7"/>
      <c r="BI194" s="7"/>
      <c r="BJ194" s="7"/>
      <c r="BK194" s="7"/>
      <c r="BL194" s="7"/>
      <c r="BM194" s="7" t="str">
        <f t="shared" ref="BM194:BM257" ca="1" si="44">IFERROR(IF(BG194="","",IF(BC194=5,"",IF(BG194-TODAY()&gt;0,"VIGENTE","VENCIDO"))),"")</f>
        <v/>
      </c>
      <c r="BN194" s="75" t="str">
        <f t="shared" ref="BN194:BN257" si="45">IFERROR(IF(BD194=0,"",BD194/6000),"")</f>
        <v/>
      </c>
      <c r="BO194" s="75" t="str">
        <f t="shared" ref="BO194:BO257" si="46">IFERROR(IF(VALUE(AU194)&gt;VALUE(APERTURA_VENTANILLA),"OK",""),"")</f>
        <v/>
      </c>
      <c r="BU194" s="4" t="str">
        <f>IF(IFERROR(VLOOKUP(C194,C195:C$1993,1,0),"")="","",COUNTIF(C:C,C194))</f>
        <v/>
      </c>
      <c r="BY194" s="5" t="str">
        <f>IF(B194="","",IF(BU194="",1+(MAX(BY$2:BY193)),""))</f>
        <v/>
      </c>
      <c r="BZ194" s="5" t="str">
        <f t="shared" ref="BZ194:BZ257" si="47">IF(BY194="","",AA194)</f>
        <v/>
      </c>
      <c r="CA194" s="5" t="str">
        <f t="shared" ref="CA194:CA257" si="48">IF(BY194="","",H194)</f>
        <v/>
      </c>
      <c r="CB194" s="14" t="str">
        <f t="shared" ref="CB194:CB257" si="49">IF(BY194="","",C194)</f>
        <v/>
      </c>
      <c r="CC194" s="25"/>
      <c r="CD194" s="15"/>
      <c r="CE194" s="5" t="str">
        <f t="shared" si="41"/>
        <v/>
      </c>
      <c r="CH194" s="5" t="str">
        <f t="shared" si="39"/>
        <v/>
      </c>
      <c r="CI194" s="5" t="str">
        <f>IF(J194="","",IFERROR(IF(VLOOKUP(J194,J$2:J193,1,0)=0,"",""),J194))</f>
        <v/>
      </c>
      <c r="CJ194" s="22" t="str">
        <f>IF(CI194="","",(IFERROR(VLOOKUP(MID(CI194,1,1),$DA$2:DE$28,3,0),0)+IFERROR(VLOOKUP(MID(CI194,2,1),DA$2:DE$28,4,0),0)+IFERROR(VLOOKUP(MID(CI194,3,1),DA$2:DE$28,5,0),0)+(ROW(CI194)/1000000000000)))</f>
        <v/>
      </c>
      <c r="CL194" s="5">
        <v>193</v>
      </c>
      <c r="CM194" s="5" t="str">
        <f>IFERROR(VLOOKUP(CL194,CH$2:CI1270,2,0),"")</f>
        <v/>
      </c>
      <c r="DG194" s="5" t="e">
        <f>IF(REPORTE!AH$2="si",IF(C194=VALUE(REPORTE!C$22),IF(SUM(DG195:DG$1993),CONCATENATE(INT(B194),", "),INT(B194)),""),IF(C194=VALUE(REPORTE!C$21),IF(SUM(DG195:DG$1993),CONCATENATE(INT(B194),", "),INT(B194)),""))</f>
        <v>#VALUE!</v>
      </c>
    </row>
    <row r="195" spans="1:111" s="5" customFormat="1" ht="15" customHeight="1" x14ac:dyDescent="0.25">
      <c r="A195" s="4" t="str">
        <f t="shared" ca="1" si="42"/>
        <v/>
      </c>
      <c r="B195" s="6"/>
      <c r="C195" s="8"/>
      <c r="D195" s="1" t="str">
        <f>IFERROR(INDEX('padron cfe'!B:B,MATCH(DATOS!C195,'padron cfe'!A:A,0),1),"")</f>
        <v/>
      </c>
      <c r="E195" s="1"/>
      <c r="F195" s="7"/>
      <c r="G195" s="9" t="s">
        <v>157</v>
      </c>
      <c r="H195" s="5" t="str">
        <f>IF(F195="","",IFERROR(CONCATENATE("PEUA",VLOOKUP(ESTADO,REPORTE!AV$2:AW$33,2,0),DIDTRITO_FORM,CADER_FORM,IFERROR(INDEX(BS:BS,MATCH(DAY(F195),BR:BR,0),1),DAY(F195)),IFERROR(INDEX(BS:BS,MATCH(MONTH(F195),BR:BR,0),1),MONTH(F195)),YEAR(F195),G195),""))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0">IF(J195="","",Q194)</f>
        <v/>
      </c>
      <c r="T195" s="2" t="str">
        <f>IFERROR(INDEX('padron cfe'!D:D,MATCH(DATOS!C195,'padron cfe'!A:A,0),1),"")</f>
        <v/>
      </c>
      <c r="U195" s="4"/>
      <c r="V195" s="4"/>
      <c r="W195" s="4"/>
      <c r="X195" s="4"/>
      <c r="Y195" s="6" t="s">
        <v>157</v>
      </c>
      <c r="Z195" s="4"/>
      <c r="AA195" s="4" t="str">
        <f t="shared" si="43"/>
        <v/>
      </c>
      <c r="AB195" s="4"/>
      <c r="AC195" s="4"/>
      <c r="AD195" s="4"/>
      <c r="AE195" s="2" t="str">
        <f>IFERROR(IF(INDEX(AE$1:AE194,MATCH(J195,J$1:J194,0),1)=0,"",INDEX(AE$1:AE194,MATCH(J195,J$1:J194,0),1)),"")</f>
        <v/>
      </c>
      <c r="AF195" s="2" t="str">
        <f>IFERROR(IF(INDEX(AF$1:AF194,MATCH(J195,J$1:J194,0),1)=0,"",INDEX(AF$1:AF194,MATCH(J195,J$1:J194,0),1)),"")</f>
        <v/>
      </c>
      <c r="AG195" s="2" t="str">
        <f>IFERROR(IF(INDEX(AG$1:AG194,MATCH(J195,J$1:J194,0),1)=0,"",INDEX(AG$1:AG194,MATCH(J195,J$1:J194,0),1)),"")</f>
        <v/>
      </c>
      <c r="AH195" s="2"/>
      <c r="AI195" s="2"/>
      <c r="AJ195" s="2"/>
      <c r="AK195" s="4"/>
      <c r="AL195" s="4"/>
      <c r="AM195" s="4"/>
      <c r="AN195" s="4"/>
      <c r="AO195" s="4"/>
      <c r="AP195" s="4"/>
      <c r="AQ195" s="4"/>
      <c r="AR195" s="4"/>
      <c r="AS195" s="4"/>
      <c r="AU195" s="7"/>
      <c r="AV195" s="47"/>
      <c r="AW195" s="66"/>
      <c r="AX195" s="66"/>
      <c r="AY195" s="66"/>
      <c r="AZ195" s="78"/>
      <c r="BA195" s="66"/>
      <c r="BB195" s="66"/>
      <c r="BC195" s="4"/>
      <c r="BD195" s="69"/>
      <c r="BE195" s="4"/>
      <c r="BF195" s="4"/>
      <c r="BG195" s="9"/>
      <c r="BH195" s="7"/>
      <c r="BI195" s="7"/>
      <c r="BJ195" s="7"/>
      <c r="BK195" s="7"/>
      <c r="BL195" s="7"/>
      <c r="BM195" s="7" t="str">
        <f t="shared" ca="1" si="44"/>
        <v/>
      </c>
      <c r="BN195" s="75" t="str">
        <f t="shared" si="45"/>
        <v/>
      </c>
      <c r="BO195" s="75" t="str">
        <f t="shared" si="46"/>
        <v/>
      </c>
      <c r="BU195" s="4" t="str">
        <f>IF(IFERROR(VLOOKUP(C195,C196:C$1993,1,0),"")="","",COUNTIF(C:C,C195))</f>
        <v/>
      </c>
      <c r="BY195" s="5" t="str">
        <f>IF(B195="","",IF(BU195="",1+(MAX(BY$2:BY194)),""))</f>
        <v/>
      </c>
      <c r="BZ195" s="5" t="str">
        <f t="shared" si="47"/>
        <v/>
      </c>
      <c r="CA195" s="5" t="str">
        <f t="shared" si="48"/>
        <v/>
      </c>
      <c r="CB195" s="14" t="str">
        <f t="shared" si="49"/>
        <v/>
      </c>
      <c r="CC195" s="25"/>
      <c r="CD195" s="15"/>
      <c r="CE195" s="5" t="str">
        <f t="shared" si="41"/>
        <v/>
      </c>
      <c r="CH195" s="5" t="str">
        <f t="shared" si="39"/>
        <v/>
      </c>
      <c r="CI195" s="5" t="str">
        <f>IF(J195="","",IFERROR(IF(VLOOKUP(J195,J$2:J194,1,0)=0,"",""),J195))</f>
        <v/>
      </c>
      <c r="CJ195" s="22" t="str">
        <f>IF(CI195="","",(IFERROR(VLOOKUP(MID(CI195,1,1),$DA$2:DE$28,3,0),0)+IFERROR(VLOOKUP(MID(CI195,2,1),DA$2:DE$28,4,0),0)+IFERROR(VLOOKUP(MID(CI195,3,1),DA$2:DE$28,5,0),0)+(ROW(CI195)/1000000000000)))</f>
        <v/>
      </c>
      <c r="CL195" s="5">
        <v>194</v>
      </c>
      <c r="CM195" s="5" t="str">
        <f>IFERROR(VLOOKUP(CL195,CH$2:CI1271,2,0),"")</f>
        <v/>
      </c>
      <c r="DG195" s="5" t="e">
        <f>IF(REPORTE!AH$2="si",IF(C195=VALUE(REPORTE!C$22),IF(SUM(DG196:DG$1993),CONCATENATE(INT(B195),", "),INT(B195)),""),IF(C195=VALUE(REPORTE!C$21),IF(SUM(DG196:DG$1993),CONCATENATE(INT(B195),", "),INT(B195)),""))</f>
        <v>#VALUE!</v>
      </c>
    </row>
    <row r="196" spans="1:111" s="5" customFormat="1" ht="15" customHeight="1" x14ac:dyDescent="0.25">
      <c r="A196" s="4" t="str">
        <f t="shared" ca="1" si="42"/>
        <v/>
      </c>
      <c r="B196" s="6"/>
      <c r="C196" s="8"/>
      <c r="D196" s="1" t="str">
        <f>IFERROR(INDEX('padron cfe'!B:B,MATCH(DATOS!C196,'padron cfe'!A:A,0),1),"")</f>
        <v/>
      </c>
      <c r="E196" s="1"/>
      <c r="F196" s="7"/>
      <c r="G196" s="9" t="s">
        <v>157</v>
      </c>
      <c r="H196" s="5" t="str">
        <f>IF(F196="","",IFERROR(CONCATENATE("PEUA",VLOOKUP(ESTADO,REPORTE!AV$2:AW$33,2,0),DIDTRITO_FORM,CADER_FORM,IFERROR(INDEX(BS:BS,MATCH(DAY(F196),BR:BR,0),1),DAY(F196)),IFERROR(INDEX(BS:BS,MATCH(MONTH(F196),BR:BR,0),1),MONTH(F196)),YEAR(F196),G196),""))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0"/>
        <v/>
      </c>
      <c r="T196" s="2" t="str">
        <f>IFERROR(INDEX('padron cfe'!D:D,MATCH(DATOS!C196,'padron cfe'!A:A,0),1),"")</f>
        <v/>
      </c>
      <c r="U196" s="4"/>
      <c r="V196" s="4"/>
      <c r="W196" s="4"/>
      <c r="X196" s="4"/>
      <c r="Y196" s="6" t="s">
        <v>157</v>
      </c>
      <c r="Z196" s="4"/>
      <c r="AA196" s="4" t="str">
        <f t="shared" si="43"/>
        <v/>
      </c>
      <c r="AB196" s="4"/>
      <c r="AC196" s="4"/>
      <c r="AD196" s="4"/>
      <c r="AE196" s="2" t="str">
        <f>IFERROR(IF(INDEX(AE$1:AE195,MATCH(J196,J$1:J195,0),1)=0,"",INDEX(AE$1:AE195,MATCH(J196,J$1:J195,0),1)),"")</f>
        <v/>
      </c>
      <c r="AF196" s="2" t="str">
        <f>IFERROR(IF(INDEX(AF$1:AF195,MATCH(J196,J$1:J195,0),1)=0,"",INDEX(AF$1:AF195,MATCH(J196,J$1:J195,0),1)),"")</f>
        <v/>
      </c>
      <c r="AG196" s="2" t="str">
        <f>IFERROR(IF(INDEX(AG$1:AG195,MATCH(J196,J$1:J195,0),1)=0,"",INDEX(AG$1:AG195,MATCH(J196,J$1:J195,0),1)),"")</f>
        <v/>
      </c>
      <c r="AH196" s="2"/>
      <c r="AI196" s="2"/>
      <c r="AJ196" s="2"/>
      <c r="AK196" s="4"/>
      <c r="AL196" s="4"/>
      <c r="AM196" s="4"/>
      <c r="AN196" s="4"/>
      <c r="AO196" s="4"/>
      <c r="AP196" s="4"/>
      <c r="AQ196" s="4"/>
      <c r="AR196" s="4"/>
      <c r="AS196" s="4"/>
      <c r="AU196" s="7"/>
      <c r="AV196" s="47"/>
      <c r="AW196" s="66"/>
      <c r="AX196" s="66"/>
      <c r="AY196" s="66"/>
      <c r="AZ196" s="78"/>
      <c r="BA196" s="66"/>
      <c r="BB196" s="66"/>
      <c r="BC196" s="4"/>
      <c r="BD196" s="69"/>
      <c r="BE196" s="4"/>
      <c r="BF196" s="4"/>
      <c r="BG196" s="9" t="s">
        <v>157</v>
      </c>
      <c r="BH196" s="7"/>
      <c r="BI196" s="7"/>
      <c r="BJ196" s="7"/>
      <c r="BK196" s="7"/>
      <c r="BL196" s="7"/>
      <c r="BM196" s="7" t="str">
        <f t="shared" ca="1" si="44"/>
        <v/>
      </c>
      <c r="BN196" s="75" t="str">
        <f t="shared" si="45"/>
        <v/>
      </c>
      <c r="BO196" s="75" t="str">
        <f t="shared" si="46"/>
        <v/>
      </c>
      <c r="BU196" s="4" t="str">
        <f>IF(IFERROR(VLOOKUP(C196,C197:C$1993,1,0),"")="","",COUNTIF(C:C,C196))</f>
        <v/>
      </c>
      <c r="BY196" s="5" t="str">
        <f>IF(B196="","",IF(BU196="",1+(MAX(BY$2:BY195)),""))</f>
        <v/>
      </c>
      <c r="BZ196" s="5" t="str">
        <f t="shared" si="47"/>
        <v/>
      </c>
      <c r="CA196" s="5" t="str">
        <f t="shared" si="48"/>
        <v/>
      </c>
      <c r="CB196" s="14" t="str">
        <f t="shared" si="49"/>
        <v/>
      </c>
      <c r="CC196" s="25"/>
      <c r="CD196" s="15"/>
      <c r="CE196" s="5" t="str">
        <f t="shared" si="41"/>
        <v/>
      </c>
      <c r="CH196" s="5" t="str">
        <f t="shared" si="39"/>
        <v/>
      </c>
      <c r="CI196" s="5" t="str">
        <f>IF(J196="","",IFERROR(IF(VLOOKUP(J196,J$2:J195,1,0)=0,"",""),J196))</f>
        <v/>
      </c>
      <c r="CJ196" s="22" t="str">
        <f>IF(CI196="","",(IFERROR(VLOOKUP(MID(CI196,1,1),$DA$2:DE$28,3,0),0)+IFERROR(VLOOKUP(MID(CI196,2,1),DA$2:DE$28,4,0),0)+IFERROR(VLOOKUP(MID(CI196,3,1),DA$2:DE$28,5,0),0)+(ROW(CI196)/1000000000000)))</f>
        <v/>
      </c>
      <c r="CL196" s="5">
        <v>195</v>
      </c>
      <c r="CM196" s="5" t="str">
        <f>IFERROR(VLOOKUP(CL196,CH$2:CI1272,2,0),"")</f>
        <v/>
      </c>
      <c r="DG196" s="5" t="e">
        <f>IF(REPORTE!AH$2="si",IF(C196=VALUE(REPORTE!C$22),IF(SUM(DG197:DG$1993),CONCATENATE(INT(B196),", "),INT(B196)),""),IF(C196=VALUE(REPORTE!C$21),IF(SUM(DG197:DG$1993),CONCATENATE(INT(B196),", "),INT(B196)),""))</f>
        <v>#VALUE!</v>
      </c>
    </row>
    <row r="197" spans="1:111" s="5" customFormat="1" ht="15" customHeight="1" x14ac:dyDescent="0.25">
      <c r="A197" s="4" t="str">
        <f t="shared" ca="1" si="42"/>
        <v/>
      </c>
      <c r="B197" s="6"/>
      <c r="C197" s="8"/>
      <c r="D197" s="1" t="str">
        <f>IFERROR(INDEX('padron cfe'!B:B,MATCH(DATOS!C197,'padron cfe'!A:A,0),1),"")</f>
        <v/>
      </c>
      <c r="E197" s="1"/>
      <c r="F197" s="7"/>
      <c r="G197" s="9" t="s">
        <v>157</v>
      </c>
      <c r="H197" s="5" t="str">
        <f>IF(F197="","",IFERROR(CONCATENATE("PEUA",VLOOKUP(ESTADO,REPORTE!AV$2:AW$33,2,0),DIDTRITO_FORM,CADER_FORM,IFERROR(INDEX(BS:BS,MATCH(DAY(F197),BR:BR,0),1),DAY(F197)),IFERROR(INDEX(BS:BS,MATCH(MONTH(F197),BR:BR,0),1),MONTH(F197)),YEAR(F197),G197),""))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0"/>
        <v/>
      </c>
      <c r="T197" s="2" t="str">
        <f>IFERROR(INDEX('padron cfe'!D:D,MATCH(DATOS!C197,'padron cfe'!A:A,0),1),"")</f>
        <v/>
      </c>
      <c r="U197" s="4"/>
      <c r="V197" s="4"/>
      <c r="W197" s="4"/>
      <c r="X197" s="4"/>
      <c r="Y197" s="6" t="s">
        <v>157</v>
      </c>
      <c r="Z197" s="4"/>
      <c r="AA197" s="4" t="str">
        <f t="shared" si="43"/>
        <v/>
      </c>
      <c r="AB197" s="4"/>
      <c r="AC197" s="4"/>
      <c r="AD197" s="4"/>
      <c r="AE197" s="2" t="str">
        <f>IFERROR(IF(INDEX(AE$1:AE196,MATCH(J197,J$1:J196,0),1)=0,"",INDEX(AE$1:AE196,MATCH(J197,J$1:J196,0),1)),"")</f>
        <v/>
      </c>
      <c r="AF197" s="2" t="str">
        <f>IFERROR(IF(INDEX(AF$1:AF196,MATCH(J197,J$1:J196,0),1)=0,"",INDEX(AF$1:AF196,MATCH(J197,J$1:J196,0),1)),"")</f>
        <v/>
      </c>
      <c r="AG197" s="2" t="str">
        <f>IFERROR(IF(INDEX(AG$1:AG196,MATCH(J197,J$1:J196,0),1)=0,"",INDEX(AG$1:AG196,MATCH(J197,J$1:J196,0),1)),"")</f>
        <v/>
      </c>
      <c r="AH197" s="2"/>
      <c r="AI197" s="2"/>
      <c r="AJ197" s="2"/>
      <c r="AK197" s="4"/>
      <c r="AL197" s="4"/>
      <c r="AM197" s="4"/>
      <c r="AN197" s="4"/>
      <c r="AO197" s="4"/>
      <c r="AP197" s="4"/>
      <c r="AQ197" s="4"/>
      <c r="AR197" s="4"/>
      <c r="AS197" s="4"/>
      <c r="AU197" s="7"/>
      <c r="AV197" s="47"/>
      <c r="AW197" s="66"/>
      <c r="AX197" s="66"/>
      <c r="AY197" s="66"/>
      <c r="AZ197" s="78"/>
      <c r="BA197" s="66"/>
      <c r="BB197" s="66"/>
      <c r="BC197" s="4"/>
      <c r="BD197" s="69"/>
      <c r="BE197" s="4"/>
      <c r="BF197" s="4"/>
      <c r="BG197" s="9"/>
      <c r="BH197" s="7"/>
      <c r="BI197" s="7"/>
      <c r="BJ197" s="7"/>
      <c r="BK197" s="7"/>
      <c r="BL197" s="7"/>
      <c r="BM197" s="7" t="str">
        <f t="shared" ca="1" si="44"/>
        <v/>
      </c>
      <c r="BN197" s="75" t="str">
        <f t="shared" si="45"/>
        <v/>
      </c>
      <c r="BO197" s="75" t="str">
        <f t="shared" si="46"/>
        <v/>
      </c>
      <c r="BU197" s="4" t="str">
        <f>IF(IFERROR(VLOOKUP(C197,C198:C$1993,1,0),"")="","",COUNTIF(C:C,C197))</f>
        <v/>
      </c>
      <c r="BY197" s="5" t="str">
        <f>IF(B197="","",IF(BU197="",1+(MAX(BY$2:BY196)),""))</f>
        <v/>
      </c>
      <c r="BZ197" s="5" t="str">
        <f t="shared" si="47"/>
        <v/>
      </c>
      <c r="CA197" s="5" t="str">
        <f t="shared" si="48"/>
        <v/>
      </c>
      <c r="CB197" s="14" t="str">
        <f t="shared" si="49"/>
        <v/>
      </c>
      <c r="CC197" s="25"/>
      <c r="CD197" s="15"/>
      <c r="CE197" s="5" t="str">
        <f t="shared" si="41"/>
        <v/>
      </c>
      <c r="CH197" s="5" t="str">
        <f t="shared" si="39"/>
        <v/>
      </c>
      <c r="CI197" s="5" t="str">
        <f>IF(J197="","",IFERROR(IF(VLOOKUP(J197,J$2:J196,1,0)=0,"",""),J197))</f>
        <v/>
      </c>
      <c r="CJ197" s="22" t="str">
        <f>IF(CI197="","",(IFERROR(VLOOKUP(MID(CI197,1,1),$DA$2:DE$28,3,0),0)+IFERROR(VLOOKUP(MID(CI197,2,1),DA$2:DE$28,4,0),0)+IFERROR(VLOOKUP(MID(CI197,3,1),DA$2:DE$28,5,0),0)+(ROW(CI197)/1000000000000)))</f>
        <v/>
      </c>
      <c r="CL197" s="5">
        <v>196</v>
      </c>
      <c r="CM197" s="5" t="str">
        <f>IFERROR(VLOOKUP(CL197,CH$2:CI1273,2,0),"")</f>
        <v/>
      </c>
      <c r="DG197" s="5" t="e">
        <f>IF(REPORTE!AH$2="si",IF(C197=VALUE(REPORTE!C$22),IF(SUM(DG198:DG$1993),CONCATENATE(INT(B197),", "),INT(B197)),""),IF(C197=VALUE(REPORTE!C$21),IF(SUM(DG198:DG$1993),CONCATENATE(INT(B197),", "),INT(B197)),""))</f>
        <v>#VALUE!</v>
      </c>
    </row>
    <row r="198" spans="1:111" s="5" customFormat="1" ht="15" customHeight="1" x14ac:dyDescent="0.25">
      <c r="A198" s="4" t="str">
        <f t="shared" ca="1" si="42"/>
        <v/>
      </c>
      <c r="B198" s="6"/>
      <c r="C198" s="8"/>
      <c r="D198" s="1" t="str">
        <f>IFERROR(INDEX('padron cfe'!B:B,MATCH(DATOS!C198,'padron cfe'!A:A,0),1),"")</f>
        <v/>
      </c>
      <c r="E198" s="1"/>
      <c r="F198" s="7"/>
      <c r="G198" s="9" t="s">
        <v>157</v>
      </c>
      <c r="H198" s="5" t="str">
        <f>IF(F198="","",IFERROR(CONCATENATE("PEUA",VLOOKUP(ESTADO,REPORTE!AV$2:AW$33,2,0),DIDTRITO_FORM,CADER_FORM,IFERROR(INDEX(BS:BS,MATCH(DAY(F198),BR:BR,0),1),DAY(F198)),IFERROR(INDEX(BS:BS,MATCH(MONTH(F198),BR:BR,0),1),MONTH(F198)),YEAR(F198),G198),""))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0"/>
        <v/>
      </c>
      <c r="T198" s="2" t="str">
        <f>IFERROR(INDEX('padron cfe'!D:D,MATCH(DATOS!C198,'padron cfe'!A:A,0),1),"")</f>
        <v/>
      </c>
      <c r="U198" s="4"/>
      <c r="V198" s="4"/>
      <c r="W198" s="4"/>
      <c r="X198" s="4"/>
      <c r="Y198" s="6" t="s">
        <v>157</v>
      </c>
      <c r="Z198" s="4"/>
      <c r="AA198" s="4" t="str">
        <f t="shared" si="43"/>
        <v/>
      </c>
      <c r="AB198" s="4"/>
      <c r="AC198" s="4"/>
      <c r="AD198" s="4"/>
      <c r="AE198" s="2" t="str">
        <f>IFERROR(IF(INDEX(AE$1:AE197,MATCH(J198,J$1:J197,0),1)=0,"",INDEX(AE$1:AE197,MATCH(J198,J$1:J197,0),1)),"")</f>
        <v/>
      </c>
      <c r="AF198" s="2" t="str">
        <f>IFERROR(IF(INDEX(AF$1:AF197,MATCH(J198,J$1:J197,0),1)=0,"",INDEX(AF$1:AF197,MATCH(J198,J$1:J197,0),1)),"")</f>
        <v/>
      </c>
      <c r="AG198" s="2" t="str">
        <f>IFERROR(IF(INDEX(AG$1:AG197,MATCH(J198,J$1:J197,0),1)=0,"",INDEX(AG$1:AG197,MATCH(J198,J$1:J197,0),1)),"")</f>
        <v/>
      </c>
      <c r="AH198" s="2"/>
      <c r="AI198" s="2"/>
      <c r="AJ198" s="2"/>
      <c r="AK198" s="4"/>
      <c r="AL198" s="4"/>
      <c r="AM198" s="4"/>
      <c r="AN198" s="4"/>
      <c r="AO198" s="4"/>
      <c r="AP198" s="4"/>
      <c r="AQ198" s="4"/>
      <c r="AR198" s="4"/>
      <c r="AS198" s="4"/>
      <c r="AU198" s="7"/>
      <c r="AV198" s="47"/>
      <c r="AW198" s="66"/>
      <c r="AX198" s="66"/>
      <c r="AY198" s="66"/>
      <c r="AZ198" s="78"/>
      <c r="BA198" s="66"/>
      <c r="BB198" s="66"/>
      <c r="BC198" s="4"/>
      <c r="BD198" s="69"/>
      <c r="BE198" s="4"/>
      <c r="BF198" s="4"/>
      <c r="BG198" s="9" t="s">
        <v>157</v>
      </c>
      <c r="BH198" s="7"/>
      <c r="BI198" s="7"/>
      <c r="BJ198" s="7"/>
      <c r="BK198" s="7"/>
      <c r="BL198" s="7"/>
      <c r="BM198" s="7" t="str">
        <f t="shared" ca="1" si="44"/>
        <v/>
      </c>
      <c r="BN198" s="75" t="str">
        <f t="shared" si="45"/>
        <v/>
      </c>
      <c r="BO198" s="75" t="str">
        <f t="shared" si="46"/>
        <v/>
      </c>
      <c r="BU198" s="4" t="str">
        <f>IF(IFERROR(VLOOKUP(C198,C199:C$1993,1,0),"")="","",COUNTIF(C:C,C198))</f>
        <v/>
      </c>
      <c r="BY198" s="5" t="str">
        <f>IF(B198="","",IF(BU198="",1+(MAX(BY$2:BY197)),""))</f>
        <v/>
      </c>
      <c r="BZ198" s="5" t="str">
        <f t="shared" si="47"/>
        <v/>
      </c>
      <c r="CA198" s="5" t="str">
        <f t="shared" si="48"/>
        <v/>
      </c>
      <c r="CB198" s="14" t="str">
        <f t="shared" si="49"/>
        <v/>
      </c>
      <c r="CC198" s="25"/>
      <c r="CD198" s="15"/>
      <c r="CE198" s="5" t="str">
        <f t="shared" si="41"/>
        <v/>
      </c>
      <c r="CH198" s="5" t="str">
        <f t="shared" si="39"/>
        <v/>
      </c>
      <c r="CI198" s="5" t="str">
        <f>IF(J198="","",IFERROR(IF(VLOOKUP(J198,J$2:J197,1,0)=0,"",""),J198))</f>
        <v/>
      </c>
      <c r="CJ198" s="22" t="str">
        <f>IF(CI198="","",(IFERROR(VLOOKUP(MID(CI198,1,1),$DA$2:DE$28,3,0),0)+IFERROR(VLOOKUP(MID(CI198,2,1),DA$2:DE$28,4,0),0)+IFERROR(VLOOKUP(MID(CI198,3,1),DA$2:DE$28,5,0),0)+(ROW(CI198)/1000000000000)))</f>
        <v/>
      </c>
      <c r="CL198" s="5">
        <v>197</v>
      </c>
      <c r="CM198" s="5" t="str">
        <f>IFERROR(VLOOKUP(CL198,CH$2:CI1274,2,0),"")</f>
        <v/>
      </c>
      <c r="CO198" s="14"/>
      <c r="DG198" s="5" t="e">
        <f>IF(REPORTE!AH$2="si",IF(C198=VALUE(REPORTE!C$22),IF(SUM(DG199:DG$1993),CONCATENATE(INT(B198),", "),INT(B198)),""),IF(C198=VALUE(REPORTE!C$21),IF(SUM(DG199:DG$1993),CONCATENATE(INT(B198),", "),INT(B198)),""))</f>
        <v>#VALUE!</v>
      </c>
    </row>
    <row r="199" spans="1:111" s="5" customFormat="1" ht="15" customHeight="1" x14ac:dyDescent="0.25">
      <c r="A199" s="4" t="str">
        <f t="shared" ca="1" si="42"/>
        <v/>
      </c>
      <c r="B199" s="6"/>
      <c r="C199" s="8"/>
      <c r="D199" s="1" t="str">
        <f>IFERROR(INDEX('padron cfe'!B:B,MATCH(DATOS!C199,'padron cfe'!A:A,0),1),"")</f>
        <v/>
      </c>
      <c r="E199" s="1"/>
      <c r="F199" s="7"/>
      <c r="G199" s="9" t="s">
        <v>157</v>
      </c>
      <c r="H199" s="5" t="str">
        <f>IF(F199="","",IFERROR(CONCATENATE("PEUA",VLOOKUP(ESTADO,REPORTE!AV$2:AW$33,2,0),DIDTRITO_FORM,CADER_FORM,IFERROR(INDEX(BS:BS,MATCH(DAY(F199),BR:BR,0),1),DAY(F199)),IFERROR(INDEX(BS:BS,MATCH(MONTH(F199),BR:BR,0),1),MONTH(F199)),YEAR(F199),G199),""))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0"/>
        <v/>
      </c>
      <c r="T199" s="2" t="str">
        <f>IFERROR(INDEX('padron cfe'!D:D,MATCH(DATOS!C199,'padron cfe'!A:A,0),1),"")</f>
        <v/>
      </c>
      <c r="U199" s="4"/>
      <c r="V199" s="4"/>
      <c r="W199" s="4"/>
      <c r="X199" s="4"/>
      <c r="Y199" s="6" t="s">
        <v>157</v>
      </c>
      <c r="Z199" s="4"/>
      <c r="AA199" s="4" t="str">
        <f t="shared" si="43"/>
        <v/>
      </c>
      <c r="AB199" s="4"/>
      <c r="AC199" s="4"/>
      <c r="AD199" s="4"/>
      <c r="AE199" s="2" t="str">
        <f>IFERROR(IF(INDEX(AE$1:AE198,MATCH(J199,J$1:J198,0),1)=0,"",INDEX(AE$1:AE198,MATCH(J199,J$1:J198,0),1)),"")</f>
        <v/>
      </c>
      <c r="AF199" s="2" t="str">
        <f>IFERROR(IF(INDEX(AF$1:AF198,MATCH(J199,J$1:J198,0),1)=0,"",INDEX(AF$1:AF198,MATCH(J199,J$1:J198,0),1)),"")</f>
        <v/>
      </c>
      <c r="AG199" s="2" t="str">
        <f>IFERROR(IF(INDEX(AG$1:AG198,MATCH(J199,J$1:J198,0),1)=0,"",INDEX(AG$1:AG198,MATCH(J199,J$1:J198,0),1)),"")</f>
        <v/>
      </c>
      <c r="AH199" s="2"/>
      <c r="AI199" s="2"/>
      <c r="AJ199" s="2"/>
      <c r="AK199" s="4"/>
      <c r="AL199" s="4"/>
      <c r="AM199" s="4"/>
      <c r="AN199" s="4"/>
      <c r="AO199" s="4"/>
      <c r="AP199" s="4"/>
      <c r="AQ199" s="4"/>
      <c r="AR199" s="4"/>
      <c r="AS199" s="4"/>
      <c r="AU199" s="7"/>
      <c r="AV199" s="47"/>
      <c r="AW199" s="66"/>
      <c r="AX199" s="66"/>
      <c r="AY199" s="66"/>
      <c r="AZ199" s="78"/>
      <c r="BA199" s="66"/>
      <c r="BB199" s="66"/>
      <c r="BC199" s="4"/>
      <c r="BD199" s="69"/>
      <c r="BE199" s="4"/>
      <c r="BF199" s="4"/>
      <c r="BG199" s="9"/>
      <c r="BH199" s="7"/>
      <c r="BI199" s="7"/>
      <c r="BJ199" s="7"/>
      <c r="BK199" s="7"/>
      <c r="BL199" s="7"/>
      <c r="BM199" s="7" t="str">
        <f t="shared" ca="1" si="44"/>
        <v/>
      </c>
      <c r="BN199" s="75" t="str">
        <f t="shared" si="45"/>
        <v/>
      </c>
      <c r="BO199" s="75" t="str">
        <f t="shared" si="46"/>
        <v/>
      </c>
      <c r="BU199" s="4" t="str">
        <f>IF(IFERROR(VLOOKUP(C199,C200:C$1993,1,0),"")="","",COUNTIF(C:C,C199))</f>
        <v/>
      </c>
      <c r="BY199" s="5" t="str">
        <f>IF(B199="","",IF(BU199="",1+(MAX(BY$2:BY198)),""))</f>
        <v/>
      </c>
      <c r="BZ199" s="5" t="str">
        <f t="shared" si="47"/>
        <v/>
      </c>
      <c r="CA199" s="5" t="str">
        <f t="shared" si="48"/>
        <v/>
      </c>
      <c r="CB199" s="14" t="str">
        <f t="shared" si="49"/>
        <v/>
      </c>
      <c r="CC199" s="25"/>
      <c r="CD199" s="15"/>
      <c r="CE199" s="5" t="str">
        <f t="shared" si="41"/>
        <v/>
      </c>
      <c r="CH199" s="5" t="str">
        <f t="shared" si="39"/>
        <v/>
      </c>
      <c r="CI199" s="5" t="str">
        <f>IF(J199="","",IFERROR(IF(VLOOKUP(J199,J$2:J198,1,0)=0,"",""),J199))</f>
        <v/>
      </c>
      <c r="CJ199" s="22" t="str">
        <f>IF(CI199="","",(IFERROR(VLOOKUP(MID(CI199,1,1),$DA$2:DE$28,3,0),0)+IFERROR(VLOOKUP(MID(CI199,2,1),DA$2:DE$28,4,0),0)+IFERROR(VLOOKUP(MID(CI199,3,1),DA$2:DE$28,5,0),0)+(ROW(CI199)/1000000000000)))</f>
        <v/>
      </c>
      <c r="CL199" s="5">
        <v>198</v>
      </c>
      <c r="CM199" s="5" t="str">
        <f>IFERROR(VLOOKUP(CL199,CH$2:CI1275,2,0),"")</f>
        <v/>
      </c>
      <c r="DG199" s="5" t="e">
        <f>IF(REPORTE!AH$2="si",IF(C199=VALUE(REPORTE!C$22),IF(SUM(DG200:DG$1993),CONCATENATE(INT(B199),", "),INT(B199)),""),IF(C199=VALUE(REPORTE!C$21),IF(SUM(DG200:DG$1993),CONCATENATE(INT(B199),", "),INT(B199)),""))</f>
        <v>#VALUE!</v>
      </c>
    </row>
    <row r="200" spans="1:111" s="5" customFormat="1" ht="15" customHeight="1" x14ac:dyDescent="0.25">
      <c r="A200" s="4" t="str">
        <f t="shared" ca="1" si="42"/>
        <v/>
      </c>
      <c r="B200" s="6"/>
      <c r="C200" s="8"/>
      <c r="D200" s="1" t="str">
        <f>IFERROR(INDEX('padron cfe'!B:B,MATCH(DATOS!C200,'padron cfe'!A:A,0),1),"")</f>
        <v/>
      </c>
      <c r="E200" s="1"/>
      <c r="F200" s="7"/>
      <c r="G200" s="9" t="s">
        <v>157</v>
      </c>
      <c r="H200" s="5" t="str">
        <f>IF(F200="","",IFERROR(CONCATENATE("PEUA",VLOOKUP(ESTADO,REPORTE!AV$2:AW$33,2,0),DIDTRITO_FORM,CADER_FORM,IFERROR(INDEX(BS:BS,MATCH(DAY(F200),BR:BR,0),1),DAY(F200)),IFERROR(INDEX(BS:BS,MATCH(MONTH(F200),BR:BR,0),1),MONTH(F200)),YEAR(F200),G200),""))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0"/>
        <v/>
      </c>
      <c r="T200" s="2" t="str">
        <f>IFERROR(INDEX('padron cfe'!D:D,MATCH(DATOS!C200,'padron cfe'!A:A,0),1),"")</f>
        <v/>
      </c>
      <c r="U200" s="4"/>
      <c r="V200" s="4"/>
      <c r="W200" s="4"/>
      <c r="X200" s="4"/>
      <c r="Y200" s="6" t="s">
        <v>157</v>
      </c>
      <c r="Z200" s="4"/>
      <c r="AA200" s="4" t="str">
        <f t="shared" si="43"/>
        <v/>
      </c>
      <c r="AB200" s="4"/>
      <c r="AC200" s="4"/>
      <c r="AD200" s="4"/>
      <c r="AE200" s="2" t="str">
        <f>IFERROR(IF(INDEX(AE$1:AE199,MATCH(J200,J$1:J199,0),1)=0,"",INDEX(AE$1:AE199,MATCH(J200,J$1:J199,0),1)),"")</f>
        <v/>
      </c>
      <c r="AF200" s="2" t="str">
        <f>IFERROR(IF(INDEX(AF$1:AF199,MATCH(J200,J$1:J199,0),1)=0,"",INDEX(AF$1:AF199,MATCH(J200,J$1:J199,0),1)),"")</f>
        <v/>
      </c>
      <c r="AG200" s="2" t="str">
        <f>IFERROR(IF(INDEX(AG$1:AG199,MATCH(J200,J$1:J199,0),1)=0,"",INDEX(AG$1:AG199,MATCH(J200,J$1:J199,0),1)),"")</f>
        <v/>
      </c>
      <c r="AH200" s="2"/>
      <c r="AI200" s="2"/>
      <c r="AJ200" s="2"/>
      <c r="AK200" s="4"/>
      <c r="AL200" s="4"/>
      <c r="AM200" s="4"/>
      <c r="AN200" s="4"/>
      <c r="AO200" s="4"/>
      <c r="AP200" s="4"/>
      <c r="AQ200" s="4"/>
      <c r="AR200" s="4"/>
      <c r="AS200" s="4"/>
      <c r="AU200" s="7"/>
      <c r="AV200" s="47"/>
      <c r="AW200" s="66"/>
      <c r="AX200" s="66"/>
      <c r="AY200" s="66"/>
      <c r="AZ200" s="78"/>
      <c r="BA200" s="66"/>
      <c r="BB200" s="66"/>
      <c r="BC200" s="4"/>
      <c r="BD200" s="69"/>
      <c r="BE200" s="4"/>
      <c r="BF200" s="4"/>
      <c r="BG200" s="9" t="s">
        <v>157</v>
      </c>
      <c r="BH200" s="7"/>
      <c r="BI200" s="7"/>
      <c r="BJ200" s="7"/>
      <c r="BK200" s="7"/>
      <c r="BL200" s="7"/>
      <c r="BM200" s="7" t="str">
        <f t="shared" ca="1" si="44"/>
        <v/>
      </c>
      <c r="BN200" s="75" t="str">
        <f t="shared" si="45"/>
        <v/>
      </c>
      <c r="BO200" s="75" t="str">
        <f t="shared" si="46"/>
        <v/>
      </c>
      <c r="BU200" s="4" t="str">
        <f>IF(IFERROR(VLOOKUP(C200,C201:C$1993,1,0),"")="","",COUNTIF(C:C,C200))</f>
        <v/>
      </c>
      <c r="BY200" s="5" t="str">
        <f>IF(B200="","",IF(BU200="",1+(MAX(BY$2:BY199)),""))</f>
        <v/>
      </c>
      <c r="BZ200" s="5" t="str">
        <f t="shared" si="47"/>
        <v/>
      </c>
      <c r="CA200" s="5" t="str">
        <f t="shared" si="48"/>
        <v/>
      </c>
      <c r="CB200" s="14" t="str">
        <f t="shared" si="49"/>
        <v/>
      </c>
      <c r="CC200" s="25"/>
      <c r="CD200" s="15"/>
      <c r="CE200" s="5" t="str">
        <f t="shared" si="41"/>
        <v/>
      </c>
      <c r="CH200" s="5" t="str">
        <f t="shared" si="39"/>
        <v/>
      </c>
      <c r="CI200" s="5" t="str">
        <f>IF(J200="","",IFERROR(IF(VLOOKUP(J200,J$2:J199,1,0)=0,"",""),J200))</f>
        <v/>
      </c>
      <c r="CJ200" s="22" t="str">
        <f>IF(CI200="","",(IFERROR(VLOOKUP(MID(CI200,1,1),$DA$2:DE$28,3,0),0)+IFERROR(VLOOKUP(MID(CI200,2,1),DA$2:DE$28,4,0),0)+IFERROR(VLOOKUP(MID(CI200,3,1),DA$2:DE$28,5,0),0)+(ROW(CI200)/1000000000000)))</f>
        <v/>
      </c>
      <c r="CL200" s="5">
        <v>199</v>
      </c>
      <c r="CM200" s="5" t="str">
        <f>IFERROR(VLOOKUP(CL200,CH$2:CI1276,2,0),"")</f>
        <v/>
      </c>
      <c r="DG200" s="5" t="e">
        <f>IF(REPORTE!AH$2="si",IF(C200=VALUE(REPORTE!C$22),IF(SUM(DG201:DG$1993),CONCATENATE(INT(B200),", "),INT(B200)),""),IF(C200=VALUE(REPORTE!C$21),IF(SUM(DG201:DG$1993),CONCATENATE(INT(B200),", "),INT(B200)),""))</f>
        <v>#VALUE!</v>
      </c>
    </row>
    <row r="201" spans="1:111" s="5" customFormat="1" ht="15" customHeight="1" x14ac:dyDescent="0.25">
      <c r="A201" s="4" t="str">
        <f t="shared" ca="1" si="42"/>
        <v/>
      </c>
      <c r="B201" s="6"/>
      <c r="C201" s="8"/>
      <c r="D201" s="1" t="str">
        <f>IFERROR(INDEX('padron cfe'!B:B,MATCH(DATOS!C201,'padron cfe'!A:A,0),1),"")</f>
        <v/>
      </c>
      <c r="E201" s="1"/>
      <c r="F201" s="7"/>
      <c r="G201" s="9" t="s">
        <v>157</v>
      </c>
      <c r="H201" s="5" t="str">
        <f>IF(F201="","",IFERROR(CONCATENATE("PEUA",VLOOKUP(ESTADO,REPORTE!AV$2:AW$33,2,0),DIDTRITO_FORM,CADER_FORM,IFERROR(INDEX(BS:BS,MATCH(DAY(F201),BR:BR,0),1),DAY(F201)),IFERROR(INDEX(BS:BS,MATCH(MONTH(F201),BR:BR,0),1),MONTH(F201)),YEAR(F201),G201),""))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0"/>
        <v/>
      </c>
      <c r="T201" s="2" t="str">
        <f>IFERROR(INDEX('padron cfe'!D:D,MATCH(DATOS!C201,'padron cfe'!A:A,0),1),"")</f>
        <v/>
      </c>
      <c r="U201" s="4"/>
      <c r="V201" s="4"/>
      <c r="W201" s="4"/>
      <c r="X201" s="4"/>
      <c r="Y201" s="6" t="s">
        <v>157</v>
      </c>
      <c r="Z201" s="4"/>
      <c r="AA201" s="4" t="str">
        <f t="shared" si="43"/>
        <v/>
      </c>
      <c r="AB201" s="4"/>
      <c r="AC201" s="4"/>
      <c r="AD201" s="4"/>
      <c r="AE201" s="2" t="str">
        <f>IFERROR(IF(INDEX(AE$1:AE200,MATCH(J201,J$1:J200,0),1)=0,"",INDEX(AE$1:AE200,MATCH(J201,J$1:J200,0),1)),"")</f>
        <v/>
      </c>
      <c r="AF201" s="2" t="str">
        <f>IFERROR(IF(INDEX(AF$1:AF200,MATCH(J201,J$1:J200,0),1)=0,"",INDEX(AF$1:AF200,MATCH(J201,J$1:J200,0),1)),"")</f>
        <v/>
      </c>
      <c r="AG201" s="2" t="str">
        <f>IFERROR(IF(INDEX(AG$1:AG200,MATCH(J201,J$1:J200,0),1)=0,"",INDEX(AG$1:AG200,MATCH(J201,J$1:J200,0),1)),"")</f>
        <v/>
      </c>
      <c r="AH201" s="2"/>
      <c r="AI201" s="2"/>
      <c r="AJ201" s="2"/>
      <c r="AK201" s="4"/>
      <c r="AL201" s="4"/>
      <c r="AM201" s="4"/>
      <c r="AN201" s="4"/>
      <c r="AO201" s="4"/>
      <c r="AP201" s="4"/>
      <c r="AQ201" s="4"/>
      <c r="AR201" s="4"/>
      <c r="AS201" s="4"/>
      <c r="AU201" s="7"/>
      <c r="AV201" s="47"/>
      <c r="AW201" s="66"/>
      <c r="AX201" s="66"/>
      <c r="AY201" s="66"/>
      <c r="AZ201" s="78"/>
      <c r="BA201" s="66"/>
      <c r="BB201" s="66"/>
      <c r="BC201" s="4"/>
      <c r="BD201" s="69"/>
      <c r="BE201" s="4"/>
      <c r="BF201" s="4"/>
      <c r="BG201" s="9"/>
      <c r="BH201" s="7"/>
      <c r="BI201" s="7"/>
      <c r="BJ201" s="7"/>
      <c r="BK201" s="7"/>
      <c r="BL201" s="7"/>
      <c r="BM201" s="7" t="str">
        <f t="shared" ca="1" si="44"/>
        <v/>
      </c>
      <c r="BN201" s="75" t="str">
        <f t="shared" si="45"/>
        <v/>
      </c>
      <c r="BO201" s="75" t="str">
        <f t="shared" si="46"/>
        <v/>
      </c>
      <c r="BU201" s="4" t="str">
        <f>IF(IFERROR(VLOOKUP(C201,C202:C$1993,1,0),"")="","",COUNTIF(C:C,C201))</f>
        <v/>
      </c>
      <c r="BY201" s="5" t="str">
        <f>IF(B201="","",IF(BU201="",1+(MAX(BY$2:BY200)),""))</f>
        <v/>
      </c>
      <c r="BZ201" s="5" t="str">
        <f t="shared" si="47"/>
        <v/>
      </c>
      <c r="CA201" s="5" t="str">
        <f t="shared" si="48"/>
        <v/>
      </c>
      <c r="CB201" s="14" t="str">
        <f t="shared" si="49"/>
        <v/>
      </c>
      <c r="CC201" s="25"/>
      <c r="CD201" s="15"/>
      <c r="CE201" s="5" t="str">
        <f t="shared" si="41"/>
        <v/>
      </c>
      <c r="CH201" s="5" t="str">
        <f t="shared" si="39"/>
        <v/>
      </c>
      <c r="CI201" s="5" t="str">
        <f>IF(J201="","",IFERROR(IF(VLOOKUP(J201,J$2:J200,1,0)=0,"",""),J201))</f>
        <v/>
      </c>
      <c r="CJ201" s="22" t="str">
        <f>IF(CI201="","",(IFERROR(VLOOKUP(MID(CI201,1,1),$DA$2:DE$28,3,0),0)+IFERROR(VLOOKUP(MID(CI201,2,1),DA$2:DE$28,4,0),0)+IFERROR(VLOOKUP(MID(CI201,3,1),DA$2:DE$28,5,0),0)+(ROW(CI201)/1000000000000)))</f>
        <v/>
      </c>
      <c r="CL201" s="5">
        <v>200</v>
      </c>
      <c r="CM201" s="5" t="str">
        <f>IFERROR(VLOOKUP(CL201,CH$2:CI1277,2,0),"")</f>
        <v/>
      </c>
      <c r="DG201" s="5" t="e">
        <f>IF(REPORTE!AH$2="si",IF(C201=VALUE(REPORTE!C$22),IF(SUM(DG202:DG$1993),CONCATENATE(INT(B201),", "),INT(B201)),""),IF(C201=VALUE(REPORTE!C$21),IF(SUM(DG202:DG$1993),CONCATENATE(INT(B201),", "),INT(B201)),""))</f>
        <v>#VALUE!</v>
      </c>
    </row>
    <row r="202" spans="1:111" s="5" customFormat="1" ht="15" customHeight="1" x14ac:dyDescent="0.25">
      <c r="A202" s="4" t="str">
        <f t="shared" ca="1" si="42"/>
        <v/>
      </c>
      <c r="B202" s="6"/>
      <c r="C202" s="8"/>
      <c r="D202" s="1" t="str">
        <f>IFERROR(INDEX('padron cfe'!B:B,MATCH(DATOS!C202,'padron cfe'!A:A,0),1),"")</f>
        <v/>
      </c>
      <c r="E202" s="1"/>
      <c r="F202" s="7"/>
      <c r="G202" s="9" t="s">
        <v>157</v>
      </c>
      <c r="H202" s="5" t="str">
        <f>IF(F202="","",IFERROR(CONCATENATE("PEUA",VLOOKUP(ESTADO,REPORTE!AV$2:AW$33,2,0),DIDTRITO_FORM,CADER_FORM,IFERROR(INDEX(BS:BS,MATCH(DAY(F202),BR:BR,0),1),DAY(F202)),IFERROR(INDEX(BS:BS,MATCH(MONTH(F202),BR:BR,0),1),MONTH(F202)),YEAR(F202),G202),""))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0"/>
        <v/>
      </c>
      <c r="T202" s="2" t="str">
        <f>IFERROR(INDEX('padron cfe'!D:D,MATCH(DATOS!C202,'padron cfe'!A:A,0),1),"")</f>
        <v/>
      </c>
      <c r="U202" s="4"/>
      <c r="V202" s="4"/>
      <c r="W202" s="4"/>
      <c r="X202" s="4"/>
      <c r="Y202" s="6" t="s">
        <v>157</v>
      </c>
      <c r="Z202" s="4"/>
      <c r="AA202" s="4" t="str">
        <f t="shared" si="43"/>
        <v/>
      </c>
      <c r="AB202" s="4"/>
      <c r="AC202" s="4"/>
      <c r="AD202" s="4"/>
      <c r="AE202" s="2" t="str">
        <f>IFERROR(IF(INDEX(AE$1:AE201,MATCH(J202,J$1:J201,0),1)=0,"",INDEX(AE$1:AE201,MATCH(J202,J$1:J201,0),1)),"")</f>
        <v/>
      </c>
      <c r="AF202" s="2" t="str">
        <f>IFERROR(IF(INDEX(AF$1:AF201,MATCH(J202,J$1:J201,0),1)=0,"",INDEX(AF$1:AF201,MATCH(J202,J$1:J201,0),1)),"")</f>
        <v/>
      </c>
      <c r="AG202" s="2" t="str">
        <f>IFERROR(IF(INDEX(AG$1:AG201,MATCH(J202,J$1:J201,0),1)=0,"",INDEX(AG$1:AG201,MATCH(J202,J$1:J201,0),1)),"")</f>
        <v/>
      </c>
      <c r="AH202" s="2"/>
      <c r="AI202" s="2"/>
      <c r="AJ202" s="2"/>
      <c r="AK202" s="4"/>
      <c r="AL202" s="4"/>
      <c r="AM202" s="4"/>
      <c r="AN202" s="4"/>
      <c r="AO202" s="4"/>
      <c r="AP202" s="4"/>
      <c r="AQ202" s="4"/>
      <c r="AR202" s="4"/>
      <c r="AS202" s="4"/>
      <c r="AU202" s="7"/>
      <c r="AV202" s="47"/>
      <c r="AW202" s="66"/>
      <c r="AX202" s="66"/>
      <c r="AY202" s="66"/>
      <c r="AZ202" s="78"/>
      <c r="BA202" s="66"/>
      <c r="BB202" s="66"/>
      <c r="BC202" s="4"/>
      <c r="BD202" s="69"/>
      <c r="BE202" s="4"/>
      <c r="BF202" s="4"/>
      <c r="BG202" s="9" t="s">
        <v>157</v>
      </c>
      <c r="BH202" s="7"/>
      <c r="BI202" s="7"/>
      <c r="BJ202" s="7"/>
      <c r="BK202" s="7"/>
      <c r="BL202" s="7"/>
      <c r="BM202" s="7" t="str">
        <f t="shared" ca="1" si="44"/>
        <v/>
      </c>
      <c r="BN202" s="75" t="str">
        <f t="shared" si="45"/>
        <v/>
      </c>
      <c r="BO202" s="75" t="str">
        <f t="shared" si="46"/>
        <v/>
      </c>
      <c r="BU202" s="4" t="str">
        <f>IF(IFERROR(VLOOKUP(C202,C203:C$1993,1,0),"")="","",COUNTIF(C:C,C202))</f>
        <v/>
      </c>
      <c r="BY202" s="5" t="str">
        <f>IF(B202="","",IF(BU202="",1+(MAX(BY$2:BY201)),""))</f>
        <v/>
      </c>
      <c r="BZ202" s="5" t="str">
        <f t="shared" si="47"/>
        <v/>
      </c>
      <c r="CA202" s="5" t="str">
        <f t="shared" si="48"/>
        <v/>
      </c>
      <c r="CB202" s="14" t="str">
        <f t="shared" si="49"/>
        <v/>
      </c>
      <c r="CC202" s="25"/>
      <c r="CD202" s="15"/>
      <c r="CE202" s="5" t="str">
        <f t="shared" ref="CE202:CE210" si="51">CONCATENATE(AJ202,AL202,AM202,AN202,AO202)</f>
        <v/>
      </c>
      <c r="CH202" s="5" t="str">
        <f t="shared" si="39"/>
        <v/>
      </c>
      <c r="CI202" s="5" t="str">
        <f>IF(J202="","",IFERROR(IF(VLOOKUP(J202,J$2:J201,1,0)=0,"",""),J202))</f>
        <v/>
      </c>
      <c r="CJ202" s="22" t="str">
        <f>IF(CI202="","",(IFERROR(VLOOKUP(MID(CI202,1,1),$DA$2:DE$28,3,0),0)+IFERROR(VLOOKUP(MID(CI202,2,1),DA$2:DE$28,4,0),0)+IFERROR(VLOOKUP(MID(CI202,3,1),DA$2:DE$28,5,0),0)+(ROW(CI202)/1000000000000)))</f>
        <v/>
      </c>
      <c r="CL202" s="5">
        <v>201</v>
      </c>
      <c r="CM202" s="5" t="str">
        <f>IFERROR(VLOOKUP(CL202,CH$2:CI1278,2,0),"")</f>
        <v/>
      </c>
      <c r="CO202" s="14"/>
      <c r="DG202" s="5" t="e">
        <f>IF(REPORTE!AH$2="si",IF(C202=VALUE(REPORTE!C$22),IF(SUM(DG203:DG$1993),CONCATENATE(INT(B202),", "),INT(B202)),""),IF(C202=VALUE(REPORTE!C$21),IF(SUM(DG203:DG$1993),CONCATENATE(INT(B202),", "),INT(B202)),""))</f>
        <v>#VALUE!</v>
      </c>
    </row>
    <row r="203" spans="1:111" s="5" customFormat="1" ht="15" customHeight="1" x14ac:dyDescent="0.25">
      <c r="A203" s="4" t="str">
        <f t="shared" ca="1" si="42"/>
        <v/>
      </c>
      <c r="B203" s="6"/>
      <c r="C203" s="8"/>
      <c r="D203" s="1" t="str">
        <f>IFERROR(INDEX('padron cfe'!B:B,MATCH(DATOS!C203,'padron cfe'!A:A,0),1),"")</f>
        <v/>
      </c>
      <c r="E203" s="1"/>
      <c r="F203" s="7"/>
      <c r="G203" s="9" t="s">
        <v>157</v>
      </c>
      <c r="H203" s="5" t="str">
        <f>IF(F203="","",IFERROR(CONCATENATE("PEUA",VLOOKUP(ESTADO,REPORTE!AV$2:AW$33,2,0),DIDTRITO_FORM,CADER_FORM,IFERROR(INDEX(BS:BS,MATCH(DAY(F203),BR:BR,0),1),DAY(F203)),IFERROR(INDEX(BS:BS,MATCH(MONTH(F203),BR:BR,0),1),MONTH(F203)),YEAR(F203),G203),""))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0"/>
        <v/>
      </c>
      <c r="T203" s="2" t="str">
        <f>IFERROR(INDEX('padron cfe'!D:D,MATCH(DATOS!C203,'padron cfe'!A:A,0),1),"")</f>
        <v/>
      </c>
      <c r="U203" s="4"/>
      <c r="V203" s="4"/>
      <c r="W203" s="4"/>
      <c r="X203" s="4"/>
      <c r="Y203" s="6" t="s">
        <v>157</v>
      </c>
      <c r="Z203" s="4"/>
      <c r="AA203" s="4" t="str">
        <f t="shared" si="43"/>
        <v/>
      </c>
      <c r="AB203" s="4"/>
      <c r="AC203" s="4"/>
      <c r="AD203" s="4"/>
      <c r="AE203" s="2" t="str">
        <f>IFERROR(IF(INDEX(AE$1:AE202,MATCH(J203,J$1:J202,0),1)=0,"",INDEX(AE$1:AE202,MATCH(J203,J$1:J202,0),1)),"")</f>
        <v/>
      </c>
      <c r="AF203" s="2" t="str">
        <f>IFERROR(IF(INDEX(AF$1:AF202,MATCH(J203,J$1:J202,0),1)=0,"",INDEX(AF$1:AF202,MATCH(J203,J$1:J202,0),1)),"")</f>
        <v/>
      </c>
      <c r="AG203" s="2" t="str">
        <f>IFERROR(IF(INDEX(AG$1:AG202,MATCH(J203,J$1:J202,0),1)=0,"",INDEX(AG$1:AG202,MATCH(J203,J$1:J202,0),1)),"")</f>
        <v/>
      </c>
      <c r="AH203" s="2"/>
      <c r="AI203" s="2"/>
      <c r="AJ203" s="2"/>
      <c r="AK203" s="4"/>
      <c r="AL203" s="4"/>
      <c r="AM203" s="4"/>
      <c r="AN203" s="4"/>
      <c r="AO203" s="4"/>
      <c r="AP203" s="4"/>
      <c r="AQ203" s="4"/>
      <c r="AR203" s="4"/>
      <c r="AS203" s="4"/>
      <c r="AU203" s="7"/>
      <c r="AV203" s="47"/>
      <c r="AW203" s="66"/>
      <c r="AX203" s="66"/>
      <c r="AY203" s="66"/>
      <c r="AZ203" s="78"/>
      <c r="BA203" s="66"/>
      <c r="BB203" s="66"/>
      <c r="BC203" s="4"/>
      <c r="BD203" s="69"/>
      <c r="BE203" s="4"/>
      <c r="BF203" s="4"/>
      <c r="BG203" s="9"/>
      <c r="BH203" s="7"/>
      <c r="BI203" s="7"/>
      <c r="BJ203" s="7"/>
      <c r="BK203" s="7"/>
      <c r="BL203" s="7"/>
      <c r="BM203" s="7" t="str">
        <f t="shared" ca="1" si="44"/>
        <v/>
      </c>
      <c r="BN203" s="75" t="str">
        <f t="shared" si="45"/>
        <v/>
      </c>
      <c r="BO203" s="75" t="str">
        <f t="shared" si="46"/>
        <v/>
      </c>
      <c r="BU203" s="4" t="str">
        <f>IF(IFERROR(VLOOKUP(C203,C204:C$1993,1,0),"")="","",COUNTIF(C:C,C203))</f>
        <v/>
      </c>
      <c r="BY203" s="5" t="str">
        <f>IF(B203="","",IF(BU203="",1+(MAX(BY$2:BY202)),""))</f>
        <v/>
      </c>
      <c r="BZ203" s="5" t="str">
        <f t="shared" si="47"/>
        <v/>
      </c>
      <c r="CA203" s="5" t="str">
        <f t="shared" si="48"/>
        <v/>
      </c>
      <c r="CB203" s="14" t="str">
        <f t="shared" si="49"/>
        <v/>
      </c>
      <c r="CC203" s="25"/>
      <c r="CD203" s="15"/>
      <c r="CE203" s="5" t="str">
        <f t="shared" si="51"/>
        <v/>
      </c>
      <c r="CH203" s="5" t="str">
        <f t="shared" ref="CH203:CH266" si="52">IFERROR(RANK(CJ203,CJ$2:CJ$1493,1),"")</f>
        <v/>
      </c>
      <c r="CI203" s="5" t="str">
        <f>IF(J203="","",IFERROR(IF(VLOOKUP(J203,J$2:J202,1,0)=0,"",""),J203))</f>
        <v/>
      </c>
      <c r="CJ203" s="22" t="str">
        <f>IF(CI203="","",(IFERROR(VLOOKUP(MID(CI203,1,1),$DA$2:DE$28,3,0),0)+IFERROR(VLOOKUP(MID(CI203,2,1),DA$2:DE$28,4,0),0)+IFERROR(VLOOKUP(MID(CI203,3,1),DA$2:DE$28,5,0),0)+(ROW(CI203)/1000000000000)))</f>
        <v/>
      </c>
      <c r="CL203" s="5">
        <v>202</v>
      </c>
      <c r="CM203" s="5" t="str">
        <f>IFERROR(VLOOKUP(CL203,CH$2:CI1279,2,0),"")</f>
        <v/>
      </c>
      <c r="DG203" s="5" t="e">
        <f>IF(REPORTE!AH$2="si",IF(C203=VALUE(REPORTE!C$22),IF(SUM(DG204:DG$1993),CONCATENATE(INT(B203),", "),INT(B203)),""),IF(C203=VALUE(REPORTE!C$21),IF(SUM(DG204:DG$1993),CONCATENATE(INT(B203),", "),INT(B203)),""))</f>
        <v>#VALUE!</v>
      </c>
    </row>
    <row r="204" spans="1:111" s="5" customFormat="1" ht="15" customHeight="1" x14ac:dyDescent="0.25">
      <c r="A204" s="4" t="str">
        <f t="shared" ca="1" si="42"/>
        <v/>
      </c>
      <c r="B204" s="6"/>
      <c r="C204" s="8"/>
      <c r="D204" s="1" t="str">
        <f>IFERROR(INDEX('padron cfe'!B:B,MATCH(DATOS!C204,'padron cfe'!A:A,0),1),"")</f>
        <v/>
      </c>
      <c r="E204" s="1"/>
      <c r="F204" s="7"/>
      <c r="G204" s="9" t="s">
        <v>157</v>
      </c>
      <c r="H204" s="5" t="str">
        <f>IF(F204="","",IFERROR(CONCATENATE("PEUA",VLOOKUP(ESTADO,REPORTE!AV$2:AW$33,2,0),DIDTRITO_FORM,CADER_FORM,IFERROR(INDEX(BS:BS,MATCH(DAY(F204),BR:BR,0),1),DAY(F204)),IFERROR(INDEX(BS:BS,MATCH(MONTH(F204),BR:BR,0),1),MONTH(F204)),YEAR(F204),G204),""))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0"/>
        <v/>
      </c>
      <c r="T204" s="2" t="str">
        <f>IFERROR(INDEX('padron cfe'!D:D,MATCH(DATOS!C204,'padron cfe'!A:A,0),1),"")</f>
        <v/>
      </c>
      <c r="U204" s="4"/>
      <c r="V204" s="4"/>
      <c r="W204" s="4"/>
      <c r="X204" s="4"/>
      <c r="Y204" s="6" t="s">
        <v>157</v>
      </c>
      <c r="Z204" s="4"/>
      <c r="AA204" s="4" t="str">
        <f t="shared" si="43"/>
        <v/>
      </c>
      <c r="AB204" s="4"/>
      <c r="AC204" s="4"/>
      <c r="AD204" s="4"/>
      <c r="AE204" s="2" t="str">
        <f>IFERROR(IF(INDEX(AE$1:AE203,MATCH(J204,J$1:J203,0),1)=0,"",INDEX(AE$1:AE203,MATCH(J204,J$1:J203,0),1)),"")</f>
        <v/>
      </c>
      <c r="AF204" s="2" t="str">
        <f>IFERROR(IF(INDEX(AF$1:AF203,MATCH(J204,J$1:J203,0),1)=0,"",INDEX(AF$1:AF203,MATCH(J204,J$1:J203,0),1)),"")</f>
        <v/>
      </c>
      <c r="AG204" s="2" t="str">
        <f>IFERROR(IF(INDEX(AG$1:AG203,MATCH(J204,J$1:J203,0),1)=0,"",INDEX(AG$1:AG203,MATCH(J204,J$1:J203,0),1)),"")</f>
        <v/>
      </c>
      <c r="AH204" s="2"/>
      <c r="AI204" s="2"/>
      <c r="AJ204" s="2"/>
      <c r="AK204" s="4"/>
      <c r="AL204" s="4"/>
      <c r="AM204" s="4"/>
      <c r="AN204" s="4"/>
      <c r="AO204" s="4"/>
      <c r="AP204" s="4"/>
      <c r="AQ204" s="4"/>
      <c r="AR204" s="4"/>
      <c r="AS204" s="4"/>
      <c r="AU204" s="7"/>
      <c r="AV204" s="47"/>
      <c r="AW204" s="66"/>
      <c r="AX204" s="66"/>
      <c r="AY204" s="66"/>
      <c r="AZ204" s="78"/>
      <c r="BA204" s="66"/>
      <c r="BB204" s="66"/>
      <c r="BC204" s="4"/>
      <c r="BD204" s="69"/>
      <c r="BE204" s="4"/>
      <c r="BF204" s="4"/>
      <c r="BG204" s="9" t="s">
        <v>157</v>
      </c>
      <c r="BH204" s="7"/>
      <c r="BI204" s="7"/>
      <c r="BJ204" s="7"/>
      <c r="BK204" s="7"/>
      <c r="BL204" s="7"/>
      <c r="BM204" s="7" t="str">
        <f t="shared" ca="1" si="44"/>
        <v/>
      </c>
      <c r="BN204" s="75" t="str">
        <f t="shared" si="45"/>
        <v/>
      </c>
      <c r="BO204" s="75" t="str">
        <f t="shared" si="46"/>
        <v/>
      </c>
      <c r="BU204" s="4" t="str">
        <f>IF(IFERROR(VLOOKUP(C204,C205:C$1993,1,0),"")="","",COUNTIF(C:C,C204))</f>
        <v/>
      </c>
      <c r="BY204" s="5" t="str">
        <f>IF(B204="","",IF(BU204="",1+(MAX(BY$2:BY203)),""))</f>
        <v/>
      </c>
      <c r="BZ204" s="5" t="str">
        <f t="shared" si="47"/>
        <v/>
      </c>
      <c r="CA204" s="5" t="str">
        <f t="shared" si="48"/>
        <v/>
      </c>
      <c r="CB204" s="14" t="str">
        <f t="shared" si="49"/>
        <v/>
      </c>
      <c r="CC204" s="25"/>
      <c r="CD204" s="15"/>
      <c r="CE204" s="5" t="str">
        <f t="shared" si="51"/>
        <v/>
      </c>
      <c r="CH204" s="5" t="str">
        <f t="shared" si="52"/>
        <v/>
      </c>
      <c r="CI204" s="5" t="str">
        <f>IF(J204="","",IFERROR(IF(VLOOKUP(J204,J$2:J203,1,0)=0,"",""),J204))</f>
        <v/>
      </c>
      <c r="CJ204" s="22" t="str">
        <f>IF(CI204="","",(IFERROR(VLOOKUP(MID(CI204,1,1),$DA$2:DE$28,3,0),0)+IFERROR(VLOOKUP(MID(CI204,2,1),DA$2:DE$28,4,0),0)+IFERROR(VLOOKUP(MID(CI204,3,1),DA$2:DE$28,5,0),0)+(ROW(CI204)/1000000000000)))</f>
        <v/>
      </c>
      <c r="CL204" s="5">
        <v>203</v>
      </c>
      <c r="CM204" s="5" t="str">
        <f>IFERROR(VLOOKUP(CL204,CH$2:CI1280,2,0),"")</f>
        <v/>
      </c>
      <c r="DG204" s="5" t="e">
        <f>IF(REPORTE!AH$2="si",IF(C204=VALUE(REPORTE!C$22),IF(SUM(DG205:DG$1993),CONCATENATE(INT(B204),", "),INT(B204)),""),IF(C204=VALUE(REPORTE!C$21),IF(SUM(DG205:DG$1993),CONCATENATE(INT(B204),", "),INT(B204)),""))</f>
        <v>#VALUE!</v>
      </c>
    </row>
    <row r="205" spans="1:111" s="5" customFormat="1" ht="15" customHeight="1" x14ac:dyDescent="0.25">
      <c r="A205" s="4" t="str">
        <f t="shared" ca="1" si="42"/>
        <v/>
      </c>
      <c r="B205" s="6"/>
      <c r="C205" s="8"/>
      <c r="D205" s="1" t="str">
        <f>IFERROR(INDEX('padron cfe'!B:B,MATCH(DATOS!C205,'padron cfe'!A:A,0),1),"")</f>
        <v/>
      </c>
      <c r="E205" s="1"/>
      <c r="F205" s="7"/>
      <c r="G205" s="9" t="s">
        <v>157</v>
      </c>
      <c r="H205" s="5" t="str">
        <f>IF(F205="","",IFERROR(CONCATENATE("PEUA",VLOOKUP(ESTADO,REPORTE!AV$2:AW$33,2,0),DIDTRITO_FORM,CADER_FORM,IFERROR(INDEX(BS:BS,MATCH(DAY(F205),BR:BR,0),1),DAY(F205)),IFERROR(INDEX(BS:BS,MATCH(MONTH(F205),BR:BR,0),1),MONTH(F205)),YEAR(F205),G205),""))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0"/>
        <v/>
      </c>
      <c r="T205" s="2" t="str">
        <f>IFERROR(INDEX('padron cfe'!D:D,MATCH(DATOS!C205,'padron cfe'!A:A,0),1),"")</f>
        <v/>
      </c>
      <c r="U205" s="4"/>
      <c r="V205" s="4"/>
      <c r="W205" s="4"/>
      <c r="X205" s="4"/>
      <c r="Y205" s="6" t="s">
        <v>157</v>
      </c>
      <c r="Z205" s="4"/>
      <c r="AA205" s="4" t="str">
        <f t="shared" si="43"/>
        <v/>
      </c>
      <c r="AB205" s="4"/>
      <c r="AC205" s="4"/>
      <c r="AD205" s="4"/>
      <c r="AE205" s="2" t="str">
        <f>IFERROR(IF(INDEX(AE$1:AE204,MATCH(J205,J$1:J204,0),1)=0,"",INDEX(AE$1:AE204,MATCH(J205,J$1:J204,0),1)),"")</f>
        <v/>
      </c>
      <c r="AF205" s="2" t="str">
        <f>IFERROR(IF(INDEX(AF$1:AF204,MATCH(J205,J$1:J204,0),1)=0,"",INDEX(AF$1:AF204,MATCH(J205,J$1:J204,0),1)),"")</f>
        <v/>
      </c>
      <c r="AG205" s="2" t="str">
        <f>IFERROR(IF(INDEX(AG$1:AG204,MATCH(J205,J$1:J204,0),1)=0,"",INDEX(AG$1:AG204,MATCH(J205,J$1:J204,0),1)),"")</f>
        <v/>
      </c>
      <c r="AH205" s="2"/>
      <c r="AI205" s="2"/>
      <c r="AJ205" s="2"/>
      <c r="AK205" s="4"/>
      <c r="AL205" s="4"/>
      <c r="AM205" s="4"/>
      <c r="AN205" s="4"/>
      <c r="AO205" s="4"/>
      <c r="AP205" s="4"/>
      <c r="AQ205" s="4"/>
      <c r="AR205" s="4"/>
      <c r="AS205" s="4"/>
      <c r="AU205" s="7"/>
      <c r="AV205" s="47"/>
      <c r="AW205" s="66"/>
      <c r="AX205" s="66"/>
      <c r="AY205" s="66"/>
      <c r="AZ205" s="78"/>
      <c r="BA205" s="66"/>
      <c r="BB205" s="66"/>
      <c r="BC205" s="4"/>
      <c r="BD205" s="69"/>
      <c r="BE205" s="4"/>
      <c r="BF205" s="4"/>
      <c r="BG205" s="9"/>
      <c r="BH205" s="7"/>
      <c r="BI205" s="7"/>
      <c r="BJ205" s="7"/>
      <c r="BK205" s="7"/>
      <c r="BL205" s="7"/>
      <c r="BM205" s="7" t="str">
        <f t="shared" ca="1" si="44"/>
        <v/>
      </c>
      <c r="BN205" s="75" t="str">
        <f t="shared" si="45"/>
        <v/>
      </c>
      <c r="BO205" s="75" t="str">
        <f t="shared" si="46"/>
        <v/>
      </c>
      <c r="BU205" s="4" t="str">
        <f>IF(IFERROR(VLOOKUP(C205,C206:C$1993,1,0),"")="","",COUNTIF(C:C,C205))</f>
        <v/>
      </c>
      <c r="BY205" s="5" t="str">
        <f>IF(B205="","",IF(BU205="",1+(MAX(BY$2:BY204)),""))</f>
        <v/>
      </c>
      <c r="BZ205" s="5" t="str">
        <f t="shared" si="47"/>
        <v/>
      </c>
      <c r="CA205" s="5" t="str">
        <f t="shared" si="48"/>
        <v/>
      </c>
      <c r="CB205" s="14" t="str">
        <f t="shared" si="49"/>
        <v/>
      </c>
      <c r="CC205" s="25"/>
      <c r="CD205" s="15"/>
      <c r="CE205" s="5" t="str">
        <f t="shared" si="51"/>
        <v/>
      </c>
      <c r="CH205" s="5" t="str">
        <f t="shared" si="52"/>
        <v/>
      </c>
      <c r="CI205" s="5" t="str">
        <f>IF(J205="","",IFERROR(IF(VLOOKUP(J205,J$2:J204,1,0)=0,"",""),J205))</f>
        <v/>
      </c>
      <c r="CJ205" s="22" t="str">
        <f>IF(CI205="","",(IFERROR(VLOOKUP(MID(CI205,1,1),$DA$2:DE$28,3,0),0)+IFERROR(VLOOKUP(MID(CI205,2,1),DA$2:DE$28,4,0),0)+IFERROR(VLOOKUP(MID(CI205,3,1),DA$2:DE$28,5,0),0)+(ROW(CI205)/1000000000000)))</f>
        <v/>
      </c>
      <c r="CL205" s="5">
        <v>204</v>
      </c>
      <c r="CM205" s="5" t="str">
        <f>IFERROR(VLOOKUP(CL205,CH$2:CI1281,2,0),"")</f>
        <v/>
      </c>
      <c r="DG205" s="5" t="e">
        <f>IF(REPORTE!AH$2="si",IF(C205=VALUE(REPORTE!C$22),IF(SUM(DG206:DG$1993),CONCATENATE(INT(B205),", "),INT(B205)),""),IF(C205=VALUE(REPORTE!C$21),IF(SUM(DG206:DG$1993),CONCATENATE(INT(B205),", "),INT(B205)),""))</f>
        <v>#VALUE!</v>
      </c>
    </row>
    <row r="206" spans="1:111" s="5" customFormat="1" ht="15" customHeight="1" x14ac:dyDescent="0.25">
      <c r="A206" s="4" t="str">
        <f t="shared" ca="1" si="42"/>
        <v/>
      </c>
      <c r="B206" s="6"/>
      <c r="C206" s="8"/>
      <c r="D206" s="1" t="str">
        <f>IFERROR(INDEX('padron cfe'!B:B,MATCH(DATOS!C206,'padron cfe'!A:A,0),1),"")</f>
        <v/>
      </c>
      <c r="E206" s="1"/>
      <c r="F206" s="7"/>
      <c r="G206" s="9" t="s">
        <v>157</v>
      </c>
      <c r="H206" s="5" t="str">
        <f>IF(F206="","",IFERROR(CONCATENATE("PEUA",VLOOKUP(ESTADO,REPORTE!AV$2:AW$33,2,0),DIDTRITO_FORM,CADER_FORM,IFERROR(INDEX(BS:BS,MATCH(DAY(F206),BR:BR,0),1),DAY(F206)),IFERROR(INDEX(BS:BS,MATCH(MONTH(F206),BR:BR,0),1),MONTH(F206)),YEAR(F206),G206),""))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0"/>
        <v/>
      </c>
      <c r="T206" s="2" t="str">
        <f>IFERROR(INDEX('padron cfe'!D:D,MATCH(DATOS!C206,'padron cfe'!A:A,0),1),"")</f>
        <v/>
      </c>
      <c r="U206" s="4"/>
      <c r="V206" s="4"/>
      <c r="W206" s="4"/>
      <c r="X206" s="4"/>
      <c r="Y206" s="6" t="s">
        <v>157</v>
      </c>
      <c r="Z206" s="4"/>
      <c r="AA206" s="4" t="str">
        <f t="shared" si="43"/>
        <v/>
      </c>
      <c r="AB206" s="4"/>
      <c r="AC206" s="4"/>
      <c r="AD206" s="4"/>
      <c r="AE206" s="2" t="str">
        <f>IFERROR(IF(INDEX(AE$1:AE205,MATCH(J206,J$1:J205,0),1)=0,"",INDEX(AE$1:AE205,MATCH(J206,J$1:J205,0),1)),"")</f>
        <v/>
      </c>
      <c r="AF206" s="2" t="str">
        <f>IFERROR(IF(INDEX(AF$1:AF205,MATCH(J206,J$1:J205,0),1)=0,"",INDEX(AF$1:AF205,MATCH(J206,J$1:J205,0),1)),"")</f>
        <v/>
      </c>
      <c r="AG206" s="2" t="str">
        <f>IFERROR(IF(INDEX(AG$1:AG205,MATCH(J206,J$1:J205,0),1)=0,"",INDEX(AG$1:AG205,MATCH(J206,J$1:J205,0),1)),"")</f>
        <v/>
      </c>
      <c r="AH206" s="2"/>
      <c r="AI206" s="2"/>
      <c r="AJ206" s="2"/>
      <c r="AK206" s="4"/>
      <c r="AL206" s="4"/>
      <c r="AM206" s="4"/>
      <c r="AN206" s="4"/>
      <c r="AO206" s="4"/>
      <c r="AP206" s="4"/>
      <c r="AQ206" s="4"/>
      <c r="AR206" s="4"/>
      <c r="AS206" s="4"/>
      <c r="AU206" s="7"/>
      <c r="AV206" s="47"/>
      <c r="AW206" s="66"/>
      <c r="AX206" s="66"/>
      <c r="AY206" s="66"/>
      <c r="AZ206" s="78"/>
      <c r="BA206" s="66"/>
      <c r="BB206" s="66"/>
      <c r="BC206" s="4"/>
      <c r="BD206" s="69"/>
      <c r="BE206" s="4"/>
      <c r="BF206" s="4"/>
      <c r="BG206" s="9" t="s">
        <v>157</v>
      </c>
      <c r="BH206" s="7"/>
      <c r="BI206" s="7"/>
      <c r="BJ206" s="7"/>
      <c r="BK206" s="7"/>
      <c r="BL206" s="7"/>
      <c r="BM206" s="7" t="str">
        <f t="shared" ca="1" si="44"/>
        <v/>
      </c>
      <c r="BN206" s="75" t="str">
        <f t="shared" si="45"/>
        <v/>
      </c>
      <c r="BO206" s="75" t="str">
        <f t="shared" si="46"/>
        <v/>
      </c>
      <c r="BU206" s="4" t="str">
        <f>IF(IFERROR(VLOOKUP(C206,C207:C$1993,1,0),"")="","",COUNTIF(C:C,C206))</f>
        <v/>
      </c>
      <c r="BY206" s="5" t="str">
        <f>IF(B206="","",IF(BU206="",1+(MAX(BY$2:BY205)),""))</f>
        <v/>
      </c>
      <c r="BZ206" s="5" t="str">
        <f t="shared" si="47"/>
        <v/>
      </c>
      <c r="CA206" s="5" t="str">
        <f t="shared" si="48"/>
        <v/>
      </c>
      <c r="CB206" s="14" t="str">
        <f t="shared" si="49"/>
        <v/>
      </c>
      <c r="CC206" s="25"/>
      <c r="CD206" s="15"/>
      <c r="CE206" s="5" t="str">
        <f t="shared" si="51"/>
        <v/>
      </c>
      <c r="CH206" s="5" t="str">
        <f t="shared" si="52"/>
        <v/>
      </c>
      <c r="CI206" s="5" t="str">
        <f>IF(J206="","",IFERROR(IF(VLOOKUP(J206,J$2:J205,1,0)=0,"",""),J206))</f>
        <v/>
      </c>
      <c r="CJ206" s="22" t="str">
        <f>IF(CI206="","",(IFERROR(VLOOKUP(MID(CI206,1,1),$DA$2:DE$28,3,0),0)+IFERROR(VLOOKUP(MID(CI206,2,1),DA$2:DE$28,4,0),0)+IFERROR(VLOOKUP(MID(CI206,3,1),DA$2:DE$28,5,0),0)+(ROW(CI206)/1000000000000)))</f>
        <v/>
      </c>
      <c r="CL206" s="5">
        <v>205</v>
      </c>
      <c r="CM206" s="5" t="str">
        <f>IFERROR(VLOOKUP(CL206,CH$2:CI1282,2,0),"")</f>
        <v/>
      </c>
      <c r="DG206" s="5" t="e">
        <f>IF(REPORTE!AH$2="si",IF(C206=VALUE(REPORTE!C$22),IF(SUM(DG207:DG$1993),CONCATENATE(INT(B206),", "),INT(B206)),""),IF(C206=VALUE(REPORTE!C$21),IF(SUM(DG207:DG$1993),CONCATENATE(INT(B206),", "),INT(B206)),""))</f>
        <v>#VALUE!</v>
      </c>
    </row>
    <row r="207" spans="1:111" s="5" customFormat="1" ht="15" customHeight="1" x14ac:dyDescent="0.25">
      <c r="A207" s="4" t="str">
        <f t="shared" ca="1" si="42"/>
        <v/>
      </c>
      <c r="B207" s="6"/>
      <c r="C207" s="8"/>
      <c r="D207" s="1" t="str">
        <f>IFERROR(INDEX('padron cfe'!B:B,MATCH(DATOS!C207,'padron cfe'!A:A,0),1),"")</f>
        <v/>
      </c>
      <c r="E207" s="1"/>
      <c r="F207" s="7"/>
      <c r="G207" s="9" t="s">
        <v>157</v>
      </c>
      <c r="H207" s="5" t="str">
        <f>IF(F207="","",IFERROR(CONCATENATE("PEUA",VLOOKUP(ESTADO,REPORTE!AV$2:AW$33,2,0),DIDTRITO_FORM,CADER_FORM,IFERROR(INDEX(BS:BS,MATCH(DAY(F207),BR:BR,0),1),DAY(F207)),IFERROR(INDEX(BS:BS,MATCH(MONTH(F207),BR:BR,0),1),MONTH(F207)),YEAR(F207),G207),""))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0"/>
        <v/>
      </c>
      <c r="T207" s="2" t="str">
        <f>IFERROR(INDEX('padron cfe'!D:D,MATCH(DATOS!C207,'padron cfe'!A:A,0),1),"")</f>
        <v/>
      </c>
      <c r="U207" s="4"/>
      <c r="V207" s="4"/>
      <c r="W207" s="4"/>
      <c r="X207" s="4"/>
      <c r="Y207" s="6" t="s">
        <v>157</v>
      </c>
      <c r="Z207" s="4"/>
      <c r="AA207" s="4" t="str">
        <f t="shared" si="43"/>
        <v/>
      </c>
      <c r="AB207" s="4"/>
      <c r="AC207" s="4"/>
      <c r="AD207" s="4"/>
      <c r="AE207" s="2" t="str">
        <f>IFERROR(IF(INDEX(AE$1:AE206,MATCH(J207,J$1:J206,0),1)=0,"",INDEX(AE$1:AE206,MATCH(J207,J$1:J206,0),1)),"")</f>
        <v/>
      </c>
      <c r="AF207" s="2" t="str">
        <f>IFERROR(IF(INDEX(AF$1:AF206,MATCH(J207,J$1:J206,0),1)=0,"",INDEX(AF$1:AF206,MATCH(J207,J$1:J206,0),1)),"")</f>
        <v/>
      </c>
      <c r="AG207" s="2" t="str">
        <f>IFERROR(IF(INDEX(AG$1:AG206,MATCH(J207,J$1:J206,0),1)=0,"",INDEX(AG$1:AG206,MATCH(J207,J$1:J206,0),1)),"")</f>
        <v/>
      </c>
      <c r="AH207" s="2"/>
      <c r="AI207" s="2"/>
      <c r="AJ207" s="2"/>
      <c r="AK207" s="4"/>
      <c r="AL207" s="4"/>
      <c r="AM207" s="4"/>
      <c r="AN207" s="4"/>
      <c r="AO207" s="4"/>
      <c r="AP207" s="4"/>
      <c r="AQ207" s="4"/>
      <c r="AR207" s="4"/>
      <c r="AS207" s="4"/>
      <c r="AU207" s="7"/>
      <c r="AV207" s="47"/>
      <c r="AW207" s="66"/>
      <c r="AX207" s="66"/>
      <c r="AY207" s="66"/>
      <c r="AZ207" s="78"/>
      <c r="BA207" s="66"/>
      <c r="BB207" s="66"/>
      <c r="BC207" s="4"/>
      <c r="BD207" s="69"/>
      <c r="BE207" s="4"/>
      <c r="BF207" s="4"/>
      <c r="BG207" s="9"/>
      <c r="BH207" s="7"/>
      <c r="BI207" s="7"/>
      <c r="BJ207" s="7"/>
      <c r="BK207" s="7"/>
      <c r="BL207" s="7"/>
      <c r="BM207" s="7" t="str">
        <f t="shared" ca="1" si="44"/>
        <v/>
      </c>
      <c r="BN207" s="75" t="str">
        <f t="shared" si="45"/>
        <v/>
      </c>
      <c r="BO207" s="75" t="str">
        <f t="shared" si="46"/>
        <v/>
      </c>
      <c r="BU207" s="4" t="str">
        <f>IF(IFERROR(VLOOKUP(C207,C208:C$1993,1,0),"")="","",COUNTIF(C:C,C207))</f>
        <v/>
      </c>
      <c r="BY207" s="5" t="str">
        <f>IF(B207="","",IF(BU207="",1+(MAX(BY$2:BY206)),""))</f>
        <v/>
      </c>
      <c r="BZ207" s="5" t="str">
        <f t="shared" si="47"/>
        <v/>
      </c>
      <c r="CA207" s="5" t="str">
        <f t="shared" si="48"/>
        <v/>
      </c>
      <c r="CB207" s="14" t="str">
        <f t="shared" si="49"/>
        <v/>
      </c>
      <c r="CC207" s="25"/>
      <c r="CD207" s="15"/>
      <c r="CE207" s="5" t="str">
        <f t="shared" si="51"/>
        <v/>
      </c>
      <c r="CH207" s="5" t="str">
        <f t="shared" si="52"/>
        <v/>
      </c>
      <c r="CI207" s="5" t="str">
        <f>IF(J207="","",IFERROR(IF(VLOOKUP(J207,J$2:J206,1,0)=0,"",""),J207))</f>
        <v/>
      </c>
      <c r="CJ207" s="22" t="str">
        <f>IF(CI207="","",(IFERROR(VLOOKUP(MID(CI207,1,1),$DA$2:DE$28,3,0),0)+IFERROR(VLOOKUP(MID(CI207,2,1),DA$2:DE$28,4,0),0)+IFERROR(VLOOKUP(MID(CI207,3,1),DA$2:DE$28,5,0),0)+(ROW(CI207)/1000000000000)))</f>
        <v/>
      </c>
      <c r="CL207" s="5">
        <v>206</v>
      </c>
      <c r="CM207" s="5" t="str">
        <f>IFERROR(VLOOKUP(CL207,CH$2:CI1283,2,0),"")</f>
        <v/>
      </c>
      <c r="DG207" s="5" t="e">
        <f>IF(REPORTE!AH$2="si",IF(C207=VALUE(REPORTE!C$22),IF(SUM(DG208:DG$1993),CONCATENATE(INT(B207),", "),INT(B207)),""),IF(C207=VALUE(REPORTE!C$21),IF(SUM(DG208:DG$1993),CONCATENATE(INT(B207),", "),INT(B207)),""))</f>
        <v>#VALUE!</v>
      </c>
    </row>
    <row r="208" spans="1:111" s="5" customFormat="1" ht="15" customHeight="1" x14ac:dyDescent="0.25">
      <c r="A208" s="4" t="str">
        <f t="shared" ca="1" si="42"/>
        <v/>
      </c>
      <c r="B208" s="6"/>
      <c r="C208" s="8"/>
      <c r="D208" s="1" t="str">
        <f>IFERROR(INDEX('padron cfe'!B:B,MATCH(DATOS!C208,'padron cfe'!A:A,0),1),"")</f>
        <v/>
      </c>
      <c r="E208" s="1"/>
      <c r="F208" s="7"/>
      <c r="G208" s="9" t="s">
        <v>157</v>
      </c>
      <c r="H208" s="5" t="str">
        <f>IF(F208="","",IFERROR(CONCATENATE("PEUA",VLOOKUP(ESTADO,REPORTE!AV$2:AW$33,2,0),DIDTRITO_FORM,CADER_FORM,IFERROR(INDEX(BS:BS,MATCH(DAY(F208),BR:BR,0),1),DAY(F208)),IFERROR(INDEX(BS:BS,MATCH(MONTH(F208),BR:BR,0),1),MONTH(F208)),YEAR(F208),G208),""))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0"/>
        <v/>
      </c>
      <c r="T208" s="2" t="str">
        <f>IFERROR(INDEX('padron cfe'!D:D,MATCH(DATOS!C208,'padron cfe'!A:A,0),1),"")</f>
        <v/>
      </c>
      <c r="U208" s="4"/>
      <c r="V208" s="4"/>
      <c r="W208" s="4"/>
      <c r="X208" s="4"/>
      <c r="Y208" s="6" t="s">
        <v>157</v>
      </c>
      <c r="Z208" s="4"/>
      <c r="AA208" s="4" t="str">
        <f t="shared" si="43"/>
        <v/>
      </c>
      <c r="AB208" s="4"/>
      <c r="AC208" s="4"/>
      <c r="AD208" s="4"/>
      <c r="AE208" s="2" t="str">
        <f>IFERROR(IF(INDEX(AE$1:AE207,MATCH(J208,J$1:J207,0),1)=0,"",INDEX(AE$1:AE207,MATCH(J208,J$1:J207,0),1)),"")</f>
        <v/>
      </c>
      <c r="AF208" s="2" t="str">
        <f>IFERROR(IF(INDEX(AF$1:AF207,MATCH(J208,J$1:J207,0),1)=0,"",INDEX(AF$1:AF207,MATCH(J208,J$1:J207,0),1)),"")</f>
        <v/>
      </c>
      <c r="AG208" s="2" t="str">
        <f>IFERROR(IF(INDEX(AG$1:AG207,MATCH(J208,J$1:J207,0),1)=0,"",INDEX(AG$1:AG207,MATCH(J208,J$1:J207,0),1)),"")</f>
        <v/>
      </c>
      <c r="AH208" s="2"/>
      <c r="AI208" s="2"/>
      <c r="AJ208" s="2"/>
      <c r="AK208" s="4"/>
      <c r="AL208" s="4"/>
      <c r="AM208" s="4"/>
      <c r="AN208" s="4"/>
      <c r="AO208" s="4"/>
      <c r="AP208" s="4"/>
      <c r="AQ208" s="4"/>
      <c r="AR208" s="4"/>
      <c r="AS208" s="4"/>
      <c r="AU208" s="7"/>
      <c r="AV208" s="47"/>
      <c r="AW208" s="66"/>
      <c r="AX208" s="66"/>
      <c r="AY208" s="66"/>
      <c r="AZ208" s="78"/>
      <c r="BA208" s="66"/>
      <c r="BB208" s="66"/>
      <c r="BC208" s="4"/>
      <c r="BD208" s="69"/>
      <c r="BE208" s="4"/>
      <c r="BF208" s="4"/>
      <c r="BG208" s="9" t="s">
        <v>157</v>
      </c>
      <c r="BH208" s="7"/>
      <c r="BI208" s="7"/>
      <c r="BJ208" s="7"/>
      <c r="BK208" s="7"/>
      <c r="BL208" s="7"/>
      <c r="BM208" s="7" t="str">
        <f t="shared" ca="1" si="44"/>
        <v/>
      </c>
      <c r="BN208" s="75" t="str">
        <f t="shared" si="45"/>
        <v/>
      </c>
      <c r="BO208" s="75" t="str">
        <f t="shared" si="46"/>
        <v/>
      </c>
      <c r="BU208" s="4" t="str">
        <f>IF(IFERROR(VLOOKUP(C208,C209:C$1993,1,0),"")="","",COUNTIF(C:C,C208))</f>
        <v/>
      </c>
      <c r="BY208" s="5" t="str">
        <f>IF(B208="","",IF(BU208="",1+(MAX(BY$2:BY207)),""))</f>
        <v/>
      </c>
      <c r="BZ208" s="5" t="str">
        <f t="shared" si="47"/>
        <v/>
      </c>
      <c r="CA208" s="5" t="str">
        <f t="shared" si="48"/>
        <v/>
      </c>
      <c r="CB208" s="14" t="str">
        <f t="shared" si="49"/>
        <v/>
      </c>
      <c r="CC208" s="25"/>
      <c r="CD208" s="15"/>
      <c r="CE208" s="5" t="str">
        <f t="shared" si="51"/>
        <v/>
      </c>
      <c r="CH208" s="5" t="str">
        <f t="shared" si="52"/>
        <v/>
      </c>
      <c r="CI208" s="5" t="str">
        <f>IF(J208="","",IFERROR(IF(VLOOKUP(J208,J$2:J207,1,0)=0,"",""),J208))</f>
        <v/>
      </c>
      <c r="CJ208" s="22" t="str">
        <f>IF(CI208="","",(IFERROR(VLOOKUP(MID(CI208,1,1),$DA$2:DE$28,3,0),0)+IFERROR(VLOOKUP(MID(CI208,2,1),DA$2:DE$28,4,0),0)+IFERROR(VLOOKUP(MID(CI208,3,1),DA$2:DE$28,5,0),0)+(ROW(CI208)/1000000000000)))</f>
        <v/>
      </c>
      <c r="CL208" s="5">
        <v>207</v>
      </c>
      <c r="CM208" s="5" t="str">
        <f>IFERROR(VLOOKUP(CL208,CH$2:CI1284,2,0),"")</f>
        <v/>
      </c>
      <c r="DG208" s="5" t="e">
        <f>IF(REPORTE!AH$2="si",IF(C208=VALUE(REPORTE!C$22),IF(SUM(DG209:DG$1993),CONCATENATE(INT(B208),", "),INT(B208)),""),IF(C208=VALUE(REPORTE!C$21),IF(SUM(DG209:DG$1993),CONCATENATE(INT(B208),", "),INT(B208)),""))</f>
        <v>#VALUE!</v>
      </c>
    </row>
    <row r="209" spans="1:112" s="5" customFormat="1" ht="15" customHeight="1" x14ac:dyDescent="0.25">
      <c r="A209" s="4" t="str">
        <f t="shared" ca="1" si="42"/>
        <v/>
      </c>
      <c r="B209" s="6"/>
      <c r="C209" s="8"/>
      <c r="D209" s="1" t="str">
        <f>IFERROR(INDEX('padron cfe'!B:B,MATCH(DATOS!C209,'padron cfe'!A:A,0),1),"")</f>
        <v/>
      </c>
      <c r="E209" s="1"/>
      <c r="F209" s="7"/>
      <c r="G209" s="9" t="s">
        <v>157</v>
      </c>
      <c r="H209" s="5" t="str">
        <f>IF(F209="","",IFERROR(CONCATENATE("PEUA",VLOOKUP(ESTADO,REPORTE!AV$2:AW$33,2,0),DIDTRITO_FORM,CADER_FORM,IFERROR(INDEX(BS:BS,MATCH(DAY(F209),BR:BR,0),1),DAY(F209)),IFERROR(INDEX(BS:BS,MATCH(MONTH(F209),BR:BR,0),1),MONTH(F209)),YEAR(F209),G209),""))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0"/>
        <v/>
      </c>
      <c r="T209" s="2" t="str">
        <f>IFERROR(INDEX('padron cfe'!D:D,MATCH(DATOS!C209,'padron cfe'!A:A,0),1),"")</f>
        <v/>
      </c>
      <c r="U209" s="4"/>
      <c r="V209" s="4"/>
      <c r="W209" s="4"/>
      <c r="X209" s="4"/>
      <c r="Y209" s="6" t="s">
        <v>157</v>
      </c>
      <c r="Z209" s="4"/>
      <c r="AA209" s="4" t="str">
        <f t="shared" si="43"/>
        <v/>
      </c>
      <c r="AB209" s="4"/>
      <c r="AC209" s="4"/>
      <c r="AD209" s="4"/>
      <c r="AE209" s="2" t="str">
        <f>IFERROR(IF(INDEX(AE$1:AE208,MATCH(J209,J$1:J208,0),1)=0,"",INDEX(AE$1:AE208,MATCH(J209,J$1:J208,0),1)),"")</f>
        <v/>
      </c>
      <c r="AF209" s="2" t="str">
        <f>IFERROR(IF(INDEX(AF$1:AF208,MATCH(J209,J$1:J208,0),1)=0,"",INDEX(AF$1:AF208,MATCH(J209,J$1:J208,0),1)),"")</f>
        <v/>
      </c>
      <c r="AG209" s="2" t="str">
        <f>IFERROR(IF(INDEX(AG$1:AG208,MATCH(J209,J$1:J208,0),1)=0,"",INDEX(AG$1:AG208,MATCH(J209,J$1:J208,0),1)),"")</f>
        <v/>
      </c>
      <c r="AH209" s="2"/>
      <c r="AI209" s="2"/>
      <c r="AJ209" s="2"/>
      <c r="AK209" s="4"/>
      <c r="AL209" s="4"/>
      <c r="AM209" s="4"/>
      <c r="AN209" s="4"/>
      <c r="AO209" s="4"/>
      <c r="AP209" s="4"/>
      <c r="AQ209" s="4"/>
      <c r="AR209" s="4"/>
      <c r="AS209" s="4"/>
      <c r="AU209" s="7"/>
      <c r="AV209" s="47"/>
      <c r="AW209" s="66"/>
      <c r="AX209" s="66"/>
      <c r="AY209" s="66"/>
      <c r="AZ209" s="78"/>
      <c r="BA209" s="66"/>
      <c r="BB209" s="66"/>
      <c r="BC209" s="4"/>
      <c r="BD209" s="69"/>
      <c r="BE209" s="4"/>
      <c r="BF209" s="4"/>
      <c r="BG209" s="9"/>
      <c r="BH209" s="7"/>
      <c r="BI209" s="7"/>
      <c r="BJ209" s="7"/>
      <c r="BK209" s="7"/>
      <c r="BL209" s="7"/>
      <c r="BM209" s="7" t="str">
        <f t="shared" ca="1" si="44"/>
        <v/>
      </c>
      <c r="BN209" s="75" t="str">
        <f t="shared" si="45"/>
        <v/>
      </c>
      <c r="BO209" s="75" t="str">
        <f t="shared" si="46"/>
        <v/>
      </c>
      <c r="BU209" s="4" t="str">
        <f>IF(IFERROR(VLOOKUP(C209,C210:C$1993,1,0),"")="","",COUNTIF(C:C,C209))</f>
        <v/>
      </c>
      <c r="BY209" s="5" t="str">
        <f>IF(B209="","",IF(BU209="",1+(MAX(BY$2:BY208)),""))</f>
        <v/>
      </c>
      <c r="BZ209" s="5" t="str">
        <f t="shared" si="47"/>
        <v/>
      </c>
      <c r="CA209" s="5" t="str">
        <f t="shared" si="48"/>
        <v/>
      </c>
      <c r="CB209" s="14" t="str">
        <f t="shared" si="49"/>
        <v/>
      </c>
      <c r="CC209" s="25"/>
      <c r="CD209" s="15"/>
      <c r="CE209" s="5" t="str">
        <f t="shared" si="51"/>
        <v/>
      </c>
      <c r="CH209" s="5" t="str">
        <f t="shared" si="52"/>
        <v/>
      </c>
      <c r="CI209" s="5" t="str">
        <f>IF(J209="","",IFERROR(IF(VLOOKUP(J209,J$2:J208,1,0)=0,"",""),J209))</f>
        <v/>
      </c>
      <c r="CJ209" s="22" t="str">
        <f>IF(CI209="","",(IFERROR(VLOOKUP(MID(CI209,1,1),$DA$2:DE$28,3,0),0)+IFERROR(VLOOKUP(MID(CI209,2,1),DA$2:DE$28,4,0),0)+IFERROR(VLOOKUP(MID(CI209,3,1),DA$2:DE$28,5,0),0)+(ROW(CI209)/1000000000000)))</f>
        <v/>
      </c>
      <c r="CL209" s="5">
        <v>208</v>
      </c>
      <c r="CM209" s="5" t="str">
        <f>IFERROR(VLOOKUP(CL209,CH$2:CI1285,2,0),"")</f>
        <v/>
      </c>
      <c r="DG209" s="5" t="e">
        <f>IF(REPORTE!AH$2="si",IF(C209=VALUE(REPORTE!C$22),IF(SUM(DG210:DG$1993),CONCATENATE(INT(B209),", "),INT(B209)),""),IF(C209=VALUE(REPORTE!C$21),IF(SUM(DG210:DG$1993),CONCATENATE(INT(B209),", "),INT(B209)),""))</f>
        <v>#VALUE!</v>
      </c>
    </row>
    <row r="210" spans="1:112" s="5" customFormat="1" ht="15" customHeight="1" x14ac:dyDescent="0.25">
      <c r="A210" s="4" t="str">
        <f t="shared" ca="1" si="42"/>
        <v/>
      </c>
      <c r="B210" s="6"/>
      <c r="C210" s="8"/>
      <c r="D210" s="1" t="str">
        <f>IFERROR(INDEX('padron cfe'!B:B,MATCH(DATOS!C210,'padron cfe'!A:A,0),1),"")</f>
        <v/>
      </c>
      <c r="E210" s="1"/>
      <c r="F210" s="7"/>
      <c r="G210" s="9" t="s">
        <v>157</v>
      </c>
      <c r="H210" s="5" t="str">
        <f>IF(F210="","",IFERROR(CONCATENATE("PEUA",VLOOKUP(ESTADO,REPORTE!AV$2:AW$33,2,0),DIDTRITO_FORM,CADER_FORM,IFERROR(INDEX(BS:BS,MATCH(DAY(F210),BR:BR,0),1),DAY(F210)),IFERROR(INDEX(BS:BS,MATCH(MONTH(F210),BR:BR,0),1),MONTH(F210)),YEAR(F210),G210),""))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0"/>
        <v/>
      </c>
      <c r="T210" s="2" t="str">
        <f>IFERROR(INDEX('padron cfe'!D:D,MATCH(DATOS!C210,'padron cfe'!A:A,0),1),"")</f>
        <v/>
      </c>
      <c r="U210" s="4"/>
      <c r="V210" s="4"/>
      <c r="W210" s="4"/>
      <c r="X210" s="4"/>
      <c r="Y210" s="6" t="s">
        <v>157</v>
      </c>
      <c r="Z210" s="4"/>
      <c r="AA210" s="4" t="str">
        <f t="shared" si="43"/>
        <v/>
      </c>
      <c r="AB210" s="4"/>
      <c r="AC210" s="4"/>
      <c r="AD210" s="4"/>
      <c r="AE210" s="2" t="str">
        <f>IFERROR(IF(INDEX(AE$1:AE209,MATCH(J210,J$1:J209,0),1)=0,"",INDEX(AE$1:AE209,MATCH(J210,J$1:J209,0),1)),"")</f>
        <v/>
      </c>
      <c r="AF210" s="2" t="str">
        <f>IFERROR(IF(INDEX(AF$1:AF209,MATCH(J210,J$1:J209,0),1)=0,"",INDEX(AF$1:AF209,MATCH(J210,J$1:J209,0),1)),"")</f>
        <v/>
      </c>
      <c r="AG210" s="2" t="str">
        <f>IFERROR(IF(INDEX(AG$1:AG209,MATCH(J210,J$1:J209,0),1)=0,"",INDEX(AG$1:AG209,MATCH(J210,J$1:J209,0),1)),"")</f>
        <v/>
      </c>
      <c r="AH210" s="2"/>
      <c r="AI210" s="2"/>
      <c r="AJ210" s="2"/>
      <c r="AK210" s="4"/>
      <c r="AL210" s="4"/>
      <c r="AM210" s="4"/>
      <c r="AN210" s="4"/>
      <c r="AO210" s="4"/>
      <c r="AP210" s="4"/>
      <c r="AQ210" s="4"/>
      <c r="AR210" s="4"/>
      <c r="AS210" s="4"/>
      <c r="AU210" s="7"/>
      <c r="AV210" s="47"/>
      <c r="AW210" s="66"/>
      <c r="AX210" s="66"/>
      <c r="AY210" s="66"/>
      <c r="AZ210" s="78"/>
      <c r="BA210" s="66"/>
      <c r="BB210" s="66"/>
      <c r="BC210" s="4"/>
      <c r="BD210" s="69"/>
      <c r="BE210" s="4"/>
      <c r="BF210" s="4"/>
      <c r="BG210" s="9" t="s">
        <v>157</v>
      </c>
      <c r="BH210" s="7"/>
      <c r="BI210" s="7"/>
      <c r="BJ210" s="7"/>
      <c r="BK210" s="7"/>
      <c r="BL210" s="7"/>
      <c r="BM210" s="7" t="str">
        <f t="shared" ca="1" si="44"/>
        <v/>
      </c>
      <c r="BN210" s="75" t="str">
        <f t="shared" si="45"/>
        <v/>
      </c>
      <c r="BO210" s="75" t="str">
        <f t="shared" si="46"/>
        <v/>
      </c>
      <c r="BU210" s="4" t="str">
        <f>IF(IFERROR(VLOOKUP(C210,C211:C$1993,1,0),"")="","",COUNTIF(C:C,C210))</f>
        <v/>
      </c>
      <c r="BY210" s="5" t="str">
        <f>IF(B210="","",IF(BU210="",1+(MAX(BY$2:BY209)),""))</f>
        <v/>
      </c>
      <c r="BZ210" s="5" t="str">
        <f t="shared" si="47"/>
        <v/>
      </c>
      <c r="CA210" s="5" t="str">
        <f t="shared" si="48"/>
        <v/>
      </c>
      <c r="CB210" s="14" t="str">
        <f t="shared" si="49"/>
        <v/>
      </c>
      <c r="CC210" s="25"/>
      <c r="CD210" s="15"/>
      <c r="CE210" s="5" t="str">
        <f t="shared" si="51"/>
        <v/>
      </c>
      <c r="CH210" s="5" t="str">
        <f t="shared" si="52"/>
        <v/>
      </c>
      <c r="CI210" s="5" t="str">
        <f>IF(J210="","",IFERROR(IF(VLOOKUP(J210,J$2:J209,1,0)=0,"",""),J210))</f>
        <v/>
      </c>
      <c r="CJ210" s="22" t="str">
        <f>IF(CI210="","",(IFERROR(VLOOKUP(MID(CI210,1,1),$DA$2:DE$28,3,0),0)+IFERROR(VLOOKUP(MID(CI210,2,1),DA$2:DE$28,4,0),0)+IFERROR(VLOOKUP(MID(CI210,3,1),DA$2:DE$28,5,0),0)+(ROW(CI210)/1000000000000)))</f>
        <v/>
      </c>
      <c r="CL210" s="5">
        <v>209</v>
      </c>
      <c r="CM210" s="5" t="str">
        <f>IFERROR(VLOOKUP(CL210,CH$2:CI1286,2,0),"")</f>
        <v/>
      </c>
      <c r="DG210" s="5" t="e">
        <f>IF(REPORTE!AH$2="si",IF(C210=VALUE(REPORTE!C$22),IF(SUM(DG211:DG$1993),CONCATENATE(INT(B210),", "),INT(B210)),""),IF(C210=VALUE(REPORTE!C$21),IF(SUM(DG211:DG$1993),CONCATENATE(INT(B210),", "),INT(B210)),""))</f>
        <v>#VALUE!</v>
      </c>
    </row>
    <row r="211" spans="1:112" s="5" customFormat="1" ht="15" customHeight="1" x14ac:dyDescent="0.25">
      <c r="A211" s="4" t="str">
        <f t="shared" ca="1" si="42"/>
        <v/>
      </c>
      <c r="B211" s="6"/>
      <c r="C211" s="8"/>
      <c r="D211" s="1" t="str">
        <f>IFERROR(INDEX('padron cfe'!B:B,MATCH(DATOS!C211,'padron cfe'!A:A,0),1),"")</f>
        <v/>
      </c>
      <c r="E211" s="1"/>
      <c r="F211" s="7"/>
      <c r="G211" s="9" t="s">
        <v>157</v>
      </c>
      <c r="H211" s="5" t="str">
        <f>IF(F211="","",IFERROR(CONCATENATE("PEUA",VLOOKUP(ESTADO,REPORTE!AV$2:AW$33,2,0),DIDTRITO_FORM,CADER_FORM,IFERROR(INDEX(BS:BS,MATCH(DAY(F211),BR:BR,0),1),DAY(F211)),IFERROR(INDEX(BS:BS,MATCH(MONTH(F211),BR:BR,0),1),MONTH(F211)),YEAR(F211),G211),""))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0"/>
        <v/>
      </c>
      <c r="T211" s="2" t="str">
        <f>IFERROR(INDEX('padron cfe'!D:D,MATCH(DATOS!C211,'padron cfe'!A:A,0),1),"")</f>
        <v/>
      </c>
      <c r="U211" s="4"/>
      <c r="V211" s="4"/>
      <c r="W211" s="4"/>
      <c r="X211" s="4"/>
      <c r="Y211" s="6" t="s">
        <v>157</v>
      </c>
      <c r="Z211" s="4"/>
      <c r="AA211" s="4" t="str">
        <f t="shared" si="43"/>
        <v/>
      </c>
      <c r="AB211" s="4"/>
      <c r="AC211" s="4"/>
      <c r="AD211" s="4"/>
      <c r="AE211" s="2" t="str">
        <f>IFERROR(IF(INDEX(AE$1:AE210,MATCH(J211,J$1:J210,0),1)=0,"",INDEX(AE$1:AE210,MATCH(J211,J$1:J210,0),1)),"")</f>
        <v/>
      </c>
      <c r="AF211" s="2" t="str">
        <f>IFERROR(IF(INDEX(AF$1:AF210,MATCH(J211,J$1:J210,0),1)=0,"",INDEX(AF$1:AF210,MATCH(J211,J$1:J210,0),1)),"")</f>
        <v/>
      </c>
      <c r="AG211" s="2" t="str">
        <f>IFERROR(IF(INDEX(AG$1:AG210,MATCH(J211,J$1:J210,0),1)=0,"",INDEX(AG$1:AG210,MATCH(J211,J$1:J210,0),1)),"")</f>
        <v/>
      </c>
      <c r="AH211" s="2"/>
      <c r="AI211" s="2"/>
      <c r="AJ211" s="2"/>
      <c r="AK211" s="4"/>
      <c r="AL211" s="4"/>
      <c r="AM211" s="4"/>
      <c r="AN211" s="4"/>
      <c r="AO211" s="4"/>
      <c r="AP211" s="4"/>
      <c r="AQ211" s="4"/>
      <c r="AR211" s="4"/>
      <c r="AS211" s="4"/>
      <c r="AU211" s="7"/>
      <c r="AV211" s="47"/>
      <c r="AW211" s="66"/>
      <c r="AX211" s="66"/>
      <c r="AY211" s="66"/>
      <c r="AZ211" s="78"/>
      <c r="BA211" s="66"/>
      <c r="BB211" s="66"/>
      <c r="BC211" s="4"/>
      <c r="BD211" s="69"/>
      <c r="BE211" s="4"/>
      <c r="BF211" s="4"/>
      <c r="BG211" s="9"/>
      <c r="BH211" s="7"/>
      <c r="BI211" s="7"/>
      <c r="BJ211" s="7"/>
      <c r="BK211" s="7"/>
      <c r="BL211" s="7"/>
      <c r="BM211" s="7" t="str">
        <f t="shared" ca="1" si="44"/>
        <v/>
      </c>
      <c r="BN211" s="75" t="str">
        <f t="shared" si="45"/>
        <v/>
      </c>
      <c r="BO211" s="75" t="str">
        <f t="shared" si="46"/>
        <v/>
      </c>
      <c r="BU211" s="4" t="str">
        <f>IF(IFERROR(VLOOKUP(C211,C212:C$1993,1,0),"")="","",COUNTIF(C:C,C211))</f>
        <v/>
      </c>
      <c r="BY211" s="5" t="str">
        <f>IF(B211="","",IF(BU211="",1+(MAX(BY$2:BY210)),""))</f>
        <v/>
      </c>
      <c r="BZ211" s="5" t="str">
        <f t="shared" si="47"/>
        <v/>
      </c>
      <c r="CA211" s="5" t="str">
        <f t="shared" si="48"/>
        <v/>
      </c>
      <c r="CB211" s="14" t="str">
        <f t="shared" si="49"/>
        <v/>
      </c>
      <c r="CC211" s="25"/>
      <c r="CD211" s="15"/>
      <c r="CE211" s="5" t="str">
        <f t="shared" ref="CE211:CE216" si="53">CONCATENATE(AK211,AL211,AM211,AN211,AO211)</f>
        <v/>
      </c>
      <c r="CH211" s="5" t="str">
        <f t="shared" si="52"/>
        <v/>
      </c>
      <c r="CI211" s="5" t="str">
        <f>IF(J211="","",IFERROR(IF(VLOOKUP(J211,J$2:J210,1,0)=0,"",""),J211))</f>
        <v/>
      </c>
      <c r="CJ211" s="22" t="str">
        <f>IF(CI211="","",(IFERROR(VLOOKUP(MID(CI211,1,1),$DA$2:DE$28,3,0),0)+IFERROR(VLOOKUP(MID(CI211,2,1),DA$2:DE$28,4,0),0)+IFERROR(VLOOKUP(MID(CI211,3,1),DA$2:DE$28,5,0),0)+(ROW(CI211)/1000000000000)))</f>
        <v/>
      </c>
      <c r="CL211" s="5">
        <v>210</v>
      </c>
      <c r="CM211" s="5" t="str">
        <f>IFERROR(VLOOKUP(CL211,CH$2:CI1287,2,0),"")</f>
        <v/>
      </c>
      <c r="DG211" s="5" t="e">
        <f>IF(REPORTE!AH$2="si",IF(C211=VALUE(REPORTE!C$22),IF(SUM(DG212:DG$1993),CONCATENATE(INT(B211),", "),INT(B211)),""),IF(C211=VALUE(REPORTE!C$21),IF(SUM(DG212:DG$1993),CONCATENATE(INT(B211),", "),INT(B211)),""))</f>
        <v>#VALUE!</v>
      </c>
    </row>
    <row r="212" spans="1:112" s="5" customFormat="1" ht="15" customHeight="1" x14ac:dyDescent="0.25">
      <c r="A212" s="4" t="str">
        <f t="shared" ca="1" si="42"/>
        <v/>
      </c>
      <c r="B212" s="6"/>
      <c r="C212" s="8"/>
      <c r="D212" s="1" t="str">
        <f>IFERROR(INDEX('padron cfe'!B:B,MATCH(DATOS!C212,'padron cfe'!A:A,0),1),"")</f>
        <v/>
      </c>
      <c r="E212" s="1"/>
      <c r="F212" s="7"/>
      <c r="G212" s="9" t="s">
        <v>157</v>
      </c>
      <c r="H212" s="5" t="str">
        <f>IF(F212="","",IFERROR(CONCATENATE("PEUA",VLOOKUP(ESTADO,REPORTE!AV$2:AW$33,2,0),DIDTRITO_FORM,CADER_FORM,IFERROR(INDEX(BS:BS,MATCH(DAY(F212),BR:BR,0),1),DAY(F212)),IFERROR(INDEX(BS:BS,MATCH(MONTH(F212),BR:BR,0),1),MONTH(F212)),YEAR(F212),G212),""))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0"/>
        <v/>
      </c>
      <c r="T212" s="2" t="str">
        <f>IFERROR(INDEX('padron cfe'!D:D,MATCH(DATOS!C212,'padron cfe'!A:A,0),1),"")</f>
        <v/>
      </c>
      <c r="U212" s="4"/>
      <c r="V212" s="4"/>
      <c r="W212" s="4"/>
      <c r="X212" s="4"/>
      <c r="Y212" s="6" t="s">
        <v>157</v>
      </c>
      <c r="Z212" s="4"/>
      <c r="AA212" s="4" t="str">
        <f t="shared" si="43"/>
        <v/>
      </c>
      <c r="AB212" s="4"/>
      <c r="AC212" s="4"/>
      <c r="AD212" s="4"/>
      <c r="AE212" s="2" t="str">
        <f>IFERROR(IF(INDEX(AE$1:AE211,MATCH(J212,J$1:J211,0),1)=0,"",INDEX(AE$1:AE211,MATCH(J212,J$1:J211,0),1)),"")</f>
        <v/>
      </c>
      <c r="AF212" s="2" t="str">
        <f>IFERROR(IF(INDEX(AF$1:AF211,MATCH(J212,J$1:J211,0),1)=0,"",INDEX(AF$1:AF211,MATCH(J212,J$1:J211,0),1)),"")</f>
        <v/>
      </c>
      <c r="AG212" s="2" t="str">
        <f>IFERROR(IF(INDEX(AG$1:AG211,MATCH(J212,J$1:J211,0),1)=0,"",INDEX(AG$1:AG211,MATCH(J212,J$1:J211,0),1)),"")</f>
        <v/>
      </c>
      <c r="AH212" s="2"/>
      <c r="AI212" s="2"/>
      <c r="AJ212" s="2"/>
      <c r="AK212" s="4"/>
      <c r="AL212" s="4"/>
      <c r="AM212" s="4"/>
      <c r="AN212" s="4"/>
      <c r="AO212" s="4"/>
      <c r="AP212" s="4"/>
      <c r="AQ212" s="4"/>
      <c r="AR212" s="4"/>
      <c r="AS212" s="4"/>
      <c r="AU212" s="7"/>
      <c r="AV212" s="47"/>
      <c r="AW212" s="66"/>
      <c r="AX212" s="66"/>
      <c r="AY212" s="66"/>
      <c r="AZ212" s="78"/>
      <c r="BA212" s="66"/>
      <c r="BB212" s="66"/>
      <c r="BC212" s="4"/>
      <c r="BD212" s="69"/>
      <c r="BE212" s="4"/>
      <c r="BF212" s="4"/>
      <c r="BG212" s="9" t="s">
        <v>157</v>
      </c>
      <c r="BH212" s="7"/>
      <c r="BI212" s="7"/>
      <c r="BJ212" s="7"/>
      <c r="BK212" s="7"/>
      <c r="BL212" s="7"/>
      <c r="BM212" s="7" t="str">
        <f t="shared" ca="1" si="44"/>
        <v/>
      </c>
      <c r="BN212" s="75" t="str">
        <f t="shared" si="45"/>
        <v/>
      </c>
      <c r="BO212" s="75" t="str">
        <f t="shared" si="46"/>
        <v/>
      </c>
      <c r="BU212" s="4" t="str">
        <f>IF(IFERROR(VLOOKUP(C212,C213:C$1993,1,0),"")="","",COUNTIF(C:C,C212))</f>
        <v/>
      </c>
      <c r="BY212" s="5" t="str">
        <f>IF(B212="","",IF(BU212="",1+(MAX(BY$2:BY211)),""))</f>
        <v/>
      </c>
      <c r="BZ212" s="5" t="str">
        <f t="shared" si="47"/>
        <v/>
      </c>
      <c r="CA212" s="5" t="str">
        <f t="shared" si="48"/>
        <v/>
      </c>
      <c r="CB212" s="14" t="str">
        <f t="shared" si="49"/>
        <v/>
      </c>
      <c r="CC212" s="25"/>
      <c r="CD212" s="15"/>
      <c r="CE212" s="5" t="str">
        <f t="shared" si="53"/>
        <v/>
      </c>
      <c r="CH212" s="5" t="str">
        <f t="shared" si="52"/>
        <v/>
      </c>
      <c r="CI212" s="5" t="str">
        <f>IF(J212="","",IFERROR(IF(VLOOKUP(J212,J$2:J211,1,0)=0,"",""),J212))</f>
        <v/>
      </c>
      <c r="CJ212" s="22" t="str">
        <f>IF(CI212="","",(IFERROR(VLOOKUP(MID(CI212,1,1),$DA$2:DE$28,3,0),0)+IFERROR(VLOOKUP(MID(CI212,2,1),DA$2:DE$28,4,0),0)+IFERROR(VLOOKUP(MID(CI212,3,1),DA$2:DE$28,5,0),0)+(ROW(CI212)/1000000000000)))</f>
        <v/>
      </c>
      <c r="CL212" s="5">
        <v>211</v>
      </c>
      <c r="CM212" s="5" t="str">
        <f>IFERROR(VLOOKUP(CL212,CH$2:CI1288,2,0),"")</f>
        <v/>
      </c>
      <c r="DG212" s="5" t="e">
        <f>IF(REPORTE!AH$2="si",IF(C212=VALUE(REPORTE!C$22),IF(SUM(DG213:DG$1993),CONCATENATE(INT(B212),", "),INT(B212)),""),IF(C212=VALUE(REPORTE!C$21),IF(SUM(DG213:DG$1993),CONCATENATE(INT(B212),", "),INT(B212)),""))</f>
        <v>#VALUE!</v>
      </c>
      <c r="DH212" s="5" t="e">
        <f>CONCATENATE(DG212,DG213,DG214,DG215,DG216,DG217,DG218,DG219,DG220,DG221,DG222,DG223,DG224,DG225,DG226,DG227,DG228,DG229,DG230,DG231,DG232,DG233,DG234,DG235,DG236,DG237,DG238,DG239,DG240,DG241,DG242,DG243,DG244,DG245,DG246,DG247,DG248,DG249,DG250,DG251,DG252,DG253)</f>
        <v>#VALUE!</v>
      </c>
    </row>
    <row r="213" spans="1:112" s="5" customFormat="1" ht="15" customHeight="1" x14ac:dyDescent="0.25">
      <c r="A213" s="4" t="str">
        <f t="shared" ca="1" si="42"/>
        <v/>
      </c>
      <c r="B213" s="6"/>
      <c r="C213" s="8"/>
      <c r="D213" s="1" t="str">
        <f>IFERROR(INDEX('padron cfe'!B:B,MATCH(DATOS!C213,'padron cfe'!A:A,0),1),"")</f>
        <v/>
      </c>
      <c r="E213" s="1"/>
      <c r="F213" s="7"/>
      <c r="G213" s="9" t="s">
        <v>157</v>
      </c>
      <c r="H213" s="5" t="str">
        <f>IF(F213="","",IFERROR(CONCATENATE("PEUA",VLOOKUP(ESTADO,REPORTE!AV$2:AW$33,2,0),DIDTRITO_FORM,CADER_FORM,IFERROR(INDEX(BS:BS,MATCH(DAY(F213),BR:BR,0),1),DAY(F213)),IFERROR(INDEX(BS:BS,MATCH(MONTH(F213),BR:BR,0),1),MONTH(F213)),YEAR(F213),G213),""))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0"/>
        <v/>
      </c>
      <c r="T213" s="2" t="str">
        <f>IFERROR(INDEX('padron cfe'!D:D,MATCH(DATOS!C213,'padron cfe'!A:A,0),1),"")</f>
        <v/>
      </c>
      <c r="U213" s="4"/>
      <c r="V213" s="4"/>
      <c r="W213" s="4"/>
      <c r="X213" s="4"/>
      <c r="Y213" s="6" t="s">
        <v>157</v>
      </c>
      <c r="Z213" s="4"/>
      <c r="AA213" s="4" t="str">
        <f t="shared" si="43"/>
        <v/>
      </c>
      <c r="AB213" s="4"/>
      <c r="AC213" s="4"/>
      <c r="AD213" s="4"/>
      <c r="AE213" s="2" t="str">
        <f>IFERROR(IF(INDEX(AE$1:AE212,MATCH(J213,J$1:J212,0),1)=0,"",INDEX(AE$1:AE212,MATCH(J213,J$1:J212,0),1)),"")</f>
        <v/>
      </c>
      <c r="AF213" s="2" t="str">
        <f>IFERROR(IF(INDEX(AF$1:AF212,MATCH(J213,J$1:J212,0),1)=0,"",INDEX(AF$1:AF212,MATCH(J213,J$1:J212,0),1)),"")</f>
        <v/>
      </c>
      <c r="AG213" s="2" t="str">
        <f>IFERROR(IF(INDEX(AG$1:AG212,MATCH(J213,J$1:J212,0),1)=0,"",INDEX(AG$1:AG212,MATCH(J213,J$1:J212,0),1)),"")</f>
        <v/>
      </c>
      <c r="AH213" s="2"/>
      <c r="AI213" s="2"/>
      <c r="AJ213" s="2"/>
      <c r="AK213" s="4"/>
      <c r="AL213" s="4"/>
      <c r="AM213" s="4"/>
      <c r="AN213" s="4"/>
      <c r="AO213" s="4"/>
      <c r="AP213" s="4"/>
      <c r="AQ213" s="4"/>
      <c r="AR213" s="4"/>
      <c r="AS213" s="4"/>
      <c r="AU213" s="7"/>
      <c r="AV213" s="47"/>
      <c r="AW213" s="66"/>
      <c r="AX213" s="66"/>
      <c r="AY213" s="66"/>
      <c r="AZ213" s="78"/>
      <c r="BA213" s="66"/>
      <c r="BB213" s="66"/>
      <c r="BC213" s="4"/>
      <c r="BD213" s="69"/>
      <c r="BE213" s="4"/>
      <c r="BF213" s="4"/>
      <c r="BG213" s="9"/>
      <c r="BH213" s="7"/>
      <c r="BI213" s="7"/>
      <c r="BJ213" s="7"/>
      <c r="BK213" s="7"/>
      <c r="BL213" s="7"/>
      <c r="BM213" s="7" t="str">
        <f t="shared" ca="1" si="44"/>
        <v/>
      </c>
      <c r="BN213" s="75" t="str">
        <f t="shared" si="45"/>
        <v/>
      </c>
      <c r="BO213" s="75" t="str">
        <f t="shared" si="46"/>
        <v/>
      </c>
      <c r="BU213" s="4" t="str">
        <f>IF(IFERROR(VLOOKUP(C213,C214:C$1993,1,0),"")="","",COUNTIF(C:C,C213))</f>
        <v/>
      </c>
      <c r="BY213" s="5" t="str">
        <f>IF(B213="","",IF(BU213="",1+(MAX(BY$2:BY212)),""))</f>
        <v/>
      </c>
      <c r="BZ213" s="5" t="str">
        <f t="shared" si="47"/>
        <v/>
      </c>
      <c r="CA213" s="5" t="str">
        <f t="shared" si="48"/>
        <v/>
      </c>
      <c r="CB213" s="14" t="str">
        <f t="shared" si="49"/>
        <v/>
      </c>
      <c r="CC213" s="25"/>
      <c r="CD213" s="15"/>
      <c r="CE213" s="5" t="str">
        <f t="shared" si="53"/>
        <v/>
      </c>
      <c r="CH213" s="5" t="str">
        <f t="shared" si="52"/>
        <v/>
      </c>
      <c r="CI213" s="5" t="str">
        <f>IF(J213="","",IFERROR(IF(VLOOKUP(J213,J$2:J212,1,0)=0,"",""),J213))</f>
        <v/>
      </c>
      <c r="CJ213" s="22" t="str">
        <f>IF(CI213="","",(IFERROR(VLOOKUP(MID(CI213,1,1),$DA$2:DE$28,3,0),0)+IFERROR(VLOOKUP(MID(CI213,2,1),DA$2:DE$28,4,0),0)+IFERROR(VLOOKUP(MID(CI213,3,1),DA$2:DE$28,5,0),0)+(ROW(CI213)/1000000000000)))</f>
        <v/>
      </c>
      <c r="CL213" s="5">
        <v>212</v>
      </c>
      <c r="CM213" s="5" t="str">
        <f>IFERROR(VLOOKUP(CL213,CH$2:CI1289,2,0),"")</f>
        <v/>
      </c>
      <c r="DG213" s="5" t="e">
        <f>IF(REPORTE!AH$2="si",IF(C213=VALUE(REPORTE!C$22),IF(SUM(DG214:DG$1993),CONCATENATE(INT(B213),", "),INT(B213)),""),IF(C213=VALUE(REPORTE!C$21),IF(SUM(DG214:DG$1993),CONCATENATE(INT(B213),", "),INT(B213)),""))</f>
        <v>#VALUE!</v>
      </c>
    </row>
    <row r="214" spans="1:112" s="5" customFormat="1" ht="15" customHeight="1" x14ac:dyDescent="0.25">
      <c r="A214" s="4" t="str">
        <f t="shared" ca="1" si="42"/>
        <v/>
      </c>
      <c r="B214" s="6"/>
      <c r="C214" s="8"/>
      <c r="D214" s="1" t="str">
        <f>IFERROR(INDEX('padron cfe'!B:B,MATCH(DATOS!C214,'padron cfe'!A:A,0),1),"")</f>
        <v/>
      </c>
      <c r="E214" s="1"/>
      <c r="F214" s="7"/>
      <c r="G214" s="9" t="s">
        <v>157</v>
      </c>
      <c r="H214" s="5" t="str">
        <f>IF(F214="","",IFERROR(CONCATENATE("PEUA",VLOOKUP(ESTADO,REPORTE!AV$2:AW$33,2,0),DIDTRITO_FORM,CADER_FORM,IFERROR(INDEX(BS:BS,MATCH(DAY(F214),BR:BR,0),1),DAY(F214)),IFERROR(INDEX(BS:BS,MATCH(MONTH(F214),BR:BR,0),1),MONTH(F214)),YEAR(F214),G214),""))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0"/>
        <v/>
      </c>
      <c r="T214" s="2" t="str">
        <f>IFERROR(INDEX('padron cfe'!D:D,MATCH(DATOS!C214,'padron cfe'!A:A,0),1),"")</f>
        <v/>
      </c>
      <c r="U214" s="4"/>
      <c r="V214" s="4"/>
      <c r="W214" s="4"/>
      <c r="X214" s="4"/>
      <c r="Y214" s="6" t="s">
        <v>157</v>
      </c>
      <c r="Z214" s="4"/>
      <c r="AA214" s="4" t="str">
        <f t="shared" si="43"/>
        <v/>
      </c>
      <c r="AB214" s="4"/>
      <c r="AC214" s="4"/>
      <c r="AD214" s="4"/>
      <c r="AE214" s="2" t="str">
        <f>IFERROR(IF(INDEX(AE$1:AE213,MATCH(J214,J$1:J213,0),1)=0,"",INDEX(AE$1:AE213,MATCH(J214,J$1:J213,0),1)),"")</f>
        <v/>
      </c>
      <c r="AF214" s="2" t="str">
        <f>IFERROR(IF(INDEX(AF$1:AF213,MATCH(J214,J$1:J213,0),1)=0,"",INDEX(AF$1:AF213,MATCH(J214,J$1:J213,0),1)),"")</f>
        <v/>
      </c>
      <c r="AG214" s="2" t="str">
        <f>IFERROR(IF(INDEX(AG$1:AG213,MATCH(J214,J$1:J213,0),1)=0,"",INDEX(AG$1:AG213,MATCH(J214,J$1:J213,0),1)),"")</f>
        <v/>
      </c>
      <c r="AH214" s="2"/>
      <c r="AI214" s="2"/>
      <c r="AJ214" s="2"/>
      <c r="AK214" s="4"/>
      <c r="AL214" s="4"/>
      <c r="AM214" s="4"/>
      <c r="AN214" s="4"/>
      <c r="AO214" s="4"/>
      <c r="AP214" s="4"/>
      <c r="AQ214" s="4"/>
      <c r="AR214" s="4"/>
      <c r="AS214" s="4"/>
      <c r="AU214" s="7"/>
      <c r="AV214" s="47"/>
      <c r="AW214" s="66"/>
      <c r="AX214" s="66"/>
      <c r="AY214" s="66"/>
      <c r="AZ214" s="78"/>
      <c r="BA214" s="66"/>
      <c r="BB214" s="66"/>
      <c r="BC214" s="4"/>
      <c r="BD214" s="69"/>
      <c r="BE214" s="4"/>
      <c r="BF214" s="4"/>
      <c r="BG214" s="9" t="s">
        <v>157</v>
      </c>
      <c r="BH214" s="7"/>
      <c r="BI214" s="7"/>
      <c r="BJ214" s="7"/>
      <c r="BK214" s="7"/>
      <c r="BL214" s="7"/>
      <c r="BM214" s="7" t="str">
        <f t="shared" ca="1" si="44"/>
        <v/>
      </c>
      <c r="BN214" s="75" t="str">
        <f t="shared" si="45"/>
        <v/>
      </c>
      <c r="BO214" s="75" t="str">
        <f t="shared" si="46"/>
        <v/>
      </c>
      <c r="BU214" s="4" t="str">
        <f>IF(IFERROR(VLOOKUP(C214,C215:C$1993,1,0),"")="","",COUNTIF(C:C,C214))</f>
        <v/>
      </c>
      <c r="BY214" s="5" t="str">
        <f>IF(B214="","",IF(BU214="",1+(MAX(BY$2:BY213)),""))</f>
        <v/>
      </c>
      <c r="BZ214" s="5" t="str">
        <f t="shared" si="47"/>
        <v/>
      </c>
      <c r="CA214" s="5" t="str">
        <f t="shared" si="48"/>
        <v/>
      </c>
      <c r="CB214" s="14" t="str">
        <f t="shared" si="49"/>
        <v/>
      </c>
      <c r="CC214" s="25"/>
      <c r="CD214" s="15"/>
      <c r="CE214" s="5" t="str">
        <f t="shared" si="53"/>
        <v/>
      </c>
      <c r="CH214" s="5" t="str">
        <f t="shared" si="52"/>
        <v/>
      </c>
      <c r="CI214" s="5" t="str">
        <f>IF(J214="","",IFERROR(IF(VLOOKUP(J214,J$2:J213,1,0)=0,"",""),J214))</f>
        <v/>
      </c>
      <c r="CJ214" s="22" t="str">
        <f>IF(CI214="","",(IFERROR(VLOOKUP(MID(CI214,1,1),$DA$2:DE$28,3,0),0)+IFERROR(VLOOKUP(MID(CI214,2,1),DA$2:DE$28,4,0),0)+IFERROR(VLOOKUP(MID(CI214,3,1),DA$2:DE$28,5,0),0)+(ROW(CI214)/1000000000000)))</f>
        <v/>
      </c>
      <c r="CL214" s="5">
        <v>213</v>
      </c>
      <c r="CM214" s="5" t="str">
        <f>IFERROR(VLOOKUP(CL214,CH$2:CI1290,2,0),"")</f>
        <v/>
      </c>
      <c r="DG214" s="5" t="e">
        <f>IF(REPORTE!AH$2="si",IF(C214=VALUE(REPORTE!C$22),IF(SUM(DG215:DG$1993),CONCATENATE(INT(B214),", "),INT(B214)),""),IF(C214=VALUE(REPORTE!C$21),IF(SUM(DG215:DG$1993),CONCATENATE(INT(B214),", "),INT(B214)),""))</f>
        <v>#VALUE!</v>
      </c>
    </row>
    <row r="215" spans="1:112" s="5" customFormat="1" ht="15" customHeight="1" x14ac:dyDescent="0.25">
      <c r="A215" s="4" t="str">
        <f t="shared" ca="1" si="42"/>
        <v/>
      </c>
      <c r="B215" s="6"/>
      <c r="C215" s="8"/>
      <c r="D215" s="1" t="str">
        <f>IFERROR(INDEX('padron cfe'!B:B,MATCH(DATOS!C215,'padron cfe'!A:A,0),1),"")</f>
        <v/>
      </c>
      <c r="E215" s="1"/>
      <c r="F215" s="7"/>
      <c r="G215" s="9" t="s">
        <v>157</v>
      </c>
      <c r="H215" s="5" t="str">
        <f>IF(F215="","",IFERROR(CONCATENATE("PEUA",VLOOKUP(ESTADO,REPORTE!AV$2:AW$33,2,0),DIDTRITO_FORM,CADER_FORM,IFERROR(INDEX(BS:BS,MATCH(DAY(F215),BR:BR,0),1),DAY(F215)),IFERROR(INDEX(BS:BS,MATCH(MONTH(F215),BR:BR,0),1),MONTH(F215)),YEAR(F215),G215),""))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0"/>
        <v/>
      </c>
      <c r="T215" s="2" t="str">
        <f>IFERROR(INDEX('padron cfe'!D:D,MATCH(DATOS!C215,'padron cfe'!A:A,0),1),"")</f>
        <v/>
      </c>
      <c r="U215" s="4"/>
      <c r="V215" s="4"/>
      <c r="W215" s="4"/>
      <c r="X215" s="4"/>
      <c r="Y215" s="6" t="s">
        <v>157</v>
      </c>
      <c r="Z215" s="4"/>
      <c r="AA215" s="4" t="str">
        <f t="shared" si="43"/>
        <v/>
      </c>
      <c r="AB215" s="4"/>
      <c r="AC215" s="4"/>
      <c r="AD215" s="4"/>
      <c r="AE215" s="2" t="str">
        <f>IFERROR(IF(INDEX(AE$1:AE214,MATCH(J215,J$1:J214,0),1)=0,"",INDEX(AE$1:AE214,MATCH(J215,J$1:J214,0),1)),"")</f>
        <v/>
      </c>
      <c r="AF215" s="2" t="str">
        <f>IFERROR(IF(INDEX(AF$1:AF214,MATCH(J215,J$1:J214,0),1)=0,"",INDEX(AF$1:AF214,MATCH(J215,J$1:J214,0),1)),"")</f>
        <v/>
      </c>
      <c r="AG215" s="2" t="str">
        <f>IFERROR(IF(INDEX(AG$1:AG214,MATCH(J215,J$1:J214,0),1)=0,"",INDEX(AG$1:AG214,MATCH(J215,J$1:J214,0),1)),"")</f>
        <v/>
      </c>
      <c r="AH215" s="2"/>
      <c r="AI215" s="2"/>
      <c r="AJ215" s="2"/>
      <c r="AK215" s="4"/>
      <c r="AL215" s="4"/>
      <c r="AM215" s="4"/>
      <c r="AN215" s="4"/>
      <c r="AO215" s="4"/>
      <c r="AP215" s="4"/>
      <c r="AQ215" s="4"/>
      <c r="AR215" s="4"/>
      <c r="AS215" s="4"/>
      <c r="AU215" s="7"/>
      <c r="AV215" s="47"/>
      <c r="AW215" s="66"/>
      <c r="AX215" s="66"/>
      <c r="AY215" s="66"/>
      <c r="AZ215" s="78"/>
      <c r="BA215" s="66"/>
      <c r="BB215" s="66"/>
      <c r="BC215" s="4"/>
      <c r="BD215" s="69"/>
      <c r="BE215" s="4"/>
      <c r="BF215" s="4"/>
      <c r="BG215" s="9"/>
      <c r="BH215" s="7"/>
      <c r="BI215" s="7"/>
      <c r="BJ215" s="7"/>
      <c r="BK215" s="7"/>
      <c r="BL215" s="7"/>
      <c r="BM215" s="7" t="str">
        <f t="shared" ca="1" si="44"/>
        <v/>
      </c>
      <c r="BN215" s="75" t="str">
        <f t="shared" si="45"/>
        <v/>
      </c>
      <c r="BO215" s="75" t="str">
        <f t="shared" si="46"/>
        <v/>
      </c>
      <c r="BU215" s="4" t="str">
        <f>IF(IFERROR(VLOOKUP(C215,C216:C$1993,1,0),"")="","",COUNTIF(C:C,C215))</f>
        <v/>
      </c>
      <c r="BY215" s="5" t="str">
        <f>IF(B215="","",IF(BU215="",1+(MAX(BY$2:BY214)),""))</f>
        <v/>
      </c>
      <c r="BZ215" s="5" t="str">
        <f t="shared" si="47"/>
        <v/>
      </c>
      <c r="CA215" s="5" t="str">
        <f t="shared" si="48"/>
        <v/>
      </c>
      <c r="CB215" s="14" t="str">
        <f t="shared" si="49"/>
        <v/>
      </c>
      <c r="CC215" s="25"/>
      <c r="CD215" s="15"/>
      <c r="CE215" s="5" t="str">
        <f t="shared" si="53"/>
        <v/>
      </c>
      <c r="CH215" s="5" t="str">
        <f t="shared" si="52"/>
        <v/>
      </c>
      <c r="CI215" s="5" t="str">
        <f>IF(J215="","",IFERROR(IF(VLOOKUP(J215,J$2:J214,1,0)=0,"",""),J215))</f>
        <v/>
      </c>
      <c r="CJ215" s="22" t="str">
        <f>IF(CI215="","",(IFERROR(VLOOKUP(MID(CI215,1,1),$DA$2:DE$28,3,0),0)+IFERROR(VLOOKUP(MID(CI215,2,1),DA$2:DE$28,4,0),0)+IFERROR(VLOOKUP(MID(CI215,3,1),DA$2:DE$28,5,0),0)+(ROW(CI215)/1000000000000)))</f>
        <v/>
      </c>
      <c r="CL215" s="5">
        <v>214</v>
      </c>
      <c r="CM215" s="5" t="str">
        <f>IFERROR(VLOOKUP(CL215,CH$2:CI1291,2,0),"")</f>
        <v/>
      </c>
      <c r="DG215" s="5" t="e">
        <f>IF(REPORTE!AH$2="si",IF(C215=VALUE(REPORTE!C$22),IF(SUM(DG216:DG$1993),CONCATENATE(INT(B215),", "),INT(B215)),""),IF(C215=VALUE(REPORTE!C$21),IF(SUM(DG216:DG$1993),CONCATENATE(INT(B215),", "),INT(B215)),""))</f>
        <v>#VALUE!</v>
      </c>
    </row>
    <row r="216" spans="1:112" s="5" customFormat="1" ht="15" customHeight="1" x14ac:dyDescent="0.25">
      <c r="A216" s="4" t="str">
        <f t="shared" ca="1" si="42"/>
        <v/>
      </c>
      <c r="B216" s="6"/>
      <c r="C216" s="8"/>
      <c r="D216" s="1" t="str">
        <f>IFERROR(INDEX('padron cfe'!B:B,MATCH(DATOS!C216,'padron cfe'!A:A,0),1),"")</f>
        <v/>
      </c>
      <c r="E216" s="1"/>
      <c r="F216" s="7"/>
      <c r="G216" s="9" t="s">
        <v>157</v>
      </c>
      <c r="H216" s="5" t="str">
        <f>IF(F216="","",IFERROR(CONCATENATE("PEUA",VLOOKUP(ESTADO,REPORTE!AV$2:AW$33,2,0),DIDTRITO_FORM,CADER_FORM,IFERROR(INDEX(BS:BS,MATCH(DAY(F216),BR:BR,0),1),DAY(F216)),IFERROR(INDEX(BS:BS,MATCH(MONTH(F216),BR:BR,0),1),MONTH(F216)),YEAR(F216),G216),""))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0"/>
        <v/>
      </c>
      <c r="T216" s="2" t="str">
        <f>IFERROR(INDEX('padron cfe'!D:D,MATCH(DATOS!C216,'padron cfe'!A:A,0),1),"")</f>
        <v/>
      </c>
      <c r="U216" s="4"/>
      <c r="V216" s="4"/>
      <c r="W216" s="4"/>
      <c r="X216" s="4"/>
      <c r="Y216" s="6" t="s">
        <v>157</v>
      </c>
      <c r="Z216" s="4"/>
      <c r="AA216" s="4" t="str">
        <f t="shared" si="43"/>
        <v/>
      </c>
      <c r="AB216" s="4"/>
      <c r="AC216" s="4"/>
      <c r="AD216" s="4"/>
      <c r="AE216" s="2" t="str">
        <f>IFERROR(IF(INDEX(AE$1:AE215,MATCH(J216,J$1:J215,0),1)=0,"",INDEX(AE$1:AE215,MATCH(J216,J$1:J215,0),1)),"")</f>
        <v/>
      </c>
      <c r="AF216" s="2" t="str">
        <f>IFERROR(IF(INDEX(AF$1:AF215,MATCH(J216,J$1:J215,0),1)=0,"",INDEX(AF$1:AF215,MATCH(J216,J$1:J215,0),1)),"")</f>
        <v/>
      </c>
      <c r="AG216" s="2" t="str">
        <f>IFERROR(IF(INDEX(AG$1:AG215,MATCH(J216,J$1:J215,0),1)=0,"",INDEX(AG$1:AG215,MATCH(J216,J$1:J215,0),1)),"")</f>
        <v/>
      </c>
      <c r="AH216" s="2"/>
      <c r="AI216" s="2"/>
      <c r="AJ216" s="2"/>
      <c r="AK216" s="4"/>
      <c r="AL216" s="4"/>
      <c r="AM216" s="4"/>
      <c r="AN216" s="4"/>
      <c r="AO216" s="4"/>
      <c r="AP216" s="4"/>
      <c r="AQ216" s="4"/>
      <c r="AR216" s="4"/>
      <c r="AS216" s="4"/>
      <c r="AU216" s="7"/>
      <c r="AV216" s="47"/>
      <c r="AW216" s="66"/>
      <c r="AX216" s="66"/>
      <c r="AY216" s="66"/>
      <c r="AZ216" s="78"/>
      <c r="BA216" s="66"/>
      <c r="BB216" s="66"/>
      <c r="BC216" s="4"/>
      <c r="BD216" s="69"/>
      <c r="BE216" s="4"/>
      <c r="BF216" s="4"/>
      <c r="BG216" s="9" t="s">
        <v>157</v>
      </c>
      <c r="BH216" s="7"/>
      <c r="BI216" s="7"/>
      <c r="BJ216" s="7"/>
      <c r="BK216" s="7"/>
      <c r="BL216" s="7"/>
      <c r="BM216" s="7" t="str">
        <f t="shared" ca="1" si="44"/>
        <v/>
      </c>
      <c r="BN216" s="75" t="str">
        <f t="shared" si="45"/>
        <v/>
      </c>
      <c r="BO216" s="75" t="str">
        <f t="shared" si="46"/>
        <v/>
      </c>
      <c r="BU216" s="4" t="str">
        <f>IF(IFERROR(VLOOKUP(C216,C217:C$1993,1,0),"")="","",COUNTIF(C:C,C216))</f>
        <v/>
      </c>
      <c r="BY216" s="5" t="str">
        <f>IF(B216="","",IF(BU216="",1+(MAX(BY$2:BY215)),""))</f>
        <v/>
      </c>
      <c r="BZ216" s="5" t="str">
        <f t="shared" si="47"/>
        <v/>
      </c>
      <c r="CA216" s="5" t="str">
        <f t="shared" si="48"/>
        <v/>
      </c>
      <c r="CB216" s="14" t="str">
        <f t="shared" si="49"/>
        <v/>
      </c>
      <c r="CC216" s="25"/>
      <c r="CD216" s="15"/>
      <c r="CE216" s="5" t="str">
        <f t="shared" si="53"/>
        <v/>
      </c>
      <c r="CH216" s="5" t="str">
        <f t="shared" si="52"/>
        <v/>
      </c>
      <c r="CI216" s="5" t="str">
        <f>IF(J216="","",IFERROR(IF(VLOOKUP(J216,J$2:J215,1,0)=0,"",""),J216))</f>
        <v/>
      </c>
      <c r="CJ216" s="22" t="str">
        <f>IF(CI216="","",(IFERROR(VLOOKUP(MID(CI216,1,1),$DA$2:DE$28,3,0),0)+IFERROR(VLOOKUP(MID(CI216,2,1),DA$2:DE$28,4,0),0)+IFERROR(VLOOKUP(MID(CI216,3,1),DA$2:DE$28,5,0),0)+(ROW(CI216)/1000000000000)))</f>
        <v/>
      </c>
      <c r="CL216" s="5">
        <v>215</v>
      </c>
      <c r="CM216" s="5" t="str">
        <f>IFERROR(VLOOKUP(CL216,CH$2:CI1292,2,0),"")</f>
        <v/>
      </c>
      <c r="DG216" s="5" t="e">
        <f>IF(REPORTE!AH$2="si",IF(C216=VALUE(REPORTE!C$22),IF(SUM(DG217:DG$1993),CONCATENATE(INT(B216),", "),INT(B216)),""),IF(C216=VALUE(REPORTE!C$21),IF(SUM(DG217:DG$1993),CONCATENATE(INT(B216),", "),INT(B216)),""))</f>
        <v>#VALUE!</v>
      </c>
    </row>
    <row r="217" spans="1:112" s="5" customFormat="1" ht="15" customHeight="1" x14ac:dyDescent="0.25">
      <c r="A217" s="4" t="str">
        <f t="shared" ca="1" si="42"/>
        <v/>
      </c>
      <c r="B217" s="6"/>
      <c r="C217" s="8"/>
      <c r="D217" s="1" t="str">
        <f>IFERROR(INDEX('padron cfe'!B:B,MATCH(DATOS!C217,'padron cfe'!A:A,0),1),"")</f>
        <v/>
      </c>
      <c r="E217" s="1"/>
      <c r="F217" s="7"/>
      <c r="G217" s="9" t="s">
        <v>157</v>
      </c>
      <c r="H217" s="5" t="str">
        <f>IF(F217="","",IFERROR(CONCATENATE("PEUA",VLOOKUP(ESTADO,REPORTE!AV$2:AW$33,2,0),DIDTRITO_FORM,CADER_FORM,IFERROR(INDEX(BS:BS,MATCH(DAY(F217),BR:BR,0),1),DAY(F217)),IFERROR(INDEX(BS:BS,MATCH(MONTH(F217),BR:BR,0),1),MONTH(F217)),YEAR(F217),G217),""))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0"/>
        <v/>
      </c>
      <c r="T217" s="2" t="str">
        <f>IFERROR(INDEX('padron cfe'!D:D,MATCH(DATOS!C217,'padron cfe'!A:A,0),1),"")</f>
        <v/>
      </c>
      <c r="U217" s="4"/>
      <c r="V217" s="4"/>
      <c r="W217" s="4"/>
      <c r="X217" s="4"/>
      <c r="Y217" s="6" t="s">
        <v>157</v>
      </c>
      <c r="Z217" s="4"/>
      <c r="AA217" s="4" t="str">
        <f t="shared" si="43"/>
        <v/>
      </c>
      <c r="AB217" s="4"/>
      <c r="AC217" s="4"/>
      <c r="AD217" s="4"/>
      <c r="AE217" s="2" t="str">
        <f>IFERROR(IF(INDEX(AE$1:AE216,MATCH(J217,J$1:J216,0),1)=0,"",INDEX(AE$1:AE216,MATCH(J217,J$1:J216,0),1)),"")</f>
        <v/>
      </c>
      <c r="AF217" s="2" t="str">
        <f>IFERROR(IF(INDEX(AF$1:AF216,MATCH(J217,J$1:J216,0),1)=0,"",INDEX(AF$1:AF216,MATCH(J217,J$1:J216,0),1)),"")</f>
        <v/>
      </c>
      <c r="AG217" s="2" t="str">
        <f>IFERROR(IF(INDEX(AG$1:AG216,MATCH(J217,J$1:J216,0),1)=0,"",INDEX(AG$1:AG216,MATCH(J217,J$1:J216,0),1)),"")</f>
        <v/>
      </c>
      <c r="AH217" s="2"/>
      <c r="AI217" s="2"/>
      <c r="AJ217" s="2"/>
      <c r="AK217" s="4"/>
      <c r="AL217" s="4"/>
      <c r="AM217" s="4"/>
      <c r="AN217" s="4"/>
      <c r="AO217" s="4"/>
      <c r="AP217" s="4"/>
      <c r="AQ217" s="4"/>
      <c r="AR217" s="4"/>
      <c r="AS217" s="4"/>
      <c r="AU217" s="7"/>
      <c r="AV217" s="47"/>
      <c r="AW217" s="66"/>
      <c r="AX217" s="66"/>
      <c r="AY217" s="66"/>
      <c r="AZ217" s="78"/>
      <c r="BA217" s="66"/>
      <c r="BB217" s="66"/>
      <c r="BC217" s="4"/>
      <c r="BD217" s="69"/>
      <c r="BE217" s="4"/>
      <c r="BF217" s="4"/>
      <c r="BG217" s="9"/>
      <c r="BH217" s="7"/>
      <c r="BI217" s="7"/>
      <c r="BJ217" s="7"/>
      <c r="BK217" s="7"/>
      <c r="BL217" s="7"/>
      <c r="BM217" s="7" t="str">
        <f t="shared" ca="1" si="44"/>
        <v/>
      </c>
      <c r="BN217" s="75" t="str">
        <f t="shared" si="45"/>
        <v/>
      </c>
      <c r="BO217" s="75" t="str">
        <f t="shared" si="46"/>
        <v/>
      </c>
      <c r="BU217" s="4" t="str">
        <f>IF(IFERROR(VLOOKUP(C217,C218:C$1993,1,0),"")="","",COUNTIF(C:C,C217))</f>
        <v/>
      </c>
      <c r="BY217" s="5" t="str">
        <f>IF(B217="","",IF(BU217="",1+(MAX(BY$2:BY216)),""))</f>
        <v/>
      </c>
      <c r="BZ217" s="5" t="str">
        <f t="shared" si="47"/>
        <v/>
      </c>
      <c r="CA217" s="5" t="str">
        <f t="shared" si="48"/>
        <v/>
      </c>
      <c r="CB217" s="14" t="str">
        <f t="shared" si="49"/>
        <v/>
      </c>
      <c r="CC217" s="25"/>
      <c r="CD217" s="15"/>
      <c r="CE217" s="5" t="str">
        <f t="shared" ref="CE217:CE226" si="54">CONCATENATE(AJ217,AL217,AM217,AN217,AO217)</f>
        <v/>
      </c>
      <c r="CH217" s="5" t="str">
        <f t="shared" si="52"/>
        <v/>
      </c>
      <c r="CI217" s="5" t="str">
        <f>IF(J217="","",IFERROR(IF(VLOOKUP(J217,J$2:J216,1,0)=0,"",""),J217))</f>
        <v/>
      </c>
      <c r="CJ217" s="22" t="str">
        <f>IF(CI217="","",(IFERROR(VLOOKUP(MID(CI217,1,1),$DA$2:DE$28,3,0),0)+IFERROR(VLOOKUP(MID(CI217,2,1),DA$2:DE$28,4,0),0)+IFERROR(VLOOKUP(MID(CI217,3,1),DA$2:DE$28,5,0),0)+(ROW(CI217)/1000000000000)))</f>
        <v/>
      </c>
      <c r="CL217" s="5">
        <v>216</v>
      </c>
      <c r="CM217" s="5" t="str">
        <f>IFERROR(VLOOKUP(CL217,CH$2:CI1293,2,0),"")</f>
        <v/>
      </c>
      <c r="DG217" s="5" t="e">
        <f>IF(REPORTE!AH$2="si",IF(C217=VALUE(REPORTE!C$22),IF(SUM(DG218:DG$1993),CONCATENATE(INT(B217),", "),INT(B217)),""),IF(C217=VALUE(REPORTE!C$21),IF(SUM(DG218:DG$1993),CONCATENATE(INT(B217),", "),INT(B217)),""))</f>
        <v>#VALUE!</v>
      </c>
    </row>
    <row r="218" spans="1:112" s="5" customFormat="1" ht="15" customHeight="1" x14ac:dyDescent="0.25">
      <c r="A218" s="4" t="str">
        <f t="shared" ca="1" si="42"/>
        <v/>
      </c>
      <c r="B218" s="6"/>
      <c r="C218" s="8"/>
      <c r="D218" s="1" t="str">
        <f>IFERROR(INDEX('padron cfe'!B:B,MATCH(DATOS!C218,'padron cfe'!A:A,0),1),"")</f>
        <v/>
      </c>
      <c r="E218" s="1"/>
      <c r="F218" s="7"/>
      <c r="G218" s="9" t="s">
        <v>157</v>
      </c>
      <c r="H218" s="5" t="str">
        <f>IF(F218="","",IFERROR(CONCATENATE("PEUA",VLOOKUP(ESTADO,REPORTE!AV$2:AW$33,2,0),DIDTRITO_FORM,CADER_FORM,IFERROR(INDEX(BS:BS,MATCH(DAY(F218),BR:BR,0),1),DAY(F218)),IFERROR(INDEX(BS:BS,MATCH(MONTH(F218),BR:BR,0),1),MONTH(F218)),YEAR(F218),G218),""))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0"/>
        <v/>
      </c>
      <c r="T218" s="2" t="str">
        <f>IFERROR(INDEX('padron cfe'!D:D,MATCH(DATOS!C218,'padron cfe'!A:A,0),1),"")</f>
        <v/>
      </c>
      <c r="U218" s="4"/>
      <c r="V218" s="4"/>
      <c r="W218" s="4"/>
      <c r="X218" s="4"/>
      <c r="Y218" s="6" t="s">
        <v>157</v>
      </c>
      <c r="Z218" s="4"/>
      <c r="AA218" s="4" t="str">
        <f t="shared" si="43"/>
        <v/>
      </c>
      <c r="AB218" s="4"/>
      <c r="AC218" s="4"/>
      <c r="AD218" s="4"/>
      <c r="AE218" s="2" t="str">
        <f>IFERROR(IF(INDEX(AE$1:AE217,MATCH(J218,J$1:J217,0),1)=0,"",INDEX(AE$1:AE217,MATCH(J218,J$1:J217,0),1)),"")</f>
        <v/>
      </c>
      <c r="AF218" s="2" t="str">
        <f>IFERROR(IF(INDEX(AF$1:AF217,MATCH(J218,J$1:J217,0),1)=0,"",INDEX(AF$1:AF217,MATCH(J218,J$1:J217,0),1)),"")</f>
        <v/>
      </c>
      <c r="AG218" s="2" t="str">
        <f>IFERROR(IF(INDEX(AG$1:AG217,MATCH(J218,J$1:J217,0),1)=0,"",INDEX(AG$1:AG217,MATCH(J218,J$1:J217,0),1)),"")</f>
        <v/>
      </c>
      <c r="AH218" s="2"/>
      <c r="AI218" s="2"/>
      <c r="AJ218" s="2"/>
      <c r="AK218" s="4"/>
      <c r="AL218" s="4"/>
      <c r="AM218" s="4"/>
      <c r="AN218" s="4"/>
      <c r="AO218" s="4"/>
      <c r="AP218" s="4"/>
      <c r="AQ218" s="4"/>
      <c r="AR218" s="4"/>
      <c r="AS218" s="4"/>
      <c r="AU218" s="7"/>
      <c r="AV218" s="47"/>
      <c r="AW218" s="66"/>
      <c r="AX218" s="66"/>
      <c r="AY218" s="66"/>
      <c r="AZ218" s="78"/>
      <c r="BA218" s="66"/>
      <c r="BB218" s="66"/>
      <c r="BC218" s="4"/>
      <c r="BD218" s="69"/>
      <c r="BE218" s="4"/>
      <c r="BF218" s="4"/>
      <c r="BG218" s="9" t="s">
        <v>157</v>
      </c>
      <c r="BH218" s="7"/>
      <c r="BI218" s="7"/>
      <c r="BJ218" s="7"/>
      <c r="BK218" s="7"/>
      <c r="BL218" s="7"/>
      <c r="BM218" s="7" t="str">
        <f t="shared" ca="1" si="44"/>
        <v/>
      </c>
      <c r="BN218" s="75" t="str">
        <f t="shared" si="45"/>
        <v/>
      </c>
      <c r="BO218" s="75" t="str">
        <f t="shared" si="46"/>
        <v/>
      </c>
      <c r="BU218" s="4" t="str">
        <f>IF(IFERROR(VLOOKUP(C218,C219:C$1993,1,0),"")="","",COUNTIF(C:C,C218))</f>
        <v/>
      </c>
      <c r="BY218" s="5" t="str">
        <f>IF(B218="","",IF(BU218="",1+(MAX(BY$2:BY217)),""))</f>
        <v/>
      </c>
      <c r="BZ218" s="5" t="str">
        <f t="shared" si="47"/>
        <v/>
      </c>
      <c r="CA218" s="5" t="str">
        <f t="shared" si="48"/>
        <v/>
      </c>
      <c r="CB218" s="14" t="str">
        <f t="shared" si="49"/>
        <v/>
      </c>
      <c r="CC218" s="25"/>
      <c r="CD218" s="15"/>
      <c r="CE218" s="5" t="str">
        <f t="shared" si="54"/>
        <v/>
      </c>
      <c r="CH218" s="5" t="str">
        <f t="shared" si="52"/>
        <v/>
      </c>
      <c r="CI218" s="5" t="str">
        <f>IF(J218="","",IFERROR(IF(VLOOKUP(J218,J$2:J217,1,0)=0,"",""),J218))</f>
        <v/>
      </c>
      <c r="CJ218" s="22" t="str">
        <f>IF(CI218="","",(IFERROR(VLOOKUP(MID(CI218,1,1),$DA$2:DE$28,3,0),0)+IFERROR(VLOOKUP(MID(CI218,2,1),DA$2:DE$28,4,0),0)+IFERROR(VLOOKUP(MID(CI218,3,1),DA$2:DE$28,5,0),0)+(ROW(CI218)/1000000000000)))</f>
        <v/>
      </c>
      <c r="CL218" s="5">
        <v>217</v>
      </c>
      <c r="CM218" s="5" t="str">
        <f>IFERROR(VLOOKUP(CL218,CH$2:CI1294,2,0),"")</f>
        <v/>
      </c>
      <c r="DG218" s="5" t="e">
        <f>IF(REPORTE!AH$2="si",IF(C218=VALUE(REPORTE!C$22),IF(SUM(DG219:DG$1993),CONCATENATE(INT(B218),", "),INT(B218)),""),IF(C218=VALUE(REPORTE!C$21),IF(SUM(DG219:DG$1993),CONCATENATE(INT(B218),", "),INT(B218)),""))</f>
        <v>#VALUE!</v>
      </c>
    </row>
    <row r="219" spans="1:112" s="5" customFormat="1" ht="15" customHeight="1" x14ac:dyDescent="0.25">
      <c r="A219" s="4" t="str">
        <f t="shared" ca="1" si="42"/>
        <v/>
      </c>
      <c r="B219" s="6"/>
      <c r="C219" s="8"/>
      <c r="D219" s="1" t="str">
        <f>IFERROR(INDEX('padron cfe'!B:B,MATCH(DATOS!C219,'padron cfe'!A:A,0),1),"")</f>
        <v/>
      </c>
      <c r="E219" s="1"/>
      <c r="F219" s="7"/>
      <c r="G219" s="9" t="s">
        <v>157</v>
      </c>
      <c r="H219" s="5" t="str">
        <f>IF(F219="","",IFERROR(CONCATENATE("PEUA",VLOOKUP(ESTADO,REPORTE!AV$2:AW$33,2,0),DIDTRITO_FORM,CADER_FORM,IFERROR(INDEX(BS:BS,MATCH(DAY(F219),BR:BR,0),1),DAY(F219)),IFERROR(INDEX(BS:BS,MATCH(MONTH(F219),BR:BR,0),1),MONTH(F219)),YEAR(F219),G219),""))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0"/>
        <v/>
      </c>
      <c r="T219" s="2" t="str">
        <f>IFERROR(INDEX('padron cfe'!D:D,MATCH(DATOS!C219,'padron cfe'!A:A,0),1),"")</f>
        <v/>
      </c>
      <c r="U219" s="4"/>
      <c r="V219" s="4"/>
      <c r="W219" s="4"/>
      <c r="X219" s="4"/>
      <c r="Y219" s="6" t="s">
        <v>157</v>
      </c>
      <c r="Z219" s="4"/>
      <c r="AA219" s="4" t="str">
        <f t="shared" si="43"/>
        <v/>
      </c>
      <c r="AB219" s="4"/>
      <c r="AC219" s="4"/>
      <c r="AD219" s="4"/>
      <c r="AE219" s="2" t="str">
        <f>IFERROR(IF(INDEX(AE$1:AE218,MATCH(J219,J$1:J218,0),1)=0,"",INDEX(AE$1:AE218,MATCH(J219,J$1:J218,0),1)),"")</f>
        <v/>
      </c>
      <c r="AF219" s="2" t="str">
        <f>IFERROR(IF(INDEX(AF$1:AF218,MATCH(J219,J$1:J218,0),1)=0,"",INDEX(AF$1:AF218,MATCH(J219,J$1:J218,0),1)),"")</f>
        <v/>
      </c>
      <c r="AG219" s="2" t="str">
        <f>IFERROR(IF(INDEX(AG$1:AG218,MATCH(J219,J$1:J218,0),1)=0,"",INDEX(AG$1:AG218,MATCH(J219,J$1:J218,0),1)),"")</f>
        <v/>
      </c>
      <c r="AH219" s="2"/>
      <c r="AI219" s="2"/>
      <c r="AJ219" s="2"/>
      <c r="AK219" s="4"/>
      <c r="AL219" s="4"/>
      <c r="AM219" s="4"/>
      <c r="AN219" s="4"/>
      <c r="AO219" s="4"/>
      <c r="AP219" s="4"/>
      <c r="AQ219" s="4"/>
      <c r="AR219" s="4"/>
      <c r="AS219" s="4"/>
      <c r="AU219" s="7"/>
      <c r="AV219" s="47"/>
      <c r="AW219" s="66"/>
      <c r="AX219" s="66"/>
      <c r="AY219" s="66"/>
      <c r="AZ219" s="78"/>
      <c r="BA219" s="66"/>
      <c r="BB219" s="66"/>
      <c r="BC219" s="4"/>
      <c r="BD219" s="69"/>
      <c r="BE219" s="4"/>
      <c r="BF219" s="4"/>
      <c r="BG219" s="9"/>
      <c r="BH219" s="7"/>
      <c r="BI219" s="7"/>
      <c r="BJ219" s="7"/>
      <c r="BK219" s="7"/>
      <c r="BL219" s="7"/>
      <c r="BM219" s="7" t="str">
        <f t="shared" ca="1" si="44"/>
        <v/>
      </c>
      <c r="BN219" s="75" t="str">
        <f t="shared" si="45"/>
        <v/>
      </c>
      <c r="BO219" s="75" t="str">
        <f t="shared" si="46"/>
        <v/>
      </c>
      <c r="BU219" s="4" t="str">
        <f>IF(IFERROR(VLOOKUP(C219,C220:C$1993,1,0),"")="","",COUNTIF(C:C,C219))</f>
        <v/>
      </c>
      <c r="BY219" s="5" t="str">
        <f>IF(B219="","",IF(BU219="",1+(MAX(BY$2:BY218)),""))</f>
        <v/>
      </c>
      <c r="BZ219" s="5" t="str">
        <f t="shared" si="47"/>
        <v/>
      </c>
      <c r="CA219" s="5" t="str">
        <f t="shared" si="48"/>
        <v/>
      </c>
      <c r="CB219" s="14" t="str">
        <f t="shared" si="49"/>
        <v/>
      </c>
      <c r="CC219" s="25"/>
      <c r="CD219" s="15"/>
      <c r="CE219" s="5" t="str">
        <f t="shared" si="54"/>
        <v/>
      </c>
      <c r="CH219" s="5" t="str">
        <f t="shared" si="52"/>
        <v/>
      </c>
      <c r="CI219" s="5" t="str">
        <f>IF(J219="","",IFERROR(IF(VLOOKUP(J219,J$2:J218,1,0)=0,"",""),J219))</f>
        <v/>
      </c>
      <c r="CJ219" s="22" t="str">
        <f>IF(CI219="","",(IFERROR(VLOOKUP(MID(CI219,1,1),$DA$2:DE$28,3,0),0)+IFERROR(VLOOKUP(MID(CI219,2,1),DA$2:DE$28,4,0),0)+IFERROR(VLOOKUP(MID(CI219,3,1),DA$2:DE$28,5,0),0)+(ROW(CI219)/1000000000000)))</f>
        <v/>
      </c>
      <c r="CL219" s="5">
        <v>218</v>
      </c>
      <c r="CM219" s="5" t="str">
        <f>IFERROR(VLOOKUP(CL219,CH$2:CI1295,2,0),"")</f>
        <v/>
      </c>
      <c r="DG219" s="5" t="e">
        <f>IF(REPORTE!AH$2="si",IF(C219=VALUE(REPORTE!C$22),IF(SUM(DG220:DG$1993),CONCATENATE(INT(B219),", "),INT(B219)),""),IF(C219=VALUE(REPORTE!C$21),IF(SUM(DG220:DG$1993),CONCATENATE(INT(B219),", "),INT(B219)),""))</f>
        <v>#VALUE!</v>
      </c>
    </row>
    <row r="220" spans="1:112" s="5" customFormat="1" ht="15" customHeight="1" x14ac:dyDescent="0.25">
      <c r="A220" s="4" t="str">
        <f t="shared" ca="1" si="42"/>
        <v/>
      </c>
      <c r="B220" s="6"/>
      <c r="C220" s="8"/>
      <c r="D220" s="1" t="str">
        <f>IFERROR(INDEX('padron cfe'!B:B,MATCH(DATOS!C220,'padron cfe'!A:A,0),1),"")</f>
        <v/>
      </c>
      <c r="E220" s="1"/>
      <c r="F220" s="7"/>
      <c r="G220" s="9" t="s">
        <v>157</v>
      </c>
      <c r="H220" s="5" t="str">
        <f>IF(F220="","",IFERROR(CONCATENATE("PEUA",VLOOKUP(ESTADO,REPORTE!AV$2:AW$33,2,0),DIDTRITO_FORM,CADER_FORM,IFERROR(INDEX(BS:BS,MATCH(DAY(F220),BR:BR,0),1),DAY(F220)),IFERROR(INDEX(BS:BS,MATCH(MONTH(F220),BR:BR,0),1),MONTH(F220)),YEAR(F220),G220),""))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0"/>
        <v/>
      </c>
      <c r="T220" s="2" t="str">
        <f>IFERROR(INDEX('padron cfe'!D:D,MATCH(DATOS!C220,'padron cfe'!A:A,0),1),"")</f>
        <v/>
      </c>
      <c r="U220" s="4"/>
      <c r="V220" s="4"/>
      <c r="W220" s="4"/>
      <c r="X220" s="4"/>
      <c r="Y220" s="6" t="s">
        <v>157</v>
      </c>
      <c r="Z220" s="4"/>
      <c r="AA220" s="4" t="str">
        <f t="shared" si="43"/>
        <v/>
      </c>
      <c r="AB220" s="4"/>
      <c r="AC220" s="4"/>
      <c r="AD220" s="4"/>
      <c r="AE220" s="2" t="str">
        <f>IFERROR(IF(INDEX(AE$1:AE219,MATCH(J220,J$1:J219,0),1)=0,"",INDEX(AE$1:AE219,MATCH(J220,J$1:J219,0),1)),"")</f>
        <v/>
      </c>
      <c r="AF220" s="2" t="str">
        <f>IFERROR(IF(INDEX(AF$1:AF219,MATCH(J220,J$1:J219,0),1)=0,"",INDEX(AF$1:AF219,MATCH(J220,J$1:J219,0),1)),"")</f>
        <v/>
      </c>
      <c r="AG220" s="2" t="str">
        <f>IFERROR(IF(INDEX(AG$1:AG219,MATCH(J220,J$1:J219,0),1)=0,"",INDEX(AG$1:AG219,MATCH(J220,J$1:J219,0),1)),"")</f>
        <v/>
      </c>
      <c r="AH220" s="2"/>
      <c r="AI220" s="2"/>
      <c r="AJ220" s="2"/>
      <c r="AK220" s="4"/>
      <c r="AL220" s="4"/>
      <c r="AM220" s="4"/>
      <c r="AN220" s="4"/>
      <c r="AO220" s="4"/>
      <c r="AP220" s="4"/>
      <c r="AQ220" s="4"/>
      <c r="AR220" s="4"/>
      <c r="AS220" s="4"/>
      <c r="AU220" s="7"/>
      <c r="AV220" s="47"/>
      <c r="AW220" s="66"/>
      <c r="AX220" s="66"/>
      <c r="AY220" s="66"/>
      <c r="AZ220" s="78"/>
      <c r="BA220" s="66"/>
      <c r="BB220" s="66"/>
      <c r="BC220" s="4"/>
      <c r="BD220" s="69"/>
      <c r="BE220" s="4"/>
      <c r="BF220" s="4"/>
      <c r="BG220" s="9" t="s">
        <v>157</v>
      </c>
      <c r="BH220" s="7"/>
      <c r="BI220" s="7"/>
      <c r="BJ220" s="7"/>
      <c r="BK220" s="7"/>
      <c r="BL220" s="7"/>
      <c r="BM220" s="7" t="str">
        <f t="shared" ca="1" si="44"/>
        <v/>
      </c>
      <c r="BN220" s="75" t="str">
        <f t="shared" si="45"/>
        <v/>
      </c>
      <c r="BO220" s="75" t="str">
        <f t="shared" si="46"/>
        <v/>
      </c>
      <c r="BU220" s="4" t="str">
        <f>IF(IFERROR(VLOOKUP(C220,C221:C$1993,1,0),"")="","",COUNTIF(C:C,C220))</f>
        <v/>
      </c>
      <c r="BY220" s="5" t="str">
        <f>IF(B220="","",IF(BU220="",1+(MAX(BY$2:BY219)),""))</f>
        <v/>
      </c>
      <c r="BZ220" s="5" t="str">
        <f t="shared" si="47"/>
        <v/>
      </c>
      <c r="CA220" s="5" t="str">
        <f t="shared" si="48"/>
        <v/>
      </c>
      <c r="CB220" s="14" t="str">
        <f t="shared" si="49"/>
        <v/>
      </c>
      <c r="CC220" s="25"/>
      <c r="CD220" s="15"/>
      <c r="CE220" s="5" t="str">
        <f t="shared" si="54"/>
        <v/>
      </c>
      <c r="CH220" s="5" t="str">
        <f t="shared" si="52"/>
        <v/>
      </c>
      <c r="CI220" s="5" t="str">
        <f>IF(J220="","",IFERROR(IF(VLOOKUP(J220,J$2:J219,1,0)=0,"",""),J220))</f>
        <v/>
      </c>
      <c r="CJ220" s="22" t="str">
        <f>IF(CI220="","",(IFERROR(VLOOKUP(MID(CI220,1,1),$DA$2:DE$28,3,0),0)+IFERROR(VLOOKUP(MID(CI220,2,1),DA$2:DE$28,4,0),0)+IFERROR(VLOOKUP(MID(CI220,3,1),DA$2:DE$28,5,0),0)+(ROW(CI220)/1000000000000)))</f>
        <v/>
      </c>
      <c r="CL220" s="5">
        <v>219</v>
      </c>
      <c r="CM220" s="5" t="str">
        <f>IFERROR(VLOOKUP(CL220,CH$2:CI1296,2,0),"")</f>
        <v/>
      </c>
      <c r="DG220" s="5" t="e">
        <f>IF(REPORTE!AH$2="si",IF(C220=VALUE(REPORTE!C$22),IF(SUM(DG221:DG$1993),CONCATENATE(INT(B220),", "),INT(B220)),""),IF(C220=VALUE(REPORTE!C$21),IF(SUM(DG221:DG$1993),CONCATENATE(INT(B220),", "),INT(B220)),""))</f>
        <v>#VALUE!</v>
      </c>
    </row>
    <row r="221" spans="1:112" s="5" customFormat="1" ht="15" customHeight="1" x14ac:dyDescent="0.25">
      <c r="A221" s="4" t="str">
        <f t="shared" ca="1" si="42"/>
        <v/>
      </c>
      <c r="B221" s="6"/>
      <c r="C221" s="8"/>
      <c r="D221" s="1" t="str">
        <f>IFERROR(INDEX('padron cfe'!B:B,MATCH(DATOS!C221,'padron cfe'!A:A,0),1),"")</f>
        <v/>
      </c>
      <c r="E221" s="1"/>
      <c r="F221" s="7"/>
      <c r="G221" s="9" t="s">
        <v>157</v>
      </c>
      <c r="H221" s="5" t="str">
        <f>IF(F221="","",IFERROR(CONCATENATE("PEUA",VLOOKUP(ESTADO,REPORTE!AV$2:AW$33,2,0),DIDTRITO_FORM,CADER_FORM,IFERROR(INDEX(BS:BS,MATCH(DAY(F221),BR:BR,0),1),DAY(F221)),IFERROR(INDEX(BS:BS,MATCH(MONTH(F221),BR:BR,0),1),MONTH(F221)),YEAR(F221),G221),""))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0"/>
        <v/>
      </c>
      <c r="T221" s="2" t="str">
        <f>IFERROR(INDEX('padron cfe'!D:D,MATCH(DATOS!C221,'padron cfe'!A:A,0),1),"")</f>
        <v/>
      </c>
      <c r="U221" s="4"/>
      <c r="V221" s="4"/>
      <c r="W221" s="4"/>
      <c r="X221" s="4"/>
      <c r="Y221" s="6" t="s">
        <v>157</v>
      </c>
      <c r="Z221" s="4"/>
      <c r="AA221" s="4" t="str">
        <f t="shared" si="43"/>
        <v/>
      </c>
      <c r="AB221" s="4"/>
      <c r="AC221" s="4"/>
      <c r="AD221" s="4"/>
      <c r="AE221" s="2" t="str">
        <f>IFERROR(IF(INDEX(AE$1:AE220,MATCH(J221,J$1:J220,0),1)=0,"",INDEX(AE$1:AE220,MATCH(J221,J$1:J220,0),1)),"")</f>
        <v/>
      </c>
      <c r="AF221" s="2" t="str">
        <f>IFERROR(IF(INDEX(AF$1:AF220,MATCH(J221,J$1:J220,0),1)=0,"",INDEX(AF$1:AF220,MATCH(J221,J$1:J220,0),1)),"")</f>
        <v/>
      </c>
      <c r="AG221" s="2" t="str">
        <f>IFERROR(IF(INDEX(AG$1:AG220,MATCH(J221,J$1:J220,0),1)=0,"",INDEX(AG$1:AG220,MATCH(J221,J$1:J220,0),1)),"")</f>
        <v/>
      </c>
      <c r="AH221" s="2"/>
      <c r="AI221" s="2"/>
      <c r="AJ221" s="2"/>
      <c r="AK221" s="4"/>
      <c r="AL221" s="4"/>
      <c r="AM221" s="4"/>
      <c r="AN221" s="4"/>
      <c r="AO221" s="4"/>
      <c r="AP221" s="4"/>
      <c r="AQ221" s="4"/>
      <c r="AR221" s="4"/>
      <c r="AS221" s="4"/>
      <c r="AU221" s="7"/>
      <c r="AV221" s="47"/>
      <c r="AW221" s="66"/>
      <c r="AX221" s="66"/>
      <c r="AY221" s="66"/>
      <c r="AZ221" s="78"/>
      <c r="BA221" s="66"/>
      <c r="BB221" s="66"/>
      <c r="BC221" s="4"/>
      <c r="BD221" s="69"/>
      <c r="BE221" s="4"/>
      <c r="BF221" s="4"/>
      <c r="BG221" s="9"/>
      <c r="BH221" s="7"/>
      <c r="BI221" s="7"/>
      <c r="BJ221" s="7"/>
      <c r="BK221" s="7"/>
      <c r="BL221" s="7"/>
      <c r="BM221" s="7" t="str">
        <f t="shared" ca="1" si="44"/>
        <v/>
      </c>
      <c r="BN221" s="75" t="str">
        <f t="shared" si="45"/>
        <v/>
      </c>
      <c r="BO221" s="75" t="str">
        <f t="shared" si="46"/>
        <v/>
      </c>
      <c r="BU221" s="4" t="str">
        <f>IF(IFERROR(VLOOKUP(C221,C222:C$1993,1,0),"")="","",COUNTIF(C:C,C221))</f>
        <v/>
      </c>
      <c r="BY221" s="5" t="str">
        <f>IF(B221="","",IF(BU221="",1+(MAX(BY$2:BY220)),""))</f>
        <v/>
      </c>
      <c r="BZ221" s="5" t="str">
        <f t="shared" si="47"/>
        <v/>
      </c>
      <c r="CA221" s="5" t="str">
        <f t="shared" si="48"/>
        <v/>
      </c>
      <c r="CB221" s="14" t="str">
        <f t="shared" si="49"/>
        <v/>
      </c>
      <c r="CC221" s="25"/>
      <c r="CD221" s="15"/>
      <c r="CE221" s="5" t="str">
        <f t="shared" si="54"/>
        <v/>
      </c>
      <c r="CH221" s="5" t="str">
        <f t="shared" si="52"/>
        <v/>
      </c>
      <c r="CI221" s="5" t="str">
        <f>IF(J221="","",IFERROR(IF(VLOOKUP(J221,J$2:J220,1,0)=0,"",""),J221))</f>
        <v/>
      </c>
      <c r="CJ221" s="22" t="str">
        <f>IF(CI221="","",(IFERROR(VLOOKUP(MID(CI221,1,1),$DA$2:DE$28,3,0),0)+IFERROR(VLOOKUP(MID(CI221,2,1),DA$2:DE$28,4,0),0)+IFERROR(VLOOKUP(MID(CI221,3,1),DA$2:DE$28,5,0),0)+(ROW(CI221)/1000000000000)))</f>
        <v/>
      </c>
      <c r="CL221" s="5">
        <v>220</v>
      </c>
      <c r="CM221" s="5" t="str">
        <f>IFERROR(VLOOKUP(CL221,CH$2:CI1297,2,0),"")</f>
        <v/>
      </c>
      <c r="DG221" s="5" t="e">
        <f>IF(REPORTE!AH$2="si",IF(C221=VALUE(REPORTE!C$22),IF(SUM(DG222:DG$1993),CONCATENATE(INT(B221),", "),INT(B221)),""),IF(C221=VALUE(REPORTE!C$21),IF(SUM(DG222:DG$1993),CONCATENATE(INT(B221),", "),INT(B221)),""))</f>
        <v>#VALUE!</v>
      </c>
    </row>
    <row r="222" spans="1:112" s="5" customFormat="1" ht="12.75" customHeight="1" x14ac:dyDescent="0.25">
      <c r="A222" s="4" t="str">
        <f t="shared" ca="1" si="42"/>
        <v/>
      </c>
      <c r="B222" s="6"/>
      <c r="C222" s="8"/>
      <c r="D222" s="1" t="str">
        <f>IFERROR(INDEX('padron cfe'!B:B,MATCH(DATOS!C222,'padron cfe'!A:A,0),1),"")</f>
        <v/>
      </c>
      <c r="E222" s="1"/>
      <c r="F222" s="7"/>
      <c r="G222" s="9" t="s">
        <v>157</v>
      </c>
      <c r="H222" s="5" t="str">
        <f>IF(F222="","",IFERROR(CONCATENATE("PEUA",VLOOKUP(ESTADO,REPORTE!AV$2:AW$33,2,0),DIDTRITO_FORM,CADER_FORM,IFERROR(INDEX(BS:BS,MATCH(DAY(F222),BR:BR,0),1),DAY(F222)),IFERROR(INDEX(BS:BS,MATCH(MONTH(F222),BR:BR,0),1),MONTH(F222)),YEAR(F222),G222),""))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0"/>
        <v/>
      </c>
      <c r="T222" s="2" t="str">
        <f>IFERROR(INDEX('padron cfe'!D:D,MATCH(DATOS!C222,'padron cfe'!A:A,0),1),"")</f>
        <v/>
      </c>
      <c r="U222" s="4"/>
      <c r="V222" s="4"/>
      <c r="W222" s="4"/>
      <c r="X222" s="4"/>
      <c r="Y222" s="6" t="s">
        <v>157</v>
      </c>
      <c r="Z222" s="4"/>
      <c r="AA222" s="4" t="str">
        <f t="shared" si="43"/>
        <v/>
      </c>
      <c r="AB222" s="4"/>
      <c r="AC222" s="4"/>
      <c r="AD222" s="4"/>
      <c r="AE222" s="2" t="str">
        <f>IFERROR(IF(INDEX(AE$1:AE221,MATCH(J222,J$1:J221,0),1)=0,"",INDEX(AE$1:AE221,MATCH(J222,J$1:J221,0),1)),"")</f>
        <v/>
      </c>
      <c r="AF222" s="2" t="str">
        <f>IFERROR(IF(INDEX(AF$1:AF221,MATCH(J222,J$1:J221,0),1)=0,"",INDEX(AF$1:AF221,MATCH(J222,J$1:J221,0),1)),"")</f>
        <v/>
      </c>
      <c r="AG222" s="2" t="str">
        <f>IFERROR(IF(INDEX(AG$1:AG221,MATCH(J222,J$1:J221,0),1)=0,"",INDEX(AG$1:AG221,MATCH(J222,J$1:J221,0),1)),"")</f>
        <v/>
      </c>
      <c r="AH222" s="2"/>
      <c r="AI222" s="2"/>
      <c r="AJ222" s="2"/>
      <c r="AK222" s="4"/>
      <c r="AL222" s="4"/>
      <c r="AM222" s="4"/>
      <c r="AN222" s="4"/>
      <c r="AO222" s="4"/>
      <c r="AP222" s="4"/>
      <c r="AQ222" s="4"/>
      <c r="AR222" s="4"/>
      <c r="AS222" s="4"/>
      <c r="AU222" s="7"/>
      <c r="AV222" s="47"/>
      <c r="AW222" s="66"/>
      <c r="AX222" s="66"/>
      <c r="AY222" s="66"/>
      <c r="AZ222" s="78"/>
      <c r="BA222" s="66"/>
      <c r="BB222" s="66"/>
      <c r="BC222" s="4"/>
      <c r="BD222" s="69"/>
      <c r="BE222" s="4"/>
      <c r="BF222" s="4"/>
      <c r="BG222" s="9" t="s">
        <v>157</v>
      </c>
      <c r="BH222" s="7"/>
      <c r="BI222" s="7"/>
      <c r="BJ222" s="7"/>
      <c r="BK222" s="7"/>
      <c r="BL222" s="7"/>
      <c r="BM222" s="7" t="str">
        <f t="shared" ca="1" si="44"/>
        <v/>
      </c>
      <c r="BN222" s="75" t="str">
        <f t="shared" si="45"/>
        <v/>
      </c>
      <c r="BO222" s="75" t="str">
        <f t="shared" si="46"/>
        <v/>
      </c>
      <c r="BU222" s="4" t="str">
        <f>IF(IFERROR(VLOOKUP(C222,C223:C$1993,1,0),"")="","",COUNTIF(C:C,C222))</f>
        <v/>
      </c>
      <c r="BY222" s="5" t="str">
        <f>IF(B222="","",IF(BU222="",1+(MAX(BY$2:BY221)),""))</f>
        <v/>
      </c>
      <c r="BZ222" s="5" t="str">
        <f t="shared" si="47"/>
        <v/>
      </c>
      <c r="CA222" s="5" t="str">
        <f t="shared" si="48"/>
        <v/>
      </c>
      <c r="CB222" s="14" t="str">
        <f t="shared" si="49"/>
        <v/>
      </c>
      <c r="CC222" s="25"/>
      <c r="CD222" s="15"/>
      <c r="CE222" s="5" t="str">
        <f t="shared" si="54"/>
        <v/>
      </c>
      <c r="CH222" s="5" t="str">
        <f t="shared" si="52"/>
        <v/>
      </c>
      <c r="CI222" s="5" t="str">
        <f>IF(J222="","",IFERROR(IF(VLOOKUP(J222,J$2:J221,1,0)=0,"",""),J222))</f>
        <v/>
      </c>
      <c r="CJ222" s="22" t="str">
        <f>IF(CI222="","",(IFERROR(VLOOKUP(MID(CI222,1,1),$DA$2:DE$28,3,0),0)+IFERROR(VLOOKUP(MID(CI222,2,1),DA$2:DE$28,4,0),0)+IFERROR(VLOOKUP(MID(CI222,3,1),DA$2:DE$28,5,0),0)+(ROW(CI222)/1000000000000)))</f>
        <v/>
      </c>
      <c r="CL222" s="5">
        <v>221</v>
      </c>
      <c r="CM222" s="5" t="str">
        <f>IFERROR(VLOOKUP(CL222,CH$2:CI1298,2,0),"")</f>
        <v/>
      </c>
      <c r="DG222" s="5" t="e">
        <f>IF(REPORTE!AH$2="si",IF(C222=VALUE(REPORTE!C$22),IF(SUM(DG223:DG$1993),CONCATENATE(INT(B222),", "),INT(B222)),""),IF(C222=VALUE(REPORTE!C$21),IF(SUM(DG223:DG$1993),CONCATENATE(INT(B222),", "),INT(B222)),""))</f>
        <v>#VALUE!</v>
      </c>
    </row>
    <row r="223" spans="1:112" s="5" customFormat="1" ht="15" customHeight="1" x14ac:dyDescent="0.25">
      <c r="A223" s="4" t="str">
        <f t="shared" ca="1" si="42"/>
        <v/>
      </c>
      <c r="B223" s="6"/>
      <c r="C223" s="8"/>
      <c r="D223" s="1" t="str">
        <f>IFERROR(INDEX('padron cfe'!B:B,MATCH(DATOS!C223,'padron cfe'!A:A,0),1),"")</f>
        <v/>
      </c>
      <c r="E223" s="1"/>
      <c r="F223" s="7"/>
      <c r="G223" s="9" t="s">
        <v>157</v>
      </c>
      <c r="H223" s="5" t="str">
        <f>IF(F223="","",IFERROR(CONCATENATE("PEUA",VLOOKUP(ESTADO,REPORTE!AV$2:AW$33,2,0),DIDTRITO_FORM,CADER_FORM,IFERROR(INDEX(BS:BS,MATCH(DAY(F223),BR:BR,0),1),DAY(F223)),IFERROR(INDEX(BS:BS,MATCH(MONTH(F223),BR:BR,0),1),MONTH(F223)),YEAR(F223),G223),""))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0"/>
        <v/>
      </c>
      <c r="T223" s="2" t="str">
        <f>IFERROR(INDEX('padron cfe'!D:D,MATCH(DATOS!C223,'padron cfe'!A:A,0),1),"")</f>
        <v/>
      </c>
      <c r="U223" s="4"/>
      <c r="V223" s="4"/>
      <c r="W223" s="4"/>
      <c r="X223" s="4"/>
      <c r="Y223" s="6" t="s">
        <v>157</v>
      </c>
      <c r="Z223" s="4"/>
      <c r="AA223" s="4" t="str">
        <f t="shared" si="43"/>
        <v/>
      </c>
      <c r="AB223" s="4"/>
      <c r="AC223" s="4"/>
      <c r="AD223" s="4"/>
      <c r="AE223" s="2" t="str">
        <f>IFERROR(IF(INDEX(AE$1:AE222,MATCH(J223,J$1:J222,0),1)=0,"",INDEX(AE$1:AE222,MATCH(J223,J$1:J222,0),1)),"")</f>
        <v/>
      </c>
      <c r="AF223" s="2" t="str">
        <f>IFERROR(IF(INDEX(AF$1:AF222,MATCH(J223,J$1:J222,0),1)=0,"",INDEX(AF$1:AF222,MATCH(J223,J$1:J222,0),1)),"")</f>
        <v/>
      </c>
      <c r="AG223" s="2" t="str">
        <f>IFERROR(IF(INDEX(AG$1:AG222,MATCH(J223,J$1:J222,0),1)=0,"",INDEX(AG$1:AG222,MATCH(J223,J$1:J222,0),1)),"")</f>
        <v/>
      </c>
      <c r="AH223" s="2"/>
      <c r="AI223" s="2"/>
      <c r="AJ223" s="2"/>
      <c r="AK223" s="4"/>
      <c r="AL223" s="4"/>
      <c r="AM223" s="4"/>
      <c r="AN223" s="4"/>
      <c r="AO223" s="4"/>
      <c r="AP223" s="4"/>
      <c r="AQ223" s="4"/>
      <c r="AR223" s="4"/>
      <c r="AS223" s="4"/>
      <c r="AU223" s="7"/>
      <c r="AV223" s="47"/>
      <c r="AW223" s="66"/>
      <c r="AX223" s="66"/>
      <c r="AY223" s="66"/>
      <c r="AZ223" s="78"/>
      <c r="BA223" s="66"/>
      <c r="BB223" s="66"/>
      <c r="BC223" s="4"/>
      <c r="BD223" s="69"/>
      <c r="BE223" s="4"/>
      <c r="BF223" s="4"/>
      <c r="BG223" s="9"/>
      <c r="BH223" s="7"/>
      <c r="BI223" s="7"/>
      <c r="BJ223" s="7"/>
      <c r="BK223" s="7"/>
      <c r="BL223" s="7"/>
      <c r="BM223" s="7" t="str">
        <f t="shared" ca="1" si="44"/>
        <v/>
      </c>
      <c r="BN223" s="75" t="str">
        <f t="shared" si="45"/>
        <v/>
      </c>
      <c r="BO223" s="75" t="str">
        <f t="shared" si="46"/>
        <v/>
      </c>
      <c r="BU223" s="4" t="str">
        <f>IF(IFERROR(VLOOKUP(C223,C224:C$1993,1,0),"")="","",COUNTIF(C:C,C223))</f>
        <v/>
      </c>
      <c r="BY223" s="5" t="str">
        <f>IF(B223="","",IF(BU223="",1+(MAX(BY$2:BY222)),""))</f>
        <v/>
      </c>
      <c r="BZ223" s="5" t="str">
        <f t="shared" si="47"/>
        <v/>
      </c>
      <c r="CA223" s="5" t="str">
        <f t="shared" si="48"/>
        <v/>
      </c>
      <c r="CB223" s="14" t="str">
        <f t="shared" si="49"/>
        <v/>
      </c>
      <c r="CC223" s="25"/>
      <c r="CD223" s="15"/>
      <c r="CE223" s="5" t="str">
        <f t="shared" si="54"/>
        <v/>
      </c>
      <c r="CH223" s="5" t="str">
        <f t="shared" si="52"/>
        <v/>
      </c>
      <c r="CI223" s="5" t="str">
        <f>IF(J223="","",IFERROR(IF(VLOOKUP(J223,J$2:J222,1,0)=0,"",""),J223))</f>
        <v/>
      </c>
      <c r="CJ223" s="22" t="str">
        <f>IF(CI223="","",(IFERROR(VLOOKUP(MID(CI223,1,1),$DA$2:DE$28,3,0),0)+IFERROR(VLOOKUP(MID(CI223,2,1),DA$2:DE$28,4,0),0)+IFERROR(VLOOKUP(MID(CI223,3,1),DA$2:DE$28,5,0),0)+(ROW(CI223)/1000000000000)))</f>
        <v/>
      </c>
      <c r="CL223" s="5">
        <v>222</v>
      </c>
      <c r="CM223" s="5" t="str">
        <f>IFERROR(VLOOKUP(CL223,CH$2:CI1299,2,0),"")</f>
        <v/>
      </c>
      <c r="DG223" s="5" t="e">
        <f>IF(REPORTE!AH$2="si",IF(C223=VALUE(REPORTE!C$22),IF(SUM(DG224:DG$1993),CONCATENATE(INT(B223),", "),INT(B223)),""),IF(C223=VALUE(REPORTE!C$21),IF(SUM(DG224:DG$1993),CONCATENATE(INT(B223),", "),INT(B223)),""))</f>
        <v>#VALUE!</v>
      </c>
    </row>
    <row r="224" spans="1:112" s="5" customFormat="1" ht="15" customHeight="1" x14ac:dyDescent="0.25">
      <c r="A224" s="4" t="str">
        <f t="shared" ca="1" si="42"/>
        <v/>
      </c>
      <c r="B224" s="6"/>
      <c r="C224" s="8"/>
      <c r="D224" s="1" t="str">
        <f>IFERROR(INDEX('padron cfe'!B:B,MATCH(DATOS!C224,'padron cfe'!A:A,0),1),"")</f>
        <v/>
      </c>
      <c r="E224" s="1"/>
      <c r="F224" s="7"/>
      <c r="G224" s="9" t="s">
        <v>157</v>
      </c>
      <c r="H224" s="5" t="str">
        <f>IF(F224="","",IFERROR(CONCATENATE("PEUA",VLOOKUP(ESTADO,REPORTE!AV$2:AW$33,2,0),DIDTRITO_FORM,CADER_FORM,IFERROR(INDEX(BS:BS,MATCH(DAY(F224),BR:BR,0),1),DAY(F224)),IFERROR(INDEX(BS:BS,MATCH(MONTH(F224),BR:BR,0),1),MONTH(F224)),YEAR(F224),G224),""))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0"/>
        <v/>
      </c>
      <c r="T224" s="2" t="str">
        <f>IFERROR(INDEX('padron cfe'!D:D,MATCH(DATOS!C224,'padron cfe'!A:A,0),1),"")</f>
        <v/>
      </c>
      <c r="U224" s="4"/>
      <c r="V224" s="4"/>
      <c r="W224" s="4"/>
      <c r="X224" s="4"/>
      <c r="Y224" s="6" t="s">
        <v>157</v>
      </c>
      <c r="Z224" s="4"/>
      <c r="AA224" s="4" t="str">
        <f t="shared" si="43"/>
        <v/>
      </c>
      <c r="AB224" s="4"/>
      <c r="AC224" s="4"/>
      <c r="AD224" s="4"/>
      <c r="AE224" s="2" t="str">
        <f>IFERROR(IF(INDEX(AE$1:AE223,MATCH(J224,J$1:J223,0),1)=0,"",INDEX(AE$1:AE223,MATCH(J224,J$1:J223,0),1)),"")</f>
        <v/>
      </c>
      <c r="AF224" s="2" t="str">
        <f>IFERROR(IF(INDEX(AF$1:AF223,MATCH(J224,J$1:J223,0),1)=0,"",INDEX(AF$1:AF223,MATCH(J224,J$1:J223,0),1)),"")</f>
        <v/>
      </c>
      <c r="AG224" s="2" t="str">
        <f>IFERROR(IF(INDEX(AG$1:AG223,MATCH(J224,J$1:J223,0),1)=0,"",INDEX(AG$1:AG223,MATCH(J224,J$1:J223,0),1)),"")</f>
        <v/>
      </c>
      <c r="AH224" s="2"/>
      <c r="AI224" s="2"/>
      <c r="AJ224" s="2"/>
      <c r="AK224" s="4"/>
      <c r="AL224" s="4"/>
      <c r="AM224" s="4"/>
      <c r="AN224" s="4"/>
      <c r="AO224" s="4"/>
      <c r="AP224" s="4"/>
      <c r="AQ224" s="4"/>
      <c r="AR224" s="4"/>
      <c r="AS224" s="4"/>
      <c r="AU224" s="7"/>
      <c r="AV224" s="47"/>
      <c r="AW224" s="66"/>
      <c r="AX224" s="66"/>
      <c r="AY224" s="66"/>
      <c r="AZ224" s="78"/>
      <c r="BA224" s="66"/>
      <c r="BB224" s="66"/>
      <c r="BC224" s="4"/>
      <c r="BD224" s="69"/>
      <c r="BE224" s="4"/>
      <c r="BF224" s="4"/>
      <c r="BG224" s="9" t="s">
        <v>157</v>
      </c>
      <c r="BH224" s="7"/>
      <c r="BI224" s="7"/>
      <c r="BJ224" s="7"/>
      <c r="BK224" s="7"/>
      <c r="BL224" s="7"/>
      <c r="BM224" s="7" t="str">
        <f t="shared" ca="1" si="44"/>
        <v/>
      </c>
      <c r="BN224" s="75" t="str">
        <f t="shared" si="45"/>
        <v/>
      </c>
      <c r="BO224" s="75" t="str">
        <f t="shared" si="46"/>
        <v/>
      </c>
      <c r="BU224" s="4" t="str">
        <f>IF(IFERROR(VLOOKUP(C224,C225:C$1993,1,0),"")="","",COUNTIF(C:C,C224))</f>
        <v/>
      </c>
      <c r="BY224" s="5" t="str">
        <f>IF(B224="","",IF(BU224="",1+(MAX(BY$2:BY223)),""))</f>
        <v/>
      </c>
      <c r="BZ224" s="5" t="str">
        <f t="shared" si="47"/>
        <v/>
      </c>
      <c r="CA224" s="5" t="str">
        <f t="shared" si="48"/>
        <v/>
      </c>
      <c r="CB224" s="14" t="str">
        <f t="shared" si="49"/>
        <v/>
      </c>
      <c r="CC224" s="25"/>
      <c r="CD224" s="15"/>
      <c r="CE224" s="5" t="str">
        <f t="shared" si="54"/>
        <v/>
      </c>
      <c r="CH224" s="5" t="str">
        <f t="shared" si="52"/>
        <v/>
      </c>
      <c r="CI224" s="5" t="str">
        <f>IF(J224="","",IFERROR(IF(VLOOKUP(J224,J$2:J223,1,0)=0,"",""),J224))</f>
        <v/>
      </c>
      <c r="CJ224" s="22" t="str">
        <f>IF(CI224="","",(IFERROR(VLOOKUP(MID(CI224,1,1),$DA$2:DE$28,3,0),0)+IFERROR(VLOOKUP(MID(CI224,2,1),DA$2:DE$28,4,0),0)+IFERROR(VLOOKUP(MID(CI224,3,1),DA$2:DE$28,5,0),0)+(ROW(CI224)/1000000000000)))</f>
        <v/>
      </c>
      <c r="CL224" s="5">
        <v>223</v>
      </c>
      <c r="CM224" s="5" t="str">
        <f>IFERROR(VLOOKUP(CL224,CH$2:CI1300,2,0),"")</f>
        <v/>
      </c>
      <c r="DG224" s="5" t="e">
        <f>IF(REPORTE!AH$2="si",IF(C224=VALUE(REPORTE!C$22),IF(SUM(DG225:DG$1993),CONCATENATE(INT(B224),", "),INT(B224)),""),IF(C224=VALUE(REPORTE!C$21),IF(SUM(DG225:DG$1993),CONCATENATE(INT(B224),", "),INT(B224)),""))</f>
        <v>#VALUE!</v>
      </c>
    </row>
    <row r="225" spans="1:111" s="5" customFormat="1" ht="15" customHeight="1" x14ac:dyDescent="0.25">
      <c r="A225" s="4" t="str">
        <f t="shared" ca="1" si="42"/>
        <v/>
      </c>
      <c r="B225" s="6"/>
      <c r="C225" s="8"/>
      <c r="D225" s="1" t="str">
        <f>IFERROR(INDEX('padron cfe'!B:B,MATCH(DATOS!C225,'padron cfe'!A:A,0),1),"")</f>
        <v/>
      </c>
      <c r="E225" s="1"/>
      <c r="F225" s="7"/>
      <c r="G225" s="9" t="s">
        <v>157</v>
      </c>
      <c r="H225" s="5" t="str">
        <f>IF(F225="","",IFERROR(CONCATENATE("PEUA",VLOOKUP(ESTADO,REPORTE!AV$2:AW$33,2,0),DIDTRITO_FORM,CADER_FORM,IFERROR(INDEX(BS:BS,MATCH(DAY(F225),BR:BR,0),1),DAY(F225)),IFERROR(INDEX(BS:BS,MATCH(MONTH(F225),BR:BR,0),1),MONTH(F225)),YEAR(F225),G225),""))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0"/>
        <v/>
      </c>
      <c r="T225" s="2" t="str">
        <f>IFERROR(INDEX('padron cfe'!D:D,MATCH(DATOS!C225,'padron cfe'!A:A,0),1),"")</f>
        <v/>
      </c>
      <c r="U225" s="4"/>
      <c r="V225" s="4"/>
      <c r="W225" s="4"/>
      <c r="X225" s="4"/>
      <c r="Y225" s="6" t="s">
        <v>157</v>
      </c>
      <c r="Z225" s="4"/>
      <c r="AA225" s="4" t="str">
        <f t="shared" si="43"/>
        <v/>
      </c>
      <c r="AB225" s="4"/>
      <c r="AC225" s="4"/>
      <c r="AD225" s="4"/>
      <c r="AE225" s="2" t="str">
        <f>IFERROR(IF(INDEX(AE$1:AE224,MATCH(J225,J$1:J224,0),1)=0,"",INDEX(AE$1:AE224,MATCH(J225,J$1:J224,0),1)),"")</f>
        <v/>
      </c>
      <c r="AF225" s="2" t="str">
        <f>IFERROR(IF(INDEX(AF$1:AF224,MATCH(J225,J$1:J224,0),1)=0,"",INDEX(AF$1:AF224,MATCH(J225,J$1:J224,0),1)),"")</f>
        <v/>
      </c>
      <c r="AG225" s="2" t="str">
        <f>IFERROR(IF(INDEX(AG$1:AG224,MATCH(J225,J$1:J224,0),1)=0,"",INDEX(AG$1:AG224,MATCH(J225,J$1:J224,0),1)),"")</f>
        <v/>
      </c>
      <c r="AH225" s="2"/>
      <c r="AI225" s="2"/>
      <c r="AJ225" s="2"/>
      <c r="AK225" s="4"/>
      <c r="AL225" s="4"/>
      <c r="AM225" s="4"/>
      <c r="AN225" s="4"/>
      <c r="AO225" s="4"/>
      <c r="AP225" s="4"/>
      <c r="AQ225" s="4"/>
      <c r="AR225" s="4"/>
      <c r="AS225" s="4"/>
      <c r="AU225" s="7"/>
      <c r="AV225" s="47"/>
      <c r="AW225" s="66"/>
      <c r="AX225" s="66"/>
      <c r="AY225" s="66"/>
      <c r="AZ225" s="78"/>
      <c r="BA225" s="66"/>
      <c r="BB225" s="66"/>
      <c r="BC225" s="4"/>
      <c r="BD225" s="69"/>
      <c r="BE225" s="4"/>
      <c r="BF225" s="4"/>
      <c r="BG225" s="9"/>
      <c r="BH225" s="7"/>
      <c r="BI225" s="7"/>
      <c r="BJ225" s="7"/>
      <c r="BK225" s="7"/>
      <c r="BL225" s="7"/>
      <c r="BM225" s="7" t="str">
        <f t="shared" ca="1" si="44"/>
        <v/>
      </c>
      <c r="BN225" s="75" t="str">
        <f t="shared" si="45"/>
        <v/>
      </c>
      <c r="BO225" s="75" t="str">
        <f t="shared" si="46"/>
        <v/>
      </c>
      <c r="BU225" s="4" t="str">
        <f>IF(IFERROR(VLOOKUP(C225,C226:C$1993,1,0),"")="","",COUNTIF(C:C,C225))</f>
        <v/>
      </c>
      <c r="BY225" s="5" t="str">
        <f>IF(B225="","",IF(BU225="",1+(MAX(BY$2:BY224)),""))</f>
        <v/>
      </c>
      <c r="BZ225" s="5" t="str">
        <f t="shared" si="47"/>
        <v/>
      </c>
      <c r="CA225" s="5" t="str">
        <f t="shared" si="48"/>
        <v/>
      </c>
      <c r="CB225" s="14" t="str">
        <f t="shared" si="49"/>
        <v/>
      </c>
      <c r="CC225" s="25"/>
      <c r="CD225" s="15"/>
      <c r="CE225" s="5" t="str">
        <f t="shared" si="54"/>
        <v/>
      </c>
      <c r="CH225" s="5" t="str">
        <f t="shared" si="52"/>
        <v/>
      </c>
      <c r="CI225" s="5" t="str">
        <f>IF(J225="","",IFERROR(IF(VLOOKUP(J225,J$2:J224,1,0)=0,"",""),J225))</f>
        <v/>
      </c>
      <c r="CJ225" s="22" t="str">
        <f>IF(CI225="","",(IFERROR(VLOOKUP(MID(CI225,1,1),$DA$2:DE$28,3,0),0)+IFERROR(VLOOKUP(MID(CI225,2,1),DA$2:DE$28,4,0),0)+IFERROR(VLOOKUP(MID(CI225,3,1),DA$2:DE$28,5,0),0)+(ROW(CI225)/1000000000000)))</f>
        <v/>
      </c>
      <c r="CL225" s="5">
        <v>224</v>
      </c>
      <c r="CM225" s="5" t="str">
        <f>IFERROR(VLOOKUP(CL225,CH$2:CI1301,2,0),"")</f>
        <v/>
      </c>
      <c r="DG225" s="5" t="e">
        <f>IF(REPORTE!AH$2="si",IF(C225=VALUE(REPORTE!C$22),IF(SUM(DG226:DG$1993),CONCATENATE(INT(B225),", "),INT(B225)),""),IF(C225=VALUE(REPORTE!C$21),IF(SUM(DG226:DG$1993),CONCATENATE(INT(B225),", "),INT(B225)),""))</f>
        <v>#VALUE!</v>
      </c>
    </row>
    <row r="226" spans="1:111" s="5" customFormat="1" ht="15" customHeight="1" x14ac:dyDescent="0.25">
      <c r="A226" s="4" t="str">
        <f t="shared" ca="1" si="42"/>
        <v/>
      </c>
      <c r="B226" s="6"/>
      <c r="C226" s="8"/>
      <c r="D226" s="1" t="str">
        <f>IFERROR(INDEX('padron cfe'!B:B,MATCH(DATOS!C226,'padron cfe'!A:A,0),1),"")</f>
        <v/>
      </c>
      <c r="E226" s="1"/>
      <c r="F226" s="7"/>
      <c r="G226" s="9" t="s">
        <v>157</v>
      </c>
      <c r="H226" s="5" t="str">
        <f>IF(F226="","",IFERROR(CONCATENATE("PEUA",VLOOKUP(ESTADO,REPORTE!AV$2:AW$33,2,0),DIDTRITO_FORM,CADER_FORM,IFERROR(INDEX(BS:BS,MATCH(DAY(F226),BR:BR,0),1),DAY(F226)),IFERROR(INDEX(BS:BS,MATCH(MONTH(F226),BR:BR,0),1),MONTH(F226)),YEAR(F226),G226),""))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0"/>
        <v/>
      </c>
      <c r="T226" s="2" t="str">
        <f>IFERROR(INDEX('padron cfe'!D:D,MATCH(DATOS!C226,'padron cfe'!A:A,0),1),"")</f>
        <v/>
      </c>
      <c r="U226" s="4"/>
      <c r="V226" s="4"/>
      <c r="W226" s="4"/>
      <c r="X226" s="4"/>
      <c r="Y226" s="6" t="s">
        <v>157</v>
      </c>
      <c r="Z226" s="4"/>
      <c r="AA226" s="4" t="str">
        <f t="shared" si="43"/>
        <v/>
      </c>
      <c r="AB226" s="4"/>
      <c r="AC226" s="4"/>
      <c r="AD226" s="4"/>
      <c r="AE226" s="2" t="str">
        <f>IFERROR(IF(INDEX(AE$1:AE225,MATCH(J226,J$1:J225,0),1)=0,"",INDEX(AE$1:AE225,MATCH(J226,J$1:J225,0),1)),"")</f>
        <v/>
      </c>
      <c r="AF226" s="2" t="str">
        <f>IFERROR(IF(INDEX(AF$1:AF225,MATCH(J226,J$1:J225,0),1)=0,"",INDEX(AF$1:AF225,MATCH(J226,J$1:J225,0),1)),"")</f>
        <v/>
      </c>
      <c r="AG226" s="2" t="str">
        <f>IFERROR(IF(INDEX(AG$1:AG225,MATCH(J226,J$1:J225,0),1)=0,"",INDEX(AG$1:AG225,MATCH(J226,J$1:J225,0),1)),"")</f>
        <v/>
      </c>
      <c r="AH226" s="2"/>
      <c r="AI226" s="2"/>
      <c r="AJ226" s="2"/>
      <c r="AK226" s="4"/>
      <c r="AL226" s="4"/>
      <c r="AM226" s="4"/>
      <c r="AN226" s="4"/>
      <c r="AO226" s="4"/>
      <c r="AP226" s="4"/>
      <c r="AQ226" s="4"/>
      <c r="AR226" s="4"/>
      <c r="AS226" s="4"/>
      <c r="AU226" s="7"/>
      <c r="AV226" s="47"/>
      <c r="AW226" s="66"/>
      <c r="AX226" s="66"/>
      <c r="AY226" s="66"/>
      <c r="AZ226" s="78"/>
      <c r="BA226" s="66"/>
      <c r="BB226" s="66"/>
      <c r="BC226" s="4"/>
      <c r="BD226" s="69"/>
      <c r="BE226" s="4"/>
      <c r="BF226" s="4"/>
      <c r="BG226" s="9" t="s">
        <v>157</v>
      </c>
      <c r="BH226" s="7"/>
      <c r="BI226" s="7"/>
      <c r="BJ226" s="7"/>
      <c r="BK226" s="7"/>
      <c r="BL226" s="7"/>
      <c r="BM226" s="7" t="str">
        <f t="shared" ca="1" si="44"/>
        <v/>
      </c>
      <c r="BN226" s="75" t="str">
        <f t="shared" si="45"/>
        <v/>
      </c>
      <c r="BO226" s="75" t="str">
        <f t="shared" si="46"/>
        <v/>
      </c>
      <c r="BU226" s="4" t="str">
        <f>IF(IFERROR(VLOOKUP(C226,C227:C$1993,1,0),"")="","",COUNTIF(C:C,C226))</f>
        <v/>
      </c>
      <c r="BY226" s="5" t="str">
        <f>IF(B226="","",IF(BU226="",1+(MAX(BY$2:BY225)),""))</f>
        <v/>
      </c>
      <c r="BZ226" s="5" t="str">
        <f t="shared" si="47"/>
        <v/>
      </c>
      <c r="CA226" s="5" t="str">
        <f t="shared" si="48"/>
        <v/>
      </c>
      <c r="CB226" s="14" t="str">
        <f t="shared" si="49"/>
        <v/>
      </c>
      <c r="CC226" s="25"/>
      <c r="CD226" s="15"/>
      <c r="CE226" s="5" t="str">
        <f t="shared" si="54"/>
        <v/>
      </c>
      <c r="CH226" s="5" t="str">
        <f t="shared" si="52"/>
        <v/>
      </c>
      <c r="CI226" s="5" t="str">
        <f>IF(J226="","",IFERROR(IF(VLOOKUP(J226,J$2:J225,1,0)=0,"",""),J226))</f>
        <v/>
      </c>
      <c r="CJ226" s="22" t="str">
        <f>IF(CI226="","",(IFERROR(VLOOKUP(MID(CI226,1,1),$DA$2:DE$28,3,0),0)+IFERROR(VLOOKUP(MID(CI226,2,1),DA$2:DE$28,4,0),0)+IFERROR(VLOOKUP(MID(CI226,3,1),DA$2:DE$28,5,0),0)+(ROW(CI226)/1000000000000)))</f>
        <v/>
      </c>
      <c r="CL226" s="5">
        <v>225</v>
      </c>
      <c r="CM226" s="5" t="str">
        <f>IFERROR(VLOOKUP(CL226,CH$2:CI1302,2,0),"")</f>
        <v/>
      </c>
      <c r="DG226" s="5" t="e">
        <f>IF(REPORTE!AH$2="si",IF(C226=VALUE(REPORTE!C$22),IF(SUM(DG227:DG$1993),CONCATENATE(INT(B226),", "),INT(B226)),""),IF(C226=VALUE(REPORTE!C$21),IF(SUM(DG227:DG$1993),CONCATENATE(INT(B226),", "),INT(B226)),""))</f>
        <v>#VALUE!</v>
      </c>
    </row>
    <row r="227" spans="1:111" s="5" customFormat="1" ht="15" customHeight="1" x14ac:dyDescent="0.25">
      <c r="A227" s="4" t="str">
        <f t="shared" ca="1" si="42"/>
        <v/>
      </c>
      <c r="B227" s="6"/>
      <c r="C227" s="8"/>
      <c r="D227" s="1" t="str">
        <f>IFERROR(INDEX('padron cfe'!B:B,MATCH(DATOS!C227,'padron cfe'!A:A,0),1),"")</f>
        <v/>
      </c>
      <c r="E227" s="1"/>
      <c r="F227" s="7"/>
      <c r="G227" s="9" t="s">
        <v>157</v>
      </c>
      <c r="H227" s="5" t="str">
        <f>IF(F227="","",IFERROR(CONCATENATE("PEUA",VLOOKUP(ESTADO,REPORTE!AV$2:AW$33,2,0),DIDTRITO_FORM,CADER_FORM,IFERROR(INDEX(BS:BS,MATCH(DAY(F227),BR:BR,0),1),DAY(F227)),IFERROR(INDEX(BS:BS,MATCH(MONTH(F227),BR:BR,0),1),MONTH(F227)),YEAR(F227),G227),""))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0"/>
        <v/>
      </c>
      <c r="T227" s="2" t="str">
        <f>IFERROR(INDEX('padron cfe'!D:D,MATCH(DATOS!C227,'padron cfe'!A:A,0),1),"")</f>
        <v/>
      </c>
      <c r="U227" s="4"/>
      <c r="V227" s="4"/>
      <c r="W227" s="4"/>
      <c r="X227" s="4"/>
      <c r="Y227" s="6" t="s">
        <v>157</v>
      </c>
      <c r="Z227" s="4"/>
      <c r="AA227" s="4" t="str">
        <f t="shared" si="43"/>
        <v/>
      </c>
      <c r="AB227" s="4"/>
      <c r="AC227" s="4"/>
      <c r="AD227" s="4"/>
      <c r="AE227" s="2" t="str">
        <f>IFERROR(IF(INDEX(AE$1:AE226,MATCH(J227,J$1:J226,0),1)=0,"",INDEX(AE$1:AE226,MATCH(J227,J$1:J226,0),1)),"")</f>
        <v/>
      </c>
      <c r="AF227" s="2" t="str">
        <f>IFERROR(IF(INDEX(AF$1:AF226,MATCH(J227,J$1:J226,0),1)=0,"",INDEX(AF$1:AF226,MATCH(J227,J$1:J226,0),1)),"")</f>
        <v/>
      </c>
      <c r="AG227" s="2" t="str">
        <f>IFERROR(IF(INDEX(AG$1:AG226,MATCH(J227,J$1:J226,0),1)=0,"",INDEX(AG$1:AG226,MATCH(J227,J$1:J226,0),1)),"")</f>
        <v/>
      </c>
      <c r="AH227" s="2"/>
      <c r="AI227" s="2"/>
      <c r="AJ227" s="2"/>
      <c r="AK227" s="4"/>
      <c r="AL227" s="4"/>
      <c r="AM227" s="4"/>
      <c r="AN227" s="4"/>
      <c r="AO227" s="4"/>
      <c r="AP227" s="4"/>
      <c r="AQ227" s="4"/>
      <c r="AR227" s="4"/>
      <c r="AS227" s="4"/>
      <c r="AU227" s="7"/>
      <c r="AV227" s="47"/>
      <c r="AW227" s="66"/>
      <c r="AX227" s="66"/>
      <c r="AY227" s="66"/>
      <c r="AZ227" s="78"/>
      <c r="BA227" s="66"/>
      <c r="BB227" s="66"/>
      <c r="BC227" s="4"/>
      <c r="BD227" s="69"/>
      <c r="BE227" s="4"/>
      <c r="BF227" s="4"/>
      <c r="BG227" s="9"/>
      <c r="BH227" s="7"/>
      <c r="BI227" s="7"/>
      <c r="BJ227" s="7"/>
      <c r="BK227" s="7"/>
      <c r="BL227" s="7"/>
      <c r="BM227" s="7" t="str">
        <f t="shared" ca="1" si="44"/>
        <v/>
      </c>
      <c r="BN227" s="75" t="str">
        <f t="shared" si="45"/>
        <v/>
      </c>
      <c r="BO227" s="75" t="str">
        <f t="shared" si="46"/>
        <v/>
      </c>
      <c r="BU227" s="4" t="str">
        <f>IF(IFERROR(VLOOKUP(C227,C228:C$1993,1,0),"")="","",COUNTIF(C:C,C227))</f>
        <v/>
      </c>
      <c r="BY227" s="5" t="str">
        <f>IF(B227="","",IF(BU227="",1+(MAX(BY$2:BY226)),""))</f>
        <v/>
      </c>
      <c r="BZ227" s="5" t="str">
        <f t="shared" si="47"/>
        <v/>
      </c>
      <c r="CA227" s="5" t="str">
        <f t="shared" si="48"/>
        <v/>
      </c>
      <c r="CB227" s="14" t="str">
        <f t="shared" si="49"/>
        <v/>
      </c>
      <c r="CC227" s="25"/>
      <c r="CD227" s="15"/>
      <c r="CE227" s="5" t="str">
        <f t="shared" ref="CE227:CE232" si="55">CONCATENATE(AK227,AL227,AM227,AN227,AO227)</f>
        <v/>
      </c>
      <c r="CH227" s="5" t="str">
        <f t="shared" si="52"/>
        <v/>
      </c>
      <c r="CI227" s="5" t="str">
        <f>IF(J227="","",IFERROR(IF(VLOOKUP(J227,J$2:J226,1,0)=0,"",""),J227))</f>
        <v/>
      </c>
      <c r="CJ227" s="22" t="str">
        <f>IF(CI227="","",(IFERROR(VLOOKUP(MID(CI227,1,1),$DA$2:DE$28,3,0),0)+IFERROR(VLOOKUP(MID(CI227,2,1),DA$2:DE$28,4,0),0)+IFERROR(VLOOKUP(MID(CI227,3,1),DA$2:DE$28,5,0),0)+(ROW(CI227)/1000000000000)))</f>
        <v/>
      </c>
      <c r="CL227" s="5">
        <v>226</v>
      </c>
      <c r="CM227" s="5" t="str">
        <f>IFERROR(VLOOKUP(CL227,CH$2:CI1303,2,0),"")</f>
        <v/>
      </c>
      <c r="DG227" s="5" t="e">
        <f>IF(REPORTE!AH$2="si",IF(C227=VALUE(REPORTE!C$22),IF(SUM(DG228:DG$1993),CONCATENATE(INT(B227),", "),INT(B227)),""),IF(C227=VALUE(REPORTE!C$21),IF(SUM(DG228:DG$1993),CONCATENATE(INT(B227),", "),INT(B227)),""))</f>
        <v>#VALUE!</v>
      </c>
    </row>
    <row r="228" spans="1:111" s="5" customFormat="1" ht="15" customHeight="1" x14ac:dyDescent="0.25">
      <c r="A228" s="4" t="str">
        <f t="shared" ca="1" si="42"/>
        <v/>
      </c>
      <c r="B228" s="6"/>
      <c r="C228" s="8"/>
      <c r="D228" s="1" t="str">
        <f>IFERROR(INDEX('padron cfe'!B:B,MATCH(DATOS!C228,'padron cfe'!A:A,0),1),"")</f>
        <v/>
      </c>
      <c r="E228" s="1"/>
      <c r="F228" s="7"/>
      <c r="G228" s="9" t="s">
        <v>157</v>
      </c>
      <c r="H228" s="5" t="str">
        <f>IF(F228="","",IFERROR(CONCATENATE("PEUA",VLOOKUP(ESTADO,REPORTE!AV$2:AW$33,2,0),DIDTRITO_FORM,CADER_FORM,IFERROR(INDEX(BS:BS,MATCH(DAY(F228),BR:BR,0),1),DAY(F228)),IFERROR(INDEX(BS:BS,MATCH(MONTH(F228),BR:BR,0),1),MONTH(F228)),YEAR(F228),G228),""))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0"/>
        <v/>
      </c>
      <c r="T228" s="2" t="str">
        <f>IFERROR(INDEX('padron cfe'!D:D,MATCH(DATOS!C228,'padron cfe'!A:A,0),1),"")</f>
        <v/>
      </c>
      <c r="U228" s="4"/>
      <c r="V228" s="4"/>
      <c r="W228" s="4"/>
      <c r="X228" s="4"/>
      <c r="Y228" s="6" t="s">
        <v>157</v>
      </c>
      <c r="Z228" s="4"/>
      <c r="AA228" s="4" t="str">
        <f t="shared" si="43"/>
        <v/>
      </c>
      <c r="AB228" s="4"/>
      <c r="AC228" s="4"/>
      <c r="AD228" s="4"/>
      <c r="AE228" s="2" t="str">
        <f>IFERROR(IF(INDEX(AE$1:AE227,MATCH(J228,J$1:J227,0),1)=0,"",INDEX(AE$1:AE227,MATCH(J228,J$1:J227,0),1)),"")</f>
        <v/>
      </c>
      <c r="AF228" s="2" t="str">
        <f>IFERROR(IF(INDEX(AF$1:AF227,MATCH(J228,J$1:J227,0),1)=0,"",INDEX(AF$1:AF227,MATCH(J228,J$1:J227,0),1)),"")</f>
        <v/>
      </c>
      <c r="AG228" s="2" t="str">
        <f>IFERROR(IF(INDEX(AG$1:AG227,MATCH(J228,J$1:J227,0),1)=0,"",INDEX(AG$1:AG227,MATCH(J228,J$1:J227,0),1)),"")</f>
        <v/>
      </c>
      <c r="AH228" s="2"/>
      <c r="AI228" s="2"/>
      <c r="AJ228" s="2"/>
      <c r="AK228" s="4"/>
      <c r="AL228" s="4"/>
      <c r="AM228" s="4"/>
      <c r="AN228" s="4"/>
      <c r="AO228" s="4"/>
      <c r="AP228" s="4"/>
      <c r="AQ228" s="4"/>
      <c r="AR228" s="4"/>
      <c r="AS228" s="4"/>
      <c r="AU228" s="7"/>
      <c r="AV228" s="47"/>
      <c r="AW228" s="66"/>
      <c r="AX228" s="66"/>
      <c r="AY228" s="66"/>
      <c r="AZ228" s="78"/>
      <c r="BA228" s="66"/>
      <c r="BB228" s="66"/>
      <c r="BC228" s="4"/>
      <c r="BD228" s="69"/>
      <c r="BE228" s="4"/>
      <c r="BF228" s="4"/>
      <c r="BG228" s="9" t="s">
        <v>157</v>
      </c>
      <c r="BH228" s="7"/>
      <c r="BI228" s="7"/>
      <c r="BJ228" s="7"/>
      <c r="BK228" s="7"/>
      <c r="BL228" s="7"/>
      <c r="BM228" s="7" t="str">
        <f t="shared" ca="1" si="44"/>
        <v/>
      </c>
      <c r="BN228" s="75" t="str">
        <f t="shared" si="45"/>
        <v/>
      </c>
      <c r="BO228" s="75" t="str">
        <f t="shared" si="46"/>
        <v/>
      </c>
      <c r="BU228" s="4" t="str">
        <f>IF(IFERROR(VLOOKUP(C228,C229:C$1993,1,0),"")="","",COUNTIF(C:C,C228))</f>
        <v/>
      </c>
      <c r="BY228" s="5" t="str">
        <f>IF(B228="","",IF(BU228="",1+(MAX(BY$2:BY227)),""))</f>
        <v/>
      </c>
      <c r="BZ228" s="5" t="str">
        <f t="shared" si="47"/>
        <v/>
      </c>
      <c r="CA228" s="5" t="str">
        <f t="shared" si="48"/>
        <v/>
      </c>
      <c r="CB228" s="14" t="str">
        <f t="shared" si="49"/>
        <v/>
      </c>
      <c r="CC228" s="25"/>
      <c r="CD228" s="15"/>
      <c r="CE228" s="5" t="str">
        <f t="shared" si="55"/>
        <v/>
      </c>
      <c r="CH228" s="5" t="str">
        <f t="shared" si="52"/>
        <v/>
      </c>
      <c r="CI228" s="5" t="str">
        <f>IF(J228="","",IFERROR(IF(VLOOKUP(J228,J$2:J227,1,0)=0,"",""),J228))</f>
        <v/>
      </c>
      <c r="CJ228" s="22" t="str">
        <f>IF(CI228="","",(IFERROR(VLOOKUP(MID(CI228,1,1),$DA$2:DE$28,3,0),0)+IFERROR(VLOOKUP(MID(CI228,2,1),DA$2:DE$28,4,0),0)+IFERROR(VLOOKUP(MID(CI228,3,1),DA$2:DE$28,5,0),0)+(ROW(CI228)/1000000000000)))</f>
        <v/>
      </c>
      <c r="CL228" s="5">
        <v>227</v>
      </c>
      <c r="CM228" s="5" t="str">
        <f>IFERROR(VLOOKUP(CL228,CH$2:CI1304,2,0),"")</f>
        <v/>
      </c>
      <c r="DG228" s="5" t="e">
        <f>IF(REPORTE!AH$2="si",IF(C228=VALUE(REPORTE!C$22),IF(SUM(DG229:DG$1993),CONCATENATE(INT(B228),", "),INT(B228)),""),IF(C228=VALUE(REPORTE!C$21),IF(SUM(DG229:DG$1993),CONCATENATE(INT(B228),", "),INT(B228)),""))</f>
        <v>#VALUE!</v>
      </c>
    </row>
    <row r="229" spans="1:111" s="5" customFormat="1" ht="15" customHeight="1" x14ac:dyDescent="0.25">
      <c r="A229" s="4" t="str">
        <f t="shared" ca="1" si="42"/>
        <v/>
      </c>
      <c r="B229" s="6"/>
      <c r="C229" s="8"/>
      <c r="D229" s="1" t="str">
        <f>IFERROR(INDEX('padron cfe'!B:B,MATCH(DATOS!C229,'padron cfe'!A:A,0),1),"")</f>
        <v/>
      </c>
      <c r="E229" s="1"/>
      <c r="F229" s="7"/>
      <c r="G229" s="9" t="s">
        <v>157</v>
      </c>
      <c r="H229" s="5" t="str">
        <f>IF(F229="","",IFERROR(CONCATENATE("PEUA",VLOOKUP(ESTADO,REPORTE!AV$2:AW$33,2,0),DIDTRITO_FORM,CADER_FORM,IFERROR(INDEX(BS:BS,MATCH(DAY(F229),BR:BR,0),1),DAY(F229)),IFERROR(INDEX(BS:BS,MATCH(MONTH(F229),BR:BR,0),1),MONTH(F229)),YEAR(F229),G229),""))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0"/>
        <v/>
      </c>
      <c r="T229" s="2" t="str">
        <f>IFERROR(INDEX('padron cfe'!D:D,MATCH(DATOS!C229,'padron cfe'!A:A,0),1),"")</f>
        <v/>
      </c>
      <c r="U229" s="4"/>
      <c r="V229" s="4"/>
      <c r="W229" s="4"/>
      <c r="X229" s="4"/>
      <c r="Y229" s="6" t="s">
        <v>157</v>
      </c>
      <c r="Z229" s="4"/>
      <c r="AA229" s="4" t="str">
        <f t="shared" si="43"/>
        <v/>
      </c>
      <c r="AB229" s="4"/>
      <c r="AC229" s="4"/>
      <c r="AD229" s="4"/>
      <c r="AE229" s="2" t="str">
        <f>IFERROR(IF(INDEX(AE$1:AE228,MATCH(J229,J$1:J228,0),1)=0,"",INDEX(AE$1:AE228,MATCH(J229,J$1:J228,0),1)),"")</f>
        <v/>
      </c>
      <c r="AF229" s="2" t="str">
        <f>IFERROR(IF(INDEX(AF$1:AF228,MATCH(J229,J$1:J228,0),1)=0,"",INDEX(AF$1:AF228,MATCH(J229,J$1:J228,0),1)),"")</f>
        <v/>
      </c>
      <c r="AG229" s="2" t="str">
        <f>IFERROR(IF(INDEX(AG$1:AG228,MATCH(J229,J$1:J228,0),1)=0,"",INDEX(AG$1:AG228,MATCH(J229,J$1:J228,0),1)),"")</f>
        <v/>
      </c>
      <c r="AH229" s="2"/>
      <c r="AI229" s="2"/>
      <c r="AJ229" s="2"/>
      <c r="AK229" s="4"/>
      <c r="AL229" s="4"/>
      <c r="AM229" s="4"/>
      <c r="AN229" s="4"/>
      <c r="AO229" s="4"/>
      <c r="AP229" s="4"/>
      <c r="AQ229" s="4"/>
      <c r="AR229" s="4"/>
      <c r="AS229" s="4"/>
      <c r="AU229" s="7"/>
      <c r="AV229" s="47"/>
      <c r="AW229" s="66"/>
      <c r="AX229" s="66"/>
      <c r="AY229" s="66"/>
      <c r="AZ229" s="78"/>
      <c r="BA229" s="66"/>
      <c r="BB229" s="66"/>
      <c r="BC229" s="4"/>
      <c r="BD229" s="69"/>
      <c r="BE229" s="4"/>
      <c r="BF229" s="4"/>
      <c r="BG229" s="9"/>
      <c r="BH229" s="7"/>
      <c r="BI229" s="7"/>
      <c r="BJ229" s="7"/>
      <c r="BK229" s="7"/>
      <c r="BL229" s="7"/>
      <c r="BM229" s="7" t="str">
        <f t="shared" ca="1" si="44"/>
        <v/>
      </c>
      <c r="BN229" s="75" t="str">
        <f t="shared" si="45"/>
        <v/>
      </c>
      <c r="BO229" s="75" t="str">
        <f t="shared" si="46"/>
        <v/>
      </c>
      <c r="BU229" s="4" t="str">
        <f>IF(IFERROR(VLOOKUP(C229,C230:C$1993,1,0),"")="","",COUNTIF(C:C,C229))</f>
        <v/>
      </c>
      <c r="BY229" s="5" t="str">
        <f>IF(B229="","",IF(BU229="",1+(MAX(BY$2:BY228)),""))</f>
        <v/>
      </c>
      <c r="BZ229" s="5" t="str">
        <f t="shared" si="47"/>
        <v/>
      </c>
      <c r="CA229" s="5" t="str">
        <f t="shared" si="48"/>
        <v/>
      </c>
      <c r="CB229" s="14" t="str">
        <f t="shared" si="49"/>
        <v/>
      </c>
      <c r="CC229" s="25"/>
      <c r="CD229" s="15"/>
      <c r="CE229" s="5" t="str">
        <f t="shared" si="55"/>
        <v/>
      </c>
      <c r="CH229" s="5" t="str">
        <f t="shared" si="52"/>
        <v/>
      </c>
      <c r="CI229" s="5" t="str">
        <f>IF(J229="","",IFERROR(IF(VLOOKUP(J229,J$2:J228,1,0)=0,"",""),J229))</f>
        <v/>
      </c>
      <c r="CJ229" s="22" t="str">
        <f>IF(CI229="","",(IFERROR(VLOOKUP(MID(CI229,1,1),$DA$2:DE$28,3,0),0)+IFERROR(VLOOKUP(MID(CI229,2,1),DA$2:DE$28,4,0),0)+IFERROR(VLOOKUP(MID(CI229,3,1),DA$2:DE$28,5,0),0)+(ROW(CI229)/1000000000000)))</f>
        <v/>
      </c>
      <c r="CL229" s="5">
        <v>228</v>
      </c>
      <c r="CM229" s="5" t="str">
        <f>IFERROR(VLOOKUP(CL229,CH$2:CI1305,2,0),"")</f>
        <v/>
      </c>
      <c r="CO229" s="14"/>
      <c r="DG229" s="5" t="e">
        <f>IF(REPORTE!AH$2="si",IF(C229=VALUE(REPORTE!C$22),IF(SUM(DG230:DG$1993),CONCATENATE(INT(B229),", "),INT(B229)),""),IF(C229=VALUE(REPORTE!C$21),IF(SUM(DG230:DG$1993),CONCATENATE(INT(B229),", "),INT(B229)),""))</f>
        <v>#VALUE!</v>
      </c>
    </row>
    <row r="230" spans="1:111" s="5" customFormat="1" ht="15" customHeight="1" x14ac:dyDescent="0.25">
      <c r="A230" s="4" t="str">
        <f t="shared" ca="1" si="42"/>
        <v/>
      </c>
      <c r="B230" s="6"/>
      <c r="C230" s="8"/>
      <c r="D230" s="1" t="str">
        <f>IFERROR(INDEX('padron cfe'!B:B,MATCH(DATOS!C230,'padron cfe'!A:A,0),1),"")</f>
        <v/>
      </c>
      <c r="E230" s="1"/>
      <c r="F230" s="7"/>
      <c r="G230" s="9" t="s">
        <v>157</v>
      </c>
      <c r="H230" s="5" t="str">
        <f>IF(F230="","",IFERROR(CONCATENATE("PEUA",VLOOKUP(ESTADO,REPORTE!AV$2:AW$33,2,0),DIDTRITO_FORM,CADER_FORM,IFERROR(INDEX(BS:BS,MATCH(DAY(F230),BR:BR,0),1),DAY(F230)),IFERROR(INDEX(BS:BS,MATCH(MONTH(F230),BR:BR,0),1),MONTH(F230)),YEAR(F230),G230),""))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0"/>
        <v/>
      </c>
      <c r="T230" s="2" t="str">
        <f>IFERROR(INDEX('padron cfe'!D:D,MATCH(DATOS!C230,'padron cfe'!A:A,0),1),"")</f>
        <v/>
      </c>
      <c r="U230" s="4"/>
      <c r="V230" s="4"/>
      <c r="W230" s="4"/>
      <c r="X230" s="4"/>
      <c r="Y230" s="6" t="s">
        <v>157</v>
      </c>
      <c r="Z230" s="4"/>
      <c r="AA230" s="4" t="str">
        <f t="shared" si="43"/>
        <v/>
      </c>
      <c r="AB230" s="4"/>
      <c r="AC230" s="4"/>
      <c r="AD230" s="4"/>
      <c r="AE230" s="2" t="str">
        <f>IFERROR(IF(INDEX(AE$1:AE229,MATCH(J230,J$1:J229,0),1)=0,"",INDEX(AE$1:AE229,MATCH(J230,J$1:J229,0),1)),"")</f>
        <v/>
      </c>
      <c r="AF230" s="2" t="str">
        <f>IFERROR(IF(INDEX(AF$1:AF229,MATCH(J230,J$1:J229,0),1)=0,"",INDEX(AF$1:AF229,MATCH(J230,J$1:J229,0),1)),"")</f>
        <v/>
      </c>
      <c r="AG230" s="2" t="str">
        <f>IFERROR(IF(INDEX(AG$1:AG229,MATCH(J230,J$1:J229,0),1)=0,"",INDEX(AG$1:AG229,MATCH(J230,J$1:J229,0),1)),"")</f>
        <v/>
      </c>
      <c r="AH230" s="2"/>
      <c r="AI230" s="2"/>
      <c r="AJ230" s="2"/>
      <c r="AK230" s="4"/>
      <c r="AL230" s="4"/>
      <c r="AM230" s="4"/>
      <c r="AN230" s="4"/>
      <c r="AO230" s="4"/>
      <c r="AP230" s="4"/>
      <c r="AQ230" s="4"/>
      <c r="AR230" s="4"/>
      <c r="AS230" s="4"/>
      <c r="AU230" s="7"/>
      <c r="AV230" s="47"/>
      <c r="AW230" s="66"/>
      <c r="AX230" s="66"/>
      <c r="AY230" s="66"/>
      <c r="AZ230" s="78"/>
      <c r="BA230" s="66"/>
      <c r="BB230" s="66"/>
      <c r="BC230" s="4"/>
      <c r="BD230" s="69"/>
      <c r="BE230" s="4"/>
      <c r="BF230" s="4"/>
      <c r="BG230" s="9" t="s">
        <v>157</v>
      </c>
      <c r="BH230" s="7"/>
      <c r="BI230" s="7"/>
      <c r="BJ230" s="7"/>
      <c r="BK230" s="7"/>
      <c r="BL230" s="7"/>
      <c r="BM230" s="7" t="str">
        <f t="shared" ca="1" si="44"/>
        <v/>
      </c>
      <c r="BN230" s="75" t="str">
        <f t="shared" si="45"/>
        <v/>
      </c>
      <c r="BO230" s="75" t="str">
        <f t="shared" si="46"/>
        <v/>
      </c>
      <c r="BU230" s="4" t="str">
        <f>IF(IFERROR(VLOOKUP(C230,C231:C$1993,1,0),"")="","",COUNTIF(C:C,C230))</f>
        <v/>
      </c>
      <c r="BY230" s="5" t="str">
        <f>IF(B230="","",IF(BU230="",1+(MAX(BY$2:BY229)),""))</f>
        <v/>
      </c>
      <c r="BZ230" s="5" t="str">
        <f t="shared" si="47"/>
        <v/>
      </c>
      <c r="CA230" s="5" t="str">
        <f t="shared" si="48"/>
        <v/>
      </c>
      <c r="CB230" s="14" t="str">
        <f t="shared" si="49"/>
        <v/>
      </c>
      <c r="CC230" s="25"/>
      <c r="CD230" s="15"/>
      <c r="CE230" s="5" t="str">
        <f t="shared" si="55"/>
        <v/>
      </c>
      <c r="CH230" s="5" t="str">
        <f t="shared" si="52"/>
        <v/>
      </c>
      <c r="CI230" s="5" t="str">
        <f>IF(J230="","",IFERROR(IF(VLOOKUP(J230,J$2:J229,1,0)=0,"",""),J230))</f>
        <v/>
      </c>
      <c r="CJ230" s="22" t="str">
        <f>IF(CI230="","",(IFERROR(VLOOKUP(MID(CI230,1,1),$DA$2:DE$28,3,0),0)+IFERROR(VLOOKUP(MID(CI230,2,1),DA$2:DE$28,4,0),0)+IFERROR(VLOOKUP(MID(CI230,3,1),DA$2:DE$28,5,0),0)+(ROW(CI230)/1000000000000)))</f>
        <v/>
      </c>
      <c r="CL230" s="5">
        <v>229</v>
      </c>
      <c r="CM230" s="5" t="str">
        <f>IFERROR(VLOOKUP(CL230,CH$2:CI1306,2,0),"")</f>
        <v/>
      </c>
      <c r="CO230" s="14"/>
      <c r="DG230" s="5" t="e">
        <f>IF(REPORTE!AH$2="si",IF(C230=VALUE(REPORTE!C$22),IF(SUM(DG231:DG$1993),CONCATENATE(INT(B230),", "),INT(B230)),""),IF(C230=VALUE(REPORTE!C$21),IF(SUM(DG231:DG$1993),CONCATENATE(INT(B230),", "),INT(B230)),""))</f>
        <v>#VALUE!</v>
      </c>
    </row>
    <row r="231" spans="1:111" s="5" customFormat="1" ht="15" customHeight="1" x14ac:dyDescent="0.25">
      <c r="A231" s="4" t="str">
        <f t="shared" ca="1" si="42"/>
        <v/>
      </c>
      <c r="B231" s="6"/>
      <c r="C231" s="8"/>
      <c r="D231" s="1" t="str">
        <f>IFERROR(INDEX('padron cfe'!B:B,MATCH(DATOS!C231,'padron cfe'!A:A,0),1),"")</f>
        <v/>
      </c>
      <c r="E231" s="1"/>
      <c r="F231" s="7"/>
      <c r="G231" s="9" t="s">
        <v>157</v>
      </c>
      <c r="H231" s="5" t="str">
        <f>IF(F231="","",IFERROR(CONCATENATE("PEUA",VLOOKUP(ESTADO,REPORTE!AV$2:AW$33,2,0),DIDTRITO_FORM,CADER_FORM,IFERROR(INDEX(BS:BS,MATCH(DAY(F231),BR:BR,0),1),DAY(F231)),IFERROR(INDEX(BS:BS,MATCH(MONTH(F231),BR:BR,0),1),MONTH(F231)),YEAR(F231),G231),""))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0"/>
        <v/>
      </c>
      <c r="T231" s="2" t="str">
        <f>IFERROR(INDEX('padron cfe'!D:D,MATCH(DATOS!C231,'padron cfe'!A:A,0),1),"")</f>
        <v/>
      </c>
      <c r="U231" s="4"/>
      <c r="V231" s="4"/>
      <c r="W231" s="4"/>
      <c r="X231" s="4"/>
      <c r="Y231" s="6" t="s">
        <v>157</v>
      </c>
      <c r="Z231" s="4"/>
      <c r="AA231" s="4" t="str">
        <f t="shared" si="43"/>
        <v/>
      </c>
      <c r="AB231" s="4"/>
      <c r="AC231" s="4"/>
      <c r="AD231" s="4"/>
      <c r="AE231" s="2" t="str">
        <f>IFERROR(IF(INDEX(AE$1:AE230,MATCH(J231,J$1:J230,0),1)=0,"",INDEX(AE$1:AE230,MATCH(J231,J$1:J230,0),1)),"")</f>
        <v/>
      </c>
      <c r="AF231" s="2" t="str">
        <f>IFERROR(IF(INDEX(AF$1:AF230,MATCH(J231,J$1:J230,0),1)=0,"",INDEX(AF$1:AF230,MATCH(J231,J$1:J230,0),1)),"")</f>
        <v/>
      </c>
      <c r="AG231" s="2" t="str">
        <f>IFERROR(IF(INDEX(AG$1:AG230,MATCH(J231,J$1:J230,0),1)=0,"",INDEX(AG$1:AG230,MATCH(J231,J$1:J230,0),1)),"")</f>
        <v/>
      </c>
      <c r="AH231" s="2"/>
      <c r="AI231" s="2"/>
      <c r="AJ231" s="2"/>
      <c r="AK231" s="4"/>
      <c r="AL231" s="4"/>
      <c r="AM231" s="4"/>
      <c r="AN231" s="4"/>
      <c r="AO231" s="4"/>
      <c r="AP231" s="4"/>
      <c r="AQ231" s="4"/>
      <c r="AR231" s="4"/>
      <c r="AS231" s="4"/>
      <c r="AU231" s="7"/>
      <c r="AV231" s="47"/>
      <c r="AW231" s="66"/>
      <c r="AX231" s="66"/>
      <c r="AY231" s="66"/>
      <c r="AZ231" s="78"/>
      <c r="BA231" s="66"/>
      <c r="BB231" s="66"/>
      <c r="BC231" s="4"/>
      <c r="BD231" s="69"/>
      <c r="BE231" s="4"/>
      <c r="BF231" s="4"/>
      <c r="BG231" s="9"/>
      <c r="BH231" s="7"/>
      <c r="BI231" s="7"/>
      <c r="BJ231" s="7"/>
      <c r="BK231" s="7"/>
      <c r="BL231" s="7"/>
      <c r="BM231" s="7" t="str">
        <f t="shared" ca="1" si="44"/>
        <v/>
      </c>
      <c r="BN231" s="75" t="str">
        <f t="shared" si="45"/>
        <v/>
      </c>
      <c r="BO231" s="75" t="str">
        <f t="shared" si="46"/>
        <v/>
      </c>
      <c r="BU231" s="4" t="str">
        <f>IF(IFERROR(VLOOKUP(C231,C232:C$1993,1,0),"")="","",COUNTIF(C:C,C231))</f>
        <v/>
      </c>
      <c r="BY231" s="5" t="str">
        <f>IF(B231="","",IF(BU231="",1+(MAX(BY$2:BY230)),""))</f>
        <v/>
      </c>
      <c r="BZ231" s="5" t="str">
        <f t="shared" si="47"/>
        <v/>
      </c>
      <c r="CA231" s="5" t="str">
        <f t="shared" si="48"/>
        <v/>
      </c>
      <c r="CB231" s="14" t="str">
        <f t="shared" si="49"/>
        <v/>
      </c>
      <c r="CC231" s="25"/>
      <c r="CD231" s="15"/>
      <c r="CE231" s="5" t="str">
        <f t="shared" si="55"/>
        <v/>
      </c>
      <c r="CH231" s="5" t="str">
        <f t="shared" si="52"/>
        <v/>
      </c>
      <c r="CI231" s="5" t="str">
        <f>IF(J231="","",IFERROR(IF(VLOOKUP(J231,J$2:J230,1,0)=0,"",""),J231))</f>
        <v/>
      </c>
      <c r="CJ231" s="22" t="str">
        <f>IF(CI231="","",(IFERROR(VLOOKUP(MID(CI231,1,1),$DA$2:DE$28,3,0),0)+IFERROR(VLOOKUP(MID(CI231,2,1),DA$2:DE$28,4,0),0)+IFERROR(VLOOKUP(MID(CI231,3,1),DA$2:DE$28,5,0),0)+(ROW(CI231)/1000000000000)))</f>
        <v/>
      </c>
      <c r="CL231" s="5">
        <v>230</v>
      </c>
      <c r="CM231" s="5" t="str">
        <f>IFERROR(VLOOKUP(CL231,CH$2:CI1307,2,0),"")</f>
        <v/>
      </c>
      <c r="CO231" s="14"/>
      <c r="DG231" s="5" t="e">
        <f>IF(REPORTE!AH$2="si",IF(C231=VALUE(REPORTE!C$22),IF(SUM(DG232:DG$1993),CONCATENATE(INT(B231),", "),INT(B231)),""),IF(C231=VALUE(REPORTE!C$21),IF(SUM(DG232:DG$1993),CONCATENATE(INT(B231),", "),INT(B231)),""))</f>
        <v>#VALUE!</v>
      </c>
    </row>
    <row r="232" spans="1:111" s="5" customFormat="1" ht="15" customHeight="1" x14ac:dyDescent="0.25">
      <c r="A232" s="4" t="str">
        <f t="shared" ca="1" si="42"/>
        <v/>
      </c>
      <c r="B232" s="6"/>
      <c r="C232" s="8"/>
      <c r="D232" s="1" t="str">
        <f>IFERROR(INDEX('padron cfe'!B:B,MATCH(DATOS!C232,'padron cfe'!A:A,0),1),"")</f>
        <v/>
      </c>
      <c r="E232" s="1"/>
      <c r="F232" s="7"/>
      <c r="G232" s="9" t="s">
        <v>157</v>
      </c>
      <c r="H232" s="5" t="str">
        <f>IF(F232="","",IFERROR(CONCATENATE("PEUA",VLOOKUP(ESTADO,REPORTE!AV$2:AW$33,2,0),DIDTRITO_FORM,CADER_FORM,IFERROR(INDEX(BS:BS,MATCH(DAY(F232),BR:BR,0),1),DAY(F232)),IFERROR(INDEX(BS:BS,MATCH(MONTH(F232),BR:BR,0),1),MONTH(F232)),YEAR(F232),G232),""))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0"/>
        <v/>
      </c>
      <c r="T232" s="2" t="str">
        <f>IFERROR(INDEX('padron cfe'!D:D,MATCH(DATOS!C232,'padron cfe'!A:A,0),1),"")</f>
        <v/>
      </c>
      <c r="U232" s="4"/>
      <c r="V232" s="4"/>
      <c r="W232" s="4"/>
      <c r="X232" s="4"/>
      <c r="Y232" s="6" t="s">
        <v>157</v>
      </c>
      <c r="Z232" s="4"/>
      <c r="AA232" s="4" t="str">
        <f t="shared" si="43"/>
        <v/>
      </c>
      <c r="AB232" s="4"/>
      <c r="AC232" s="4"/>
      <c r="AD232" s="4"/>
      <c r="AE232" s="2" t="str">
        <f>IFERROR(IF(INDEX(AE$1:AE231,MATCH(J232,J$1:J231,0),1)=0,"",INDEX(AE$1:AE231,MATCH(J232,J$1:J231,0),1)),"")</f>
        <v/>
      </c>
      <c r="AF232" s="2" t="str">
        <f>IFERROR(IF(INDEX(AF$1:AF231,MATCH(J232,J$1:J231,0),1)=0,"",INDEX(AF$1:AF231,MATCH(J232,J$1:J231,0),1)),"")</f>
        <v/>
      </c>
      <c r="AG232" s="2" t="str">
        <f>IFERROR(IF(INDEX(AG$1:AG231,MATCH(J232,J$1:J231,0),1)=0,"",INDEX(AG$1:AG231,MATCH(J232,J$1:J231,0),1)),"")</f>
        <v/>
      </c>
      <c r="AH232" s="2"/>
      <c r="AI232" s="2"/>
      <c r="AJ232" s="2"/>
      <c r="AK232" s="4"/>
      <c r="AL232" s="4"/>
      <c r="AM232" s="4"/>
      <c r="AN232" s="4"/>
      <c r="AO232" s="4"/>
      <c r="AP232" s="4"/>
      <c r="AQ232" s="4"/>
      <c r="AR232" s="4"/>
      <c r="AS232" s="4"/>
      <c r="AU232" s="7"/>
      <c r="AV232" s="47"/>
      <c r="AW232" s="66"/>
      <c r="AX232" s="66"/>
      <c r="AY232" s="66"/>
      <c r="AZ232" s="78"/>
      <c r="BA232" s="66"/>
      <c r="BB232" s="66"/>
      <c r="BC232" s="4"/>
      <c r="BD232" s="69"/>
      <c r="BE232" s="4"/>
      <c r="BF232" s="4"/>
      <c r="BG232" s="9" t="s">
        <v>157</v>
      </c>
      <c r="BH232" s="7"/>
      <c r="BI232" s="7"/>
      <c r="BJ232" s="7"/>
      <c r="BK232" s="7"/>
      <c r="BL232" s="7"/>
      <c r="BM232" s="7" t="str">
        <f t="shared" ca="1" si="44"/>
        <v/>
      </c>
      <c r="BN232" s="75" t="str">
        <f t="shared" si="45"/>
        <v/>
      </c>
      <c r="BO232" s="75" t="str">
        <f t="shared" si="46"/>
        <v/>
      </c>
      <c r="BU232" s="4" t="str">
        <f>IF(IFERROR(VLOOKUP(C232,C233:C$1993,1,0),"")="","",COUNTIF(C:C,C232))</f>
        <v/>
      </c>
      <c r="BY232" s="5" t="str">
        <f>IF(B232="","",IF(BU232="",1+(MAX(BY$2:BY231)),""))</f>
        <v/>
      </c>
      <c r="BZ232" s="5" t="str">
        <f t="shared" si="47"/>
        <v/>
      </c>
      <c r="CA232" s="5" t="str">
        <f t="shared" si="48"/>
        <v/>
      </c>
      <c r="CB232" s="14" t="str">
        <f t="shared" si="49"/>
        <v/>
      </c>
      <c r="CC232" s="25"/>
      <c r="CD232" s="15"/>
      <c r="CE232" s="5" t="str">
        <f t="shared" si="55"/>
        <v/>
      </c>
      <c r="CH232" s="5" t="str">
        <f t="shared" si="52"/>
        <v/>
      </c>
      <c r="CI232" s="5" t="str">
        <f>IF(J232="","",IFERROR(IF(VLOOKUP(J232,J$2:J231,1,0)=0,"",""),J232))</f>
        <v/>
      </c>
      <c r="CJ232" s="22" t="str">
        <f>IF(CI232="","",(IFERROR(VLOOKUP(MID(CI232,1,1),$DA$2:DE$28,3,0),0)+IFERROR(VLOOKUP(MID(CI232,2,1),DA$2:DE$28,4,0),0)+IFERROR(VLOOKUP(MID(CI232,3,1),DA$2:DE$28,5,0),0)+(ROW(CI232)/1000000000000)))</f>
        <v/>
      </c>
      <c r="CL232" s="5">
        <v>231</v>
      </c>
      <c r="CM232" s="5" t="str">
        <f>IFERROR(VLOOKUP(CL232,CH$2:CI1308,2,0),"")</f>
        <v/>
      </c>
      <c r="DG232" s="5" t="e">
        <f>IF(REPORTE!AH$2="si",IF(C232=VALUE(REPORTE!C$22),IF(SUM(DG233:DG$1993),CONCATENATE(INT(B232),", "),INT(B232)),""),IF(C232=VALUE(REPORTE!C$21),IF(SUM(DG233:DG$1993),CONCATENATE(INT(B232),", "),INT(B232)),""))</f>
        <v>#VALUE!</v>
      </c>
    </row>
    <row r="233" spans="1:111" s="5" customFormat="1" ht="15" customHeight="1" x14ac:dyDescent="0.25">
      <c r="A233" s="4" t="str">
        <f t="shared" ca="1" si="42"/>
        <v/>
      </c>
      <c r="B233" s="6"/>
      <c r="C233" s="8"/>
      <c r="D233" s="1" t="str">
        <f>IFERROR(INDEX('padron cfe'!B:B,MATCH(DATOS!C233,'padron cfe'!A:A,0),1),"")</f>
        <v/>
      </c>
      <c r="E233" s="1"/>
      <c r="F233" s="7"/>
      <c r="G233" s="9" t="s">
        <v>157</v>
      </c>
      <c r="H233" s="5" t="str">
        <f>IF(F233="","",IFERROR(CONCATENATE("PEUA",VLOOKUP(ESTADO,REPORTE!AV$2:AW$33,2,0),DIDTRITO_FORM,CADER_FORM,IFERROR(INDEX(BS:BS,MATCH(DAY(F233),BR:BR,0),1),DAY(F233)),IFERROR(INDEX(BS:BS,MATCH(MONTH(F233),BR:BR,0),1),MONTH(F233)),YEAR(F233),G233),""))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0"/>
        <v/>
      </c>
      <c r="T233" s="2" t="str">
        <f>IFERROR(INDEX('padron cfe'!D:D,MATCH(DATOS!C233,'padron cfe'!A:A,0),1),"")</f>
        <v/>
      </c>
      <c r="U233" s="4"/>
      <c r="V233" s="4"/>
      <c r="W233" s="4"/>
      <c r="X233" s="4"/>
      <c r="Y233" s="6" t="s">
        <v>157</v>
      </c>
      <c r="Z233" s="4"/>
      <c r="AA233" s="4" t="str">
        <f t="shared" si="43"/>
        <v/>
      </c>
      <c r="AB233" s="4"/>
      <c r="AC233" s="4"/>
      <c r="AD233" s="4"/>
      <c r="AE233" s="2" t="str">
        <f>IFERROR(IF(INDEX(AE$1:AE232,MATCH(J233,J$1:J232,0),1)=0,"",INDEX(AE$1:AE232,MATCH(J233,J$1:J232,0),1)),"")</f>
        <v/>
      </c>
      <c r="AF233" s="2" t="str">
        <f>IFERROR(IF(INDEX(AF$1:AF232,MATCH(J233,J$1:J232,0),1)=0,"",INDEX(AF$1:AF232,MATCH(J233,J$1:J232,0),1)),"")</f>
        <v/>
      </c>
      <c r="AG233" s="2" t="str">
        <f>IFERROR(IF(INDEX(AG$1:AG232,MATCH(J233,J$1:J232,0),1)=0,"",INDEX(AG$1:AG232,MATCH(J233,J$1:J232,0),1)),"")</f>
        <v/>
      </c>
      <c r="AH233" s="2"/>
      <c r="AI233" s="2"/>
      <c r="AJ233" s="2"/>
      <c r="AK233" s="4"/>
      <c r="AL233" s="4"/>
      <c r="AM233" s="4"/>
      <c r="AN233" s="4"/>
      <c r="AO233" s="4"/>
      <c r="AP233" s="4"/>
      <c r="AQ233" s="4"/>
      <c r="AR233" s="4"/>
      <c r="AS233" s="4"/>
      <c r="AU233" s="7"/>
      <c r="AV233" s="47"/>
      <c r="AW233" s="66"/>
      <c r="AX233" s="66"/>
      <c r="AY233" s="66"/>
      <c r="AZ233" s="78"/>
      <c r="BA233" s="66"/>
      <c r="BB233" s="66"/>
      <c r="BC233" s="4"/>
      <c r="BD233" s="69"/>
      <c r="BE233" s="4"/>
      <c r="BF233" s="4"/>
      <c r="BG233" s="9"/>
      <c r="BH233" s="7"/>
      <c r="BI233" s="7"/>
      <c r="BJ233" s="7"/>
      <c r="BK233" s="7"/>
      <c r="BL233" s="7"/>
      <c r="BM233" s="7" t="str">
        <f t="shared" ca="1" si="44"/>
        <v/>
      </c>
      <c r="BN233" s="75" t="str">
        <f t="shared" si="45"/>
        <v/>
      </c>
      <c r="BO233" s="75" t="str">
        <f t="shared" si="46"/>
        <v/>
      </c>
      <c r="BU233" s="4" t="str">
        <f>IF(IFERROR(VLOOKUP(C233,C234:C$1993,1,0),"")="","",COUNTIF(C:C,C233))</f>
        <v/>
      </c>
      <c r="BY233" s="5" t="str">
        <f>IF(B233="","",IF(BU233="",1+(MAX(BY$2:BY232)),""))</f>
        <v/>
      </c>
      <c r="BZ233" s="5" t="str">
        <f t="shared" si="47"/>
        <v/>
      </c>
      <c r="CA233" s="5" t="str">
        <f t="shared" si="48"/>
        <v/>
      </c>
      <c r="CB233" s="14" t="str">
        <f t="shared" si="49"/>
        <v/>
      </c>
      <c r="CC233" s="25"/>
      <c r="CD233" s="15"/>
      <c r="CE233" s="5" t="str">
        <f t="shared" ref="CE233:CE264" si="56">CONCATENATE(AJ233,AL233,AM233,AN233,AO233)</f>
        <v/>
      </c>
      <c r="CH233" s="5" t="str">
        <f t="shared" si="52"/>
        <v/>
      </c>
      <c r="CI233" s="5" t="str">
        <f>IF(J233="","",IFERROR(IF(VLOOKUP(J233,J$2:J232,1,0)=0,"",""),J233))</f>
        <v/>
      </c>
      <c r="CJ233" s="22" t="str">
        <f>IF(CI233="","",(IFERROR(VLOOKUP(MID(CI233,1,1),$DA$2:DE$28,3,0),0)+IFERROR(VLOOKUP(MID(CI233,2,1),DA$2:DE$28,4,0),0)+IFERROR(VLOOKUP(MID(CI233,3,1),DA$2:DE$28,5,0),0)+(ROW(CI233)/1000000000000)))</f>
        <v/>
      </c>
      <c r="CL233" s="5">
        <v>232</v>
      </c>
      <c r="CM233" s="5" t="str">
        <f>IFERROR(VLOOKUP(CL233,CH$2:CI1309,2,0),"")</f>
        <v/>
      </c>
      <c r="DG233" s="5" t="e">
        <f>IF(REPORTE!AH$2="si",IF(C233=VALUE(REPORTE!C$22),IF(SUM(DG234:DG$1993),CONCATENATE(INT(B233),", "),INT(B233)),""),IF(C233=VALUE(REPORTE!C$21),IF(SUM(DG234:DG$1993),CONCATENATE(INT(B233),", "),INT(B233)),""))</f>
        <v>#VALUE!</v>
      </c>
    </row>
    <row r="234" spans="1:111" s="5" customFormat="1" ht="15" customHeight="1" x14ac:dyDescent="0.25">
      <c r="A234" s="4" t="str">
        <f t="shared" ca="1" si="42"/>
        <v/>
      </c>
      <c r="B234" s="6"/>
      <c r="C234" s="8"/>
      <c r="D234" s="1" t="str">
        <f>IFERROR(INDEX('padron cfe'!B:B,MATCH(DATOS!C234,'padron cfe'!A:A,0),1),"")</f>
        <v/>
      </c>
      <c r="E234" s="1"/>
      <c r="F234" s="7"/>
      <c r="G234" s="9" t="s">
        <v>157</v>
      </c>
      <c r="H234" s="5" t="str">
        <f>IF(F234="","",IFERROR(CONCATENATE("PEUA",VLOOKUP(ESTADO,REPORTE!AV$2:AW$33,2,0),DIDTRITO_FORM,CADER_FORM,IFERROR(INDEX(BS:BS,MATCH(DAY(F234),BR:BR,0),1),DAY(F234)),IFERROR(INDEX(BS:BS,MATCH(MONTH(F234),BR:BR,0),1),MONTH(F234)),YEAR(F234),G234),""))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0"/>
        <v/>
      </c>
      <c r="T234" s="2" t="str">
        <f>IFERROR(INDEX('padron cfe'!D:D,MATCH(DATOS!C234,'padron cfe'!A:A,0),1),"")</f>
        <v/>
      </c>
      <c r="U234" s="4"/>
      <c r="V234" s="4"/>
      <c r="W234" s="4"/>
      <c r="X234" s="4"/>
      <c r="Y234" s="6" t="s">
        <v>157</v>
      </c>
      <c r="Z234" s="4"/>
      <c r="AA234" s="4" t="str">
        <f t="shared" si="43"/>
        <v/>
      </c>
      <c r="AB234" s="4"/>
      <c r="AC234" s="4"/>
      <c r="AD234" s="4"/>
      <c r="AE234" s="2" t="str">
        <f>IFERROR(IF(INDEX(AE$1:AE233,MATCH(J234,J$1:J233,0),1)=0,"",INDEX(AE$1:AE233,MATCH(J234,J$1:J233,0),1)),"")</f>
        <v/>
      </c>
      <c r="AF234" s="2" t="str">
        <f>IFERROR(IF(INDEX(AF$1:AF233,MATCH(J234,J$1:J233,0),1)=0,"",INDEX(AF$1:AF233,MATCH(J234,J$1:J233,0),1)),"")</f>
        <v/>
      </c>
      <c r="AG234" s="2" t="str">
        <f>IFERROR(IF(INDEX(AG$1:AG233,MATCH(J234,J$1:J233,0),1)=0,"",INDEX(AG$1:AG233,MATCH(J234,J$1:J233,0),1)),"")</f>
        <v/>
      </c>
      <c r="AH234" s="2"/>
      <c r="AI234" s="2"/>
      <c r="AJ234" s="2"/>
      <c r="AK234" s="4"/>
      <c r="AL234" s="4"/>
      <c r="AM234" s="4"/>
      <c r="AN234" s="4"/>
      <c r="AO234" s="4"/>
      <c r="AP234" s="4"/>
      <c r="AQ234" s="4"/>
      <c r="AR234" s="4"/>
      <c r="AS234" s="4"/>
      <c r="AU234" s="7"/>
      <c r="AV234" s="47"/>
      <c r="AW234" s="66"/>
      <c r="AX234" s="66"/>
      <c r="AY234" s="66"/>
      <c r="AZ234" s="78"/>
      <c r="BA234" s="66"/>
      <c r="BB234" s="66"/>
      <c r="BC234" s="4"/>
      <c r="BD234" s="69"/>
      <c r="BE234" s="4"/>
      <c r="BF234" s="4"/>
      <c r="BG234" s="9" t="s">
        <v>157</v>
      </c>
      <c r="BH234" s="7"/>
      <c r="BI234" s="7"/>
      <c r="BJ234" s="7"/>
      <c r="BK234" s="7"/>
      <c r="BL234" s="7"/>
      <c r="BM234" s="7" t="str">
        <f t="shared" ca="1" si="44"/>
        <v/>
      </c>
      <c r="BN234" s="75" t="str">
        <f t="shared" si="45"/>
        <v/>
      </c>
      <c r="BO234" s="75" t="str">
        <f t="shared" si="46"/>
        <v/>
      </c>
      <c r="BU234" s="4" t="str">
        <f>IF(IFERROR(VLOOKUP(C234,C235:C$1993,1,0),"")="","",COUNTIF(C:C,C234))</f>
        <v/>
      </c>
      <c r="BY234" s="5" t="str">
        <f>IF(B234="","",IF(BU234="",1+(MAX(BY$2:BY233)),""))</f>
        <v/>
      </c>
      <c r="BZ234" s="5" t="str">
        <f t="shared" si="47"/>
        <v/>
      </c>
      <c r="CA234" s="5" t="str">
        <f t="shared" si="48"/>
        <v/>
      </c>
      <c r="CB234" s="14" t="str">
        <f t="shared" si="49"/>
        <v/>
      </c>
      <c r="CC234" s="25"/>
      <c r="CD234" s="15"/>
      <c r="CE234" s="5" t="str">
        <f t="shared" si="56"/>
        <v/>
      </c>
      <c r="CH234" s="5" t="str">
        <f t="shared" si="52"/>
        <v/>
      </c>
      <c r="CI234" s="5" t="str">
        <f>IF(J234="","",IFERROR(IF(VLOOKUP(J234,J$2:J233,1,0)=0,"",""),J234))</f>
        <v/>
      </c>
      <c r="CJ234" s="22" t="str">
        <f>IF(CI234="","",(IFERROR(VLOOKUP(MID(CI234,1,1),$DA$2:DE$28,3,0),0)+IFERROR(VLOOKUP(MID(CI234,2,1),DA$2:DE$28,4,0),0)+IFERROR(VLOOKUP(MID(CI234,3,1),DA$2:DE$28,5,0),0)+(ROW(CI234)/1000000000000)))</f>
        <v/>
      </c>
      <c r="CL234" s="5">
        <v>233</v>
      </c>
      <c r="CM234" s="5" t="str">
        <f>IFERROR(VLOOKUP(CL234,CH$2:CI1310,2,0),"")</f>
        <v/>
      </c>
      <c r="CO234" s="14"/>
      <c r="DG234" s="5" t="e">
        <f>IF(REPORTE!AH$2="si",IF(C234=VALUE(REPORTE!C$22),IF(SUM(DG235:DG$1993),CONCATENATE(INT(B234),", "),INT(B234)),""),IF(C234=VALUE(REPORTE!C$21),IF(SUM(DG235:DG$1993),CONCATENATE(INT(B234),", "),INT(B234)),""))</f>
        <v>#VALUE!</v>
      </c>
    </row>
    <row r="235" spans="1:111" s="5" customFormat="1" ht="15" customHeight="1" x14ac:dyDescent="0.25">
      <c r="A235" s="4" t="str">
        <f t="shared" ca="1" si="42"/>
        <v/>
      </c>
      <c r="B235" s="6"/>
      <c r="C235" s="8"/>
      <c r="D235" s="1" t="str">
        <f>IFERROR(INDEX('padron cfe'!B:B,MATCH(DATOS!C235,'padron cfe'!A:A,0),1),"")</f>
        <v/>
      </c>
      <c r="E235" s="1"/>
      <c r="F235" s="7"/>
      <c r="G235" s="9" t="s">
        <v>157</v>
      </c>
      <c r="H235" s="5" t="str">
        <f>IF(F235="","",IFERROR(CONCATENATE("PEUA",VLOOKUP(ESTADO,REPORTE!AV$2:AW$33,2,0),DIDTRITO_FORM,CADER_FORM,IFERROR(INDEX(BS:BS,MATCH(DAY(F235),BR:BR,0),1),DAY(F235)),IFERROR(INDEX(BS:BS,MATCH(MONTH(F235),BR:BR,0),1),MONTH(F235)),YEAR(F235),G235),""))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0"/>
        <v/>
      </c>
      <c r="T235" s="2" t="str">
        <f>IFERROR(INDEX('padron cfe'!D:D,MATCH(DATOS!C235,'padron cfe'!A:A,0),1),"")</f>
        <v/>
      </c>
      <c r="U235" s="4"/>
      <c r="V235" s="4"/>
      <c r="W235" s="4"/>
      <c r="X235" s="4"/>
      <c r="Y235" s="6" t="s">
        <v>157</v>
      </c>
      <c r="Z235" s="4"/>
      <c r="AA235" s="4" t="str">
        <f t="shared" si="43"/>
        <v/>
      </c>
      <c r="AB235" s="4"/>
      <c r="AC235" s="4"/>
      <c r="AD235" s="4"/>
      <c r="AE235" s="2" t="str">
        <f>IFERROR(IF(INDEX(AE$1:AE234,MATCH(J235,J$1:J234,0),1)=0,"",INDEX(AE$1:AE234,MATCH(J235,J$1:J234,0),1)),"")</f>
        <v/>
      </c>
      <c r="AF235" s="2" t="str">
        <f>IFERROR(IF(INDEX(AF$1:AF234,MATCH(J235,J$1:J234,0),1)=0,"",INDEX(AF$1:AF234,MATCH(J235,J$1:J234,0),1)),"")</f>
        <v/>
      </c>
      <c r="AG235" s="2" t="str">
        <f>IFERROR(IF(INDEX(AG$1:AG234,MATCH(J235,J$1:J234,0),1)=0,"",INDEX(AG$1:AG234,MATCH(J235,J$1:J234,0),1)),"")</f>
        <v/>
      </c>
      <c r="AH235" s="2"/>
      <c r="AI235" s="2"/>
      <c r="AJ235" s="2"/>
      <c r="AK235" s="4"/>
      <c r="AL235" s="4"/>
      <c r="AM235" s="4"/>
      <c r="AN235" s="4"/>
      <c r="AO235" s="4"/>
      <c r="AP235" s="4"/>
      <c r="AQ235" s="4"/>
      <c r="AR235" s="4"/>
      <c r="AS235" s="4"/>
      <c r="AU235" s="7"/>
      <c r="AV235" s="47"/>
      <c r="AW235" s="66"/>
      <c r="AX235" s="66"/>
      <c r="AY235" s="66"/>
      <c r="AZ235" s="78"/>
      <c r="BA235" s="66"/>
      <c r="BB235" s="66"/>
      <c r="BC235" s="4"/>
      <c r="BD235" s="69"/>
      <c r="BE235" s="4"/>
      <c r="BF235" s="4"/>
      <c r="BG235" s="9"/>
      <c r="BH235" s="7"/>
      <c r="BI235" s="7"/>
      <c r="BJ235" s="7"/>
      <c r="BK235" s="7"/>
      <c r="BL235" s="7"/>
      <c r="BM235" s="7" t="str">
        <f t="shared" ca="1" si="44"/>
        <v/>
      </c>
      <c r="BN235" s="75" t="str">
        <f t="shared" si="45"/>
        <v/>
      </c>
      <c r="BO235" s="75" t="str">
        <f t="shared" si="46"/>
        <v/>
      </c>
      <c r="BU235" s="4" t="str">
        <f>IF(IFERROR(VLOOKUP(C235,C236:C$1993,1,0),"")="","",COUNTIF(C:C,C235))</f>
        <v/>
      </c>
      <c r="BY235" s="5" t="str">
        <f>IF(B235="","",IF(BU235="",1+(MAX(BY$2:BY234)),""))</f>
        <v/>
      </c>
      <c r="BZ235" s="5" t="str">
        <f t="shared" si="47"/>
        <v/>
      </c>
      <c r="CA235" s="5" t="str">
        <f t="shared" si="48"/>
        <v/>
      </c>
      <c r="CB235" s="14" t="str">
        <f t="shared" si="49"/>
        <v/>
      </c>
      <c r="CC235" s="25"/>
      <c r="CD235" s="15"/>
      <c r="CE235" s="5" t="str">
        <f t="shared" si="56"/>
        <v/>
      </c>
      <c r="CH235" s="5" t="str">
        <f t="shared" si="52"/>
        <v/>
      </c>
      <c r="CI235" s="5" t="str">
        <f>IF(J235="","",IFERROR(IF(VLOOKUP(J235,J$2:J234,1,0)=0,"",""),J235))</f>
        <v/>
      </c>
      <c r="CJ235" s="22" t="str">
        <f>IF(CI235="","",(IFERROR(VLOOKUP(MID(CI235,1,1),$DA$2:DE$28,3,0),0)+IFERROR(VLOOKUP(MID(CI235,2,1),DA$2:DE$28,4,0),0)+IFERROR(VLOOKUP(MID(CI235,3,1),DA$2:DE$28,5,0),0)+(ROW(CI235)/1000000000000)))</f>
        <v/>
      </c>
      <c r="CL235" s="5">
        <v>234</v>
      </c>
      <c r="CM235" s="5" t="str">
        <f>IFERROR(VLOOKUP(CL235,CH$2:CI1311,2,0),"")</f>
        <v/>
      </c>
      <c r="DG235" s="5" t="e">
        <f>IF(REPORTE!AH$2="si",IF(C235=VALUE(REPORTE!C$22),IF(SUM(DG236:DG$1993),CONCATENATE(INT(B235),", "),INT(B235)),""),IF(C235=VALUE(REPORTE!C$21),IF(SUM(DG236:DG$1993),CONCATENATE(INT(B235),", "),INT(B235)),""))</f>
        <v>#VALUE!</v>
      </c>
    </row>
    <row r="236" spans="1:111" s="5" customFormat="1" ht="15" customHeight="1" x14ac:dyDescent="0.25">
      <c r="A236" s="4" t="str">
        <f t="shared" ca="1" si="42"/>
        <v/>
      </c>
      <c r="B236" s="6"/>
      <c r="C236" s="8"/>
      <c r="D236" s="1" t="str">
        <f>IFERROR(INDEX('padron cfe'!B:B,MATCH(DATOS!C236,'padron cfe'!A:A,0),1),"")</f>
        <v/>
      </c>
      <c r="E236" s="1"/>
      <c r="F236" s="7"/>
      <c r="G236" s="9" t="s">
        <v>157</v>
      </c>
      <c r="H236" s="5" t="str">
        <f>IF(F236="","",IFERROR(CONCATENATE("PEUA",VLOOKUP(ESTADO,REPORTE!AV$2:AW$33,2,0),DIDTRITO_FORM,CADER_FORM,IFERROR(INDEX(BS:BS,MATCH(DAY(F236),BR:BR,0),1),DAY(F236)),IFERROR(INDEX(BS:BS,MATCH(MONTH(F236),BR:BR,0),1),MONTH(F236)),YEAR(F236),G236),""))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0"/>
        <v/>
      </c>
      <c r="T236" s="2" t="str">
        <f>IFERROR(INDEX('padron cfe'!D:D,MATCH(DATOS!C236,'padron cfe'!A:A,0),1),"")</f>
        <v/>
      </c>
      <c r="U236" s="4"/>
      <c r="V236" s="4"/>
      <c r="W236" s="4"/>
      <c r="X236" s="4"/>
      <c r="Y236" s="6" t="s">
        <v>157</v>
      </c>
      <c r="Z236" s="4"/>
      <c r="AA236" s="4" t="str">
        <f t="shared" si="43"/>
        <v/>
      </c>
      <c r="AB236" s="4"/>
      <c r="AC236" s="4"/>
      <c r="AD236" s="4"/>
      <c r="AE236" s="2" t="str">
        <f>IFERROR(IF(INDEX(AE$1:AE235,MATCH(J236,J$1:J235,0),1)=0,"",INDEX(AE$1:AE235,MATCH(J236,J$1:J235,0),1)),"")</f>
        <v/>
      </c>
      <c r="AF236" s="2" t="str">
        <f>IFERROR(IF(INDEX(AF$1:AF235,MATCH(J236,J$1:J235,0),1)=0,"",INDEX(AF$1:AF235,MATCH(J236,J$1:J235,0),1)),"")</f>
        <v/>
      </c>
      <c r="AG236" s="2" t="str">
        <f>IFERROR(IF(INDEX(AG$1:AG235,MATCH(J236,J$1:J235,0),1)=0,"",INDEX(AG$1:AG235,MATCH(J236,J$1:J235,0),1)),"")</f>
        <v/>
      </c>
      <c r="AH236" s="2"/>
      <c r="AI236" s="2"/>
      <c r="AJ236" s="2"/>
      <c r="AK236" s="4"/>
      <c r="AL236" s="4"/>
      <c r="AM236" s="4"/>
      <c r="AN236" s="4"/>
      <c r="AO236" s="4"/>
      <c r="AP236" s="4"/>
      <c r="AQ236" s="4"/>
      <c r="AR236" s="4"/>
      <c r="AS236" s="4"/>
      <c r="AU236" s="7"/>
      <c r="AV236" s="47"/>
      <c r="AW236" s="66"/>
      <c r="AX236" s="66"/>
      <c r="AY236" s="66"/>
      <c r="AZ236" s="78"/>
      <c r="BA236" s="66"/>
      <c r="BB236" s="66"/>
      <c r="BC236" s="4"/>
      <c r="BD236" s="69"/>
      <c r="BE236" s="4"/>
      <c r="BF236" s="4"/>
      <c r="BG236" s="9" t="s">
        <v>157</v>
      </c>
      <c r="BH236" s="7"/>
      <c r="BI236" s="7"/>
      <c r="BJ236" s="7"/>
      <c r="BK236" s="7"/>
      <c r="BL236" s="7"/>
      <c r="BM236" s="7" t="str">
        <f t="shared" ca="1" si="44"/>
        <v/>
      </c>
      <c r="BN236" s="75" t="str">
        <f t="shared" si="45"/>
        <v/>
      </c>
      <c r="BO236" s="75" t="str">
        <f t="shared" si="46"/>
        <v/>
      </c>
      <c r="BU236" s="4" t="str">
        <f>IF(IFERROR(VLOOKUP(C236,C237:C$1993,1,0),"")="","",COUNTIF(C:C,C236))</f>
        <v/>
      </c>
      <c r="BY236" s="5" t="str">
        <f>IF(B236="","",IF(BU236="",1+(MAX(BY$2:BY235)),""))</f>
        <v/>
      </c>
      <c r="BZ236" s="5" t="str">
        <f t="shared" si="47"/>
        <v/>
      </c>
      <c r="CA236" s="5" t="str">
        <f t="shared" si="48"/>
        <v/>
      </c>
      <c r="CB236" s="14" t="str">
        <f t="shared" si="49"/>
        <v/>
      </c>
      <c r="CC236" s="25"/>
      <c r="CD236" s="15"/>
      <c r="CE236" s="5" t="str">
        <f t="shared" si="56"/>
        <v/>
      </c>
      <c r="CH236" s="5" t="str">
        <f t="shared" si="52"/>
        <v/>
      </c>
      <c r="CI236" s="5" t="str">
        <f>IF(J236="","",IFERROR(IF(VLOOKUP(J236,J$2:J235,1,0)=0,"",""),J236))</f>
        <v/>
      </c>
      <c r="CJ236" s="22" t="str">
        <f>IF(CI236="","",(IFERROR(VLOOKUP(MID(CI236,1,1),$DA$2:DE$28,3,0),0)+IFERROR(VLOOKUP(MID(CI236,2,1),DA$2:DE$28,4,0),0)+IFERROR(VLOOKUP(MID(CI236,3,1),DA$2:DE$28,5,0),0)+(ROW(CI236)/1000000000000)))</f>
        <v/>
      </c>
      <c r="CL236" s="5">
        <v>235</v>
      </c>
      <c r="CM236" s="5" t="str">
        <f>IFERROR(VLOOKUP(CL236,CH$2:CI1312,2,0),"")</f>
        <v/>
      </c>
      <c r="DG236" s="5" t="e">
        <f>IF(REPORTE!AH$2="si",IF(C236=VALUE(REPORTE!C$22),IF(SUM(DG237:DG$1993),CONCATENATE(INT(B236),", "),INT(B236)),""),IF(C236=VALUE(REPORTE!C$21),IF(SUM(DG237:DG$1993),CONCATENATE(INT(B236),", "),INT(B236)),""))</f>
        <v>#VALUE!</v>
      </c>
    </row>
    <row r="237" spans="1:111" s="5" customFormat="1" ht="15" customHeight="1" x14ac:dyDescent="0.25">
      <c r="A237" s="4" t="str">
        <f t="shared" ca="1" si="42"/>
        <v/>
      </c>
      <c r="B237" s="6"/>
      <c r="C237" s="8"/>
      <c r="D237" s="1" t="str">
        <f>IFERROR(INDEX('padron cfe'!B:B,MATCH(DATOS!C237,'padron cfe'!A:A,0),1),"")</f>
        <v/>
      </c>
      <c r="E237" s="1"/>
      <c r="F237" s="7"/>
      <c r="G237" s="9" t="s">
        <v>157</v>
      </c>
      <c r="H237" s="5" t="str">
        <f>IF(F237="","",IFERROR(CONCATENATE("PEUA",VLOOKUP(ESTADO,REPORTE!AV$2:AW$33,2,0),DIDTRITO_FORM,CADER_FORM,IFERROR(INDEX(BS:BS,MATCH(DAY(F237),BR:BR,0),1),DAY(F237)),IFERROR(INDEX(BS:BS,MATCH(MONTH(F237),BR:BR,0),1),MONTH(F237)),YEAR(F237),G237),""))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0"/>
        <v/>
      </c>
      <c r="T237" s="2" t="str">
        <f>IFERROR(INDEX('padron cfe'!D:D,MATCH(DATOS!C237,'padron cfe'!A:A,0),1),"")</f>
        <v/>
      </c>
      <c r="U237" s="4"/>
      <c r="V237" s="4"/>
      <c r="W237" s="4"/>
      <c r="X237" s="4"/>
      <c r="Y237" s="6" t="s">
        <v>157</v>
      </c>
      <c r="Z237" s="4"/>
      <c r="AA237" s="4" t="str">
        <f t="shared" si="43"/>
        <v/>
      </c>
      <c r="AB237" s="4"/>
      <c r="AC237" s="4"/>
      <c r="AD237" s="4"/>
      <c r="AE237" s="2" t="str">
        <f>IFERROR(IF(INDEX(AE$1:AE236,MATCH(J237,J$1:J236,0),1)=0,"",INDEX(AE$1:AE236,MATCH(J237,J$1:J236,0),1)),"")</f>
        <v/>
      </c>
      <c r="AF237" s="2" t="str">
        <f>IFERROR(IF(INDEX(AF$1:AF236,MATCH(J237,J$1:J236,0),1)=0,"",INDEX(AF$1:AF236,MATCH(J237,J$1:J236,0),1)),"")</f>
        <v/>
      </c>
      <c r="AG237" s="2" t="str">
        <f>IFERROR(IF(INDEX(AG$1:AG236,MATCH(J237,J$1:J236,0),1)=0,"",INDEX(AG$1:AG236,MATCH(J237,J$1:J236,0),1)),"")</f>
        <v/>
      </c>
      <c r="AH237" s="2"/>
      <c r="AI237" s="2"/>
      <c r="AJ237" s="2"/>
      <c r="AK237" s="4"/>
      <c r="AL237" s="4"/>
      <c r="AM237" s="4"/>
      <c r="AN237" s="4"/>
      <c r="AO237" s="4"/>
      <c r="AP237" s="4"/>
      <c r="AQ237" s="4"/>
      <c r="AR237" s="4"/>
      <c r="AS237" s="4"/>
      <c r="AU237" s="7"/>
      <c r="AV237" s="47"/>
      <c r="AW237" s="66"/>
      <c r="AX237" s="66"/>
      <c r="AY237" s="66"/>
      <c r="AZ237" s="78"/>
      <c r="BA237" s="66"/>
      <c r="BB237" s="66"/>
      <c r="BC237" s="4"/>
      <c r="BD237" s="69"/>
      <c r="BE237" s="4"/>
      <c r="BF237" s="4"/>
      <c r="BG237" s="9"/>
      <c r="BH237" s="7"/>
      <c r="BI237" s="7"/>
      <c r="BJ237" s="7"/>
      <c r="BK237" s="7"/>
      <c r="BL237" s="7"/>
      <c r="BM237" s="7" t="str">
        <f t="shared" ca="1" si="44"/>
        <v/>
      </c>
      <c r="BN237" s="75" t="str">
        <f t="shared" si="45"/>
        <v/>
      </c>
      <c r="BO237" s="75" t="str">
        <f t="shared" si="46"/>
        <v/>
      </c>
      <c r="BU237" s="4" t="str">
        <f>IF(IFERROR(VLOOKUP(C237,C238:C$1993,1,0),"")="","",COUNTIF(C:C,C237))</f>
        <v/>
      </c>
      <c r="BY237" s="5" t="str">
        <f>IF(B237="","",IF(BU237="",1+(MAX(BY$2:BY236)),""))</f>
        <v/>
      </c>
      <c r="BZ237" s="5" t="str">
        <f t="shared" si="47"/>
        <v/>
      </c>
      <c r="CA237" s="5" t="str">
        <f t="shared" si="48"/>
        <v/>
      </c>
      <c r="CB237" s="14" t="str">
        <f t="shared" si="49"/>
        <v/>
      </c>
      <c r="CC237" s="25"/>
      <c r="CD237" s="15"/>
      <c r="CE237" s="5" t="str">
        <f t="shared" si="56"/>
        <v/>
      </c>
      <c r="CH237" s="5" t="str">
        <f t="shared" si="52"/>
        <v/>
      </c>
      <c r="CI237" s="5" t="str">
        <f>IF(J237="","",IFERROR(IF(VLOOKUP(J237,J$2:J236,1,0)=0,"",""),J237))</f>
        <v/>
      </c>
      <c r="CJ237" s="22" t="str">
        <f>IF(CI237="","",(IFERROR(VLOOKUP(MID(CI237,1,1),$DA$2:DE$28,3,0),0)+IFERROR(VLOOKUP(MID(CI237,2,1),DA$2:DE$28,4,0),0)+IFERROR(VLOOKUP(MID(CI237,3,1),DA$2:DE$28,5,0),0)+(ROW(CI237)/1000000000000)))</f>
        <v/>
      </c>
      <c r="CL237" s="5">
        <v>236</v>
      </c>
      <c r="CM237" s="5" t="str">
        <f>IFERROR(VLOOKUP(CL237,CH$2:CI1313,2,0),"")</f>
        <v/>
      </c>
      <c r="DG237" s="5" t="e">
        <f>IF(REPORTE!AH$2="si",IF(C237=VALUE(REPORTE!C$22),IF(SUM(DG238:DG$1993),CONCATENATE(INT(B237),", "),INT(B237)),""),IF(C237=VALUE(REPORTE!C$21),IF(SUM(DG238:DG$1993),CONCATENATE(INT(B237),", "),INT(B237)),""))</f>
        <v>#VALUE!</v>
      </c>
    </row>
    <row r="238" spans="1:111" s="5" customFormat="1" ht="15" customHeight="1" x14ac:dyDescent="0.25">
      <c r="A238" s="4" t="str">
        <f t="shared" ca="1" si="42"/>
        <v/>
      </c>
      <c r="B238" s="6"/>
      <c r="C238" s="8"/>
      <c r="D238" s="1" t="str">
        <f>IFERROR(INDEX('padron cfe'!B:B,MATCH(DATOS!C238,'padron cfe'!A:A,0),1),"")</f>
        <v/>
      </c>
      <c r="E238" s="1"/>
      <c r="F238" s="7"/>
      <c r="G238" s="9" t="s">
        <v>157</v>
      </c>
      <c r="H238" s="5" t="str">
        <f>IF(F238="","",IFERROR(CONCATENATE("PEUA",VLOOKUP(ESTADO,REPORTE!AV$2:AW$33,2,0),DIDTRITO_FORM,CADER_FORM,IFERROR(INDEX(BS:BS,MATCH(DAY(F238),BR:BR,0),1),DAY(F238)),IFERROR(INDEX(BS:BS,MATCH(MONTH(F238),BR:BR,0),1),MONTH(F238)),YEAR(F238),G238),""))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0"/>
        <v/>
      </c>
      <c r="T238" s="2" t="str">
        <f>IFERROR(INDEX('padron cfe'!D:D,MATCH(DATOS!C238,'padron cfe'!A:A,0),1),"")</f>
        <v/>
      </c>
      <c r="U238" s="4"/>
      <c r="V238" s="4"/>
      <c r="W238" s="4"/>
      <c r="X238" s="4"/>
      <c r="Y238" s="6" t="s">
        <v>157</v>
      </c>
      <c r="Z238" s="4"/>
      <c r="AA238" s="4" t="str">
        <f t="shared" si="43"/>
        <v/>
      </c>
      <c r="AB238" s="4"/>
      <c r="AC238" s="4"/>
      <c r="AD238" s="4"/>
      <c r="AE238" s="2" t="str">
        <f>IFERROR(IF(INDEX(AE$1:AE237,MATCH(J238,J$1:J237,0),1)=0,"",INDEX(AE$1:AE237,MATCH(J238,J$1:J237,0),1)),"")</f>
        <v/>
      </c>
      <c r="AF238" s="2" t="str">
        <f>IFERROR(IF(INDEX(AF$1:AF237,MATCH(J238,J$1:J237,0),1)=0,"",INDEX(AF$1:AF237,MATCH(J238,J$1:J237,0),1)),"")</f>
        <v/>
      </c>
      <c r="AG238" s="2" t="str">
        <f>IFERROR(IF(INDEX(AG$1:AG237,MATCH(J238,J$1:J237,0),1)=0,"",INDEX(AG$1:AG237,MATCH(J238,J$1:J237,0),1)),"")</f>
        <v/>
      </c>
      <c r="AH238" s="2"/>
      <c r="AI238" s="2"/>
      <c r="AJ238" s="2"/>
      <c r="AK238" s="4"/>
      <c r="AL238" s="4"/>
      <c r="AM238" s="4"/>
      <c r="AN238" s="4"/>
      <c r="AO238" s="4"/>
      <c r="AP238" s="4"/>
      <c r="AQ238" s="4"/>
      <c r="AR238" s="4"/>
      <c r="AS238" s="4"/>
      <c r="AU238" s="7"/>
      <c r="AV238" s="47"/>
      <c r="AW238" s="66"/>
      <c r="AX238" s="66"/>
      <c r="AY238" s="66"/>
      <c r="AZ238" s="78"/>
      <c r="BA238" s="66"/>
      <c r="BB238" s="66"/>
      <c r="BC238" s="4"/>
      <c r="BD238" s="69"/>
      <c r="BE238" s="4"/>
      <c r="BF238" s="4"/>
      <c r="BG238" s="9" t="s">
        <v>157</v>
      </c>
      <c r="BH238" s="7"/>
      <c r="BI238" s="7"/>
      <c r="BJ238" s="7"/>
      <c r="BK238" s="7"/>
      <c r="BL238" s="7"/>
      <c r="BM238" s="7" t="str">
        <f t="shared" ca="1" si="44"/>
        <v/>
      </c>
      <c r="BN238" s="75" t="str">
        <f t="shared" si="45"/>
        <v/>
      </c>
      <c r="BO238" s="75" t="str">
        <f t="shared" si="46"/>
        <v/>
      </c>
      <c r="BU238" s="4" t="str">
        <f>IF(IFERROR(VLOOKUP(C238,C239:C$1993,1,0),"")="","",COUNTIF(C:C,C238))</f>
        <v/>
      </c>
      <c r="BY238" s="5" t="str">
        <f>IF(B238="","",IF(BU238="",1+(MAX(BY$2:BY237)),""))</f>
        <v/>
      </c>
      <c r="BZ238" s="5" t="str">
        <f t="shared" si="47"/>
        <v/>
      </c>
      <c r="CA238" s="5" t="str">
        <f t="shared" si="48"/>
        <v/>
      </c>
      <c r="CB238" s="14" t="str">
        <f t="shared" si="49"/>
        <v/>
      </c>
      <c r="CC238" s="25"/>
      <c r="CD238" s="15"/>
      <c r="CE238" s="5" t="str">
        <f t="shared" si="56"/>
        <v/>
      </c>
      <c r="CH238" s="5" t="str">
        <f t="shared" si="52"/>
        <v/>
      </c>
      <c r="CI238" s="5" t="str">
        <f>IF(J238="","",IFERROR(IF(VLOOKUP(J238,J$2:J237,1,0)=0,"",""),J238))</f>
        <v/>
      </c>
      <c r="CJ238" s="22" t="str">
        <f>IF(CI238="","",(IFERROR(VLOOKUP(MID(CI238,1,1),$DA$2:DE$28,3,0),0)+IFERROR(VLOOKUP(MID(CI238,2,1),DA$2:DE$28,4,0),0)+IFERROR(VLOOKUP(MID(CI238,3,1),DA$2:DE$28,5,0),0)+(ROW(CI238)/1000000000000)))</f>
        <v/>
      </c>
      <c r="CL238" s="5">
        <v>237</v>
      </c>
      <c r="CM238" s="5" t="str">
        <f>IFERROR(VLOOKUP(CL238,CH$2:CI1314,2,0),"")</f>
        <v/>
      </c>
      <c r="DG238" s="5" t="e">
        <f>IF(REPORTE!AH$2="si",IF(C238=VALUE(REPORTE!C$22),IF(SUM(DG239:DG$1993),CONCATENATE(INT(B238),", "),INT(B238)),""),IF(C238=VALUE(REPORTE!C$21),IF(SUM(DG239:DG$1993),CONCATENATE(INT(B238),", "),INT(B238)),""))</f>
        <v>#VALUE!</v>
      </c>
    </row>
    <row r="239" spans="1:111" s="5" customFormat="1" ht="15" customHeight="1" x14ac:dyDescent="0.25">
      <c r="A239" s="4" t="str">
        <f t="shared" ca="1" si="42"/>
        <v/>
      </c>
      <c r="B239" s="6"/>
      <c r="C239" s="8"/>
      <c r="D239" s="1" t="str">
        <f>IFERROR(INDEX('padron cfe'!B:B,MATCH(DATOS!C239,'padron cfe'!A:A,0),1),"")</f>
        <v/>
      </c>
      <c r="E239" s="1"/>
      <c r="F239" s="7"/>
      <c r="G239" s="9" t="s">
        <v>157</v>
      </c>
      <c r="H239" s="5" t="str">
        <f>IF(F239="","",IFERROR(CONCATENATE("PEUA",VLOOKUP(ESTADO,REPORTE!AV$2:AW$33,2,0),DIDTRITO_FORM,CADER_FORM,IFERROR(INDEX(BS:BS,MATCH(DAY(F239),BR:BR,0),1),DAY(F239)),IFERROR(INDEX(BS:BS,MATCH(MONTH(F239),BR:BR,0),1),MONTH(F239)),YEAR(F239),G239),""))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0"/>
        <v/>
      </c>
      <c r="T239" s="2" t="str">
        <f>IFERROR(INDEX('padron cfe'!D:D,MATCH(DATOS!C239,'padron cfe'!A:A,0),1),"")</f>
        <v/>
      </c>
      <c r="U239" s="4"/>
      <c r="V239" s="4"/>
      <c r="W239" s="4"/>
      <c r="X239" s="4"/>
      <c r="Y239" s="6" t="s">
        <v>157</v>
      </c>
      <c r="Z239" s="4"/>
      <c r="AA239" s="4" t="str">
        <f t="shared" si="43"/>
        <v/>
      </c>
      <c r="AB239" s="4"/>
      <c r="AC239" s="4"/>
      <c r="AD239" s="4"/>
      <c r="AE239" s="2" t="str">
        <f>IFERROR(IF(INDEX(AE$1:AE238,MATCH(J239,J$1:J238,0),1)=0,"",INDEX(AE$1:AE238,MATCH(J239,J$1:J238,0),1)),"")</f>
        <v/>
      </c>
      <c r="AF239" s="2" t="str">
        <f>IFERROR(IF(INDEX(AF$1:AF238,MATCH(J239,J$1:J238,0),1)=0,"",INDEX(AF$1:AF238,MATCH(J239,J$1:J238,0),1)),"")</f>
        <v/>
      </c>
      <c r="AG239" s="2" t="str">
        <f>IFERROR(IF(INDEX(AG$1:AG238,MATCH(J239,J$1:J238,0),1)=0,"",INDEX(AG$1:AG238,MATCH(J239,J$1:J238,0),1)),"")</f>
        <v/>
      </c>
      <c r="AH239" s="2"/>
      <c r="AI239" s="2"/>
      <c r="AJ239" s="2"/>
      <c r="AK239" s="4"/>
      <c r="AL239" s="4"/>
      <c r="AM239" s="4"/>
      <c r="AN239" s="4"/>
      <c r="AO239" s="4"/>
      <c r="AP239" s="4"/>
      <c r="AQ239" s="4"/>
      <c r="AR239" s="4"/>
      <c r="AS239" s="4"/>
      <c r="AU239" s="7"/>
      <c r="AV239" s="47"/>
      <c r="AW239" s="66"/>
      <c r="AX239" s="66"/>
      <c r="AY239" s="66"/>
      <c r="AZ239" s="78"/>
      <c r="BA239" s="66"/>
      <c r="BB239" s="66"/>
      <c r="BC239" s="4"/>
      <c r="BD239" s="69"/>
      <c r="BE239" s="4"/>
      <c r="BF239" s="4"/>
      <c r="BG239" s="9"/>
      <c r="BH239" s="7"/>
      <c r="BI239" s="7"/>
      <c r="BJ239" s="7"/>
      <c r="BK239" s="7"/>
      <c r="BL239" s="7"/>
      <c r="BM239" s="7" t="str">
        <f t="shared" ca="1" si="44"/>
        <v/>
      </c>
      <c r="BN239" s="75" t="str">
        <f t="shared" si="45"/>
        <v/>
      </c>
      <c r="BO239" s="75" t="str">
        <f t="shared" si="46"/>
        <v/>
      </c>
      <c r="BU239" s="4" t="str">
        <f>IF(IFERROR(VLOOKUP(C239,C240:C$1993,1,0),"")="","",COUNTIF(C:C,C239))</f>
        <v/>
      </c>
      <c r="BY239" s="5" t="str">
        <f>IF(B239="","",IF(BU239="",1+(MAX(BY$2:BY238)),""))</f>
        <v/>
      </c>
      <c r="BZ239" s="5" t="str">
        <f t="shared" si="47"/>
        <v/>
      </c>
      <c r="CA239" s="5" t="str">
        <f t="shared" si="48"/>
        <v/>
      </c>
      <c r="CB239" s="14" t="str">
        <f t="shared" si="49"/>
        <v/>
      </c>
      <c r="CC239" s="25"/>
      <c r="CD239" s="15"/>
      <c r="CE239" s="5" t="str">
        <f t="shared" si="56"/>
        <v/>
      </c>
      <c r="CH239" s="5" t="str">
        <f t="shared" si="52"/>
        <v/>
      </c>
      <c r="CI239" s="5" t="str">
        <f>IF(J239="","",IFERROR(IF(VLOOKUP(J239,J$2:J238,1,0)=0,"",""),J239))</f>
        <v/>
      </c>
      <c r="CJ239" s="22" t="str">
        <f>IF(CI239="","",(IFERROR(VLOOKUP(MID(CI239,1,1),$DA$2:DE$28,3,0),0)+IFERROR(VLOOKUP(MID(CI239,2,1),DA$2:DE$28,4,0),0)+IFERROR(VLOOKUP(MID(CI239,3,1),DA$2:DE$28,5,0),0)+(ROW(CI239)/1000000000000)))</f>
        <v/>
      </c>
      <c r="CL239" s="5">
        <v>238</v>
      </c>
      <c r="CM239" s="5" t="str">
        <f>IFERROR(VLOOKUP(CL239,CH$2:CI1315,2,0),"")</f>
        <v/>
      </c>
      <c r="DG239" s="5" t="e">
        <f>IF(REPORTE!AH$2="si",IF(C239=VALUE(REPORTE!C$22),IF(SUM(DG240:DG$1993),CONCATENATE(INT(B239),", "),INT(B239)),""),IF(C239=VALUE(REPORTE!C$21),IF(SUM(DG240:DG$1993),CONCATENATE(INT(B239),", "),INT(B239)),""))</f>
        <v>#VALUE!</v>
      </c>
    </row>
    <row r="240" spans="1:111" s="5" customFormat="1" ht="15" customHeight="1" x14ac:dyDescent="0.25">
      <c r="A240" s="4" t="str">
        <f t="shared" ca="1" si="42"/>
        <v/>
      </c>
      <c r="B240" s="6"/>
      <c r="C240" s="8"/>
      <c r="D240" s="1" t="str">
        <f>IFERROR(INDEX('padron cfe'!B:B,MATCH(DATOS!C240,'padron cfe'!A:A,0),1),"")</f>
        <v/>
      </c>
      <c r="E240" s="1"/>
      <c r="F240" s="7"/>
      <c r="G240" s="9" t="s">
        <v>157</v>
      </c>
      <c r="H240" s="5" t="str">
        <f>IF(F240="","",IFERROR(CONCATENATE("PEUA",VLOOKUP(ESTADO,REPORTE!AV$2:AW$33,2,0),DIDTRITO_FORM,CADER_FORM,IFERROR(INDEX(BS:BS,MATCH(DAY(F240),BR:BR,0),1),DAY(F240)),IFERROR(INDEX(BS:BS,MATCH(MONTH(F240),BR:BR,0),1),MONTH(F240)),YEAR(F240),G240),""))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0"/>
        <v/>
      </c>
      <c r="T240" s="2" t="str">
        <f>IFERROR(INDEX('padron cfe'!D:D,MATCH(DATOS!C240,'padron cfe'!A:A,0),1),"")</f>
        <v/>
      </c>
      <c r="U240" s="4"/>
      <c r="V240" s="4"/>
      <c r="W240" s="4"/>
      <c r="X240" s="4"/>
      <c r="Y240" s="6" t="s">
        <v>157</v>
      </c>
      <c r="Z240" s="4"/>
      <c r="AA240" s="4" t="str">
        <f t="shared" si="43"/>
        <v/>
      </c>
      <c r="AB240" s="4"/>
      <c r="AC240" s="4"/>
      <c r="AD240" s="4"/>
      <c r="AE240" s="2" t="str">
        <f>IFERROR(IF(INDEX(AE$1:AE239,MATCH(J240,J$1:J239,0),1)=0,"",INDEX(AE$1:AE239,MATCH(J240,J$1:J239,0),1)),"")</f>
        <v/>
      </c>
      <c r="AF240" s="2" t="str">
        <f>IFERROR(IF(INDEX(AF$1:AF239,MATCH(J240,J$1:J239,0),1)=0,"",INDEX(AF$1:AF239,MATCH(J240,J$1:J239,0),1)),"")</f>
        <v/>
      </c>
      <c r="AG240" s="2" t="str">
        <f>IFERROR(IF(INDEX(AG$1:AG239,MATCH(J240,J$1:J239,0),1)=0,"",INDEX(AG$1:AG239,MATCH(J240,J$1:J239,0),1)),"")</f>
        <v/>
      </c>
      <c r="AH240" s="2"/>
      <c r="AI240" s="2"/>
      <c r="AJ240" s="2"/>
      <c r="AK240" s="4"/>
      <c r="AL240" s="4"/>
      <c r="AM240" s="4"/>
      <c r="AN240" s="4"/>
      <c r="AO240" s="4"/>
      <c r="AP240" s="4"/>
      <c r="AQ240" s="4"/>
      <c r="AR240" s="4"/>
      <c r="AS240" s="4"/>
      <c r="AU240" s="7"/>
      <c r="AV240" s="47"/>
      <c r="AW240" s="66"/>
      <c r="AX240" s="66"/>
      <c r="AY240" s="66"/>
      <c r="AZ240" s="78"/>
      <c r="BA240" s="66"/>
      <c r="BB240" s="66"/>
      <c r="BC240" s="4"/>
      <c r="BD240" s="69"/>
      <c r="BE240" s="4"/>
      <c r="BF240" s="4"/>
      <c r="BG240" s="9" t="s">
        <v>157</v>
      </c>
      <c r="BH240" s="7"/>
      <c r="BI240" s="7"/>
      <c r="BJ240" s="7"/>
      <c r="BK240" s="7"/>
      <c r="BL240" s="7"/>
      <c r="BM240" s="7" t="str">
        <f t="shared" ca="1" si="44"/>
        <v/>
      </c>
      <c r="BN240" s="75" t="str">
        <f t="shared" si="45"/>
        <v/>
      </c>
      <c r="BO240" s="75" t="str">
        <f t="shared" si="46"/>
        <v/>
      </c>
      <c r="BU240" s="4" t="str">
        <f>IF(IFERROR(VLOOKUP(C240,C241:C$1993,1,0),"")="","",COUNTIF(C:C,C240))</f>
        <v/>
      </c>
      <c r="BY240" s="5" t="str">
        <f>IF(B240="","",IF(BU240="",1+(MAX(BY$2:BY239)),""))</f>
        <v/>
      </c>
      <c r="BZ240" s="5" t="str">
        <f t="shared" si="47"/>
        <v/>
      </c>
      <c r="CA240" s="5" t="str">
        <f t="shared" si="48"/>
        <v/>
      </c>
      <c r="CB240" s="14" t="str">
        <f t="shared" si="49"/>
        <v/>
      </c>
      <c r="CC240" s="25"/>
      <c r="CD240" s="15"/>
      <c r="CE240" s="5" t="str">
        <f t="shared" si="56"/>
        <v/>
      </c>
      <c r="CH240" s="5" t="str">
        <f t="shared" si="52"/>
        <v/>
      </c>
      <c r="CI240" s="5" t="str">
        <f>IF(J240="","",IFERROR(IF(VLOOKUP(J240,J$2:J239,1,0)=0,"",""),J240))</f>
        <v/>
      </c>
      <c r="CJ240" s="22" t="str">
        <f>IF(CI240="","",(IFERROR(VLOOKUP(MID(CI240,1,1),$DA$2:DE$28,3,0),0)+IFERROR(VLOOKUP(MID(CI240,2,1),DA$2:DE$28,4,0),0)+IFERROR(VLOOKUP(MID(CI240,3,1),DA$2:DE$28,5,0),0)+(ROW(CI240)/1000000000000)))</f>
        <v/>
      </c>
      <c r="CL240" s="5">
        <v>239</v>
      </c>
      <c r="CM240" s="5" t="str">
        <f>IFERROR(VLOOKUP(CL240,CH$2:CI1316,2,0),"")</f>
        <v/>
      </c>
      <c r="DG240" s="5" t="e">
        <f>IF(REPORTE!AH$2="si",IF(C240=VALUE(REPORTE!C$22),IF(SUM(DG241:DG$1993),CONCATENATE(INT(B240),", "),INT(B240)),""),IF(C240=VALUE(REPORTE!C$21),IF(SUM(DG241:DG$1993),CONCATENATE(INT(B240),", "),INT(B240)),""))</f>
        <v>#VALUE!</v>
      </c>
    </row>
    <row r="241" spans="1:112" s="5" customFormat="1" ht="15" customHeight="1" x14ac:dyDescent="0.25">
      <c r="A241" s="4" t="str">
        <f t="shared" ca="1" si="42"/>
        <v/>
      </c>
      <c r="B241" s="6"/>
      <c r="C241" s="8"/>
      <c r="D241" s="1" t="str">
        <f>IFERROR(INDEX('padron cfe'!B:B,MATCH(DATOS!C241,'padron cfe'!A:A,0),1),"")</f>
        <v/>
      </c>
      <c r="E241" s="1"/>
      <c r="F241" s="7"/>
      <c r="G241" s="9" t="s">
        <v>157</v>
      </c>
      <c r="H241" s="5" t="str">
        <f>IF(F241="","",IFERROR(CONCATENATE("PEUA",VLOOKUP(ESTADO,REPORTE!AV$2:AW$33,2,0),DIDTRITO_FORM,CADER_FORM,IFERROR(INDEX(BS:BS,MATCH(DAY(F241),BR:BR,0),1),DAY(F241)),IFERROR(INDEX(BS:BS,MATCH(MONTH(F241),BR:BR,0),1),MONTH(F241)),YEAR(F241),G241),""))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0"/>
        <v/>
      </c>
      <c r="T241" s="2" t="str">
        <f>IFERROR(INDEX('padron cfe'!D:D,MATCH(DATOS!C241,'padron cfe'!A:A,0),1),"")</f>
        <v/>
      </c>
      <c r="U241" s="4"/>
      <c r="V241" s="4"/>
      <c r="W241" s="4"/>
      <c r="X241" s="4"/>
      <c r="Y241" s="6" t="s">
        <v>157</v>
      </c>
      <c r="Z241" s="4"/>
      <c r="AA241" s="4" t="str">
        <f t="shared" si="43"/>
        <v/>
      </c>
      <c r="AB241" s="4"/>
      <c r="AC241" s="4"/>
      <c r="AD241" s="4"/>
      <c r="AE241" s="2" t="str">
        <f>IFERROR(IF(INDEX(AE$1:AE240,MATCH(J241,J$1:J240,0),1)=0,"",INDEX(AE$1:AE240,MATCH(J241,J$1:J240,0),1)),"")</f>
        <v/>
      </c>
      <c r="AF241" s="2" t="str">
        <f>IFERROR(IF(INDEX(AF$1:AF240,MATCH(J241,J$1:J240,0),1)=0,"",INDEX(AF$1:AF240,MATCH(J241,J$1:J240,0),1)),"")</f>
        <v/>
      </c>
      <c r="AG241" s="2" t="str">
        <f>IFERROR(IF(INDEX(AG$1:AG240,MATCH(J241,J$1:J240,0),1)=0,"",INDEX(AG$1:AG240,MATCH(J241,J$1:J240,0),1)),"")</f>
        <v/>
      </c>
      <c r="AH241" s="2"/>
      <c r="AI241" s="2"/>
      <c r="AJ241" s="2"/>
      <c r="AK241" s="4"/>
      <c r="AL241" s="4"/>
      <c r="AM241" s="4"/>
      <c r="AN241" s="4"/>
      <c r="AO241" s="4"/>
      <c r="AP241" s="4"/>
      <c r="AQ241" s="4"/>
      <c r="AR241" s="4"/>
      <c r="AS241" s="4"/>
      <c r="AU241" s="7"/>
      <c r="AV241" s="47"/>
      <c r="AW241" s="66"/>
      <c r="AX241" s="66"/>
      <c r="AY241" s="66"/>
      <c r="AZ241" s="78"/>
      <c r="BA241" s="66"/>
      <c r="BB241" s="66"/>
      <c r="BC241" s="4"/>
      <c r="BD241" s="69"/>
      <c r="BE241" s="4"/>
      <c r="BF241" s="4"/>
      <c r="BG241" s="9"/>
      <c r="BH241" s="7"/>
      <c r="BI241" s="7"/>
      <c r="BJ241" s="7"/>
      <c r="BK241" s="7"/>
      <c r="BL241" s="7"/>
      <c r="BM241" s="7" t="str">
        <f t="shared" ca="1" si="44"/>
        <v/>
      </c>
      <c r="BN241" s="75" t="str">
        <f t="shared" si="45"/>
        <v/>
      </c>
      <c r="BO241" s="75" t="str">
        <f t="shared" si="46"/>
        <v/>
      </c>
      <c r="BU241" s="4" t="str">
        <f>IF(IFERROR(VLOOKUP(C241,C242:C$1993,1,0),"")="","",COUNTIF(C:C,C241))</f>
        <v/>
      </c>
      <c r="BY241" s="5" t="str">
        <f>IF(B241="","",IF(BU241="",1+(MAX(BY$2:BY240)),""))</f>
        <v/>
      </c>
      <c r="BZ241" s="5" t="str">
        <f t="shared" si="47"/>
        <v/>
      </c>
      <c r="CA241" s="5" t="str">
        <f t="shared" si="48"/>
        <v/>
      </c>
      <c r="CB241" s="14" t="str">
        <f t="shared" si="49"/>
        <v/>
      </c>
      <c r="CC241" s="25"/>
      <c r="CD241" s="15"/>
      <c r="CE241" s="5" t="str">
        <f t="shared" si="56"/>
        <v/>
      </c>
      <c r="CH241" s="5" t="str">
        <f t="shared" si="52"/>
        <v/>
      </c>
      <c r="CI241" s="5" t="str">
        <f>IF(J241="","",IFERROR(IF(VLOOKUP(J241,J$2:J240,1,0)=0,"",""),J241))</f>
        <v/>
      </c>
      <c r="CJ241" s="22" t="str">
        <f>IF(CI241="","",(IFERROR(VLOOKUP(MID(CI241,1,1),$DA$2:DE$28,3,0),0)+IFERROR(VLOOKUP(MID(CI241,2,1),DA$2:DE$28,4,0),0)+IFERROR(VLOOKUP(MID(CI241,3,1),DA$2:DE$28,5,0),0)+(ROW(CI241)/1000000000000)))</f>
        <v/>
      </c>
      <c r="CL241" s="5">
        <v>240</v>
      </c>
      <c r="CM241" s="5" t="str">
        <f>IFERROR(VLOOKUP(CL241,CH$2:CI1317,2,0),"")</f>
        <v/>
      </c>
      <c r="DG241" s="5" t="e">
        <f>IF(REPORTE!AH$2="si",IF(C241=VALUE(REPORTE!C$22),IF(SUM(DG242:DG$1993),CONCATENATE(INT(B241),", "),INT(B241)),""),IF(C241=VALUE(REPORTE!C$21),IF(SUM(DG242:DG$1993),CONCATENATE(INT(B241),", "),INT(B241)),""))</f>
        <v>#VALUE!</v>
      </c>
    </row>
    <row r="242" spans="1:112" s="5" customFormat="1" ht="15" customHeight="1" x14ac:dyDescent="0.25">
      <c r="A242" s="4" t="str">
        <f t="shared" ca="1" si="42"/>
        <v/>
      </c>
      <c r="B242" s="6"/>
      <c r="C242" s="8"/>
      <c r="D242" s="1" t="str">
        <f>IFERROR(INDEX('padron cfe'!B:B,MATCH(DATOS!C242,'padron cfe'!A:A,0),1),"")</f>
        <v/>
      </c>
      <c r="E242" s="1"/>
      <c r="F242" s="7"/>
      <c r="G242" s="9" t="s">
        <v>157</v>
      </c>
      <c r="H242" s="5" t="str">
        <f>IF(F242="","",IFERROR(CONCATENATE("PEUA",VLOOKUP(ESTADO,REPORTE!AV$2:AW$33,2,0),DIDTRITO_FORM,CADER_FORM,IFERROR(INDEX(BS:BS,MATCH(DAY(F242),BR:BR,0),1),DAY(F242)),IFERROR(INDEX(BS:BS,MATCH(MONTH(F242),BR:BR,0),1),MONTH(F242)),YEAR(F242),G242),""))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0"/>
        <v/>
      </c>
      <c r="T242" s="2" t="str">
        <f>IFERROR(INDEX('padron cfe'!D:D,MATCH(DATOS!C242,'padron cfe'!A:A,0),1),"")</f>
        <v/>
      </c>
      <c r="U242" s="4"/>
      <c r="V242" s="4"/>
      <c r="W242" s="4"/>
      <c r="X242" s="4"/>
      <c r="Y242" s="6" t="s">
        <v>157</v>
      </c>
      <c r="Z242" s="4"/>
      <c r="AA242" s="4" t="str">
        <f t="shared" si="43"/>
        <v/>
      </c>
      <c r="AB242" s="4"/>
      <c r="AC242" s="4"/>
      <c r="AD242" s="4"/>
      <c r="AE242" s="2" t="str">
        <f>IFERROR(IF(INDEX(AE$1:AE241,MATCH(J242,J$1:J241,0),1)=0,"",INDEX(AE$1:AE241,MATCH(J242,J$1:J241,0),1)),"")</f>
        <v/>
      </c>
      <c r="AF242" s="2" t="str">
        <f>IFERROR(IF(INDEX(AF$1:AF241,MATCH(J242,J$1:J241,0),1)=0,"",INDEX(AF$1:AF241,MATCH(J242,J$1:J241,0),1)),"")</f>
        <v/>
      </c>
      <c r="AG242" s="2" t="str">
        <f>IFERROR(IF(INDEX(AG$1:AG241,MATCH(J242,J$1:J241,0),1)=0,"",INDEX(AG$1:AG241,MATCH(J242,J$1:J241,0),1)),"")</f>
        <v/>
      </c>
      <c r="AH242" s="2"/>
      <c r="AI242" s="2"/>
      <c r="AJ242" s="2"/>
      <c r="AK242" s="4"/>
      <c r="AL242" s="4"/>
      <c r="AM242" s="4"/>
      <c r="AN242" s="4"/>
      <c r="AO242" s="4"/>
      <c r="AP242" s="4"/>
      <c r="AQ242" s="4"/>
      <c r="AR242" s="4"/>
      <c r="AS242" s="4"/>
      <c r="AU242" s="7"/>
      <c r="AV242" s="47"/>
      <c r="AW242" s="66"/>
      <c r="AX242" s="66"/>
      <c r="AY242" s="66"/>
      <c r="AZ242" s="78"/>
      <c r="BA242" s="66"/>
      <c r="BB242" s="66"/>
      <c r="BC242" s="4"/>
      <c r="BD242" s="69"/>
      <c r="BE242" s="4"/>
      <c r="BF242" s="4"/>
      <c r="BG242" s="9" t="s">
        <v>157</v>
      </c>
      <c r="BH242" s="7"/>
      <c r="BI242" s="7"/>
      <c r="BJ242" s="7"/>
      <c r="BK242" s="7"/>
      <c r="BL242" s="7"/>
      <c r="BM242" s="7" t="str">
        <f t="shared" ca="1" si="44"/>
        <v/>
      </c>
      <c r="BN242" s="75" t="str">
        <f t="shared" si="45"/>
        <v/>
      </c>
      <c r="BO242" s="75" t="str">
        <f t="shared" si="46"/>
        <v/>
      </c>
      <c r="BU242" s="4" t="str">
        <f>IF(IFERROR(VLOOKUP(C242,C243:C$1993,1,0),"")="","",COUNTIF(C:C,C242))</f>
        <v/>
      </c>
      <c r="BY242" s="5" t="str">
        <f>IF(B242="","",IF(BU242="",1+(MAX(BY$2:BY241)),""))</f>
        <v/>
      </c>
      <c r="BZ242" s="5" t="str">
        <f t="shared" si="47"/>
        <v/>
      </c>
      <c r="CA242" s="5" t="str">
        <f t="shared" si="48"/>
        <v/>
      </c>
      <c r="CB242" s="14" t="str">
        <f t="shared" si="49"/>
        <v/>
      </c>
      <c r="CC242" s="25"/>
      <c r="CD242" s="15"/>
      <c r="CE242" s="5" t="str">
        <f t="shared" si="56"/>
        <v/>
      </c>
      <c r="CH242" s="5" t="str">
        <f t="shared" si="52"/>
        <v/>
      </c>
      <c r="CI242" s="5" t="str">
        <f>IF(J242="","",IFERROR(IF(VLOOKUP(J242,J$2:J241,1,0)=0,"",""),J242))</f>
        <v/>
      </c>
      <c r="CJ242" s="22" t="str">
        <f>IF(CI242="","",(IFERROR(VLOOKUP(MID(CI242,1,1),$DA$2:DE$28,3,0),0)+IFERROR(VLOOKUP(MID(CI242,2,1),DA$2:DE$28,4,0),0)+IFERROR(VLOOKUP(MID(CI242,3,1),DA$2:DE$28,5,0),0)+(ROW(CI242)/1000000000000)))</f>
        <v/>
      </c>
      <c r="CL242" s="5">
        <v>241</v>
      </c>
      <c r="CM242" s="5" t="str">
        <f>IFERROR(VLOOKUP(CL242,CH$2:CI1318,2,0),"")</f>
        <v/>
      </c>
      <c r="DG242" s="5" t="e">
        <f>IF(REPORTE!AH$2="si",IF(C242=VALUE(REPORTE!C$22),IF(SUM(DG243:DG$1993),CONCATENATE(INT(B242),", "),INT(B242)),""),IF(C242=VALUE(REPORTE!C$21),IF(SUM(DG243:DG$1993),CONCATENATE(INT(B242),", "),INT(B242)),""))</f>
        <v>#VALUE!</v>
      </c>
    </row>
    <row r="243" spans="1:112" s="5" customFormat="1" ht="15" customHeight="1" x14ac:dyDescent="0.25">
      <c r="A243" s="4" t="str">
        <f t="shared" ca="1" si="42"/>
        <v/>
      </c>
      <c r="B243" s="6"/>
      <c r="C243" s="8"/>
      <c r="D243" s="1" t="str">
        <f>IFERROR(INDEX('padron cfe'!B:B,MATCH(DATOS!C243,'padron cfe'!A:A,0),1),"")</f>
        <v/>
      </c>
      <c r="E243" s="1"/>
      <c r="F243" s="7"/>
      <c r="G243" s="9" t="s">
        <v>157</v>
      </c>
      <c r="H243" s="5" t="str">
        <f>IF(F243="","",IFERROR(CONCATENATE("PEUA",VLOOKUP(ESTADO,REPORTE!AV$2:AW$33,2,0),DIDTRITO_FORM,CADER_FORM,IFERROR(INDEX(BS:BS,MATCH(DAY(F243),BR:BR,0),1),DAY(F243)),IFERROR(INDEX(BS:BS,MATCH(MONTH(F243),BR:BR,0),1),MONTH(F243)),YEAR(F243),G243),""))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0"/>
        <v/>
      </c>
      <c r="T243" s="2" t="str">
        <f>IFERROR(INDEX('padron cfe'!D:D,MATCH(DATOS!C243,'padron cfe'!A:A,0),1),"")</f>
        <v/>
      </c>
      <c r="U243" s="4"/>
      <c r="V243" s="4"/>
      <c r="W243" s="4"/>
      <c r="X243" s="4"/>
      <c r="Y243" s="6" t="s">
        <v>157</v>
      </c>
      <c r="Z243" s="4"/>
      <c r="AA243" s="4" t="str">
        <f t="shared" si="43"/>
        <v/>
      </c>
      <c r="AB243" s="4"/>
      <c r="AC243" s="4"/>
      <c r="AD243" s="4"/>
      <c r="AE243" s="2" t="str">
        <f>IFERROR(IF(INDEX(AE$1:AE242,MATCH(J243,J$1:J242,0),1)=0,"",INDEX(AE$1:AE242,MATCH(J243,J$1:J242,0),1)),"")</f>
        <v/>
      </c>
      <c r="AF243" s="2" t="str">
        <f>IFERROR(IF(INDEX(AF$1:AF242,MATCH(J243,J$1:J242,0),1)=0,"",INDEX(AF$1:AF242,MATCH(J243,J$1:J242,0),1)),"")</f>
        <v/>
      </c>
      <c r="AG243" s="2" t="str">
        <f>IFERROR(IF(INDEX(AG$1:AG242,MATCH(J243,J$1:J242,0),1)=0,"",INDEX(AG$1:AG242,MATCH(J243,J$1:J242,0),1)),"")</f>
        <v/>
      </c>
      <c r="AH243" s="2"/>
      <c r="AI243" s="2"/>
      <c r="AJ243" s="2"/>
      <c r="AK243" s="4"/>
      <c r="AL243" s="4"/>
      <c r="AM243" s="4"/>
      <c r="AN243" s="4"/>
      <c r="AO243" s="4"/>
      <c r="AP243" s="4"/>
      <c r="AQ243" s="4"/>
      <c r="AR243" s="4"/>
      <c r="AS243" s="4"/>
      <c r="AU243" s="7"/>
      <c r="AV243" s="47"/>
      <c r="AW243" s="66"/>
      <c r="AX243" s="66"/>
      <c r="AY243" s="66"/>
      <c r="AZ243" s="78"/>
      <c r="BA243" s="66"/>
      <c r="BB243" s="66"/>
      <c r="BC243" s="4"/>
      <c r="BD243" s="69"/>
      <c r="BE243" s="4"/>
      <c r="BF243" s="4"/>
      <c r="BG243" s="9"/>
      <c r="BH243" s="7"/>
      <c r="BI243" s="7"/>
      <c r="BJ243" s="7"/>
      <c r="BK243" s="7"/>
      <c r="BL243" s="7"/>
      <c r="BM243" s="7" t="str">
        <f t="shared" ca="1" si="44"/>
        <v/>
      </c>
      <c r="BN243" s="75" t="str">
        <f t="shared" si="45"/>
        <v/>
      </c>
      <c r="BO243" s="75" t="str">
        <f t="shared" si="46"/>
        <v/>
      </c>
      <c r="BU243" s="4" t="str">
        <f>IF(IFERROR(VLOOKUP(C243,C244:C$1993,1,0),"")="","",COUNTIF(C:C,C243))</f>
        <v/>
      </c>
      <c r="BY243" s="5" t="str">
        <f>IF(B243="","",IF(BU243="",1+(MAX(BY$2:BY242)),""))</f>
        <v/>
      </c>
      <c r="BZ243" s="5" t="str">
        <f t="shared" si="47"/>
        <v/>
      </c>
      <c r="CA243" s="5" t="str">
        <f t="shared" si="48"/>
        <v/>
      </c>
      <c r="CB243" s="14" t="str">
        <f t="shared" si="49"/>
        <v/>
      </c>
      <c r="CC243" s="25"/>
      <c r="CD243" s="15"/>
      <c r="CE243" s="5" t="str">
        <f t="shared" si="56"/>
        <v/>
      </c>
      <c r="CH243" s="5" t="str">
        <f t="shared" si="52"/>
        <v/>
      </c>
      <c r="CI243" s="5" t="str">
        <f>IF(J243="","",IFERROR(IF(VLOOKUP(J243,J$2:J242,1,0)=0,"",""),J243))</f>
        <v/>
      </c>
      <c r="CJ243" s="22" t="str">
        <f>IF(CI243="","",(IFERROR(VLOOKUP(MID(CI243,1,1),$DA$2:DE$28,3,0),0)+IFERROR(VLOOKUP(MID(CI243,2,1),DA$2:DE$28,4,0),0)+IFERROR(VLOOKUP(MID(CI243,3,1),DA$2:DE$28,5,0),0)+(ROW(CI243)/1000000000000)))</f>
        <v/>
      </c>
      <c r="CL243" s="5">
        <v>242</v>
      </c>
      <c r="CM243" s="5" t="str">
        <f>IFERROR(VLOOKUP(CL243,CH$2:CI1319,2,0),"")</f>
        <v/>
      </c>
      <c r="DG243" s="5" t="e">
        <f>IF(REPORTE!AH$2="si",IF(C243=VALUE(REPORTE!C$22),IF(SUM(DG244:DG$1993),CONCATENATE(INT(B243),", "),INT(B243)),""),IF(C243=VALUE(REPORTE!C$21),IF(SUM(DG244:DG$1993),CONCATENATE(INT(B243),", "),INT(B243)),""))</f>
        <v>#VALUE!</v>
      </c>
    </row>
    <row r="244" spans="1:112" s="5" customFormat="1" ht="15" customHeight="1" x14ac:dyDescent="0.25">
      <c r="A244" s="4" t="str">
        <f t="shared" ca="1" si="42"/>
        <v/>
      </c>
      <c r="B244" s="6"/>
      <c r="C244" s="8"/>
      <c r="D244" s="1" t="str">
        <f>IFERROR(INDEX('padron cfe'!B:B,MATCH(DATOS!C244,'padron cfe'!A:A,0),1),"")</f>
        <v/>
      </c>
      <c r="E244" s="1"/>
      <c r="F244" s="7"/>
      <c r="G244" s="9" t="s">
        <v>157</v>
      </c>
      <c r="H244" s="5" t="str">
        <f>IF(F244="","",IFERROR(CONCATENATE("PEUA",VLOOKUP(ESTADO,REPORTE!AV$2:AW$33,2,0),DIDTRITO_FORM,CADER_FORM,IFERROR(INDEX(BS:BS,MATCH(DAY(F244),BR:BR,0),1),DAY(F244)),IFERROR(INDEX(BS:BS,MATCH(MONTH(F244),BR:BR,0),1),MONTH(F244)),YEAR(F244),G244),""))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0"/>
        <v/>
      </c>
      <c r="T244" s="2" t="str">
        <f>IFERROR(INDEX('padron cfe'!D:D,MATCH(DATOS!C244,'padron cfe'!A:A,0),1),"")</f>
        <v/>
      </c>
      <c r="U244" s="4"/>
      <c r="V244" s="4"/>
      <c r="W244" s="4"/>
      <c r="X244" s="4"/>
      <c r="Y244" s="6" t="s">
        <v>157</v>
      </c>
      <c r="Z244" s="4"/>
      <c r="AA244" s="4" t="str">
        <f t="shared" si="43"/>
        <v/>
      </c>
      <c r="AB244" s="4"/>
      <c r="AC244" s="4"/>
      <c r="AD244" s="4"/>
      <c r="AE244" s="2" t="str">
        <f>IFERROR(IF(INDEX(AE$1:AE243,MATCH(J244,J$1:J243,0),1)=0,"",INDEX(AE$1:AE243,MATCH(J244,J$1:J243,0),1)),"")</f>
        <v/>
      </c>
      <c r="AF244" s="2" t="str">
        <f>IFERROR(IF(INDEX(AF$1:AF243,MATCH(J244,J$1:J243,0),1)=0,"",INDEX(AF$1:AF243,MATCH(J244,J$1:J243,0),1)),"")</f>
        <v/>
      </c>
      <c r="AG244" s="2" t="str">
        <f>IFERROR(IF(INDEX(AG$1:AG243,MATCH(J244,J$1:J243,0),1)=0,"",INDEX(AG$1:AG243,MATCH(J244,J$1:J243,0),1)),"")</f>
        <v/>
      </c>
      <c r="AH244" s="2"/>
      <c r="AI244" s="2"/>
      <c r="AJ244" s="2"/>
      <c r="AK244" s="4"/>
      <c r="AL244" s="4"/>
      <c r="AM244" s="4"/>
      <c r="AN244" s="4"/>
      <c r="AO244" s="4"/>
      <c r="AP244" s="4"/>
      <c r="AQ244" s="4"/>
      <c r="AR244" s="4"/>
      <c r="AS244" s="4"/>
      <c r="AU244" s="7"/>
      <c r="AV244" s="47"/>
      <c r="AW244" s="66"/>
      <c r="AX244" s="66"/>
      <c r="AY244" s="66"/>
      <c r="AZ244" s="78"/>
      <c r="BA244" s="66"/>
      <c r="BB244" s="66"/>
      <c r="BC244" s="4"/>
      <c r="BD244" s="69"/>
      <c r="BE244" s="4"/>
      <c r="BF244" s="4"/>
      <c r="BG244" s="9" t="s">
        <v>157</v>
      </c>
      <c r="BH244" s="7"/>
      <c r="BI244" s="7"/>
      <c r="BJ244" s="7"/>
      <c r="BK244" s="7"/>
      <c r="BL244" s="7"/>
      <c r="BM244" s="7" t="str">
        <f t="shared" ca="1" si="44"/>
        <v/>
      </c>
      <c r="BN244" s="75" t="str">
        <f t="shared" si="45"/>
        <v/>
      </c>
      <c r="BO244" s="75" t="str">
        <f t="shared" si="46"/>
        <v/>
      </c>
      <c r="BU244" s="4" t="str">
        <f>IF(IFERROR(VLOOKUP(C244,C245:C$1993,1,0),"")="","",COUNTIF(C:C,C244))</f>
        <v/>
      </c>
      <c r="BY244" s="5" t="str">
        <f>IF(B244="","",IF(BU244="",1+(MAX(BY$2:BY243)),""))</f>
        <v/>
      </c>
      <c r="BZ244" s="5" t="str">
        <f t="shared" si="47"/>
        <v/>
      </c>
      <c r="CA244" s="5" t="str">
        <f t="shared" si="48"/>
        <v/>
      </c>
      <c r="CB244" s="14" t="str">
        <f t="shared" si="49"/>
        <v/>
      </c>
      <c r="CC244" s="25"/>
      <c r="CD244" s="15"/>
      <c r="CE244" s="5" t="str">
        <f t="shared" si="56"/>
        <v/>
      </c>
      <c r="CH244" s="5" t="str">
        <f t="shared" si="52"/>
        <v/>
      </c>
      <c r="CI244" s="5" t="str">
        <f>IF(J244="","",IFERROR(IF(VLOOKUP(J244,J$2:J243,1,0)=0,"",""),J244))</f>
        <v/>
      </c>
      <c r="CJ244" s="22" t="str">
        <f>IF(CI244="","",(IFERROR(VLOOKUP(MID(CI244,1,1),$DA$2:DE$28,3,0),0)+IFERROR(VLOOKUP(MID(CI244,2,1),DA$2:DE$28,4,0),0)+IFERROR(VLOOKUP(MID(CI244,3,1),DA$2:DE$28,5,0),0)+(ROW(CI244)/1000000000000)))</f>
        <v/>
      </c>
      <c r="CL244" s="5">
        <v>243</v>
      </c>
      <c r="CM244" s="5" t="str">
        <f>IFERROR(VLOOKUP(CL244,CH$2:CI1320,2,0),"")</f>
        <v/>
      </c>
      <c r="DG244" s="5" t="e">
        <f>IF(REPORTE!AH$2="si",IF(C244=VALUE(REPORTE!C$22),IF(SUM(DG245:DG$1993),CONCATENATE(INT(B244),", "),INT(B244)),""),IF(C244=VALUE(REPORTE!C$21),IF(SUM(DG245:DG$1993),CONCATENATE(INT(B244),", "),INT(B244)),""))</f>
        <v>#VALUE!</v>
      </c>
    </row>
    <row r="245" spans="1:112" s="5" customFormat="1" ht="15" customHeight="1" x14ac:dyDescent="0.25">
      <c r="A245" s="4" t="str">
        <f t="shared" ca="1" si="42"/>
        <v/>
      </c>
      <c r="B245" s="6"/>
      <c r="C245" s="8"/>
      <c r="D245" s="1" t="str">
        <f>IFERROR(INDEX('padron cfe'!B:B,MATCH(DATOS!C245,'padron cfe'!A:A,0),1),"")</f>
        <v/>
      </c>
      <c r="E245" s="1"/>
      <c r="F245" s="7"/>
      <c r="G245" s="9" t="s">
        <v>157</v>
      </c>
      <c r="H245" s="5" t="str">
        <f>IF(F245="","",IFERROR(CONCATENATE("PEUA",VLOOKUP(ESTADO,REPORTE!AV$2:AW$33,2,0),DIDTRITO_FORM,CADER_FORM,IFERROR(INDEX(BS:BS,MATCH(DAY(F245),BR:BR,0),1),DAY(F245)),IFERROR(INDEX(BS:BS,MATCH(MONTH(F245),BR:BR,0),1),MONTH(F245)),YEAR(F245),G245),""))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0"/>
        <v/>
      </c>
      <c r="T245" s="2" t="str">
        <f>IFERROR(INDEX('padron cfe'!D:D,MATCH(DATOS!C245,'padron cfe'!A:A,0),1),"")</f>
        <v/>
      </c>
      <c r="U245" s="4"/>
      <c r="V245" s="4"/>
      <c r="W245" s="4"/>
      <c r="X245" s="4"/>
      <c r="Y245" s="6" t="s">
        <v>157</v>
      </c>
      <c r="Z245" s="4"/>
      <c r="AA245" s="4" t="str">
        <f t="shared" si="43"/>
        <v/>
      </c>
      <c r="AB245" s="4"/>
      <c r="AC245" s="4"/>
      <c r="AD245" s="4"/>
      <c r="AE245" s="2" t="str">
        <f>IFERROR(IF(INDEX(AE$1:AE244,MATCH(J245,J$1:J244,0),1)=0,"",INDEX(AE$1:AE244,MATCH(J245,J$1:J244,0),1)),"")</f>
        <v/>
      </c>
      <c r="AF245" s="2" t="str">
        <f>IFERROR(IF(INDEX(AF$1:AF244,MATCH(J245,J$1:J244,0),1)=0,"",INDEX(AF$1:AF244,MATCH(J245,J$1:J244,0),1)),"")</f>
        <v/>
      </c>
      <c r="AG245" s="2" t="str">
        <f>IFERROR(IF(INDEX(AG$1:AG244,MATCH(J245,J$1:J244,0),1)=0,"",INDEX(AG$1:AG244,MATCH(J245,J$1:J244,0),1)),"")</f>
        <v/>
      </c>
      <c r="AH245" s="2"/>
      <c r="AI245" s="2"/>
      <c r="AJ245" s="2"/>
      <c r="AK245" s="4"/>
      <c r="AL245" s="4"/>
      <c r="AM245" s="4"/>
      <c r="AN245" s="4"/>
      <c r="AO245" s="4"/>
      <c r="AP245" s="4"/>
      <c r="AQ245" s="4"/>
      <c r="AR245" s="4"/>
      <c r="AS245" s="4"/>
      <c r="AU245" s="7"/>
      <c r="AV245" s="47"/>
      <c r="AW245" s="66"/>
      <c r="AX245" s="66"/>
      <c r="AY245" s="66"/>
      <c r="AZ245" s="78"/>
      <c r="BA245" s="66"/>
      <c r="BB245" s="66"/>
      <c r="BC245" s="4"/>
      <c r="BD245" s="69"/>
      <c r="BE245" s="4"/>
      <c r="BF245" s="4"/>
      <c r="BG245" s="9"/>
      <c r="BH245" s="7"/>
      <c r="BI245" s="7"/>
      <c r="BJ245" s="7"/>
      <c r="BK245" s="7"/>
      <c r="BL245" s="7"/>
      <c r="BM245" s="7" t="str">
        <f t="shared" ca="1" si="44"/>
        <v/>
      </c>
      <c r="BN245" s="75" t="str">
        <f t="shared" si="45"/>
        <v/>
      </c>
      <c r="BO245" s="75" t="str">
        <f t="shared" si="46"/>
        <v/>
      </c>
      <c r="BU245" s="4" t="str">
        <f>IF(IFERROR(VLOOKUP(C245,C246:C$1993,1,0),"")="","",COUNTIF(C:C,C245))</f>
        <v/>
      </c>
      <c r="BY245" s="5" t="str">
        <f>IF(B245="","",IF(BU245="",1+(MAX(BY$2:BY244)),""))</f>
        <v/>
      </c>
      <c r="BZ245" s="5" t="str">
        <f t="shared" si="47"/>
        <v/>
      </c>
      <c r="CA245" s="5" t="str">
        <f t="shared" si="48"/>
        <v/>
      </c>
      <c r="CB245" s="14" t="str">
        <f t="shared" si="49"/>
        <v/>
      </c>
      <c r="CC245" s="25"/>
      <c r="CD245" s="15"/>
      <c r="CE245" s="5" t="str">
        <f t="shared" si="56"/>
        <v/>
      </c>
      <c r="CH245" s="5" t="str">
        <f t="shared" si="52"/>
        <v/>
      </c>
      <c r="CI245" s="5" t="str">
        <f>IF(J245="","",IFERROR(IF(VLOOKUP(J245,J$2:J244,1,0)=0,"",""),J245))</f>
        <v/>
      </c>
      <c r="CJ245" s="22" t="str">
        <f>IF(CI245="","",(IFERROR(VLOOKUP(MID(CI245,1,1),$DA$2:DE$28,3,0),0)+IFERROR(VLOOKUP(MID(CI245,2,1),DA$2:DE$28,4,0),0)+IFERROR(VLOOKUP(MID(CI245,3,1),DA$2:DE$28,5,0),0)+(ROW(CI245)/1000000000000)))</f>
        <v/>
      </c>
      <c r="CL245" s="5">
        <v>244</v>
      </c>
      <c r="CM245" s="5" t="str">
        <f>IFERROR(VLOOKUP(CL245,CH$2:CI1321,2,0),"")</f>
        <v/>
      </c>
      <c r="DG245" s="5" t="e">
        <f>IF(REPORTE!AH$2="si",IF(C245=VALUE(REPORTE!C$22),IF(SUM(DG246:DG$1993),CONCATENATE(INT(B245),", "),INT(B245)),""),IF(C245=VALUE(REPORTE!C$21),IF(SUM(DG246:DG$1993),CONCATENATE(INT(B245),", "),INT(B245)),""))</f>
        <v>#VALUE!</v>
      </c>
    </row>
    <row r="246" spans="1:112" s="5" customFormat="1" ht="15" customHeight="1" x14ac:dyDescent="0.25">
      <c r="A246" s="4" t="str">
        <f t="shared" ca="1" si="42"/>
        <v/>
      </c>
      <c r="B246" s="6"/>
      <c r="C246" s="8"/>
      <c r="D246" s="1" t="str">
        <f>IFERROR(INDEX('padron cfe'!B:B,MATCH(DATOS!C246,'padron cfe'!A:A,0),1),"")</f>
        <v/>
      </c>
      <c r="E246" s="1"/>
      <c r="F246" s="7"/>
      <c r="G246" s="9" t="s">
        <v>157</v>
      </c>
      <c r="H246" s="5" t="str">
        <f>IF(F246="","",IFERROR(CONCATENATE("PEUA",VLOOKUP(ESTADO,REPORTE!AV$2:AW$33,2,0),DIDTRITO_FORM,CADER_FORM,IFERROR(INDEX(BS:BS,MATCH(DAY(F246),BR:BR,0),1),DAY(F246)),IFERROR(INDEX(BS:BS,MATCH(MONTH(F246),BR:BR,0),1),MONTH(F246)),YEAR(F246),G246),""))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0"/>
        <v/>
      </c>
      <c r="T246" s="2" t="str">
        <f>IFERROR(INDEX('padron cfe'!D:D,MATCH(DATOS!C246,'padron cfe'!A:A,0),1),"")</f>
        <v/>
      </c>
      <c r="U246" s="4"/>
      <c r="V246" s="4"/>
      <c r="W246" s="4"/>
      <c r="X246" s="4"/>
      <c r="Y246" s="6" t="s">
        <v>157</v>
      </c>
      <c r="Z246" s="4"/>
      <c r="AA246" s="4" t="str">
        <f t="shared" si="43"/>
        <v/>
      </c>
      <c r="AB246" s="4"/>
      <c r="AC246" s="4"/>
      <c r="AD246" s="4"/>
      <c r="AE246" s="2" t="str">
        <f>IFERROR(IF(INDEX(AE$1:AE245,MATCH(J246,J$1:J245,0),1)=0,"",INDEX(AE$1:AE245,MATCH(J246,J$1:J245,0),1)),"")</f>
        <v/>
      </c>
      <c r="AF246" s="2" t="str">
        <f>IFERROR(IF(INDEX(AF$1:AF245,MATCH(J246,J$1:J245,0),1)=0,"",INDEX(AF$1:AF245,MATCH(J246,J$1:J245,0),1)),"")</f>
        <v/>
      </c>
      <c r="AG246" s="2" t="str">
        <f>IFERROR(IF(INDEX(AG$1:AG245,MATCH(J246,J$1:J245,0),1)=0,"",INDEX(AG$1:AG245,MATCH(J246,J$1:J245,0),1)),"")</f>
        <v/>
      </c>
      <c r="AH246" s="2"/>
      <c r="AI246" s="2"/>
      <c r="AJ246" s="2"/>
      <c r="AK246" s="4"/>
      <c r="AL246" s="4"/>
      <c r="AM246" s="4"/>
      <c r="AN246" s="4"/>
      <c r="AO246" s="4"/>
      <c r="AP246" s="4"/>
      <c r="AQ246" s="4"/>
      <c r="AR246" s="4"/>
      <c r="AS246" s="4"/>
      <c r="AU246" s="7"/>
      <c r="AV246" s="47"/>
      <c r="AW246" s="66"/>
      <c r="AX246" s="66"/>
      <c r="AY246" s="66"/>
      <c r="AZ246" s="78"/>
      <c r="BA246" s="66"/>
      <c r="BB246" s="66"/>
      <c r="BC246" s="4"/>
      <c r="BD246" s="69"/>
      <c r="BE246" s="4"/>
      <c r="BF246" s="4"/>
      <c r="BG246" s="9" t="s">
        <v>157</v>
      </c>
      <c r="BH246" s="7"/>
      <c r="BI246" s="7"/>
      <c r="BJ246" s="7"/>
      <c r="BK246" s="7"/>
      <c r="BL246" s="7"/>
      <c r="BM246" s="7" t="str">
        <f t="shared" ca="1" si="44"/>
        <v/>
      </c>
      <c r="BN246" s="75" t="str">
        <f t="shared" si="45"/>
        <v/>
      </c>
      <c r="BO246" s="75" t="str">
        <f t="shared" si="46"/>
        <v/>
      </c>
      <c r="BU246" s="4" t="str">
        <f>IF(IFERROR(VLOOKUP(C246,C247:C$1993,1,0),"")="","",COUNTIF(C:C,C246))</f>
        <v/>
      </c>
      <c r="BY246" s="5" t="str">
        <f>IF(B246="","",IF(BU246="",1+(MAX(BY$2:BY245)),""))</f>
        <v/>
      </c>
      <c r="BZ246" s="5" t="str">
        <f t="shared" si="47"/>
        <v/>
      </c>
      <c r="CA246" s="5" t="str">
        <f t="shared" si="48"/>
        <v/>
      </c>
      <c r="CB246" s="14" t="str">
        <f t="shared" si="49"/>
        <v/>
      </c>
      <c r="CC246" s="25"/>
      <c r="CD246" s="15"/>
      <c r="CE246" s="5" t="str">
        <f t="shared" si="56"/>
        <v/>
      </c>
      <c r="CH246" s="5" t="str">
        <f t="shared" si="52"/>
        <v/>
      </c>
      <c r="CI246" s="5" t="str">
        <f>IF(J246="","",IFERROR(IF(VLOOKUP(J246,J$2:J245,1,0)=0,"",""),J246))</f>
        <v/>
      </c>
      <c r="CJ246" s="22" t="str">
        <f>IF(CI246="","",(IFERROR(VLOOKUP(MID(CI246,1,1),$DA$2:DE$28,3,0),0)+IFERROR(VLOOKUP(MID(CI246,2,1),DA$2:DE$28,4,0),0)+IFERROR(VLOOKUP(MID(CI246,3,1),DA$2:DE$28,5,0),0)+(ROW(CI246)/1000000000000)))</f>
        <v/>
      </c>
      <c r="CL246" s="5">
        <v>245</v>
      </c>
      <c r="CM246" s="5" t="str">
        <f>IFERROR(VLOOKUP(CL246,CH$2:CI1322,2,0),"")</f>
        <v/>
      </c>
      <c r="DG246" s="5" t="e">
        <f>IF(REPORTE!AH$2="si",IF(C246=VALUE(REPORTE!C$22),IF(SUM(DG247:DG$1993),CONCATENATE(INT(B246),", "),INT(B246)),""),IF(C246=VALUE(REPORTE!C$21),IF(SUM(DG247:DG$1993),CONCATENATE(INT(B246),", "),INT(B246)),""))</f>
        <v>#VALUE!</v>
      </c>
    </row>
    <row r="247" spans="1:112" s="5" customFormat="1" ht="15" customHeight="1" x14ac:dyDescent="0.25">
      <c r="A247" s="4" t="str">
        <f t="shared" ca="1" si="42"/>
        <v/>
      </c>
      <c r="B247" s="6"/>
      <c r="C247" s="8"/>
      <c r="D247" s="1" t="str">
        <f>IFERROR(INDEX('padron cfe'!B:B,MATCH(DATOS!C247,'padron cfe'!A:A,0),1),"")</f>
        <v/>
      </c>
      <c r="E247" s="1"/>
      <c r="F247" s="7"/>
      <c r="G247" s="9" t="s">
        <v>157</v>
      </c>
      <c r="H247" s="5" t="str">
        <f>IF(F247="","",IFERROR(CONCATENATE("PEUA",VLOOKUP(ESTADO,REPORTE!AV$2:AW$33,2,0),DIDTRITO_FORM,CADER_FORM,IFERROR(INDEX(BS:BS,MATCH(DAY(F247),BR:BR,0),1),DAY(F247)),IFERROR(INDEX(BS:BS,MATCH(MONTH(F247),BR:BR,0),1),MONTH(F247)),YEAR(F247),G247),""))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0"/>
        <v/>
      </c>
      <c r="T247" s="2" t="str">
        <f>IFERROR(INDEX('padron cfe'!D:D,MATCH(DATOS!C247,'padron cfe'!A:A,0),1),"")</f>
        <v/>
      </c>
      <c r="U247" s="4"/>
      <c r="V247" s="4"/>
      <c r="W247" s="4"/>
      <c r="X247" s="4"/>
      <c r="Y247" s="6" t="s">
        <v>157</v>
      </c>
      <c r="Z247" s="4"/>
      <c r="AA247" s="4" t="str">
        <f t="shared" si="43"/>
        <v/>
      </c>
      <c r="AB247" s="4"/>
      <c r="AC247" s="4"/>
      <c r="AD247" s="4"/>
      <c r="AE247" s="2" t="str">
        <f>IFERROR(IF(INDEX(AE$1:AE246,MATCH(J247,J$1:J246,0),1)=0,"",INDEX(AE$1:AE246,MATCH(J247,J$1:J246,0),1)),"")</f>
        <v/>
      </c>
      <c r="AF247" s="2" t="str">
        <f>IFERROR(IF(INDEX(AF$1:AF246,MATCH(J247,J$1:J246,0),1)=0,"",INDEX(AF$1:AF246,MATCH(J247,J$1:J246,0),1)),"")</f>
        <v/>
      </c>
      <c r="AG247" s="2" t="str">
        <f>IFERROR(IF(INDEX(AG$1:AG246,MATCH(J247,J$1:J246,0),1)=0,"",INDEX(AG$1:AG246,MATCH(J247,J$1:J246,0),1)),"")</f>
        <v/>
      </c>
      <c r="AH247" s="2"/>
      <c r="AI247" s="2"/>
      <c r="AJ247" s="2"/>
      <c r="AK247" s="4"/>
      <c r="AL247" s="4"/>
      <c r="AM247" s="4"/>
      <c r="AN247" s="4"/>
      <c r="AO247" s="4"/>
      <c r="AP247" s="4"/>
      <c r="AQ247" s="4"/>
      <c r="AR247" s="4"/>
      <c r="AS247" s="4"/>
      <c r="AU247" s="7"/>
      <c r="AV247" s="47"/>
      <c r="AW247" s="66"/>
      <c r="AX247" s="66"/>
      <c r="AY247" s="66"/>
      <c r="AZ247" s="78"/>
      <c r="BA247" s="66"/>
      <c r="BB247" s="66"/>
      <c r="BC247" s="4"/>
      <c r="BD247" s="69"/>
      <c r="BE247" s="4"/>
      <c r="BF247" s="4"/>
      <c r="BG247" s="9"/>
      <c r="BH247" s="7"/>
      <c r="BI247" s="7"/>
      <c r="BJ247" s="7"/>
      <c r="BK247" s="7"/>
      <c r="BL247" s="7"/>
      <c r="BM247" s="7" t="str">
        <f t="shared" ca="1" si="44"/>
        <v/>
      </c>
      <c r="BN247" s="75" t="str">
        <f t="shared" si="45"/>
        <v/>
      </c>
      <c r="BO247" s="75" t="str">
        <f t="shared" si="46"/>
        <v/>
      </c>
      <c r="BU247" s="4" t="str">
        <f>IF(IFERROR(VLOOKUP(C247,C248:C$1993,1,0),"")="","",COUNTIF(C:C,C247))</f>
        <v/>
      </c>
      <c r="BY247" s="5" t="str">
        <f>IF(B247="","",IF(BU247="",1+(MAX(BY$2:BY246)),""))</f>
        <v/>
      </c>
      <c r="BZ247" s="5" t="str">
        <f t="shared" si="47"/>
        <v/>
      </c>
      <c r="CA247" s="5" t="str">
        <f t="shared" si="48"/>
        <v/>
      </c>
      <c r="CB247" s="14" t="str">
        <f t="shared" si="49"/>
        <v/>
      </c>
      <c r="CC247" s="25"/>
      <c r="CD247" s="15"/>
      <c r="CE247" s="5" t="str">
        <f t="shared" si="56"/>
        <v/>
      </c>
      <c r="CH247" s="5" t="str">
        <f t="shared" si="52"/>
        <v/>
      </c>
      <c r="CI247" s="5" t="str">
        <f>IF(J247="","",IFERROR(IF(VLOOKUP(J247,J$2:J246,1,0)=0,"",""),J247))</f>
        <v/>
      </c>
      <c r="CJ247" s="22" t="str">
        <f>IF(CI247="","",(IFERROR(VLOOKUP(MID(CI247,1,1),$DA$2:DE$28,3,0),0)+IFERROR(VLOOKUP(MID(CI247,2,1),DA$2:DE$28,4,0),0)+IFERROR(VLOOKUP(MID(CI247,3,1),DA$2:DE$28,5,0),0)+(ROW(CI247)/1000000000000)))</f>
        <v/>
      </c>
      <c r="CL247" s="5">
        <v>246</v>
      </c>
      <c r="CM247" s="5" t="str">
        <f>IFERROR(VLOOKUP(CL247,CH$2:CI1323,2,0),"")</f>
        <v/>
      </c>
      <c r="DG247" s="5" t="e">
        <f>IF(REPORTE!AH$2="si",IF(C247=VALUE(REPORTE!C$22),IF(SUM(DG248:DG$1993),CONCATENATE(INT(B247),", "),INT(B247)),""),IF(C247=VALUE(REPORTE!C$21),IF(SUM(DG248:DG$1993),CONCATENATE(INT(B247),", "),INT(B247)),""))</f>
        <v>#VALUE!</v>
      </c>
    </row>
    <row r="248" spans="1:112" s="5" customFormat="1" ht="15" customHeight="1" x14ac:dyDescent="0.25">
      <c r="A248" s="4" t="str">
        <f t="shared" ca="1" si="42"/>
        <v/>
      </c>
      <c r="B248" s="6"/>
      <c r="C248" s="8"/>
      <c r="D248" s="1" t="str">
        <f>IFERROR(INDEX('padron cfe'!B:B,MATCH(DATOS!C248,'padron cfe'!A:A,0),1),"")</f>
        <v/>
      </c>
      <c r="E248" s="1"/>
      <c r="F248" s="7"/>
      <c r="G248" s="9" t="s">
        <v>157</v>
      </c>
      <c r="H248" s="5" t="str">
        <f>IF(F248="","",IFERROR(CONCATENATE("PEUA",VLOOKUP(ESTADO,REPORTE!AV$2:AW$33,2,0),DIDTRITO_FORM,CADER_FORM,IFERROR(INDEX(BS:BS,MATCH(DAY(F248),BR:BR,0),1),DAY(F248)),IFERROR(INDEX(BS:BS,MATCH(MONTH(F248),BR:BR,0),1),MONTH(F248)),YEAR(F248),G248),""))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0"/>
        <v/>
      </c>
      <c r="T248" s="2" t="str">
        <f>IFERROR(INDEX('padron cfe'!D:D,MATCH(DATOS!C248,'padron cfe'!A:A,0),1),"")</f>
        <v/>
      </c>
      <c r="U248" s="4"/>
      <c r="V248" s="4"/>
      <c r="W248" s="4"/>
      <c r="X248" s="4"/>
      <c r="Y248" s="6" t="s">
        <v>157</v>
      </c>
      <c r="Z248" s="4"/>
      <c r="AA248" s="4" t="str">
        <f t="shared" si="43"/>
        <v/>
      </c>
      <c r="AB248" s="4"/>
      <c r="AC248" s="4"/>
      <c r="AD248" s="4"/>
      <c r="AE248" s="2" t="str">
        <f>IFERROR(IF(INDEX(AE$1:AE247,MATCH(J248,J$1:J247,0),1)=0,"",INDEX(AE$1:AE247,MATCH(J248,J$1:J247,0),1)),"")</f>
        <v/>
      </c>
      <c r="AF248" s="2" t="str">
        <f>IFERROR(IF(INDEX(AF$1:AF247,MATCH(J248,J$1:J247,0),1)=0,"",INDEX(AF$1:AF247,MATCH(J248,J$1:J247,0),1)),"")</f>
        <v/>
      </c>
      <c r="AG248" s="2" t="str">
        <f>IFERROR(IF(INDEX(AG$1:AG247,MATCH(J248,J$1:J247,0),1)=0,"",INDEX(AG$1:AG247,MATCH(J248,J$1:J247,0),1)),"")</f>
        <v/>
      </c>
      <c r="AH248" s="2"/>
      <c r="AI248" s="2"/>
      <c r="AJ248" s="2"/>
      <c r="AK248" s="4"/>
      <c r="AL248" s="4"/>
      <c r="AM248" s="4"/>
      <c r="AN248" s="4"/>
      <c r="AO248" s="4"/>
      <c r="AP248" s="4"/>
      <c r="AQ248" s="4"/>
      <c r="AR248" s="4"/>
      <c r="AS248" s="4"/>
      <c r="AU248" s="7"/>
      <c r="AV248" s="47"/>
      <c r="AW248" s="66"/>
      <c r="AX248" s="66"/>
      <c r="AY248" s="66"/>
      <c r="AZ248" s="78"/>
      <c r="BA248" s="66"/>
      <c r="BB248" s="66"/>
      <c r="BC248" s="4"/>
      <c r="BD248" s="69"/>
      <c r="BE248" s="4"/>
      <c r="BF248" s="4"/>
      <c r="BG248" s="9" t="s">
        <v>157</v>
      </c>
      <c r="BH248" s="7"/>
      <c r="BI248" s="7"/>
      <c r="BJ248" s="7"/>
      <c r="BK248" s="7"/>
      <c r="BL248" s="7"/>
      <c r="BM248" s="7" t="str">
        <f t="shared" ca="1" si="44"/>
        <v/>
      </c>
      <c r="BN248" s="75" t="str">
        <f t="shared" si="45"/>
        <v/>
      </c>
      <c r="BO248" s="75" t="str">
        <f t="shared" si="46"/>
        <v/>
      </c>
      <c r="BU248" s="4" t="str">
        <f>IF(IFERROR(VLOOKUP(C248,C249:C$1993,1,0),"")="","",COUNTIF(C:C,C248))</f>
        <v/>
      </c>
      <c r="BY248" s="5" t="str">
        <f>IF(B248="","",IF(BU248="",1+(MAX(BY$2:BY247)),""))</f>
        <v/>
      </c>
      <c r="BZ248" s="5" t="str">
        <f t="shared" si="47"/>
        <v/>
      </c>
      <c r="CA248" s="5" t="str">
        <f t="shared" si="48"/>
        <v/>
      </c>
      <c r="CB248" s="14" t="str">
        <f t="shared" si="49"/>
        <v/>
      </c>
      <c r="CC248" s="25"/>
      <c r="CD248" s="15"/>
      <c r="CE248" s="5" t="str">
        <f t="shared" si="56"/>
        <v/>
      </c>
      <c r="CH248" s="5" t="str">
        <f t="shared" si="52"/>
        <v/>
      </c>
      <c r="CI248" s="5" t="str">
        <f>IF(J248="","",IFERROR(IF(VLOOKUP(J248,J$2:J247,1,0)=0,"",""),J248))</f>
        <v/>
      </c>
      <c r="CJ248" s="22" t="str">
        <f>IF(CI248="","",(IFERROR(VLOOKUP(MID(CI248,1,1),$DA$2:DE$28,3,0),0)+IFERROR(VLOOKUP(MID(CI248,2,1),DA$2:DE$28,4,0),0)+IFERROR(VLOOKUP(MID(CI248,3,1),DA$2:DE$28,5,0),0)+(ROW(CI248)/1000000000000)))</f>
        <v/>
      </c>
      <c r="CL248" s="5">
        <v>247</v>
      </c>
      <c r="CM248" s="5" t="str">
        <f>IFERROR(VLOOKUP(CL248,CH$2:CI1324,2,0),"")</f>
        <v/>
      </c>
      <c r="DG248" s="5" t="e">
        <f>IF(REPORTE!AH$2="si",IF(C248=VALUE(REPORTE!C$22),IF(SUM(DG249:DG$1993),CONCATENATE(INT(B248),", "),INT(B248)),""),IF(C248=VALUE(REPORTE!C$21),IF(SUM(DG249:DG$1993),CONCATENATE(INT(B248),", "),INT(B248)),""))</f>
        <v>#VALUE!</v>
      </c>
    </row>
    <row r="249" spans="1:112" s="5" customFormat="1" ht="15" customHeight="1" x14ac:dyDescent="0.25">
      <c r="A249" s="4" t="str">
        <f t="shared" ca="1" si="42"/>
        <v/>
      </c>
      <c r="B249" s="6"/>
      <c r="C249" s="8"/>
      <c r="D249" s="1" t="str">
        <f>IFERROR(INDEX('padron cfe'!B:B,MATCH(DATOS!C249,'padron cfe'!A:A,0),1),"")</f>
        <v/>
      </c>
      <c r="E249" s="1"/>
      <c r="F249" s="7"/>
      <c r="G249" s="9" t="s">
        <v>157</v>
      </c>
      <c r="H249" s="5" t="str">
        <f>IF(F249="","",IFERROR(CONCATENATE("PEUA",VLOOKUP(ESTADO,REPORTE!AV$2:AW$33,2,0),DIDTRITO_FORM,CADER_FORM,IFERROR(INDEX(BS:BS,MATCH(DAY(F249),BR:BR,0),1),DAY(F249)),IFERROR(INDEX(BS:BS,MATCH(MONTH(F249),BR:BR,0),1),MONTH(F249)),YEAR(F249),G249),""))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0"/>
        <v/>
      </c>
      <c r="T249" s="2" t="str">
        <f>IFERROR(INDEX('padron cfe'!D:D,MATCH(DATOS!C249,'padron cfe'!A:A,0),1),"")</f>
        <v/>
      </c>
      <c r="U249" s="4"/>
      <c r="V249" s="4"/>
      <c r="W249" s="4"/>
      <c r="X249" s="4"/>
      <c r="Y249" s="6" t="s">
        <v>157</v>
      </c>
      <c r="Z249" s="4"/>
      <c r="AA249" s="4" t="str">
        <f t="shared" si="43"/>
        <v/>
      </c>
      <c r="AB249" s="4"/>
      <c r="AC249" s="4"/>
      <c r="AD249" s="4"/>
      <c r="AE249" s="2" t="str">
        <f>IFERROR(IF(INDEX(AE$1:AE248,MATCH(J249,J$1:J248,0),1)=0,"",INDEX(AE$1:AE248,MATCH(J249,J$1:J248,0),1)),"")</f>
        <v/>
      </c>
      <c r="AF249" s="2" t="str">
        <f>IFERROR(IF(INDEX(AF$1:AF248,MATCH(J249,J$1:J248,0),1)=0,"",INDEX(AF$1:AF248,MATCH(J249,J$1:J248,0),1)),"")</f>
        <v/>
      </c>
      <c r="AG249" s="2" t="str">
        <f>IFERROR(IF(INDEX(AG$1:AG248,MATCH(J249,J$1:J248,0),1)=0,"",INDEX(AG$1:AG248,MATCH(J249,J$1:J248,0),1)),"")</f>
        <v/>
      </c>
      <c r="AH249" s="2"/>
      <c r="AI249" s="2"/>
      <c r="AJ249" s="2"/>
      <c r="AK249" s="4"/>
      <c r="AL249" s="4"/>
      <c r="AM249" s="4"/>
      <c r="AN249" s="4"/>
      <c r="AO249" s="4"/>
      <c r="AP249" s="4"/>
      <c r="AQ249" s="4"/>
      <c r="AR249" s="4"/>
      <c r="AS249" s="4"/>
      <c r="AU249" s="7"/>
      <c r="AV249" s="47"/>
      <c r="AW249" s="66"/>
      <c r="AX249" s="66"/>
      <c r="AY249" s="66"/>
      <c r="AZ249" s="78"/>
      <c r="BA249" s="66"/>
      <c r="BB249" s="66"/>
      <c r="BC249" s="4"/>
      <c r="BD249" s="69"/>
      <c r="BE249" s="4"/>
      <c r="BF249" s="4"/>
      <c r="BG249" s="9"/>
      <c r="BH249" s="7"/>
      <c r="BI249" s="7"/>
      <c r="BJ249" s="7"/>
      <c r="BK249" s="7"/>
      <c r="BL249" s="7"/>
      <c r="BM249" s="7" t="str">
        <f t="shared" ca="1" si="44"/>
        <v/>
      </c>
      <c r="BN249" s="75" t="str">
        <f t="shared" si="45"/>
        <v/>
      </c>
      <c r="BO249" s="75" t="str">
        <f t="shared" si="46"/>
        <v/>
      </c>
      <c r="BU249" s="4" t="str">
        <f>IF(IFERROR(VLOOKUP(C249,C250:C$1993,1,0),"")="","",COUNTIF(C:C,C249))</f>
        <v/>
      </c>
      <c r="BY249" s="5" t="str">
        <f>IF(B249="","",IF(BU249="",1+(MAX(BY$2:BY248)),""))</f>
        <v/>
      </c>
      <c r="BZ249" s="5" t="str">
        <f t="shared" si="47"/>
        <v/>
      </c>
      <c r="CA249" s="5" t="str">
        <f t="shared" si="48"/>
        <v/>
      </c>
      <c r="CB249" s="14" t="str">
        <f t="shared" si="49"/>
        <v/>
      </c>
      <c r="CC249" s="25"/>
      <c r="CD249" s="15"/>
      <c r="CE249" s="5" t="str">
        <f t="shared" si="56"/>
        <v/>
      </c>
      <c r="CH249" s="5" t="str">
        <f t="shared" si="52"/>
        <v/>
      </c>
      <c r="CI249" s="5" t="str">
        <f>IF(J249="","",IFERROR(IF(VLOOKUP(J249,J$2:J248,1,0)=0,"",""),J249))</f>
        <v/>
      </c>
      <c r="CJ249" s="22" t="str">
        <f>IF(CI249="","",(IFERROR(VLOOKUP(MID(CI249,1,1),$DA$2:DE$28,3,0),0)+IFERROR(VLOOKUP(MID(CI249,2,1),DA$2:DE$28,4,0),0)+IFERROR(VLOOKUP(MID(CI249,3,1),DA$2:DE$28,5,0),0)+(ROW(CI249)/1000000000000)))</f>
        <v/>
      </c>
      <c r="CL249" s="5">
        <v>248</v>
      </c>
      <c r="CM249" s="5" t="str">
        <f>IFERROR(VLOOKUP(CL249,CH$2:CI1325,2,0),"")</f>
        <v/>
      </c>
      <c r="DG249" s="5" t="e">
        <f>IF(REPORTE!AH$2="si",IF(C249=VALUE(REPORTE!C$22),IF(SUM(DG250:DG$1993),CONCATENATE(INT(B249),", "),INT(B249)),""),IF(C249=VALUE(REPORTE!C$21),IF(SUM(DG250:DG$1993),CONCATENATE(INT(B249),", "),INT(B249)),""))</f>
        <v>#VALUE!</v>
      </c>
    </row>
    <row r="250" spans="1:112" s="5" customFormat="1" ht="15" customHeight="1" x14ac:dyDescent="0.25">
      <c r="A250" s="4" t="str">
        <f t="shared" ca="1" si="42"/>
        <v/>
      </c>
      <c r="B250" s="6"/>
      <c r="C250" s="8"/>
      <c r="D250" s="1" t="str">
        <f>IFERROR(INDEX('padron cfe'!B:B,MATCH(DATOS!C250,'padron cfe'!A:A,0),1),"")</f>
        <v/>
      </c>
      <c r="E250" s="1"/>
      <c r="F250" s="7"/>
      <c r="G250" s="9" t="s">
        <v>157</v>
      </c>
      <c r="H250" s="5" t="str">
        <f>IF(F250="","",IFERROR(CONCATENATE("PEUA",VLOOKUP(ESTADO,REPORTE!AV$2:AW$33,2,0),DIDTRITO_FORM,CADER_FORM,IFERROR(INDEX(BS:BS,MATCH(DAY(F250),BR:BR,0),1),DAY(F250)),IFERROR(INDEX(BS:BS,MATCH(MONTH(F250),BR:BR,0),1),MONTH(F250)),YEAR(F250),G250),""))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0"/>
        <v/>
      </c>
      <c r="T250" s="2" t="str">
        <f>IFERROR(INDEX('padron cfe'!D:D,MATCH(DATOS!C250,'padron cfe'!A:A,0),1),"")</f>
        <v/>
      </c>
      <c r="U250" s="4"/>
      <c r="V250" s="4"/>
      <c r="W250" s="4"/>
      <c r="X250" s="4"/>
      <c r="Y250" s="6" t="s">
        <v>157</v>
      </c>
      <c r="Z250" s="4"/>
      <c r="AA250" s="4" t="str">
        <f t="shared" si="43"/>
        <v/>
      </c>
      <c r="AB250" s="4"/>
      <c r="AC250" s="4"/>
      <c r="AD250" s="4"/>
      <c r="AE250" s="2" t="str">
        <f>IFERROR(IF(INDEX(AE$1:AE249,MATCH(J250,J$1:J249,0),1)=0,"",INDEX(AE$1:AE249,MATCH(J250,J$1:J249,0),1)),"")</f>
        <v/>
      </c>
      <c r="AF250" s="2" t="str">
        <f>IFERROR(IF(INDEX(AF$1:AF249,MATCH(J250,J$1:J249,0),1)=0,"",INDEX(AF$1:AF249,MATCH(J250,J$1:J249,0),1)),"")</f>
        <v/>
      </c>
      <c r="AG250" s="2" t="str">
        <f>IFERROR(IF(INDEX(AG$1:AG249,MATCH(J250,J$1:J249,0),1)=0,"",INDEX(AG$1:AG249,MATCH(J250,J$1:J249,0),1)),"")</f>
        <v/>
      </c>
      <c r="AH250" s="2"/>
      <c r="AI250" s="2"/>
      <c r="AJ250" s="2"/>
      <c r="AK250" s="4"/>
      <c r="AL250" s="4"/>
      <c r="AM250" s="4"/>
      <c r="AN250" s="4"/>
      <c r="AO250" s="4"/>
      <c r="AP250" s="4"/>
      <c r="AQ250" s="4"/>
      <c r="AR250" s="4"/>
      <c r="AS250" s="4"/>
      <c r="AU250" s="7"/>
      <c r="AV250" s="47"/>
      <c r="AW250" s="66"/>
      <c r="AX250" s="66"/>
      <c r="AY250" s="66"/>
      <c r="AZ250" s="78"/>
      <c r="BA250" s="66"/>
      <c r="BB250" s="66"/>
      <c r="BC250" s="4"/>
      <c r="BD250" s="69"/>
      <c r="BE250" s="4"/>
      <c r="BF250" s="4"/>
      <c r="BG250" s="9" t="s">
        <v>157</v>
      </c>
      <c r="BH250" s="7"/>
      <c r="BI250" s="7"/>
      <c r="BJ250" s="7"/>
      <c r="BK250" s="7"/>
      <c r="BL250" s="7"/>
      <c r="BM250" s="7" t="str">
        <f t="shared" ca="1" si="44"/>
        <v/>
      </c>
      <c r="BN250" s="75" t="str">
        <f t="shared" si="45"/>
        <v/>
      </c>
      <c r="BO250" s="75" t="str">
        <f t="shared" si="46"/>
        <v/>
      </c>
      <c r="BU250" s="4" t="str">
        <f>IF(IFERROR(VLOOKUP(C250,C251:C$1993,1,0),"")="","",COUNTIF(C:C,C250))</f>
        <v/>
      </c>
      <c r="BY250" s="5" t="str">
        <f>IF(B250="","",IF(BU250="",1+(MAX(BY$2:BY249)),""))</f>
        <v/>
      </c>
      <c r="BZ250" s="5" t="str">
        <f t="shared" si="47"/>
        <v/>
      </c>
      <c r="CA250" s="5" t="str">
        <f t="shared" si="48"/>
        <v/>
      </c>
      <c r="CB250" s="14" t="str">
        <f t="shared" si="49"/>
        <v/>
      </c>
      <c r="CC250" s="25"/>
      <c r="CD250" s="15"/>
      <c r="CE250" s="5" t="str">
        <f t="shared" si="56"/>
        <v/>
      </c>
      <c r="CH250" s="5" t="str">
        <f t="shared" si="52"/>
        <v/>
      </c>
      <c r="CI250" s="5" t="str">
        <f>IF(J250="","",IFERROR(IF(VLOOKUP(J250,J$2:J249,1,0)=0,"",""),J250))</f>
        <v/>
      </c>
      <c r="CJ250" s="22" t="str">
        <f>IF(CI250="","",(IFERROR(VLOOKUP(MID(CI250,1,1),$DA$2:DE$28,3,0),0)+IFERROR(VLOOKUP(MID(CI250,2,1),DA$2:DE$28,4,0),0)+IFERROR(VLOOKUP(MID(CI250,3,1),DA$2:DE$28,5,0),0)+(ROW(CI250)/1000000000000)))</f>
        <v/>
      </c>
      <c r="CL250" s="5">
        <v>249</v>
      </c>
      <c r="CM250" s="5" t="str">
        <f>IFERROR(VLOOKUP(CL250,CH$2:CI1326,2,0),"")</f>
        <v/>
      </c>
      <c r="DG250" s="5" t="e">
        <f>IF(REPORTE!AH$2="si",IF(C250=VALUE(REPORTE!C$22),IF(SUM(DG251:DG$1993),CONCATENATE(INT(B250),", "),INT(B250)),""),IF(C250=VALUE(REPORTE!C$21),IF(SUM(DG251:DG$1993),CONCATENATE(INT(B250),", "),INT(B250)),""))</f>
        <v>#VALUE!</v>
      </c>
    </row>
    <row r="251" spans="1:112" s="5" customFormat="1" ht="15" customHeight="1" x14ac:dyDescent="0.25">
      <c r="A251" s="4" t="str">
        <f t="shared" ca="1" si="42"/>
        <v/>
      </c>
      <c r="B251" s="6"/>
      <c r="C251" s="8"/>
      <c r="D251" s="1" t="str">
        <f>IFERROR(INDEX('padron cfe'!B:B,MATCH(DATOS!C251,'padron cfe'!A:A,0),1),"")</f>
        <v/>
      </c>
      <c r="E251" s="1"/>
      <c r="F251" s="7"/>
      <c r="G251" s="9" t="s">
        <v>157</v>
      </c>
      <c r="H251" s="5" t="str">
        <f>IF(F251="","",IFERROR(CONCATENATE("PEUA",VLOOKUP(ESTADO,REPORTE!AV$2:AW$33,2,0),DIDTRITO_FORM,CADER_FORM,IFERROR(INDEX(BS:BS,MATCH(DAY(F251),BR:BR,0),1),DAY(F251)),IFERROR(INDEX(BS:BS,MATCH(MONTH(F251),BR:BR,0),1),MONTH(F251)),YEAR(F251),G251),""))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0"/>
        <v/>
      </c>
      <c r="T251" s="2" t="str">
        <f>IFERROR(INDEX('padron cfe'!D:D,MATCH(DATOS!C251,'padron cfe'!A:A,0),1),"")</f>
        <v/>
      </c>
      <c r="U251" s="4"/>
      <c r="V251" s="4"/>
      <c r="W251" s="4"/>
      <c r="X251" s="4"/>
      <c r="Y251" s="6" t="s">
        <v>157</v>
      </c>
      <c r="Z251" s="4"/>
      <c r="AA251" s="4" t="str">
        <f t="shared" si="43"/>
        <v/>
      </c>
      <c r="AB251" s="4"/>
      <c r="AC251" s="4"/>
      <c r="AD251" s="4"/>
      <c r="AE251" s="2" t="str">
        <f>IFERROR(IF(INDEX(AE$1:AE250,MATCH(J251,J$1:J250,0),1)=0,"",INDEX(AE$1:AE250,MATCH(J251,J$1:J250,0),1)),"")</f>
        <v/>
      </c>
      <c r="AF251" s="2" t="str">
        <f>IFERROR(IF(INDEX(AF$1:AF250,MATCH(J251,J$1:J250,0),1)=0,"",INDEX(AF$1:AF250,MATCH(J251,J$1:J250,0),1)),"")</f>
        <v/>
      </c>
      <c r="AG251" s="2" t="str">
        <f>IFERROR(IF(INDEX(AG$1:AG250,MATCH(J251,J$1:J250,0),1)=0,"",INDEX(AG$1:AG250,MATCH(J251,J$1:J250,0),1)),"")</f>
        <v/>
      </c>
      <c r="AH251" s="2"/>
      <c r="AI251" s="2"/>
      <c r="AJ251" s="2"/>
      <c r="AK251" s="4"/>
      <c r="AL251" s="4"/>
      <c r="AM251" s="4"/>
      <c r="AN251" s="4"/>
      <c r="AO251" s="4"/>
      <c r="AP251" s="4"/>
      <c r="AQ251" s="4"/>
      <c r="AR251" s="4"/>
      <c r="AS251" s="4"/>
      <c r="AU251" s="7"/>
      <c r="AV251" s="47"/>
      <c r="AW251" s="66"/>
      <c r="AX251" s="66"/>
      <c r="AY251" s="66"/>
      <c r="AZ251" s="78"/>
      <c r="BA251" s="66"/>
      <c r="BB251" s="66"/>
      <c r="BC251" s="4"/>
      <c r="BD251" s="69"/>
      <c r="BE251" s="4"/>
      <c r="BF251" s="4"/>
      <c r="BG251" s="9"/>
      <c r="BH251" s="7"/>
      <c r="BI251" s="7"/>
      <c r="BJ251" s="7"/>
      <c r="BK251" s="7"/>
      <c r="BL251" s="7"/>
      <c r="BM251" s="7" t="str">
        <f t="shared" ca="1" si="44"/>
        <v/>
      </c>
      <c r="BN251" s="75" t="str">
        <f t="shared" si="45"/>
        <v/>
      </c>
      <c r="BO251" s="75" t="str">
        <f t="shared" si="46"/>
        <v/>
      </c>
      <c r="BU251" s="4" t="str">
        <f>IF(IFERROR(VLOOKUP(C251,C252:C$1993,1,0),"")="","",COUNTIF(C:C,C251))</f>
        <v/>
      </c>
      <c r="BY251" s="5" t="str">
        <f>IF(B251="","",IF(BU251="",1+(MAX(BY$2:BY250)),""))</f>
        <v/>
      </c>
      <c r="BZ251" s="5" t="str">
        <f t="shared" si="47"/>
        <v/>
      </c>
      <c r="CA251" s="5" t="str">
        <f t="shared" si="48"/>
        <v/>
      </c>
      <c r="CB251" s="14" t="str">
        <f t="shared" si="49"/>
        <v/>
      </c>
      <c r="CC251" s="25"/>
      <c r="CD251" s="15"/>
      <c r="CE251" s="5" t="str">
        <f t="shared" si="56"/>
        <v/>
      </c>
      <c r="CH251" s="5" t="str">
        <f t="shared" si="52"/>
        <v/>
      </c>
      <c r="CI251" s="5" t="str">
        <f>IF(J251="","",IFERROR(IF(VLOOKUP(J251,J$2:J250,1,0)=0,"",""),J251))</f>
        <v/>
      </c>
      <c r="CJ251" s="22" t="str">
        <f>IF(CI251="","",(IFERROR(VLOOKUP(MID(CI251,1,1),$DA$2:DE$28,3,0),0)+IFERROR(VLOOKUP(MID(CI251,2,1),DA$2:DE$28,4,0),0)+IFERROR(VLOOKUP(MID(CI251,3,1),DA$2:DE$28,5,0),0)+(ROW(CI251)/1000000000000)))</f>
        <v/>
      </c>
      <c r="CL251" s="5">
        <v>250</v>
      </c>
      <c r="CM251" s="5" t="str">
        <f>IFERROR(VLOOKUP(CL251,CH$2:CI1327,2,0),"")</f>
        <v/>
      </c>
      <c r="DG251" s="5" t="e">
        <f>IF(REPORTE!AH$2="si",IF(C251=VALUE(REPORTE!C$22),IF(SUM(DG252:DG$1993),CONCATENATE(INT(B251),", "),INT(B251)),""),IF(C251=VALUE(REPORTE!C$21),IF(SUM(DG252:DG$1993),CONCATENATE(INT(B251),", "),INT(B251)),""))</f>
        <v>#VALUE!</v>
      </c>
    </row>
    <row r="252" spans="1:112" s="5" customFormat="1" ht="15" customHeight="1" x14ac:dyDescent="0.25">
      <c r="A252" s="4" t="str">
        <f t="shared" ca="1" si="42"/>
        <v/>
      </c>
      <c r="B252" s="6"/>
      <c r="C252" s="8"/>
      <c r="D252" s="1" t="str">
        <f>IFERROR(INDEX('padron cfe'!B:B,MATCH(DATOS!C252,'padron cfe'!A:A,0),1),"")</f>
        <v/>
      </c>
      <c r="E252" s="1"/>
      <c r="F252" s="7"/>
      <c r="G252" s="9" t="s">
        <v>157</v>
      </c>
      <c r="H252" s="5" t="str">
        <f>IF(F252="","",IFERROR(CONCATENATE("PEUA",VLOOKUP(ESTADO,REPORTE!AV$2:AW$33,2,0),DIDTRITO_FORM,CADER_FORM,IFERROR(INDEX(BS:BS,MATCH(DAY(F252),BR:BR,0),1),DAY(F252)),IFERROR(INDEX(BS:BS,MATCH(MONTH(F252),BR:BR,0),1),MONTH(F252)),YEAR(F252),G252),""))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0"/>
        <v/>
      </c>
      <c r="T252" s="2" t="str">
        <f>IFERROR(INDEX('padron cfe'!D:D,MATCH(DATOS!C252,'padron cfe'!A:A,0),1),"")</f>
        <v/>
      </c>
      <c r="U252" s="4"/>
      <c r="V252" s="4"/>
      <c r="W252" s="4"/>
      <c r="X252" s="4"/>
      <c r="Y252" s="6" t="s">
        <v>157</v>
      </c>
      <c r="Z252" s="4"/>
      <c r="AA252" s="4" t="str">
        <f t="shared" si="43"/>
        <v/>
      </c>
      <c r="AB252" s="4"/>
      <c r="AC252" s="4"/>
      <c r="AD252" s="4"/>
      <c r="AE252" s="2" t="str">
        <f>IFERROR(IF(INDEX(AE$1:AE251,MATCH(J252,J$1:J251,0),1)=0,"",INDEX(AE$1:AE251,MATCH(J252,J$1:J251,0),1)),"")</f>
        <v/>
      </c>
      <c r="AF252" s="2" t="str">
        <f>IFERROR(IF(INDEX(AF$1:AF251,MATCH(J252,J$1:J251,0),1)=0,"",INDEX(AF$1:AF251,MATCH(J252,J$1:J251,0),1)),"")</f>
        <v/>
      </c>
      <c r="AG252" s="2" t="str">
        <f>IFERROR(IF(INDEX(AG$1:AG251,MATCH(J252,J$1:J251,0),1)=0,"",INDEX(AG$1:AG251,MATCH(J252,J$1:J251,0),1)),"")</f>
        <v/>
      </c>
      <c r="AH252" s="2"/>
      <c r="AI252" s="2"/>
      <c r="AJ252" s="2"/>
      <c r="AK252" s="4"/>
      <c r="AL252" s="4"/>
      <c r="AM252" s="4"/>
      <c r="AN252" s="4"/>
      <c r="AO252" s="4"/>
      <c r="AP252" s="4"/>
      <c r="AQ252" s="4"/>
      <c r="AR252" s="4"/>
      <c r="AS252" s="4"/>
      <c r="AU252" s="7"/>
      <c r="AV252" s="47"/>
      <c r="AW252" s="66"/>
      <c r="AX252" s="66"/>
      <c r="AY252" s="66"/>
      <c r="AZ252" s="78"/>
      <c r="BA252" s="66"/>
      <c r="BB252" s="66"/>
      <c r="BC252" s="4"/>
      <c r="BD252" s="69"/>
      <c r="BE252" s="4"/>
      <c r="BF252" s="4"/>
      <c r="BG252" s="9" t="s">
        <v>157</v>
      </c>
      <c r="BH252" s="7"/>
      <c r="BI252" s="7"/>
      <c r="BJ252" s="7"/>
      <c r="BK252" s="7"/>
      <c r="BL252" s="7"/>
      <c r="BM252" s="7" t="str">
        <f t="shared" ca="1" si="44"/>
        <v/>
      </c>
      <c r="BN252" s="75" t="str">
        <f t="shared" si="45"/>
        <v/>
      </c>
      <c r="BO252" s="75" t="str">
        <f t="shared" si="46"/>
        <v/>
      </c>
      <c r="BU252" s="4" t="str">
        <f>IF(IFERROR(VLOOKUP(C252,C253:C$1993,1,0),"")="","",COUNTIF(C:C,C252))</f>
        <v/>
      </c>
      <c r="BY252" s="5" t="str">
        <f>IF(B252="","",IF(BU252="",1+(MAX(BY$2:BY251)),""))</f>
        <v/>
      </c>
      <c r="BZ252" s="5" t="str">
        <f t="shared" si="47"/>
        <v/>
      </c>
      <c r="CA252" s="5" t="str">
        <f t="shared" si="48"/>
        <v/>
      </c>
      <c r="CB252" s="14" t="str">
        <f t="shared" si="49"/>
        <v/>
      </c>
      <c r="CC252" s="25"/>
      <c r="CD252" s="15"/>
      <c r="CE252" s="5" t="str">
        <f t="shared" si="56"/>
        <v/>
      </c>
      <c r="CH252" s="5" t="str">
        <f t="shared" si="52"/>
        <v/>
      </c>
      <c r="CI252" s="5" t="str">
        <f>IF(J252="","",IFERROR(IF(VLOOKUP(J252,J$2:J251,1,0)=0,"",""),J252))</f>
        <v/>
      </c>
      <c r="CJ252" s="22" t="str">
        <f>IF(CI252="","",(IFERROR(VLOOKUP(MID(CI252,1,1),$DA$2:DE$28,3,0),0)+IFERROR(VLOOKUP(MID(CI252,2,1),DA$2:DE$28,4,0),0)+IFERROR(VLOOKUP(MID(CI252,3,1),DA$2:DE$28,5,0),0)+(ROW(CI252)/1000000000000)))</f>
        <v/>
      </c>
      <c r="CL252" s="5">
        <v>251</v>
      </c>
      <c r="CM252" s="5" t="str">
        <f>IFERROR(VLOOKUP(CL252,CH$2:CI1328,2,0),"")</f>
        <v/>
      </c>
      <c r="DG252" s="5" t="e">
        <f>IF(REPORTE!AH$2="si",IF(C252=VALUE(REPORTE!C$22),IF(SUM(DG253:DG$1993),CONCATENATE(INT(B252),", "),INT(B252)),""),IF(C252=VALUE(REPORTE!C$21),IF(SUM(DG253:DG$1993),CONCATENATE(INT(B252),", "),INT(B252)),""))</f>
        <v>#VALUE!</v>
      </c>
    </row>
    <row r="253" spans="1:112" s="5" customFormat="1" ht="15" customHeight="1" x14ac:dyDescent="0.25">
      <c r="A253" s="4" t="str">
        <f t="shared" ca="1" si="42"/>
        <v/>
      </c>
      <c r="B253" s="6"/>
      <c r="C253" s="8"/>
      <c r="D253" s="1" t="str">
        <f>IFERROR(INDEX('padron cfe'!B:B,MATCH(DATOS!C253,'padron cfe'!A:A,0),1),"")</f>
        <v/>
      </c>
      <c r="E253" s="1"/>
      <c r="F253" s="7"/>
      <c r="G253" s="9" t="s">
        <v>157</v>
      </c>
      <c r="H253" s="5" t="str">
        <f>IF(F253="","",IFERROR(CONCATENATE("PEUA",VLOOKUP(ESTADO,REPORTE!AV$2:AW$33,2,0),DIDTRITO_FORM,CADER_FORM,IFERROR(INDEX(BS:BS,MATCH(DAY(F253),BR:BR,0),1),DAY(F253)),IFERROR(INDEX(BS:BS,MATCH(MONTH(F253),BR:BR,0),1),MONTH(F253)),YEAR(F253),G253),""))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0"/>
        <v/>
      </c>
      <c r="T253" s="2" t="str">
        <f>IFERROR(INDEX('padron cfe'!D:D,MATCH(DATOS!C253,'padron cfe'!A:A,0),1),"")</f>
        <v/>
      </c>
      <c r="U253" s="4"/>
      <c r="V253" s="4"/>
      <c r="W253" s="4"/>
      <c r="X253" s="4"/>
      <c r="Y253" s="6" t="s">
        <v>157</v>
      </c>
      <c r="Z253" s="4"/>
      <c r="AA253" s="4" t="str">
        <f t="shared" si="43"/>
        <v/>
      </c>
      <c r="AB253" s="4"/>
      <c r="AC253" s="4"/>
      <c r="AD253" s="4"/>
      <c r="AE253" s="2" t="str">
        <f>IFERROR(IF(INDEX(AE$1:AE252,MATCH(J253,J$1:J252,0),1)=0,"",INDEX(AE$1:AE252,MATCH(J253,J$1:J252,0),1)),"")</f>
        <v/>
      </c>
      <c r="AF253" s="2" t="str">
        <f>IFERROR(IF(INDEX(AF$1:AF252,MATCH(J253,J$1:J252,0),1)=0,"",INDEX(AF$1:AF252,MATCH(J253,J$1:J252,0),1)),"")</f>
        <v/>
      </c>
      <c r="AG253" s="2" t="str">
        <f>IFERROR(IF(INDEX(AG$1:AG252,MATCH(J253,J$1:J252,0),1)=0,"",INDEX(AG$1:AG252,MATCH(J253,J$1:J252,0),1)),"")</f>
        <v/>
      </c>
      <c r="AH253" s="2"/>
      <c r="AI253" s="2"/>
      <c r="AJ253" s="2"/>
      <c r="AK253" s="4"/>
      <c r="AL253" s="4"/>
      <c r="AM253" s="4"/>
      <c r="AN253" s="4"/>
      <c r="AO253" s="4"/>
      <c r="AP253" s="4"/>
      <c r="AQ253" s="4"/>
      <c r="AR253" s="4"/>
      <c r="AS253" s="4"/>
      <c r="AU253" s="7"/>
      <c r="AV253" s="47"/>
      <c r="AW253" s="66"/>
      <c r="AX253" s="66"/>
      <c r="AY253" s="66"/>
      <c r="AZ253" s="78"/>
      <c r="BA253" s="66"/>
      <c r="BB253" s="66"/>
      <c r="BC253" s="4"/>
      <c r="BD253" s="69"/>
      <c r="BE253" s="4"/>
      <c r="BF253" s="4"/>
      <c r="BG253" s="9"/>
      <c r="BH253" s="7"/>
      <c r="BI253" s="7"/>
      <c r="BJ253" s="7"/>
      <c r="BK253" s="7"/>
      <c r="BL253" s="7"/>
      <c r="BM253" s="7" t="str">
        <f t="shared" ca="1" si="44"/>
        <v/>
      </c>
      <c r="BN253" s="75" t="str">
        <f t="shared" si="45"/>
        <v/>
      </c>
      <c r="BO253" s="75" t="str">
        <f t="shared" si="46"/>
        <v/>
      </c>
      <c r="BU253" s="4" t="str">
        <f>IF(IFERROR(VLOOKUP(C253,C254:C$1993,1,0),"")="","",COUNTIF(C:C,C253))</f>
        <v/>
      </c>
      <c r="BY253" s="5" t="str">
        <f>IF(B253="","",IF(BU253="",1+(MAX(BY$2:BY252)),""))</f>
        <v/>
      </c>
      <c r="BZ253" s="5" t="str">
        <f t="shared" si="47"/>
        <v/>
      </c>
      <c r="CA253" s="5" t="str">
        <f t="shared" si="48"/>
        <v/>
      </c>
      <c r="CB253" s="14" t="str">
        <f t="shared" si="49"/>
        <v/>
      </c>
      <c r="CC253" s="25"/>
      <c r="CD253" s="15"/>
      <c r="CE253" s="5" t="str">
        <f t="shared" si="56"/>
        <v/>
      </c>
      <c r="CH253" s="5" t="str">
        <f t="shared" si="52"/>
        <v/>
      </c>
      <c r="CI253" s="5" t="str">
        <f>IF(J253="","",IFERROR(IF(VLOOKUP(J253,J$2:J252,1,0)=0,"",""),J253))</f>
        <v/>
      </c>
      <c r="CJ253" s="22" t="str">
        <f>IF(CI253="","",(IFERROR(VLOOKUP(MID(CI253,1,1),$DA$2:DE$28,3,0),0)+IFERROR(VLOOKUP(MID(CI253,2,1),DA$2:DE$28,4,0),0)+IFERROR(VLOOKUP(MID(CI253,3,1),DA$2:DE$28,5,0),0)+(ROW(CI253)/1000000000000)))</f>
        <v/>
      </c>
      <c r="CL253" s="5">
        <v>252</v>
      </c>
      <c r="CM253" s="5" t="str">
        <f>IFERROR(VLOOKUP(CL253,CH$2:CI1329,2,0),"")</f>
        <v/>
      </c>
      <c r="DG253" s="5" t="e">
        <f>IF(REPORTE!AH$2="si",IF(C253=VALUE(REPORTE!C$22),IF(SUM(DG254:DG$1993),CONCATENATE(INT(B253),", "),INT(B253)),""),IF(C253=VALUE(REPORTE!C$21),IF(SUM(DG254:DG$1993),CONCATENATE(INT(B253),", "),INT(B253)),""))</f>
        <v>#VALUE!</v>
      </c>
    </row>
    <row r="254" spans="1:112" s="5" customFormat="1" ht="15" customHeight="1" x14ac:dyDescent="0.25">
      <c r="A254" s="4" t="str">
        <f t="shared" ca="1" si="42"/>
        <v/>
      </c>
      <c r="B254" s="6"/>
      <c r="C254" s="8"/>
      <c r="D254" s="1" t="str">
        <f>IFERROR(INDEX('padron cfe'!B:B,MATCH(DATOS!C254,'padron cfe'!A:A,0),1),"")</f>
        <v/>
      </c>
      <c r="E254" s="1"/>
      <c r="F254" s="7"/>
      <c r="G254" s="9" t="s">
        <v>157</v>
      </c>
      <c r="H254" s="5" t="str">
        <f>IF(F254="","",IFERROR(CONCATENATE("PEUA",VLOOKUP(ESTADO,REPORTE!AV$2:AW$33,2,0),DIDTRITO_FORM,CADER_FORM,IFERROR(INDEX(BS:BS,MATCH(DAY(F254),BR:BR,0),1),DAY(F254)),IFERROR(INDEX(BS:BS,MATCH(MONTH(F254),BR:BR,0),1),MONTH(F254)),YEAR(F254),G254),""))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0"/>
        <v/>
      </c>
      <c r="T254" s="2" t="str">
        <f>IFERROR(INDEX('padron cfe'!D:D,MATCH(DATOS!C254,'padron cfe'!A:A,0),1),"")</f>
        <v/>
      </c>
      <c r="U254" s="4"/>
      <c r="V254" s="4"/>
      <c r="W254" s="4"/>
      <c r="X254" s="4"/>
      <c r="Y254" s="6" t="s">
        <v>157</v>
      </c>
      <c r="Z254" s="4"/>
      <c r="AA254" s="4" t="str">
        <f t="shared" si="43"/>
        <v/>
      </c>
      <c r="AB254" s="4"/>
      <c r="AC254" s="4"/>
      <c r="AD254" s="4"/>
      <c r="AE254" s="2" t="str">
        <f>IFERROR(IF(INDEX(AE$1:AE253,MATCH(J254,J$1:J253,0),1)=0,"",INDEX(AE$1:AE253,MATCH(J254,J$1:J253,0),1)),"")</f>
        <v/>
      </c>
      <c r="AF254" s="2" t="str">
        <f>IFERROR(IF(INDEX(AF$1:AF253,MATCH(J254,J$1:J253,0),1)=0,"",INDEX(AF$1:AF253,MATCH(J254,J$1:J253,0),1)),"")</f>
        <v/>
      </c>
      <c r="AG254" s="2" t="str">
        <f>IFERROR(IF(INDEX(AG$1:AG253,MATCH(J254,J$1:J253,0),1)=0,"",INDEX(AG$1:AG253,MATCH(J254,J$1:J253,0),1)),"")</f>
        <v/>
      </c>
      <c r="AH254" s="2"/>
      <c r="AI254" s="2"/>
      <c r="AJ254" s="2"/>
      <c r="AK254" s="4"/>
      <c r="AL254" s="4"/>
      <c r="AM254" s="4"/>
      <c r="AN254" s="4"/>
      <c r="AO254" s="4"/>
      <c r="AP254" s="4"/>
      <c r="AQ254" s="4"/>
      <c r="AR254" s="4"/>
      <c r="AS254" s="4"/>
      <c r="AU254" s="7"/>
      <c r="AV254" s="47"/>
      <c r="AW254" s="66"/>
      <c r="AX254" s="66"/>
      <c r="AY254" s="66"/>
      <c r="AZ254" s="78"/>
      <c r="BA254" s="66"/>
      <c r="BB254" s="66"/>
      <c r="BC254" s="4"/>
      <c r="BD254" s="69"/>
      <c r="BE254" s="4"/>
      <c r="BF254" s="4"/>
      <c r="BG254" s="9" t="s">
        <v>157</v>
      </c>
      <c r="BH254" s="7"/>
      <c r="BI254" s="7"/>
      <c r="BJ254" s="7"/>
      <c r="BK254" s="7"/>
      <c r="BL254" s="7"/>
      <c r="BM254" s="7" t="str">
        <f t="shared" ca="1" si="44"/>
        <v/>
      </c>
      <c r="BN254" s="75" t="str">
        <f t="shared" si="45"/>
        <v/>
      </c>
      <c r="BO254" s="75" t="str">
        <f t="shared" si="46"/>
        <v/>
      </c>
      <c r="BU254" s="4" t="str">
        <f>IF(IFERROR(VLOOKUP(C254,C255:C$1993,1,0),"")="","",COUNTIF(C:C,C254))</f>
        <v/>
      </c>
      <c r="BY254" s="5" t="str">
        <f>IF(B254="","",IF(BU254="",1+(MAX(BY$2:BY253)),""))</f>
        <v/>
      </c>
      <c r="BZ254" s="5" t="str">
        <f t="shared" si="47"/>
        <v/>
      </c>
      <c r="CA254" s="5" t="str">
        <f t="shared" si="48"/>
        <v/>
      </c>
      <c r="CB254" s="14" t="str">
        <f t="shared" si="49"/>
        <v/>
      </c>
      <c r="CC254" s="25"/>
      <c r="CD254" s="15"/>
      <c r="CE254" s="5" t="str">
        <f t="shared" si="56"/>
        <v/>
      </c>
      <c r="CH254" s="5" t="str">
        <f t="shared" si="52"/>
        <v/>
      </c>
      <c r="CI254" s="5" t="str">
        <f>IF(J254="","",IFERROR(IF(VLOOKUP(J254,J$2:J253,1,0)=0,"",""),J254))</f>
        <v/>
      </c>
      <c r="CJ254" s="22" t="str">
        <f>IF(CI254="","",(IFERROR(VLOOKUP(MID(CI254,1,1),$DA$2:DE$28,3,0),0)+IFERROR(VLOOKUP(MID(CI254,2,1),DA$2:DE$28,4,0),0)+IFERROR(VLOOKUP(MID(CI254,3,1),DA$2:DE$28,5,0),0)+(ROW(CI254)/1000000000000)))</f>
        <v/>
      </c>
      <c r="CL254" s="5">
        <v>253</v>
      </c>
      <c r="CM254" s="5" t="str">
        <f>IFERROR(VLOOKUP(CL254,CH$2:CI1330,2,0),"")</f>
        <v/>
      </c>
      <c r="DG254" s="5" t="e">
        <f>IF(REPORTE!AH$2="si",IF(C254=VALUE(REPORTE!C$22),IF(SUM(DG255:DG$1993),CONCATENATE(INT(B254),", "),INT(B254)),""),IF(C254=VALUE(REPORTE!C$21),IF(SUM(DG255:DG$1993),CONCATENATE(INT(B254),", "),INT(B254)),""))</f>
        <v>#VALUE!</v>
      </c>
      <c r="DH254" s="5" t="e">
        <f>CONCATENATE(DG254,DG255,DG256,DG257,DG258,DG259,DG260,DG261,DG262,DG263,DG264,DG265,DG266,DG267,DG268,DG269,DG270,DG271,DG272,DG273,DG274,DG275,DG276,DG277,DG278,DG279,DG280,DG281,DG282,DG283,DG284,DG285,DG286,DG287,DG288,DG289,DG290,DG291,DG292,DG293,DG294,DG295)</f>
        <v>#VALUE!</v>
      </c>
    </row>
    <row r="255" spans="1:112" s="5" customFormat="1" ht="15" customHeight="1" x14ac:dyDescent="0.25">
      <c r="A255" s="4" t="str">
        <f t="shared" ca="1" si="42"/>
        <v/>
      </c>
      <c r="B255" s="6"/>
      <c r="C255" s="8"/>
      <c r="D255" s="1" t="str">
        <f>IFERROR(INDEX('padron cfe'!B:B,MATCH(DATOS!C255,'padron cfe'!A:A,0),1),"")</f>
        <v/>
      </c>
      <c r="E255" s="1"/>
      <c r="F255" s="7"/>
      <c r="G255" s="9" t="s">
        <v>157</v>
      </c>
      <c r="H255" s="5" t="str">
        <f>IF(F255="","",IFERROR(CONCATENATE("PEUA",VLOOKUP(ESTADO,REPORTE!AV$2:AW$33,2,0),DIDTRITO_FORM,CADER_FORM,IFERROR(INDEX(BS:BS,MATCH(DAY(F255),BR:BR,0),1),DAY(F255)),IFERROR(INDEX(BS:BS,MATCH(MONTH(F255),BR:BR,0),1),MONTH(F255)),YEAR(F255),G255),""))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0"/>
        <v/>
      </c>
      <c r="T255" s="2" t="str">
        <f>IFERROR(INDEX('padron cfe'!D:D,MATCH(DATOS!C255,'padron cfe'!A:A,0),1),"")</f>
        <v/>
      </c>
      <c r="U255" s="4"/>
      <c r="V255" s="4"/>
      <c r="W255" s="4"/>
      <c r="X255" s="4"/>
      <c r="Y255" s="6" t="s">
        <v>157</v>
      </c>
      <c r="Z255" s="4"/>
      <c r="AA255" s="4" t="str">
        <f t="shared" si="43"/>
        <v/>
      </c>
      <c r="AB255" s="4"/>
      <c r="AC255" s="4"/>
      <c r="AD255" s="4"/>
      <c r="AE255" s="2" t="str">
        <f>IFERROR(IF(INDEX(AE$1:AE254,MATCH(J255,J$1:J254,0),1)=0,"",INDEX(AE$1:AE254,MATCH(J255,J$1:J254,0),1)),"")</f>
        <v/>
      </c>
      <c r="AF255" s="2" t="str">
        <f>IFERROR(IF(INDEX(AF$1:AF254,MATCH(J255,J$1:J254,0),1)=0,"",INDEX(AF$1:AF254,MATCH(J255,J$1:J254,0),1)),"")</f>
        <v/>
      </c>
      <c r="AG255" s="2" t="str">
        <f>IFERROR(IF(INDEX(AG$1:AG254,MATCH(J255,J$1:J254,0),1)=0,"",INDEX(AG$1:AG254,MATCH(J255,J$1:J254,0),1)),"")</f>
        <v/>
      </c>
      <c r="AH255" s="2"/>
      <c r="AI255" s="2"/>
      <c r="AJ255" s="2"/>
      <c r="AK255" s="4"/>
      <c r="AL255" s="4"/>
      <c r="AM255" s="4"/>
      <c r="AN255" s="4"/>
      <c r="AO255" s="4"/>
      <c r="AP255" s="4"/>
      <c r="AQ255" s="4"/>
      <c r="AR255" s="4"/>
      <c r="AS255" s="4"/>
      <c r="AU255" s="7"/>
      <c r="AV255" s="47"/>
      <c r="AW255" s="66"/>
      <c r="AX255" s="66"/>
      <c r="AY255" s="66"/>
      <c r="AZ255" s="78"/>
      <c r="BA255" s="66"/>
      <c r="BB255" s="66"/>
      <c r="BC255" s="4"/>
      <c r="BD255" s="69"/>
      <c r="BE255" s="4"/>
      <c r="BF255" s="4"/>
      <c r="BG255" s="9"/>
      <c r="BH255" s="7"/>
      <c r="BI255" s="7"/>
      <c r="BJ255" s="7"/>
      <c r="BK255" s="7"/>
      <c r="BL255" s="7"/>
      <c r="BM255" s="7" t="str">
        <f t="shared" ca="1" si="44"/>
        <v/>
      </c>
      <c r="BN255" s="75" t="str">
        <f t="shared" si="45"/>
        <v/>
      </c>
      <c r="BO255" s="75" t="str">
        <f t="shared" si="46"/>
        <v/>
      </c>
      <c r="BU255" s="4" t="str">
        <f>IF(IFERROR(VLOOKUP(C255,C256:C$1993,1,0),"")="","",COUNTIF(C:C,C255))</f>
        <v/>
      </c>
      <c r="BY255" s="5" t="str">
        <f>IF(B255="","",IF(BU255="",1+(MAX(BY$2:BY254)),""))</f>
        <v/>
      </c>
      <c r="BZ255" s="5" t="str">
        <f t="shared" si="47"/>
        <v/>
      </c>
      <c r="CA255" s="5" t="str">
        <f t="shared" si="48"/>
        <v/>
      </c>
      <c r="CB255" s="14" t="str">
        <f t="shared" si="49"/>
        <v/>
      </c>
      <c r="CC255" s="25"/>
      <c r="CD255" s="15"/>
      <c r="CE255" s="5" t="str">
        <f t="shared" si="56"/>
        <v/>
      </c>
      <c r="CH255" s="5" t="str">
        <f t="shared" si="52"/>
        <v/>
      </c>
      <c r="CI255" s="5" t="str">
        <f>IF(J255="","",IFERROR(IF(VLOOKUP(J255,J$2:J254,1,0)=0,"",""),J255))</f>
        <v/>
      </c>
      <c r="CJ255" s="22" t="str">
        <f>IF(CI255="","",(IFERROR(VLOOKUP(MID(CI255,1,1),$DA$2:DE$28,3,0),0)+IFERROR(VLOOKUP(MID(CI255,2,1),DA$2:DE$28,4,0),0)+IFERROR(VLOOKUP(MID(CI255,3,1),DA$2:DE$28,5,0),0)+(ROW(CI255)/1000000000000)))</f>
        <v/>
      </c>
      <c r="CL255" s="5">
        <v>254</v>
      </c>
      <c r="CM255" s="5" t="str">
        <f>IFERROR(VLOOKUP(CL255,CH$2:CI1331,2,0),"")</f>
        <v/>
      </c>
      <c r="DG255" s="5" t="e">
        <f>IF(REPORTE!AH$2="si",IF(C255=VALUE(REPORTE!C$22),IF(SUM(DG256:DG$1993),CONCATENATE(INT(B255),", "),INT(B255)),""),IF(C255=VALUE(REPORTE!C$21),IF(SUM(DG256:DG$1993),CONCATENATE(INT(B255),", "),INT(B255)),""))</f>
        <v>#VALUE!</v>
      </c>
    </row>
    <row r="256" spans="1:112" s="5" customFormat="1" ht="15" customHeight="1" x14ac:dyDescent="0.25">
      <c r="A256" s="4" t="str">
        <f t="shared" ca="1" si="42"/>
        <v/>
      </c>
      <c r="B256" s="6"/>
      <c r="C256" s="8"/>
      <c r="D256" s="1" t="str">
        <f>IFERROR(INDEX('padron cfe'!B:B,MATCH(DATOS!C256,'padron cfe'!A:A,0),1),"")</f>
        <v/>
      </c>
      <c r="E256" s="1"/>
      <c r="F256" s="7"/>
      <c r="G256" s="9" t="s">
        <v>157</v>
      </c>
      <c r="H256" s="5" t="str">
        <f>IF(F256="","",IFERROR(CONCATENATE("PEUA",VLOOKUP(ESTADO,REPORTE!AV$2:AW$33,2,0),DIDTRITO_FORM,CADER_FORM,IFERROR(INDEX(BS:BS,MATCH(DAY(F256),BR:BR,0),1),DAY(F256)),IFERROR(INDEX(BS:BS,MATCH(MONTH(F256),BR:BR,0),1),MONTH(F256)),YEAR(F256),G256),""))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0"/>
        <v/>
      </c>
      <c r="T256" s="2" t="str">
        <f>IFERROR(INDEX('padron cfe'!D:D,MATCH(DATOS!C256,'padron cfe'!A:A,0),1),"")</f>
        <v/>
      </c>
      <c r="U256" s="4"/>
      <c r="V256" s="4"/>
      <c r="W256" s="4"/>
      <c r="X256" s="4"/>
      <c r="Y256" s="6" t="s">
        <v>157</v>
      </c>
      <c r="Z256" s="4"/>
      <c r="AA256" s="4" t="str">
        <f t="shared" si="43"/>
        <v/>
      </c>
      <c r="AB256" s="4"/>
      <c r="AC256" s="4"/>
      <c r="AD256" s="4"/>
      <c r="AE256" s="2" t="str">
        <f>IFERROR(IF(INDEX(AE$1:AE255,MATCH(J256,J$1:J255,0),1)=0,"",INDEX(AE$1:AE255,MATCH(J256,J$1:J255,0),1)),"")</f>
        <v/>
      </c>
      <c r="AF256" s="2" t="str">
        <f>IFERROR(IF(INDEX(AF$1:AF255,MATCH(J256,J$1:J255,0),1)=0,"",INDEX(AF$1:AF255,MATCH(J256,J$1:J255,0),1)),"")</f>
        <v/>
      </c>
      <c r="AG256" s="2" t="str">
        <f>IFERROR(IF(INDEX(AG$1:AG255,MATCH(J256,J$1:J255,0),1)=0,"",INDEX(AG$1:AG255,MATCH(J256,J$1:J255,0),1)),"")</f>
        <v/>
      </c>
      <c r="AH256" s="2"/>
      <c r="AI256" s="2"/>
      <c r="AJ256" s="2"/>
      <c r="AK256" s="4"/>
      <c r="AL256" s="4"/>
      <c r="AM256" s="4"/>
      <c r="AN256" s="4"/>
      <c r="AO256" s="4"/>
      <c r="AP256" s="4"/>
      <c r="AQ256" s="4"/>
      <c r="AR256" s="4"/>
      <c r="AS256" s="4"/>
      <c r="AU256" s="7"/>
      <c r="AV256" s="47"/>
      <c r="AW256" s="66"/>
      <c r="AX256" s="66"/>
      <c r="AY256" s="66"/>
      <c r="AZ256" s="78"/>
      <c r="BA256" s="66"/>
      <c r="BB256" s="66"/>
      <c r="BC256" s="4"/>
      <c r="BD256" s="69"/>
      <c r="BE256" s="4"/>
      <c r="BF256" s="4"/>
      <c r="BG256" s="9" t="s">
        <v>157</v>
      </c>
      <c r="BH256" s="7"/>
      <c r="BI256" s="7"/>
      <c r="BJ256" s="7"/>
      <c r="BK256" s="7"/>
      <c r="BL256" s="7"/>
      <c r="BM256" s="7" t="str">
        <f t="shared" ca="1" si="44"/>
        <v/>
      </c>
      <c r="BN256" s="75" t="str">
        <f t="shared" si="45"/>
        <v/>
      </c>
      <c r="BO256" s="75" t="str">
        <f t="shared" si="46"/>
        <v/>
      </c>
      <c r="BU256" s="4" t="str">
        <f>IF(IFERROR(VLOOKUP(C256,C257:C$1993,1,0),"")="","",COUNTIF(C:C,C256))</f>
        <v/>
      </c>
      <c r="BY256" s="5" t="str">
        <f>IF(B256="","",IF(BU256="",1+(MAX(BY$2:BY255)),""))</f>
        <v/>
      </c>
      <c r="BZ256" s="5" t="str">
        <f t="shared" si="47"/>
        <v/>
      </c>
      <c r="CA256" s="5" t="str">
        <f t="shared" si="48"/>
        <v/>
      </c>
      <c r="CB256" s="14" t="str">
        <f t="shared" si="49"/>
        <v/>
      </c>
      <c r="CC256" s="25"/>
      <c r="CD256" s="15"/>
      <c r="CE256" s="5" t="str">
        <f t="shared" si="56"/>
        <v/>
      </c>
      <c r="CH256" s="5" t="str">
        <f t="shared" si="52"/>
        <v/>
      </c>
      <c r="CI256" s="5" t="str">
        <f>IF(J256="","",IFERROR(IF(VLOOKUP(J256,J$2:J255,1,0)=0,"",""),J256))</f>
        <v/>
      </c>
      <c r="CJ256" s="22" t="str">
        <f>IF(CI256="","",(IFERROR(VLOOKUP(MID(CI256,1,1),$DA$2:DE$28,3,0),0)+IFERROR(VLOOKUP(MID(CI256,2,1),DA$2:DE$28,4,0),0)+IFERROR(VLOOKUP(MID(CI256,3,1),DA$2:DE$28,5,0),0)+(ROW(CI256)/1000000000000)))</f>
        <v/>
      </c>
      <c r="CL256" s="5">
        <v>255</v>
      </c>
      <c r="CM256" s="5" t="str">
        <f>IFERROR(VLOOKUP(CL256,CH$2:CI1332,2,0),"")</f>
        <v/>
      </c>
      <c r="DG256" s="5" t="e">
        <f>IF(REPORTE!AH$2="si",IF(C256=VALUE(REPORTE!C$22),IF(SUM(DG257:DG$1993),CONCATENATE(INT(B256),", "),INT(B256)),""),IF(C256=VALUE(REPORTE!C$21),IF(SUM(DG257:DG$1993),CONCATENATE(INT(B256),", "),INT(B256)),""))</f>
        <v>#VALUE!</v>
      </c>
    </row>
    <row r="257" spans="1:111" s="5" customFormat="1" ht="15" customHeight="1" x14ac:dyDescent="0.25">
      <c r="A257" s="4" t="str">
        <f t="shared" ca="1" si="42"/>
        <v/>
      </c>
      <c r="B257" s="6"/>
      <c r="C257" s="8"/>
      <c r="D257" s="1" t="str">
        <f>IFERROR(INDEX('padron cfe'!B:B,MATCH(DATOS!C257,'padron cfe'!A:A,0),1),"")</f>
        <v/>
      </c>
      <c r="E257" s="1"/>
      <c r="F257" s="7"/>
      <c r="G257" s="9" t="s">
        <v>157</v>
      </c>
      <c r="H257" s="5" t="str">
        <f>IF(F257="","",IFERROR(CONCATENATE("PEUA",VLOOKUP(ESTADO,REPORTE!AV$2:AW$33,2,0),DIDTRITO_FORM,CADER_FORM,IFERROR(INDEX(BS:BS,MATCH(DAY(F257),BR:BR,0),1),DAY(F257)),IFERROR(INDEX(BS:BS,MATCH(MONTH(F257),BR:BR,0),1),MONTH(F257)),YEAR(F257),G257),""))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0"/>
        <v/>
      </c>
      <c r="T257" s="2" t="str">
        <f>IFERROR(INDEX('padron cfe'!D:D,MATCH(DATOS!C257,'padron cfe'!A:A,0),1),"")</f>
        <v/>
      </c>
      <c r="U257" s="4"/>
      <c r="V257" s="4"/>
      <c r="W257" s="4"/>
      <c r="X257" s="4"/>
      <c r="Y257" s="6" t="s">
        <v>157</v>
      </c>
      <c r="Z257" s="4"/>
      <c r="AA257" s="4" t="str">
        <f t="shared" si="43"/>
        <v/>
      </c>
      <c r="AB257" s="4"/>
      <c r="AC257" s="4"/>
      <c r="AD257" s="4"/>
      <c r="AE257" s="2" t="str">
        <f>IFERROR(IF(INDEX(AE$1:AE256,MATCH(J257,J$1:J256,0),1)=0,"",INDEX(AE$1:AE256,MATCH(J257,J$1:J256,0),1)),"")</f>
        <v/>
      </c>
      <c r="AF257" s="2" t="str">
        <f>IFERROR(IF(INDEX(AF$1:AF256,MATCH(J257,J$1:J256,0),1)=0,"",INDEX(AF$1:AF256,MATCH(J257,J$1:J256,0),1)),"")</f>
        <v/>
      </c>
      <c r="AG257" s="2" t="str">
        <f>IFERROR(IF(INDEX(AG$1:AG256,MATCH(J257,J$1:J256,0),1)=0,"",INDEX(AG$1:AG256,MATCH(J257,J$1:J256,0),1)),"")</f>
        <v/>
      </c>
      <c r="AH257" s="2"/>
      <c r="AI257" s="2"/>
      <c r="AJ257" s="2"/>
      <c r="AK257" s="4"/>
      <c r="AL257" s="4"/>
      <c r="AM257" s="4"/>
      <c r="AN257" s="4"/>
      <c r="AO257" s="4"/>
      <c r="AP257" s="4"/>
      <c r="AQ257" s="4"/>
      <c r="AR257" s="4"/>
      <c r="AS257" s="4"/>
      <c r="AU257" s="7"/>
      <c r="AV257" s="47"/>
      <c r="AW257" s="66"/>
      <c r="AX257" s="66"/>
      <c r="AY257" s="66"/>
      <c r="AZ257" s="78"/>
      <c r="BA257" s="66"/>
      <c r="BB257" s="66"/>
      <c r="BC257" s="4"/>
      <c r="BD257" s="69"/>
      <c r="BE257" s="4"/>
      <c r="BF257" s="4"/>
      <c r="BG257" s="9"/>
      <c r="BH257" s="7"/>
      <c r="BI257" s="7"/>
      <c r="BJ257" s="7"/>
      <c r="BK257" s="7"/>
      <c r="BL257" s="7"/>
      <c r="BM257" s="7" t="str">
        <f t="shared" ca="1" si="44"/>
        <v/>
      </c>
      <c r="BN257" s="75" t="str">
        <f t="shared" si="45"/>
        <v/>
      </c>
      <c r="BO257" s="75" t="str">
        <f t="shared" si="46"/>
        <v/>
      </c>
      <c r="BU257" s="4" t="str">
        <f>IF(IFERROR(VLOOKUP(C257,C258:C$1993,1,0),"")="","",COUNTIF(C:C,C257))</f>
        <v/>
      </c>
      <c r="BY257" s="5" t="str">
        <f>IF(B257="","",IF(BU257="",1+(MAX(BY$2:BY256)),""))</f>
        <v/>
      </c>
      <c r="BZ257" s="5" t="str">
        <f t="shared" si="47"/>
        <v/>
      </c>
      <c r="CA257" s="5" t="str">
        <f t="shared" si="48"/>
        <v/>
      </c>
      <c r="CB257" s="14" t="str">
        <f t="shared" si="49"/>
        <v/>
      </c>
      <c r="CC257" s="25"/>
      <c r="CD257" s="15"/>
      <c r="CE257" s="5" t="str">
        <f t="shared" si="56"/>
        <v/>
      </c>
      <c r="CH257" s="5" t="str">
        <f t="shared" si="52"/>
        <v/>
      </c>
      <c r="CI257" s="5" t="str">
        <f>IF(J257="","",IFERROR(IF(VLOOKUP(J257,J$2:J256,1,0)=0,"",""),J257))</f>
        <v/>
      </c>
      <c r="CJ257" s="22" t="str">
        <f>IF(CI257="","",(IFERROR(VLOOKUP(MID(CI257,1,1),$DA$2:DE$28,3,0),0)+IFERROR(VLOOKUP(MID(CI257,2,1),DA$2:DE$28,4,0),0)+IFERROR(VLOOKUP(MID(CI257,3,1),DA$2:DE$28,5,0),0)+(ROW(CI257)/1000000000000)))</f>
        <v/>
      </c>
      <c r="CL257" s="5">
        <v>256</v>
      </c>
      <c r="CM257" s="5" t="str">
        <f>IFERROR(VLOOKUP(CL257,CH$2:CI1333,2,0),"")</f>
        <v/>
      </c>
      <c r="DG257" s="5" t="e">
        <f>IF(REPORTE!AH$2="si",IF(C257=VALUE(REPORTE!C$22),IF(SUM(DG258:DG$1993),CONCATENATE(INT(B257),", "),INT(B257)),""),IF(C257=VALUE(REPORTE!C$21),IF(SUM(DG258:DG$1993),CONCATENATE(INT(B257),", "),INT(B257)),""))</f>
        <v>#VALUE!</v>
      </c>
    </row>
    <row r="258" spans="1:111" s="5" customFormat="1" ht="15" customHeight="1" x14ac:dyDescent="0.25">
      <c r="A258" s="4" t="str">
        <f t="shared" ref="A258:A321" ca="1" si="57">IF(OR(BO258="",BM258="",BM258="VENCIDO"),IF(B258="","",IF(LEN(B258)=1,"000"&amp;B258,IF(LEN(B258)=2,"00"&amp;B258,IF(LEN(B258)=3,"0"&amp;B258,B258)))),C258)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IF(F258="","",IFERROR(CONCATENATE("PEUA",VLOOKUP(ESTADO,REPORTE!AV$2:AW$33,2,0),DIDTRITO_FORM,CADER_FORM,IFERROR(INDEX(BS:BS,MATCH(DAY(F258),BR:BR,0),1),DAY(F258)),IFERROR(INDEX(BS:BS,MATCH(MONTH(F258),BR:BR,0),1),MONTH(F258)),YEAR(F258),G258),""))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0"/>
        <v/>
      </c>
      <c r="T258" s="2" t="str">
        <f>IFERROR(INDEX('padron cfe'!D:D,MATCH(DATOS!C258,'padron cfe'!A:A,0),1),"")</f>
        <v/>
      </c>
      <c r="U258" s="4"/>
      <c r="V258" s="4"/>
      <c r="W258" s="4"/>
      <c r="X258" s="4"/>
      <c r="Y258" s="6" t="s">
        <v>157</v>
      </c>
      <c r="Z258" s="4"/>
      <c r="AA258" s="4" t="str">
        <f t="shared" ref="AA258:AA321" si="58">IF(Z258="","",(Z258*0.746*365*24)*0.75+438)</f>
        <v/>
      </c>
      <c r="AB258" s="4"/>
      <c r="AC258" s="4"/>
      <c r="AD258" s="4"/>
      <c r="AE258" s="2" t="str">
        <f>IFERROR(IF(INDEX(AE$1:AE257,MATCH(J258,J$1:J257,0),1)=0,"",INDEX(AE$1:AE257,MATCH(J258,J$1:J257,0),1)),"")</f>
        <v/>
      </c>
      <c r="AF258" s="2" t="str">
        <f>IFERROR(IF(INDEX(AF$1:AF257,MATCH(J258,J$1:J257,0),1)=0,"",INDEX(AF$1:AF257,MATCH(J258,J$1:J257,0),1)),"")</f>
        <v/>
      </c>
      <c r="AG258" s="2" t="str">
        <f>IFERROR(IF(INDEX(AG$1:AG257,MATCH(J258,J$1:J257,0),1)=0,"",INDEX(AG$1:AG257,MATCH(J258,J$1:J257,0),1)),"")</f>
        <v/>
      </c>
      <c r="AH258" s="2"/>
      <c r="AI258" s="2"/>
      <c r="AJ258" s="2"/>
      <c r="AK258" s="4"/>
      <c r="AL258" s="4"/>
      <c r="AM258" s="4"/>
      <c r="AN258" s="4"/>
      <c r="AO258" s="4"/>
      <c r="AP258" s="4"/>
      <c r="AQ258" s="4"/>
      <c r="AR258" s="4"/>
      <c r="AS258" s="4"/>
      <c r="AU258" s="7"/>
      <c r="AV258" s="47"/>
      <c r="AW258" s="66"/>
      <c r="AX258" s="66"/>
      <c r="AY258" s="66"/>
      <c r="AZ258" s="78"/>
      <c r="BA258" s="66"/>
      <c r="BB258" s="66"/>
      <c r="BC258" s="4"/>
      <c r="BD258" s="69"/>
      <c r="BE258" s="4"/>
      <c r="BF258" s="4"/>
      <c r="BG258" s="9" t="s">
        <v>157</v>
      </c>
      <c r="BH258" s="7"/>
      <c r="BI258" s="7"/>
      <c r="BJ258" s="7"/>
      <c r="BK258" s="7"/>
      <c r="BL258" s="7"/>
      <c r="BM258" s="7" t="str">
        <f t="shared" ref="BM258:BM321" ca="1" si="59">IFERROR(IF(BG258="","",IF(BC258=5,"",IF(BG258-TODAY()&gt;0,"VIGENTE","VENCIDO"))),"")</f>
        <v/>
      </c>
      <c r="BN258" s="75" t="str">
        <f t="shared" ref="BN258:BN321" si="60">IFERROR(IF(BD258=0,"",BD258/6000),"")</f>
        <v/>
      </c>
      <c r="BO258" s="75" t="str">
        <f t="shared" ref="BO258:BO321" si="61">IFERROR(IF(VALUE(AU258)&gt;VALUE(APERTURA_VENTANILLA),"OK",""),"")</f>
        <v/>
      </c>
      <c r="BU258" s="4" t="str">
        <f>IF(IFERROR(VLOOKUP(C258,C259:C$1993,1,0),"")="","",COUNTIF(C:C,C258))</f>
        <v/>
      </c>
      <c r="BY258" s="5" t="str">
        <f>IF(B258="","",IF(BU258="",1+(MAX(BY$2:BY257)),""))</f>
        <v/>
      </c>
      <c r="BZ258" s="5" t="str">
        <f t="shared" ref="BZ258:BZ321" si="62">IF(BY258="","",AA258)</f>
        <v/>
      </c>
      <c r="CA258" s="5" t="str">
        <f t="shared" ref="CA258:CA321" si="63">IF(BY258="","",H258)</f>
        <v/>
      </c>
      <c r="CB258" s="14" t="str">
        <f t="shared" ref="CB258:CB321" si="64">IF(BY258="","",C258)</f>
        <v/>
      </c>
      <c r="CC258" s="25"/>
      <c r="CD258" s="15"/>
      <c r="CE258" s="5" t="str">
        <f t="shared" si="56"/>
        <v/>
      </c>
      <c r="CH258" s="5" t="str">
        <f t="shared" si="52"/>
        <v/>
      </c>
      <c r="CI258" s="5" t="str">
        <f>IF(J258="","",IFERROR(IF(VLOOKUP(J258,J$2:J257,1,0)=0,"",""),J258))</f>
        <v/>
      </c>
      <c r="CJ258" s="22" t="str">
        <f>IF(CI258="","",(IFERROR(VLOOKUP(MID(CI258,1,1),$DA$2:DE$28,3,0),0)+IFERROR(VLOOKUP(MID(CI258,2,1),DA$2:DE$28,4,0),0)+IFERROR(VLOOKUP(MID(CI258,3,1),DA$2:DE$28,5,0),0)+(ROW(CI258)/1000000000000)))</f>
        <v/>
      </c>
      <c r="CL258" s="5">
        <v>257</v>
      </c>
      <c r="CM258" s="5" t="str">
        <f>IFERROR(VLOOKUP(CL258,CH$2:CI1334,2,0),"")</f>
        <v/>
      </c>
      <c r="DG258" s="5" t="e">
        <f>IF(REPORTE!AH$2="si",IF(C258=VALUE(REPORTE!C$22),IF(SUM(DG259:DG$1993),CONCATENATE(INT(B258),", "),INT(B258)),""),IF(C258=VALUE(REPORTE!C$21),IF(SUM(DG259:DG$1993),CONCATENATE(INT(B258),", "),INT(B258)),""))</f>
        <v>#VALUE!</v>
      </c>
    </row>
    <row r="259" spans="1:111" s="5" customFormat="1" ht="15" customHeight="1" x14ac:dyDescent="0.25">
      <c r="A259" s="4" t="str">
        <f t="shared" ca="1" si="57"/>
        <v/>
      </c>
      <c r="B259" s="6"/>
      <c r="C259" s="8"/>
      <c r="D259" s="1" t="str">
        <f>IFERROR(INDEX('padron cfe'!B:B,MATCH(DATOS!C259,'padron cfe'!A:A,0),1),"")</f>
        <v/>
      </c>
      <c r="E259" s="1"/>
      <c r="F259" s="7"/>
      <c r="G259" s="9" t="s">
        <v>157</v>
      </c>
      <c r="H259" s="5" t="str">
        <f>IF(F259="","",IFERROR(CONCATENATE("PEUA",VLOOKUP(ESTADO,REPORTE!AV$2:AW$33,2,0),DIDTRITO_FORM,CADER_FORM,IFERROR(INDEX(BS:BS,MATCH(DAY(F259),BR:BR,0),1),DAY(F259)),IFERROR(INDEX(BS:BS,MATCH(MONTH(F259),BR:BR,0),1),MONTH(F259)),YEAR(F259),G259),""))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5">IF(J259="","",Q258)</f>
        <v/>
      </c>
      <c r="T259" s="2" t="str">
        <f>IFERROR(INDEX('padron cfe'!D:D,MATCH(DATOS!C259,'padron cfe'!A:A,0),1),"")</f>
        <v/>
      </c>
      <c r="U259" s="4"/>
      <c r="V259" s="4"/>
      <c r="W259" s="4"/>
      <c r="X259" s="4"/>
      <c r="Y259" s="6" t="s">
        <v>157</v>
      </c>
      <c r="Z259" s="4"/>
      <c r="AA259" s="4" t="str">
        <f t="shared" si="58"/>
        <v/>
      </c>
      <c r="AB259" s="4"/>
      <c r="AC259" s="4"/>
      <c r="AD259" s="4"/>
      <c r="AE259" s="2" t="str">
        <f>IFERROR(IF(INDEX(AE$1:AE258,MATCH(J259,J$1:J258,0),1)=0,"",INDEX(AE$1:AE258,MATCH(J259,J$1:J258,0),1)),"")</f>
        <v/>
      </c>
      <c r="AF259" s="2" t="str">
        <f>IFERROR(IF(INDEX(AF$1:AF258,MATCH(J259,J$1:J258,0),1)=0,"",INDEX(AF$1:AF258,MATCH(J259,J$1:J258,0),1)),"")</f>
        <v/>
      </c>
      <c r="AG259" s="2" t="str">
        <f>IFERROR(IF(INDEX(AG$1:AG258,MATCH(J259,J$1:J258,0),1)=0,"",INDEX(AG$1:AG258,MATCH(J259,J$1:J258,0),1)),"")</f>
        <v/>
      </c>
      <c r="AH259" s="2"/>
      <c r="AI259" s="2"/>
      <c r="AJ259" s="2"/>
      <c r="AK259" s="4"/>
      <c r="AL259" s="4"/>
      <c r="AM259" s="4"/>
      <c r="AN259" s="4"/>
      <c r="AO259" s="4"/>
      <c r="AP259" s="4"/>
      <c r="AQ259" s="4"/>
      <c r="AR259" s="4"/>
      <c r="AS259" s="4"/>
      <c r="AU259" s="7"/>
      <c r="AV259" s="47"/>
      <c r="AW259" s="66"/>
      <c r="AX259" s="66"/>
      <c r="AY259" s="66"/>
      <c r="AZ259" s="78"/>
      <c r="BA259" s="66"/>
      <c r="BB259" s="66"/>
      <c r="BC259" s="4"/>
      <c r="BD259" s="69"/>
      <c r="BE259" s="4"/>
      <c r="BF259" s="4"/>
      <c r="BG259" s="9"/>
      <c r="BH259" s="7"/>
      <c r="BI259" s="7"/>
      <c r="BJ259" s="7"/>
      <c r="BK259" s="7"/>
      <c r="BL259" s="7"/>
      <c r="BM259" s="7" t="str">
        <f t="shared" ca="1" si="59"/>
        <v/>
      </c>
      <c r="BN259" s="75" t="str">
        <f t="shared" si="60"/>
        <v/>
      </c>
      <c r="BO259" s="75" t="str">
        <f t="shared" si="61"/>
        <v/>
      </c>
      <c r="BU259" s="4" t="str">
        <f>IF(IFERROR(VLOOKUP(C259,C260:C$1993,1,0),"")="","",COUNTIF(C:C,C259))</f>
        <v/>
      </c>
      <c r="BY259" s="5" t="str">
        <f>IF(B259="","",IF(BU259="",1+(MAX(BY$2:BY258)),""))</f>
        <v/>
      </c>
      <c r="BZ259" s="5" t="str">
        <f t="shared" si="62"/>
        <v/>
      </c>
      <c r="CA259" s="5" t="str">
        <f t="shared" si="63"/>
        <v/>
      </c>
      <c r="CB259" s="14" t="str">
        <f t="shared" si="64"/>
        <v/>
      </c>
      <c r="CC259" s="25"/>
      <c r="CD259" s="15"/>
      <c r="CE259" s="5" t="str">
        <f t="shared" si="56"/>
        <v/>
      </c>
      <c r="CH259" s="5" t="str">
        <f t="shared" si="52"/>
        <v/>
      </c>
      <c r="CI259" s="5" t="str">
        <f>IF(J259="","",IFERROR(IF(VLOOKUP(J259,J$2:J258,1,0)=0,"",""),J259))</f>
        <v/>
      </c>
      <c r="CJ259" s="22" t="str">
        <f>IF(CI259="","",(IFERROR(VLOOKUP(MID(CI259,1,1),$DA$2:DE$28,3,0),0)+IFERROR(VLOOKUP(MID(CI259,2,1),DA$2:DE$28,4,0),0)+IFERROR(VLOOKUP(MID(CI259,3,1),DA$2:DE$28,5,0),0)+(ROW(CI259)/1000000000000)))</f>
        <v/>
      </c>
      <c r="CL259" s="5">
        <v>258</v>
      </c>
      <c r="CM259" s="5" t="str">
        <f>IFERROR(VLOOKUP(CL259,CH$2:CI1335,2,0),"")</f>
        <v/>
      </c>
      <c r="DG259" s="5" t="e">
        <f>IF(REPORTE!AH$2="si",IF(C259=VALUE(REPORTE!C$22),IF(SUM(DG260:DG$1993),CONCATENATE(INT(B259),", "),INT(B259)),""),IF(C259=VALUE(REPORTE!C$21),IF(SUM(DG260:DG$1993),CONCATENATE(INT(B259),", "),INT(B259)),""))</f>
        <v>#VALUE!</v>
      </c>
    </row>
    <row r="260" spans="1:111" s="5" customFormat="1" ht="15" customHeight="1" x14ac:dyDescent="0.25">
      <c r="A260" s="4" t="str">
        <f t="shared" ca="1" si="57"/>
        <v/>
      </c>
      <c r="B260" s="6"/>
      <c r="C260" s="8"/>
      <c r="D260" s="1" t="str">
        <f>IFERROR(INDEX('padron cfe'!B:B,MATCH(DATOS!C260,'padron cfe'!A:A,0),1),"")</f>
        <v/>
      </c>
      <c r="E260" s="1"/>
      <c r="F260" s="7"/>
      <c r="G260" s="9" t="s">
        <v>157</v>
      </c>
      <c r="H260" s="5" t="str">
        <f>IF(F260="","",IFERROR(CONCATENATE("PEUA",VLOOKUP(ESTADO,REPORTE!AV$2:AW$33,2,0),DIDTRITO_FORM,CADER_FORM,IFERROR(INDEX(BS:BS,MATCH(DAY(F260),BR:BR,0),1),DAY(F260)),IFERROR(INDEX(BS:BS,MATCH(MONTH(F260),BR:BR,0),1),MONTH(F260)),YEAR(F260),G260),""))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5"/>
        <v/>
      </c>
      <c r="T260" s="2" t="str">
        <f>IFERROR(INDEX('padron cfe'!D:D,MATCH(DATOS!C260,'padron cfe'!A:A,0),1),"")</f>
        <v/>
      </c>
      <c r="U260" s="4"/>
      <c r="V260" s="4"/>
      <c r="W260" s="4"/>
      <c r="X260" s="4"/>
      <c r="Y260" s="6" t="s">
        <v>157</v>
      </c>
      <c r="Z260" s="4"/>
      <c r="AA260" s="4" t="str">
        <f t="shared" si="58"/>
        <v/>
      </c>
      <c r="AB260" s="4"/>
      <c r="AC260" s="4"/>
      <c r="AD260" s="4"/>
      <c r="AE260" s="2" t="str">
        <f>IFERROR(IF(INDEX(AE$1:AE259,MATCH(J260,J$1:J259,0),1)=0,"",INDEX(AE$1:AE259,MATCH(J260,J$1:J259,0),1)),"")</f>
        <v/>
      </c>
      <c r="AF260" s="2" t="str">
        <f>IFERROR(IF(INDEX(AF$1:AF259,MATCH(J260,J$1:J259,0),1)=0,"",INDEX(AF$1:AF259,MATCH(J260,J$1:J259,0),1)),"")</f>
        <v/>
      </c>
      <c r="AG260" s="2" t="str">
        <f>IFERROR(IF(INDEX(AG$1:AG259,MATCH(J260,J$1:J259,0),1)=0,"",INDEX(AG$1:AG259,MATCH(J260,J$1:J259,0),1)),"")</f>
        <v/>
      </c>
      <c r="AH260" s="2"/>
      <c r="AI260" s="2"/>
      <c r="AJ260" s="2"/>
      <c r="AK260" s="4"/>
      <c r="AL260" s="4"/>
      <c r="AM260" s="4"/>
      <c r="AN260" s="4"/>
      <c r="AO260" s="4"/>
      <c r="AP260" s="4"/>
      <c r="AQ260" s="4"/>
      <c r="AR260" s="4"/>
      <c r="AS260" s="4"/>
      <c r="AU260" s="7"/>
      <c r="AV260" s="47"/>
      <c r="AW260" s="66"/>
      <c r="AX260" s="66"/>
      <c r="AY260" s="66"/>
      <c r="AZ260" s="78"/>
      <c r="BA260" s="66"/>
      <c r="BB260" s="66"/>
      <c r="BC260" s="4"/>
      <c r="BD260" s="69"/>
      <c r="BE260" s="4"/>
      <c r="BF260" s="4"/>
      <c r="BG260" s="9" t="s">
        <v>157</v>
      </c>
      <c r="BH260" s="7"/>
      <c r="BI260" s="7"/>
      <c r="BJ260" s="7"/>
      <c r="BK260" s="7"/>
      <c r="BL260" s="7"/>
      <c r="BM260" s="7" t="str">
        <f t="shared" ca="1" si="59"/>
        <v/>
      </c>
      <c r="BN260" s="75" t="str">
        <f t="shared" si="60"/>
        <v/>
      </c>
      <c r="BO260" s="75" t="str">
        <f t="shared" si="61"/>
        <v/>
      </c>
      <c r="BU260" s="4" t="str">
        <f>IF(IFERROR(VLOOKUP(C260,C261:C$1993,1,0),"")="","",COUNTIF(C:C,C260))</f>
        <v/>
      </c>
      <c r="BY260" s="5" t="str">
        <f>IF(B260="","",IF(BU260="",1+(MAX(BY$2:BY259)),""))</f>
        <v/>
      </c>
      <c r="BZ260" s="5" t="str">
        <f t="shared" si="62"/>
        <v/>
      </c>
      <c r="CA260" s="5" t="str">
        <f t="shared" si="63"/>
        <v/>
      </c>
      <c r="CB260" s="14" t="str">
        <f t="shared" si="64"/>
        <v/>
      </c>
      <c r="CC260" s="25"/>
      <c r="CD260" s="15"/>
      <c r="CE260" s="5" t="str">
        <f t="shared" si="56"/>
        <v/>
      </c>
      <c r="CH260" s="5" t="str">
        <f t="shared" si="52"/>
        <v/>
      </c>
      <c r="CI260" s="5" t="str">
        <f>IF(J260="","",IFERROR(IF(VLOOKUP(J260,J$2:J259,1,0)=0,"",""),J260))</f>
        <v/>
      </c>
      <c r="CJ260" s="22" t="str">
        <f>IF(CI260="","",(IFERROR(VLOOKUP(MID(CI260,1,1),$DA$2:DE$28,3,0),0)+IFERROR(VLOOKUP(MID(CI260,2,1),DA$2:DE$28,4,0),0)+IFERROR(VLOOKUP(MID(CI260,3,1),DA$2:DE$28,5,0),0)+(ROW(CI260)/1000000000000)))</f>
        <v/>
      </c>
      <c r="CL260" s="5">
        <v>259</v>
      </c>
      <c r="CM260" s="5" t="str">
        <f>IFERROR(VLOOKUP(CL260,CH$2:CI1336,2,0),"")</f>
        <v/>
      </c>
      <c r="DG260" s="5" t="e">
        <f>IF(REPORTE!AH$2="si",IF(C260=VALUE(REPORTE!C$22),IF(SUM(DG261:DG$1993),CONCATENATE(INT(B260),", "),INT(B260)),""),IF(C260=VALUE(REPORTE!C$21),IF(SUM(DG261:DG$1993),CONCATENATE(INT(B260),", "),INT(B260)),""))</f>
        <v>#VALUE!</v>
      </c>
    </row>
    <row r="261" spans="1:111" s="5" customFormat="1" ht="15" customHeight="1" x14ac:dyDescent="0.25">
      <c r="A261" s="4" t="str">
        <f t="shared" ca="1" si="57"/>
        <v/>
      </c>
      <c r="B261" s="6"/>
      <c r="C261" s="8"/>
      <c r="D261" s="1" t="str">
        <f>IFERROR(INDEX('padron cfe'!B:B,MATCH(DATOS!C261,'padron cfe'!A:A,0),1),"")</f>
        <v/>
      </c>
      <c r="E261" s="1"/>
      <c r="F261" s="7"/>
      <c r="G261" s="9" t="s">
        <v>157</v>
      </c>
      <c r="H261" s="5" t="str">
        <f>IF(F261="","",IFERROR(CONCATENATE("PEUA",VLOOKUP(ESTADO,REPORTE!AV$2:AW$33,2,0),DIDTRITO_FORM,CADER_FORM,IFERROR(INDEX(BS:BS,MATCH(DAY(F261),BR:BR,0),1),DAY(F261)),IFERROR(INDEX(BS:BS,MATCH(MONTH(F261),BR:BR,0),1),MONTH(F261)),YEAR(F261),G261),""))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5"/>
        <v/>
      </c>
      <c r="T261" s="2" t="str">
        <f>IFERROR(INDEX('padron cfe'!D:D,MATCH(DATOS!C261,'padron cfe'!A:A,0),1),"")</f>
        <v/>
      </c>
      <c r="U261" s="4"/>
      <c r="V261" s="4"/>
      <c r="W261" s="4"/>
      <c r="X261" s="4"/>
      <c r="Y261" s="6" t="s">
        <v>157</v>
      </c>
      <c r="Z261" s="4"/>
      <c r="AA261" s="4" t="str">
        <f t="shared" si="58"/>
        <v/>
      </c>
      <c r="AB261" s="4"/>
      <c r="AC261" s="4"/>
      <c r="AD261" s="4"/>
      <c r="AE261" s="2" t="str">
        <f>IFERROR(IF(INDEX(AE$1:AE260,MATCH(J261,J$1:J260,0),1)=0,"",INDEX(AE$1:AE260,MATCH(J261,J$1:J260,0),1)),"")</f>
        <v/>
      </c>
      <c r="AF261" s="2" t="str">
        <f>IFERROR(IF(INDEX(AF$1:AF260,MATCH(J261,J$1:J260,0),1)=0,"",INDEX(AF$1:AF260,MATCH(J261,J$1:J260,0),1)),"")</f>
        <v/>
      </c>
      <c r="AG261" s="2" t="str">
        <f>IFERROR(IF(INDEX(AG$1:AG260,MATCH(J261,J$1:J260,0),1)=0,"",INDEX(AG$1:AG260,MATCH(J261,J$1:J260,0),1)),"")</f>
        <v/>
      </c>
      <c r="AH261" s="2"/>
      <c r="AI261" s="2"/>
      <c r="AJ261" s="2"/>
      <c r="AK261" s="4"/>
      <c r="AL261" s="4"/>
      <c r="AM261" s="4"/>
      <c r="AN261" s="4"/>
      <c r="AO261" s="4"/>
      <c r="AP261" s="4"/>
      <c r="AQ261" s="4"/>
      <c r="AR261" s="4"/>
      <c r="AS261" s="4"/>
      <c r="AU261" s="7"/>
      <c r="AV261" s="47"/>
      <c r="AW261" s="66"/>
      <c r="AX261" s="66"/>
      <c r="AY261" s="66"/>
      <c r="AZ261" s="78"/>
      <c r="BA261" s="66"/>
      <c r="BB261" s="66"/>
      <c r="BC261" s="4"/>
      <c r="BD261" s="69"/>
      <c r="BE261" s="4"/>
      <c r="BF261" s="4"/>
      <c r="BG261" s="9"/>
      <c r="BH261" s="7"/>
      <c r="BI261" s="7"/>
      <c r="BJ261" s="7"/>
      <c r="BK261" s="7"/>
      <c r="BL261" s="7"/>
      <c r="BM261" s="7" t="str">
        <f t="shared" ca="1" si="59"/>
        <v/>
      </c>
      <c r="BN261" s="75" t="str">
        <f t="shared" si="60"/>
        <v/>
      </c>
      <c r="BO261" s="75" t="str">
        <f t="shared" si="61"/>
        <v/>
      </c>
      <c r="BU261" s="4" t="str">
        <f>IF(IFERROR(VLOOKUP(C261,C262:C$1993,1,0),"")="","",COUNTIF(C:C,C261))</f>
        <v/>
      </c>
      <c r="BY261" s="5" t="str">
        <f>IF(B261="","",IF(BU261="",1+(MAX(BY$2:BY260)),""))</f>
        <v/>
      </c>
      <c r="BZ261" s="5" t="str">
        <f t="shared" si="62"/>
        <v/>
      </c>
      <c r="CA261" s="5" t="str">
        <f t="shared" si="63"/>
        <v/>
      </c>
      <c r="CB261" s="14" t="str">
        <f t="shared" si="64"/>
        <v/>
      </c>
      <c r="CC261" s="25"/>
      <c r="CD261" s="15"/>
      <c r="CE261" s="5" t="str">
        <f t="shared" si="56"/>
        <v/>
      </c>
      <c r="CH261" s="5" t="str">
        <f t="shared" si="52"/>
        <v/>
      </c>
      <c r="CI261" s="5" t="str">
        <f>IF(J261="","",IFERROR(IF(VLOOKUP(J261,J$2:J260,1,0)=0,"",""),J261))</f>
        <v/>
      </c>
      <c r="CJ261" s="22" t="str">
        <f>IF(CI261="","",(IFERROR(VLOOKUP(MID(CI261,1,1),$DA$2:DE$28,3,0),0)+IFERROR(VLOOKUP(MID(CI261,2,1),DA$2:DE$28,4,0),0)+IFERROR(VLOOKUP(MID(CI261,3,1),DA$2:DE$28,5,0),0)+(ROW(CI261)/1000000000000)))</f>
        <v/>
      </c>
      <c r="CL261" s="5">
        <v>260</v>
      </c>
      <c r="CM261" s="5" t="str">
        <f>IFERROR(VLOOKUP(CL261,CH$2:CI1337,2,0),"")</f>
        <v/>
      </c>
      <c r="DG261" s="5" t="e">
        <f>IF(REPORTE!AH$2="si",IF(C261=VALUE(REPORTE!C$22),IF(SUM(DG262:DG$1993),CONCATENATE(INT(B261),", "),INT(B261)),""),IF(C261=VALUE(REPORTE!C$21),IF(SUM(DG262:DG$1993),CONCATENATE(INT(B261),", "),INT(B261)),""))</f>
        <v>#VALUE!</v>
      </c>
    </row>
    <row r="262" spans="1:111" s="5" customFormat="1" ht="15" customHeight="1" x14ac:dyDescent="0.25">
      <c r="A262" s="4" t="str">
        <f t="shared" ca="1" si="57"/>
        <v/>
      </c>
      <c r="B262" s="6"/>
      <c r="C262" s="8"/>
      <c r="D262" s="1" t="str">
        <f>IFERROR(INDEX('padron cfe'!B:B,MATCH(DATOS!C262,'padron cfe'!A:A,0),1),"")</f>
        <v/>
      </c>
      <c r="E262" s="1"/>
      <c r="F262" s="7"/>
      <c r="G262" s="9" t="s">
        <v>157</v>
      </c>
      <c r="H262" s="5" t="str">
        <f>IF(F262="","",IFERROR(CONCATENATE("PEUA",VLOOKUP(ESTADO,REPORTE!AV$2:AW$33,2,0),DIDTRITO_FORM,CADER_FORM,IFERROR(INDEX(BS:BS,MATCH(DAY(F262),BR:BR,0),1),DAY(F262)),IFERROR(INDEX(BS:BS,MATCH(MONTH(F262),BR:BR,0),1),MONTH(F262)),YEAR(F262),G262),""))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5"/>
        <v/>
      </c>
      <c r="T262" s="2" t="str">
        <f>IFERROR(INDEX('padron cfe'!D:D,MATCH(DATOS!C262,'padron cfe'!A:A,0),1),"")</f>
        <v/>
      </c>
      <c r="U262" s="4"/>
      <c r="V262" s="4"/>
      <c r="W262" s="4"/>
      <c r="X262" s="4"/>
      <c r="Y262" s="6" t="s">
        <v>157</v>
      </c>
      <c r="Z262" s="4"/>
      <c r="AA262" s="4" t="str">
        <f t="shared" si="58"/>
        <v/>
      </c>
      <c r="AB262" s="4"/>
      <c r="AC262" s="4"/>
      <c r="AD262" s="4"/>
      <c r="AE262" s="2" t="str">
        <f>IFERROR(IF(INDEX(AE$1:AE261,MATCH(J262,J$1:J261,0),1)=0,"",INDEX(AE$1:AE261,MATCH(J262,J$1:J261,0),1)),"")</f>
        <v/>
      </c>
      <c r="AF262" s="2" t="str">
        <f>IFERROR(IF(INDEX(AF$1:AF261,MATCH(J262,J$1:J261,0),1)=0,"",INDEX(AF$1:AF261,MATCH(J262,J$1:J261,0),1)),"")</f>
        <v/>
      </c>
      <c r="AG262" s="2" t="str">
        <f>IFERROR(IF(INDEX(AG$1:AG261,MATCH(J262,J$1:J261,0),1)=0,"",INDEX(AG$1:AG261,MATCH(J262,J$1:J261,0),1)),"")</f>
        <v/>
      </c>
      <c r="AH262" s="2"/>
      <c r="AI262" s="2"/>
      <c r="AJ262" s="2"/>
      <c r="AK262" s="4"/>
      <c r="AL262" s="4"/>
      <c r="AM262" s="4"/>
      <c r="AN262" s="4"/>
      <c r="AO262" s="4"/>
      <c r="AP262" s="4"/>
      <c r="AQ262" s="4"/>
      <c r="AR262" s="4"/>
      <c r="AS262" s="4"/>
      <c r="AU262" s="7"/>
      <c r="AV262" s="47"/>
      <c r="AW262" s="66"/>
      <c r="AX262" s="66"/>
      <c r="AY262" s="66"/>
      <c r="AZ262" s="78"/>
      <c r="BA262" s="66"/>
      <c r="BB262" s="66"/>
      <c r="BC262" s="4"/>
      <c r="BD262" s="69"/>
      <c r="BE262" s="4"/>
      <c r="BF262" s="4"/>
      <c r="BG262" s="9" t="s">
        <v>157</v>
      </c>
      <c r="BH262" s="7"/>
      <c r="BI262" s="7"/>
      <c r="BJ262" s="7"/>
      <c r="BK262" s="7"/>
      <c r="BL262" s="7"/>
      <c r="BM262" s="7" t="str">
        <f t="shared" ca="1" si="59"/>
        <v/>
      </c>
      <c r="BN262" s="75" t="str">
        <f t="shared" si="60"/>
        <v/>
      </c>
      <c r="BO262" s="75" t="str">
        <f t="shared" si="61"/>
        <v/>
      </c>
      <c r="BU262" s="4" t="str">
        <f>IF(IFERROR(VLOOKUP(C262,C263:C$1993,1,0),"")="","",COUNTIF(C:C,C262))</f>
        <v/>
      </c>
      <c r="BY262" s="5" t="str">
        <f>IF(B262="","",IF(BU262="",1+(MAX(BY$2:BY261)),""))</f>
        <v/>
      </c>
      <c r="BZ262" s="5" t="str">
        <f t="shared" si="62"/>
        <v/>
      </c>
      <c r="CA262" s="5" t="str">
        <f t="shared" si="63"/>
        <v/>
      </c>
      <c r="CB262" s="14" t="str">
        <f t="shared" si="64"/>
        <v/>
      </c>
      <c r="CC262" s="25"/>
      <c r="CD262" s="15"/>
      <c r="CE262" s="5" t="str">
        <f t="shared" si="56"/>
        <v/>
      </c>
      <c r="CH262" s="5" t="str">
        <f t="shared" si="52"/>
        <v/>
      </c>
      <c r="CI262" s="5" t="str">
        <f>IF(J262="","",IFERROR(IF(VLOOKUP(J262,J$2:J261,1,0)=0,"",""),J262))</f>
        <v/>
      </c>
      <c r="CJ262" s="22" t="str">
        <f>IF(CI262="","",(IFERROR(VLOOKUP(MID(CI262,1,1),$DA$2:DE$28,3,0),0)+IFERROR(VLOOKUP(MID(CI262,2,1),DA$2:DE$28,4,0),0)+IFERROR(VLOOKUP(MID(CI262,3,1),DA$2:DE$28,5,0),0)+(ROW(CI262)/1000000000000)))</f>
        <v/>
      </c>
      <c r="CL262" s="5">
        <v>261</v>
      </c>
      <c r="CM262" s="5" t="str">
        <f>IFERROR(VLOOKUP(CL262,CH$2:CI1338,2,0),"")</f>
        <v/>
      </c>
      <c r="DG262" s="5" t="e">
        <f>IF(REPORTE!AH$2="si",IF(C262=VALUE(REPORTE!C$22),IF(SUM(DG263:DG$1993),CONCATENATE(INT(B262),", "),INT(B262)),""),IF(C262=VALUE(REPORTE!C$21),IF(SUM(DG263:DG$1993),CONCATENATE(INT(B262),", "),INT(B262)),""))</f>
        <v>#VALUE!</v>
      </c>
    </row>
    <row r="263" spans="1:111" s="5" customFormat="1" ht="15" customHeight="1" x14ac:dyDescent="0.25">
      <c r="A263" s="4" t="str">
        <f t="shared" ca="1" si="57"/>
        <v/>
      </c>
      <c r="B263" s="6"/>
      <c r="C263" s="8"/>
      <c r="D263" s="1" t="str">
        <f>IFERROR(INDEX('padron cfe'!B:B,MATCH(DATOS!C263,'padron cfe'!A:A,0),1),"")</f>
        <v/>
      </c>
      <c r="E263" s="1"/>
      <c r="F263" s="7"/>
      <c r="G263" s="9" t="s">
        <v>157</v>
      </c>
      <c r="H263" s="5" t="str">
        <f>IF(F263="","",IFERROR(CONCATENATE("PEUA",VLOOKUP(ESTADO,REPORTE!AV$2:AW$33,2,0),DIDTRITO_FORM,CADER_FORM,IFERROR(INDEX(BS:BS,MATCH(DAY(F263),BR:BR,0),1),DAY(F263)),IFERROR(INDEX(BS:BS,MATCH(MONTH(F263),BR:BR,0),1),MONTH(F263)),YEAR(F263),G263),""))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5"/>
        <v/>
      </c>
      <c r="T263" s="2" t="str">
        <f>IFERROR(INDEX('padron cfe'!D:D,MATCH(DATOS!C263,'padron cfe'!A:A,0),1),"")</f>
        <v/>
      </c>
      <c r="U263" s="4"/>
      <c r="V263" s="4"/>
      <c r="W263" s="4"/>
      <c r="X263" s="4"/>
      <c r="Y263" s="6" t="s">
        <v>157</v>
      </c>
      <c r="Z263" s="4"/>
      <c r="AA263" s="4" t="str">
        <f t="shared" si="58"/>
        <v/>
      </c>
      <c r="AB263" s="4"/>
      <c r="AC263" s="4"/>
      <c r="AD263" s="4"/>
      <c r="AE263" s="2" t="str">
        <f>IFERROR(IF(INDEX(AE$1:AE262,MATCH(J263,J$1:J262,0),1)=0,"",INDEX(AE$1:AE262,MATCH(J263,J$1:J262,0),1)),"")</f>
        <v/>
      </c>
      <c r="AF263" s="2" t="str">
        <f>IFERROR(IF(INDEX(AF$1:AF262,MATCH(J263,J$1:J262,0),1)=0,"",INDEX(AF$1:AF262,MATCH(J263,J$1:J262,0),1)),"")</f>
        <v/>
      </c>
      <c r="AG263" s="2" t="str">
        <f>IFERROR(IF(INDEX(AG$1:AG262,MATCH(J263,J$1:J262,0),1)=0,"",INDEX(AG$1:AG262,MATCH(J263,J$1:J262,0),1)),"")</f>
        <v/>
      </c>
      <c r="AH263" s="2"/>
      <c r="AI263" s="2"/>
      <c r="AJ263" s="2"/>
      <c r="AK263" s="4"/>
      <c r="AL263" s="4"/>
      <c r="AM263" s="4"/>
      <c r="AN263" s="4"/>
      <c r="AO263" s="4"/>
      <c r="AP263" s="4"/>
      <c r="AQ263" s="4"/>
      <c r="AR263" s="4"/>
      <c r="AS263" s="4"/>
      <c r="AU263" s="7"/>
      <c r="AV263" s="47"/>
      <c r="AW263" s="66"/>
      <c r="AX263" s="66"/>
      <c r="AY263" s="66"/>
      <c r="AZ263" s="78"/>
      <c r="BA263" s="66"/>
      <c r="BB263" s="66"/>
      <c r="BC263" s="4"/>
      <c r="BD263" s="69"/>
      <c r="BE263" s="4"/>
      <c r="BF263" s="4"/>
      <c r="BG263" s="9"/>
      <c r="BH263" s="7"/>
      <c r="BI263" s="7"/>
      <c r="BJ263" s="7"/>
      <c r="BK263" s="7"/>
      <c r="BL263" s="7"/>
      <c r="BM263" s="7" t="str">
        <f t="shared" ca="1" si="59"/>
        <v/>
      </c>
      <c r="BN263" s="75" t="str">
        <f t="shared" si="60"/>
        <v/>
      </c>
      <c r="BO263" s="75" t="str">
        <f t="shared" si="61"/>
        <v/>
      </c>
      <c r="BU263" s="4" t="str">
        <f>IF(IFERROR(VLOOKUP(C263,C264:C$1993,1,0),"")="","",COUNTIF(C:C,C263))</f>
        <v/>
      </c>
      <c r="BY263" s="5" t="str">
        <f>IF(B263="","",IF(BU263="",1+(MAX(BY$2:BY262)),""))</f>
        <v/>
      </c>
      <c r="BZ263" s="5" t="str">
        <f t="shared" si="62"/>
        <v/>
      </c>
      <c r="CA263" s="5" t="str">
        <f t="shared" si="63"/>
        <v/>
      </c>
      <c r="CB263" s="14" t="str">
        <f t="shared" si="64"/>
        <v/>
      </c>
      <c r="CC263" s="25"/>
      <c r="CD263" s="15"/>
      <c r="CE263" s="5" t="str">
        <f t="shared" si="56"/>
        <v/>
      </c>
      <c r="CH263" s="5" t="str">
        <f t="shared" si="52"/>
        <v/>
      </c>
      <c r="CI263" s="5" t="str">
        <f>IF(J263="","",IFERROR(IF(VLOOKUP(J263,J$2:J262,1,0)=0,"",""),J263))</f>
        <v/>
      </c>
      <c r="CJ263" s="22" t="str">
        <f>IF(CI263="","",(IFERROR(VLOOKUP(MID(CI263,1,1),$DA$2:DE$28,3,0),0)+IFERROR(VLOOKUP(MID(CI263,2,1),DA$2:DE$28,4,0),0)+IFERROR(VLOOKUP(MID(CI263,3,1),DA$2:DE$28,5,0),0)+(ROW(CI263)/1000000000000)))</f>
        <v/>
      </c>
      <c r="CL263" s="5">
        <v>262</v>
      </c>
      <c r="CM263" s="5" t="str">
        <f>IFERROR(VLOOKUP(CL263,CH$2:CI1339,2,0),"")</f>
        <v/>
      </c>
      <c r="DG263" s="5" t="e">
        <f>IF(REPORTE!AH$2="si",IF(C263=VALUE(REPORTE!C$22),IF(SUM(DG264:DG$1993),CONCATENATE(INT(B263),", "),INT(B263)),""),IF(C263=VALUE(REPORTE!C$21),IF(SUM(DG264:DG$1993),CONCATENATE(INT(B263),", "),INT(B263)),""))</f>
        <v>#VALUE!</v>
      </c>
    </row>
    <row r="264" spans="1:111" s="5" customFormat="1" ht="15" customHeight="1" x14ac:dyDescent="0.25">
      <c r="A264" s="4" t="str">
        <f t="shared" ca="1" si="57"/>
        <v/>
      </c>
      <c r="B264" s="6"/>
      <c r="C264" s="8"/>
      <c r="D264" s="1" t="str">
        <f>IFERROR(INDEX('padron cfe'!B:B,MATCH(DATOS!C264,'padron cfe'!A:A,0),1),"")</f>
        <v/>
      </c>
      <c r="E264" s="1"/>
      <c r="F264" s="7"/>
      <c r="G264" s="9" t="s">
        <v>157</v>
      </c>
      <c r="H264" s="5" t="str">
        <f>IF(F264="","",IFERROR(CONCATENATE("PEUA",VLOOKUP(ESTADO,REPORTE!AV$2:AW$33,2,0),DIDTRITO_FORM,CADER_FORM,IFERROR(INDEX(BS:BS,MATCH(DAY(F264),BR:BR,0),1),DAY(F264)),IFERROR(INDEX(BS:BS,MATCH(MONTH(F264),BR:BR,0),1),MONTH(F264)),YEAR(F264),G264),""))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5"/>
        <v/>
      </c>
      <c r="T264" s="2" t="str">
        <f>IFERROR(INDEX('padron cfe'!D:D,MATCH(DATOS!C264,'padron cfe'!A:A,0),1),"")</f>
        <v/>
      </c>
      <c r="U264" s="4"/>
      <c r="V264" s="4"/>
      <c r="W264" s="4"/>
      <c r="X264" s="4"/>
      <c r="Y264" s="6" t="s">
        <v>157</v>
      </c>
      <c r="Z264" s="4"/>
      <c r="AA264" s="4" t="str">
        <f t="shared" si="58"/>
        <v/>
      </c>
      <c r="AB264" s="4"/>
      <c r="AC264" s="4"/>
      <c r="AD264" s="4"/>
      <c r="AE264" s="2" t="str">
        <f>IFERROR(IF(INDEX(AE$1:AE263,MATCH(J264,J$1:J263,0),1)=0,"",INDEX(AE$1:AE263,MATCH(J264,J$1:J263,0),1)),"")</f>
        <v/>
      </c>
      <c r="AF264" s="2" t="str">
        <f>IFERROR(IF(INDEX(AF$1:AF263,MATCH(J264,J$1:J263,0),1)=0,"",INDEX(AF$1:AF263,MATCH(J264,J$1:J263,0),1)),"")</f>
        <v/>
      </c>
      <c r="AG264" s="2" t="str">
        <f>IFERROR(IF(INDEX(AG$1:AG263,MATCH(J264,J$1:J263,0),1)=0,"",INDEX(AG$1:AG263,MATCH(J264,J$1:J263,0),1)),"")</f>
        <v/>
      </c>
      <c r="AH264" s="2"/>
      <c r="AI264" s="2"/>
      <c r="AJ264" s="2"/>
      <c r="AK264" s="4"/>
      <c r="AL264" s="4"/>
      <c r="AM264" s="4"/>
      <c r="AN264" s="4"/>
      <c r="AO264" s="4"/>
      <c r="AP264" s="4"/>
      <c r="AQ264" s="4"/>
      <c r="AR264" s="4"/>
      <c r="AS264" s="4"/>
      <c r="AU264" s="7"/>
      <c r="AV264" s="47"/>
      <c r="AW264" s="66"/>
      <c r="AX264" s="66"/>
      <c r="AY264" s="66"/>
      <c r="AZ264" s="78"/>
      <c r="BA264" s="66"/>
      <c r="BB264" s="66"/>
      <c r="BC264" s="4"/>
      <c r="BD264" s="69"/>
      <c r="BE264" s="4"/>
      <c r="BF264" s="4"/>
      <c r="BG264" s="9" t="s">
        <v>157</v>
      </c>
      <c r="BH264" s="7"/>
      <c r="BI264" s="7"/>
      <c r="BJ264" s="7"/>
      <c r="BK264" s="7"/>
      <c r="BL264" s="7"/>
      <c r="BM264" s="7" t="str">
        <f t="shared" ca="1" si="59"/>
        <v/>
      </c>
      <c r="BN264" s="75" t="str">
        <f t="shared" si="60"/>
        <v/>
      </c>
      <c r="BO264" s="75" t="str">
        <f t="shared" si="61"/>
        <v/>
      </c>
      <c r="BU264" s="4" t="str">
        <f>IF(IFERROR(VLOOKUP(C264,C265:C$1993,1,0),"")="","",COUNTIF(C:C,C264))</f>
        <v/>
      </c>
      <c r="BY264" s="5" t="str">
        <f>IF(B264="","",IF(BU264="",1+(MAX(BY$2:BY263)),""))</f>
        <v/>
      </c>
      <c r="BZ264" s="5" t="str">
        <f t="shared" si="62"/>
        <v/>
      </c>
      <c r="CA264" s="5" t="str">
        <f t="shared" si="63"/>
        <v/>
      </c>
      <c r="CB264" s="14" t="str">
        <f t="shared" si="64"/>
        <v/>
      </c>
      <c r="CC264" s="25"/>
      <c r="CD264" s="15"/>
      <c r="CE264" s="5" t="str">
        <f t="shared" si="56"/>
        <v/>
      </c>
      <c r="CH264" s="5" t="str">
        <f t="shared" si="52"/>
        <v/>
      </c>
      <c r="CI264" s="5" t="str">
        <f>IF(J264="","",IFERROR(IF(VLOOKUP(J264,J$2:J263,1,0)=0,"",""),J264))</f>
        <v/>
      </c>
      <c r="CJ264" s="22" t="str">
        <f>IF(CI264="","",(IFERROR(VLOOKUP(MID(CI264,1,1),$DA$2:DE$28,3,0),0)+IFERROR(VLOOKUP(MID(CI264,2,1),DA$2:DE$28,4,0),0)+IFERROR(VLOOKUP(MID(CI264,3,1),DA$2:DE$28,5,0),0)+(ROW(CI264)/1000000000000)))</f>
        <v/>
      </c>
      <c r="CL264" s="5">
        <v>263</v>
      </c>
      <c r="CM264" s="5" t="str">
        <f>IFERROR(VLOOKUP(CL264,CH$2:CI1340,2,0),"")</f>
        <v/>
      </c>
      <c r="DG264" s="5" t="e">
        <f>IF(REPORTE!AH$2="si",IF(C264=VALUE(REPORTE!C$22),IF(SUM(DG265:DG$1993),CONCATENATE(INT(B264),", "),INT(B264)),""),IF(C264=VALUE(REPORTE!C$21),IF(SUM(DG265:DG$1993),CONCATENATE(INT(B264),", "),INT(B264)),""))</f>
        <v>#VALUE!</v>
      </c>
    </row>
    <row r="265" spans="1:111" s="5" customFormat="1" ht="15" customHeight="1" x14ac:dyDescent="0.25">
      <c r="A265" s="4" t="str">
        <f t="shared" ca="1" si="57"/>
        <v/>
      </c>
      <c r="B265" s="6"/>
      <c r="C265" s="8"/>
      <c r="D265" s="1" t="str">
        <f>IFERROR(INDEX('padron cfe'!B:B,MATCH(DATOS!C265,'padron cfe'!A:A,0),1),"")</f>
        <v/>
      </c>
      <c r="E265" s="1"/>
      <c r="F265" s="7"/>
      <c r="G265" s="9" t="s">
        <v>157</v>
      </c>
      <c r="H265" s="5" t="str">
        <f>IF(F265="","",IFERROR(CONCATENATE("PEUA",VLOOKUP(ESTADO,REPORTE!AV$2:AW$33,2,0),DIDTRITO_FORM,CADER_FORM,IFERROR(INDEX(BS:BS,MATCH(DAY(F265),BR:BR,0),1),DAY(F265)),IFERROR(INDEX(BS:BS,MATCH(MONTH(F265),BR:BR,0),1),MONTH(F265)),YEAR(F265),G265),""))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5"/>
        <v/>
      </c>
      <c r="T265" s="2" t="str">
        <f>IFERROR(INDEX('padron cfe'!D:D,MATCH(DATOS!C265,'padron cfe'!A:A,0),1),"")</f>
        <v/>
      </c>
      <c r="U265" s="4"/>
      <c r="V265" s="4"/>
      <c r="W265" s="4"/>
      <c r="X265" s="4"/>
      <c r="Y265" s="6" t="s">
        <v>157</v>
      </c>
      <c r="Z265" s="4"/>
      <c r="AA265" s="4" t="str">
        <f t="shared" si="58"/>
        <v/>
      </c>
      <c r="AB265" s="4"/>
      <c r="AC265" s="4"/>
      <c r="AD265" s="4"/>
      <c r="AE265" s="2" t="str">
        <f>IFERROR(IF(INDEX(AE$1:AE264,MATCH(J265,J$1:J264,0),1)=0,"",INDEX(AE$1:AE264,MATCH(J265,J$1:J264,0),1)),"")</f>
        <v/>
      </c>
      <c r="AF265" s="2" t="str">
        <f>IFERROR(IF(INDEX(AF$1:AF264,MATCH(J265,J$1:J264,0),1)=0,"",INDEX(AF$1:AF264,MATCH(J265,J$1:J264,0),1)),"")</f>
        <v/>
      </c>
      <c r="AG265" s="2" t="str">
        <f>IFERROR(IF(INDEX(AG$1:AG264,MATCH(J265,J$1:J264,0),1)=0,"",INDEX(AG$1:AG264,MATCH(J265,J$1:J264,0),1)),"")</f>
        <v/>
      </c>
      <c r="AH265" s="2"/>
      <c r="AI265" s="2"/>
      <c r="AJ265" s="2"/>
      <c r="AK265" s="4"/>
      <c r="AL265" s="4"/>
      <c r="AM265" s="4"/>
      <c r="AN265" s="4"/>
      <c r="AO265" s="4"/>
      <c r="AP265" s="4"/>
      <c r="AQ265" s="4"/>
      <c r="AR265" s="4"/>
      <c r="AS265" s="4"/>
      <c r="AU265" s="7"/>
      <c r="AV265" s="47"/>
      <c r="AW265" s="66"/>
      <c r="AX265" s="66"/>
      <c r="AY265" s="66"/>
      <c r="AZ265" s="78"/>
      <c r="BA265" s="66"/>
      <c r="BB265" s="66"/>
      <c r="BC265" s="4"/>
      <c r="BD265" s="69"/>
      <c r="BE265" s="4"/>
      <c r="BF265" s="4"/>
      <c r="BG265" s="9"/>
      <c r="BH265" s="7"/>
      <c r="BI265" s="7"/>
      <c r="BJ265" s="7"/>
      <c r="BK265" s="7"/>
      <c r="BL265" s="7"/>
      <c r="BM265" s="7" t="str">
        <f t="shared" ca="1" si="59"/>
        <v/>
      </c>
      <c r="BN265" s="75" t="str">
        <f t="shared" si="60"/>
        <v/>
      </c>
      <c r="BO265" s="75" t="str">
        <f t="shared" si="61"/>
        <v/>
      </c>
      <c r="BU265" s="4" t="str">
        <f>IF(IFERROR(VLOOKUP(C265,C266:C$1993,1,0),"")="","",COUNTIF(C:C,C265))</f>
        <v/>
      </c>
      <c r="BY265" s="5" t="str">
        <f>IF(B265="","",IF(BU265="",1+(MAX(BY$2:BY264)),""))</f>
        <v/>
      </c>
      <c r="BZ265" s="5" t="str">
        <f t="shared" si="62"/>
        <v/>
      </c>
      <c r="CA265" s="5" t="str">
        <f t="shared" si="63"/>
        <v/>
      </c>
      <c r="CB265" s="14" t="str">
        <f t="shared" si="64"/>
        <v/>
      </c>
      <c r="CC265" s="25"/>
      <c r="CD265" s="15"/>
      <c r="CE265" s="5" t="str">
        <f t="shared" ref="CE265:CE296" si="66">CONCATENATE(AJ265,AL265,AM265,AN265,AO265)</f>
        <v/>
      </c>
      <c r="CH265" s="5" t="str">
        <f t="shared" si="52"/>
        <v/>
      </c>
      <c r="CI265" s="5" t="str">
        <f>IF(J265="","",IFERROR(IF(VLOOKUP(J265,J$2:J264,1,0)=0,"",""),J265))</f>
        <v/>
      </c>
      <c r="CJ265" s="22" t="str">
        <f>IF(CI265="","",(IFERROR(VLOOKUP(MID(CI265,1,1),$DA$2:DE$28,3,0),0)+IFERROR(VLOOKUP(MID(CI265,2,1),DA$2:DE$28,4,0),0)+IFERROR(VLOOKUP(MID(CI265,3,1),DA$2:DE$28,5,0),0)+(ROW(CI265)/1000000000000)))</f>
        <v/>
      </c>
      <c r="CL265" s="5">
        <v>264</v>
      </c>
      <c r="CM265" s="5" t="str">
        <f>IFERROR(VLOOKUP(CL265,CH$2:CI1341,2,0),"")</f>
        <v/>
      </c>
      <c r="DG265" s="5" t="e">
        <f>IF(REPORTE!AH$2="si",IF(C265=VALUE(REPORTE!C$22),IF(SUM(DG266:DG$1993),CONCATENATE(INT(B265),", "),INT(B265)),""),IF(C265=VALUE(REPORTE!C$21),IF(SUM(DG266:DG$1993),CONCATENATE(INT(B265),", "),INT(B265)),""))</f>
        <v>#VALUE!</v>
      </c>
    </row>
    <row r="266" spans="1:111" s="5" customFormat="1" ht="15" customHeight="1" x14ac:dyDescent="0.25">
      <c r="A266" s="4" t="str">
        <f t="shared" ca="1" si="57"/>
        <v/>
      </c>
      <c r="B266" s="6"/>
      <c r="C266" s="8"/>
      <c r="D266" s="1" t="str">
        <f>IFERROR(INDEX('padron cfe'!B:B,MATCH(DATOS!C266,'padron cfe'!A:A,0),1),"")</f>
        <v/>
      </c>
      <c r="E266" s="1"/>
      <c r="F266" s="7"/>
      <c r="G266" s="9" t="s">
        <v>157</v>
      </c>
      <c r="H266" s="5" t="str">
        <f>IF(F266="","",IFERROR(CONCATENATE("PEUA",VLOOKUP(ESTADO,REPORTE!AV$2:AW$33,2,0),DIDTRITO_FORM,CADER_FORM,IFERROR(INDEX(BS:BS,MATCH(DAY(F266),BR:BR,0),1),DAY(F266)),IFERROR(INDEX(BS:BS,MATCH(MONTH(F266),BR:BR,0),1),MONTH(F266)),YEAR(F266),G266),""))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5"/>
        <v/>
      </c>
      <c r="T266" s="2" t="str">
        <f>IFERROR(INDEX('padron cfe'!D:D,MATCH(DATOS!C266,'padron cfe'!A:A,0),1),"")</f>
        <v/>
      </c>
      <c r="U266" s="4"/>
      <c r="V266" s="4"/>
      <c r="W266" s="4"/>
      <c r="X266" s="4"/>
      <c r="Y266" s="6" t="s">
        <v>157</v>
      </c>
      <c r="Z266" s="4"/>
      <c r="AA266" s="4" t="str">
        <f t="shared" si="58"/>
        <v/>
      </c>
      <c r="AB266" s="4"/>
      <c r="AC266" s="4"/>
      <c r="AD266" s="4"/>
      <c r="AE266" s="2" t="str">
        <f>IFERROR(IF(INDEX(AE$1:AE265,MATCH(J266,J$1:J265,0),1)=0,"",INDEX(AE$1:AE265,MATCH(J266,J$1:J265,0),1)),"")</f>
        <v/>
      </c>
      <c r="AF266" s="2" t="str">
        <f>IFERROR(IF(INDEX(AF$1:AF265,MATCH(J266,J$1:J265,0),1)=0,"",INDEX(AF$1:AF265,MATCH(J266,J$1:J265,0),1)),"")</f>
        <v/>
      </c>
      <c r="AG266" s="2" t="str">
        <f>IFERROR(IF(INDEX(AG$1:AG265,MATCH(J266,J$1:J265,0),1)=0,"",INDEX(AG$1:AG265,MATCH(J266,J$1:J265,0),1)),"")</f>
        <v/>
      </c>
      <c r="AH266" s="2"/>
      <c r="AI266" s="2"/>
      <c r="AJ266" s="2"/>
      <c r="AK266" s="4"/>
      <c r="AL266" s="4"/>
      <c r="AM266" s="4"/>
      <c r="AN266" s="4"/>
      <c r="AO266" s="4"/>
      <c r="AP266" s="4"/>
      <c r="AQ266" s="4"/>
      <c r="AR266" s="4"/>
      <c r="AS266" s="4"/>
      <c r="AU266" s="7"/>
      <c r="AV266" s="47"/>
      <c r="AW266" s="66"/>
      <c r="AX266" s="66"/>
      <c r="AY266" s="66"/>
      <c r="AZ266" s="78"/>
      <c r="BA266" s="66"/>
      <c r="BB266" s="66"/>
      <c r="BC266" s="4"/>
      <c r="BD266" s="69"/>
      <c r="BE266" s="4"/>
      <c r="BF266" s="4"/>
      <c r="BG266" s="9" t="s">
        <v>157</v>
      </c>
      <c r="BH266" s="7"/>
      <c r="BI266" s="7"/>
      <c r="BJ266" s="7"/>
      <c r="BK266" s="7"/>
      <c r="BL266" s="7"/>
      <c r="BM266" s="7" t="str">
        <f t="shared" ca="1" si="59"/>
        <v/>
      </c>
      <c r="BN266" s="75" t="str">
        <f t="shared" si="60"/>
        <v/>
      </c>
      <c r="BO266" s="75" t="str">
        <f t="shared" si="61"/>
        <v/>
      </c>
      <c r="BU266" s="4" t="str">
        <f>IF(IFERROR(VLOOKUP(C266,C267:C$1993,1,0),"")="","",COUNTIF(C:C,C266))</f>
        <v/>
      </c>
      <c r="BY266" s="5" t="str">
        <f>IF(B266="","",IF(BU266="",1+(MAX(BY$2:BY265)),""))</f>
        <v/>
      </c>
      <c r="BZ266" s="5" t="str">
        <f t="shared" si="62"/>
        <v/>
      </c>
      <c r="CA266" s="5" t="str">
        <f t="shared" si="63"/>
        <v/>
      </c>
      <c r="CB266" s="14" t="str">
        <f t="shared" si="64"/>
        <v/>
      </c>
      <c r="CC266" s="25"/>
      <c r="CD266" s="15"/>
      <c r="CE266" s="5" t="str">
        <f t="shared" si="66"/>
        <v/>
      </c>
      <c r="CH266" s="5" t="str">
        <f t="shared" si="52"/>
        <v/>
      </c>
      <c r="CI266" s="5" t="str">
        <f>IF(J266="","",IFERROR(IF(VLOOKUP(J266,J$2:J265,1,0)=0,"",""),J266))</f>
        <v/>
      </c>
      <c r="CJ266" s="22" t="str">
        <f>IF(CI266="","",(IFERROR(VLOOKUP(MID(CI266,1,1),$DA$2:DE$28,3,0),0)+IFERROR(VLOOKUP(MID(CI266,2,1),DA$2:DE$28,4,0),0)+IFERROR(VLOOKUP(MID(CI266,3,1),DA$2:DE$28,5,0),0)+(ROW(CI266)/1000000000000)))</f>
        <v/>
      </c>
      <c r="CL266" s="5">
        <v>265</v>
      </c>
      <c r="CM266" s="5" t="str">
        <f>IFERROR(VLOOKUP(CL266,CH$2:CI1342,2,0),"")</f>
        <v/>
      </c>
      <c r="DG266" s="5" t="e">
        <f>IF(REPORTE!AH$2="si",IF(C266=VALUE(REPORTE!C$22),IF(SUM(DG267:DG$1993),CONCATENATE(INT(B266),", "),INT(B266)),""),IF(C266=VALUE(REPORTE!C$21),IF(SUM(DG267:DG$1993),CONCATENATE(INT(B266),", "),INT(B266)),""))</f>
        <v>#VALUE!</v>
      </c>
    </row>
    <row r="267" spans="1:111" s="5" customFormat="1" ht="15" customHeight="1" x14ac:dyDescent="0.25">
      <c r="A267" s="4" t="str">
        <f t="shared" ca="1" si="57"/>
        <v/>
      </c>
      <c r="B267" s="6"/>
      <c r="C267" s="8"/>
      <c r="D267" s="1" t="str">
        <f>IFERROR(INDEX('padron cfe'!B:B,MATCH(DATOS!C267,'padron cfe'!A:A,0),1),"")</f>
        <v/>
      </c>
      <c r="E267" s="1"/>
      <c r="F267" s="7"/>
      <c r="G267" s="9" t="s">
        <v>157</v>
      </c>
      <c r="H267" s="5" t="str">
        <f>IF(F267="","",IFERROR(CONCATENATE("PEUA",VLOOKUP(ESTADO,REPORTE!AV$2:AW$33,2,0),DIDTRITO_FORM,CADER_FORM,IFERROR(INDEX(BS:BS,MATCH(DAY(F267),BR:BR,0),1),DAY(F267)),IFERROR(INDEX(BS:BS,MATCH(MONTH(F267),BR:BR,0),1),MONTH(F267)),YEAR(F267),G267),""))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5"/>
        <v/>
      </c>
      <c r="T267" s="2" t="str">
        <f>IFERROR(INDEX('padron cfe'!D:D,MATCH(DATOS!C267,'padron cfe'!A:A,0),1),"")</f>
        <v/>
      </c>
      <c r="U267" s="4"/>
      <c r="V267" s="4"/>
      <c r="W267" s="4"/>
      <c r="X267" s="4"/>
      <c r="Y267" s="6" t="s">
        <v>157</v>
      </c>
      <c r="Z267" s="4"/>
      <c r="AA267" s="4" t="str">
        <f t="shared" si="58"/>
        <v/>
      </c>
      <c r="AB267" s="4"/>
      <c r="AC267" s="4"/>
      <c r="AD267" s="4"/>
      <c r="AE267" s="2" t="str">
        <f>IFERROR(IF(INDEX(AE$1:AE266,MATCH(J267,J$1:J266,0),1)=0,"",INDEX(AE$1:AE266,MATCH(J267,J$1:J266,0),1)),"")</f>
        <v/>
      </c>
      <c r="AF267" s="2" t="str">
        <f>IFERROR(IF(INDEX(AF$1:AF266,MATCH(J267,J$1:J266,0),1)=0,"",INDEX(AF$1:AF266,MATCH(J267,J$1:J266,0),1)),"")</f>
        <v/>
      </c>
      <c r="AG267" s="2" t="str">
        <f>IFERROR(IF(INDEX(AG$1:AG266,MATCH(J267,J$1:J266,0),1)=0,"",INDEX(AG$1:AG266,MATCH(J267,J$1:J266,0),1)),"")</f>
        <v/>
      </c>
      <c r="AH267" s="2"/>
      <c r="AI267" s="2"/>
      <c r="AJ267" s="2"/>
      <c r="AK267" s="4"/>
      <c r="AL267" s="4"/>
      <c r="AM267" s="4"/>
      <c r="AN267" s="4"/>
      <c r="AO267" s="4"/>
      <c r="AP267" s="4"/>
      <c r="AQ267" s="4"/>
      <c r="AR267" s="4"/>
      <c r="AS267" s="4"/>
      <c r="AU267" s="7"/>
      <c r="AV267" s="47"/>
      <c r="AW267" s="66"/>
      <c r="AX267" s="66"/>
      <c r="AY267" s="66"/>
      <c r="AZ267" s="78"/>
      <c r="BA267" s="66"/>
      <c r="BB267" s="66"/>
      <c r="BC267" s="4"/>
      <c r="BD267" s="69"/>
      <c r="BE267" s="4"/>
      <c r="BF267" s="4"/>
      <c r="BG267" s="9"/>
      <c r="BH267" s="7"/>
      <c r="BI267" s="7"/>
      <c r="BJ267" s="7"/>
      <c r="BK267" s="7"/>
      <c r="BL267" s="7"/>
      <c r="BM267" s="7" t="str">
        <f t="shared" ca="1" si="59"/>
        <v/>
      </c>
      <c r="BN267" s="75" t="str">
        <f t="shared" si="60"/>
        <v/>
      </c>
      <c r="BO267" s="75" t="str">
        <f t="shared" si="61"/>
        <v/>
      </c>
      <c r="BU267" s="4" t="str">
        <f>IF(IFERROR(VLOOKUP(C267,C268:C$1993,1,0),"")="","",COUNTIF(C:C,C267))</f>
        <v/>
      </c>
      <c r="BY267" s="5" t="str">
        <f>IF(B267="","",IF(BU267="",1+(MAX(BY$2:BY266)),""))</f>
        <v/>
      </c>
      <c r="BZ267" s="5" t="str">
        <f t="shared" si="62"/>
        <v/>
      </c>
      <c r="CA267" s="5" t="str">
        <f t="shared" si="63"/>
        <v/>
      </c>
      <c r="CB267" s="14" t="str">
        <f t="shared" si="64"/>
        <v/>
      </c>
      <c r="CC267" s="25"/>
      <c r="CD267" s="15"/>
      <c r="CE267" s="5" t="str">
        <f t="shared" si="66"/>
        <v/>
      </c>
      <c r="CH267" s="5" t="str">
        <f t="shared" ref="CH267:CH330" si="67">IFERROR(RANK(CJ267,CJ$2:CJ$1493,1),"")</f>
        <v/>
      </c>
      <c r="CI267" s="5" t="str">
        <f>IF(J267="","",IFERROR(IF(VLOOKUP(J267,J$2:J266,1,0)=0,"",""),J267))</f>
        <v/>
      </c>
      <c r="CJ267" s="22" t="str">
        <f>IF(CI267="","",(IFERROR(VLOOKUP(MID(CI267,1,1),$DA$2:DE$28,3,0),0)+IFERROR(VLOOKUP(MID(CI267,2,1),DA$2:DE$28,4,0),0)+IFERROR(VLOOKUP(MID(CI267,3,1),DA$2:DE$28,5,0),0)+(ROW(CI267)/1000000000000)))</f>
        <v/>
      </c>
      <c r="CL267" s="5">
        <v>266</v>
      </c>
      <c r="CM267" s="5" t="str">
        <f>IFERROR(VLOOKUP(CL267,CH$2:CI1343,2,0),"")</f>
        <v/>
      </c>
      <c r="DG267" s="5" t="e">
        <f>IF(REPORTE!AH$2="si",IF(C267=VALUE(REPORTE!C$22),IF(SUM(DG268:DG$1993),CONCATENATE(INT(B267),", "),INT(B267)),""),IF(C267=VALUE(REPORTE!C$21),IF(SUM(DG268:DG$1993),CONCATENATE(INT(B267),", "),INT(B267)),""))</f>
        <v>#VALUE!</v>
      </c>
    </row>
    <row r="268" spans="1:111" s="5" customFormat="1" ht="15" customHeight="1" x14ac:dyDescent="0.25">
      <c r="A268" s="4" t="str">
        <f t="shared" ca="1" si="57"/>
        <v/>
      </c>
      <c r="B268" s="6"/>
      <c r="C268" s="8"/>
      <c r="D268" s="1" t="str">
        <f>IFERROR(INDEX('padron cfe'!B:B,MATCH(DATOS!C268,'padron cfe'!A:A,0),1),"")</f>
        <v/>
      </c>
      <c r="E268" s="1"/>
      <c r="F268" s="7"/>
      <c r="G268" s="9" t="s">
        <v>157</v>
      </c>
      <c r="H268" s="5" t="str">
        <f>IF(F268="","",IFERROR(CONCATENATE("PEUA",VLOOKUP(ESTADO,REPORTE!AV$2:AW$33,2,0),DIDTRITO_FORM,CADER_FORM,IFERROR(INDEX(BS:BS,MATCH(DAY(F268),BR:BR,0),1),DAY(F268)),IFERROR(INDEX(BS:BS,MATCH(MONTH(F268),BR:BR,0),1),MONTH(F268)),YEAR(F268),G268),""))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5"/>
        <v/>
      </c>
      <c r="T268" s="2" t="str">
        <f>IFERROR(INDEX('padron cfe'!D:D,MATCH(DATOS!C268,'padron cfe'!A:A,0),1),"")</f>
        <v/>
      </c>
      <c r="U268" s="4"/>
      <c r="V268" s="4"/>
      <c r="W268" s="4"/>
      <c r="X268" s="4"/>
      <c r="Y268" s="6" t="s">
        <v>157</v>
      </c>
      <c r="Z268" s="4"/>
      <c r="AA268" s="4" t="str">
        <f t="shared" si="58"/>
        <v/>
      </c>
      <c r="AB268" s="4"/>
      <c r="AC268" s="4"/>
      <c r="AD268" s="4"/>
      <c r="AE268" s="2" t="str">
        <f>IFERROR(IF(INDEX(AE$1:AE267,MATCH(J268,J$1:J267,0),1)=0,"",INDEX(AE$1:AE267,MATCH(J268,J$1:J267,0),1)),"")</f>
        <v/>
      </c>
      <c r="AF268" s="2" t="str">
        <f>IFERROR(IF(INDEX(AF$1:AF267,MATCH(J268,J$1:J267,0),1)=0,"",INDEX(AF$1:AF267,MATCH(J268,J$1:J267,0),1)),"")</f>
        <v/>
      </c>
      <c r="AG268" s="2" t="str">
        <f>IFERROR(IF(INDEX(AG$1:AG267,MATCH(J268,J$1:J267,0),1)=0,"",INDEX(AG$1:AG267,MATCH(J268,J$1:J267,0),1)),"")</f>
        <v/>
      </c>
      <c r="AH268" s="2"/>
      <c r="AI268" s="2"/>
      <c r="AJ268" s="2"/>
      <c r="AK268" s="4"/>
      <c r="AL268" s="4"/>
      <c r="AM268" s="4"/>
      <c r="AN268" s="4"/>
      <c r="AO268" s="4"/>
      <c r="AP268" s="4"/>
      <c r="AQ268" s="4"/>
      <c r="AR268" s="4"/>
      <c r="AS268" s="4"/>
      <c r="AU268" s="7"/>
      <c r="AV268" s="47"/>
      <c r="AW268" s="66"/>
      <c r="AX268" s="66"/>
      <c r="AY268" s="66"/>
      <c r="AZ268" s="78"/>
      <c r="BA268" s="66"/>
      <c r="BB268" s="66"/>
      <c r="BC268" s="4"/>
      <c r="BD268" s="69"/>
      <c r="BE268" s="4"/>
      <c r="BF268" s="4"/>
      <c r="BG268" s="9" t="s">
        <v>157</v>
      </c>
      <c r="BH268" s="7"/>
      <c r="BI268" s="7"/>
      <c r="BJ268" s="7"/>
      <c r="BK268" s="7"/>
      <c r="BL268" s="7"/>
      <c r="BM268" s="7" t="str">
        <f t="shared" ca="1" si="59"/>
        <v/>
      </c>
      <c r="BN268" s="75" t="str">
        <f t="shared" si="60"/>
        <v/>
      </c>
      <c r="BO268" s="75" t="str">
        <f t="shared" si="61"/>
        <v/>
      </c>
      <c r="BU268" s="4" t="str">
        <f>IF(IFERROR(VLOOKUP(C268,C269:C$1993,1,0),"")="","",COUNTIF(C:C,C268))</f>
        <v/>
      </c>
      <c r="BY268" s="5" t="str">
        <f>IF(B268="","",IF(BU268="",1+(MAX(BY$2:BY267)),""))</f>
        <v/>
      </c>
      <c r="BZ268" s="5" t="str">
        <f t="shared" si="62"/>
        <v/>
      </c>
      <c r="CA268" s="5" t="str">
        <f t="shared" si="63"/>
        <v/>
      </c>
      <c r="CB268" s="14" t="str">
        <f t="shared" si="64"/>
        <v/>
      </c>
      <c r="CC268" s="25"/>
      <c r="CD268" s="15"/>
      <c r="CE268" s="5" t="str">
        <f t="shared" si="66"/>
        <v/>
      </c>
      <c r="CH268" s="5" t="str">
        <f t="shared" si="67"/>
        <v/>
      </c>
      <c r="CI268" s="5" t="str">
        <f>IF(J268="","",IFERROR(IF(VLOOKUP(J268,J$2:J267,1,0)=0,"",""),J268))</f>
        <v/>
      </c>
      <c r="CJ268" s="22" t="str">
        <f>IF(CI268="","",(IFERROR(VLOOKUP(MID(CI268,1,1),$DA$2:DE$28,3,0),0)+IFERROR(VLOOKUP(MID(CI268,2,1),DA$2:DE$28,4,0),0)+IFERROR(VLOOKUP(MID(CI268,3,1),DA$2:DE$28,5,0),0)+(ROW(CI268)/1000000000000)))</f>
        <v/>
      </c>
      <c r="CL268" s="5">
        <v>267</v>
      </c>
      <c r="CM268" s="5" t="str">
        <f>IFERROR(VLOOKUP(CL268,CH$2:CI1344,2,0),"")</f>
        <v/>
      </c>
      <c r="CO268" s="14"/>
      <c r="DG268" s="5" t="e">
        <f>IF(REPORTE!AH$2="si",IF(C268=VALUE(REPORTE!C$22),IF(SUM(DG269:DG$1993),CONCATENATE(INT(B268),", "),INT(B268)),""),IF(C268=VALUE(REPORTE!C$21),IF(SUM(DG269:DG$1993),CONCATENATE(INT(B268),", "),INT(B268)),""))</f>
        <v>#VALUE!</v>
      </c>
    </row>
    <row r="269" spans="1:111" s="5" customFormat="1" ht="15" customHeight="1" x14ac:dyDescent="0.25">
      <c r="A269" s="4" t="str">
        <f t="shared" ca="1" si="57"/>
        <v/>
      </c>
      <c r="B269" s="6"/>
      <c r="C269" s="8"/>
      <c r="D269" s="1" t="str">
        <f>IFERROR(INDEX('padron cfe'!B:B,MATCH(DATOS!C269,'padron cfe'!A:A,0),1),"")</f>
        <v/>
      </c>
      <c r="E269" s="1"/>
      <c r="F269" s="7"/>
      <c r="G269" s="9" t="s">
        <v>157</v>
      </c>
      <c r="H269" s="5" t="str">
        <f>IF(F269="","",IFERROR(CONCATENATE("PEUA",VLOOKUP(ESTADO,REPORTE!AV$2:AW$33,2,0),DIDTRITO_FORM,CADER_FORM,IFERROR(INDEX(BS:BS,MATCH(DAY(F269),BR:BR,0),1),DAY(F269)),IFERROR(INDEX(BS:BS,MATCH(MONTH(F269),BR:BR,0),1),MONTH(F269)),YEAR(F269),G269),""))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5"/>
        <v/>
      </c>
      <c r="T269" s="2" t="str">
        <f>IFERROR(INDEX('padron cfe'!D:D,MATCH(DATOS!C269,'padron cfe'!A:A,0),1),"")</f>
        <v/>
      </c>
      <c r="U269" s="4"/>
      <c r="V269" s="4"/>
      <c r="W269" s="4"/>
      <c r="X269" s="4"/>
      <c r="Y269" s="6" t="s">
        <v>157</v>
      </c>
      <c r="Z269" s="4"/>
      <c r="AA269" s="4" t="str">
        <f t="shared" si="58"/>
        <v/>
      </c>
      <c r="AB269" s="4"/>
      <c r="AC269" s="4"/>
      <c r="AD269" s="4"/>
      <c r="AE269" s="2" t="str">
        <f>IFERROR(IF(INDEX(AE$1:AE268,MATCH(J269,J$1:J268,0),1)=0,"",INDEX(AE$1:AE268,MATCH(J269,J$1:J268,0),1)),"")</f>
        <v/>
      </c>
      <c r="AF269" s="2" t="str">
        <f>IFERROR(IF(INDEX(AF$1:AF268,MATCH(J269,J$1:J268,0),1)=0,"",INDEX(AF$1:AF268,MATCH(J269,J$1:J268,0),1)),"")</f>
        <v/>
      </c>
      <c r="AG269" s="2" t="str">
        <f>IFERROR(IF(INDEX(AG$1:AG268,MATCH(J269,J$1:J268,0),1)=0,"",INDEX(AG$1:AG268,MATCH(J269,J$1:J268,0),1)),"")</f>
        <v/>
      </c>
      <c r="AH269" s="2"/>
      <c r="AI269" s="2"/>
      <c r="AJ269" s="2"/>
      <c r="AK269" s="4"/>
      <c r="AL269" s="4"/>
      <c r="AM269" s="4"/>
      <c r="AN269" s="4"/>
      <c r="AO269" s="4"/>
      <c r="AP269" s="4"/>
      <c r="AQ269" s="4"/>
      <c r="AR269" s="4"/>
      <c r="AS269" s="4"/>
      <c r="AU269" s="7"/>
      <c r="AV269" s="47"/>
      <c r="AW269" s="66"/>
      <c r="AX269" s="66"/>
      <c r="AY269" s="66"/>
      <c r="AZ269" s="78"/>
      <c r="BA269" s="66"/>
      <c r="BB269" s="66"/>
      <c r="BC269" s="4"/>
      <c r="BD269" s="69"/>
      <c r="BE269" s="4"/>
      <c r="BF269" s="4"/>
      <c r="BG269" s="9"/>
      <c r="BH269" s="7"/>
      <c r="BI269" s="7"/>
      <c r="BJ269" s="7"/>
      <c r="BK269" s="7"/>
      <c r="BL269" s="7"/>
      <c r="BM269" s="7" t="str">
        <f t="shared" ca="1" si="59"/>
        <v/>
      </c>
      <c r="BN269" s="75" t="str">
        <f t="shared" si="60"/>
        <v/>
      </c>
      <c r="BO269" s="75" t="str">
        <f t="shared" si="61"/>
        <v/>
      </c>
      <c r="BU269" s="4" t="str">
        <f>IF(IFERROR(VLOOKUP(C269,C270:C$1993,1,0),"")="","",COUNTIF(C:C,C269))</f>
        <v/>
      </c>
      <c r="BY269" s="5" t="str">
        <f>IF(B269="","",IF(BU269="",1+(MAX(BY$2:BY268)),""))</f>
        <v/>
      </c>
      <c r="BZ269" s="5" t="str">
        <f t="shared" si="62"/>
        <v/>
      </c>
      <c r="CA269" s="5" t="str">
        <f t="shared" si="63"/>
        <v/>
      </c>
      <c r="CB269" s="14" t="str">
        <f t="shared" si="64"/>
        <v/>
      </c>
      <c r="CC269" s="25"/>
      <c r="CD269" s="15"/>
      <c r="CE269" s="5" t="str">
        <f t="shared" si="66"/>
        <v/>
      </c>
      <c r="CH269" s="5" t="str">
        <f t="shared" si="67"/>
        <v/>
      </c>
      <c r="CI269" s="5" t="str">
        <f>IF(J269="","",IFERROR(IF(VLOOKUP(J269,J$2:J268,1,0)=0,"",""),J269))</f>
        <v/>
      </c>
      <c r="CJ269" s="22" t="str">
        <f>IF(CI269="","",(IFERROR(VLOOKUP(MID(CI269,1,1),$DA$2:DE$28,3,0),0)+IFERROR(VLOOKUP(MID(CI269,2,1),DA$2:DE$28,4,0),0)+IFERROR(VLOOKUP(MID(CI269,3,1),DA$2:DE$28,5,0),0)+(ROW(CI269)/1000000000000)))</f>
        <v/>
      </c>
      <c r="CL269" s="5">
        <v>268</v>
      </c>
      <c r="CM269" s="5" t="str">
        <f>IFERROR(VLOOKUP(CL269,CH$2:CI1345,2,0),"")</f>
        <v/>
      </c>
      <c r="DG269" s="5" t="e">
        <f>IF(REPORTE!AH$2="si",IF(C269=VALUE(REPORTE!C$22),IF(SUM(DG270:DG$1993),CONCATENATE(INT(B269),", "),INT(B269)),""),IF(C269=VALUE(REPORTE!C$21),IF(SUM(DG270:DG$1993),CONCATENATE(INT(B269),", "),INT(B269)),""))</f>
        <v>#VALUE!</v>
      </c>
    </row>
    <row r="270" spans="1:111" s="5" customFormat="1" ht="15" customHeight="1" x14ac:dyDescent="0.25">
      <c r="A270" s="4" t="str">
        <f t="shared" ca="1" si="57"/>
        <v/>
      </c>
      <c r="B270" s="6"/>
      <c r="C270" s="8"/>
      <c r="D270" s="1" t="str">
        <f>IFERROR(INDEX('padron cfe'!B:B,MATCH(DATOS!C270,'padron cfe'!A:A,0),1),"")</f>
        <v/>
      </c>
      <c r="E270" s="1"/>
      <c r="F270" s="7"/>
      <c r="G270" s="9" t="s">
        <v>157</v>
      </c>
      <c r="H270" s="5" t="str">
        <f>IF(F270="","",IFERROR(CONCATENATE("PEUA",VLOOKUP(ESTADO,REPORTE!AV$2:AW$33,2,0),DIDTRITO_FORM,CADER_FORM,IFERROR(INDEX(BS:BS,MATCH(DAY(F270),BR:BR,0),1),DAY(F270)),IFERROR(INDEX(BS:BS,MATCH(MONTH(F270),BR:BR,0),1),MONTH(F270)),YEAR(F270),G270),""))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5"/>
        <v/>
      </c>
      <c r="T270" s="2" t="str">
        <f>IFERROR(INDEX('padron cfe'!D:D,MATCH(DATOS!C270,'padron cfe'!A:A,0),1),"")</f>
        <v/>
      </c>
      <c r="U270" s="4"/>
      <c r="V270" s="4"/>
      <c r="W270" s="4"/>
      <c r="X270" s="4"/>
      <c r="Y270" s="6" t="s">
        <v>157</v>
      </c>
      <c r="Z270" s="4"/>
      <c r="AA270" s="4" t="str">
        <f t="shared" si="58"/>
        <v/>
      </c>
      <c r="AB270" s="4"/>
      <c r="AC270" s="4"/>
      <c r="AD270" s="4"/>
      <c r="AE270" s="2" t="str">
        <f>IFERROR(IF(INDEX(AE$1:AE269,MATCH(J270,J$1:J269,0),1)=0,"",INDEX(AE$1:AE269,MATCH(J270,J$1:J269,0),1)),"")</f>
        <v/>
      </c>
      <c r="AF270" s="2" t="str">
        <f>IFERROR(IF(INDEX(AF$1:AF269,MATCH(J270,J$1:J269,0),1)=0,"",INDEX(AF$1:AF269,MATCH(J270,J$1:J269,0),1)),"")</f>
        <v/>
      </c>
      <c r="AG270" s="2" t="str">
        <f>IFERROR(IF(INDEX(AG$1:AG269,MATCH(J270,J$1:J269,0),1)=0,"",INDEX(AG$1:AG269,MATCH(J270,J$1:J269,0),1)),"")</f>
        <v/>
      </c>
      <c r="AH270" s="2"/>
      <c r="AI270" s="2"/>
      <c r="AJ270" s="2"/>
      <c r="AK270" s="4"/>
      <c r="AL270" s="4"/>
      <c r="AM270" s="4"/>
      <c r="AN270" s="4"/>
      <c r="AO270" s="4"/>
      <c r="AP270" s="4"/>
      <c r="AQ270" s="4"/>
      <c r="AR270" s="4"/>
      <c r="AS270" s="4"/>
      <c r="AU270" s="7"/>
      <c r="AV270" s="47"/>
      <c r="AW270" s="66"/>
      <c r="AX270" s="66"/>
      <c r="AY270" s="66"/>
      <c r="AZ270" s="78"/>
      <c r="BA270" s="66"/>
      <c r="BB270" s="66"/>
      <c r="BC270" s="4"/>
      <c r="BD270" s="69"/>
      <c r="BE270" s="4"/>
      <c r="BF270" s="4"/>
      <c r="BG270" s="9" t="s">
        <v>157</v>
      </c>
      <c r="BH270" s="7"/>
      <c r="BI270" s="7"/>
      <c r="BJ270" s="7"/>
      <c r="BK270" s="7"/>
      <c r="BL270" s="7"/>
      <c r="BM270" s="7" t="str">
        <f t="shared" ca="1" si="59"/>
        <v/>
      </c>
      <c r="BN270" s="75" t="str">
        <f t="shared" si="60"/>
        <v/>
      </c>
      <c r="BO270" s="75" t="str">
        <f t="shared" si="61"/>
        <v/>
      </c>
      <c r="BU270" s="4" t="str">
        <f>IF(IFERROR(VLOOKUP(C270,C271:C$1993,1,0),"")="","",COUNTIF(C:C,C270))</f>
        <v/>
      </c>
      <c r="BY270" s="5" t="str">
        <f>IF(B270="","",IF(BU270="",1+(MAX(BY$2:BY269)),""))</f>
        <v/>
      </c>
      <c r="BZ270" s="5" t="str">
        <f t="shared" si="62"/>
        <v/>
      </c>
      <c r="CA270" s="5" t="str">
        <f t="shared" si="63"/>
        <v/>
      </c>
      <c r="CB270" s="14" t="str">
        <f t="shared" si="64"/>
        <v/>
      </c>
      <c r="CC270" s="25"/>
      <c r="CD270" s="15"/>
      <c r="CE270" s="5" t="str">
        <f t="shared" si="66"/>
        <v/>
      </c>
      <c r="CH270" s="5" t="str">
        <f t="shared" si="67"/>
        <v/>
      </c>
      <c r="CI270" s="5" t="str">
        <f>IF(J270="","",IFERROR(IF(VLOOKUP(J270,J$2:J269,1,0)=0,"",""),J270))</f>
        <v/>
      </c>
      <c r="CJ270" s="22" t="str">
        <f>IF(CI270="","",(IFERROR(VLOOKUP(MID(CI270,1,1),$DA$2:DE$28,3,0),0)+IFERROR(VLOOKUP(MID(CI270,2,1),DA$2:DE$28,4,0),0)+IFERROR(VLOOKUP(MID(CI270,3,1),DA$2:DE$28,5,0),0)+(ROW(CI270)/1000000000000)))</f>
        <v/>
      </c>
      <c r="CL270" s="5">
        <v>269</v>
      </c>
      <c r="CM270" s="5" t="str">
        <f>IFERROR(VLOOKUP(CL270,CH$2:CI1346,2,0),"")</f>
        <v/>
      </c>
      <c r="DG270" s="5" t="e">
        <f>IF(REPORTE!AH$2="si",IF(C270=VALUE(REPORTE!C$22),IF(SUM(DG271:DG$1993),CONCATENATE(INT(B270),", "),INT(B270)),""),IF(C270=VALUE(REPORTE!C$21),IF(SUM(DG271:DG$1993),CONCATENATE(INT(B270),", "),INT(B270)),""))</f>
        <v>#VALUE!</v>
      </c>
    </row>
    <row r="271" spans="1:111" s="5" customFormat="1" ht="15" customHeight="1" x14ac:dyDescent="0.25">
      <c r="A271" s="4" t="str">
        <f t="shared" ca="1" si="57"/>
        <v/>
      </c>
      <c r="B271" s="6"/>
      <c r="C271" s="8"/>
      <c r="D271" s="1" t="str">
        <f>IFERROR(INDEX('padron cfe'!B:B,MATCH(DATOS!C271,'padron cfe'!A:A,0),1),"")</f>
        <v/>
      </c>
      <c r="E271" s="1"/>
      <c r="F271" s="7"/>
      <c r="G271" s="9" t="s">
        <v>157</v>
      </c>
      <c r="H271" s="5" t="str">
        <f>IF(F271="","",IFERROR(CONCATENATE("PEUA",VLOOKUP(ESTADO,REPORTE!AV$2:AW$33,2,0),DIDTRITO_FORM,CADER_FORM,IFERROR(INDEX(BS:BS,MATCH(DAY(F271),BR:BR,0),1),DAY(F271)),IFERROR(INDEX(BS:BS,MATCH(MONTH(F271),BR:BR,0),1),MONTH(F271)),YEAR(F271),G271),""))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5"/>
        <v/>
      </c>
      <c r="T271" s="2" t="str">
        <f>IFERROR(INDEX('padron cfe'!D:D,MATCH(DATOS!C271,'padron cfe'!A:A,0),1),"")</f>
        <v/>
      </c>
      <c r="U271" s="4"/>
      <c r="V271" s="4"/>
      <c r="W271" s="4"/>
      <c r="X271" s="4"/>
      <c r="Y271" s="6" t="s">
        <v>157</v>
      </c>
      <c r="Z271" s="4"/>
      <c r="AA271" s="4" t="str">
        <f t="shared" si="58"/>
        <v/>
      </c>
      <c r="AB271" s="4"/>
      <c r="AC271" s="4"/>
      <c r="AD271" s="4"/>
      <c r="AE271" s="2" t="str">
        <f>IFERROR(IF(INDEX(AE$1:AE270,MATCH(J271,J$1:J270,0),1)=0,"",INDEX(AE$1:AE270,MATCH(J271,J$1:J270,0),1)),"")</f>
        <v/>
      </c>
      <c r="AF271" s="2" t="str">
        <f>IFERROR(IF(INDEX(AF$1:AF270,MATCH(J271,J$1:J270,0),1)=0,"",INDEX(AF$1:AF270,MATCH(J271,J$1:J270,0),1)),"")</f>
        <v/>
      </c>
      <c r="AG271" s="2" t="str">
        <f>IFERROR(IF(INDEX(AG$1:AG270,MATCH(J271,J$1:J270,0),1)=0,"",INDEX(AG$1:AG270,MATCH(J271,J$1:J270,0),1)),"")</f>
        <v/>
      </c>
      <c r="AH271" s="2"/>
      <c r="AI271" s="2"/>
      <c r="AJ271" s="2"/>
      <c r="AK271" s="4"/>
      <c r="AL271" s="4"/>
      <c r="AM271" s="4"/>
      <c r="AN271" s="4"/>
      <c r="AO271" s="4"/>
      <c r="AP271" s="4"/>
      <c r="AQ271" s="4"/>
      <c r="AR271" s="4"/>
      <c r="AS271" s="4"/>
      <c r="AU271" s="7"/>
      <c r="AV271" s="47"/>
      <c r="AW271" s="66"/>
      <c r="AX271" s="66"/>
      <c r="AY271" s="66"/>
      <c r="AZ271" s="78"/>
      <c r="BA271" s="66"/>
      <c r="BB271" s="66"/>
      <c r="BC271" s="4"/>
      <c r="BD271" s="69"/>
      <c r="BE271" s="4"/>
      <c r="BF271" s="4"/>
      <c r="BG271" s="9"/>
      <c r="BH271" s="7"/>
      <c r="BI271" s="7"/>
      <c r="BJ271" s="7"/>
      <c r="BK271" s="7"/>
      <c r="BL271" s="7"/>
      <c r="BM271" s="7" t="str">
        <f t="shared" ca="1" si="59"/>
        <v/>
      </c>
      <c r="BN271" s="75" t="str">
        <f t="shared" si="60"/>
        <v/>
      </c>
      <c r="BO271" s="75" t="str">
        <f t="shared" si="61"/>
        <v/>
      </c>
      <c r="BU271" s="4" t="str">
        <f>IF(IFERROR(VLOOKUP(C271,C272:C$1993,1,0),"")="","",COUNTIF(C:C,C271))</f>
        <v/>
      </c>
      <c r="BY271" s="5" t="str">
        <f>IF(B271="","",IF(BU271="",1+(MAX(BY$2:BY270)),""))</f>
        <v/>
      </c>
      <c r="BZ271" s="5" t="str">
        <f t="shared" si="62"/>
        <v/>
      </c>
      <c r="CA271" s="5" t="str">
        <f t="shared" si="63"/>
        <v/>
      </c>
      <c r="CB271" s="14" t="str">
        <f t="shared" si="64"/>
        <v/>
      </c>
      <c r="CC271" s="25"/>
      <c r="CD271" s="15"/>
      <c r="CE271" s="5" t="str">
        <f t="shared" si="66"/>
        <v/>
      </c>
      <c r="CH271" s="5" t="str">
        <f t="shared" si="67"/>
        <v/>
      </c>
      <c r="CI271" s="5" t="str">
        <f>IF(J271="","",IFERROR(IF(VLOOKUP(J271,J$2:J270,1,0)=0,"",""),J271))</f>
        <v/>
      </c>
      <c r="CJ271" s="22" t="str">
        <f>IF(CI271="","",(IFERROR(VLOOKUP(MID(CI271,1,1),$DA$2:DE$28,3,0),0)+IFERROR(VLOOKUP(MID(CI271,2,1),DA$2:DE$28,4,0),0)+IFERROR(VLOOKUP(MID(CI271,3,1),DA$2:DE$28,5,0),0)+(ROW(CI271)/1000000000000)))</f>
        <v/>
      </c>
      <c r="CL271" s="5">
        <v>270</v>
      </c>
      <c r="CM271" s="5" t="str">
        <f>IFERROR(VLOOKUP(CL271,CH$2:CI1347,2,0),"")</f>
        <v/>
      </c>
      <c r="DG271" s="5" t="e">
        <f>IF(REPORTE!AH$2="si",IF(C271=VALUE(REPORTE!C$22),IF(SUM(DG272:DG$1993),CONCATENATE(INT(B271),", "),INT(B271)),""),IF(C271=VALUE(REPORTE!C$21),IF(SUM(DG272:DG$1993),CONCATENATE(INT(B271),", "),INT(B271)),""))</f>
        <v>#VALUE!</v>
      </c>
    </row>
    <row r="272" spans="1:111" s="5" customFormat="1" ht="15" customHeight="1" x14ac:dyDescent="0.25">
      <c r="A272" s="4" t="str">
        <f t="shared" ca="1" si="57"/>
        <v/>
      </c>
      <c r="B272" s="6"/>
      <c r="C272" s="8"/>
      <c r="D272" s="1" t="str">
        <f>IFERROR(INDEX('padron cfe'!B:B,MATCH(DATOS!C272,'padron cfe'!A:A,0),1),"")</f>
        <v/>
      </c>
      <c r="E272" s="1"/>
      <c r="F272" s="7"/>
      <c r="G272" s="9" t="s">
        <v>157</v>
      </c>
      <c r="H272" s="5" t="str">
        <f>IF(F272="","",IFERROR(CONCATENATE("PEUA",VLOOKUP(ESTADO,REPORTE!AV$2:AW$33,2,0),DIDTRITO_FORM,CADER_FORM,IFERROR(INDEX(BS:BS,MATCH(DAY(F272),BR:BR,0),1),DAY(F272)),IFERROR(INDEX(BS:BS,MATCH(MONTH(F272),BR:BR,0),1),MONTH(F272)),YEAR(F272),G272),""))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5"/>
        <v/>
      </c>
      <c r="T272" s="2" t="str">
        <f>IFERROR(INDEX('padron cfe'!D:D,MATCH(DATOS!C272,'padron cfe'!A:A,0),1),"")</f>
        <v/>
      </c>
      <c r="U272" s="4"/>
      <c r="V272" s="4"/>
      <c r="W272" s="4"/>
      <c r="X272" s="4"/>
      <c r="Y272" s="6" t="s">
        <v>157</v>
      </c>
      <c r="Z272" s="4"/>
      <c r="AA272" s="4" t="str">
        <f t="shared" si="58"/>
        <v/>
      </c>
      <c r="AB272" s="4"/>
      <c r="AC272" s="4"/>
      <c r="AD272" s="4"/>
      <c r="AE272" s="2" t="str">
        <f>IFERROR(IF(INDEX(AE$1:AE271,MATCH(J272,J$1:J271,0),1)=0,"",INDEX(AE$1:AE271,MATCH(J272,J$1:J271,0),1)),"")</f>
        <v/>
      </c>
      <c r="AF272" s="2" t="str">
        <f>IFERROR(IF(INDEX(AF$1:AF271,MATCH(J272,J$1:J271,0),1)=0,"",INDEX(AF$1:AF271,MATCH(J272,J$1:J271,0),1)),"")</f>
        <v/>
      </c>
      <c r="AG272" s="2" t="str">
        <f>IFERROR(IF(INDEX(AG$1:AG271,MATCH(J272,J$1:J271,0),1)=0,"",INDEX(AG$1:AG271,MATCH(J272,J$1:J271,0),1)),"")</f>
        <v/>
      </c>
      <c r="AH272" s="2"/>
      <c r="AI272" s="2"/>
      <c r="AJ272" s="2"/>
      <c r="AK272" s="4"/>
      <c r="AL272" s="4"/>
      <c r="AM272" s="4"/>
      <c r="AN272" s="4"/>
      <c r="AO272" s="4"/>
      <c r="AP272" s="4"/>
      <c r="AQ272" s="4"/>
      <c r="AR272" s="4"/>
      <c r="AS272" s="4"/>
      <c r="AU272" s="7"/>
      <c r="AV272" s="47"/>
      <c r="AW272" s="66"/>
      <c r="AX272" s="66"/>
      <c r="AY272" s="66"/>
      <c r="AZ272" s="78"/>
      <c r="BA272" s="66"/>
      <c r="BB272" s="66"/>
      <c r="BC272" s="4"/>
      <c r="BD272" s="69"/>
      <c r="BE272" s="4"/>
      <c r="BF272" s="4"/>
      <c r="BG272" s="9" t="s">
        <v>157</v>
      </c>
      <c r="BH272" s="7"/>
      <c r="BI272" s="7"/>
      <c r="BJ272" s="7"/>
      <c r="BK272" s="7"/>
      <c r="BL272" s="7"/>
      <c r="BM272" s="7" t="str">
        <f t="shared" ca="1" si="59"/>
        <v/>
      </c>
      <c r="BN272" s="75" t="str">
        <f t="shared" si="60"/>
        <v/>
      </c>
      <c r="BO272" s="75" t="str">
        <f t="shared" si="61"/>
        <v/>
      </c>
      <c r="BU272" s="4" t="str">
        <f>IF(IFERROR(VLOOKUP(C272,C273:C$1993,1,0),"")="","",COUNTIF(C:C,C272))</f>
        <v/>
      </c>
      <c r="BY272" s="5" t="str">
        <f>IF(B272="","",IF(BU272="",1+(MAX(BY$2:BY271)),""))</f>
        <v/>
      </c>
      <c r="BZ272" s="5" t="str">
        <f t="shared" si="62"/>
        <v/>
      </c>
      <c r="CA272" s="5" t="str">
        <f t="shared" si="63"/>
        <v/>
      </c>
      <c r="CB272" s="14" t="str">
        <f t="shared" si="64"/>
        <v/>
      </c>
      <c r="CC272" s="25"/>
      <c r="CD272" s="15"/>
      <c r="CE272" s="5" t="str">
        <f t="shared" si="66"/>
        <v/>
      </c>
      <c r="CH272" s="5" t="str">
        <f t="shared" si="67"/>
        <v/>
      </c>
      <c r="CI272" s="5" t="str">
        <f>IF(J272="","",IFERROR(IF(VLOOKUP(J272,J$2:J271,1,0)=0,"",""),J272))</f>
        <v/>
      </c>
      <c r="CJ272" s="22" t="str">
        <f>IF(CI272="","",(IFERROR(VLOOKUP(MID(CI272,1,1),$DA$2:DE$28,3,0),0)+IFERROR(VLOOKUP(MID(CI272,2,1),DA$2:DE$28,4,0),0)+IFERROR(VLOOKUP(MID(CI272,3,1),DA$2:DE$28,5,0),0)+(ROW(CI272)/1000000000000)))</f>
        <v/>
      </c>
      <c r="CL272" s="5">
        <v>271</v>
      </c>
      <c r="CM272" s="5" t="str">
        <f>IFERROR(VLOOKUP(CL272,CH$2:CI1348,2,0),"")</f>
        <v/>
      </c>
      <c r="CO272" s="14"/>
      <c r="DG272" s="5" t="e">
        <f>IF(REPORTE!AH$2="si",IF(C272=VALUE(REPORTE!C$22),IF(SUM(DG273:DG$1993),CONCATENATE(INT(B272),", "),INT(B272)),""),IF(C272=VALUE(REPORTE!C$21),IF(SUM(DG273:DG$1993),CONCATENATE(INT(B272),", "),INT(B272)),""))</f>
        <v>#VALUE!</v>
      </c>
    </row>
    <row r="273" spans="1:111" s="5" customFormat="1" ht="15" customHeight="1" x14ac:dyDescent="0.25">
      <c r="A273" s="4" t="str">
        <f t="shared" ca="1" si="57"/>
        <v/>
      </c>
      <c r="B273" s="6"/>
      <c r="C273" s="8"/>
      <c r="D273" s="1" t="str">
        <f>IFERROR(INDEX('padron cfe'!B:B,MATCH(DATOS!C273,'padron cfe'!A:A,0),1),"")</f>
        <v/>
      </c>
      <c r="E273" s="1"/>
      <c r="F273" s="7"/>
      <c r="G273" s="9" t="s">
        <v>157</v>
      </c>
      <c r="H273" s="5" t="str">
        <f>IF(F273="","",IFERROR(CONCATENATE("PEUA",VLOOKUP(ESTADO,REPORTE!AV$2:AW$33,2,0),DIDTRITO_FORM,CADER_FORM,IFERROR(INDEX(BS:BS,MATCH(DAY(F273),BR:BR,0),1),DAY(F273)),IFERROR(INDEX(BS:BS,MATCH(MONTH(F273),BR:BR,0),1),MONTH(F273)),YEAR(F273),G273),""))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5"/>
        <v/>
      </c>
      <c r="T273" s="2" t="str">
        <f>IFERROR(INDEX('padron cfe'!D:D,MATCH(DATOS!C273,'padron cfe'!A:A,0),1),"")</f>
        <v/>
      </c>
      <c r="U273" s="4"/>
      <c r="V273" s="4"/>
      <c r="W273" s="4"/>
      <c r="X273" s="4"/>
      <c r="Y273" s="6" t="s">
        <v>157</v>
      </c>
      <c r="Z273" s="4"/>
      <c r="AA273" s="4" t="str">
        <f t="shared" si="58"/>
        <v/>
      </c>
      <c r="AB273" s="4"/>
      <c r="AC273" s="4"/>
      <c r="AD273" s="4"/>
      <c r="AE273" s="2" t="str">
        <f>IFERROR(IF(INDEX(AE$1:AE272,MATCH(J273,J$1:J272,0),1)=0,"",INDEX(AE$1:AE272,MATCH(J273,J$1:J272,0),1)),"")</f>
        <v/>
      </c>
      <c r="AF273" s="2" t="str">
        <f>IFERROR(IF(INDEX(AF$1:AF272,MATCH(J273,J$1:J272,0),1)=0,"",INDEX(AF$1:AF272,MATCH(J273,J$1:J272,0),1)),"")</f>
        <v/>
      </c>
      <c r="AG273" s="2" t="str">
        <f>IFERROR(IF(INDEX(AG$1:AG272,MATCH(J273,J$1:J272,0),1)=0,"",INDEX(AG$1:AG272,MATCH(J273,J$1:J272,0),1)),"")</f>
        <v/>
      </c>
      <c r="AH273" s="2"/>
      <c r="AI273" s="2"/>
      <c r="AJ273" s="2"/>
      <c r="AK273" s="4"/>
      <c r="AL273" s="4"/>
      <c r="AM273" s="4"/>
      <c r="AN273" s="4"/>
      <c r="AO273" s="4"/>
      <c r="AP273" s="4"/>
      <c r="AQ273" s="4"/>
      <c r="AR273" s="4"/>
      <c r="AS273" s="4"/>
      <c r="AU273" s="7"/>
      <c r="AV273" s="47"/>
      <c r="AW273" s="66"/>
      <c r="AX273" s="66"/>
      <c r="AY273" s="66"/>
      <c r="AZ273" s="78"/>
      <c r="BA273" s="66"/>
      <c r="BB273" s="66"/>
      <c r="BC273" s="4"/>
      <c r="BD273" s="69"/>
      <c r="BE273" s="4"/>
      <c r="BF273" s="4"/>
      <c r="BG273" s="9"/>
      <c r="BH273" s="7"/>
      <c r="BI273" s="7"/>
      <c r="BJ273" s="7"/>
      <c r="BK273" s="7"/>
      <c r="BL273" s="7"/>
      <c r="BM273" s="7" t="str">
        <f t="shared" ca="1" si="59"/>
        <v/>
      </c>
      <c r="BN273" s="75" t="str">
        <f t="shared" si="60"/>
        <v/>
      </c>
      <c r="BO273" s="75" t="str">
        <f t="shared" si="61"/>
        <v/>
      </c>
      <c r="BU273" s="4" t="str">
        <f>IF(IFERROR(VLOOKUP(C273,C274:C$1993,1,0),"")="","",COUNTIF(C:C,C273))</f>
        <v/>
      </c>
      <c r="BY273" s="5" t="str">
        <f>IF(B273="","",IF(BU273="",1+(MAX(BY$2:BY272)),""))</f>
        <v/>
      </c>
      <c r="BZ273" s="5" t="str">
        <f t="shared" si="62"/>
        <v/>
      </c>
      <c r="CA273" s="5" t="str">
        <f t="shared" si="63"/>
        <v/>
      </c>
      <c r="CB273" s="14" t="str">
        <f t="shared" si="64"/>
        <v/>
      </c>
      <c r="CC273" s="25"/>
      <c r="CD273" s="15"/>
      <c r="CE273" s="5" t="str">
        <f t="shared" si="66"/>
        <v/>
      </c>
      <c r="CH273" s="5" t="str">
        <f t="shared" si="67"/>
        <v/>
      </c>
      <c r="CI273" s="5" t="str">
        <f>IF(J273="","",IFERROR(IF(VLOOKUP(J273,J$2:J272,1,0)=0,"",""),J273))</f>
        <v/>
      </c>
      <c r="CJ273" s="22" t="str">
        <f>IF(CI273="","",(IFERROR(VLOOKUP(MID(CI273,1,1),$DA$2:DE$28,3,0),0)+IFERROR(VLOOKUP(MID(CI273,2,1),DA$2:DE$28,4,0),0)+IFERROR(VLOOKUP(MID(CI273,3,1),DA$2:DE$28,5,0),0)+(ROW(CI273)/1000000000000)))</f>
        <v/>
      </c>
      <c r="CL273" s="5">
        <v>272</v>
      </c>
      <c r="CM273" s="5" t="str">
        <f>IFERROR(VLOOKUP(CL273,CH$2:CI1349,2,0),"")</f>
        <v/>
      </c>
      <c r="DG273" s="5" t="e">
        <f>IF(REPORTE!AH$2="si",IF(C273=VALUE(REPORTE!C$22),IF(SUM(DG274:DG$1993),CONCATENATE(INT(B273),", "),INT(B273)),""),IF(C273=VALUE(REPORTE!C$21),IF(SUM(DG274:DG$1993),CONCATENATE(INT(B273),", "),INT(B273)),""))</f>
        <v>#VALUE!</v>
      </c>
    </row>
    <row r="274" spans="1:111" s="5" customFormat="1" ht="15" customHeight="1" x14ac:dyDescent="0.25">
      <c r="A274" s="4" t="str">
        <f t="shared" ca="1" si="57"/>
        <v/>
      </c>
      <c r="B274" s="6"/>
      <c r="C274" s="8"/>
      <c r="D274" s="1" t="str">
        <f>IFERROR(INDEX('padron cfe'!B:B,MATCH(DATOS!C274,'padron cfe'!A:A,0),1),"")</f>
        <v/>
      </c>
      <c r="E274" s="1"/>
      <c r="F274" s="7"/>
      <c r="G274" s="9" t="s">
        <v>157</v>
      </c>
      <c r="H274" s="5" t="str">
        <f>IF(F274="","",IFERROR(CONCATENATE("PEUA",VLOOKUP(ESTADO,REPORTE!AV$2:AW$33,2,0),DIDTRITO_FORM,CADER_FORM,IFERROR(INDEX(BS:BS,MATCH(DAY(F274),BR:BR,0),1),DAY(F274)),IFERROR(INDEX(BS:BS,MATCH(MONTH(F274),BR:BR,0),1),MONTH(F274)),YEAR(F274),G274),""))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5"/>
        <v/>
      </c>
      <c r="T274" s="2" t="str">
        <f>IFERROR(INDEX('padron cfe'!D:D,MATCH(DATOS!C274,'padron cfe'!A:A,0),1),"")</f>
        <v/>
      </c>
      <c r="U274" s="4"/>
      <c r="V274" s="4"/>
      <c r="W274" s="4"/>
      <c r="X274" s="4"/>
      <c r="Y274" s="6" t="s">
        <v>157</v>
      </c>
      <c r="Z274" s="4"/>
      <c r="AA274" s="4" t="str">
        <f t="shared" si="58"/>
        <v/>
      </c>
      <c r="AB274" s="4"/>
      <c r="AC274" s="4"/>
      <c r="AD274" s="4"/>
      <c r="AE274" s="2" t="str">
        <f>IFERROR(IF(INDEX(AE$1:AE273,MATCH(J274,J$1:J273,0),1)=0,"",INDEX(AE$1:AE273,MATCH(J274,J$1:J273,0),1)),"")</f>
        <v/>
      </c>
      <c r="AF274" s="2" t="str">
        <f>IFERROR(IF(INDEX(AF$1:AF273,MATCH(J274,J$1:J273,0),1)=0,"",INDEX(AF$1:AF273,MATCH(J274,J$1:J273,0),1)),"")</f>
        <v/>
      </c>
      <c r="AG274" s="2" t="str">
        <f>IFERROR(IF(INDEX(AG$1:AG273,MATCH(J274,J$1:J273,0),1)=0,"",INDEX(AG$1:AG273,MATCH(J274,J$1:J273,0),1)),"")</f>
        <v/>
      </c>
      <c r="AH274" s="2"/>
      <c r="AI274" s="2"/>
      <c r="AJ274" s="2"/>
      <c r="AK274" s="4"/>
      <c r="AL274" s="4"/>
      <c r="AM274" s="4"/>
      <c r="AN274" s="4"/>
      <c r="AO274" s="4"/>
      <c r="AP274" s="4"/>
      <c r="AQ274" s="4"/>
      <c r="AR274" s="4"/>
      <c r="AS274" s="4"/>
      <c r="AU274" s="7"/>
      <c r="AV274" s="47"/>
      <c r="AW274" s="66"/>
      <c r="AX274" s="66"/>
      <c r="AY274" s="66"/>
      <c r="AZ274" s="78"/>
      <c r="BA274" s="66"/>
      <c r="BB274" s="66"/>
      <c r="BC274" s="4"/>
      <c r="BD274" s="69"/>
      <c r="BE274" s="4"/>
      <c r="BF274" s="4"/>
      <c r="BG274" s="9" t="s">
        <v>157</v>
      </c>
      <c r="BH274" s="7"/>
      <c r="BI274" s="7"/>
      <c r="BJ274" s="7"/>
      <c r="BK274" s="7"/>
      <c r="BL274" s="7"/>
      <c r="BM274" s="7" t="str">
        <f t="shared" ca="1" si="59"/>
        <v/>
      </c>
      <c r="BN274" s="75" t="str">
        <f t="shared" si="60"/>
        <v/>
      </c>
      <c r="BO274" s="75" t="str">
        <f t="shared" si="61"/>
        <v/>
      </c>
      <c r="BU274" s="4" t="str">
        <f>IF(IFERROR(VLOOKUP(C274,C275:C$1993,1,0),"")="","",COUNTIF(C:C,C274))</f>
        <v/>
      </c>
      <c r="BY274" s="5" t="str">
        <f>IF(B274="","",IF(BU274="",1+(MAX(BY$2:BY273)),""))</f>
        <v/>
      </c>
      <c r="BZ274" s="5" t="str">
        <f t="shared" si="62"/>
        <v/>
      </c>
      <c r="CA274" s="5" t="str">
        <f t="shared" si="63"/>
        <v/>
      </c>
      <c r="CB274" s="14" t="str">
        <f t="shared" si="64"/>
        <v/>
      </c>
      <c r="CC274" s="25"/>
      <c r="CD274" s="15"/>
      <c r="CE274" s="5" t="str">
        <f t="shared" si="66"/>
        <v/>
      </c>
      <c r="CH274" s="5" t="str">
        <f t="shared" si="67"/>
        <v/>
      </c>
      <c r="CI274" s="5" t="str">
        <f>IF(J274="","",IFERROR(IF(VLOOKUP(J274,J$2:J273,1,0)=0,"",""),J274))</f>
        <v/>
      </c>
      <c r="CJ274" s="22" t="str">
        <f>IF(CI274="","",(IFERROR(VLOOKUP(MID(CI274,1,1),$DA$2:DE$28,3,0),0)+IFERROR(VLOOKUP(MID(CI274,2,1),DA$2:DE$28,4,0),0)+IFERROR(VLOOKUP(MID(CI274,3,1),DA$2:DE$28,5,0),0)+(ROW(CI274)/1000000000000)))</f>
        <v/>
      </c>
      <c r="CL274" s="5">
        <v>273</v>
      </c>
      <c r="CM274" s="5" t="str">
        <f>IFERROR(VLOOKUP(CL274,CH$2:CI1350,2,0),"")</f>
        <v/>
      </c>
      <c r="DG274" s="5" t="e">
        <f>IF(REPORTE!AH$2="si",IF(C274=VALUE(REPORTE!C$22),IF(SUM(DG275:DG$1993),CONCATENATE(INT(B274),", "),INT(B274)),""),IF(C274=VALUE(REPORTE!C$21),IF(SUM(DG275:DG$1993),CONCATENATE(INT(B274),", "),INT(B274)),""))</f>
        <v>#VALUE!</v>
      </c>
    </row>
    <row r="275" spans="1:111" s="5" customFormat="1" ht="15" customHeight="1" x14ac:dyDescent="0.25">
      <c r="A275" s="4" t="str">
        <f t="shared" ca="1" si="57"/>
        <v/>
      </c>
      <c r="B275" s="6"/>
      <c r="C275" s="8"/>
      <c r="D275" s="1" t="str">
        <f>IFERROR(INDEX('padron cfe'!B:B,MATCH(DATOS!C275,'padron cfe'!A:A,0),1),"")</f>
        <v/>
      </c>
      <c r="E275" s="1"/>
      <c r="F275" s="7"/>
      <c r="G275" s="9" t="s">
        <v>157</v>
      </c>
      <c r="H275" s="5" t="str">
        <f>IF(F275="","",IFERROR(CONCATENATE("PEUA",VLOOKUP(ESTADO,REPORTE!AV$2:AW$33,2,0),DIDTRITO_FORM,CADER_FORM,IFERROR(INDEX(BS:BS,MATCH(DAY(F275),BR:BR,0),1),DAY(F275)),IFERROR(INDEX(BS:BS,MATCH(MONTH(F275),BR:BR,0),1),MONTH(F275)),YEAR(F275),G275),""))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5"/>
        <v/>
      </c>
      <c r="T275" s="2" t="str">
        <f>IFERROR(INDEX('padron cfe'!D:D,MATCH(DATOS!C275,'padron cfe'!A:A,0),1),"")</f>
        <v/>
      </c>
      <c r="U275" s="4"/>
      <c r="V275" s="4"/>
      <c r="W275" s="4"/>
      <c r="X275" s="4"/>
      <c r="Y275" s="6" t="s">
        <v>157</v>
      </c>
      <c r="Z275" s="4"/>
      <c r="AA275" s="4" t="str">
        <f t="shared" si="58"/>
        <v/>
      </c>
      <c r="AB275" s="4"/>
      <c r="AC275" s="4"/>
      <c r="AD275" s="4"/>
      <c r="AE275" s="2" t="str">
        <f>IFERROR(IF(INDEX(AE$1:AE274,MATCH(J275,J$1:J274,0),1)=0,"",INDEX(AE$1:AE274,MATCH(J275,J$1:J274,0),1)),"")</f>
        <v/>
      </c>
      <c r="AF275" s="2" t="str">
        <f>IFERROR(IF(INDEX(AF$1:AF274,MATCH(J275,J$1:J274,0),1)=0,"",INDEX(AF$1:AF274,MATCH(J275,J$1:J274,0),1)),"")</f>
        <v/>
      </c>
      <c r="AG275" s="2" t="str">
        <f>IFERROR(IF(INDEX(AG$1:AG274,MATCH(J275,J$1:J274,0),1)=0,"",INDEX(AG$1:AG274,MATCH(J275,J$1:J274,0),1)),"")</f>
        <v/>
      </c>
      <c r="AH275" s="2"/>
      <c r="AI275" s="2"/>
      <c r="AJ275" s="2"/>
      <c r="AK275" s="4"/>
      <c r="AL275" s="4"/>
      <c r="AM275" s="4"/>
      <c r="AN275" s="4"/>
      <c r="AO275" s="4"/>
      <c r="AP275" s="4"/>
      <c r="AQ275" s="4"/>
      <c r="AR275" s="4"/>
      <c r="AS275" s="4"/>
      <c r="AU275" s="7"/>
      <c r="AV275" s="47"/>
      <c r="AW275" s="66"/>
      <c r="AX275" s="66"/>
      <c r="AY275" s="66"/>
      <c r="AZ275" s="78"/>
      <c r="BA275" s="66"/>
      <c r="BB275" s="66"/>
      <c r="BC275" s="4"/>
      <c r="BD275" s="69"/>
      <c r="BE275" s="4"/>
      <c r="BF275" s="4"/>
      <c r="BG275" s="9"/>
      <c r="BH275" s="7"/>
      <c r="BI275" s="7"/>
      <c r="BJ275" s="7"/>
      <c r="BK275" s="7"/>
      <c r="BL275" s="7"/>
      <c r="BM275" s="7" t="str">
        <f t="shared" ca="1" si="59"/>
        <v/>
      </c>
      <c r="BN275" s="75" t="str">
        <f t="shared" si="60"/>
        <v/>
      </c>
      <c r="BO275" s="75" t="str">
        <f t="shared" si="61"/>
        <v/>
      </c>
      <c r="BU275" s="4" t="str">
        <f>IF(IFERROR(VLOOKUP(C275,C276:C$1993,1,0),"")="","",COUNTIF(C:C,C275))</f>
        <v/>
      </c>
      <c r="BY275" s="5" t="str">
        <f>IF(B275="","",IF(BU275="",1+(MAX(BY$2:BY274)),""))</f>
        <v/>
      </c>
      <c r="BZ275" s="5" t="str">
        <f t="shared" si="62"/>
        <v/>
      </c>
      <c r="CA275" s="5" t="str">
        <f t="shared" si="63"/>
        <v/>
      </c>
      <c r="CB275" s="14" t="str">
        <f t="shared" si="64"/>
        <v/>
      </c>
      <c r="CC275" s="25"/>
      <c r="CD275" s="15"/>
      <c r="CE275" s="5" t="str">
        <f t="shared" si="66"/>
        <v/>
      </c>
      <c r="CH275" s="5" t="str">
        <f t="shared" si="67"/>
        <v/>
      </c>
      <c r="CI275" s="5" t="str">
        <f>IF(J275="","",IFERROR(IF(VLOOKUP(J275,J$2:J274,1,0)=0,"",""),J275))</f>
        <v/>
      </c>
      <c r="CJ275" s="22" t="str">
        <f>IF(CI275="","",(IFERROR(VLOOKUP(MID(CI275,1,1),$DA$2:DE$28,3,0),0)+IFERROR(VLOOKUP(MID(CI275,2,1),DA$2:DE$28,4,0),0)+IFERROR(VLOOKUP(MID(CI275,3,1),DA$2:DE$28,5,0),0)+(ROW(CI275)/1000000000000)))</f>
        <v/>
      </c>
      <c r="CL275" s="5">
        <v>274</v>
      </c>
      <c r="CM275" s="5" t="str">
        <f>IFERROR(VLOOKUP(CL275,CH$2:CI1351,2,0),"")</f>
        <v/>
      </c>
      <c r="DG275" s="5" t="e">
        <f>IF(REPORTE!AH$2="si",IF(C275=VALUE(REPORTE!C$22),IF(SUM(DG276:DG$1993),CONCATENATE(INT(B275),", "),INT(B275)),""),IF(C275=VALUE(REPORTE!C$21),IF(SUM(DG276:DG$1993),CONCATENATE(INT(B275),", "),INT(B275)),""))</f>
        <v>#VALUE!</v>
      </c>
    </row>
    <row r="276" spans="1:111" s="5" customFormat="1" ht="15" customHeight="1" x14ac:dyDescent="0.25">
      <c r="A276" s="4" t="str">
        <f t="shared" ca="1" si="57"/>
        <v/>
      </c>
      <c r="B276" s="6"/>
      <c r="C276" s="8"/>
      <c r="D276" s="1" t="str">
        <f>IFERROR(INDEX('padron cfe'!B:B,MATCH(DATOS!C276,'padron cfe'!A:A,0),1),"")</f>
        <v/>
      </c>
      <c r="E276" s="1"/>
      <c r="F276" s="7"/>
      <c r="G276" s="9" t="s">
        <v>157</v>
      </c>
      <c r="H276" s="5" t="str">
        <f>IF(F276="","",IFERROR(CONCATENATE("PEUA",VLOOKUP(ESTADO,REPORTE!AV$2:AW$33,2,0),DIDTRITO_FORM,CADER_FORM,IFERROR(INDEX(BS:BS,MATCH(DAY(F276),BR:BR,0),1),DAY(F276)),IFERROR(INDEX(BS:BS,MATCH(MONTH(F276),BR:BR,0),1),MONTH(F276)),YEAR(F276),G276),""))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5"/>
        <v/>
      </c>
      <c r="T276" s="2" t="str">
        <f>IFERROR(INDEX('padron cfe'!D:D,MATCH(DATOS!C276,'padron cfe'!A:A,0),1),"")</f>
        <v/>
      </c>
      <c r="U276" s="4"/>
      <c r="V276" s="4"/>
      <c r="W276" s="4"/>
      <c r="X276" s="4"/>
      <c r="Y276" s="6" t="s">
        <v>157</v>
      </c>
      <c r="Z276" s="4"/>
      <c r="AA276" s="4" t="str">
        <f t="shared" si="58"/>
        <v/>
      </c>
      <c r="AB276" s="4"/>
      <c r="AC276" s="4"/>
      <c r="AD276" s="4"/>
      <c r="AE276" s="2" t="str">
        <f>IFERROR(IF(INDEX(AE$1:AE275,MATCH(J276,J$1:J275,0),1)=0,"",INDEX(AE$1:AE275,MATCH(J276,J$1:J275,0),1)),"")</f>
        <v/>
      </c>
      <c r="AF276" s="2" t="str">
        <f>IFERROR(IF(INDEX(AF$1:AF275,MATCH(J276,J$1:J275,0),1)=0,"",INDEX(AF$1:AF275,MATCH(J276,J$1:J275,0),1)),"")</f>
        <v/>
      </c>
      <c r="AG276" s="2" t="str">
        <f>IFERROR(IF(INDEX(AG$1:AG275,MATCH(J276,J$1:J275,0),1)=0,"",INDEX(AG$1:AG275,MATCH(J276,J$1:J275,0),1)),"")</f>
        <v/>
      </c>
      <c r="AH276" s="2"/>
      <c r="AI276" s="2"/>
      <c r="AJ276" s="2"/>
      <c r="AK276" s="4"/>
      <c r="AL276" s="4"/>
      <c r="AM276" s="4"/>
      <c r="AN276" s="4"/>
      <c r="AO276" s="4"/>
      <c r="AP276" s="4"/>
      <c r="AQ276" s="4"/>
      <c r="AR276" s="4"/>
      <c r="AS276" s="4"/>
      <c r="AU276" s="7"/>
      <c r="AV276" s="47"/>
      <c r="AW276" s="66"/>
      <c r="AX276" s="66"/>
      <c r="AY276" s="66"/>
      <c r="AZ276" s="78"/>
      <c r="BA276" s="66"/>
      <c r="BB276" s="66"/>
      <c r="BC276" s="4"/>
      <c r="BD276" s="69"/>
      <c r="BE276" s="4"/>
      <c r="BF276" s="4"/>
      <c r="BG276" s="9" t="s">
        <v>157</v>
      </c>
      <c r="BH276" s="7"/>
      <c r="BI276" s="7"/>
      <c r="BJ276" s="7"/>
      <c r="BK276" s="7"/>
      <c r="BL276" s="7"/>
      <c r="BM276" s="7" t="str">
        <f t="shared" ca="1" si="59"/>
        <v/>
      </c>
      <c r="BN276" s="75" t="str">
        <f t="shared" si="60"/>
        <v/>
      </c>
      <c r="BO276" s="75" t="str">
        <f t="shared" si="61"/>
        <v/>
      </c>
      <c r="BU276" s="4" t="str">
        <f>IF(IFERROR(VLOOKUP(C276,C277:C$1993,1,0),"")="","",COUNTIF(C:C,C276))</f>
        <v/>
      </c>
      <c r="BY276" s="5" t="str">
        <f>IF(B276="","",IF(BU276="",1+(MAX(BY$2:BY275)),""))</f>
        <v/>
      </c>
      <c r="BZ276" s="5" t="str">
        <f t="shared" si="62"/>
        <v/>
      </c>
      <c r="CA276" s="5" t="str">
        <f t="shared" si="63"/>
        <v/>
      </c>
      <c r="CB276" s="14" t="str">
        <f t="shared" si="64"/>
        <v/>
      </c>
      <c r="CC276" s="25"/>
      <c r="CD276" s="15"/>
      <c r="CE276" s="5" t="str">
        <f t="shared" si="66"/>
        <v/>
      </c>
      <c r="CH276" s="5" t="str">
        <f t="shared" si="67"/>
        <v/>
      </c>
      <c r="CI276" s="5" t="str">
        <f>IF(J276="","",IFERROR(IF(VLOOKUP(J276,J$2:J275,1,0)=0,"",""),J276))</f>
        <v/>
      </c>
      <c r="CJ276" s="22" t="str">
        <f>IF(CI276="","",(IFERROR(VLOOKUP(MID(CI276,1,1),$DA$2:DE$28,3,0),0)+IFERROR(VLOOKUP(MID(CI276,2,1),DA$2:DE$28,4,0),0)+IFERROR(VLOOKUP(MID(CI276,3,1),DA$2:DE$28,5,0),0)+(ROW(CI276)/1000000000000)))</f>
        <v/>
      </c>
      <c r="CL276" s="5">
        <v>275</v>
      </c>
      <c r="CM276" s="5" t="str">
        <f>IFERROR(VLOOKUP(CL276,CH$2:CI1352,2,0),"")</f>
        <v/>
      </c>
      <c r="DG276" s="5" t="e">
        <f>IF(REPORTE!AH$2="si",IF(C276=VALUE(REPORTE!C$22),IF(SUM(DG277:DG$1993),CONCATENATE(INT(B276),", "),INT(B276)),""),IF(C276=VALUE(REPORTE!C$21),IF(SUM(DG277:DG$1993),CONCATENATE(INT(B276),", "),INT(B276)),""))</f>
        <v>#VALUE!</v>
      </c>
    </row>
    <row r="277" spans="1:111" s="5" customFormat="1" ht="15" customHeight="1" x14ac:dyDescent="0.25">
      <c r="A277" s="4" t="str">
        <f t="shared" ca="1" si="57"/>
        <v/>
      </c>
      <c r="B277" s="6"/>
      <c r="C277" s="8"/>
      <c r="D277" s="1" t="str">
        <f>IFERROR(INDEX('padron cfe'!B:B,MATCH(DATOS!C277,'padron cfe'!A:A,0),1),"")</f>
        <v/>
      </c>
      <c r="E277" s="1"/>
      <c r="F277" s="7"/>
      <c r="G277" s="9" t="s">
        <v>157</v>
      </c>
      <c r="H277" s="5" t="str">
        <f>IF(F277="","",IFERROR(CONCATENATE("PEUA",VLOOKUP(ESTADO,REPORTE!AV$2:AW$33,2,0),DIDTRITO_FORM,CADER_FORM,IFERROR(INDEX(BS:BS,MATCH(DAY(F277),BR:BR,0),1),DAY(F277)),IFERROR(INDEX(BS:BS,MATCH(MONTH(F277),BR:BR,0),1),MONTH(F277)),YEAR(F277),G277),""))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5"/>
        <v/>
      </c>
      <c r="T277" s="2" t="str">
        <f>IFERROR(INDEX('padron cfe'!D:D,MATCH(DATOS!C277,'padron cfe'!A:A,0),1),"")</f>
        <v/>
      </c>
      <c r="U277" s="4"/>
      <c r="V277" s="4"/>
      <c r="W277" s="4"/>
      <c r="X277" s="4"/>
      <c r="Y277" s="6" t="s">
        <v>157</v>
      </c>
      <c r="Z277" s="4"/>
      <c r="AA277" s="4" t="str">
        <f t="shared" si="58"/>
        <v/>
      </c>
      <c r="AB277" s="4"/>
      <c r="AC277" s="4"/>
      <c r="AD277" s="4"/>
      <c r="AE277" s="2" t="str">
        <f>IFERROR(IF(INDEX(AE$1:AE276,MATCH(J277,J$1:J276,0),1)=0,"",INDEX(AE$1:AE276,MATCH(J277,J$1:J276,0),1)),"")</f>
        <v/>
      </c>
      <c r="AF277" s="2" t="str">
        <f>IFERROR(IF(INDEX(AF$1:AF276,MATCH(J277,J$1:J276,0),1)=0,"",INDEX(AF$1:AF276,MATCH(J277,J$1:J276,0),1)),"")</f>
        <v/>
      </c>
      <c r="AG277" s="2" t="str">
        <f>IFERROR(IF(INDEX(AG$1:AG276,MATCH(J277,J$1:J276,0),1)=0,"",INDEX(AG$1:AG276,MATCH(J277,J$1:J276,0),1)),"")</f>
        <v/>
      </c>
      <c r="AH277" s="2"/>
      <c r="AI277" s="2"/>
      <c r="AJ277" s="2"/>
      <c r="AK277" s="4"/>
      <c r="AL277" s="4"/>
      <c r="AM277" s="4"/>
      <c r="AN277" s="4"/>
      <c r="AO277" s="4"/>
      <c r="AP277" s="4"/>
      <c r="AQ277" s="4"/>
      <c r="AR277" s="4"/>
      <c r="AS277" s="4"/>
      <c r="AU277" s="7"/>
      <c r="AV277" s="47"/>
      <c r="AW277" s="66"/>
      <c r="AX277" s="66"/>
      <c r="AY277" s="66"/>
      <c r="AZ277" s="78"/>
      <c r="BA277" s="66"/>
      <c r="BB277" s="66"/>
      <c r="BC277" s="4"/>
      <c r="BD277" s="69"/>
      <c r="BE277" s="4"/>
      <c r="BF277" s="4"/>
      <c r="BG277" s="9"/>
      <c r="BH277" s="7"/>
      <c r="BI277" s="7"/>
      <c r="BJ277" s="7"/>
      <c r="BK277" s="7"/>
      <c r="BL277" s="7"/>
      <c r="BM277" s="7" t="str">
        <f t="shared" ca="1" si="59"/>
        <v/>
      </c>
      <c r="BN277" s="75" t="str">
        <f t="shared" si="60"/>
        <v/>
      </c>
      <c r="BO277" s="75" t="str">
        <f t="shared" si="61"/>
        <v/>
      </c>
      <c r="BU277" s="4" t="str">
        <f>IF(IFERROR(VLOOKUP(C277,C278:C$1993,1,0),"")="","",COUNTIF(C:C,C277))</f>
        <v/>
      </c>
      <c r="BY277" s="5" t="str">
        <f>IF(B277="","",IF(BU277="",1+(MAX(BY$2:BY276)),""))</f>
        <v/>
      </c>
      <c r="BZ277" s="5" t="str">
        <f t="shared" si="62"/>
        <v/>
      </c>
      <c r="CA277" s="5" t="str">
        <f t="shared" si="63"/>
        <v/>
      </c>
      <c r="CB277" s="14" t="str">
        <f t="shared" si="64"/>
        <v/>
      </c>
      <c r="CC277" s="25"/>
      <c r="CD277" s="15"/>
      <c r="CE277" s="5" t="str">
        <f t="shared" si="66"/>
        <v/>
      </c>
      <c r="CH277" s="5" t="str">
        <f t="shared" si="67"/>
        <v/>
      </c>
      <c r="CI277" s="5" t="str">
        <f>IF(J277="","",IFERROR(IF(VLOOKUP(J277,J$2:J276,1,0)=0,"",""),J277))</f>
        <v/>
      </c>
      <c r="CJ277" s="22" t="str">
        <f>IF(CI277="","",(IFERROR(VLOOKUP(MID(CI277,1,1),$DA$2:DE$28,3,0),0)+IFERROR(VLOOKUP(MID(CI277,2,1),DA$2:DE$28,4,0),0)+IFERROR(VLOOKUP(MID(CI277,3,1),DA$2:DE$28,5,0),0)+(ROW(CI277)/1000000000000)))</f>
        <v/>
      </c>
      <c r="CL277" s="5">
        <v>276</v>
      </c>
      <c r="CM277" s="5" t="str">
        <f>IFERROR(VLOOKUP(CL277,CH$2:CI1353,2,0),"")</f>
        <v/>
      </c>
      <c r="DG277" s="5" t="e">
        <f>IF(REPORTE!AH$2="si",IF(C277=VALUE(REPORTE!C$22),IF(SUM(DG278:DG$1993),CONCATENATE(INT(B277),", "),INT(B277)),""),IF(C277=VALUE(REPORTE!C$21),IF(SUM(DG278:DG$1993),CONCATENATE(INT(B277),", "),INT(B277)),""))</f>
        <v>#VALUE!</v>
      </c>
    </row>
    <row r="278" spans="1:111" s="5" customFormat="1" ht="15" customHeight="1" x14ac:dyDescent="0.25">
      <c r="A278" s="4" t="str">
        <f t="shared" ca="1" si="57"/>
        <v/>
      </c>
      <c r="B278" s="6"/>
      <c r="C278" s="8"/>
      <c r="D278" s="1" t="str">
        <f>IFERROR(INDEX('padron cfe'!B:B,MATCH(DATOS!C278,'padron cfe'!A:A,0),1),"")</f>
        <v/>
      </c>
      <c r="E278" s="1"/>
      <c r="F278" s="7"/>
      <c r="G278" s="9" t="s">
        <v>157</v>
      </c>
      <c r="H278" s="5" t="str">
        <f>IF(F278="","",IFERROR(CONCATENATE("PEUA",VLOOKUP(ESTADO,REPORTE!AV$2:AW$33,2,0),DIDTRITO_FORM,CADER_FORM,IFERROR(INDEX(BS:BS,MATCH(DAY(F278),BR:BR,0),1),DAY(F278)),IFERROR(INDEX(BS:BS,MATCH(MONTH(F278),BR:BR,0),1),MONTH(F278)),YEAR(F278),G278),""))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5"/>
        <v/>
      </c>
      <c r="T278" s="2" t="str">
        <f>IFERROR(INDEX('padron cfe'!D:D,MATCH(DATOS!C278,'padron cfe'!A:A,0),1),"")</f>
        <v/>
      </c>
      <c r="U278" s="4"/>
      <c r="V278" s="4"/>
      <c r="W278" s="4"/>
      <c r="X278" s="4"/>
      <c r="Y278" s="6" t="s">
        <v>157</v>
      </c>
      <c r="Z278" s="4"/>
      <c r="AA278" s="4" t="str">
        <f t="shared" si="58"/>
        <v/>
      </c>
      <c r="AB278" s="4"/>
      <c r="AC278" s="4"/>
      <c r="AD278" s="4"/>
      <c r="AE278" s="2" t="str">
        <f>IFERROR(IF(INDEX(AE$1:AE277,MATCH(J278,J$1:J277,0),1)=0,"",INDEX(AE$1:AE277,MATCH(J278,J$1:J277,0),1)),"")</f>
        <v/>
      </c>
      <c r="AF278" s="2" t="str">
        <f>IFERROR(IF(INDEX(AF$1:AF277,MATCH(J278,J$1:J277,0),1)=0,"",INDEX(AF$1:AF277,MATCH(J278,J$1:J277,0),1)),"")</f>
        <v/>
      </c>
      <c r="AG278" s="2" t="str">
        <f>IFERROR(IF(INDEX(AG$1:AG277,MATCH(J278,J$1:J277,0),1)=0,"",INDEX(AG$1:AG277,MATCH(J278,J$1:J277,0),1)),"")</f>
        <v/>
      </c>
      <c r="AH278" s="2"/>
      <c r="AI278" s="2"/>
      <c r="AJ278" s="2"/>
      <c r="AK278" s="4"/>
      <c r="AL278" s="4"/>
      <c r="AM278" s="4"/>
      <c r="AN278" s="4"/>
      <c r="AO278" s="4"/>
      <c r="AP278" s="4"/>
      <c r="AQ278" s="4"/>
      <c r="AR278" s="4"/>
      <c r="AS278" s="4"/>
      <c r="AU278" s="7"/>
      <c r="AV278" s="47"/>
      <c r="AW278" s="66"/>
      <c r="AX278" s="66"/>
      <c r="AY278" s="66"/>
      <c r="AZ278" s="78"/>
      <c r="BA278" s="66"/>
      <c r="BB278" s="66"/>
      <c r="BC278" s="4"/>
      <c r="BD278" s="69"/>
      <c r="BE278" s="4"/>
      <c r="BF278" s="4"/>
      <c r="BG278" s="9" t="s">
        <v>157</v>
      </c>
      <c r="BH278" s="7"/>
      <c r="BI278" s="7"/>
      <c r="BJ278" s="7"/>
      <c r="BK278" s="7"/>
      <c r="BL278" s="7"/>
      <c r="BM278" s="7" t="str">
        <f t="shared" ca="1" si="59"/>
        <v/>
      </c>
      <c r="BN278" s="75" t="str">
        <f t="shared" si="60"/>
        <v/>
      </c>
      <c r="BO278" s="75" t="str">
        <f t="shared" si="61"/>
        <v/>
      </c>
      <c r="BU278" s="4" t="str">
        <f>IF(IFERROR(VLOOKUP(C278,C279:C$1993,1,0),"")="","",COUNTIF(C:C,C278))</f>
        <v/>
      </c>
      <c r="BY278" s="5" t="str">
        <f>IF(B278="","",IF(BU278="",1+(MAX(BY$2:BY277)),""))</f>
        <v/>
      </c>
      <c r="BZ278" s="5" t="str">
        <f t="shared" si="62"/>
        <v/>
      </c>
      <c r="CA278" s="5" t="str">
        <f t="shared" si="63"/>
        <v/>
      </c>
      <c r="CB278" s="14" t="str">
        <f t="shared" si="64"/>
        <v/>
      </c>
      <c r="CC278" s="25"/>
      <c r="CD278" s="15"/>
      <c r="CE278" s="5" t="str">
        <f t="shared" si="66"/>
        <v/>
      </c>
      <c r="CH278" s="5" t="str">
        <f t="shared" si="67"/>
        <v/>
      </c>
      <c r="CI278" s="5" t="str">
        <f>IF(J278="","",IFERROR(IF(VLOOKUP(J278,J$2:J277,1,0)=0,"",""),J278))</f>
        <v/>
      </c>
      <c r="CJ278" s="22" t="str">
        <f>IF(CI278="","",(IFERROR(VLOOKUP(MID(CI278,1,1),$DA$2:DE$28,3,0),0)+IFERROR(VLOOKUP(MID(CI278,2,1),DA$2:DE$28,4,0),0)+IFERROR(VLOOKUP(MID(CI278,3,1),DA$2:DE$28,5,0),0)+(ROW(CI278)/1000000000000)))</f>
        <v/>
      </c>
      <c r="CL278" s="5">
        <v>277</v>
      </c>
      <c r="CM278" s="5" t="str">
        <f>IFERROR(VLOOKUP(CL278,CH$2:CI1354,2,0),"")</f>
        <v/>
      </c>
      <c r="DG278" s="5" t="e">
        <f>IF(REPORTE!AH$2="si",IF(C278=VALUE(REPORTE!C$22),IF(SUM(DG279:DG$1993),CONCATENATE(INT(B278),", "),INT(B278)),""),IF(C278=VALUE(REPORTE!C$21),IF(SUM(DG279:DG$1993),CONCATENATE(INT(B278),", "),INT(B278)),""))</f>
        <v>#VALUE!</v>
      </c>
    </row>
    <row r="279" spans="1:111" s="5" customFormat="1" ht="15" customHeight="1" x14ac:dyDescent="0.25">
      <c r="A279" s="4" t="str">
        <f t="shared" ca="1" si="57"/>
        <v/>
      </c>
      <c r="B279" s="6"/>
      <c r="C279" s="8"/>
      <c r="D279" s="1" t="str">
        <f>IFERROR(INDEX('padron cfe'!B:B,MATCH(DATOS!C279,'padron cfe'!A:A,0),1),"")</f>
        <v/>
      </c>
      <c r="E279" s="1"/>
      <c r="F279" s="7"/>
      <c r="G279" s="9" t="s">
        <v>157</v>
      </c>
      <c r="H279" s="5" t="str">
        <f>IF(F279="","",IFERROR(CONCATENATE("PEUA",VLOOKUP(ESTADO,REPORTE!AV$2:AW$33,2,0),DIDTRITO_FORM,CADER_FORM,IFERROR(INDEX(BS:BS,MATCH(DAY(F279),BR:BR,0),1),DAY(F279)),IFERROR(INDEX(BS:BS,MATCH(MONTH(F279),BR:BR,0),1),MONTH(F279)),YEAR(F279),G279),""))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5"/>
        <v/>
      </c>
      <c r="T279" s="2" t="str">
        <f>IFERROR(INDEX('padron cfe'!D:D,MATCH(DATOS!C279,'padron cfe'!A:A,0),1),"")</f>
        <v/>
      </c>
      <c r="U279" s="4"/>
      <c r="V279" s="4"/>
      <c r="W279" s="4"/>
      <c r="X279" s="4"/>
      <c r="Y279" s="6" t="s">
        <v>157</v>
      </c>
      <c r="Z279" s="4"/>
      <c r="AA279" s="4" t="str">
        <f t="shared" si="58"/>
        <v/>
      </c>
      <c r="AB279" s="4"/>
      <c r="AC279" s="4"/>
      <c r="AD279" s="4"/>
      <c r="AE279" s="2" t="str">
        <f>IFERROR(IF(INDEX(AE$1:AE278,MATCH(J279,J$1:J278,0),1)=0,"",INDEX(AE$1:AE278,MATCH(J279,J$1:J278,0),1)),"")</f>
        <v/>
      </c>
      <c r="AF279" s="2" t="str">
        <f>IFERROR(IF(INDEX(AF$1:AF278,MATCH(J279,J$1:J278,0),1)=0,"",INDEX(AF$1:AF278,MATCH(J279,J$1:J278,0),1)),"")</f>
        <v/>
      </c>
      <c r="AG279" s="2" t="str">
        <f>IFERROR(IF(INDEX(AG$1:AG278,MATCH(J279,J$1:J278,0),1)=0,"",INDEX(AG$1:AG278,MATCH(J279,J$1:J278,0),1)),"")</f>
        <v/>
      </c>
      <c r="AH279" s="2"/>
      <c r="AI279" s="2"/>
      <c r="AJ279" s="2"/>
      <c r="AK279" s="4"/>
      <c r="AL279" s="4"/>
      <c r="AM279" s="4"/>
      <c r="AN279" s="4"/>
      <c r="AO279" s="4"/>
      <c r="AP279" s="4"/>
      <c r="AQ279" s="4"/>
      <c r="AR279" s="4"/>
      <c r="AS279" s="4"/>
      <c r="AU279" s="7"/>
      <c r="AV279" s="47"/>
      <c r="AW279" s="66"/>
      <c r="AX279" s="66"/>
      <c r="AY279" s="66"/>
      <c r="AZ279" s="78"/>
      <c r="BA279" s="66"/>
      <c r="BB279" s="66"/>
      <c r="BC279" s="4"/>
      <c r="BD279" s="69"/>
      <c r="BE279" s="4"/>
      <c r="BF279" s="4"/>
      <c r="BG279" s="9"/>
      <c r="BH279" s="7"/>
      <c r="BI279" s="7"/>
      <c r="BJ279" s="7"/>
      <c r="BK279" s="7"/>
      <c r="BL279" s="7"/>
      <c r="BM279" s="7" t="str">
        <f t="shared" ca="1" si="59"/>
        <v/>
      </c>
      <c r="BN279" s="75" t="str">
        <f t="shared" si="60"/>
        <v/>
      </c>
      <c r="BO279" s="75" t="str">
        <f t="shared" si="61"/>
        <v/>
      </c>
      <c r="BU279" s="4" t="str">
        <f>IF(IFERROR(VLOOKUP(C279,C280:C$1993,1,0),"")="","",COUNTIF(C:C,C279))</f>
        <v/>
      </c>
      <c r="BY279" s="5" t="str">
        <f>IF(B279="","",IF(BU279="",1+(MAX(BY$2:BY278)),""))</f>
        <v/>
      </c>
      <c r="BZ279" s="5" t="str">
        <f t="shared" si="62"/>
        <v/>
      </c>
      <c r="CA279" s="5" t="str">
        <f t="shared" si="63"/>
        <v/>
      </c>
      <c r="CB279" s="14" t="str">
        <f t="shared" si="64"/>
        <v/>
      </c>
      <c r="CC279" s="25"/>
      <c r="CD279" s="15"/>
      <c r="CE279" s="5" t="str">
        <f t="shared" si="66"/>
        <v/>
      </c>
      <c r="CH279" s="5" t="str">
        <f t="shared" si="67"/>
        <v/>
      </c>
      <c r="CI279" s="5" t="str">
        <f>IF(J279="","",IFERROR(IF(VLOOKUP(J279,J$2:J278,1,0)=0,"",""),J279))</f>
        <v/>
      </c>
      <c r="CJ279" s="22" t="str">
        <f>IF(CI279="","",(IFERROR(VLOOKUP(MID(CI279,1,1),$DA$2:DE$28,3,0),0)+IFERROR(VLOOKUP(MID(CI279,2,1),DA$2:DE$28,4,0),0)+IFERROR(VLOOKUP(MID(CI279,3,1),DA$2:DE$28,5,0),0)+(ROW(CI279)/1000000000000)))</f>
        <v/>
      </c>
      <c r="CL279" s="5">
        <v>278</v>
      </c>
      <c r="CM279" s="5" t="str">
        <f>IFERROR(VLOOKUP(CL279,CH$2:CI1355,2,0),"")</f>
        <v/>
      </c>
      <c r="DG279" s="5" t="e">
        <f>IF(REPORTE!AH$2="si",IF(C279=VALUE(REPORTE!C$22),IF(SUM(DG280:DG$1993),CONCATENATE(INT(B279),", "),INT(B279)),""),IF(C279=VALUE(REPORTE!C$21),IF(SUM(DG280:DG$1993),CONCATENATE(INT(B279),", "),INT(B279)),""))</f>
        <v>#VALUE!</v>
      </c>
    </row>
    <row r="280" spans="1:111" s="5" customFormat="1" ht="15" customHeight="1" x14ac:dyDescent="0.25">
      <c r="A280" s="4" t="str">
        <f t="shared" ca="1" si="57"/>
        <v/>
      </c>
      <c r="B280" s="6"/>
      <c r="C280" s="8"/>
      <c r="D280" s="1" t="str">
        <f>IFERROR(INDEX('padron cfe'!B:B,MATCH(DATOS!C280,'padron cfe'!A:A,0),1),"")</f>
        <v/>
      </c>
      <c r="E280" s="1"/>
      <c r="F280" s="7"/>
      <c r="G280" s="9" t="s">
        <v>157</v>
      </c>
      <c r="H280" s="5" t="str">
        <f>IF(F280="","",IFERROR(CONCATENATE("PEUA",VLOOKUP(ESTADO,REPORTE!AV$2:AW$33,2,0),DIDTRITO_FORM,CADER_FORM,IFERROR(INDEX(BS:BS,MATCH(DAY(F280),BR:BR,0),1),DAY(F280)),IFERROR(INDEX(BS:BS,MATCH(MONTH(F280),BR:BR,0),1),MONTH(F280)),YEAR(F280),G280),""))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5"/>
        <v/>
      </c>
      <c r="T280" s="2" t="str">
        <f>IFERROR(INDEX('padron cfe'!D:D,MATCH(DATOS!C280,'padron cfe'!A:A,0),1),"")</f>
        <v/>
      </c>
      <c r="U280" s="4"/>
      <c r="V280" s="4"/>
      <c r="W280" s="4"/>
      <c r="X280" s="4"/>
      <c r="Y280" s="6" t="s">
        <v>157</v>
      </c>
      <c r="Z280" s="4"/>
      <c r="AA280" s="4" t="str">
        <f t="shared" si="58"/>
        <v/>
      </c>
      <c r="AB280" s="4"/>
      <c r="AC280" s="4"/>
      <c r="AD280" s="4"/>
      <c r="AE280" s="2" t="str">
        <f>IFERROR(IF(INDEX(AE$1:AE279,MATCH(J280,J$1:J279,0),1)=0,"",INDEX(AE$1:AE279,MATCH(J280,J$1:J279,0),1)),"")</f>
        <v/>
      </c>
      <c r="AF280" s="2" t="str">
        <f>IFERROR(IF(INDEX(AF$1:AF279,MATCH(J280,J$1:J279,0),1)=0,"",INDEX(AF$1:AF279,MATCH(J280,J$1:J279,0),1)),"")</f>
        <v/>
      </c>
      <c r="AG280" s="2" t="str">
        <f>IFERROR(IF(INDEX(AG$1:AG279,MATCH(J280,J$1:J279,0),1)=0,"",INDEX(AG$1:AG279,MATCH(J280,J$1:J279,0),1)),"")</f>
        <v/>
      </c>
      <c r="AH280" s="2"/>
      <c r="AI280" s="2"/>
      <c r="AJ280" s="2"/>
      <c r="AK280" s="4"/>
      <c r="AL280" s="4"/>
      <c r="AM280" s="4"/>
      <c r="AN280" s="4"/>
      <c r="AO280" s="4"/>
      <c r="AP280" s="4"/>
      <c r="AQ280" s="4"/>
      <c r="AR280" s="4"/>
      <c r="AS280" s="4"/>
      <c r="AU280" s="7"/>
      <c r="AV280" s="47"/>
      <c r="AW280" s="66"/>
      <c r="AX280" s="66"/>
      <c r="AY280" s="66"/>
      <c r="AZ280" s="78"/>
      <c r="BA280" s="66"/>
      <c r="BB280" s="66"/>
      <c r="BC280" s="4"/>
      <c r="BD280" s="69"/>
      <c r="BE280" s="4"/>
      <c r="BF280" s="4"/>
      <c r="BG280" s="9" t="s">
        <v>157</v>
      </c>
      <c r="BH280" s="7"/>
      <c r="BI280" s="7"/>
      <c r="BJ280" s="7"/>
      <c r="BK280" s="7"/>
      <c r="BL280" s="7"/>
      <c r="BM280" s="7" t="str">
        <f t="shared" ca="1" si="59"/>
        <v/>
      </c>
      <c r="BN280" s="75" t="str">
        <f t="shared" si="60"/>
        <v/>
      </c>
      <c r="BO280" s="75" t="str">
        <f t="shared" si="61"/>
        <v/>
      </c>
      <c r="BU280" s="4" t="str">
        <f>IF(IFERROR(VLOOKUP(C280,C281:C$1993,1,0),"")="","",COUNTIF(C:C,C280))</f>
        <v/>
      </c>
      <c r="BY280" s="5" t="str">
        <f>IF(B280="","",IF(BU280="",1+(MAX(BY$2:BY279)),""))</f>
        <v/>
      </c>
      <c r="BZ280" s="5" t="str">
        <f t="shared" si="62"/>
        <v/>
      </c>
      <c r="CA280" s="5" t="str">
        <f t="shared" si="63"/>
        <v/>
      </c>
      <c r="CB280" s="14" t="str">
        <f t="shared" si="64"/>
        <v/>
      </c>
      <c r="CC280" s="25"/>
      <c r="CD280" s="15"/>
      <c r="CE280" s="5" t="str">
        <f t="shared" si="66"/>
        <v/>
      </c>
      <c r="CH280" s="5" t="str">
        <f t="shared" si="67"/>
        <v/>
      </c>
      <c r="CI280" s="5" t="str">
        <f>IF(J280="","",IFERROR(IF(VLOOKUP(J280,J$2:J279,1,0)=0,"",""),J280))</f>
        <v/>
      </c>
      <c r="CJ280" s="22" t="str">
        <f>IF(CI280="","",(IFERROR(VLOOKUP(MID(CI280,1,1),$DA$2:DE$28,3,0),0)+IFERROR(VLOOKUP(MID(CI280,2,1),DA$2:DE$28,4,0),0)+IFERROR(VLOOKUP(MID(CI280,3,1),DA$2:DE$28,5,0),0)+(ROW(CI280)/1000000000000)))</f>
        <v/>
      </c>
      <c r="CL280" s="5">
        <v>279</v>
      </c>
      <c r="CM280" s="5" t="str">
        <f>IFERROR(VLOOKUP(CL280,CH$2:CI1356,2,0),"")</f>
        <v/>
      </c>
      <c r="DG280" s="5" t="e">
        <f>IF(REPORTE!AH$2="si",IF(C280=VALUE(REPORTE!C$22),IF(SUM(DG281:DG$1993),CONCATENATE(INT(B280),", "),INT(B280)),""),IF(C280=VALUE(REPORTE!C$21),IF(SUM(DG281:DG$1993),CONCATENATE(INT(B280),", "),INT(B280)),""))</f>
        <v>#VALUE!</v>
      </c>
    </row>
    <row r="281" spans="1:111" s="5" customFormat="1" ht="15" customHeight="1" x14ac:dyDescent="0.25">
      <c r="A281" s="4" t="str">
        <f t="shared" ca="1" si="57"/>
        <v/>
      </c>
      <c r="B281" s="6"/>
      <c r="C281" s="8"/>
      <c r="D281" s="1" t="str">
        <f>IFERROR(INDEX('padron cfe'!B:B,MATCH(DATOS!C281,'padron cfe'!A:A,0),1),"")</f>
        <v/>
      </c>
      <c r="E281" s="1"/>
      <c r="F281" s="7"/>
      <c r="G281" s="9" t="s">
        <v>157</v>
      </c>
      <c r="H281" s="5" t="str">
        <f>IF(F281="","",IFERROR(CONCATENATE("PEUA",VLOOKUP(ESTADO,REPORTE!AV$2:AW$33,2,0),DIDTRITO_FORM,CADER_FORM,IFERROR(INDEX(BS:BS,MATCH(DAY(F281),BR:BR,0),1),DAY(F281)),IFERROR(INDEX(BS:BS,MATCH(MONTH(F281),BR:BR,0),1),MONTH(F281)),YEAR(F281),G281),""))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5"/>
        <v/>
      </c>
      <c r="T281" s="2" t="str">
        <f>IFERROR(INDEX('padron cfe'!D:D,MATCH(DATOS!C281,'padron cfe'!A:A,0),1),"")</f>
        <v/>
      </c>
      <c r="U281" s="4"/>
      <c r="V281" s="4"/>
      <c r="W281" s="4"/>
      <c r="X281" s="4"/>
      <c r="Y281" s="6" t="s">
        <v>157</v>
      </c>
      <c r="Z281" s="4"/>
      <c r="AA281" s="4" t="str">
        <f t="shared" si="58"/>
        <v/>
      </c>
      <c r="AB281" s="4"/>
      <c r="AC281" s="4"/>
      <c r="AD281" s="4"/>
      <c r="AE281" s="2" t="str">
        <f>IFERROR(IF(INDEX(AE$1:AE280,MATCH(J281,J$1:J280,0),1)=0,"",INDEX(AE$1:AE280,MATCH(J281,J$1:J280,0),1)),"")</f>
        <v/>
      </c>
      <c r="AF281" s="2" t="str">
        <f>IFERROR(IF(INDEX(AF$1:AF280,MATCH(J281,J$1:J280,0),1)=0,"",INDEX(AF$1:AF280,MATCH(J281,J$1:J280,0),1)),"")</f>
        <v/>
      </c>
      <c r="AG281" s="2" t="str">
        <f>IFERROR(IF(INDEX(AG$1:AG280,MATCH(J281,J$1:J280,0),1)=0,"",INDEX(AG$1:AG280,MATCH(J281,J$1:J280,0),1)),"")</f>
        <v/>
      </c>
      <c r="AH281" s="2"/>
      <c r="AI281" s="2"/>
      <c r="AJ281" s="2"/>
      <c r="AK281" s="4"/>
      <c r="AL281" s="4"/>
      <c r="AM281" s="4"/>
      <c r="AN281" s="4"/>
      <c r="AO281" s="4"/>
      <c r="AP281" s="4"/>
      <c r="AQ281" s="4"/>
      <c r="AR281" s="4"/>
      <c r="AS281" s="4"/>
      <c r="AU281" s="7"/>
      <c r="AV281" s="47"/>
      <c r="AW281" s="66"/>
      <c r="AX281" s="66"/>
      <c r="AY281" s="66"/>
      <c r="AZ281" s="78"/>
      <c r="BA281" s="66"/>
      <c r="BB281" s="66"/>
      <c r="BC281" s="4"/>
      <c r="BD281" s="69"/>
      <c r="BE281" s="4"/>
      <c r="BF281" s="4"/>
      <c r="BG281" s="9"/>
      <c r="BH281" s="7"/>
      <c r="BI281" s="7"/>
      <c r="BJ281" s="7"/>
      <c r="BK281" s="7"/>
      <c r="BL281" s="7"/>
      <c r="BM281" s="7" t="str">
        <f t="shared" ca="1" si="59"/>
        <v/>
      </c>
      <c r="BN281" s="75" t="str">
        <f t="shared" si="60"/>
        <v/>
      </c>
      <c r="BO281" s="75" t="str">
        <f t="shared" si="61"/>
        <v/>
      </c>
      <c r="BU281" s="4" t="str">
        <f>IF(IFERROR(VLOOKUP(C281,C282:C$1993,1,0),"")="","",COUNTIF(C:C,C281))</f>
        <v/>
      </c>
      <c r="BY281" s="5" t="str">
        <f>IF(B281="","",IF(BU281="",1+(MAX(BY$2:BY280)),""))</f>
        <v/>
      </c>
      <c r="BZ281" s="5" t="str">
        <f t="shared" si="62"/>
        <v/>
      </c>
      <c r="CA281" s="5" t="str">
        <f t="shared" si="63"/>
        <v/>
      </c>
      <c r="CB281" s="14" t="str">
        <f t="shared" si="64"/>
        <v/>
      </c>
      <c r="CC281" s="25"/>
      <c r="CD281" s="15"/>
      <c r="CE281" s="5" t="str">
        <f t="shared" si="66"/>
        <v/>
      </c>
      <c r="CH281" s="5" t="str">
        <f t="shared" si="67"/>
        <v/>
      </c>
      <c r="CI281" s="5" t="str">
        <f>IF(J281="","",IFERROR(IF(VLOOKUP(J281,J$2:J280,1,0)=0,"",""),J281))</f>
        <v/>
      </c>
      <c r="CJ281" s="22" t="str">
        <f>IF(CI281="","",(IFERROR(VLOOKUP(MID(CI281,1,1),$DA$2:DE$28,3,0),0)+IFERROR(VLOOKUP(MID(CI281,2,1),DA$2:DE$28,4,0),0)+IFERROR(VLOOKUP(MID(CI281,3,1),DA$2:DE$28,5,0),0)+(ROW(CI281)/1000000000000)))</f>
        <v/>
      </c>
      <c r="CL281" s="5">
        <v>280</v>
      </c>
      <c r="CM281" s="5" t="str">
        <f>IFERROR(VLOOKUP(CL281,CH$2:CI1357,2,0),"")</f>
        <v/>
      </c>
      <c r="DG281" s="5" t="e">
        <f>IF(REPORTE!AH$2="si",IF(C281=VALUE(REPORTE!C$22),IF(SUM(DG282:DG$1993),CONCATENATE(INT(B281),", "),INT(B281)),""),IF(C281=VALUE(REPORTE!C$21),IF(SUM(DG282:DG$1993),CONCATENATE(INT(B281),", "),INT(B281)),""))</f>
        <v>#VALUE!</v>
      </c>
    </row>
    <row r="282" spans="1:111" s="5" customFormat="1" ht="15" customHeight="1" x14ac:dyDescent="0.25">
      <c r="A282" s="4" t="str">
        <f t="shared" ca="1" si="57"/>
        <v/>
      </c>
      <c r="B282" s="6"/>
      <c r="C282" s="8"/>
      <c r="D282" s="1" t="str">
        <f>IFERROR(INDEX('padron cfe'!B:B,MATCH(DATOS!C282,'padron cfe'!A:A,0),1),"")</f>
        <v/>
      </c>
      <c r="E282" s="1"/>
      <c r="F282" s="7"/>
      <c r="G282" s="9" t="s">
        <v>157</v>
      </c>
      <c r="H282" s="5" t="str">
        <f>IF(F282="","",IFERROR(CONCATENATE("PEUA",VLOOKUP(ESTADO,REPORTE!AV$2:AW$33,2,0),DIDTRITO_FORM,CADER_FORM,IFERROR(INDEX(BS:BS,MATCH(DAY(F282),BR:BR,0),1),DAY(F282)),IFERROR(INDEX(BS:BS,MATCH(MONTH(F282),BR:BR,0),1),MONTH(F282)),YEAR(F282),G282),""))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5"/>
        <v/>
      </c>
      <c r="T282" s="2" t="str">
        <f>IFERROR(INDEX('padron cfe'!D:D,MATCH(DATOS!C282,'padron cfe'!A:A,0),1),"")</f>
        <v/>
      </c>
      <c r="U282" s="4"/>
      <c r="V282" s="4"/>
      <c r="W282" s="4"/>
      <c r="X282" s="4"/>
      <c r="Y282" s="6" t="s">
        <v>157</v>
      </c>
      <c r="Z282" s="4"/>
      <c r="AA282" s="4" t="str">
        <f t="shared" si="58"/>
        <v/>
      </c>
      <c r="AB282" s="4"/>
      <c r="AC282" s="4"/>
      <c r="AD282" s="4"/>
      <c r="AE282" s="2" t="str">
        <f>IFERROR(IF(INDEX(AE$1:AE281,MATCH(J282,J$1:J281,0),1)=0,"",INDEX(AE$1:AE281,MATCH(J282,J$1:J281,0),1)),"")</f>
        <v/>
      </c>
      <c r="AF282" s="2" t="str">
        <f>IFERROR(IF(INDEX(AF$1:AF281,MATCH(J282,J$1:J281,0),1)=0,"",INDEX(AF$1:AF281,MATCH(J282,J$1:J281,0),1)),"")</f>
        <v/>
      </c>
      <c r="AG282" s="2" t="str">
        <f>IFERROR(IF(INDEX(AG$1:AG281,MATCH(J282,J$1:J281,0),1)=0,"",INDEX(AG$1:AG281,MATCH(J282,J$1:J281,0),1)),"")</f>
        <v/>
      </c>
      <c r="AH282" s="2"/>
      <c r="AI282" s="2"/>
      <c r="AJ282" s="2"/>
      <c r="AK282" s="4"/>
      <c r="AL282" s="4"/>
      <c r="AM282" s="4"/>
      <c r="AN282" s="4"/>
      <c r="AO282" s="4"/>
      <c r="AP282" s="4"/>
      <c r="AQ282" s="4"/>
      <c r="AR282" s="4"/>
      <c r="AS282" s="4"/>
      <c r="AU282" s="7"/>
      <c r="AV282" s="47"/>
      <c r="AW282" s="66"/>
      <c r="AX282" s="66"/>
      <c r="AY282" s="66"/>
      <c r="AZ282" s="78"/>
      <c r="BA282" s="66"/>
      <c r="BB282" s="66"/>
      <c r="BC282" s="4"/>
      <c r="BD282" s="69"/>
      <c r="BE282" s="4"/>
      <c r="BF282" s="4"/>
      <c r="BG282" s="9" t="s">
        <v>157</v>
      </c>
      <c r="BH282" s="7"/>
      <c r="BI282" s="7"/>
      <c r="BJ282" s="7"/>
      <c r="BK282" s="7"/>
      <c r="BL282" s="7"/>
      <c r="BM282" s="7" t="str">
        <f t="shared" ca="1" si="59"/>
        <v/>
      </c>
      <c r="BN282" s="75" t="str">
        <f t="shared" si="60"/>
        <v/>
      </c>
      <c r="BO282" s="75" t="str">
        <f t="shared" si="61"/>
        <v/>
      </c>
      <c r="BU282" s="4" t="str">
        <f>IF(IFERROR(VLOOKUP(C282,C283:C$1993,1,0),"")="","",COUNTIF(C:C,C282))</f>
        <v/>
      </c>
      <c r="BY282" s="5" t="str">
        <f>IF(B282="","",IF(BU282="",1+(MAX(BY$2:BY281)),""))</f>
        <v/>
      </c>
      <c r="BZ282" s="5" t="str">
        <f t="shared" si="62"/>
        <v/>
      </c>
      <c r="CA282" s="5" t="str">
        <f t="shared" si="63"/>
        <v/>
      </c>
      <c r="CB282" s="14" t="str">
        <f t="shared" si="64"/>
        <v/>
      </c>
      <c r="CC282" s="25"/>
      <c r="CD282" s="15"/>
      <c r="CE282" s="5" t="str">
        <f t="shared" si="66"/>
        <v/>
      </c>
      <c r="CH282" s="5" t="str">
        <f t="shared" si="67"/>
        <v/>
      </c>
      <c r="CI282" s="5" t="str">
        <f>IF(J282="","",IFERROR(IF(VLOOKUP(J282,J$2:J281,1,0)=0,"",""),J282))</f>
        <v/>
      </c>
      <c r="CJ282" s="22" t="str">
        <f>IF(CI282="","",(IFERROR(VLOOKUP(MID(CI282,1,1),$DA$2:DE$28,3,0),0)+IFERROR(VLOOKUP(MID(CI282,2,1),DA$2:DE$28,4,0),0)+IFERROR(VLOOKUP(MID(CI282,3,1),DA$2:DE$28,5,0),0)+(ROW(CI282)/1000000000000)))</f>
        <v/>
      </c>
      <c r="CL282" s="5">
        <v>281</v>
      </c>
      <c r="CM282" s="5" t="str">
        <f>IFERROR(VLOOKUP(CL282,CH$2:CI1358,2,0),"")</f>
        <v/>
      </c>
      <c r="CO282" s="14"/>
      <c r="DG282" s="5" t="e">
        <f>IF(REPORTE!AH$2="si",IF(C282=VALUE(REPORTE!C$22),IF(SUM(DG283:DG$1993),CONCATENATE(INT(B282),", "),INT(B282)),""),IF(C282=VALUE(REPORTE!C$21),IF(SUM(DG283:DG$1993),CONCATENATE(INT(B282),", "),INT(B282)),""))</f>
        <v>#VALUE!</v>
      </c>
    </row>
    <row r="283" spans="1:111" s="5" customFormat="1" ht="15" customHeight="1" x14ac:dyDescent="0.25">
      <c r="A283" s="4" t="str">
        <f t="shared" ca="1" si="57"/>
        <v/>
      </c>
      <c r="B283" s="6"/>
      <c r="C283" s="8"/>
      <c r="D283" s="1" t="str">
        <f>IFERROR(INDEX('padron cfe'!B:B,MATCH(DATOS!C283,'padron cfe'!A:A,0),1),"")</f>
        <v/>
      </c>
      <c r="E283" s="1"/>
      <c r="F283" s="7"/>
      <c r="G283" s="9" t="s">
        <v>157</v>
      </c>
      <c r="H283" s="5" t="str">
        <f>IF(F283="","",IFERROR(CONCATENATE("PEUA",VLOOKUP(ESTADO,REPORTE!AV$2:AW$33,2,0),DIDTRITO_FORM,CADER_FORM,IFERROR(INDEX(BS:BS,MATCH(DAY(F283),BR:BR,0),1),DAY(F283)),IFERROR(INDEX(BS:BS,MATCH(MONTH(F283),BR:BR,0),1),MONTH(F283)),YEAR(F283),G283),""))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5"/>
        <v/>
      </c>
      <c r="T283" s="2" t="str">
        <f>IFERROR(INDEX('padron cfe'!D:D,MATCH(DATOS!C283,'padron cfe'!A:A,0),1),"")</f>
        <v/>
      </c>
      <c r="U283" s="4"/>
      <c r="V283" s="4"/>
      <c r="W283" s="4"/>
      <c r="X283" s="4"/>
      <c r="Y283" s="6" t="s">
        <v>157</v>
      </c>
      <c r="Z283" s="4"/>
      <c r="AA283" s="4" t="str">
        <f t="shared" si="58"/>
        <v/>
      </c>
      <c r="AB283" s="4"/>
      <c r="AC283" s="4"/>
      <c r="AD283" s="4"/>
      <c r="AE283" s="2" t="str">
        <f>IFERROR(IF(INDEX(AE$1:AE282,MATCH(J283,J$1:J282,0),1)=0,"",INDEX(AE$1:AE282,MATCH(J283,J$1:J282,0),1)),"")</f>
        <v/>
      </c>
      <c r="AF283" s="2" t="str">
        <f>IFERROR(IF(INDEX(AF$1:AF282,MATCH(J283,J$1:J282,0),1)=0,"",INDEX(AF$1:AF282,MATCH(J283,J$1:J282,0),1)),"")</f>
        <v/>
      </c>
      <c r="AG283" s="2" t="str">
        <f>IFERROR(IF(INDEX(AG$1:AG282,MATCH(J283,J$1:J282,0),1)=0,"",INDEX(AG$1:AG282,MATCH(J283,J$1:J282,0),1)),"")</f>
        <v/>
      </c>
      <c r="AH283" s="2"/>
      <c r="AI283" s="2"/>
      <c r="AJ283" s="2"/>
      <c r="AK283" s="4"/>
      <c r="AL283" s="4"/>
      <c r="AM283" s="4"/>
      <c r="AN283" s="4"/>
      <c r="AO283" s="4"/>
      <c r="AP283" s="4"/>
      <c r="AQ283" s="4"/>
      <c r="AR283" s="4"/>
      <c r="AS283" s="4"/>
      <c r="AU283" s="7"/>
      <c r="AV283" s="47"/>
      <c r="AW283" s="66"/>
      <c r="AX283" s="66"/>
      <c r="AY283" s="66"/>
      <c r="AZ283" s="78"/>
      <c r="BA283" s="66"/>
      <c r="BB283" s="66"/>
      <c r="BC283" s="4"/>
      <c r="BD283" s="69"/>
      <c r="BE283" s="4"/>
      <c r="BF283" s="4"/>
      <c r="BG283" s="9"/>
      <c r="BH283" s="7"/>
      <c r="BI283" s="7"/>
      <c r="BJ283" s="7"/>
      <c r="BK283" s="7"/>
      <c r="BL283" s="7"/>
      <c r="BM283" s="7" t="str">
        <f t="shared" ca="1" si="59"/>
        <v/>
      </c>
      <c r="BN283" s="75" t="str">
        <f t="shared" si="60"/>
        <v/>
      </c>
      <c r="BO283" s="75" t="str">
        <f t="shared" si="61"/>
        <v/>
      </c>
      <c r="BU283" s="4" t="str">
        <f>IF(IFERROR(VLOOKUP(C283,C284:C$1993,1,0),"")="","",COUNTIF(C:C,C283))</f>
        <v/>
      </c>
      <c r="BY283" s="5" t="str">
        <f>IF(B283="","",IF(BU283="",1+(MAX(BY$2:BY282)),""))</f>
        <v/>
      </c>
      <c r="BZ283" s="5" t="str">
        <f t="shared" si="62"/>
        <v/>
      </c>
      <c r="CA283" s="5" t="str">
        <f t="shared" si="63"/>
        <v/>
      </c>
      <c r="CB283" s="14" t="str">
        <f t="shared" si="64"/>
        <v/>
      </c>
      <c r="CC283" s="25"/>
      <c r="CD283" s="15"/>
      <c r="CE283" s="5" t="str">
        <f t="shared" si="66"/>
        <v/>
      </c>
      <c r="CH283" s="5" t="str">
        <f t="shared" si="67"/>
        <v/>
      </c>
      <c r="CI283" s="5" t="str">
        <f>IF(J283="","",IFERROR(IF(VLOOKUP(J283,J$2:J282,1,0)=0,"",""),J283))</f>
        <v/>
      </c>
      <c r="CJ283" s="22" t="str">
        <f>IF(CI283="","",(IFERROR(VLOOKUP(MID(CI283,1,1),$DA$2:DE$28,3,0),0)+IFERROR(VLOOKUP(MID(CI283,2,1),DA$2:DE$28,4,0),0)+IFERROR(VLOOKUP(MID(CI283,3,1),DA$2:DE$28,5,0),0)+(ROW(CI283)/1000000000000)))</f>
        <v/>
      </c>
      <c r="CL283" s="5">
        <v>282</v>
      </c>
      <c r="CM283" s="5" t="str">
        <f>IFERROR(VLOOKUP(CL283,CH$2:CI1359,2,0),"")</f>
        <v/>
      </c>
      <c r="DG283" s="5" t="e">
        <f>IF(REPORTE!AH$2="si",IF(C283=VALUE(REPORTE!C$22),IF(SUM(DG284:DG$1993),CONCATENATE(INT(B283),", "),INT(B283)),""),IF(C283=VALUE(REPORTE!C$21),IF(SUM(DG284:DG$1993),CONCATENATE(INT(B283),", "),INT(B283)),""))</f>
        <v>#VALUE!</v>
      </c>
    </row>
    <row r="284" spans="1:111" s="5" customFormat="1" ht="15" customHeight="1" x14ac:dyDescent="0.25">
      <c r="A284" s="4" t="str">
        <f t="shared" ca="1" si="57"/>
        <v/>
      </c>
      <c r="B284" s="6"/>
      <c r="C284" s="8"/>
      <c r="D284" s="1" t="str">
        <f>IFERROR(INDEX('padron cfe'!B:B,MATCH(DATOS!C284,'padron cfe'!A:A,0),1),"")</f>
        <v/>
      </c>
      <c r="E284" s="1"/>
      <c r="F284" s="7"/>
      <c r="G284" s="9" t="s">
        <v>157</v>
      </c>
      <c r="H284" s="5" t="str">
        <f>IF(F284="","",IFERROR(CONCATENATE("PEUA",VLOOKUP(ESTADO,REPORTE!AV$2:AW$33,2,0),DIDTRITO_FORM,CADER_FORM,IFERROR(INDEX(BS:BS,MATCH(DAY(F284),BR:BR,0),1),DAY(F284)),IFERROR(INDEX(BS:BS,MATCH(MONTH(F284),BR:BR,0),1),MONTH(F284)),YEAR(F284),G284),""))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5"/>
        <v/>
      </c>
      <c r="T284" s="2" t="str">
        <f>IFERROR(INDEX('padron cfe'!D:D,MATCH(DATOS!C284,'padron cfe'!A:A,0),1),"")</f>
        <v/>
      </c>
      <c r="U284" s="4"/>
      <c r="V284" s="4"/>
      <c r="W284" s="4"/>
      <c r="X284" s="4"/>
      <c r="Y284" s="6" t="s">
        <v>157</v>
      </c>
      <c r="Z284" s="4"/>
      <c r="AA284" s="4" t="str">
        <f t="shared" si="58"/>
        <v/>
      </c>
      <c r="AB284" s="4"/>
      <c r="AC284" s="4"/>
      <c r="AD284" s="4"/>
      <c r="AE284" s="2" t="str">
        <f>IFERROR(IF(INDEX(AE$1:AE283,MATCH(J284,J$1:J283,0),1)=0,"",INDEX(AE$1:AE283,MATCH(J284,J$1:J283,0),1)),"")</f>
        <v/>
      </c>
      <c r="AF284" s="2" t="str">
        <f>IFERROR(IF(INDEX(AF$1:AF283,MATCH(J284,J$1:J283,0),1)=0,"",INDEX(AF$1:AF283,MATCH(J284,J$1:J283,0),1)),"")</f>
        <v/>
      </c>
      <c r="AG284" s="2" t="str">
        <f>IFERROR(IF(INDEX(AG$1:AG283,MATCH(J284,J$1:J283,0),1)=0,"",INDEX(AG$1:AG283,MATCH(J284,J$1:J283,0),1)),"")</f>
        <v/>
      </c>
      <c r="AH284" s="2"/>
      <c r="AI284" s="2"/>
      <c r="AJ284" s="2"/>
      <c r="AK284" s="4"/>
      <c r="AL284" s="4"/>
      <c r="AM284" s="4"/>
      <c r="AN284" s="4"/>
      <c r="AO284" s="4"/>
      <c r="AP284" s="4"/>
      <c r="AQ284" s="4"/>
      <c r="AR284" s="4"/>
      <c r="AS284" s="4"/>
      <c r="AU284" s="7"/>
      <c r="AV284" s="47"/>
      <c r="AW284" s="66"/>
      <c r="AX284" s="66"/>
      <c r="AY284" s="66"/>
      <c r="AZ284" s="78"/>
      <c r="BA284" s="66"/>
      <c r="BB284" s="66"/>
      <c r="BC284" s="4"/>
      <c r="BD284" s="69"/>
      <c r="BE284" s="4"/>
      <c r="BF284" s="4"/>
      <c r="BG284" s="9" t="s">
        <v>157</v>
      </c>
      <c r="BH284" s="7"/>
      <c r="BI284" s="7"/>
      <c r="BJ284" s="7"/>
      <c r="BK284" s="7"/>
      <c r="BL284" s="7"/>
      <c r="BM284" s="7" t="str">
        <f t="shared" ca="1" si="59"/>
        <v/>
      </c>
      <c r="BN284" s="75" t="str">
        <f t="shared" si="60"/>
        <v/>
      </c>
      <c r="BO284" s="75" t="str">
        <f t="shared" si="61"/>
        <v/>
      </c>
      <c r="BU284" s="4" t="str">
        <f>IF(IFERROR(VLOOKUP(C284,C285:C$1993,1,0),"")="","",COUNTIF(C:C,C284))</f>
        <v/>
      </c>
      <c r="BY284" s="5" t="str">
        <f>IF(B284="","",IF(BU284="",1+(MAX(BY$2:BY283)),""))</f>
        <v/>
      </c>
      <c r="BZ284" s="5" t="str">
        <f t="shared" si="62"/>
        <v/>
      </c>
      <c r="CA284" s="5" t="str">
        <f t="shared" si="63"/>
        <v/>
      </c>
      <c r="CB284" s="14" t="str">
        <f t="shared" si="64"/>
        <v/>
      </c>
      <c r="CC284" s="25"/>
      <c r="CD284" s="15"/>
      <c r="CE284" s="5" t="str">
        <f t="shared" si="66"/>
        <v/>
      </c>
      <c r="CH284" s="5" t="str">
        <f t="shared" si="67"/>
        <v/>
      </c>
      <c r="CI284" s="5" t="str">
        <f>IF(J284="","",IFERROR(IF(VLOOKUP(J284,J$2:J283,1,0)=0,"",""),J284))</f>
        <v/>
      </c>
      <c r="CJ284" s="22" t="str">
        <f>IF(CI284="","",(IFERROR(VLOOKUP(MID(CI284,1,1),$DA$2:DE$28,3,0),0)+IFERROR(VLOOKUP(MID(CI284,2,1),DA$2:DE$28,4,0),0)+IFERROR(VLOOKUP(MID(CI284,3,1),DA$2:DE$28,5,0),0)+(ROW(CI284)/1000000000000)))</f>
        <v/>
      </c>
      <c r="CL284" s="5">
        <v>283</v>
      </c>
      <c r="CM284" s="5" t="str">
        <f>IFERROR(VLOOKUP(CL284,CH$2:CI1360,2,0),"")</f>
        <v/>
      </c>
      <c r="DG284" s="5" t="e">
        <f>IF(REPORTE!AH$2="si",IF(C284=VALUE(REPORTE!C$22),IF(SUM(DG285:DG$1993),CONCATENATE(INT(B284),", "),INT(B284)),""),IF(C284=VALUE(REPORTE!C$21),IF(SUM(DG285:DG$1993),CONCATENATE(INT(B284),", "),INT(B284)),""))</f>
        <v>#VALUE!</v>
      </c>
    </row>
    <row r="285" spans="1:111" s="5" customFormat="1" ht="15" customHeight="1" x14ac:dyDescent="0.25">
      <c r="A285" s="4" t="str">
        <f t="shared" ca="1" si="57"/>
        <v/>
      </c>
      <c r="B285" s="6"/>
      <c r="C285" s="8"/>
      <c r="D285" s="1" t="str">
        <f>IFERROR(INDEX('padron cfe'!B:B,MATCH(DATOS!C285,'padron cfe'!A:A,0),1),"")</f>
        <v/>
      </c>
      <c r="E285" s="1"/>
      <c r="F285" s="7"/>
      <c r="G285" s="9" t="s">
        <v>157</v>
      </c>
      <c r="H285" s="5" t="str">
        <f>IF(F285="","",IFERROR(CONCATENATE("PEUA",VLOOKUP(ESTADO,REPORTE!AV$2:AW$33,2,0),DIDTRITO_FORM,CADER_FORM,IFERROR(INDEX(BS:BS,MATCH(DAY(F285),BR:BR,0),1),DAY(F285)),IFERROR(INDEX(BS:BS,MATCH(MONTH(F285),BR:BR,0),1),MONTH(F285)),YEAR(F285),G285),""))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5"/>
        <v/>
      </c>
      <c r="T285" s="2" t="str">
        <f>IFERROR(INDEX('padron cfe'!D:D,MATCH(DATOS!C285,'padron cfe'!A:A,0),1),"")</f>
        <v/>
      </c>
      <c r="U285" s="4"/>
      <c r="V285" s="4"/>
      <c r="W285" s="4"/>
      <c r="X285" s="4"/>
      <c r="Y285" s="6" t="s">
        <v>157</v>
      </c>
      <c r="Z285" s="4"/>
      <c r="AA285" s="4" t="str">
        <f t="shared" si="58"/>
        <v/>
      </c>
      <c r="AB285" s="4"/>
      <c r="AC285" s="4"/>
      <c r="AD285" s="4"/>
      <c r="AE285" s="2" t="str">
        <f>IFERROR(IF(INDEX(AE$1:AE284,MATCH(J285,J$1:J284,0),1)=0,"",INDEX(AE$1:AE284,MATCH(J285,J$1:J284,0),1)),"")</f>
        <v/>
      </c>
      <c r="AF285" s="2" t="str">
        <f>IFERROR(IF(INDEX(AF$1:AF284,MATCH(J285,J$1:J284,0),1)=0,"",INDEX(AF$1:AF284,MATCH(J285,J$1:J284,0),1)),"")</f>
        <v/>
      </c>
      <c r="AG285" s="2" t="str">
        <f>IFERROR(IF(INDEX(AG$1:AG284,MATCH(J285,J$1:J284,0),1)=0,"",INDEX(AG$1:AG284,MATCH(J285,J$1:J284,0),1)),"")</f>
        <v/>
      </c>
      <c r="AH285" s="2"/>
      <c r="AI285" s="2"/>
      <c r="AJ285" s="2"/>
      <c r="AK285" s="4"/>
      <c r="AL285" s="4"/>
      <c r="AM285" s="4"/>
      <c r="AN285" s="4"/>
      <c r="AO285" s="4"/>
      <c r="AP285" s="4"/>
      <c r="AQ285" s="4"/>
      <c r="AR285" s="4"/>
      <c r="AS285" s="4"/>
      <c r="AU285" s="7"/>
      <c r="AV285" s="47"/>
      <c r="AW285" s="66"/>
      <c r="AX285" s="66"/>
      <c r="AY285" s="66"/>
      <c r="AZ285" s="78"/>
      <c r="BA285" s="66"/>
      <c r="BB285" s="66"/>
      <c r="BC285" s="4"/>
      <c r="BD285" s="69"/>
      <c r="BE285" s="4"/>
      <c r="BF285" s="4"/>
      <c r="BG285" s="9"/>
      <c r="BH285" s="7"/>
      <c r="BI285" s="7"/>
      <c r="BJ285" s="7"/>
      <c r="BK285" s="7"/>
      <c r="BL285" s="7"/>
      <c r="BM285" s="7" t="str">
        <f t="shared" ca="1" si="59"/>
        <v/>
      </c>
      <c r="BN285" s="75" t="str">
        <f t="shared" si="60"/>
        <v/>
      </c>
      <c r="BO285" s="75" t="str">
        <f t="shared" si="61"/>
        <v/>
      </c>
      <c r="BU285" s="4" t="str">
        <f>IF(IFERROR(VLOOKUP(C285,C286:C$1993,1,0),"")="","",COUNTIF(C:C,C285))</f>
        <v/>
      </c>
      <c r="BY285" s="5" t="str">
        <f>IF(B285="","",IF(BU285="",1+(MAX(BY$2:BY284)),""))</f>
        <v/>
      </c>
      <c r="BZ285" s="5" t="str">
        <f t="shared" si="62"/>
        <v/>
      </c>
      <c r="CA285" s="5" t="str">
        <f t="shared" si="63"/>
        <v/>
      </c>
      <c r="CB285" s="14" t="str">
        <f t="shared" si="64"/>
        <v/>
      </c>
      <c r="CC285" s="25"/>
      <c r="CD285" s="15"/>
      <c r="CE285" s="5" t="str">
        <f t="shared" si="66"/>
        <v/>
      </c>
      <c r="CH285" s="5" t="str">
        <f t="shared" si="67"/>
        <v/>
      </c>
      <c r="CI285" s="5" t="str">
        <f>IF(J285="","",IFERROR(IF(VLOOKUP(J285,J$2:J284,1,0)=0,"",""),J285))</f>
        <v/>
      </c>
      <c r="CJ285" s="22" t="str">
        <f>IF(CI285="","",(IFERROR(VLOOKUP(MID(CI285,1,1),$DA$2:DE$28,3,0),0)+IFERROR(VLOOKUP(MID(CI285,2,1),DA$2:DE$28,4,0),0)+IFERROR(VLOOKUP(MID(CI285,3,1),DA$2:DE$28,5,0),0)+(ROW(CI285)/1000000000000)))</f>
        <v/>
      </c>
      <c r="CL285" s="5">
        <v>284</v>
      </c>
      <c r="CM285" s="5" t="str">
        <f>IFERROR(VLOOKUP(CL285,CH$2:CI1361,2,0),"")</f>
        <v/>
      </c>
      <c r="DG285" s="5" t="e">
        <f>IF(REPORTE!AH$2="si",IF(C285=VALUE(REPORTE!C$22),IF(SUM(DG286:DG$1993),CONCATENATE(INT(B285),", "),INT(B285)),""),IF(C285=VALUE(REPORTE!C$21),IF(SUM(DG286:DG$1993),CONCATENATE(INT(B285),", "),INT(B285)),""))</f>
        <v>#VALUE!</v>
      </c>
    </row>
    <row r="286" spans="1:111" s="5" customFormat="1" ht="15" customHeight="1" x14ac:dyDescent="0.25">
      <c r="A286" s="4" t="str">
        <f t="shared" ca="1" si="57"/>
        <v/>
      </c>
      <c r="B286" s="6"/>
      <c r="C286" s="8"/>
      <c r="D286" s="1" t="str">
        <f>IFERROR(INDEX('padron cfe'!B:B,MATCH(DATOS!C286,'padron cfe'!A:A,0),1),"")</f>
        <v/>
      </c>
      <c r="E286" s="1"/>
      <c r="F286" s="7"/>
      <c r="G286" s="9" t="s">
        <v>157</v>
      </c>
      <c r="H286" s="5" t="str">
        <f>IF(F286="","",IFERROR(CONCATENATE("PEUA",VLOOKUP(ESTADO,REPORTE!AV$2:AW$33,2,0),DIDTRITO_FORM,CADER_FORM,IFERROR(INDEX(BS:BS,MATCH(DAY(F286),BR:BR,0),1),DAY(F286)),IFERROR(INDEX(BS:BS,MATCH(MONTH(F286),BR:BR,0),1),MONTH(F286)),YEAR(F286),G286),""))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5"/>
        <v/>
      </c>
      <c r="T286" s="2" t="str">
        <f>IFERROR(INDEX('padron cfe'!D:D,MATCH(DATOS!C286,'padron cfe'!A:A,0),1),"")</f>
        <v/>
      </c>
      <c r="U286" s="4"/>
      <c r="V286" s="4"/>
      <c r="W286" s="4"/>
      <c r="X286" s="4"/>
      <c r="Y286" s="6" t="s">
        <v>157</v>
      </c>
      <c r="Z286" s="4"/>
      <c r="AA286" s="4" t="str">
        <f t="shared" si="58"/>
        <v/>
      </c>
      <c r="AB286" s="4"/>
      <c r="AC286" s="4"/>
      <c r="AD286" s="4"/>
      <c r="AE286" s="2" t="str">
        <f>IFERROR(IF(INDEX(AE$1:AE285,MATCH(J286,J$1:J285,0),1)=0,"",INDEX(AE$1:AE285,MATCH(J286,J$1:J285,0),1)),"")</f>
        <v/>
      </c>
      <c r="AF286" s="2" t="str">
        <f>IFERROR(IF(INDEX(AF$1:AF285,MATCH(J286,J$1:J285,0),1)=0,"",INDEX(AF$1:AF285,MATCH(J286,J$1:J285,0),1)),"")</f>
        <v/>
      </c>
      <c r="AG286" s="2" t="str">
        <f>IFERROR(IF(INDEX(AG$1:AG285,MATCH(J286,J$1:J285,0),1)=0,"",INDEX(AG$1:AG285,MATCH(J286,J$1:J285,0),1)),"")</f>
        <v/>
      </c>
      <c r="AH286" s="2"/>
      <c r="AI286" s="2"/>
      <c r="AJ286" s="2"/>
      <c r="AK286" s="4"/>
      <c r="AL286" s="4"/>
      <c r="AM286" s="4"/>
      <c r="AN286" s="4"/>
      <c r="AO286" s="4"/>
      <c r="AP286" s="4"/>
      <c r="AQ286" s="4"/>
      <c r="AR286" s="4"/>
      <c r="AS286" s="4"/>
      <c r="AU286" s="7"/>
      <c r="AV286" s="47"/>
      <c r="AW286" s="66"/>
      <c r="AX286" s="66"/>
      <c r="AY286" s="66"/>
      <c r="AZ286" s="78"/>
      <c r="BA286" s="66"/>
      <c r="BB286" s="66"/>
      <c r="BC286" s="4"/>
      <c r="BD286" s="69"/>
      <c r="BE286" s="4"/>
      <c r="BF286" s="4"/>
      <c r="BG286" s="9" t="s">
        <v>157</v>
      </c>
      <c r="BH286" s="7"/>
      <c r="BI286" s="7"/>
      <c r="BJ286" s="7"/>
      <c r="BK286" s="7"/>
      <c r="BL286" s="7"/>
      <c r="BM286" s="7" t="str">
        <f t="shared" ca="1" si="59"/>
        <v/>
      </c>
      <c r="BN286" s="75" t="str">
        <f t="shared" si="60"/>
        <v/>
      </c>
      <c r="BO286" s="75" t="str">
        <f t="shared" si="61"/>
        <v/>
      </c>
      <c r="BU286" s="4" t="str">
        <f>IF(IFERROR(VLOOKUP(C286,C287:C$1993,1,0),"")="","",COUNTIF(C:C,C286))</f>
        <v/>
      </c>
      <c r="BY286" s="5" t="str">
        <f>IF(B286="","",IF(BU286="",1+(MAX(BY$2:BY285)),""))</f>
        <v/>
      </c>
      <c r="BZ286" s="5" t="str">
        <f t="shared" si="62"/>
        <v/>
      </c>
      <c r="CA286" s="5" t="str">
        <f t="shared" si="63"/>
        <v/>
      </c>
      <c r="CB286" s="14" t="str">
        <f t="shared" si="64"/>
        <v/>
      </c>
      <c r="CC286" s="25"/>
      <c r="CD286" s="15"/>
      <c r="CE286" s="5" t="str">
        <f t="shared" si="66"/>
        <v/>
      </c>
      <c r="CH286" s="5" t="str">
        <f t="shared" si="67"/>
        <v/>
      </c>
      <c r="CI286" s="5" t="str">
        <f>IF(J286="","",IFERROR(IF(VLOOKUP(J286,J$2:J285,1,0)=0,"",""),J286))</f>
        <v/>
      </c>
      <c r="CJ286" s="22" t="str">
        <f>IF(CI286="","",(IFERROR(VLOOKUP(MID(CI286,1,1),$DA$2:DE$28,3,0),0)+IFERROR(VLOOKUP(MID(CI286,2,1),DA$2:DE$28,4,0),0)+IFERROR(VLOOKUP(MID(CI286,3,1),DA$2:DE$28,5,0),0)+(ROW(CI286)/1000000000000)))</f>
        <v/>
      </c>
      <c r="CL286" s="5">
        <v>285</v>
      </c>
      <c r="CM286" s="5" t="str">
        <f>IFERROR(VLOOKUP(CL286,CH$2:CI1362,2,0),"")</f>
        <v/>
      </c>
      <c r="DG286" s="5" t="e">
        <f>IF(REPORTE!AH$2="si",IF(C286=VALUE(REPORTE!C$22),IF(SUM(DG287:DG$1993),CONCATENATE(INT(B286),", "),INT(B286)),""),IF(C286=VALUE(REPORTE!C$21),IF(SUM(DG287:DG$1993),CONCATENATE(INT(B286),", "),INT(B286)),""))</f>
        <v>#VALUE!</v>
      </c>
    </row>
    <row r="287" spans="1:111" s="5" customFormat="1" ht="15" customHeight="1" x14ac:dyDescent="0.25">
      <c r="A287" s="4" t="str">
        <f t="shared" ca="1" si="57"/>
        <v/>
      </c>
      <c r="B287" s="6"/>
      <c r="C287" s="8"/>
      <c r="D287" s="1" t="str">
        <f>IFERROR(INDEX('padron cfe'!B:B,MATCH(DATOS!C287,'padron cfe'!A:A,0),1),"")</f>
        <v/>
      </c>
      <c r="E287" s="1"/>
      <c r="F287" s="7"/>
      <c r="G287" s="9" t="s">
        <v>157</v>
      </c>
      <c r="H287" s="5" t="str">
        <f>IF(F287="","",IFERROR(CONCATENATE("PEUA",VLOOKUP(ESTADO,REPORTE!AV$2:AW$33,2,0),DIDTRITO_FORM,CADER_FORM,IFERROR(INDEX(BS:BS,MATCH(DAY(F287),BR:BR,0),1),DAY(F287)),IFERROR(INDEX(BS:BS,MATCH(MONTH(F287),BR:BR,0),1),MONTH(F287)),YEAR(F287),G287),""))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5"/>
        <v/>
      </c>
      <c r="T287" s="2" t="str">
        <f>IFERROR(INDEX('padron cfe'!D:D,MATCH(DATOS!C287,'padron cfe'!A:A,0),1),"")</f>
        <v/>
      </c>
      <c r="U287" s="4"/>
      <c r="V287" s="4"/>
      <c r="W287" s="4"/>
      <c r="X287" s="4"/>
      <c r="Y287" s="6" t="s">
        <v>157</v>
      </c>
      <c r="Z287" s="4"/>
      <c r="AA287" s="4" t="str">
        <f t="shared" si="58"/>
        <v/>
      </c>
      <c r="AB287" s="4"/>
      <c r="AC287" s="4"/>
      <c r="AD287" s="4"/>
      <c r="AE287" s="2" t="str">
        <f>IFERROR(IF(INDEX(AE$1:AE286,MATCH(J287,J$1:J286,0),1)=0,"",INDEX(AE$1:AE286,MATCH(J287,J$1:J286,0),1)),"")</f>
        <v/>
      </c>
      <c r="AF287" s="2" t="str">
        <f>IFERROR(IF(INDEX(AF$1:AF286,MATCH(J287,J$1:J286,0),1)=0,"",INDEX(AF$1:AF286,MATCH(J287,J$1:J286,0),1)),"")</f>
        <v/>
      </c>
      <c r="AG287" s="2" t="str">
        <f>IFERROR(IF(INDEX(AG$1:AG286,MATCH(J287,J$1:J286,0),1)=0,"",INDEX(AG$1:AG286,MATCH(J287,J$1:J286,0),1)),"")</f>
        <v/>
      </c>
      <c r="AH287" s="2"/>
      <c r="AI287" s="2"/>
      <c r="AJ287" s="2"/>
      <c r="AK287" s="4"/>
      <c r="AL287" s="4"/>
      <c r="AM287" s="4"/>
      <c r="AN287" s="4"/>
      <c r="AO287" s="4"/>
      <c r="AP287" s="4"/>
      <c r="AQ287" s="4"/>
      <c r="AR287" s="4"/>
      <c r="AS287" s="4"/>
      <c r="AU287" s="7"/>
      <c r="AV287" s="47"/>
      <c r="AW287" s="66"/>
      <c r="AX287" s="66"/>
      <c r="AY287" s="66"/>
      <c r="AZ287" s="78"/>
      <c r="BA287" s="66"/>
      <c r="BB287" s="66"/>
      <c r="BC287" s="4"/>
      <c r="BD287" s="69"/>
      <c r="BE287" s="4"/>
      <c r="BF287" s="4"/>
      <c r="BG287" s="9"/>
      <c r="BH287" s="7"/>
      <c r="BI287" s="7"/>
      <c r="BJ287" s="7"/>
      <c r="BK287" s="7"/>
      <c r="BL287" s="7"/>
      <c r="BM287" s="7" t="str">
        <f t="shared" ca="1" si="59"/>
        <v/>
      </c>
      <c r="BN287" s="75" t="str">
        <f t="shared" si="60"/>
        <v/>
      </c>
      <c r="BO287" s="75" t="str">
        <f t="shared" si="61"/>
        <v/>
      </c>
      <c r="BU287" s="4" t="str">
        <f>IF(IFERROR(VLOOKUP(C287,C288:C$1993,1,0),"")="","",COUNTIF(C:C,C287))</f>
        <v/>
      </c>
      <c r="BY287" s="5" t="str">
        <f>IF(B287="","",IF(BU287="",1+(MAX(BY$2:BY286)),""))</f>
        <v/>
      </c>
      <c r="BZ287" s="5" t="str">
        <f t="shared" si="62"/>
        <v/>
      </c>
      <c r="CA287" s="5" t="str">
        <f t="shared" si="63"/>
        <v/>
      </c>
      <c r="CB287" s="14" t="str">
        <f t="shared" si="64"/>
        <v/>
      </c>
      <c r="CC287" s="25"/>
      <c r="CD287" s="15"/>
      <c r="CE287" s="5" t="str">
        <f t="shared" si="66"/>
        <v/>
      </c>
      <c r="CH287" s="5" t="str">
        <f t="shared" si="67"/>
        <v/>
      </c>
      <c r="CI287" s="5" t="str">
        <f>IF(J287="","",IFERROR(IF(VLOOKUP(J287,J$2:J286,1,0)=0,"",""),J287))</f>
        <v/>
      </c>
      <c r="CJ287" s="22" t="str">
        <f>IF(CI287="","",(IFERROR(VLOOKUP(MID(CI287,1,1),$DA$2:DE$28,3,0),0)+IFERROR(VLOOKUP(MID(CI287,2,1),DA$2:DE$28,4,0),0)+IFERROR(VLOOKUP(MID(CI287,3,1),DA$2:DE$28,5,0),0)+(ROW(CI287)/1000000000000)))</f>
        <v/>
      </c>
      <c r="CL287" s="5">
        <v>286</v>
      </c>
      <c r="CM287" s="5" t="str">
        <f>IFERROR(VLOOKUP(CL287,CH$2:CI1363,2,0),"")</f>
        <v/>
      </c>
      <c r="DG287" s="5" t="e">
        <f>IF(REPORTE!AH$2="si",IF(C287=VALUE(REPORTE!C$22),IF(SUM(DG288:DG$1993),CONCATENATE(INT(B287),", "),INT(B287)),""),IF(C287=VALUE(REPORTE!C$21),IF(SUM(DG288:DG$1993),CONCATENATE(INT(B287),", "),INT(B287)),""))</f>
        <v>#VALUE!</v>
      </c>
    </row>
    <row r="288" spans="1:111" s="5" customFormat="1" ht="15" customHeight="1" x14ac:dyDescent="0.25">
      <c r="A288" s="4" t="str">
        <f t="shared" ca="1" si="57"/>
        <v/>
      </c>
      <c r="B288" s="6"/>
      <c r="C288" s="8"/>
      <c r="D288" s="1" t="str">
        <f>IFERROR(INDEX('padron cfe'!B:B,MATCH(DATOS!C288,'padron cfe'!A:A,0),1),"")</f>
        <v/>
      </c>
      <c r="E288" s="1"/>
      <c r="F288" s="7"/>
      <c r="G288" s="9" t="s">
        <v>157</v>
      </c>
      <c r="H288" s="5" t="str">
        <f>IF(F288="","",IFERROR(CONCATENATE("PEUA",VLOOKUP(ESTADO,REPORTE!AV$2:AW$33,2,0),DIDTRITO_FORM,CADER_FORM,IFERROR(INDEX(BS:BS,MATCH(DAY(F288),BR:BR,0),1),DAY(F288)),IFERROR(INDEX(BS:BS,MATCH(MONTH(F288),BR:BR,0),1),MONTH(F288)),YEAR(F288),G288),""))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5"/>
        <v/>
      </c>
      <c r="T288" s="2" t="str">
        <f>IFERROR(INDEX('padron cfe'!D:D,MATCH(DATOS!C288,'padron cfe'!A:A,0),1),"")</f>
        <v/>
      </c>
      <c r="U288" s="4"/>
      <c r="V288" s="4"/>
      <c r="W288" s="4"/>
      <c r="X288" s="4"/>
      <c r="Y288" s="6" t="s">
        <v>157</v>
      </c>
      <c r="Z288" s="4"/>
      <c r="AA288" s="4" t="str">
        <f t="shared" si="58"/>
        <v/>
      </c>
      <c r="AB288" s="4"/>
      <c r="AC288" s="4"/>
      <c r="AD288" s="4"/>
      <c r="AE288" s="2" t="str">
        <f>IFERROR(IF(INDEX(AE$1:AE287,MATCH(J288,J$1:J287,0),1)=0,"",INDEX(AE$1:AE287,MATCH(J288,J$1:J287,0),1)),"")</f>
        <v/>
      </c>
      <c r="AF288" s="2" t="str">
        <f>IFERROR(IF(INDEX(AF$1:AF287,MATCH(J288,J$1:J287,0),1)=0,"",INDEX(AF$1:AF287,MATCH(J288,J$1:J287,0),1)),"")</f>
        <v/>
      </c>
      <c r="AG288" s="2" t="str">
        <f>IFERROR(IF(INDEX(AG$1:AG287,MATCH(J288,J$1:J287,0),1)=0,"",INDEX(AG$1:AG287,MATCH(J288,J$1:J287,0),1)),"")</f>
        <v/>
      </c>
      <c r="AH288" s="2"/>
      <c r="AI288" s="2"/>
      <c r="AJ288" s="2"/>
      <c r="AK288" s="4"/>
      <c r="AL288" s="4"/>
      <c r="AM288" s="4"/>
      <c r="AN288" s="4"/>
      <c r="AO288" s="4"/>
      <c r="AP288" s="4"/>
      <c r="AQ288" s="4"/>
      <c r="AR288" s="4"/>
      <c r="AS288" s="4"/>
      <c r="AU288" s="7"/>
      <c r="AV288" s="47"/>
      <c r="AW288" s="66"/>
      <c r="AX288" s="66"/>
      <c r="AY288" s="66"/>
      <c r="AZ288" s="78"/>
      <c r="BA288" s="66"/>
      <c r="BB288" s="66"/>
      <c r="BC288" s="4"/>
      <c r="BD288" s="69"/>
      <c r="BE288" s="4"/>
      <c r="BF288" s="4"/>
      <c r="BG288" s="9" t="s">
        <v>157</v>
      </c>
      <c r="BH288" s="7"/>
      <c r="BI288" s="7"/>
      <c r="BJ288" s="7"/>
      <c r="BK288" s="7"/>
      <c r="BL288" s="7"/>
      <c r="BM288" s="7" t="str">
        <f t="shared" ca="1" si="59"/>
        <v/>
      </c>
      <c r="BN288" s="75" t="str">
        <f t="shared" si="60"/>
        <v/>
      </c>
      <c r="BO288" s="75" t="str">
        <f t="shared" si="61"/>
        <v/>
      </c>
      <c r="BU288" s="4" t="str">
        <f>IF(IFERROR(VLOOKUP(C288,C289:C$1993,1,0),"")="","",COUNTIF(C:C,C288))</f>
        <v/>
      </c>
      <c r="BY288" s="5" t="str">
        <f>IF(B288="","",IF(BU288="",1+(MAX(BY$2:BY287)),""))</f>
        <v/>
      </c>
      <c r="BZ288" s="5" t="str">
        <f t="shared" si="62"/>
        <v/>
      </c>
      <c r="CA288" s="5" t="str">
        <f t="shared" si="63"/>
        <v/>
      </c>
      <c r="CB288" s="14" t="str">
        <f t="shared" si="64"/>
        <v/>
      </c>
      <c r="CC288" s="25"/>
      <c r="CD288" s="15"/>
      <c r="CE288" s="5" t="str">
        <f t="shared" si="66"/>
        <v/>
      </c>
      <c r="CH288" s="5" t="str">
        <f t="shared" si="67"/>
        <v/>
      </c>
      <c r="CI288" s="5" t="str">
        <f>IF(J288="","",IFERROR(IF(VLOOKUP(J288,J$2:J287,1,0)=0,"",""),J288))</f>
        <v/>
      </c>
      <c r="CJ288" s="22" t="str">
        <f>IF(CI288="","",(IFERROR(VLOOKUP(MID(CI288,1,1),$DA$2:DE$28,3,0),0)+IFERROR(VLOOKUP(MID(CI288,2,1),DA$2:DE$28,4,0),0)+IFERROR(VLOOKUP(MID(CI288,3,1),DA$2:DE$28,5,0),0)+(ROW(CI288)/1000000000000)))</f>
        <v/>
      </c>
      <c r="CL288" s="5">
        <v>287</v>
      </c>
      <c r="CM288" s="5" t="str">
        <f>IFERROR(VLOOKUP(CL288,CH$2:CI1364,2,0),"")</f>
        <v/>
      </c>
      <c r="DG288" s="5" t="e">
        <f>IF(REPORTE!AH$2="si",IF(C288=VALUE(REPORTE!C$22),IF(SUM(DG289:DG$1993),CONCATENATE(INT(B288),", "),INT(B288)),""),IF(C288=VALUE(REPORTE!C$21),IF(SUM(DG289:DG$1993),CONCATENATE(INT(B288),", "),INT(B288)),""))</f>
        <v>#VALUE!</v>
      </c>
    </row>
    <row r="289" spans="1:112" s="5" customFormat="1" ht="15" customHeight="1" x14ac:dyDescent="0.25">
      <c r="A289" s="4" t="str">
        <f t="shared" ca="1" si="57"/>
        <v/>
      </c>
      <c r="B289" s="6"/>
      <c r="C289" s="8"/>
      <c r="D289" s="1" t="str">
        <f>IFERROR(INDEX('padron cfe'!B:B,MATCH(DATOS!C289,'padron cfe'!A:A,0),1),"")</f>
        <v/>
      </c>
      <c r="E289" s="1"/>
      <c r="F289" s="7"/>
      <c r="G289" s="9" t="s">
        <v>157</v>
      </c>
      <c r="H289" s="5" t="str">
        <f>IF(F289="","",IFERROR(CONCATENATE("PEUA",VLOOKUP(ESTADO,REPORTE!AV$2:AW$33,2,0),DIDTRITO_FORM,CADER_FORM,IFERROR(INDEX(BS:BS,MATCH(DAY(F289),BR:BR,0),1),DAY(F289)),IFERROR(INDEX(BS:BS,MATCH(MONTH(F289),BR:BR,0),1),MONTH(F289)),YEAR(F289),G289),""))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5"/>
        <v/>
      </c>
      <c r="T289" s="2" t="str">
        <f>IFERROR(INDEX('padron cfe'!D:D,MATCH(DATOS!C289,'padron cfe'!A:A,0),1),"")</f>
        <v/>
      </c>
      <c r="U289" s="4"/>
      <c r="V289" s="4"/>
      <c r="W289" s="4"/>
      <c r="X289" s="4"/>
      <c r="Y289" s="6" t="s">
        <v>157</v>
      </c>
      <c r="Z289" s="4"/>
      <c r="AA289" s="4" t="str">
        <f t="shared" si="58"/>
        <v/>
      </c>
      <c r="AB289" s="4"/>
      <c r="AC289" s="4"/>
      <c r="AD289" s="4"/>
      <c r="AE289" s="2" t="str">
        <f>IFERROR(IF(INDEX(AE$1:AE288,MATCH(J289,J$1:J288,0),1)=0,"",INDEX(AE$1:AE288,MATCH(J289,J$1:J288,0),1)),"")</f>
        <v/>
      </c>
      <c r="AF289" s="2" t="str">
        <f>IFERROR(IF(INDEX(AF$1:AF288,MATCH(J289,J$1:J288,0),1)=0,"",INDEX(AF$1:AF288,MATCH(J289,J$1:J288,0),1)),"")</f>
        <v/>
      </c>
      <c r="AG289" s="2" t="str">
        <f>IFERROR(IF(INDEX(AG$1:AG288,MATCH(J289,J$1:J288,0),1)=0,"",INDEX(AG$1:AG288,MATCH(J289,J$1:J288,0),1)),"")</f>
        <v/>
      </c>
      <c r="AH289" s="2"/>
      <c r="AI289" s="2"/>
      <c r="AJ289" s="2"/>
      <c r="AK289" s="4"/>
      <c r="AL289" s="4"/>
      <c r="AM289" s="4"/>
      <c r="AN289" s="4"/>
      <c r="AO289" s="4"/>
      <c r="AP289" s="4"/>
      <c r="AQ289" s="4"/>
      <c r="AR289" s="4"/>
      <c r="AS289" s="4"/>
      <c r="AU289" s="7"/>
      <c r="AV289" s="47"/>
      <c r="AW289" s="66"/>
      <c r="AX289" s="66"/>
      <c r="AY289" s="66"/>
      <c r="AZ289" s="78"/>
      <c r="BA289" s="66"/>
      <c r="BB289" s="66"/>
      <c r="BC289" s="4"/>
      <c r="BD289" s="69"/>
      <c r="BE289" s="4"/>
      <c r="BF289" s="4"/>
      <c r="BG289" s="9"/>
      <c r="BH289" s="7"/>
      <c r="BI289" s="7"/>
      <c r="BJ289" s="7"/>
      <c r="BK289" s="7"/>
      <c r="BL289" s="7"/>
      <c r="BM289" s="7" t="str">
        <f t="shared" ca="1" si="59"/>
        <v/>
      </c>
      <c r="BN289" s="75" t="str">
        <f t="shared" si="60"/>
        <v/>
      </c>
      <c r="BO289" s="75" t="str">
        <f t="shared" si="61"/>
        <v/>
      </c>
      <c r="BU289" s="4" t="str">
        <f>IF(IFERROR(VLOOKUP(C289,C290:C$1993,1,0),"")="","",COUNTIF(C:C,C289))</f>
        <v/>
      </c>
      <c r="BY289" s="5" t="str">
        <f>IF(B289="","",IF(BU289="",1+(MAX(BY$2:BY288)),""))</f>
        <v/>
      </c>
      <c r="BZ289" s="5" t="str">
        <f t="shared" si="62"/>
        <v/>
      </c>
      <c r="CA289" s="5" t="str">
        <f t="shared" si="63"/>
        <v/>
      </c>
      <c r="CB289" s="14" t="str">
        <f t="shared" si="64"/>
        <v/>
      </c>
      <c r="CC289" s="25"/>
      <c r="CD289" s="15"/>
      <c r="CE289" s="5" t="str">
        <f t="shared" si="66"/>
        <v/>
      </c>
      <c r="CH289" s="5" t="str">
        <f t="shared" si="67"/>
        <v/>
      </c>
      <c r="CI289" s="5" t="str">
        <f>IF(J289="","",IFERROR(IF(VLOOKUP(J289,J$2:J288,1,0)=0,"",""),J289))</f>
        <v/>
      </c>
      <c r="CJ289" s="22" t="str">
        <f>IF(CI289="","",(IFERROR(VLOOKUP(MID(CI289,1,1),$DA$2:DE$28,3,0),0)+IFERROR(VLOOKUP(MID(CI289,2,1),DA$2:DE$28,4,0),0)+IFERROR(VLOOKUP(MID(CI289,3,1),DA$2:DE$28,5,0),0)+(ROW(CI289)/1000000000000)))</f>
        <v/>
      </c>
      <c r="CL289" s="5">
        <v>288</v>
      </c>
      <c r="CM289" s="5" t="str">
        <f>IFERROR(VLOOKUP(CL289,CH$2:CI1365,2,0),"")</f>
        <v/>
      </c>
      <c r="DG289" s="5" t="e">
        <f>IF(REPORTE!AH$2="si",IF(C289=VALUE(REPORTE!C$22),IF(SUM(DG290:DG$1993),CONCATENATE(INT(B289),", "),INT(B289)),""),IF(C289=VALUE(REPORTE!C$21),IF(SUM(DG290:DG$1993),CONCATENATE(INT(B289),", "),INT(B289)),""))</f>
        <v>#VALUE!</v>
      </c>
    </row>
    <row r="290" spans="1:112" s="5" customFormat="1" ht="15" customHeight="1" x14ac:dyDescent="0.25">
      <c r="A290" s="4" t="str">
        <f t="shared" ca="1" si="57"/>
        <v/>
      </c>
      <c r="B290" s="6"/>
      <c r="C290" s="8"/>
      <c r="D290" s="1" t="str">
        <f>IFERROR(INDEX('padron cfe'!B:B,MATCH(DATOS!C290,'padron cfe'!A:A,0),1),"")</f>
        <v/>
      </c>
      <c r="E290" s="1"/>
      <c r="F290" s="7"/>
      <c r="G290" s="9" t="s">
        <v>157</v>
      </c>
      <c r="H290" s="5" t="str">
        <f>IF(F290="","",IFERROR(CONCATENATE("PEUA",VLOOKUP(ESTADO,REPORTE!AV$2:AW$33,2,0),DIDTRITO_FORM,CADER_FORM,IFERROR(INDEX(BS:BS,MATCH(DAY(F290),BR:BR,0),1),DAY(F290)),IFERROR(INDEX(BS:BS,MATCH(MONTH(F290),BR:BR,0),1),MONTH(F290)),YEAR(F290),G290),""))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5"/>
        <v/>
      </c>
      <c r="T290" s="2" t="str">
        <f>IFERROR(INDEX('padron cfe'!D:D,MATCH(DATOS!C290,'padron cfe'!A:A,0),1),"")</f>
        <v/>
      </c>
      <c r="U290" s="4"/>
      <c r="V290" s="4"/>
      <c r="W290" s="4"/>
      <c r="X290" s="4"/>
      <c r="Y290" s="6" t="s">
        <v>157</v>
      </c>
      <c r="Z290" s="4"/>
      <c r="AA290" s="4" t="str">
        <f t="shared" si="58"/>
        <v/>
      </c>
      <c r="AB290" s="4"/>
      <c r="AC290" s="4"/>
      <c r="AD290" s="4"/>
      <c r="AE290" s="2" t="str">
        <f>IFERROR(IF(INDEX(AE$1:AE289,MATCH(J290,J$1:J289,0),1)=0,"",INDEX(AE$1:AE289,MATCH(J290,J$1:J289,0),1)),"")</f>
        <v/>
      </c>
      <c r="AF290" s="2" t="str">
        <f>IFERROR(IF(INDEX(AF$1:AF289,MATCH(J290,J$1:J289,0),1)=0,"",INDEX(AF$1:AF289,MATCH(J290,J$1:J289,0),1)),"")</f>
        <v/>
      </c>
      <c r="AG290" s="2" t="str">
        <f>IFERROR(IF(INDEX(AG$1:AG289,MATCH(J290,J$1:J289,0),1)=0,"",INDEX(AG$1:AG289,MATCH(J290,J$1:J289,0),1)),"")</f>
        <v/>
      </c>
      <c r="AH290" s="2"/>
      <c r="AI290" s="2"/>
      <c r="AJ290" s="2"/>
      <c r="AK290" s="4"/>
      <c r="AL290" s="4"/>
      <c r="AM290" s="4"/>
      <c r="AN290" s="4"/>
      <c r="AO290" s="4"/>
      <c r="AP290" s="4"/>
      <c r="AQ290" s="4"/>
      <c r="AR290" s="4"/>
      <c r="AS290" s="4"/>
      <c r="AU290" s="7"/>
      <c r="AV290" s="47"/>
      <c r="AW290" s="66"/>
      <c r="AX290" s="66"/>
      <c r="AY290" s="66"/>
      <c r="AZ290" s="78"/>
      <c r="BA290" s="66"/>
      <c r="BB290" s="66"/>
      <c r="BC290" s="4"/>
      <c r="BD290" s="69"/>
      <c r="BE290" s="4"/>
      <c r="BF290" s="4"/>
      <c r="BG290" s="9" t="s">
        <v>157</v>
      </c>
      <c r="BH290" s="7"/>
      <c r="BI290" s="7"/>
      <c r="BJ290" s="7"/>
      <c r="BK290" s="7"/>
      <c r="BL290" s="7"/>
      <c r="BM290" s="7" t="str">
        <f t="shared" ca="1" si="59"/>
        <v/>
      </c>
      <c r="BN290" s="75" t="str">
        <f t="shared" si="60"/>
        <v/>
      </c>
      <c r="BO290" s="75" t="str">
        <f t="shared" si="61"/>
        <v/>
      </c>
      <c r="BU290" s="4" t="str">
        <f>IF(IFERROR(VLOOKUP(C290,C291:C$1993,1,0),"")="","",COUNTIF(C:C,C290))</f>
        <v/>
      </c>
      <c r="BY290" s="5" t="str">
        <f>IF(B290="","",IF(BU290="",1+(MAX(BY$2:BY289)),""))</f>
        <v/>
      </c>
      <c r="BZ290" s="5" t="str">
        <f t="shared" si="62"/>
        <v/>
      </c>
      <c r="CA290" s="5" t="str">
        <f t="shared" si="63"/>
        <v/>
      </c>
      <c r="CB290" s="14" t="str">
        <f t="shared" si="64"/>
        <v/>
      </c>
      <c r="CC290" s="25"/>
      <c r="CD290" s="15"/>
      <c r="CE290" s="5" t="str">
        <f t="shared" si="66"/>
        <v/>
      </c>
      <c r="CH290" s="5" t="str">
        <f t="shared" si="67"/>
        <v/>
      </c>
      <c r="CI290" s="5" t="str">
        <f>IF(J290="","",IFERROR(IF(VLOOKUP(J290,J$2:J289,1,0)=0,"",""),J290))</f>
        <v/>
      </c>
      <c r="CJ290" s="22" t="str">
        <f>IF(CI290="","",(IFERROR(VLOOKUP(MID(CI290,1,1),$DA$2:DE$28,3,0),0)+IFERROR(VLOOKUP(MID(CI290,2,1),DA$2:DE$28,4,0),0)+IFERROR(VLOOKUP(MID(CI290,3,1),DA$2:DE$28,5,0),0)+(ROW(CI290)/1000000000000)))</f>
        <v/>
      </c>
      <c r="CL290" s="5">
        <v>289</v>
      </c>
      <c r="CM290" s="5" t="str">
        <f>IFERROR(VLOOKUP(CL290,CH$2:CI1366,2,0),"")</f>
        <v/>
      </c>
      <c r="DG290" s="5" t="e">
        <f>IF(REPORTE!AH$2="si",IF(C290=VALUE(REPORTE!C$22),IF(SUM(DG291:DG$1993),CONCATENATE(INT(B290),", "),INT(B290)),""),IF(C290=VALUE(REPORTE!C$21),IF(SUM(DG291:DG$1993),CONCATENATE(INT(B290),", "),INT(B290)),""))</f>
        <v>#VALUE!</v>
      </c>
    </row>
    <row r="291" spans="1:112" s="5" customFormat="1" ht="15" customHeight="1" x14ac:dyDescent="0.25">
      <c r="A291" s="4" t="str">
        <f t="shared" ca="1" si="57"/>
        <v/>
      </c>
      <c r="B291" s="6"/>
      <c r="C291" s="8"/>
      <c r="D291" s="1" t="str">
        <f>IFERROR(INDEX('padron cfe'!B:B,MATCH(DATOS!C291,'padron cfe'!A:A,0),1),"")</f>
        <v/>
      </c>
      <c r="E291" s="1"/>
      <c r="F291" s="7"/>
      <c r="G291" s="9" t="s">
        <v>157</v>
      </c>
      <c r="H291" s="5" t="str">
        <f>IF(F291="","",IFERROR(CONCATENATE("PEUA",VLOOKUP(ESTADO,REPORTE!AV$2:AW$33,2,0),DIDTRITO_FORM,CADER_FORM,IFERROR(INDEX(BS:BS,MATCH(DAY(F291),BR:BR,0),1),DAY(F291)),IFERROR(INDEX(BS:BS,MATCH(MONTH(F291),BR:BR,0),1),MONTH(F291)),YEAR(F291),G291),""))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5"/>
        <v/>
      </c>
      <c r="T291" s="2" t="str">
        <f>IFERROR(INDEX('padron cfe'!D:D,MATCH(DATOS!C291,'padron cfe'!A:A,0),1),"")</f>
        <v/>
      </c>
      <c r="U291" s="4"/>
      <c r="V291" s="4"/>
      <c r="W291" s="4"/>
      <c r="X291" s="4"/>
      <c r="Y291" s="6" t="s">
        <v>157</v>
      </c>
      <c r="Z291" s="4"/>
      <c r="AA291" s="4" t="str">
        <f t="shared" si="58"/>
        <v/>
      </c>
      <c r="AB291" s="4"/>
      <c r="AC291" s="4"/>
      <c r="AD291" s="4"/>
      <c r="AE291" s="2" t="str">
        <f>IFERROR(IF(INDEX(AE$1:AE290,MATCH(J291,J$1:J290,0),1)=0,"",INDEX(AE$1:AE290,MATCH(J291,J$1:J290,0),1)),"")</f>
        <v/>
      </c>
      <c r="AF291" s="2" t="str">
        <f>IFERROR(IF(INDEX(AF$1:AF290,MATCH(J291,J$1:J290,0),1)=0,"",INDEX(AF$1:AF290,MATCH(J291,J$1:J290,0),1)),"")</f>
        <v/>
      </c>
      <c r="AG291" s="2" t="str">
        <f>IFERROR(IF(INDEX(AG$1:AG290,MATCH(J291,J$1:J290,0),1)=0,"",INDEX(AG$1:AG290,MATCH(J291,J$1:J290,0),1)),"")</f>
        <v/>
      </c>
      <c r="AH291" s="2"/>
      <c r="AI291" s="2"/>
      <c r="AJ291" s="2"/>
      <c r="AK291" s="4"/>
      <c r="AL291" s="4"/>
      <c r="AM291" s="4"/>
      <c r="AN291" s="4"/>
      <c r="AO291" s="4"/>
      <c r="AP291" s="4"/>
      <c r="AQ291" s="4"/>
      <c r="AR291" s="4"/>
      <c r="AS291" s="4"/>
      <c r="AU291" s="7"/>
      <c r="AV291" s="47"/>
      <c r="AW291" s="66"/>
      <c r="AX291" s="66"/>
      <c r="AY291" s="66"/>
      <c r="AZ291" s="78"/>
      <c r="BA291" s="66"/>
      <c r="BB291" s="66"/>
      <c r="BC291" s="4"/>
      <c r="BD291" s="69"/>
      <c r="BE291" s="4"/>
      <c r="BF291" s="4"/>
      <c r="BG291" s="9"/>
      <c r="BH291" s="7"/>
      <c r="BI291" s="7"/>
      <c r="BJ291" s="7"/>
      <c r="BK291" s="7"/>
      <c r="BL291" s="7"/>
      <c r="BM291" s="7" t="str">
        <f t="shared" ca="1" si="59"/>
        <v/>
      </c>
      <c r="BN291" s="75" t="str">
        <f t="shared" si="60"/>
        <v/>
      </c>
      <c r="BO291" s="75" t="str">
        <f t="shared" si="61"/>
        <v/>
      </c>
      <c r="BU291" s="4" t="str">
        <f>IF(IFERROR(VLOOKUP(C291,C292:C$1993,1,0),"")="","",COUNTIF(C:C,C291))</f>
        <v/>
      </c>
      <c r="BY291" s="5" t="str">
        <f>IF(B291="","",IF(BU291="",1+(MAX(BY$2:BY290)),""))</f>
        <v/>
      </c>
      <c r="BZ291" s="5" t="str">
        <f t="shared" si="62"/>
        <v/>
      </c>
      <c r="CA291" s="5" t="str">
        <f t="shared" si="63"/>
        <v/>
      </c>
      <c r="CB291" s="14" t="str">
        <f t="shared" si="64"/>
        <v/>
      </c>
      <c r="CC291" s="25"/>
      <c r="CD291" s="15"/>
      <c r="CE291" s="5" t="str">
        <f t="shared" si="66"/>
        <v/>
      </c>
      <c r="CH291" s="5" t="str">
        <f t="shared" si="67"/>
        <v/>
      </c>
      <c r="CI291" s="5" t="str">
        <f>IF(J291="","",IFERROR(IF(VLOOKUP(J291,J$2:J290,1,0)=0,"",""),J291))</f>
        <v/>
      </c>
      <c r="CJ291" s="22" t="str">
        <f>IF(CI291="","",(IFERROR(VLOOKUP(MID(CI291,1,1),$DA$2:DE$28,3,0),0)+IFERROR(VLOOKUP(MID(CI291,2,1),DA$2:DE$28,4,0),0)+IFERROR(VLOOKUP(MID(CI291,3,1),DA$2:DE$28,5,0),0)+(ROW(CI291)/1000000000000)))</f>
        <v/>
      </c>
      <c r="CL291" s="5">
        <v>290</v>
      </c>
      <c r="CM291" s="5" t="str">
        <f>IFERROR(VLOOKUP(CL291,CH$2:CI1367,2,0),"")</f>
        <v/>
      </c>
      <c r="DG291" s="5" t="e">
        <f>IF(REPORTE!AH$2="si",IF(C291=VALUE(REPORTE!C$22),IF(SUM(DG292:DG$1993),CONCATENATE(INT(B291),", "),INT(B291)),""),IF(C291=VALUE(REPORTE!C$21),IF(SUM(DG292:DG$1993),CONCATENATE(INT(B291),", "),INT(B291)),""))</f>
        <v>#VALUE!</v>
      </c>
    </row>
    <row r="292" spans="1:112" s="5" customFormat="1" ht="15" customHeight="1" x14ac:dyDescent="0.25">
      <c r="A292" s="4" t="str">
        <f t="shared" ca="1" si="57"/>
        <v/>
      </c>
      <c r="B292" s="6"/>
      <c r="C292" s="8"/>
      <c r="D292" s="1" t="str">
        <f>IFERROR(INDEX('padron cfe'!B:B,MATCH(DATOS!C292,'padron cfe'!A:A,0),1),"")</f>
        <v/>
      </c>
      <c r="E292" s="1"/>
      <c r="F292" s="7"/>
      <c r="G292" s="9" t="s">
        <v>157</v>
      </c>
      <c r="H292" s="5" t="str">
        <f>IF(F292="","",IFERROR(CONCATENATE("PEUA",VLOOKUP(ESTADO,REPORTE!AV$2:AW$33,2,0),DIDTRITO_FORM,CADER_FORM,IFERROR(INDEX(BS:BS,MATCH(DAY(F292),BR:BR,0),1),DAY(F292)),IFERROR(INDEX(BS:BS,MATCH(MONTH(F292),BR:BR,0),1),MONTH(F292)),YEAR(F292),G292),""))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5"/>
        <v/>
      </c>
      <c r="T292" s="2" t="str">
        <f>IFERROR(INDEX('padron cfe'!D:D,MATCH(DATOS!C292,'padron cfe'!A:A,0),1),"")</f>
        <v/>
      </c>
      <c r="U292" s="4"/>
      <c r="V292" s="4"/>
      <c r="W292" s="4"/>
      <c r="X292" s="4"/>
      <c r="Y292" s="6" t="s">
        <v>157</v>
      </c>
      <c r="Z292" s="4"/>
      <c r="AA292" s="4" t="str">
        <f t="shared" si="58"/>
        <v/>
      </c>
      <c r="AB292" s="4"/>
      <c r="AC292" s="4"/>
      <c r="AD292" s="4"/>
      <c r="AE292" s="2" t="str">
        <f>IFERROR(IF(INDEX(AE$1:AE291,MATCH(J292,J$1:J291,0),1)=0,"",INDEX(AE$1:AE291,MATCH(J292,J$1:J291,0),1)),"")</f>
        <v/>
      </c>
      <c r="AF292" s="2" t="str">
        <f>IFERROR(IF(INDEX(AF$1:AF291,MATCH(J292,J$1:J291,0),1)=0,"",INDEX(AF$1:AF291,MATCH(J292,J$1:J291,0),1)),"")</f>
        <v/>
      </c>
      <c r="AG292" s="2" t="str">
        <f>IFERROR(IF(INDEX(AG$1:AG291,MATCH(J292,J$1:J291,0),1)=0,"",INDEX(AG$1:AG291,MATCH(J292,J$1:J291,0),1)),"")</f>
        <v/>
      </c>
      <c r="AH292" s="2"/>
      <c r="AI292" s="2"/>
      <c r="AJ292" s="2"/>
      <c r="AK292" s="4"/>
      <c r="AL292" s="4"/>
      <c r="AM292" s="4"/>
      <c r="AN292" s="4"/>
      <c r="AO292" s="4"/>
      <c r="AP292" s="4"/>
      <c r="AQ292" s="4"/>
      <c r="AR292" s="4"/>
      <c r="AS292" s="4"/>
      <c r="AU292" s="7"/>
      <c r="AV292" s="47"/>
      <c r="AW292" s="66"/>
      <c r="AX292" s="66"/>
      <c r="AY292" s="66"/>
      <c r="AZ292" s="78"/>
      <c r="BA292" s="66"/>
      <c r="BB292" s="66"/>
      <c r="BC292" s="4"/>
      <c r="BD292" s="69"/>
      <c r="BE292" s="4"/>
      <c r="BF292" s="4"/>
      <c r="BG292" s="9" t="s">
        <v>157</v>
      </c>
      <c r="BH292" s="7"/>
      <c r="BI292" s="7"/>
      <c r="BJ292" s="7"/>
      <c r="BK292" s="7"/>
      <c r="BL292" s="7"/>
      <c r="BM292" s="7" t="str">
        <f t="shared" ca="1" si="59"/>
        <v/>
      </c>
      <c r="BN292" s="75" t="str">
        <f t="shared" si="60"/>
        <v/>
      </c>
      <c r="BO292" s="75" t="str">
        <f t="shared" si="61"/>
        <v/>
      </c>
      <c r="BU292" s="4" t="str">
        <f>IF(IFERROR(VLOOKUP(C292,C293:C$1993,1,0),"")="","",COUNTIF(C:C,C292))</f>
        <v/>
      </c>
      <c r="BY292" s="5" t="str">
        <f>IF(B292="","",IF(BU292="",1+(MAX(BY$2:BY291)),""))</f>
        <v/>
      </c>
      <c r="BZ292" s="5" t="str">
        <f t="shared" si="62"/>
        <v/>
      </c>
      <c r="CA292" s="5" t="str">
        <f t="shared" si="63"/>
        <v/>
      </c>
      <c r="CB292" s="14" t="str">
        <f t="shared" si="64"/>
        <v/>
      </c>
      <c r="CC292" s="25"/>
      <c r="CD292" s="15"/>
      <c r="CE292" s="5" t="str">
        <f t="shared" si="66"/>
        <v/>
      </c>
      <c r="CH292" s="5" t="str">
        <f t="shared" si="67"/>
        <v/>
      </c>
      <c r="CI292" s="5" t="str">
        <f>IF(J292="","",IFERROR(IF(VLOOKUP(J292,J$2:J291,1,0)=0,"",""),J292))</f>
        <v/>
      </c>
      <c r="CJ292" s="22" t="str">
        <f>IF(CI292="","",(IFERROR(VLOOKUP(MID(CI292,1,1),$DA$2:DE$28,3,0),0)+IFERROR(VLOOKUP(MID(CI292,2,1),DA$2:DE$28,4,0),0)+IFERROR(VLOOKUP(MID(CI292,3,1),DA$2:DE$28,5,0),0)+(ROW(CI292)/1000000000000)))</f>
        <v/>
      </c>
      <c r="CL292" s="5">
        <v>291</v>
      </c>
      <c r="CM292" s="5" t="str">
        <f>IFERROR(VLOOKUP(CL292,CH$2:CI1368,2,0),"")</f>
        <v/>
      </c>
      <c r="DG292" s="5" t="e">
        <f>IF(REPORTE!AH$2="si",IF(C292=VALUE(REPORTE!C$22),IF(SUM(DG293:DG$1993),CONCATENATE(INT(B292),", "),INT(B292)),""),IF(C292=VALUE(REPORTE!C$21),IF(SUM(DG293:DG$1993),CONCATENATE(INT(B292),", "),INT(B292)),""))</f>
        <v>#VALUE!</v>
      </c>
    </row>
    <row r="293" spans="1:112" s="5" customFormat="1" ht="15" customHeight="1" x14ac:dyDescent="0.25">
      <c r="A293" s="4" t="str">
        <f t="shared" ca="1" si="57"/>
        <v/>
      </c>
      <c r="B293" s="6"/>
      <c r="C293" s="8"/>
      <c r="D293" s="1" t="str">
        <f>IFERROR(INDEX('padron cfe'!B:B,MATCH(DATOS!C293,'padron cfe'!A:A,0),1),"")</f>
        <v/>
      </c>
      <c r="E293" s="1"/>
      <c r="F293" s="7"/>
      <c r="G293" s="9" t="s">
        <v>157</v>
      </c>
      <c r="H293" s="5" t="str">
        <f>IF(F293="","",IFERROR(CONCATENATE("PEUA",VLOOKUP(ESTADO,REPORTE!AV$2:AW$33,2,0),DIDTRITO_FORM,CADER_FORM,IFERROR(INDEX(BS:BS,MATCH(DAY(F293),BR:BR,0),1),DAY(F293)),IFERROR(INDEX(BS:BS,MATCH(MONTH(F293),BR:BR,0),1),MONTH(F293)),YEAR(F293),G293),""))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5"/>
        <v/>
      </c>
      <c r="T293" s="2" t="str">
        <f>IFERROR(INDEX('padron cfe'!D:D,MATCH(DATOS!C293,'padron cfe'!A:A,0),1),"")</f>
        <v/>
      </c>
      <c r="U293" s="4"/>
      <c r="V293" s="4"/>
      <c r="W293" s="4"/>
      <c r="X293" s="4"/>
      <c r="Y293" s="6" t="s">
        <v>157</v>
      </c>
      <c r="Z293" s="4"/>
      <c r="AA293" s="4" t="str">
        <f t="shared" si="58"/>
        <v/>
      </c>
      <c r="AB293" s="4"/>
      <c r="AC293" s="4"/>
      <c r="AD293" s="4"/>
      <c r="AE293" s="2" t="str">
        <f>IFERROR(IF(INDEX(AE$1:AE292,MATCH(J293,J$1:J292,0),1)=0,"",INDEX(AE$1:AE292,MATCH(J293,J$1:J292,0),1)),"")</f>
        <v/>
      </c>
      <c r="AF293" s="2" t="str">
        <f>IFERROR(IF(INDEX(AF$1:AF292,MATCH(J293,J$1:J292,0),1)=0,"",INDEX(AF$1:AF292,MATCH(J293,J$1:J292,0),1)),"")</f>
        <v/>
      </c>
      <c r="AG293" s="2" t="str">
        <f>IFERROR(IF(INDEX(AG$1:AG292,MATCH(J293,J$1:J292,0),1)=0,"",INDEX(AG$1:AG292,MATCH(J293,J$1:J292,0),1)),"")</f>
        <v/>
      </c>
      <c r="AH293" s="2"/>
      <c r="AI293" s="2"/>
      <c r="AJ293" s="2"/>
      <c r="AK293" s="4"/>
      <c r="AL293" s="4"/>
      <c r="AM293" s="4"/>
      <c r="AN293" s="4"/>
      <c r="AO293" s="4"/>
      <c r="AP293" s="4"/>
      <c r="AQ293" s="4"/>
      <c r="AR293" s="4"/>
      <c r="AS293" s="4"/>
      <c r="AU293" s="7"/>
      <c r="AV293" s="47"/>
      <c r="AW293" s="66"/>
      <c r="AX293" s="66"/>
      <c r="AY293" s="66"/>
      <c r="AZ293" s="78"/>
      <c r="BA293" s="66"/>
      <c r="BB293" s="66"/>
      <c r="BC293" s="4"/>
      <c r="BD293" s="69"/>
      <c r="BE293" s="4"/>
      <c r="BF293" s="4"/>
      <c r="BG293" s="9"/>
      <c r="BH293" s="7"/>
      <c r="BI293" s="7"/>
      <c r="BJ293" s="7"/>
      <c r="BK293" s="7"/>
      <c r="BL293" s="7"/>
      <c r="BM293" s="7" t="str">
        <f t="shared" ca="1" si="59"/>
        <v/>
      </c>
      <c r="BN293" s="75" t="str">
        <f t="shared" si="60"/>
        <v/>
      </c>
      <c r="BO293" s="75" t="str">
        <f t="shared" si="61"/>
        <v/>
      </c>
      <c r="BU293" s="4" t="str">
        <f>IF(IFERROR(VLOOKUP(C293,C294:C$1993,1,0),"")="","",COUNTIF(C:C,C293))</f>
        <v/>
      </c>
      <c r="BY293" s="5" t="str">
        <f>IF(B293="","",IF(BU293="",1+(MAX(BY$2:BY292)),""))</f>
        <v/>
      </c>
      <c r="BZ293" s="5" t="str">
        <f t="shared" si="62"/>
        <v/>
      </c>
      <c r="CA293" s="5" t="str">
        <f t="shared" si="63"/>
        <v/>
      </c>
      <c r="CB293" s="14" t="str">
        <f t="shared" si="64"/>
        <v/>
      </c>
      <c r="CC293" s="25"/>
      <c r="CD293" s="15"/>
      <c r="CE293" s="5" t="str">
        <f t="shared" si="66"/>
        <v/>
      </c>
      <c r="CH293" s="5" t="str">
        <f t="shared" si="67"/>
        <v/>
      </c>
      <c r="CI293" s="5" t="str">
        <f>IF(J293="","",IFERROR(IF(VLOOKUP(J293,J$2:J292,1,0)=0,"",""),J293))</f>
        <v/>
      </c>
      <c r="CJ293" s="22" t="str">
        <f>IF(CI293="","",(IFERROR(VLOOKUP(MID(CI293,1,1),$DA$2:DE$28,3,0),0)+IFERROR(VLOOKUP(MID(CI293,2,1),DA$2:DE$28,4,0),0)+IFERROR(VLOOKUP(MID(CI293,3,1),DA$2:DE$28,5,0),0)+(ROW(CI293)/1000000000000)))</f>
        <v/>
      </c>
      <c r="CL293" s="5">
        <v>292</v>
      </c>
      <c r="CM293" s="5" t="str">
        <f>IFERROR(VLOOKUP(CL293,CH$2:CI1369,2,0),"")</f>
        <v/>
      </c>
      <c r="DG293" s="5" t="e">
        <f>IF(REPORTE!AH$2="si",IF(C293=VALUE(REPORTE!C$22),IF(SUM(DG294:DG$1993),CONCATENATE(INT(B293),", "),INT(B293)),""),IF(C293=VALUE(REPORTE!C$21),IF(SUM(DG294:DG$1993),CONCATENATE(INT(B293),", "),INT(B293)),""))</f>
        <v>#VALUE!</v>
      </c>
    </row>
    <row r="294" spans="1:112" s="5" customFormat="1" ht="15" customHeight="1" x14ac:dyDescent="0.25">
      <c r="A294" s="4" t="str">
        <f t="shared" ca="1" si="57"/>
        <v/>
      </c>
      <c r="B294" s="6"/>
      <c r="C294" s="8"/>
      <c r="D294" s="1" t="str">
        <f>IFERROR(INDEX('padron cfe'!B:B,MATCH(DATOS!C294,'padron cfe'!A:A,0),1),"")</f>
        <v/>
      </c>
      <c r="E294" s="1"/>
      <c r="F294" s="7"/>
      <c r="G294" s="9" t="s">
        <v>157</v>
      </c>
      <c r="H294" s="5" t="str">
        <f>IF(F294="","",IFERROR(CONCATENATE("PEUA",VLOOKUP(ESTADO,REPORTE!AV$2:AW$33,2,0),DIDTRITO_FORM,CADER_FORM,IFERROR(INDEX(BS:BS,MATCH(DAY(F294),BR:BR,0),1),DAY(F294)),IFERROR(INDEX(BS:BS,MATCH(MONTH(F294),BR:BR,0),1),MONTH(F294)),YEAR(F294),G294),""))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5"/>
        <v/>
      </c>
      <c r="T294" s="2" t="str">
        <f>IFERROR(INDEX('padron cfe'!D:D,MATCH(DATOS!C294,'padron cfe'!A:A,0),1),"")</f>
        <v/>
      </c>
      <c r="U294" s="4"/>
      <c r="V294" s="4"/>
      <c r="W294" s="4"/>
      <c r="X294" s="4"/>
      <c r="Y294" s="6" t="s">
        <v>157</v>
      </c>
      <c r="Z294" s="4"/>
      <c r="AA294" s="4" t="str">
        <f t="shared" si="58"/>
        <v/>
      </c>
      <c r="AB294" s="4"/>
      <c r="AC294" s="4"/>
      <c r="AD294" s="4"/>
      <c r="AE294" s="2" t="str">
        <f>IFERROR(IF(INDEX(AE$1:AE293,MATCH(J294,J$1:J293,0),1)=0,"",INDEX(AE$1:AE293,MATCH(J294,J$1:J293,0),1)),"")</f>
        <v/>
      </c>
      <c r="AF294" s="2" t="str">
        <f>IFERROR(IF(INDEX(AF$1:AF293,MATCH(J294,J$1:J293,0),1)=0,"",INDEX(AF$1:AF293,MATCH(J294,J$1:J293,0),1)),"")</f>
        <v/>
      </c>
      <c r="AG294" s="2" t="str">
        <f>IFERROR(IF(INDEX(AG$1:AG293,MATCH(J294,J$1:J293,0),1)=0,"",INDEX(AG$1:AG293,MATCH(J294,J$1:J293,0),1)),"")</f>
        <v/>
      </c>
      <c r="AH294" s="2"/>
      <c r="AI294" s="2"/>
      <c r="AJ294" s="2"/>
      <c r="AK294" s="4"/>
      <c r="AL294" s="4"/>
      <c r="AM294" s="4"/>
      <c r="AN294" s="4"/>
      <c r="AO294" s="4"/>
      <c r="AP294" s="4"/>
      <c r="AQ294" s="4"/>
      <c r="AR294" s="4"/>
      <c r="AS294" s="4"/>
      <c r="AU294" s="7"/>
      <c r="AV294" s="47"/>
      <c r="AW294" s="66"/>
      <c r="AX294" s="66"/>
      <c r="AY294" s="66"/>
      <c r="AZ294" s="78"/>
      <c r="BA294" s="66"/>
      <c r="BB294" s="66"/>
      <c r="BC294" s="4"/>
      <c r="BD294" s="69"/>
      <c r="BE294" s="4"/>
      <c r="BF294" s="4"/>
      <c r="BG294" s="9" t="s">
        <v>157</v>
      </c>
      <c r="BH294" s="7"/>
      <c r="BI294" s="7"/>
      <c r="BJ294" s="7"/>
      <c r="BK294" s="7"/>
      <c r="BL294" s="7"/>
      <c r="BM294" s="7" t="str">
        <f t="shared" ca="1" si="59"/>
        <v/>
      </c>
      <c r="BN294" s="75" t="str">
        <f t="shared" si="60"/>
        <v/>
      </c>
      <c r="BO294" s="75" t="str">
        <f t="shared" si="61"/>
        <v/>
      </c>
      <c r="BU294" s="4" t="str">
        <f>IF(IFERROR(VLOOKUP(C294,C295:C$1993,1,0),"")="","",COUNTIF(C:C,C294))</f>
        <v/>
      </c>
      <c r="BY294" s="5" t="str">
        <f>IF(B294="","",IF(BU294="",1+(MAX(BY$2:BY293)),""))</f>
        <v/>
      </c>
      <c r="BZ294" s="5" t="str">
        <f t="shared" si="62"/>
        <v/>
      </c>
      <c r="CA294" s="5" t="str">
        <f t="shared" si="63"/>
        <v/>
      </c>
      <c r="CB294" s="14" t="str">
        <f t="shared" si="64"/>
        <v/>
      </c>
      <c r="CC294" s="25"/>
      <c r="CD294" s="15"/>
      <c r="CE294" s="5" t="str">
        <f t="shared" si="66"/>
        <v/>
      </c>
      <c r="CH294" s="5" t="str">
        <f t="shared" si="67"/>
        <v/>
      </c>
      <c r="CI294" s="5" t="str">
        <f>IF(J294="","",IFERROR(IF(VLOOKUP(J294,J$2:J293,1,0)=0,"",""),J294))</f>
        <v/>
      </c>
      <c r="CJ294" s="22" t="str">
        <f>IF(CI294="","",(IFERROR(VLOOKUP(MID(CI294,1,1),$DA$2:DE$28,3,0),0)+IFERROR(VLOOKUP(MID(CI294,2,1),DA$2:DE$28,4,0),0)+IFERROR(VLOOKUP(MID(CI294,3,1),DA$2:DE$28,5,0),0)+(ROW(CI294)/1000000000000)))</f>
        <v/>
      </c>
      <c r="CL294" s="5">
        <v>293</v>
      </c>
      <c r="CM294" s="5" t="str">
        <f>IFERROR(VLOOKUP(CL294,CH$2:CI1370,2,0),"")</f>
        <v/>
      </c>
      <c r="DG294" s="5" t="e">
        <f>IF(REPORTE!AH$2="si",IF(C294=VALUE(REPORTE!C$22),IF(SUM(DG295:DG$1993),CONCATENATE(INT(B294),", "),INT(B294)),""),IF(C294=VALUE(REPORTE!C$21),IF(SUM(DG295:DG$1993),CONCATENATE(INT(B294),", "),INT(B294)),""))</f>
        <v>#VALUE!</v>
      </c>
    </row>
    <row r="295" spans="1:112" s="5" customFormat="1" ht="15" customHeight="1" x14ac:dyDescent="0.25">
      <c r="A295" s="4" t="str">
        <f t="shared" ca="1" si="57"/>
        <v/>
      </c>
      <c r="B295" s="6"/>
      <c r="C295" s="8"/>
      <c r="D295" s="1" t="str">
        <f>IFERROR(INDEX('padron cfe'!B:B,MATCH(DATOS!C295,'padron cfe'!A:A,0),1),"")</f>
        <v/>
      </c>
      <c r="E295" s="1"/>
      <c r="F295" s="7"/>
      <c r="G295" s="9" t="s">
        <v>157</v>
      </c>
      <c r="H295" s="5" t="str">
        <f>IF(F295="","",IFERROR(CONCATENATE("PEUA",VLOOKUP(ESTADO,REPORTE!AV$2:AW$33,2,0),DIDTRITO_FORM,CADER_FORM,IFERROR(INDEX(BS:BS,MATCH(DAY(F295),BR:BR,0),1),DAY(F295)),IFERROR(INDEX(BS:BS,MATCH(MONTH(F295),BR:BR,0),1),MONTH(F295)),YEAR(F295),G295),""))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5"/>
        <v/>
      </c>
      <c r="T295" s="2" t="str">
        <f>IFERROR(INDEX('padron cfe'!D:D,MATCH(DATOS!C295,'padron cfe'!A:A,0),1),"")</f>
        <v/>
      </c>
      <c r="U295" s="4"/>
      <c r="V295" s="4"/>
      <c r="W295" s="4"/>
      <c r="X295" s="4"/>
      <c r="Y295" s="6" t="s">
        <v>157</v>
      </c>
      <c r="Z295" s="4"/>
      <c r="AA295" s="4" t="str">
        <f t="shared" si="58"/>
        <v/>
      </c>
      <c r="AB295" s="4"/>
      <c r="AC295" s="4"/>
      <c r="AD295" s="4"/>
      <c r="AE295" s="2" t="str">
        <f>IFERROR(IF(INDEX(AE$1:AE294,MATCH(J295,J$1:J294,0),1)=0,"",INDEX(AE$1:AE294,MATCH(J295,J$1:J294,0),1)),"")</f>
        <v/>
      </c>
      <c r="AF295" s="2" t="str">
        <f>IFERROR(IF(INDEX(AF$1:AF294,MATCH(J295,J$1:J294,0),1)=0,"",INDEX(AF$1:AF294,MATCH(J295,J$1:J294,0),1)),"")</f>
        <v/>
      </c>
      <c r="AG295" s="2" t="str">
        <f>IFERROR(IF(INDEX(AG$1:AG294,MATCH(J295,J$1:J294,0),1)=0,"",INDEX(AG$1:AG294,MATCH(J295,J$1:J294,0),1)),"")</f>
        <v/>
      </c>
      <c r="AH295" s="2"/>
      <c r="AI295" s="2"/>
      <c r="AJ295" s="2"/>
      <c r="AK295" s="4"/>
      <c r="AL295" s="4"/>
      <c r="AM295" s="4"/>
      <c r="AN295" s="4"/>
      <c r="AO295" s="4"/>
      <c r="AP295" s="4"/>
      <c r="AQ295" s="4"/>
      <c r="AR295" s="4"/>
      <c r="AS295" s="4"/>
      <c r="AU295" s="7"/>
      <c r="AV295" s="47"/>
      <c r="AW295" s="66"/>
      <c r="AX295" s="66"/>
      <c r="AY295" s="66"/>
      <c r="AZ295" s="78"/>
      <c r="BA295" s="66"/>
      <c r="BB295" s="66"/>
      <c r="BC295" s="4"/>
      <c r="BD295" s="69"/>
      <c r="BE295" s="4"/>
      <c r="BF295" s="4"/>
      <c r="BG295" s="9"/>
      <c r="BH295" s="7"/>
      <c r="BI295" s="7"/>
      <c r="BJ295" s="7"/>
      <c r="BK295" s="7"/>
      <c r="BL295" s="7"/>
      <c r="BM295" s="7" t="str">
        <f t="shared" ca="1" si="59"/>
        <v/>
      </c>
      <c r="BN295" s="75" t="str">
        <f t="shared" si="60"/>
        <v/>
      </c>
      <c r="BO295" s="75" t="str">
        <f t="shared" si="61"/>
        <v/>
      </c>
      <c r="BU295" s="4" t="str">
        <f>IF(IFERROR(VLOOKUP(C295,C296:C$1993,1,0),"")="","",COUNTIF(C:C,C295))</f>
        <v/>
      </c>
      <c r="BY295" s="5" t="str">
        <f>IF(B295="","",IF(BU295="",1+(MAX(BY$2:BY294)),""))</f>
        <v/>
      </c>
      <c r="BZ295" s="5" t="str">
        <f t="shared" si="62"/>
        <v/>
      </c>
      <c r="CA295" s="5" t="str">
        <f t="shared" si="63"/>
        <v/>
      </c>
      <c r="CB295" s="14" t="str">
        <f t="shared" si="64"/>
        <v/>
      </c>
      <c r="CC295" s="25"/>
      <c r="CD295" s="15"/>
      <c r="CE295" s="5" t="str">
        <f t="shared" si="66"/>
        <v/>
      </c>
      <c r="CH295" s="5" t="str">
        <f t="shared" si="67"/>
        <v/>
      </c>
      <c r="CI295" s="5" t="str">
        <f>IF(J295="","",IFERROR(IF(VLOOKUP(J295,J$2:J294,1,0)=0,"",""),J295))</f>
        <v/>
      </c>
      <c r="CJ295" s="22" t="str">
        <f>IF(CI295="","",(IFERROR(VLOOKUP(MID(CI295,1,1),$DA$2:DE$28,3,0),0)+IFERROR(VLOOKUP(MID(CI295,2,1),DA$2:DE$28,4,0),0)+IFERROR(VLOOKUP(MID(CI295,3,1),DA$2:DE$28,5,0),0)+(ROW(CI295)/1000000000000)))</f>
        <v/>
      </c>
      <c r="CL295" s="5">
        <v>294</v>
      </c>
      <c r="CM295" s="5" t="str">
        <f>IFERROR(VLOOKUP(CL295,CH$2:CI1371,2,0),"")</f>
        <v/>
      </c>
      <c r="DG295" s="5" t="e">
        <f>IF(REPORTE!AH$2="si",IF(C295=VALUE(REPORTE!C$22),IF(SUM(DG296:DG$1993),CONCATENATE(INT(B295),", "),INT(B295)),""),IF(C295=VALUE(REPORTE!C$21),IF(SUM(DG296:DG$1993),CONCATENATE(INT(B295),", "),INT(B295)),""))</f>
        <v>#VALUE!</v>
      </c>
    </row>
    <row r="296" spans="1:112" s="5" customFormat="1" ht="15" customHeight="1" x14ac:dyDescent="0.25">
      <c r="A296" s="4" t="str">
        <f t="shared" ca="1" si="57"/>
        <v/>
      </c>
      <c r="B296" s="6"/>
      <c r="C296" s="8"/>
      <c r="D296" s="1" t="str">
        <f>IFERROR(INDEX('padron cfe'!B:B,MATCH(DATOS!C296,'padron cfe'!A:A,0),1),"")</f>
        <v/>
      </c>
      <c r="E296" s="1"/>
      <c r="F296" s="7"/>
      <c r="G296" s="9" t="s">
        <v>157</v>
      </c>
      <c r="H296" s="5" t="str">
        <f>IF(F296="","",IFERROR(CONCATENATE("PEUA",VLOOKUP(ESTADO,REPORTE!AV$2:AW$33,2,0),DIDTRITO_FORM,CADER_FORM,IFERROR(INDEX(BS:BS,MATCH(DAY(F296),BR:BR,0),1),DAY(F296)),IFERROR(INDEX(BS:BS,MATCH(MONTH(F296),BR:BR,0),1),MONTH(F296)),YEAR(F296),G296),""))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5"/>
        <v/>
      </c>
      <c r="T296" s="2" t="str">
        <f>IFERROR(INDEX('padron cfe'!D:D,MATCH(DATOS!C296,'padron cfe'!A:A,0),1),"")</f>
        <v/>
      </c>
      <c r="U296" s="4"/>
      <c r="V296" s="4"/>
      <c r="W296" s="4"/>
      <c r="X296" s="4"/>
      <c r="Y296" s="6" t="s">
        <v>157</v>
      </c>
      <c r="Z296" s="4"/>
      <c r="AA296" s="4" t="str">
        <f t="shared" si="58"/>
        <v/>
      </c>
      <c r="AB296" s="4"/>
      <c r="AC296" s="4"/>
      <c r="AD296" s="4"/>
      <c r="AE296" s="2" t="str">
        <f>IFERROR(IF(INDEX(AE$1:AE295,MATCH(J296,J$1:J295,0),1)=0,"",INDEX(AE$1:AE295,MATCH(J296,J$1:J295,0),1)),"")</f>
        <v/>
      </c>
      <c r="AF296" s="2" t="str">
        <f>IFERROR(IF(INDEX(AF$1:AF295,MATCH(J296,J$1:J295,0),1)=0,"",INDEX(AF$1:AF295,MATCH(J296,J$1:J295,0),1)),"")</f>
        <v/>
      </c>
      <c r="AG296" s="2" t="str">
        <f>IFERROR(IF(INDEX(AG$1:AG295,MATCH(J296,J$1:J295,0),1)=0,"",INDEX(AG$1:AG295,MATCH(J296,J$1:J295,0),1)),"")</f>
        <v/>
      </c>
      <c r="AH296" s="2"/>
      <c r="AI296" s="2"/>
      <c r="AJ296" s="2"/>
      <c r="AK296" s="4"/>
      <c r="AL296" s="4"/>
      <c r="AM296" s="4"/>
      <c r="AN296" s="4"/>
      <c r="AO296" s="4"/>
      <c r="AP296" s="4"/>
      <c r="AQ296" s="4"/>
      <c r="AR296" s="4"/>
      <c r="AS296" s="4"/>
      <c r="AU296" s="7"/>
      <c r="AV296" s="47"/>
      <c r="AW296" s="66"/>
      <c r="AX296" s="66"/>
      <c r="AY296" s="66"/>
      <c r="AZ296" s="78"/>
      <c r="BA296" s="66"/>
      <c r="BB296" s="66"/>
      <c r="BC296" s="4"/>
      <c r="BD296" s="69"/>
      <c r="BE296" s="4"/>
      <c r="BF296" s="4"/>
      <c r="BG296" s="9" t="s">
        <v>157</v>
      </c>
      <c r="BH296" s="7"/>
      <c r="BI296" s="7"/>
      <c r="BJ296" s="7"/>
      <c r="BK296" s="7"/>
      <c r="BL296" s="7"/>
      <c r="BM296" s="7" t="str">
        <f t="shared" ca="1" si="59"/>
        <v/>
      </c>
      <c r="BN296" s="75" t="str">
        <f t="shared" si="60"/>
        <v/>
      </c>
      <c r="BO296" s="75" t="str">
        <f t="shared" si="61"/>
        <v/>
      </c>
      <c r="BU296" s="4" t="str">
        <f>IF(IFERROR(VLOOKUP(C296,C297:C$1993,1,0),"")="","",COUNTIF(C:C,C296))</f>
        <v/>
      </c>
      <c r="BY296" s="5" t="str">
        <f>IF(B296="","",IF(BU296="",1+(MAX(BY$2:BY295)),""))</f>
        <v/>
      </c>
      <c r="BZ296" s="5" t="str">
        <f t="shared" si="62"/>
        <v/>
      </c>
      <c r="CA296" s="5" t="str">
        <f t="shared" si="63"/>
        <v/>
      </c>
      <c r="CB296" s="14" t="str">
        <f t="shared" si="64"/>
        <v/>
      </c>
      <c r="CC296" s="25"/>
      <c r="CD296" s="15"/>
      <c r="CE296" s="5" t="str">
        <f t="shared" si="66"/>
        <v/>
      </c>
      <c r="CH296" s="5" t="str">
        <f t="shared" si="67"/>
        <v/>
      </c>
      <c r="CI296" s="5" t="str">
        <f>IF(J296="","",IFERROR(IF(VLOOKUP(J296,J$2:J295,1,0)=0,"",""),J296))</f>
        <v/>
      </c>
      <c r="CJ296" s="22" t="str">
        <f>IF(CI296="","",(IFERROR(VLOOKUP(MID(CI296,1,1),$DA$2:DE$28,3,0),0)+IFERROR(VLOOKUP(MID(CI296,2,1),DA$2:DE$28,4,0),0)+IFERROR(VLOOKUP(MID(CI296,3,1),DA$2:DE$28,5,0),0)+(ROW(CI296)/1000000000000)))</f>
        <v/>
      </c>
      <c r="CL296" s="5">
        <v>295</v>
      </c>
      <c r="CM296" s="5" t="str">
        <f>IFERROR(VLOOKUP(CL296,CH$2:CI1372,2,0),"")</f>
        <v/>
      </c>
      <c r="DG296" s="5" t="e">
        <f>IF(REPORTE!AH$2="si",IF(C296=VALUE(REPORTE!C$22),IF(SUM(DG297:DG$1993),CONCATENATE(INT(B296),", "),INT(B296)),""),IF(C296=VALUE(REPORTE!C$21),IF(SUM(DG297:DG$1993),CONCATENATE(INT(B296),", "),INT(B296)),""))</f>
        <v>#VALUE!</v>
      </c>
      <c r="DH296" s="5" t="e">
        <f>CONCATENATE(DG296,DG297,DG298,DG299,DG300,DG301,DG302,DG303,DG304,DG305,DG306,DG307,DG308,DG309,DG310,DG311,DG312,DG313,DG314,DG315,DG316,DG317,DG318,DG319,DG320,DG321,DG322,DG323,DG324,DG325,DG326,DG327,DG328,DG329,DG330,DG331,DG332,DG333,DG334,DG335,DG336,DG337)</f>
        <v>#VALUE!</v>
      </c>
    </row>
    <row r="297" spans="1:112" s="5" customFormat="1" ht="15" customHeight="1" x14ac:dyDescent="0.25">
      <c r="A297" s="4" t="str">
        <f t="shared" ca="1" si="57"/>
        <v/>
      </c>
      <c r="B297" s="6"/>
      <c r="C297" s="8"/>
      <c r="D297" s="1" t="str">
        <f>IFERROR(INDEX('padron cfe'!B:B,MATCH(DATOS!C297,'padron cfe'!A:A,0),1),"")</f>
        <v/>
      </c>
      <c r="E297" s="1"/>
      <c r="F297" s="7"/>
      <c r="G297" s="9" t="s">
        <v>157</v>
      </c>
      <c r="H297" s="5" t="str">
        <f>IF(F297="","",IFERROR(CONCATENATE("PEUA",VLOOKUP(ESTADO,REPORTE!AV$2:AW$33,2,0),DIDTRITO_FORM,CADER_FORM,IFERROR(INDEX(BS:BS,MATCH(DAY(F297),BR:BR,0),1),DAY(F297)),IFERROR(INDEX(BS:BS,MATCH(MONTH(F297),BR:BR,0),1),MONTH(F297)),YEAR(F297),G297),""))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5"/>
        <v/>
      </c>
      <c r="T297" s="2" t="str">
        <f>IFERROR(INDEX('padron cfe'!D:D,MATCH(DATOS!C297,'padron cfe'!A:A,0),1),"")</f>
        <v/>
      </c>
      <c r="U297" s="4"/>
      <c r="V297" s="4"/>
      <c r="W297" s="4"/>
      <c r="X297" s="4"/>
      <c r="Y297" s="6" t="s">
        <v>157</v>
      </c>
      <c r="Z297" s="4"/>
      <c r="AA297" s="4" t="str">
        <f t="shared" si="58"/>
        <v/>
      </c>
      <c r="AB297" s="4"/>
      <c r="AC297" s="4"/>
      <c r="AD297" s="4"/>
      <c r="AE297" s="2" t="str">
        <f>IFERROR(IF(INDEX(AE$1:AE296,MATCH(J297,J$1:J296,0),1)=0,"",INDEX(AE$1:AE296,MATCH(J297,J$1:J296,0),1)),"")</f>
        <v/>
      </c>
      <c r="AF297" s="2" t="str">
        <f>IFERROR(IF(INDEX(AF$1:AF296,MATCH(J297,J$1:J296,0),1)=0,"",INDEX(AF$1:AF296,MATCH(J297,J$1:J296,0),1)),"")</f>
        <v/>
      </c>
      <c r="AG297" s="2" t="str">
        <f>IFERROR(IF(INDEX(AG$1:AG296,MATCH(J297,J$1:J296,0),1)=0,"",INDEX(AG$1:AG296,MATCH(J297,J$1:J296,0),1)),"")</f>
        <v/>
      </c>
      <c r="AH297" s="2"/>
      <c r="AI297" s="2"/>
      <c r="AJ297" s="2"/>
      <c r="AK297" s="4"/>
      <c r="AL297" s="4"/>
      <c r="AM297" s="4"/>
      <c r="AN297" s="4"/>
      <c r="AO297" s="4"/>
      <c r="AP297" s="4"/>
      <c r="AQ297" s="4"/>
      <c r="AR297" s="4"/>
      <c r="AS297" s="4"/>
      <c r="AU297" s="7"/>
      <c r="AV297" s="47"/>
      <c r="AW297" s="66"/>
      <c r="AX297" s="66"/>
      <c r="AY297" s="66"/>
      <c r="AZ297" s="78"/>
      <c r="BA297" s="66"/>
      <c r="BB297" s="66"/>
      <c r="BC297" s="4"/>
      <c r="BD297" s="69"/>
      <c r="BE297" s="4"/>
      <c r="BF297" s="4"/>
      <c r="BG297" s="9"/>
      <c r="BH297" s="7"/>
      <c r="BI297" s="7"/>
      <c r="BJ297" s="7"/>
      <c r="BK297" s="7"/>
      <c r="BL297" s="7"/>
      <c r="BM297" s="7" t="str">
        <f t="shared" ca="1" si="59"/>
        <v/>
      </c>
      <c r="BN297" s="75" t="str">
        <f t="shared" si="60"/>
        <v/>
      </c>
      <c r="BO297" s="75" t="str">
        <f t="shared" si="61"/>
        <v/>
      </c>
      <c r="BU297" s="4" t="str">
        <f>IF(IFERROR(VLOOKUP(C297,C298:C$1993,1,0),"")="","",COUNTIF(C:C,C297))</f>
        <v/>
      </c>
      <c r="BY297" s="5" t="str">
        <f>IF(B297="","",IF(BU297="",1+(MAX(BY$2:BY296)),""))</f>
        <v/>
      </c>
      <c r="BZ297" s="5" t="str">
        <f t="shared" si="62"/>
        <v/>
      </c>
      <c r="CA297" s="5" t="str">
        <f t="shared" si="63"/>
        <v/>
      </c>
      <c r="CB297" s="14" t="str">
        <f t="shared" si="64"/>
        <v/>
      </c>
      <c r="CC297" s="25"/>
      <c r="CD297" s="15"/>
      <c r="CE297" s="5" t="str">
        <f t="shared" ref="CE297:CE328" si="68">CONCATENATE(AJ297,AL297,AM297,AN297,AO297)</f>
        <v/>
      </c>
      <c r="CH297" s="5" t="str">
        <f t="shared" si="67"/>
        <v/>
      </c>
      <c r="CI297" s="5" t="str">
        <f>IF(J297="","",IFERROR(IF(VLOOKUP(J297,J$2:J296,1,0)=0,"",""),J297))</f>
        <v/>
      </c>
      <c r="CJ297" s="22" t="str">
        <f>IF(CI297="","",(IFERROR(VLOOKUP(MID(CI297,1,1),$DA$2:DE$28,3,0),0)+IFERROR(VLOOKUP(MID(CI297,2,1),DA$2:DE$28,4,0),0)+IFERROR(VLOOKUP(MID(CI297,3,1),DA$2:DE$28,5,0),0)+(ROW(CI297)/1000000000000)))</f>
        <v/>
      </c>
      <c r="CL297" s="5">
        <v>296</v>
      </c>
      <c r="CM297" s="5" t="str">
        <f>IFERROR(VLOOKUP(CL297,CH$2:CI1373,2,0),"")</f>
        <v/>
      </c>
      <c r="DG297" s="5" t="e">
        <f>IF(REPORTE!AH$2="si",IF(C297=VALUE(REPORTE!C$22),IF(SUM(DG298:DG$1993),CONCATENATE(INT(B297),", "),INT(B297)),""),IF(C297=VALUE(REPORTE!C$21),IF(SUM(DG298:DG$1993),CONCATENATE(INT(B297),", "),INT(B297)),""))</f>
        <v>#VALUE!</v>
      </c>
    </row>
    <row r="298" spans="1:112" s="5" customFormat="1" ht="15" customHeight="1" x14ac:dyDescent="0.25">
      <c r="A298" s="4" t="str">
        <f t="shared" ca="1" si="57"/>
        <v/>
      </c>
      <c r="B298" s="6"/>
      <c r="C298" s="8"/>
      <c r="D298" s="1" t="str">
        <f>IFERROR(INDEX('padron cfe'!B:B,MATCH(DATOS!C298,'padron cfe'!A:A,0),1),"")</f>
        <v/>
      </c>
      <c r="E298" s="1"/>
      <c r="F298" s="7"/>
      <c r="G298" s="9" t="s">
        <v>157</v>
      </c>
      <c r="H298" s="5" t="str">
        <f>IF(F298="","",IFERROR(CONCATENATE("PEUA",VLOOKUP(ESTADO,REPORTE!AV$2:AW$33,2,0),DIDTRITO_FORM,CADER_FORM,IFERROR(INDEX(BS:BS,MATCH(DAY(F298),BR:BR,0),1),DAY(F298)),IFERROR(INDEX(BS:BS,MATCH(MONTH(F298),BR:BR,0),1),MONTH(F298)),YEAR(F298),G298),""))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5"/>
        <v/>
      </c>
      <c r="T298" s="2" t="str">
        <f>IFERROR(INDEX('padron cfe'!D:D,MATCH(DATOS!C298,'padron cfe'!A:A,0),1),"")</f>
        <v/>
      </c>
      <c r="U298" s="4"/>
      <c r="V298" s="4"/>
      <c r="W298" s="4"/>
      <c r="X298" s="4"/>
      <c r="Y298" s="6" t="s">
        <v>157</v>
      </c>
      <c r="Z298" s="4"/>
      <c r="AA298" s="4" t="str">
        <f t="shared" si="58"/>
        <v/>
      </c>
      <c r="AB298" s="4"/>
      <c r="AC298" s="4"/>
      <c r="AD298" s="4"/>
      <c r="AE298" s="2" t="str">
        <f>IFERROR(IF(INDEX(AE$1:AE297,MATCH(J298,J$1:J297,0),1)=0,"",INDEX(AE$1:AE297,MATCH(J298,J$1:J297,0),1)),"")</f>
        <v/>
      </c>
      <c r="AF298" s="2" t="str">
        <f>IFERROR(IF(INDEX(AF$1:AF297,MATCH(J298,J$1:J297,0),1)=0,"",INDEX(AF$1:AF297,MATCH(J298,J$1:J297,0),1)),"")</f>
        <v/>
      </c>
      <c r="AG298" s="2" t="str">
        <f>IFERROR(IF(INDEX(AG$1:AG297,MATCH(J298,J$1:J297,0),1)=0,"",INDEX(AG$1:AG297,MATCH(J298,J$1:J297,0),1)),"")</f>
        <v/>
      </c>
      <c r="AH298" s="2"/>
      <c r="AI298" s="2"/>
      <c r="AJ298" s="2"/>
      <c r="AK298" s="4"/>
      <c r="AL298" s="4"/>
      <c r="AM298" s="4"/>
      <c r="AN298" s="4"/>
      <c r="AO298" s="4"/>
      <c r="AP298" s="4"/>
      <c r="AQ298" s="4"/>
      <c r="AR298" s="4"/>
      <c r="AS298" s="4"/>
      <c r="AU298" s="7"/>
      <c r="AV298" s="47"/>
      <c r="AW298" s="66"/>
      <c r="AX298" s="66"/>
      <c r="AY298" s="66"/>
      <c r="AZ298" s="78"/>
      <c r="BA298" s="66"/>
      <c r="BB298" s="66"/>
      <c r="BC298" s="4"/>
      <c r="BD298" s="69"/>
      <c r="BE298" s="4"/>
      <c r="BF298" s="4"/>
      <c r="BG298" s="9" t="s">
        <v>157</v>
      </c>
      <c r="BH298" s="7"/>
      <c r="BI298" s="7"/>
      <c r="BJ298" s="7"/>
      <c r="BK298" s="7"/>
      <c r="BL298" s="7"/>
      <c r="BM298" s="7" t="str">
        <f t="shared" ca="1" si="59"/>
        <v/>
      </c>
      <c r="BN298" s="75" t="str">
        <f t="shared" si="60"/>
        <v/>
      </c>
      <c r="BO298" s="75" t="str">
        <f t="shared" si="61"/>
        <v/>
      </c>
      <c r="BU298" s="4" t="str">
        <f>IF(IFERROR(VLOOKUP(C298,C299:C$1993,1,0),"")="","",COUNTIF(C:C,C298))</f>
        <v/>
      </c>
      <c r="BY298" s="5" t="str">
        <f>IF(B298="","",IF(BU298="",1+(MAX(BY$2:BY297)),""))</f>
        <v/>
      </c>
      <c r="BZ298" s="5" t="str">
        <f t="shared" si="62"/>
        <v/>
      </c>
      <c r="CA298" s="5" t="str">
        <f t="shared" si="63"/>
        <v/>
      </c>
      <c r="CB298" s="14" t="str">
        <f t="shared" si="64"/>
        <v/>
      </c>
      <c r="CC298" s="25"/>
      <c r="CD298" s="15"/>
      <c r="CE298" s="5" t="str">
        <f t="shared" si="68"/>
        <v/>
      </c>
      <c r="CH298" s="5" t="str">
        <f t="shared" si="67"/>
        <v/>
      </c>
      <c r="CI298" s="5" t="str">
        <f>IF(J298="","",IFERROR(IF(VLOOKUP(J298,J$2:J297,1,0)=0,"",""),J298))</f>
        <v/>
      </c>
      <c r="CJ298" s="22" t="str">
        <f>IF(CI298="","",(IFERROR(VLOOKUP(MID(CI298,1,1),$DA$2:DE$28,3,0),0)+IFERROR(VLOOKUP(MID(CI298,2,1),DA$2:DE$28,4,0),0)+IFERROR(VLOOKUP(MID(CI298,3,1),DA$2:DE$28,5,0),0)+(ROW(CI298)/1000000000000)))</f>
        <v/>
      </c>
      <c r="CL298" s="5">
        <v>297</v>
      </c>
      <c r="CM298" s="5" t="str">
        <f>IFERROR(VLOOKUP(CL298,CH$2:CI1374,2,0),"")</f>
        <v/>
      </c>
      <c r="DG298" s="5" t="e">
        <f>IF(REPORTE!AH$2="si",IF(C298=VALUE(REPORTE!C$22),IF(SUM(DG299:DG$1993),CONCATENATE(INT(B298),", "),INT(B298)),""),IF(C298=VALUE(REPORTE!C$21),IF(SUM(DG299:DG$1993),CONCATENATE(INT(B298),", "),INT(B298)),""))</f>
        <v>#VALUE!</v>
      </c>
    </row>
    <row r="299" spans="1:112" s="5" customFormat="1" ht="15" customHeight="1" x14ac:dyDescent="0.25">
      <c r="A299" s="4" t="str">
        <f t="shared" ca="1" si="57"/>
        <v/>
      </c>
      <c r="B299" s="6"/>
      <c r="C299" s="8"/>
      <c r="D299" s="1" t="str">
        <f>IFERROR(INDEX('padron cfe'!B:B,MATCH(DATOS!C299,'padron cfe'!A:A,0),1),"")</f>
        <v/>
      </c>
      <c r="E299" s="1"/>
      <c r="F299" s="7"/>
      <c r="G299" s="9" t="s">
        <v>157</v>
      </c>
      <c r="H299" s="5" t="str">
        <f>IF(F299="","",IFERROR(CONCATENATE("PEUA",VLOOKUP(ESTADO,REPORTE!AV$2:AW$33,2,0),DIDTRITO_FORM,CADER_FORM,IFERROR(INDEX(BS:BS,MATCH(DAY(F299),BR:BR,0),1),DAY(F299)),IFERROR(INDEX(BS:BS,MATCH(MONTH(F299),BR:BR,0),1),MONTH(F299)),YEAR(F299),G299),""))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5"/>
        <v/>
      </c>
      <c r="T299" s="2" t="str">
        <f>IFERROR(INDEX('padron cfe'!D:D,MATCH(DATOS!C299,'padron cfe'!A:A,0),1),"")</f>
        <v/>
      </c>
      <c r="U299" s="4"/>
      <c r="V299" s="4"/>
      <c r="W299" s="4"/>
      <c r="X299" s="4"/>
      <c r="Y299" s="6" t="s">
        <v>157</v>
      </c>
      <c r="Z299" s="4"/>
      <c r="AA299" s="4" t="str">
        <f t="shared" si="58"/>
        <v/>
      </c>
      <c r="AB299" s="4"/>
      <c r="AC299" s="4"/>
      <c r="AD299" s="4"/>
      <c r="AE299" s="2" t="str">
        <f>IFERROR(IF(INDEX(AE$1:AE298,MATCH(J299,J$1:J298,0),1)=0,"",INDEX(AE$1:AE298,MATCH(J299,J$1:J298,0),1)),"")</f>
        <v/>
      </c>
      <c r="AF299" s="2" t="str">
        <f>IFERROR(IF(INDEX(AF$1:AF298,MATCH(J299,J$1:J298,0),1)=0,"",INDEX(AF$1:AF298,MATCH(J299,J$1:J298,0),1)),"")</f>
        <v/>
      </c>
      <c r="AG299" s="2" t="str">
        <f>IFERROR(IF(INDEX(AG$1:AG298,MATCH(J299,J$1:J298,0),1)=0,"",INDEX(AG$1:AG298,MATCH(J299,J$1:J298,0),1)),"")</f>
        <v/>
      </c>
      <c r="AH299" s="2"/>
      <c r="AI299" s="2"/>
      <c r="AJ299" s="2"/>
      <c r="AK299" s="4"/>
      <c r="AL299" s="4"/>
      <c r="AM299" s="4"/>
      <c r="AN299" s="4"/>
      <c r="AO299" s="4"/>
      <c r="AP299" s="4"/>
      <c r="AQ299" s="4"/>
      <c r="AR299" s="4"/>
      <c r="AS299" s="4"/>
      <c r="AU299" s="7"/>
      <c r="AV299" s="47"/>
      <c r="AW299" s="66"/>
      <c r="AX299" s="66"/>
      <c r="AY299" s="66"/>
      <c r="AZ299" s="78"/>
      <c r="BA299" s="66"/>
      <c r="BB299" s="66"/>
      <c r="BC299" s="4"/>
      <c r="BD299" s="69"/>
      <c r="BE299" s="4"/>
      <c r="BF299" s="4"/>
      <c r="BG299" s="9"/>
      <c r="BH299" s="7"/>
      <c r="BI299" s="7"/>
      <c r="BJ299" s="7"/>
      <c r="BK299" s="7"/>
      <c r="BL299" s="7"/>
      <c r="BM299" s="7" t="str">
        <f t="shared" ca="1" si="59"/>
        <v/>
      </c>
      <c r="BN299" s="75" t="str">
        <f t="shared" si="60"/>
        <v/>
      </c>
      <c r="BO299" s="75" t="str">
        <f t="shared" si="61"/>
        <v/>
      </c>
      <c r="BU299" s="4" t="str">
        <f>IF(IFERROR(VLOOKUP(C299,C300:C$1993,1,0),"")="","",COUNTIF(C:C,C299))</f>
        <v/>
      </c>
      <c r="BY299" s="5" t="str">
        <f>IF(B299="","",IF(BU299="",1+(MAX(BY$2:BY298)),""))</f>
        <v/>
      </c>
      <c r="BZ299" s="5" t="str">
        <f t="shared" si="62"/>
        <v/>
      </c>
      <c r="CA299" s="5" t="str">
        <f t="shared" si="63"/>
        <v/>
      </c>
      <c r="CB299" s="14" t="str">
        <f t="shared" si="64"/>
        <v/>
      </c>
      <c r="CC299" s="25"/>
      <c r="CD299" s="15"/>
      <c r="CE299" s="5" t="str">
        <f t="shared" si="68"/>
        <v/>
      </c>
      <c r="CH299" s="5" t="str">
        <f t="shared" si="67"/>
        <v/>
      </c>
      <c r="CI299" s="5" t="str">
        <f>IF(J299="","",IFERROR(IF(VLOOKUP(J299,J$2:J298,1,0)=0,"",""),J299))</f>
        <v/>
      </c>
      <c r="CJ299" s="22" t="str">
        <f>IF(CI299="","",(IFERROR(VLOOKUP(MID(CI299,1,1),$DA$2:DE$28,3,0),0)+IFERROR(VLOOKUP(MID(CI299,2,1),DA$2:DE$28,4,0),0)+IFERROR(VLOOKUP(MID(CI299,3,1),DA$2:DE$28,5,0),0)+(ROW(CI299)/1000000000000)))</f>
        <v/>
      </c>
      <c r="CL299" s="5">
        <v>298</v>
      </c>
      <c r="CM299" s="5" t="str">
        <f>IFERROR(VLOOKUP(CL299,CH$2:CI1375,2,0),"")</f>
        <v/>
      </c>
      <c r="DG299" s="5" t="e">
        <f>IF(REPORTE!AH$2="si",IF(C299=VALUE(REPORTE!C$22),IF(SUM(DG300:DG$1993),CONCATENATE(INT(B299),", "),INT(B299)),""),IF(C299=VALUE(REPORTE!C$21),IF(SUM(DG300:DG$1993),CONCATENATE(INT(B299),", "),INT(B299)),""))</f>
        <v>#VALUE!</v>
      </c>
    </row>
    <row r="300" spans="1:112" s="5" customFormat="1" ht="15" customHeight="1" x14ac:dyDescent="0.25">
      <c r="A300" s="4" t="str">
        <f t="shared" ca="1" si="57"/>
        <v/>
      </c>
      <c r="B300" s="6"/>
      <c r="C300" s="8"/>
      <c r="D300" s="1" t="str">
        <f>IFERROR(INDEX('padron cfe'!B:B,MATCH(DATOS!C300,'padron cfe'!A:A,0),1),"")</f>
        <v/>
      </c>
      <c r="E300" s="1"/>
      <c r="F300" s="7"/>
      <c r="G300" s="9" t="s">
        <v>157</v>
      </c>
      <c r="H300" s="5" t="str">
        <f>IF(F300="","",IFERROR(CONCATENATE("PEUA",VLOOKUP(ESTADO,REPORTE!AV$2:AW$33,2,0),DIDTRITO_FORM,CADER_FORM,IFERROR(INDEX(BS:BS,MATCH(DAY(F300),BR:BR,0),1),DAY(F300)),IFERROR(INDEX(BS:BS,MATCH(MONTH(F300),BR:BR,0),1),MONTH(F300)),YEAR(F300),G300),""))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5"/>
        <v/>
      </c>
      <c r="T300" s="2" t="str">
        <f>IFERROR(INDEX('padron cfe'!D:D,MATCH(DATOS!C300,'padron cfe'!A:A,0),1),"")</f>
        <v/>
      </c>
      <c r="U300" s="4"/>
      <c r="V300" s="4"/>
      <c r="W300" s="4"/>
      <c r="X300" s="4"/>
      <c r="Y300" s="6" t="s">
        <v>157</v>
      </c>
      <c r="Z300" s="4"/>
      <c r="AA300" s="4" t="str">
        <f t="shared" si="58"/>
        <v/>
      </c>
      <c r="AB300" s="4"/>
      <c r="AC300" s="4"/>
      <c r="AD300" s="4"/>
      <c r="AE300" s="2" t="str">
        <f>IFERROR(IF(INDEX(AE$1:AE299,MATCH(J300,J$1:J299,0),1)=0,"",INDEX(AE$1:AE299,MATCH(J300,J$1:J299,0),1)),"")</f>
        <v/>
      </c>
      <c r="AF300" s="2" t="str">
        <f>IFERROR(IF(INDEX(AF$1:AF299,MATCH(J300,J$1:J299,0),1)=0,"",INDEX(AF$1:AF299,MATCH(J300,J$1:J299,0),1)),"")</f>
        <v/>
      </c>
      <c r="AG300" s="2" t="str">
        <f>IFERROR(IF(INDEX(AG$1:AG299,MATCH(J300,J$1:J299,0),1)=0,"",INDEX(AG$1:AG299,MATCH(J300,J$1:J299,0),1)),"")</f>
        <v/>
      </c>
      <c r="AH300" s="2"/>
      <c r="AI300" s="2"/>
      <c r="AJ300" s="2"/>
      <c r="AK300" s="4"/>
      <c r="AL300" s="4"/>
      <c r="AM300" s="4"/>
      <c r="AN300" s="4"/>
      <c r="AO300" s="4"/>
      <c r="AP300" s="4"/>
      <c r="AQ300" s="4"/>
      <c r="AR300" s="4"/>
      <c r="AS300" s="4"/>
      <c r="AU300" s="7"/>
      <c r="AV300" s="47"/>
      <c r="AW300" s="66"/>
      <c r="AX300" s="66"/>
      <c r="AY300" s="66"/>
      <c r="AZ300" s="78"/>
      <c r="BA300" s="66"/>
      <c r="BB300" s="66"/>
      <c r="BC300" s="4"/>
      <c r="BD300" s="69"/>
      <c r="BE300" s="4"/>
      <c r="BF300" s="4"/>
      <c r="BG300" s="9" t="s">
        <v>157</v>
      </c>
      <c r="BH300" s="7"/>
      <c r="BI300" s="7"/>
      <c r="BJ300" s="7"/>
      <c r="BK300" s="7"/>
      <c r="BL300" s="7"/>
      <c r="BM300" s="7" t="str">
        <f t="shared" ca="1" si="59"/>
        <v/>
      </c>
      <c r="BN300" s="75" t="str">
        <f t="shared" si="60"/>
        <v/>
      </c>
      <c r="BO300" s="75" t="str">
        <f t="shared" si="61"/>
        <v/>
      </c>
      <c r="BU300" s="4" t="str">
        <f>IF(IFERROR(VLOOKUP(C300,C301:C$1993,1,0),"")="","",COUNTIF(C:C,C300))</f>
        <v/>
      </c>
      <c r="BY300" s="5" t="str">
        <f>IF(B300="","",IF(BU300="",1+(MAX(BY$2:BY299)),""))</f>
        <v/>
      </c>
      <c r="BZ300" s="5" t="str">
        <f t="shared" si="62"/>
        <v/>
      </c>
      <c r="CA300" s="5" t="str">
        <f t="shared" si="63"/>
        <v/>
      </c>
      <c r="CB300" s="14" t="str">
        <f t="shared" si="64"/>
        <v/>
      </c>
      <c r="CC300" s="25"/>
      <c r="CD300" s="15"/>
      <c r="CE300" s="5" t="str">
        <f t="shared" si="68"/>
        <v/>
      </c>
      <c r="CH300" s="5" t="str">
        <f t="shared" si="67"/>
        <v/>
      </c>
      <c r="CI300" s="5" t="str">
        <f>IF(J300="","",IFERROR(IF(VLOOKUP(J300,J$2:J299,1,0)=0,"",""),J300))</f>
        <v/>
      </c>
      <c r="CJ300" s="22" t="str">
        <f>IF(CI300="","",(IFERROR(VLOOKUP(MID(CI300,1,1),$DA$2:DE$28,3,0),0)+IFERROR(VLOOKUP(MID(CI300,2,1),DA$2:DE$28,4,0),0)+IFERROR(VLOOKUP(MID(CI300,3,1),DA$2:DE$28,5,0),0)+(ROW(CI300)/1000000000000)))</f>
        <v/>
      </c>
      <c r="CL300" s="5">
        <v>299</v>
      </c>
      <c r="CM300" s="5" t="str">
        <f>IFERROR(VLOOKUP(CL300,CH$2:CI1376,2,0),"")</f>
        <v/>
      </c>
      <c r="DG300" s="5" t="e">
        <f>IF(REPORTE!AH$2="si",IF(C300=VALUE(REPORTE!C$22),IF(SUM(DG301:DG$1993),CONCATENATE(INT(B300),", "),INT(B300)),""),IF(C300=VALUE(REPORTE!C$21),IF(SUM(DG301:DG$1993),CONCATENATE(INT(B300),", "),INT(B300)),""))</f>
        <v>#VALUE!</v>
      </c>
    </row>
    <row r="301" spans="1:112" s="5" customFormat="1" ht="15" customHeight="1" x14ac:dyDescent="0.25">
      <c r="A301" s="4" t="str">
        <f t="shared" ca="1" si="57"/>
        <v/>
      </c>
      <c r="B301" s="6"/>
      <c r="C301" s="8"/>
      <c r="D301" s="1" t="str">
        <f>IFERROR(INDEX('padron cfe'!B:B,MATCH(DATOS!C301,'padron cfe'!A:A,0),1),"")</f>
        <v/>
      </c>
      <c r="E301" s="1"/>
      <c r="F301" s="7"/>
      <c r="G301" s="9" t="s">
        <v>157</v>
      </c>
      <c r="H301" s="5" t="str">
        <f>IF(F301="","",IFERROR(CONCATENATE("PEUA",VLOOKUP(ESTADO,REPORTE!AV$2:AW$33,2,0),DIDTRITO_FORM,CADER_FORM,IFERROR(INDEX(BS:BS,MATCH(DAY(F301),BR:BR,0),1),DAY(F301)),IFERROR(INDEX(BS:BS,MATCH(MONTH(F301),BR:BR,0),1),MONTH(F301)),YEAR(F301),G301),""))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5"/>
        <v/>
      </c>
      <c r="T301" s="2" t="str">
        <f>IFERROR(INDEX('padron cfe'!D:D,MATCH(DATOS!C301,'padron cfe'!A:A,0),1),"")</f>
        <v/>
      </c>
      <c r="U301" s="4"/>
      <c r="V301" s="4"/>
      <c r="W301" s="4"/>
      <c r="X301" s="4"/>
      <c r="Y301" s="6" t="s">
        <v>157</v>
      </c>
      <c r="Z301" s="4"/>
      <c r="AA301" s="4" t="str">
        <f t="shared" si="58"/>
        <v/>
      </c>
      <c r="AB301" s="4"/>
      <c r="AC301" s="4"/>
      <c r="AD301" s="4"/>
      <c r="AE301" s="2" t="str">
        <f>IFERROR(IF(INDEX(AE$1:AE300,MATCH(J301,J$1:J300,0),1)=0,"",INDEX(AE$1:AE300,MATCH(J301,J$1:J300,0),1)),"")</f>
        <v/>
      </c>
      <c r="AF301" s="2" t="str">
        <f>IFERROR(IF(INDEX(AF$1:AF300,MATCH(J301,J$1:J300,0),1)=0,"",INDEX(AF$1:AF300,MATCH(J301,J$1:J300,0),1)),"")</f>
        <v/>
      </c>
      <c r="AG301" s="2" t="str">
        <f>IFERROR(IF(INDEX(AG$1:AG300,MATCH(J301,J$1:J300,0),1)=0,"",INDEX(AG$1:AG300,MATCH(J301,J$1:J300,0),1)),"")</f>
        <v/>
      </c>
      <c r="AH301" s="2"/>
      <c r="AI301" s="2"/>
      <c r="AJ301" s="2"/>
      <c r="AK301" s="4"/>
      <c r="AL301" s="4"/>
      <c r="AM301" s="4"/>
      <c r="AN301" s="4"/>
      <c r="AO301" s="4"/>
      <c r="AP301" s="4"/>
      <c r="AQ301" s="4"/>
      <c r="AR301" s="4"/>
      <c r="AS301" s="4"/>
      <c r="AU301" s="7"/>
      <c r="AV301" s="47"/>
      <c r="AW301" s="66"/>
      <c r="AX301" s="66"/>
      <c r="AY301" s="66"/>
      <c r="AZ301" s="78"/>
      <c r="BA301" s="66"/>
      <c r="BB301" s="66"/>
      <c r="BC301" s="4"/>
      <c r="BD301" s="69"/>
      <c r="BE301" s="4"/>
      <c r="BF301" s="4"/>
      <c r="BG301" s="9"/>
      <c r="BH301" s="7"/>
      <c r="BI301" s="7"/>
      <c r="BJ301" s="7"/>
      <c r="BK301" s="7"/>
      <c r="BL301" s="7"/>
      <c r="BM301" s="7" t="str">
        <f t="shared" ca="1" si="59"/>
        <v/>
      </c>
      <c r="BN301" s="75" t="str">
        <f t="shared" si="60"/>
        <v/>
      </c>
      <c r="BO301" s="75" t="str">
        <f t="shared" si="61"/>
        <v/>
      </c>
      <c r="BU301" s="4" t="str">
        <f>IF(IFERROR(VLOOKUP(C301,C302:C$1993,1,0),"")="","",COUNTIF(C:C,C301))</f>
        <v/>
      </c>
      <c r="BY301" s="5" t="str">
        <f>IF(B301="","",IF(BU301="",1+(MAX(BY$2:BY300)),""))</f>
        <v/>
      </c>
      <c r="BZ301" s="5" t="str">
        <f t="shared" si="62"/>
        <v/>
      </c>
      <c r="CA301" s="5" t="str">
        <f t="shared" si="63"/>
        <v/>
      </c>
      <c r="CB301" s="14" t="str">
        <f t="shared" si="64"/>
        <v/>
      </c>
      <c r="CC301" s="25"/>
      <c r="CD301" s="15"/>
      <c r="CE301" s="5" t="str">
        <f t="shared" si="68"/>
        <v/>
      </c>
      <c r="CH301" s="5" t="str">
        <f t="shared" si="67"/>
        <v/>
      </c>
      <c r="CI301" s="5" t="str">
        <f>IF(J301="","",IFERROR(IF(VLOOKUP(J301,J$2:J300,1,0)=0,"",""),J301))</f>
        <v/>
      </c>
      <c r="CJ301" s="22" t="str">
        <f>IF(CI301="","",(IFERROR(VLOOKUP(MID(CI301,1,1),$DA$2:DE$28,3,0),0)+IFERROR(VLOOKUP(MID(CI301,2,1),DA$2:DE$28,4,0),0)+IFERROR(VLOOKUP(MID(CI301,3,1),DA$2:DE$28,5,0),0)+(ROW(CI301)/1000000000000)))</f>
        <v/>
      </c>
      <c r="CL301" s="5">
        <v>300</v>
      </c>
      <c r="CM301" s="5" t="str">
        <f>IFERROR(VLOOKUP(CL301,CH$2:CI1377,2,0),"")</f>
        <v/>
      </c>
      <c r="DG301" s="5" t="e">
        <f>IF(REPORTE!AH$2="si",IF(C301=VALUE(REPORTE!C$22),IF(SUM(DG302:DG$1993),CONCATENATE(INT(B301),", "),INT(B301)),""),IF(C301=VALUE(REPORTE!C$21),IF(SUM(DG302:DG$1993),CONCATENATE(INT(B301),", "),INT(B301)),""))</f>
        <v>#VALUE!</v>
      </c>
    </row>
    <row r="302" spans="1:112" s="5" customFormat="1" ht="15" customHeight="1" x14ac:dyDescent="0.25">
      <c r="A302" s="4" t="str">
        <f t="shared" ca="1" si="57"/>
        <v/>
      </c>
      <c r="B302" s="6"/>
      <c r="C302" s="8"/>
      <c r="D302" s="1" t="str">
        <f>IFERROR(INDEX('padron cfe'!B:B,MATCH(DATOS!C302,'padron cfe'!A:A,0),1),"")</f>
        <v/>
      </c>
      <c r="E302" s="1"/>
      <c r="F302" s="7"/>
      <c r="G302" s="9" t="s">
        <v>157</v>
      </c>
      <c r="H302" s="5" t="str">
        <f>IF(F302="","",IFERROR(CONCATENATE("PEUA",VLOOKUP(ESTADO,REPORTE!AV$2:AW$33,2,0),DIDTRITO_FORM,CADER_FORM,IFERROR(INDEX(BS:BS,MATCH(DAY(F302),BR:BR,0),1),DAY(F302)),IFERROR(INDEX(BS:BS,MATCH(MONTH(F302),BR:BR,0),1),MONTH(F302)),YEAR(F302),G302),""))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5"/>
        <v/>
      </c>
      <c r="T302" s="2" t="str">
        <f>IFERROR(INDEX('padron cfe'!D:D,MATCH(DATOS!C302,'padron cfe'!A:A,0),1),"")</f>
        <v/>
      </c>
      <c r="U302" s="4"/>
      <c r="V302" s="4"/>
      <c r="W302" s="4"/>
      <c r="X302" s="4"/>
      <c r="Y302" s="6" t="s">
        <v>157</v>
      </c>
      <c r="Z302" s="4"/>
      <c r="AA302" s="4" t="str">
        <f t="shared" si="58"/>
        <v/>
      </c>
      <c r="AB302" s="4"/>
      <c r="AC302" s="4"/>
      <c r="AD302" s="4"/>
      <c r="AE302" s="2" t="str">
        <f>IFERROR(IF(INDEX(AE$1:AE301,MATCH(J302,J$1:J301,0),1)=0,"",INDEX(AE$1:AE301,MATCH(J302,J$1:J301,0),1)),"")</f>
        <v/>
      </c>
      <c r="AF302" s="2" t="str">
        <f>IFERROR(IF(INDEX(AF$1:AF301,MATCH(J302,J$1:J301,0),1)=0,"",INDEX(AF$1:AF301,MATCH(J302,J$1:J301,0),1)),"")</f>
        <v/>
      </c>
      <c r="AG302" s="2" t="str">
        <f>IFERROR(IF(INDEX(AG$1:AG301,MATCH(J302,J$1:J301,0),1)=0,"",INDEX(AG$1:AG301,MATCH(J302,J$1:J301,0),1)),"")</f>
        <v/>
      </c>
      <c r="AH302" s="2"/>
      <c r="AI302" s="2"/>
      <c r="AJ302" s="2"/>
      <c r="AK302" s="4"/>
      <c r="AL302" s="4"/>
      <c r="AM302" s="4"/>
      <c r="AN302" s="4"/>
      <c r="AO302" s="4"/>
      <c r="AP302" s="4"/>
      <c r="AQ302" s="4"/>
      <c r="AR302" s="4"/>
      <c r="AS302" s="4"/>
      <c r="AU302" s="7"/>
      <c r="AV302" s="47"/>
      <c r="AW302" s="66"/>
      <c r="AX302" s="66"/>
      <c r="AY302" s="66"/>
      <c r="AZ302" s="78"/>
      <c r="BA302" s="66"/>
      <c r="BB302" s="66"/>
      <c r="BC302" s="4"/>
      <c r="BD302" s="69"/>
      <c r="BE302" s="4"/>
      <c r="BF302" s="4"/>
      <c r="BG302" s="9" t="s">
        <v>157</v>
      </c>
      <c r="BH302" s="7"/>
      <c r="BI302" s="7"/>
      <c r="BJ302" s="7"/>
      <c r="BK302" s="7"/>
      <c r="BL302" s="7"/>
      <c r="BM302" s="7" t="str">
        <f t="shared" ca="1" si="59"/>
        <v/>
      </c>
      <c r="BN302" s="75" t="str">
        <f t="shared" si="60"/>
        <v/>
      </c>
      <c r="BO302" s="75" t="str">
        <f t="shared" si="61"/>
        <v/>
      </c>
      <c r="BU302" s="4" t="str">
        <f>IF(IFERROR(VLOOKUP(C302,C303:C$1993,1,0),"")="","",COUNTIF(C:C,C302))</f>
        <v/>
      </c>
      <c r="BY302" s="5" t="str">
        <f>IF(B302="","",IF(BU302="",1+(MAX(BY$2:BY301)),""))</f>
        <v/>
      </c>
      <c r="BZ302" s="5" t="str">
        <f t="shared" si="62"/>
        <v/>
      </c>
      <c r="CA302" s="5" t="str">
        <f t="shared" si="63"/>
        <v/>
      </c>
      <c r="CB302" s="14" t="str">
        <f t="shared" si="64"/>
        <v/>
      </c>
      <c r="CC302" s="25"/>
      <c r="CD302" s="15"/>
      <c r="CE302" s="5" t="str">
        <f t="shared" si="68"/>
        <v/>
      </c>
      <c r="CH302" s="5" t="str">
        <f t="shared" si="67"/>
        <v/>
      </c>
      <c r="CI302" s="5" t="str">
        <f>IF(J302="","",IFERROR(IF(VLOOKUP(J302,J$2:J301,1,0)=0,"",""),J302))</f>
        <v/>
      </c>
      <c r="CJ302" s="22" t="str">
        <f>IF(CI302="","",(IFERROR(VLOOKUP(MID(CI302,1,1),$DA$2:DE$28,3,0),0)+IFERROR(VLOOKUP(MID(CI302,2,1),DA$2:DE$28,4,0),0)+IFERROR(VLOOKUP(MID(CI302,3,1),DA$2:DE$28,5,0),0)+(ROW(CI302)/1000000000000)))</f>
        <v/>
      </c>
      <c r="CL302" s="5">
        <v>301</v>
      </c>
      <c r="CM302" s="5" t="str">
        <f>IFERROR(VLOOKUP(CL302,CH$2:CI1378,2,0),"")</f>
        <v/>
      </c>
      <c r="DG302" s="5" t="e">
        <f>IF(REPORTE!AH$2="si",IF(C302=VALUE(REPORTE!C$22),IF(SUM(DG303:DG$1993),CONCATENATE(INT(B302),", "),INT(B302)),""),IF(C302=VALUE(REPORTE!C$21),IF(SUM(DG303:DG$1993),CONCATENATE(INT(B302),", "),INT(B302)),""))</f>
        <v>#VALUE!</v>
      </c>
    </row>
    <row r="303" spans="1:112" s="5" customFormat="1" ht="15" customHeight="1" x14ac:dyDescent="0.25">
      <c r="A303" s="4" t="str">
        <f t="shared" ca="1" si="57"/>
        <v/>
      </c>
      <c r="B303" s="6"/>
      <c r="C303" s="8"/>
      <c r="D303" s="1" t="str">
        <f>IFERROR(INDEX('padron cfe'!B:B,MATCH(DATOS!C303,'padron cfe'!A:A,0),1),"")</f>
        <v/>
      </c>
      <c r="E303" s="1"/>
      <c r="F303" s="7"/>
      <c r="G303" s="9" t="s">
        <v>157</v>
      </c>
      <c r="H303" s="5" t="str">
        <f>IF(F303="","",IFERROR(CONCATENATE("PEUA",VLOOKUP(ESTADO,REPORTE!AV$2:AW$33,2,0),DIDTRITO_FORM,CADER_FORM,IFERROR(INDEX(BS:BS,MATCH(DAY(F303),BR:BR,0),1),DAY(F303)),IFERROR(INDEX(BS:BS,MATCH(MONTH(F303),BR:BR,0),1),MONTH(F303)),YEAR(F303),G303),""))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5"/>
        <v/>
      </c>
      <c r="T303" s="2" t="str">
        <f>IFERROR(INDEX('padron cfe'!D:D,MATCH(DATOS!C303,'padron cfe'!A:A,0),1),"")</f>
        <v/>
      </c>
      <c r="U303" s="4"/>
      <c r="V303" s="4"/>
      <c r="W303" s="4"/>
      <c r="X303" s="4"/>
      <c r="Y303" s="6" t="s">
        <v>157</v>
      </c>
      <c r="Z303" s="4"/>
      <c r="AA303" s="4" t="str">
        <f t="shared" si="58"/>
        <v/>
      </c>
      <c r="AB303" s="4"/>
      <c r="AC303" s="4"/>
      <c r="AD303" s="4"/>
      <c r="AE303" s="2" t="str">
        <f>IFERROR(IF(INDEX(AE$1:AE302,MATCH(J303,J$1:J302,0),1)=0,"",INDEX(AE$1:AE302,MATCH(J303,J$1:J302,0),1)),"")</f>
        <v/>
      </c>
      <c r="AF303" s="2" t="str">
        <f>IFERROR(IF(INDEX(AF$1:AF302,MATCH(J303,J$1:J302,0),1)=0,"",INDEX(AF$1:AF302,MATCH(J303,J$1:J302,0),1)),"")</f>
        <v/>
      </c>
      <c r="AG303" s="2" t="str">
        <f>IFERROR(IF(INDEX(AG$1:AG302,MATCH(J303,J$1:J302,0),1)=0,"",INDEX(AG$1:AG302,MATCH(J303,J$1:J302,0),1)),"")</f>
        <v/>
      </c>
      <c r="AH303" s="2"/>
      <c r="AI303" s="2"/>
      <c r="AJ303" s="2"/>
      <c r="AK303" s="4"/>
      <c r="AL303" s="4"/>
      <c r="AM303" s="4"/>
      <c r="AN303" s="4"/>
      <c r="AO303" s="4"/>
      <c r="AP303" s="4"/>
      <c r="AQ303" s="4"/>
      <c r="AR303" s="4"/>
      <c r="AS303" s="4"/>
      <c r="AU303" s="7"/>
      <c r="AV303" s="47"/>
      <c r="AW303" s="66"/>
      <c r="AX303" s="66"/>
      <c r="AY303" s="66"/>
      <c r="AZ303" s="78"/>
      <c r="BA303" s="66"/>
      <c r="BB303" s="66"/>
      <c r="BC303" s="4"/>
      <c r="BD303" s="69"/>
      <c r="BE303" s="4"/>
      <c r="BF303" s="4"/>
      <c r="BG303" s="9"/>
      <c r="BH303" s="7"/>
      <c r="BI303" s="7"/>
      <c r="BJ303" s="7"/>
      <c r="BK303" s="7"/>
      <c r="BL303" s="7"/>
      <c r="BM303" s="7" t="str">
        <f t="shared" ca="1" si="59"/>
        <v/>
      </c>
      <c r="BN303" s="75" t="str">
        <f t="shared" si="60"/>
        <v/>
      </c>
      <c r="BO303" s="75" t="str">
        <f t="shared" si="61"/>
        <v/>
      </c>
      <c r="BU303" s="4" t="str">
        <f>IF(IFERROR(VLOOKUP(C303,C304:C$1993,1,0),"")="","",COUNTIF(C:C,C303))</f>
        <v/>
      </c>
      <c r="BY303" s="5" t="str">
        <f>IF(B303="","",IF(BU303="",1+(MAX(BY$2:BY302)),""))</f>
        <v/>
      </c>
      <c r="BZ303" s="5" t="str">
        <f t="shared" si="62"/>
        <v/>
      </c>
      <c r="CA303" s="5" t="str">
        <f t="shared" si="63"/>
        <v/>
      </c>
      <c r="CB303" s="14" t="str">
        <f t="shared" si="64"/>
        <v/>
      </c>
      <c r="CC303" s="25"/>
      <c r="CD303" s="15"/>
      <c r="CE303" s="5" t="str">
        <f t="shared" si="68"/>
        <v/>
      </c>
      <c r="CH303" s="5" t="str">
        <f t="shared" si="67"/>
        <v/>
      </c>
      <c r="CI303" s="5" t="str">
        <f>IF(J303="","",IFERROR(IF(VLOOKUP(J303,J$2:J302,1,0)=0,"",""),J303))</f>
        <v/>
      </c>
      <c r="CJ303" s="22" t="str">
        <f>IF(CI303="","",(IFERROR(VLOOKUP(MID(CI303,1,1),$DA$2:DE$28,3,0),0)+IFERROR(VLOOKUP(MID(CI303,2,1),DA$2:DE$28,4,0),0)+IFERROR(VLOOKUP(MID(CI303,3,1),DA$2:DE$28,5,0),0)+(ROW(CI303)/1000000000000)))</f>
        <v/>
      </c>
      <c r="CL303" s="5">
        <v>302</v>
      </c>
      <c r="CM303" s="5" t="str">
        <f>IFERROR(VLOOKUP(CL303,CH$2:CI1379,2,0),"")</f>
        <v/>
      </c>
      <c r="DG303" s="5" t="e">
        <f>IF(REPORTE!AH$2="si",IF(C303=VALUE(REPORTE!C$22),IF(SUM(DG304:DG$1993),CONCATENATE(INT(B303),", "),INT(B303)),""),IF(C303=VALUE(REPORTE!C$21),IF(SUM(DG304:DG$1993),CONCATENATE(INT(B303),", "),INT(B303)),""))</f>
        <v>#VALUE!</v>
      </c>
    </row>
    <row r="304" spans="1:112" s="5" customFormat="1" ht="15" customHeight="1" x14ac:dyDescent="0.25">
      <c r="A304" s="4" t="str">
        <f t="shared" ca="1" si="57"/>
        <v/>
      </c>
      <c r="B304" s="6"/>
      <c r="C304" s="8"/>
      <c r="D304" s="1" t="str">
        <f>IFERROR(INDEX('padron cfe'!B:B,MATCH(DATOS!C304,'padron cfe'!A:A,0),1),"")</f>
        <v/>
      </c>
      <c r="E304" s="1"/>
      <c r="F304" s="7"/>
      <c r="G304" s="9" t="s">
        <v>157</v>
      </c>
      <c r="H304" s="5" t="str">
        <f>IF(F304="","",IFERROR(CONCATENATE("PEUA",VLOOKUP(ESTADO,REPORTE!AV$2:AW$33,2,0),DIDTRITO_FORM,CADER_FORM,IFERROR(INDEX(BS:BS,MATCH(DAY(F304),BR:BR,0),1),DAY(F304)),IFERROR(INDEX(BS:BS,MATCH(MONTH(F304),BR:BR,0),1),MONTH(F304)),YEAR(F304),G304),""))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5"/>
        <v/>
      </c>
      <c r="T304" s="2" t="str">
        <f>IFERROR(INDEX('padron cfe'!D:D,MATCH(DATOS!C304,'padron cfe'!A:A,0),1),"")</f>
        <v/>
      </c>
      <c r="U304" s="4"/>
      <c r="V304" s="4"/>
      <c r="W304" s="4"/>
      <c r="X304" s="4"/>
      <c r="Y304" s="6" t="s">
        <v>157</v>
      </c>
      <c r="Z304" s="4"/>
      <c r="AA304" s="4" t="str">
        <f t="shared" si="58"/>
        <v/>
      </c>
      <c r="AB304" s="4"/>
      <c r="AC304" s="4"/>
      <c r="AD304" s="4"/>
      <c r="AE304" s="2" t="str">
        <f>IFERROR(IF(INDEX(AE$1:AE303,MATCH(J304,J$1:J303,0),1)=0,"",INDEX(AE$1:AE303,MATCH(J304,J$1:J303,0),1)),"")</f>
        <v/>
      </c>
      <c r="AF304" s="2" t="str">
        <f>IFERROR(IF(INDEX(AF$1:AF303,MATCH(J304,J$1:J303,0),1)=0,"",INDEX(AF$1:AF303,MATCH(J304,J$1:J303,0),1)),"")</f>
        <v/>
      </c>
      <c r="AG304" s="2" t="str">
        <f>IFERROR(IF(INDEX(AG$1:AG303,MATCH(J304,J$1:J303,0),1)=0,"",INDEX(AG$1:AG303,MATCH(J304,J$1:J303,0),1)),"")</f>
        <v/>
      </c>
      <c r="AH304" s="2"/>
      <c r="AI304" s="2"/>
      <c r="AJ304" s="2"/>
      <c r="AK304" s="4"/>
      <c r="AL304" s="4"/>
      <c r="AM304" s="4"/>
      <c r="AN304" s="4"/>
      <c r="AO304" s="4"/>
      <c r="AP304" s="4"/>
      <c r="AQ304" s="4"/>
      <c r="AR304" s="4"/>
      <c r="AS304" s="4"/>
      <c r="AU304" s="7"/>
      <c r="AV304" s="47"/>
      <c r="AW304" s="66"/>
      <c r="AX304" s="66"/>
      <c r="AY304" s="66"/>
      <c r="AZ304" s="78"/>
      <c r="BA304" s="66"/>
      <c r="BB304" s="66"/>
      <c r="BC304" s="4"/>
      <c r="BD304" s="69"/>
      <c r="BE304" s="4"/>
      <c r="BF304" s="4"/>
      <c r="BG304" s="9" t="s">
        <v>157</v>
      </c>
      <c r="BH304" s="7"/>
      <c r="BI304" s="7"/>
      <c r="BJ304" s="7"/>
      <c r="BK304" s="7"/>
      <c r="BL304" s="7"/>
      <c r="BM304" s="7" t="str">
        <f t="shared" ca="1" si="59"/>
        <v/>
      </c>
      <c r="BN304" s="75" t="str">
        <f t="shared" si="60"/>
        <v/>
      </c>
      <c r="BO304" s="75" t="str">
        <f t="shared" si="61"/>
        <v/>
      </c>
      <c r="BU304" s="4" t="str">
        <f>IF(IFERROR(VLOOKUP(C304,C305:C$1993,1,0),"")="","",COUNTIF(C:C,C304))</f>
        <v/>
      </c>
      <c r="BY304" s="5" t="str">
        <f>IF(B304="","",IF(BU304="",1+(MAX(BY$2:BY303)),""))</f>
        <v/>
      </c>
      <c r="BZ304" s="5" t="str">
        <f t="shared" si="62"/>
        <v/>
      </c>
      <c r="CA304" s="5" t="str">
        <f t="shared" si="63"/>
        <v/>
      </c>
      <c r="CB304" s="14" t="str">
        <f t="shared" si="64"/>
        <v/>
      </c>
      <c r="CC304" s="25"/>
      <c r="CD304" s="15"/>
      <c r="CE304" s="5" t="str">
        <f t="shared" si="68"/>
        <v/>
      </c>
      <c r="CH304" s="5" t="str">
        <f t="shared" si="67"/>
        <v/>
      </c>
      <c r="CI304" s="5" t="str">
        <f>IF(J304="","",IFERROR(IF(VLOOKUP(J304,J$2:J303,1,0)=0,"",""),J304))</f>
        <v/>
      </c>
      <c r="CJ304" s="22" t="str">
        <f>IF(CI304="","",(IFERROR(VLOOKUP(MID(CI304,1,1),$DA$2:DE$28,3,0),0)+IFERROR(VLOOKUP(MID(CI304,2,1),DA$2:DE$28,4,0),0)+IFERROR(VLOOKUP(MID(CI304,3,1),DA$2:DE$28,5,0),0)+(ROW(CI304)/1000000000000)))</f>
        <v/>
      </c>
      <c r="CL304" s="5">
        <v>303</v>
      </c>
      <c r="CM304" s="5" t="str">
        <f>IFERROR(VLOOKUP(CL304,CH$2:CI1380,2,0),"")</f>
        <v/>
      </c>
      <c r="DG304" s="5" t="e">
        <f>IF(REPORTE!AH$2="si",IF(C304=VALUE(REPORTE!C$22),IF(SUM(DG305:DG$1993),CONCATENATE(INT(B304),", "),INT(B304)),""),IF(C304=VALUE(REPORTE!C$21),IF(SUM(DG305:DG$1993),CONCATENATE(INT(B304),", "),INT(B304)),""))</f>
        <v>#VALUE!</v>
      </c>
    </row>
    <row r="305" spans="1:111" s="5" customFormat="1" ht="15" customHeight="1" x14ac:dyDescent="0.25">
      <c r="A305" s="4" t="str">
        <f t="shared" ca="1" si="57"/>
        <v/>
      </c>
      <c r="B305" s="6"/>
      <c r="C305" s="8"/>
      <c r="D305" s="1" t="str">
        <f>IFERROR(INDEX('padron cfe'!B:B,MATCH(DATOS!C305,'padron cfe'!A:A,0),1),"")</f>
        <v/>
      </c>
      <c r="E305" s="1"/>
      <c r="F305" s="7"/>
      <c r="G305" s="9" t="s">
        <v>157</v>
      </c>
      <c r="H305" s="5" t="str">
        <f>IF(F305="","",IFERROR(CONCATENATE("PEUA",VLOOKUP(ESTADO,REPORTE!AV$2:AW$33,2,0),DIDTRITO_FORM,CADER_FORM,IFERROR(INDEX(BS:BS,MATCH(DAY(F305),BR:BR,0),1),DAY(F305)),IFERROR(INDEX(BS:BS,MATCH(MONTH(F305),BR:BR,0),1),MONTH(F305)),YEAR(F305),G305),""))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5"/>
        <v/>
      </c>
      <c r="T305" s="2" t="str">
        <f>IFERROR(INDEX('padron cfe'!D:D,MATCH(DATOS!C305,'padron cfe'!A:A,0),1),"")</f>
        <v/>
      </c>
      <c r="U305" s="4"/>
      <c r="V305" s="4"/>
      <c r="W305" s="4"/>
      <c r="X305" s="4"/>
      <c r="Y305" s="6" t="s">
        <v>157</v>
      </c>
      <c r="Z305" s="4"/>
      <c r="AA305" s="4" t="str">
        <f t="shared" si="58"/>
        <v/>
      </c>
      <c r="AB305" s="4"/>
      <c r="AC305" s="4"/>
      <c r="AD305" s="4"/>
      <c r="AE305" s="2" t="str">
        <f>IFERROR(IF(INDEX(AE$1:AE304,MATCH(J305,J$1:J304,0),1)=0,"",INDEX(AE$1:AE304,MATCH(J305,J$1:J304,0),1)),"")</f>
        <v/>
      </c>
      <c r="AF305" s="2" t="str">
        <f>IFERROR(IF(INDEX(AF$1:AF304,MATCH(J305,J$1:J304,0),1)=0,"",INDEX(AF$1:AF304,MATCH(J305,J$1:J304,0),1)),"")</f>
        <v/>
      </c>
      <c r="AG305" s="2" t="str">
        <f>IFERROR(IF(INDEX(AG$1:AG304,MATCH(J305,J$1:J304,0),1)=0,"",INDEX(AG$1:AG304,MATCH(J305,J$1:J304,0),1)),"")</f>
        <v/>
      </c>
      <c r="AH305" s="2"/>
      <c r="AI305" s="2"/>
      <c r="AJ305" s="2"/>
      <c r="AK305" s="4"/>
      <c r="AL305" s="4"/>
      <c r="AM305" s="4"/>
      <c r="AN305" s="4"/>
      <c r="AO305" s="4"/>
      <c r="AP305" s="4"/>
      <c r="AQ305" s="4"/>
      <c r="AR305" s="4"/>
      <c r="AS305" s="4"/>
      <c r="AU305" s="7"/>
      <c r="AV305" s="47"/>
      <c r="AW305" s="66"/>
      <c r="AX305" s="66"/>
      <c r="AY305" s="66"/>
      <c r="AZ305" s="78"/>
      <c r="BA305" s="66"/>
      <c r="BB305" s="66"/>
      <c r="BC305" s="4"/>
      <c r="BD305" s="69"/>
      <c r="BE305" s="4"/>
      <c r="BF305" s="4"/>
      <c r="BG305" s="9"/>
      <c r="BH305" s="7"/>
      <c r="BI305" s="7"/>
      <c r="BJ305" s="7"/>
      <c r="BK305" s="7"/>
      <c r="BL305" s="7"/>
      <c r="BM305" s="7" t="str">
        <f t="shared" ca="1" si="59"/>
        <v/>
      </c>
      <c r="BN305" s="75" t="str">
        <f t="shared" si="60"/>
        <v/>
      </c>
      <c r="BO305" s="75" t="str">
        <f t="shared" si="61"/>
        <v/>
      </c>
      <c r="BU305" s="4" t="str">
        <f>IF(IFERROR(VLOOKUP(C305,C306:C$1993,1,0),"")="","",COUNTIF(C:C,C305))</f>
        <v/>
      </c>
      <c r="BY305" s="5" t="str">
        <f>IF(B305="","",IF(BU305="",1+(MAX(BY$2:BY304)),""))</f>
        <v/>
      </c>
      <c r="BZ305" s="5" t="str">
        <f t="shared" si="62"/>
        <v/>
      </c>
      <c r="CA305" s="5" t="str">
        <f t="shared" si="63"/>
        <v/>
      </c>
      <c r="CB305" s="14" t="str">
        <f t="shared" si="64"/>
        <v/>
      </c>
      <c r="CC305" s="25"/>
      <c r="CD305" s="15"/>
      <c r="CE305" s="5" t="str">
        <f t="shared" si="68"/>
        <v/>
      </c>
      <c r="CH305" s="5" t="str">
        <f t="shared" si="67"/>
        <v/>
      </c>
      <c r="CI305" s="5" t="str">
        <f>IF(J305="","",IFERROR(IF(VLOOKUP(J305,J$2:J304,1,0)=0,"",""),J305))</f>
        <v/>
      </c>
      <c r="CJ305" s="22" t="str">
        <f>IF(CI305="","",(IFERROR(VLOOKUP(MID(CI305,1,1),$DA$2:DE$28,3,0),0)+IFERROR(VLOOKUP(MID(CI305,2,1),DA$2:DE$28,4,0),0)+IFERROR(VLOOKUP(MID(CI305,3,1),DA$2:DE$28,5,0),0)+(ROW(CI305)/1000000000000)))</f>
        <v/>
      </c>
      <c r="CL305" s="5">
        <v>304</v>
      </c>
      <c r="CM305" s="5" t="str">
        <f>IFERROR(VLOOKUP(CL305,CH$2:CI1381,2,0),"")</f>
        <v/>
      </c>
      <c r="DG305" s="5" t="e">
        <f>IF(REPORTE!AH$2="si",IF(C305=VALUE(REPORTE!C$22),IF(SUM(DG306:DG$1993),CONCATENATE(INT(B305),", "),INT(B305)),""),IF(C305=VALUE(REPORTE!C$21),IF(SUM(DG306:DG$1993),CONCATENATE(INT(B305),", "),INT(B305)),""))</f>
        <v>#VALUE!</v>
      </c>
    </row>
    <row r="306" spans="1:111" s="5" customFormat="1" ht="15" customHeight="1" x14ac:dyDescent="0.25">
      <c r="A306" s="4" t="str">
        <f t="shared" ca="1" si="57"/>
        <v/>
      </c>
      <c r="B306" s="6"/>
      <c r="C306" s="8"/>
      <c r="D306" s="1" t="str">
        <f>IFERROR(INDEX('padron cfe'!B:B,MATCH(DATOS!C306,'padron cfe'!A:A,0),1),"")</f>
        <v/>
      </c>
      <c r="E306" s="1"/>
      <c r="F306" s="7"/>
      <c r="G306" s="9" t="s">
        <v>157</v>
      </c>
      <c r="H306" s="5" t="str">
        <f>IF(F306="","",IFERROR(CONCATENATE("PEUA",VLOOKUP(ESTADO,REPORTE!AV$2:AW$33,2,0),DIDTRITO_FORM,CADER_FORM,IFERROR(INDEX(BS:BS,MATCH(DAY(F306),BR:BR,0),1),DAY(F306)),IFERROR(INDEX(BS:BS,MATCH(MONTH(F306),BR:BR,0),1),MONTH(F306)),YEAR(F306),G306),""))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5"/>
        <v/>
      </c>
      <c r="T306" s="2" t="str">
        <f>IFERROR(INDEX('padron cfe'!D:D,MATCH(DATOS!C306,'padron cfe'!A:A,0),1),"")</f>
        <v/>
      </c>
      <c r="U306" s="4"/>
      <c r="V306" s="4"/>
      <c r="W306" s="4"/>
      <c r="X306" s="4"/>
      <c r="Y306" s="6" t="s">
        <v>157</v>
      </c>
      <c r="Z306" s="4"/>
      <c r="AA306" s="4" t="str">
        <f t="shared" si="58"/>
        <v/>
      </c>
      <c r="AB306" s="4"/>
      <c r="AC306" s="4"/>
      <c r="AD306" s="4"/>
      <c r="AE306" s="2" t="str">
        <f>IFERROR(IF(INDEX(AE$1:AE305,MATCH(J306,J$1:J305,0),1)=0,"",INDEX(AE$1:AE305,MATCH(J306,J$1:J305,0),1)),"")</f>
        <v/>
      </c>
      <c r="AF306" s="2" t="str">
        <f>IFERROR(IF(INDEX(AF$1:AF305,MATCH(J306,J$1:J305,0),1)=0,"",INDEX(AF$1:AF305,MATCH(J306,J$1:J305,0),1)),"")</f>
        <v/>
      </c>
      <c r="AG306" s="2" t="str">
        <f>IFERROR(IF(INDEX(AG$1:AG305,MATCH(J306,J$1:J305,0),1)=0,"",INDEX(AG$1:AG305,MATCH(J306,J$1:J305,0),1)),"")</f>
        <v/>
      </c>
      <c r="AH306" s="2"/>
      <c r="AI306" s="2"/>
      <c r="AJ306" s="2"/>
      <c r="AK306" s="4"/>
      <c r="AL306" s="4"/>
      <c r="AM306" s="4"/>
      <c r="AN306" s="4"/>
      <c r="AO306" s="4"/>
      <c r="AP306" s="4"/>
      <c r="AQ306" s="4"/>
      <c r="AR306" s="4"/>
      <c r="AS306" s="4"/>
      <c r="AU306" s="7"/>
      <c r="AV306" s="47"/>
      <c r="AW306" s="66"/>
      <c r="AX306" s="66"/>
      <c r="AY306" s="66"/>
      <c r="AZ306" s="78"/>
      <c r="BA306" s="66"/>
      <c r="BB306" s="66"/>
      <c r="BC306" s="4"/>
      <c r="BD306" s="69"/>
      <c r="BE306" s="4"/>
      <c r="BF306" s="4"/>
      <c r="BG306" s="9" t="s">
        <v>157</v>
      </c>
      <c r="BH306" s="7"/>
      <c r="BI306" s="7"/>
      <c r="BJ306" s="7"/>
      <c r="BK306" s="7"/>
      <c r="BL306" s="7"/>
      <c r="BM306" s="7" t="str">
        <f t="shared" ca="1" si="59"/>
        <v/>
      </c>
      <c r="BN306" s="75" t="str">
        <f t="shared" si="60"/>
        <v/>
      </c>
      <c r="BO306" s="75" t="str">
        <f t="shared" si="61"/>
        <v/>
      </c>
      <c r="BU306" s="4" t="str">
        <f>IF(IFERROR(VLOOKUP(C306,C307:C$1993,1,0),"")="","",COUNTIF(C:C,C306))</f>
        <v/>
      </c>
      <c r="BY306" s="5" t="str">
        <f>IF(B306="","",IF(BU306="",1+(MAX(BY$2:BY305)),""))</f>
        <v/>
      </c>
      <c r="BZ306" s="5" t="str">
        <f t="shared" si="62"/>
        <v/>
      </c>
      <c r="CA306" s="5" t="str">
        <f t="shared" si="63"/>
        <v/>
      </c>
      <c r="CB306" s="14" t="str">
        <f t="shared" si="64"/>
        <v/>
      </c>
      <c r="CC306" s="25"/>
      <c r="CD306" s="15"/>
      <c r="CE306" s="5" t="str">
        <f t="shared" si="68"/>
        <v/>
      </c>
      <c r="CH306" s="5" t="str">
        <f t="shared" si="67"/>
        <v/>
      </c>
      <c r="CI306" s="5" t="str">
        <f>IF(J306="","",IFERROR(IF(VLOOKUP(J306,J$2:J305,1,0)=0,"",""),J306))</f>
        <v/>
      </c>
      <c r="CJ306" s="22" t="str">
        <f>IF(CI306="","",(IFERROR(VLOOKUP(MID(CI306,1,1),$DA$2:DE$28,3,0),0)+IFERROR(VLOOKUP(MID(CI306,2,1),DA$2:DE$28,4,0),0)+IFERROR(VLOOKUP(MID(CI306,3,1),DA$2:DE$28,5,0),0)+(ROW(CI306)/1000000000000)))</f>
        <v/>
      </c>
      <c r="CL306" s="5">
        <v>305</v>
      </c>
      <c r="CM306" s="5" t="str">
        <f>IFERROR(VLOOKUP(CL306,CH$2:CI1382,2,0),"")</f>
        <v/>
      </c>
      <c r="DG306" s="5" t="e">
        <f>IF(REPORTE!AH$2="si",IF(C306=VALUE(REPORTE!C$22),IF(SUM(DG307:DG$1993),CONCATENATE(INT(B306),", "),INT(B306)),""),IF(C306=VALUE(REPORTE!C$21),IF(SUM(DG307:DG$1993),CONCATENATE(INT(B306),", "),INT(B306)),""))</f>
        <v>#VALUE!</v>
      </c>
    </row>
    <row r="307" spans="1:111" s="5" customFormat="1" ht="15" customHeight="1" x14ac:dyDescent="0.25">
      <c r="A307" s="4" t="str">
        <f t="shared" ca="1" si="57"/>
        <v/>
      </c>
      <c r="B307" s="6"/>
      <c r="C307" s="8"/>
      <c r="D307" s="1" t="str">
        <f>IFERROR(INDEX('padron cfe'!B:B,MATCH(DATOS!C307,'padron cfe'!A:A,0),1),"")</f>
        <v/>
      </c>
      <c r="E307" s="1"/>
      <c r="F307" s="7"/>
      <c r="G307" s="9" t="s">
        <v>157</v>
      </c>
      <c r="H307" s="5" t="str">
        <f>IF(F307="","",IFERROR(CONCATENATE("PEUA",VLOOKUP(ESTADO,REPORTE!AV$2:AW$33,2,0),DIDTRITO_FORM,CADER_FORM,IFERROR(INDEX(BS:BS,MATCH(DAY(F307),BR:BR,0),1),DAY(F307)),IFERROR(INDEX(BS:BS,MATCH(MONTH(F307),BR:BR,0),1),MONTH(F307)),YEAR(F307),G307),""))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5"/>
        <v/>
      </c>
      <c r="T307" s="2" t="str">
        <f>IFERROR(INDEX('padron cfe'!D:D,MATCH(DATOS!C307,'padron cfe'!A:A,0),1),"")</f>
        <v/>
      </c>
      <c r="U307" s="4"/>
      <c r="V307" s="4"/>
      <c r="W307" s="4"/>
      <c r="X307" s="4"/>
      <c r="Y307" s="6" t="s">
        <v>157</v>
      </c>
      <c r="Z307" s="4"/>
      <c r="AA307" s="4" t="str">
        <f t="shared" si="58"/>
        <v/>
      </c>
      <c r="AB307" s="4"/>
      <c r="AC307" s="4"/>
      <c r="AD307" s="4"/>
      <c r="AE307" s="2" t="str">
        <f>IFERROR(IF(INDEX(AE$1:AE306,MATCH(J307,J$1:J306,0),1)=0,"",INDEX(AE$1:AE306,MATCH(J307,J$1:J306,0),1)),"")</f>
        <v/>
      </c>
      <c r="AF307" s="2" t="str">
        <f>IFERROR(IF(INDEX(AF$1:AF306,MATCH(J307,J$1:J306,0),1)=0,"",INDEX(AF$1:AF306,MATCH(J307,J$1:J306,0),1)),"")</f>
        <v/>
      </c>
      <c r="AG307" s="2" t="str">
        <f>IFERROR(IF(INDEX(AG$1:AG306,MATCH(J307,J$1:J306,0),1)=0,"",INDEX(AG$1:AG306,MATCH(J307,J$1:J306,0),1)),"")</f>
        <v/>
      </c>
      <c r="AH307" s="2"/>
      <c r="AI307" s="2"/>
      <c r="AJ307" s="2"/>
      <c r="AK307" s="4"/>
      <c r="AL307" s="4"/>
      <c r="AM307" s="4"/>
      <c r="AN307" s="4"/>
      <c r="AO307" s="4"/>
      <c r="AP307" s="4"/>
      <c r="AQ307" s="4"/>
      <c r="AR307" s="4"/>
      <c r="AS307" s="4"/>
      <c r="AU307" s="7"/>
      <c r="AV307" s="47"/>
      <c r="AW307" s="66"/>
      <c r="AX307" s="66"/>
      <c r="AY307" s="66"/>
      <c r="AZ307" s="78"/>
      <c r="BA307" s="66"/>
      <c r="BB307" s="66"/>
      <c r="BC307" s="4"/>
      <c r="BD307" s="69"/>
      <c r="BE307" s="4"/>
      <c r="BF307" s="4"/>
      <c r="BG307" s="9"/>
      <c r="BH307" s="7"/>
      <c r="BI307" s="7"/>
      <c r="BJ307" s="7"/>
      <c r="BK307" s="7"/>
      <c r="BL307" s="7"/>
      <c r="BM307" s="7" t="str">
        <f t="shared" ca="1" si="59"/>
        <v/>
      </c>
      <c r="BN307" s="75" t="str">
        <f t="shared" si="60"/>
        <v/>
      </c>
      <c r="BO307" s="75" t="str">
        <f t="shared" si="61"/>
        <v/>
      </c>
      <c r="BU307" s="4" t="str">
        <f>IF(IFERROR(VLOOKUP(C307,C308:C$1993,1,0),"")="","",COUNTIF(C:C,C307))</f>
        <v/>
      </c>
      <c r="BY307" s="5" t="str">
        <f>IF(B307="","",IF(BU307="",1+(MAX(BY$2:BY306)),""))</f>
        <v/>
      </c>
      <c r="BZ307" s="5" t="str">
        <f t="shared" si="62"/>
        <v/>
      </c>
      <c r="CA307" s="5" t="str">
        <f t="shared" si="63"/>
        <v/>
      </c>
      <c r="CB307" s="14" t="str">
        <f t="shared" si="64"/>
        <v/>
      </c>
      <c r="CC307" s="25"/>
      <c r="CD307" s="15"/>
      <c r="CE307" s="5" t="str">
        <f t="shared" si="68"/>
        <v/>
      </c>
      <c r="CH307" s="5" t="str">
        <f t="shared" si="67"/>
        <v/>
      </c>
      <c r="CI307" s="5" t="str">
        <f>IF(J307="","",IFERROR(IF(VLOOKUP(J307,J$2:J306,1,0)=0,"",""),J307))</f>
        <v/>
      </c>
      <c r="CJ307" s="22" t="str">
        <f>IF(CI307="","",(IFERROR(VLOOKUP(MID(CI307,1,1),$DA$2:DE$28,3,0),0)+IFERROR(VLOOKUP(MID(CI307,2,1),DA$2:DE$28,4,0),0)+IFERROR(VLOOKUP(MID(CI307,3,1),DA$2:DE$28,5,0),0)+(ROW(CI307)/1000000000000)))</f>
        <v/>
      </c>
      <c r="CL307" s="5">
        <v>306</v>
      </c>
      <c r="CM307" s="5" t="str">
        <f>IFERROR(VLOOKUP(CL307,CH$2:CI1383,2,0),"")</f>
        <v/>
      </c>
      <c r="DG307" s="5" t="e">
        <f>IF(REPORTE!AH$2="si",IF(C307=VALUE(REPORTE!C$22),IF(SUM(DG308:DG$1993),CONCATENATE(INT(B307),", "),INT(B307)),""),IF(C307=VALUE(REPORTE!C$21),IF(SUM(DG308:DG$1993),CONCATENATE(INT(B307),", "),INT(B307)),""))</f>
        <v>#VALUE!</v>
      </c>
    </row>
    <row r="308" spans="1:111" s="5" customFormat="1" ht="15" customHeight="1" x14ac:dyDescent="0.25">
      <c r="A308" s="4" t="str">
        <f t="shared" ca="1" si="57"/>
        <v/>
      </c>
      <c r="B308" s="6"/>
      <c r="C308" s="8"/>
      <c r="D308" s="1" t="str">
        <f>IFERROR(INDEX('padron cfe'!B:B,MATCH(DATOS!C308,'padron cfe'!A:A,0),1),"")</f>
        <v/>
      </c>
      <c r="E308" s="1"/>
      <c r="F308" s="7"/>
      <c r="G308" s="9" t="s">
        <v>157</v>
      </c>
      <c r="H308" s="5" t="str">
        <f>IF(F308="","",IFERROR(CONCATENATE("PEUA",VLOOKUP(ESTADO,REPORTE!AV$2:AW$33,2,0),DIDTRITO_FORM,CADER_FORM,IFERROR(INDEX(BS:BS,MATCH(DAY(F308),BR:BR,0),1),DAY(F308)),IFERROR(INDEX(BS:BS,MATCH(MONTH(F308),BR:BR,0),1),MONTH(F308)),YEAR(F308),G308),""))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5"/>
        <v/>
      </c>
      <c r="T308" s="2" t="str">
        <f>IFERROR(INDEX('padron cfe'!D:D,MATCH(DATOS!C308,'padron cfe'!A:A,0),1),"")</f>
        <v/>
      </c>
      <c r="U308" s="4"/>
      <c r="V308" s="4"/>
      <c r="W308" s="4"/>
      <c r="X308" s="4"/>
      <c r="Y308" s="6" t="s">
        <v>157</v>
      </c>
      <c r="Z308" s="4"/>
      <c r="AA308" s="4" t="str">
        <f t="shared" si="58"/>
        <v/>
      </c>
      <c r="AB308" s="4"/>
      <c r="AC308" s="4"/>
      <c r="AD308" s="4"/>
      <c r="AE308" s="2" t="str">
        <f>IFERROR(IF(INDEX(AE$1:AE307,MATCH(J308,J$1:J307,0),1)=0,"",INDEX(AE$1:AE307,MATCH(J308,J$1:J307,0),1)),"")</f>
        <v/>
      </c>
      <c r="AF308" s="2" t="str">
        <f>IFERROR(IF(INDEX(AF$1:AF307,MATCH(J308,J$1:J307,0),1)=0,"",INDEX(AF$1:AF307,MATCH(J308,J$1:J307,0),1)),"")</f>
        <v/>
      </c>
      <c r="AG308" s="2" t="str">
        <f>IFERROR(IF(INDEX(AG$1:AG307,MATCH(J308,J$1:J307,0),1)=0,"",INDEX(AG$1:AG307,MATCH(J308,J$1:J307,0),1)),"")</f>
        <v/>
      </c>
      <c r="AH308" s="2"/>
      <c r="AI308" s="2"/>
      <c r="AJ308" s="2"/>
      <c r="AK308" s="4"/>
      <c r="AL308" s="4"/>
      <c r="AM308" s="4"/>
      <c r="AN308" s="4"/>
      <c r="AO308" s="4"/>
      <c r="AP308" s="4"/>
      <c r="AQ308" s="4"/>
      <c r="AR308" s="4"/>
      <c r="AS308" s="4"/>
      <c r="AU308" s="7"/>
      <c r="AV308" s="47"/>
      <c r="AW308" s="66"/>
      <c r="AX308" s="66"/>
      <c r="AY308" s="66"/>
      <c r="AZ308" s="78"/>
      <c r="BA308" s="66"/>
      <c r="BB308" s="66"/>
      <c r="BC308" s="4"/>
      <c r="BD308" s="69"/>
      <c r="BE308" s="4"/>
      <c r="BF308" s="4"/>
      <c r="BG308" s="9" t="s">
        <v>157</v>
      </c>
      <c r="BH308" s="7"/>
      <c r="BI308" s="7"/>
      <c r="BJ308" s="7"/>
      <c r="BK308" s="7"/>
      <c r="BL308" s="7"/>
      <c r="BM308" s="7" t="str">
        <f t="shared" ca="1" si="59"/>
        <v/>
      </c>
      <c r="BN308" s="75" t="str">
        <f t="shared" si="60"/>
        <v/>
      </c>
      <c r="BO308" s="75" t="str">
        <f t="shared" si="61"/>
        <v/>
      </c>
      <c r="BU308" s="4" t="str">
        <f>IF(IFERROR(VLOOKUP(C308,C309:C$1993,1,0),"")="","",COUNTIF(C:C,C308))</f>
        <v/>
      </c>
      <c r="BY308" s="5" t="str">
        <f>IF(B308="","",IF(BU308="",1+(MAX(BY$2:BY307)),""))</f>
        <v/>
      </c>
      <c r="BZ308" s="5" t="str">
        <f t="shared" si="62"/>
        <v/>
      </c>
      <c r="CA308" s="5" t="str">
        <f t="shared" si="63"/>
        <v/>
      </c>
      <c r="CB308" s="14" t="str">
        <f t="shared" si="64"/>
        <v/>
      </c>
      <c r="CC308" s="25"/>
      <c r="CD308" s="15"/>
      <c r="CE308" s="5" t="str">
        <f t="shared" si="68"/>
        <v/>
      </c>
      <c r="CH308" s="5" t="str">
        <f t="shared" si="67"/>
        <v/>
      </c>
      <c r="CI308" s="5" t="str">
        <f>IF(J308="","",IFERROR(IF(VLOOKUP(J308,J$2:J307,1,0)=0,"",""),J308))</f>
        <v/>
      </c>
      <c r="CJ308" s="22" t="str">
        <f>IF(CI308="","",(IFERROR(VLOOKUP(MID(CI308,1,1),$DA$2:DE$28,3,0),0)+IFERROR(VLOOKUP(MID(CI308,2,1),DA$2:DE$28,4,0),0)+IFERROR(VLOOKUP(MID(CI308,3,1),DA$2:DE$28,5,0),0)+(ROW(CI308)/1000000000000)))</f>
        <v/>
      </c>
      <c r="CL308" s="5">
        <v>307</v>
      </c>
      <c r="CM308" s="5" t="str">
        <f>IFERROR(VLOOKUP(CL308,CH$2:CI1384,2,0),"")</f>
        <v/>
      </c>
      <c r="DG308" s="5" t="e">
        <f>IF(REPORTE!AH$2="si",IF(C308=VALUE(REPORTE!C$22),IF(SUM(DG309:DG$1993),CONCATENATE(INT(B308),", "),INT(B308)),""),IF(C308=VALUE(REPORTE!C$21),IF(SUM(DG309:DG$1993),CONCATENATE(INT(B308),", "),INT(B308)),""))</f>
        <v>#VALUE!</v>
      </c>
    </row>
    <row r="309" spans="1:111" s="5" customFormat="1" ht="15" customHeight="1" x14ac:dyDescent="0.25">
      <c r="A309" s="4" t="str">
        <f t="shared" ca="1" si="57"/>
        <v/>
      </c>
      <c r="B309" s="6"/>
      <c r="C309" s="8"/>
      <c r="D309" s="1" t="str">
        <f>IFERROR(INDEX('padron cfe'!B:B,MATCH(DATOS!C309,'padron cfe'!A:A,0),1),"")</f>
        <v/>
      </c>
      <c r="E309" s="1"/>
      <c r="F309" s="7"/>
      <c r="G309" s="9" t="s">
        <v>157</v>
      </c>
      <c r="H309" s="5" t="str">
        <f>IF(F309="","",IFERROR(CONCATENATE("PEUA",VLOOKUP(ESTADO,REPORTE!AV$2:AW$33,2,0),DIDTRITO_FORM,CADER_FORM,IFERROR(INDEX(BS:BS,MATCH(DAY(F309),BR:BR,0),1),DAY(F309)),IFERROR(INDEX(BS:BS,MATCH(MONTH(F309),BR:BR,0),1),MONTH(F309)),YEAR(F309),G309),""))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5"/>
        <v/>
      </c>
      <c r="T309" s="2" t="str">
        <f>IFERROR(INDEX('padron cfe'!D:D,MATCH(DATOS!C309,'padron cfe'!A:A,0),1),"")</f>
        <v/>
      </c>
      <c r="U309" s="4"/>
      <c r="V309" s="4"/>
      <c r="W309" s="4"/>
      <c r="X309" s="4"/>
      <c r="Y309" s="6" t="s">
        <v>157</v>
      </c>
      <c r="Z309" s="4"/>
      <c r="AA309" s="4" t="str">
        <f t="shared" si="58"/>
        <v/>
      </c>
      <c r="AB309" s="4"/>
      <c r="AC309" s="4"/>
      <c r="AD309" s="4"/>
      <c r="AE309" s="2" t="str">
        <f>IFERROR(IF(INDEX(AE$1:AE308,MATCH(J309,J$1:J308,0),1)=0,"",INDEX(AE$1:AE308,MATCH(J309,J$1:J308,0),1)),"")</f>
        <v/>
      </c>
      <c r="AF309" s="2" t="str">
        <f>IFERROR(IF(INDEX(AF$1:AF308,MATCH(J309,J$1:J308,0),1)=0,"",INDEX(AF$1:AF308,MATCH(J309,J$1:J308,0),1)),"")</f>
        <v/>
      </c>
      <c r="AG309" s="2" t="str">
        <f>IFERROR(IF(INDEX(AG$1:AG308,MATCH(J309,J$1:J308,0),1)=0,"",INDEX(AG$1:AG308,MATCH(J309,J$1:J308,0),1)),"")</f>
        <v/>
      </c>
      <c r="AH309" s="2"/>
      <c r="AI309" s="2"/>
      <c r="AJ309" s="2"/>
      <c r="AK309" s="4"/>
      <c r="AL309" s="4"/>
      <c r="AM309" s="4"/>
      <c r="AN309" s="4"/>
      <c r="AO309" s="4"/>
      <c r="AP309" s="4"/>
      <c r="AQ309" s="4"/>
      <c r="AR309" s="4"/>
      <c r="AS309" s="4"/>
      <c r="AU309" s="7"/>
      <c r="AV309" s="47"/>
      <c r="AW309" s="66"/>
      <c r="AX309" s="66"/>
      <c r="AY309" s="66"/>
      <c r="AZ309" s="78"/>
      <c r="BA309" s="66"/>
      <c r="BB309" s="66"/>
      <c r="BC309" s="4"/>
      <c r="BD309" s="69"/>
      <c r="BE309" s="4"/>
      <c r="BF309" s="4"/>
      <c r="BG309" s="9"/>
      <c r="BH309" s="7"/>
      <c r="BI309" s="7"/>
      <c r="BJ309" s="7"/>
      <c r="BK309" s="7"/>
      <c r="BL309" s="7"/>
      <c r="BM309" s="7" t="str">
        <f t="shared" ca="1" si="59"/>
        <v/>
      </c>
      <c r="BN309" s="75" t="str">
        <f t="shared" si="60"/>
        <v/>
      </c>
      <c r="BO309" s="75" t="str">
        <f t="shared" si="61"/>
        <v/>
      </c>
      <c r="BU309" s="4" t="str">
        <f>IF(IFERROR(VLOOKUP(C309,C310:C$1993,1,0),"")="","",COUNTIF(C:C,C309))</f>
        <v/>
      </c>
      <c r="BY309" s="5" t="str">
        <f>IF(B309="","",IF(BU309="",1+(MAX(BY$2:BY308)),""))</f>
        <v/>
      </c>
      <c r="BZ309" s="5" t="str">
        <f t="shared" si="62"/>
        <v/>
      </c>
      <c r="CA309" s="5" t="str">
        <f t="shared" si="63"/>
        <v/>
      </c>
      <c r="CB309" s="14" t="str">
        <f t="shared" si="64"/>
        <v/>
      </c>
      <c r="CC309" s="25"/>
      <c r="CD309" s="15"/>
      <c r="CE309" s="5" t="str">
        <f t="shared" si="68"/>
        <v/>
      </c>
      <c r="CH309" s="5" t="str">
        <f t="shared" si="67"/>
        <v/>
      </c>
      <c r="CI309" s="5" t="str">
        <f>IF(J309="","",IFERROR(IF(VLOOKUP(J309,J$2:J308,1,0)=0,"",""),J309))</f>
        <v/>
      </c>
      <c r="CJ309" s="22" t="str">
        <f>IF(CI309="","",(IFERROR(VLOOKUP(MID(CI309,1,1),$DA$2:DE$28,3,0),0)+IFERROR(VLOOKUP(MID(CI309,2,1),DA$2:DE$28,4,0),0)+IFERROR(VLOOKUP(MID(CI309,3,1),DA$2:DE$28,5,0),0)+(ROW(CI309)/1000000000000)))</f>
        <v/>
      </c>
      <c r="CL309" s="5">
        <v>308</v>
      </c>
      <c r="CM309" s="5" t="str">
        <f>IFERROR(VLOOKUP(CL309,CH$2:CI1385,2,0),"")</f>
        <v/>
      </c>
      <c r="DG309" s="5" t="e">
        <f>IF(REPORTE!AH$2="si",IF(C309=VALUE(REPORTE!C$22),IF(SUM(DG310:DG$1993),CONCATENATE(INT(B309),", "),INT(B309)),""),IF(C309=VALUE(REPORTE!C$21),IF(SUM(DG310:DG$1993),CONCATENATE(INT(B309),", "),INT(B309)),""))</f>
        <v>#VALUE!</v>
      </c>
    </row>
    <row r="310" spans="1:111" s="5" customFormat="1" ht="15" customHeight="1" x14ac:dyDescent="0.25">
      <c r="A310" s="4" t="str">
        <f t="shared" ca="1" si="57"/>
        <v/>
      </c>
      <c r="B310" s="6"/>
      <c r="C310" s="8"/>
      <c r="D310" s="1" t="str">
        <f>IFERROR(INDEX('padron cfe'!B:B,MATCH(DATOS!C310,'padron cfe'!A:A,0),1),"")</f>
        <v/>
      </c>
      <c r="E310" s="1"/>
      <c r="F310" s="7"/>
      <c r="G310" s="9" t="s">
        <v>157</v>
      </c>
      <c r="H310" s="5" t="str">
        <f>IF(F310="","",IFERROR(CONCATENATE("PEUA",VLOOKUP(ESTADO,REPORTE!AV$2:AW$33,2,0),DIDTRITO_FORM,CADER_FORM,IFERROR(INDEX(BS:BS,MATCH(DAY(F310),BR:BR,0),1),DAY(F310)),IFERROR(INDEX(BS:BS,MATCH(MONTH(F310),BR:BR,0),1),MONTH(F310)),YEAR(F310),G310),""))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5"/>
        <v/>
      </c>
      <c r="T310" s="2" t="str">
        <f>IFERROR(INDEX('padron cfe'!D:D,MATCH(DATOS!C310,'padron cfe'!A:A,0),1),"")</f>
        <v/>
      </c>
      <c r="U310" s="4"/>
      <c r="V310" s="4"/>
      <c r="W310" s="4"/>
      <c r="X310" s="4"/>
      <c r="Y310" s="6" t="s">
        <v>157</v>
      </c>
      <c r="Z310" s="4"/>
      <c r="AA310" s="4" t="str">
        <f t="shared" si="58"/>
        <v/>
      </c>
      <c r="AB310" s="4"/>
      <c r="AC310" s="4"/>
      <c r="AD310" s="4"/>
      <c r="AE310" s="2" t="str">
        <f>IFERROR(IF(INDEX(AE$1:AE309,MATCH(J310,J$1:J309,0),1)=0,"",INDEX(AE$1:AE309,MATCH(J310,J$1:J309,0),1)),"")</f>
        <v/>
      </c>
      <c r="AF310" s="2" t="str">
        <f>IFERROR(IF(INDEX(AF$1:AF309,MATCH(J310,J$1:J309,0),1)=0,"",INDEX(AF$1:AF309,MATCH(J310,J$1:J309,0),1)),"")</f>
        <v/>
      </c>
      <c r="AG310" s="2" t="str">
        <f>IFERROR(IF(INDEX(AG$1:AG309,MATCH(J310,J$1:J309,0),1)=0,"",INDEX(AG$1:AG309,MATCH(J310,J$1:J309,0),1)),"")</f>
        <v/>
      </c>
      <c r="AH310" s="2"/>
      <c r="AI310" s="2"/>
      <c r="AJ310" s="2"/>
      <c r="AK310" s="4"/>
      <c r="AL310" s="4"/>
      <c r="AM310" s="4"/>
      <c r="AN310" s="4"/>
      <c r="AO310" s="4"/>
      <c r="AP310" s="4"/>
      <c r="AQ310" s="4"/>
      <c r="AR310" s="4"/>
      <c r="AS310" s="4"/>
      <c r="AU310" s="7"/>
      <c r="AV310" s="47"/>
      <c r="AW310" s="66"/>
      <c r="AX310" s="66"/>
      <c r="AY310" s="66"/>
      <c r="AZ310" s="78"/>
      <c r="BA310" s="66"/>
      <c r="BB310" s="66"/>
      <c r="BC310" s="4"/>
      <c r="BD310" s="69"/>
      <c r="BE310" s="4"/>
      <c r="BF310" s="4"/>
      <c r="BG310" s="9" t="s">
        <v>157</v>
      </c>
      <c r="BH310" s="7"/>
      <c r="BI310" s="7"/>
      <c r="BJ310" s="7"/>
      <c r="BK310" s="7"/>
      <c r="BL310" s="7"/>
      <c r="BM310" s="7" t="str">
        <f t="shared" ca="1" si="59"/>
        <v/>
      </c>
      <c r="BN310" s="75" t="str">
        <f t="shared" si="60"/>
        <v/>
      </c>
      <c r="BO310" s="75" t="str">
        <f t="shared" si="61"/>
        <v/>
      </c>
      <c r="BU310" s="4" t="str">
        <f>IF(IFERROR(VLOOKUP(C310,C311:C$1993,1,0),"")="","",COUNTIF(C:C,C310))</f>
        <v/>
      </c>
      <c r="BY310" s="5" t="str">
        <f>IF(B310="","",IF(BU310="",1+(MAX(BY$2:BY309)),""))</f>
        <v/>
      </c>
      <c r="BZ310" s="5" t="str">
        <f t="shared" si="62"/>
        <v/>
      </c>
      <c r="CA310" s="5" t="str">
        <f t="shared" si="63"/>
        <v/>
      </c>
      <c r="CB310" s="14" t="str">
        <f t="shared" si="64"/>
        <v/>
      </c>
      <c r="CC310" s="25"/>
      <c r="CD310" s="15"/>
      <c r="CE310" s="5" t="str">
        <f t="shared" si="68"/>
        <v/>
      </c>
      <c r="CH310" s="5" t="str">
        <f t="shared" si="67"/>
        <v/>
      </c>
      <c r="CI310" s="5" t="str">
        <f>IF(J310="","",IFERROR(IF(VLOOKUP(J310,J$2:J309,1,0)=0,"",""),J310))</f>
        <v/>
      </c>
      <c r="CJ310" s="22" t="str">
        <f>IF(CI310="","",(IFERROR(VLOOKUP(MID(CI310,1,1),$DA$2:DE$28,3,0),0)+IFERROR(VLOOKUP(MID(CI310,2,1),DA$2:DE$28,4,0),0)+IFERROR(VLOOKUP(MID(CI310,3,1),DA$2:DE$28,5,0),0)+(ROW(CI310)/1000000000000)))</f>
        <v/>
      </c>
      <c r="CL310" s="5">
        <v>309</v>
      </c>
      <c r="CM310" s="5" t="str">
        <f>IFERROR(VLOOKUP(CL310,CH$2:CI1386,2,0),"")</f>
        <v/>
      </c>
      <c r="DG310" s="5" t="e">
        <f>IF(REPORTE!AH$2="si",IF(C310=VALUE(REPORTE!C$22),IF(SUM(DG311:DG$1993),CONCATENATE(INT(B310),", "),INT(B310)),""),IF(C310=VALUE(REPORTE!C$21),IF(SUM(DG311:DG$1993),CONCATENATE(INT(B310),", "),INT(B310)),""))</f>
        <v>#VALUE!</v>
      </c>
    </row>
    <row r="311" spans="1:111" s="5" customFormat="1" ht="15" customHeight="1" x14ac:dyDescent="0.25">
      <c r="A311" s="4" t="str">
        <f t="shared" ca="1" si="57"/>
        <v/>
      </c>
      <c r="B311" s="6"/>
      <c r="C311" s="8"/>
      <c r="D311" s="1" t="str">
        <f>IFERROR(INDEX('padron cfe'!B:B,MATCH(DATOS!C311,'padron cfe'!A:A,0),1),"")</f>
        <v/>
      </c>
      <c r="E311" s="1"/>
      <c r="F311" s="7"/>
      <c r="G311" s="9" t="s">
        <v>157</v>
      </c>
      <c r="H311" s="5" t="str">
        <f>IF(F311="","",IFERROR(CONCATENATE("PEUA",VLOOKUP(ESTADO,REPORTE!AV$2:AW$33,2,0),DIDTRITO_FORM,CADER_FORM,IFERROR(INDEX(BS:BS,MATCH(DAY(F311),BR:BR,0),1),DAY(F311)),IFERROR(INDEX(BS:BS,MATCH(MONTH(F311),BR:BR,0),1),MONTH(F311)),YEAR(F311),G311),""))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5"/>
        <v/>
      </c>
      <c r="T311" s="2" t="str">
        <f>IFERROR(INDEX('padron cfe'!D:D,MATCH(DATOS!C311,'padron cfe'!A:A,0),1),"")</f>
        <v/>
      </c>
      <c r="U311" s="4"/>
      <c r="V311" s="4"/>
      <c r="W311" s="4"/>
      <c r="X311" s="4"/>
      <c r="Y311" s="6" t="s">
        <v>157</v>
      </c>
      <c r="Z311" s="4"/>
      <c r="AA311" s="4" t="str">
        <f t="shared" si="58"/>
        <v/>
      </c>
      <c r="AB311" s="4"/>
      <c r="AC311" s="4"/>
      <c r="AD311" s="4"/>
      <c r="AE311" s="2" t="str">
        <f>IFERROR(IF(INDEX(AE$1:AE310,MATCH(J311,J$1:J310,0),1)=0,"",INDEX(AE$1:AE310,MATCH(J311,J$1:J310,0),1)),"")</f>
        <v/>
      </c>
      <c r="AF311" s="2" t="str">
        <f>IFERROR(IF(INDEX(AF$1:AF310,MATCH(J311,J$1:J310,0),1)=0,"",INDEX(AF$1:AF310,MATCH(J311,J$1:J310,0),1)),"")</f>
        <v/>
      </c>
      <c r="AG311" s="2" t="str">
        <f>IFERROR(IF(INDEX(AG$1:AG310,MATCH(J311,J$1:J310,0),1)=0,"",INDEX(AG$1:AG310,MATCH(J311,J$1:J310,0),1)),"")</f>
        <v/>
      </c>
      <c r="AH311" s="2"/>
      <c r="AI311" s="2"/>
      <c r="AJ311" s="2"/>
      <c r="AK311" s="4"/>
      <c r="AL311" s="4"/>
      <c r="AM311" s="4"/>
      <c r="AN311" s="4"/>
      <c r="AO311" s="4"/>
      <c r="AP311" s="4"/>
      <c r="AQ311" s="4"/>
      <c r="AR311" s="4"/>
      <c r="AS311" s="4"/>
      <c r="AU311" s="7"/>
      <c r="AV311" s="47"/>
      <c r="AW311" s="66"/>
      <c r="AX311" s="66"/>
      <c r="AY311" s="66"/>
      <c r="AZ311" s="78"/>
      <c r="BA311" s="66"/>
      <c r="BB311" s="66"/>
      <c r="BC311" s="4"/>
      <c r="BD311" s="69"/>
      <c r="BE311" s="4"/>
      <c r="BF311" s="4"/>
      <c r="BG311" s="9"/>
      <c r="BH311" s="7"/>
      <c r="BI311" s="7"/>
      <c r="BJ311" s="7"/>
      <c r="BK311" s="7"/>
      <c r="BL311" s="7"/>
      <c r="BM311" s="7" t="str">
        <f t="shared" ca="1" si="59"/>
        <v/>
      </c>
      <c r="BN311" s="75" t="str">
        <f t="shared" si="60"/>
        <v/>
      </c>
      <c r="BO311" s="75" t="str">
        <f t="shared" si="61"/>
        <v/>
      </c>
      <c r="BU311" s="4" t="str">
        <f>IF(IFERROR(VLOOKUP(C311,C312:C$1993,1,0),"")="","",COUNTIF(C:C,C311))</f>
        <v/>
      </c>
      <c r="BY311" s="5" t="str">
        <f>IF(B311="","",IF(BU311="",1+(MAX(BY$2:BY310)),""))</f>
        <v/>
      </c>
      <c r="BZ311" s="5" t="str">
        <f t="shared" si="62"/>
        <v/>
      </c>
      <c r="CA311" s="5" t="str">
        <f t="shared" si="63"/>
        <v/>
      </c>
      <c r="CB311" s="14" t="str">
        <f t="shared" si="64"/>
        <v/>
      </c>
      <c r="CC311" s="25"/>
      <c r="CD311" s="15"/>
      <c r="CE311" s="5" t="str">
        <f t="shared" si="68"/>
        <v/>
      </c>
      <c r="CH311" s="5" t="str">
        <f t="shared" si="67"/>
        <v/>
      </c>
      <c r="CI311" s="5" t="str">
        <f>IF(J311="","",IFERROR(IF(VLOOKUP(J311,J$2:J310,1,0)=0,"",""),J311))</f>
        <v/>
      </c>
      <c r="CJ311" s="22" t="str">
        <f>IF(CI311="","",(IFERROR(VLOOKUP(MID(CI311,1,1),$DA$2:DE$28,3,0),0)+IFERROR(VLOOKUP(MID(CI311,2,1),DA$2:DE$28,4,0),0)+IFERROR(VLOOKUP(MID(CI311,3,1),DA$2:DE$28,5,0),0)+(ROW(CI311)/1000000000000)))</f>
        <v/>
      </c>
      <c r="CL311" s="5">
        <v>310</v>
      </c>
      <c r="CM311" s="5" t="str">
        <f>IFERROR(VLOOKUP(CL311,CH$2:CI1387,2,0),"")</f>
        <v/>
      </c>
      <c r="DG311" s="5" t="e">
        <f>IF(REPORTE!AH$2="si",IF(C311=VALUE(REPORTE!C$22),IF(SUM(DG312:DG$1993),CONCATENATE(INT(B311),", "),INT(B311)),""),IF(C311=VALUE(REPORTE!C$21),IF(SUM(DG312:DG$1993),CONCATENATE(INT(B311),", "),INT(B311)),""))</f>
        <v>#VALUE!</v>
      </c>
    </row>
    <row r="312" spans="1:111" s="5" customFormat="1" ht="15" customHeight="1" x14ac:dyDescent="0.25">
      <c r="A312" s="4" t="str">
        <f t="shared" ca="1" si="57"/>
        <v/>
      </c>
      <c r="B312" s="6"/>
      <c r="C312" s="8"/>
      <c r="D312" s="1" t="str">
        <f>IFERROR(INDEX('padron cfe'!B:B,MATCH(DATOS!C312,'padron cfe'!A:A,0),1),"")</f>
        <v/>
      </c>
      <c r="E312" s="1"/>
      <c r="F312" s="7"/>
      <c r="G312" s="9" t="s">
        <v>157</v>
      </c>
      <c r="H312" s="5" t="str">
        <f>IF(F312="","",IFERROR(CONCATENATE("PEUA",VLOOKUP(ESTADO,REPORTE!AV$2:AW$33,2,0),DIDTRITO_FORM,CADER_FORM,IFERROR(INDEX(BS:BS,MATCH(DAY(F312),BR:BR,0),1),DAY(F312)),IFERROR(INDEX(BS:BS,MATCH(MONTH(F312),BR:BR,0),1),MONTH(F312)),YEAR(F312),G312),""))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5"/>
        <v/>
      </c>
      <c r="T312" s="2" t="str">
        <f>IFERROR(INDEX('padron cfe'!D:D,MATCH(DATOS!C312,'padron cfe'!A:A,0),1),"")</f>
        <v/>
      </c>
      <c r="U312" s="4"/>
      <c r="V312" s="4"/>
      <c r="W312" s="4"/>
      <c r="X312" s="4"/>
      <c r="Y312" s="6" t="s">
        <v>157</v>
      </c>
      <c r="Z312" s="4"/>
      <c r="AA312" s="4" t="str">
        <f t="shared" si="58"/>
        <v/>
      </c>
      <c r="AB312" s="4"/>
      <c r="AC312" s="4"/>
      <c r="AD312" s="4"/>
      <c r="AE312" s="2" t="str">
        <f>IFERROR(IF(INDEX(AE$1:AE311,MATCH(J312,J$1:J311,0),1)=0,"",INDEX(AE$1:AE311,MATCH(J312,J$1:J311,0),1)),"")</f>
        <v/>
      </c>
      <c r="AF312" s="2" t="str">
        <f>IFERROR(IF(INDEX(AF$1:AF311,MATCH(J312,J$1:J311,0),1)=0,"",INDEX(AF$1:AF311,MATCH(J312,J$1:J311,0),1)),"")</f>
        <v/>
      </c>
      <c r="AG312" s="2" t="str">
        <f>IFERROR(IF(INDEX(AG$1:AG311,MATCH(J312,J$1:J311,0),1)=0,"",INDEX(AG$1:AG311,MATCH(J312,J$1:J311,0),1)),"")</f>
        <v/>
      </c>
      <c r="AH312" s="2"/>
      <c r="AI312" s="2"/>
      <c r="AJ312" s="2"/>
      <c r="AK312" s="4"/>
      <c r="AL312" s="4"/>
      <c r="AM312" s="4"/>
      <c r="AN312" s="4"/>
      <c r="AO312" s="4"/>
      <c r="AP312" s="4"/>
      <c r="AQ312" s="4"/>
      <c r="AR312" s="4"/>
      <c r="AS312" s="4"/>
      <c r="AU312" s="7"/>
      <c r="AV312" s="47"/>
      <c r="AW312" s="66"/>
      <c r="AX312" s="66"/>
      <c r="AY312" s="66"/>
      <c r="AZ312" s="78"/>
      <c r="BA312" s="66"/>
      <c r="BB312" s="66"/>
      <c r="BC312" s="4"/>
      <c r="BD312" s="69"/>
      <c r="BE312" s="4"/>
      <c r="BF312" s="4"/>
      <c r="BG312" s="9" t="s">
        <v>157</v>
      </c>
      <c r="BH312" s="7"/>
      <c r="BI312" s="7"/>
      <c r="BJ312" s="7"/>
      <c r="BK312" s="7"/>
      <c r="BL312" s="7"/>
      <c r="BM312" s="7" t="str">
        <f t="shared" ca="1" si="59"/>
        <v/>
      </c>
      <c r="BN312" s="75" t="str">
        <f t="shared" si="60"/>
        <v/>
      </c>
      <c r="BO312" s="75" t="str">
        <f t="shared" si="61"/>
        <v/>
      </c>
      <c r="BU312" s="4" t="str">
        <f>IF(IFERROR(VLOOKUP(C312,C313:C$1993,1,0),"")="","",COUNTIF(C:C,C312))</f>
        <v/>
      </c>
      <c r="BY312" s="5" t="str">
        <f>IF(B312="","",IF(BU312="",1+(MAX(BY$2:BY311)),""))</f>
        <v/>
      </c>
      <c r="BZ312" s="5" t="str">
        <f t="shared" si="62"/>
        <v/>
      </c>
      <c r="CA312" s="5" t="str">
        <f t="shared" si="63"/>
        <v/>
      </c>
      <c r="CB312" s="14" t="str">
        <f t="shared" si="64"/>
        <v/>
      </c>
      <c r="CC312" s="25"/>
      <c r="CD312" s="15"/>
      <c r="CE312" s="5" t="str">
        <f t="shared" si="68"/>
        <v/>
      </c>
      <c r="CH312" s="5" t="str">
        <f t="shared" si="67"/>
        <v/>
      </c>
      <c r="CI312" s="5" t="str">
        <f>IF(J312="","",IFERROR(IF(VLOOKUP(J312,J$2:J311,1,0)=0,"",""),J312))</f>
        <v/>
      </c>
      <c r="CJ312" s="22" t="str">
        <f>IF(CI312="","",(IFERROR(VLOOKUP(MID(CI312,1,1),$DA$2:DE$28,3,0),0)+IFERROR(VLOOKUP(MID(CI312,2,1),DA$2:DE$28,4,0),0)+IFERROR(VLOOKUP(MID(CI312,3,1),DA$2:DE$28,5,0),0)+(ROW(CI312)/1000000000000)))</f>
        <v/>
      </c>
      <c r="CL312" s="5">
        <v>311</v>
      </c>
      <c r="CM312" s="5" t="str">
        <f>IFERROR(VLOOKUP(CL312,CH$2:CI1388,2,0),"")</f>
        <v/>
      </c>
      <c r="DG312" s="5" t="e">
        <f>IF(REPORTE!AH$2="si",IF(C312=VALUE(REPORTE!C$22),IF(SUM(DG313:DG$1993),CONCATENATE(INT(B312),", "),INT(B312)),""),IF(C312=VALUE(REPORTE!C$21),IF(SUM(DG313:DG$1993),CONCATENATE(INT(B312),", "),INT(B312)),""))</f>
        <v>#VALUE!</v>
      </c>
    </row>
    <row r="313" spans="1:111" s="5" customFormat="1" ht="15" customHeight="1" x14ac:dyDescent="0.25">
      <c r="A313" s="4" t="str">
        <f t="shared" ca="1" si="57"/>
        <v/>
      </c>
      <c r="B313" s="6"/>
      <c r="C313" s="8"/>
      <c r="D313" s="1" t="str">
        <f>IFERROR(INDEX('padron cfe'!B:B,MATCH(DATOS!C313,'padron cfe'!A:A,0),1),"")</f>
        <v/>
      </c>
      <c r="E313" s="1"/>
      <c r="F313" s="7"/>
      <c r="G313" s="9" t="s">
        <v>157</v>
      </c>
      <c r="H313" s="5" t="str">
        <f>IF(F313="","",IFERROR(CONCATENATE("PEUA",VLOOKUP(ESTADO,REPORTE!AV$2:AW$33,2,0),DIDTRITO_FORM,CADER_FORM,IFERROR(INDEX(BS:BS,MATCH(DAY(F313),BR:BR,0),1),DAY(F313)),IFERROR(INDEX(BS:BS,MATCH(MONTH(F313),BR:BR,0),1),MONTH(F313)),YEAR(F313),G313),""))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5"/>
        <v/>
      </c>
      <c r="T313" s="2" t="str">
        <f>IFERROR(INDEX('padron cfe'!D:D,MATCH(DATOS!C313,'padron cfe'!A:A,0),1),"")</f>
        <v/>
      </c>
      <c r="U313" s="4"/>
      <c r="V313" s="4"/>
      <c r="W313" s="4"/>
      <c r="X313" s="4"/>
      <c r="Y313" s="6" t="s">
        <v>157</v>
      </c>
      <c r="Z313" s="4"/>
      <c r="AA313" s="4" t="str">
        <f t="shared" si="58"/>
        <v/>
      </c>
      <c r="AB313" s="4"/>
      <c r="AC313" s="4"/>
      <c r="AD313" s="4"/>
      <c r="AE313" s="2" t="str">
        <f>IFERROR(IF(INDEX(AE$1:AE312,MATCH(J313,J$1:J312,0),1)=0,"",INDEX(AE$1:AE312,MATCH(J313,J$1:J312,0),1)),"")</f>
        <v/>
      </c>
      <c r="AF313" s="2" t="str">
        <f>IFERROR(IF(INDEX(AF$1:AF312,MATCH(J313,J$1:J312,0),1)=0,"",INDEX(AF$1:AF312,MATCH(J313,J$1:J312,0),1)),"")</f>
        <v/>
      </c>
      <c r="AG313" s="2" t="str">
        <f>IFERROR(IF(INDEX(AG$1:AG312,MATCH(J313,J$1:J312,0),1)=0,"",INDEX(AG$1:AG312,MATCH(J313,J$1:J312,0),1)),"")</f>
        <v/>
      </c>
      <c r="AH313" s="2"/>
      <c r="AI313" s="2"/>
      <c r="AJ313" s="2"/>
      <c r="AK313" s="4"/>
      <c r="AL313" s="4"/>
      <c r="AM313" s="4"/>
      <c r="AN313" s="4"/>
      <c r="AO313" s="4"/>
      <c r="AP313" s="4"/>
      <c r="AQ313" s="4"/>
      <c r="AR313" s="4"/>
      <c r="AS313" s="4"/>
      <c r="AU313" s="7"/>
      <c r="AV313" s="47"/>
      <c r="AW313" s="66"/>
      <c r="AX313" s="66"/>
      <c r="AY313" s="66"/>
      <c r="AZ313" s="78"/>
      <c r="BA313" s="66"/>
      <c r="BB313" s="66"/>
      <c r="BC313" s="4"/>
      <c r="BD313" s="69"/>
      <c r="BE313" s="4"/>
      <c r="BF313" s="4"/>
      <c r="BG313" s="9"/>
      <c r="BH313" s="7"/>
      <c r="BI313" s="7"/>
      <c r="BJ313" s="7"/>
      <c r="BK313" s="7"/>
      <c r="BL313" s="7"/>
      <c r="BM313" s="7" t="str">
        <f t="shared" ca="1" si="59"/>
        <v/>
      </c>
      <c r="BN313" s="75" t="str">
        <f t="shared" si="60"/>
        <v/>
      </c>
      <c r="BO313" s="75" t="str">
        <f t="shared" si="61"/>
        <v/>
      </c>
      <c r="BU313" s="4" t="str">
        <f>IF(IFERROR(VLOOKUP(C313,C314:C$1993,1,0),"")="","",COUNTIF(C:C,C313))</f>
        <v/>
      </c>
      <c r="BY313" s="5" t="str">
        <f>IF(B313="","",IF(BU313="",1+(MAX(BY$2:BY312)),""))</f>
        <v/>
      </c>
      <c r="BZ313" s="5" t="str">
        <f t="shared" si="62"/>
        <v/>
      </c>
      <c r="CA313" s="5" t="str">
        <f t="shared" si="63"/>
        <v/>
      </c>
      <c r="CB313" s="14" t="str">
        <f t="shared" si="64"/>
        <v/>
      </c>
      <c r="CC313" s="25"/>
      <c r="CD313" s="15"/>
      <c r="CE313" s="5" t="str">
        <f t="shared" si="68"/>
        <v/>
      </c>
      <c r="CH313" s="5" t="str">
        <f t="shared" si="67"/>
        <v/>
      </c>
      <c r="CI313" s="5" t="str">
        <f>IF(J313="","",IFERROR(IF(VLOOKUP(J313,J$2:J312,1,0)=0,"",""),J313))</f>
        <v/>
      </c>
      <c r="CJ313" s="22" t="str">
        <f>IF(CI313="","",(IFERROR(VLOOKUP(MID(CI313,1,1),$DA$2:DE$28,3,0),0)+IFERROR(VLOOKUP(MID(CI313,2,1),DA$2:DE$28,4,0),0)+IFERROR(VLOOKUP(MID(CI313,3,1),DA$2:DE$28,5,0),0)+(ROW(CI313)/1000000000000)))</f>
        <v/>
      </c>
      <c r="CL313" s="5">
        <v>312</v>
      </c>
      <c r="CM313" s="5" t="str">
        <f>IFERROR(VLOOKUP(CL313,CH$2:CI1389,2,0),"")</f>
        <v/>
      </c>
      <c r="DG313" s="5" t="e">
        <f>IF(REPORTE!AH$2="si",IF(C313=VALUE(REPORTE!C$22),IF(SUM(DG314:DG$1993),CONCATENATE(INT(B313),", "),INT(B313)),""),IF(C313=VALUE(REPORTE!C$21),IF(SUM(DG314:DG$1993),CONCATENATE(INT(B313),", "),INT(B313)),""))</f>
        <v>#VALUE!</v>
      </c>
    </row>
    <row r="314" spans="1:111" s="5" customFormat="1" ht="15" customHeight="1" x14ac:dyDescent="0.25">
      <c r="A314" s="4" t="str">
        <f t="shared" ca="1" si="57"/>
        <v/>
      </c>
      <c r="B314" s="6"/>
      <c r="C314" s="8"/>
      <c r="D314" s="1" t="str">
        <f>IFERROR(INDEX('padron cfe'!B:B,MATCH(DATOS!C314,'padron cfe'!A:A,0),1),"")</f>
        <v/>
      </c>
      <c r="E314" s="1"/>
      <c r="F314" s="7"/>
      <c r="G314" s="9" t="s">
        <v>157</v>
      </c>
      <c r="H314" s="5" t="str">
        <f>IF(F314="","",IFERROR(CONCATENATE("PEUA",VLOOKUP(ESTADO,REPORTE!AV$2:AW$33,2,0),DIDTRITO_FORM,CADER_FORM,IFERROR(INDEX(BS:BS,MATCH(DAY(F314),BR:BR,0),1),DAY(F314)),IFERROR(INDEX(BS:BS,MATCH(MONTH(F314),BR:BR,0),1),MONTH(F314)),YEAR(F314),G314),""))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5"/>
        <v/>
      </c>
      <c r="T314" s="2" t="str">
        <f>IFERROR(INDEX('padron cfe'!D:D,MATCH(DATOS!C314,'padron cfe'!A:A,0),1),"")</f>
        <v/>
      </c>
      <c r="U314" s="4"/>
      <c r="V314" s="4"/>
      <c r="W314" s="4"/>
      <c r="X314" s="4"/>
      <c r="Y314" s="6" t="s">
        <v>157</v>
      </c>
      <c r="Z314" s="4"/>
      <c r="AA314" s="4" t="str">
        <f t="shared" si="58"/>
        <v/>
      </c>
      <c r="AB314" s="4"/>
      <c r="AC314" s="4"/>
      <c r="AD314" s="4"/>
      <c r="AE314" s="2" t="str">
        <f>IFERROR(IF(INDEX(AE$1:AE313,MATCH(J314,J$1:J313,0),1)=0,"",INDEX(AE$1:AE313,MATCH(J314,J$1:J313,0),1)),"")</f>
        <v/>
      </c>
      <c r="AF314" s="2" t="str">
        <f>IFERROR(IF(INDEX(AF$1:AF313,MATCH(J314,J$1:J313,0),1)=0,"",INDEX(AF$1:AF313,MATCH(J314,J$1:J313,0),1)),"")</f>
        <v/>
      </c>
      <c r="AG314" s="2" t="str">
        <f>IFERROR(IF(INDEX(AG$1:AG313,MATCH(J314,J$1:J313,0),1)=0,"",INDEX(AG$1:AG313,MATCH(J314,J$1:J313,0),1)),"")</f>
        <v/>
      </c>
      <c r="AH314" s="2"/>
      <c r="AI314" s="2"/>
      <c r="AJ314" s="2"/>
      <c r="AK314" s="4"/>
      <c r="AL314" s="4"/>
      <c r="AM314" s="4"/>
      <c r="AN314" s="4"/>
      <c r="AO314" s="4"/>
      <c r="AP314" s="4"/>
      <c r="AQ314" s="4"/>
      <c r="AR314" s="4"/>
      <c r="AS314" s="4"/>
      <c r="AU314" s="7"/>
      <c r="AV314" s="47"/>
      <c r="AW314" s="66"/>
      <c r="AX314" s="66"/>
      <c r="AY314" s="66"/>
      <c r="AZ314" s="78"/>
      <c r="BA314" s="66"/>
      <c r="BB314" s="66"/>
      <c r="BC314" s="4"/>
      <c r="BD314" s="69"/>
      <c r="BE314" s="4"/>
      <c r="BF314" s="4"/>
      <c r="BG314" s="9" t="s">
        <v>157</v>
      </c>
      <c r="BH314" s="7"/>
      <c r="BI314" s="7"/>
      <c r="BJ314" s="7"/>
      <c r="BK314" s="7"/>
      <c r="BL314" s="7"/>
      <c r="BM314" s="7" t="str">
        <f t="shared" ca="1" si="59"/>
        <v/>
      </c>
      <c r="BN314" s="75" t="str">
        <f t="shared" si="60"/>
        <v/>
      </c>
      <c r="BO314" s="75" t="str">
        <f t="shared" si="61"/>
        <v/>
      </c>
      <c r="BU314" s="4" t="str">
        <f>IF(IFERROR(VLOOKUP(C314,C315:C$1993,1,0),"")="","",COUNTIF(C:C,C314))</f>
        <v/>
      </c>
      <c r="BY314" s="5" t="str">
        <f>IF(B314="","",IF(BU314="",1+(MAX(BY$2:BY313)),""))</f>
        <v/>
      </c>
      <c r="BZ314" s="5" t="str">
        <f t="shared" si="62"/>
        <v/>
      </c>
      <c r="CA314" s="5" t="str">
        <f t="shared" si="63"/>
        <v/>
      </c>
      <c r="CB314" s="14" t="str">
        <f t="shared" si="64"/>
        <v/>
      </c>
      <c r="CC314" s="25"/>
      <c r="CD314" s="15"/>
      <c r="CE314" s="5" t="str">
        <f t="shared" si="68"/>
        <v/>
      </c>
      <c r="CH314" s="5" t="str">
        <f t="shared" si="67"/>
        <v/>
      </c>
      <c r="CI314" s="5" t="str">
        <f>IF(J314="","",IFERROR(IF(VLOOKUP(J314,J$2:J313,1,0)=0,"",""),J314))</f>
        <v/>
      </c>
      <c r="CJ314" s="22" t="str">
        <f>IF(CI314="","",(IFERROR(VLOOKUP(MID(CI314,1,1),$DA$2:DE$28,3,0),0)+IFERROR(VLOOKUP(MID(CI314,2,1),DA$2:DE$28,4,0),0)+IFERROR(VLOOKUP(MID(CI314,3,1),DA$2:DE$28,5,0),0)+(ROW(CI314)/1000000000000)))</f>
        <v/>
      </c>
      <c r="CL314" s="5">
        <v>313</v>
      </c>
      <c r="CM314" s="5" t="str">
        <f>IFERROR(VLOOKUP(CL314,CH$2:CI1390,2,0),"")</f>
        <v/>
      </c>
      <c r="DG314" s="5" t="e">
        <f>IF(REPORTE!AH$2="si",IF(C314=VALUE(REPORTE!C$22),IF(SUM(DG315:DG$1993),CONCATENATE(INT(B314),", "),INT(B314)),""),IF(C314=VALUE(REPORTE!C$21),IF(SUM(DG315:DG$1993),CONCATENATE(INT(B314),", "),INT(B314)),""))</f>
        <v>#VALUE!</v>
      </c>
    </row>
    <row r="315" spans="1:111" s="5" customFormat="1" ht="15" customHeight="1" x14ac:dyDescent="0.25">
      <c r="A315" s="4" t="str">
        <f t="shared" ca="1" si="57"/>
        <v/>
      </c>
      <c r="B315" s="6"/>
      <c r="C315" s="8"/>
      <c r="D315" s="1" t="str">
        <f>IFERROR(INDEX('padron cfe'!B:B,MATCH(DATOS!C315,'padron cfe'!A:A,0),1),"")</f>
        <v/>
      </c>
      <c r="E315" s="1"/>
      <c r="F315" s="7"/>
      <c r="G315" s="9" t="s">
        <v>157</v>
      </c>
      <c r="H315" s="5" t="str">
        <f>IF(F315="","",IFERROR(CONCATENATE("PEUA",VLOOKUP(ESTADO,REPORTE!AV$2:AW$33,2,0),DIDTRITO_FORM,CADER_FORM,IFERROR(INDEX(BS:BS,MATCH(DAY(F315),BR:BR,0),1),DAY(F315)),IFERROR(INDEX(BS:BS,MATCH(MONTH(F315),BR:BR,0),1),MONTH(F315)),YEAR(F315),G315),""))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5"/>
        <v/>
      </c>
      <c r="T315" s="2" t="str">
        <f>IFERROR(INDEX('padron cfe'!D:D,MATCH(DATOS!C315,'padron cfe'!A:A,0),1),"")</f>
        <v/>
      </c>
      <c r="U315" s="4"/>
      <c r="V315" s="4"/>
      <c r="W315" s="4"/>
      <c r="X315" s="4"/>
      <c r="Y315" s="6" t="s">
        <v>157</v>
      </c>
      <c r="Z315" s="4"/>
      <c r="AA315" s="4" t="str">
        <f t="shared" si="58"/>
        <v/>
      </c>
      <c r="AB315" s="4"/>
      <c r="AC315" s="4"/>
      <c r="AD315" s="4"/>
      <c r="AE315" s="2" t="str">
        <f>IFERROR(IF(INDEX(AE$1:AE314,MATCH(J315,J$1:J314,0),1)=0,"",INDEX(AE$1:AE314,MATCH(J315,J$1:J314,0),1)),"")</f>
        <v/>
      </c>
      <c r="AF315" s="2" t="str">
        <f>IFERROR(IF(INDEX(AF$1:AF314,MATCH(J315,J$1:J314,0),1)=0,"",INDEX(AF$1:AF314,MATCH(J315,J$1:J314,0),1)),"")</f>
        <v/>
      </c>
      <c r="AG315" s="2" t="str">
        <f>IFERROR(IF(INDEX(AG$1:AG314,MATCH(J315,J$1:J314,0),1)=0,"",INDEX(AG$1:AG314,MATCH(J315,J$1:J314,0),1)),"")</f>
        <v/>
      </c>
      <c r="AH315" s="2"/>
      <c r="AI315" s="2"/>
      <c r="AJ315" s="2"/>
      <c r="AK315" s="4"/>
      <c r="AL315" s="4"/>
      <c r="AM315" s="4"/>
      <c r="AN315" s="4"/>
      <c r="AO315" s="4"/>
      <c r="AP315" s="4"/>
      <c r="AQ315" s="4"/>
      <c r="AR315" s="4"/>
      <c r="AS315" s="4"/>
      <c r="AU315" s="7"/>
      <c r="AV315" s="47"/>
      <c r="AW315" s="66"/>
      <c r="AX315" s="66"/>
      <c r="AY315" s="66"/>
      <c r="AZ315" s="78"/>
      <c r="BA315" s="66"/>
      <c r="BB315" s="66"/>
      <c r="BC315" s="4"/>
      <c r="BD315" s="69"/>
      <c r="BE315" s="4"/>
      <c r="BF315" s="4"/>
      <c r="BG315" s="9"/>
      <c r="BH315" s="7"/>
      <c r="BI315" s="7"/>
      <c r="BJ315" s="7"/>
      <c r="BK315" s="7"/>
      <c r="BL315" s="7"/>
      <c r="BM315" s="7" t="str">
        <f t="shared" ca="1" si="59"/>
        <v/>
      </c>
      <c r="BN315" s="75" t="str">
        <f t="shared" si="60"/>
        <v/>
      </c>
      <c r="BO315" s="75" t="str">
        <f t="shared" si="61"/>
        <v/>
      </c>
      <c r="BU315" s="4" t="str">
        <f>IF(IFERROR(VLOOKUP(C315,C316:C$1993,1,0),"")="","",COUNTIF(C:C,C315))</f>
        <v/>
      </c>
      <c r="BY315" s="5" t="str">
        <f>IF(B315="","",IF(BU315="",1+(MAX(BY$2:BY314)),""))</f>
        <v/>
      </c>
      <c r="BZ315" s="5" t="str">
        <f t="shared" si="62"/>
        <v/>
      </c>
      <c r="CA315" s="5" t="str">
        <f t="shared" si="63"/>
        <v/>
      </c>
      <c r="CB315" s="14" t="str">
        <f t="shared" si="64"/>
        <v/>
      </c>
      <c r="CC315" s="25"/>
      <c r="CD315" s="15"/>
      <c r="CE315" s="5" t="str">
        <f t="shared" si="68"/>
        <v/>
      </c>
      <c r="CH315" s="5" t="str">
        <f t="shared" si="67"/>
        <v/>
      </c>
      <c r="CI315" s="5" t="str">
        <f>IF(J315="","",IFERROR(IF(VLOOKUP(J315,J$2:J314,1,0)=0,"",""),J315))</f>
        <v/>
      </c>
      <c r="CJ315" s="22" t="str">
        <f>IF(CI315="","",(IFERROR(VLOOKUP(MID(CI315,1,1),$DA$2:DE$28,3,0),0)+IFERROR(VLOOKUP(MID(CI315,2,1),DA$2:DE$28,4,0),0)+IFERROR(VLOOKUP(MID(CI315,3,1),DA$2:DE$28,5,0),0)+(ROW(CI315)/1000000000000)))</f>
        <v/>
      </c>
      <c r="CL315" s="5">
        <v>314</v>
      </c>
      <c r="CM315" s="5" t="str">
        <f>IFERROR(VLOOKUP(CL315,CH$2:CI1391,2,0),"")</f>
        <v/>
      </c>
      <c r="DG315" s="5" t="e">
        <f>IF(REPORTE!AH$2="si",IF(C315=VALUE(REPORTE!C$22),IF(SUM(DG316:DG$1993),CONCATENATE(INT(B315),", "),INT(B315)),""),IF(C315=VALUE(REPORTE!C$21),IF(SUM(DG316:DG$1993),CONCATENATE(INT(B315),", "),INT(B315)),""))</f>
        <v>#VALUE!</v>
      </c>
    </row>
    <row r="316" spans="1:111" s="5" customFormat="1" ht="15" customHeight="1" x14ac:dyDescent="0.25">
      <c r="A316" s="4" t="str">
        <f t="shared" ca="1" si="57"/>
        <v/>
      </c>
      <c r="B316" s="6"/>
      <c r="C316" s="8"/>
      <c r="D316" s="1" t="str">
        <f>IFERROR(INDEX('padron cfe'!B:B,MATCH(DATOS!C316,'padron cfe'!A:A,0),1),"")</f>
        <v/>
      </c>
      <c r="E316" s="1"/>
      <c r="F316" s="7"/>
      <c r="G316" s="9" t="s">
        <v>157</v>
      </c>
      <c r="H316" s="5" t="str">
        <f>IF(F316="","",IFERROR(CONCATENATE("PEUA",VLOOKUP(ESTADO,REPORTE!AV$2:AW$33,2,0),DIDTRITO_FORM,CADER_FORM,IFERROR(INDEX(BS:BS,MATCH(DAY(F316),BR:BR,0),1),DAY(F316)),IFERROR(INDEX(BS:BS,MATCH(MONTH(F316),BR:BR,0),1),MONTH(F316)),YEAR(F316),G316),""))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5"/>
        <v/>
      </c>
      <c r="T316" s="2" t="str">
        <f>IFERROR(INDEX('padron cfe'!D:D,MATCH(DATOS!C316,'padron cfe'!A:A,0),1),"")</f>
        <v/>
      </c>
      <c r="U316" s="4"/>
      <c r="V316" s="4"/>
      <c r="W316" s="4"/>
      <c r="X316" s="4"/>
      <c r="Y316" s="6" t="s">
        <v>157</v>
      </c>
      <c r="Z316" s="4"/>
      <c r="AA316" s="4" t="str">
        <f t="shared" si="58"/>
        <v/>
      </c>
      <c r="AB316" s="4"/>
      <c r="AC316" s="4"/>
      <c r="AD316" s="4"/>
      <c r="AE316" s="2" t="str">
        <f>IFERROR(IF(INDEX(AE$1:AE315,MATCH(J316,J$1:J315,0),1)=0,"",INDEX(AE$1:AE315,MATCH(J316,J$1:J315,0),1)),"")</f>
        <v/>
      </c>
      <c r="AF316" s="2" t="str">
        <f>IFERROR(IF(INDEX(AF$1:AF315,MATCH(J316,J$1:J315,0),1)=0,"",INDEX(AF$1:AF315,MATCH(J316,J$1:J315,0),1)),"")</f>
        <v/>
      </c>
      <c r="AG316" s="2" t="str">
        <f>IFERROR(IF(INDEX(AG$1:AG315,MATCH(J316,J$1:J315,0),1)=0,"",INDEX(AG$1:AG315,MATCH(J316,J$1:J315,0),1)),"")</f>
        <v/>
      </c>
      <c r="AH316" s="2"/>
      <c r="AI316" s="2"/>
      <c r="AJ316" s="2"/>
      <c r="AK316" s="4"/>
      <c r="AL316" s="4"/>
      <c r="AM316" s="4"/>
      <c r="AN316" s="4"/>
      <c r="AO316" s="4"/>
      <c r="AP316" s="4"/>
      <c r="AQ316" s="4"/>
      <c r="AR316" s="4"/>
      <c r="AS316" s="4"/>
      <c r="AU316" s="7"/>
      <c r="AV316" s="47"/>
      <c r="AW316" s="66"/>
      <c r="AX316" s="66"/>
      <c r="AY316" s="66"/>
      <c r="AZ316" s="78"/>
      <c r="BA316" s="66"/>
      <c r="BB316" s="66"/>
      <c r="BC316" s="4"/>
      <c r="BD316" s="69"/>
      <c r="BE316" s="4"/>
      <c r="BF316" s="4"/>
      <c r="BG316" s="9" t="s">
        <v>157</v>
      </c>
      <c r="BH316" s="7"/>
      <c r="BI316" s="7"/>
      <c r="BJ316" s="7"/>
      <c r="BK316" s="7"/>
      <c r="BL316" s="7"/>
      <c r="BM316" s="7" t="str">
        <f t="shared" ca="1" si="59"/>
        <v/>
      </c>
      <c r="BN316" s="75" t="str">
        <f t="shared" si="60"/>
        <v/>
      </c>
      <c r="BO316" s="75" t="str">
        <f t="shared" si="61"/>
        <v/>
      </c>
      <c r="BU316" s="4" t="str">
        <f>IF(IFERROR(VLOOKUP(C316,C317:C$1993,1,0),"")="","",COUNTIF(C:C,C316))</f>
        <v/>
      </c>
      <c r="BY316" s="5" t="str">
        <f>IF(B316="","",IF(BU316="",1+(MAX(BY$2:BY315)),""))</f>
        <v/>
      </c>
      <c r="BZ316" s="5" t="str">
        <f t="shared" si="62"/>
        <v/>
      </c>
      <c r="CA316" s="5" t="str">
        <f t="shared" si="63"/>
        <v/>
      </c>
      <c r="CB316" s="14" t="str">
        <f t="shared" si="64"/>
        <v/>
      </c>
      <c r="CC316" s="25"/>
      <c r="CD316" s="15"/>
      <c r="CE316" s="5" t="str">
        <f t="shared" si="68"/>
        <v/>
      </c>
      <c r="CH316" s="5" t="str">
        <f t="shared" si="67"/>
        <v/>
      </c>
      <c r="CI316" s="5" t="str">
        <f>IF(J316="","",IFERROR(IF(VLOOKUP(J316,J$2:J315,1,0)=0,"",""),J316))</f>
        <v/>
      </c>
      <c r="CJ316" s="22" t="str">
        <f>IF(CI316="","",(IFERROR(VLOOKUP(MID(CI316,1,1),$DA$2:DE$28,3,0),0)+IFERROR(VLOOKUP(MID(CI316,2,1),DA$2:DE$28,4,0),0)+IFERROR(VLOOKUP(MID(CI316,3,1),DA$2:DE$28,5,0),0)+(ROW(CI316)/1000000000000)))</f>
        <v/>
      </c>
      <c r="CL316" s="5">
        <v>315</v>
      </c>
      <c r="CM316" s="5" t="str">
        <f>IFERROR(VLOOKUP(CL316,CH$2:CI1392,2,0),"")</f>
        <v/>
      </c>
      <c r="DG316" s="5" t="e">
        <f>IF(REPORTE!AH$2="si",IF(C316=VALUE(REPORTE!C$22),IF(SUM(DG317:DG$1993),CONCATENATE(INT(B316),", "),INT(B316)),""),IF(C316=VALUE(REPORTE!C$21),IF(SUM(DG317:DG$1993),CONCATENATE(INT(B316),", "),INT(B316)),""))</f>
        <v>#VALUE!</v>
      </c>
    </row>
    <row r="317" spans="1:111" s="5" customFormat="1" ht="15" customHeight="1" x14ac:dyDescent="0.25">
      <c r="A317" s="4" t="str">
        <f t="shared" ca="1" si="57"/>
        <v/>
      </c>
      <c r="B317" s="6"/>
      <c r="C317" s="8"/>
      <c r="D317" s="1" t="str">
        <f>IFERROR(INDEX('padron cfe'!B:B,MATCH(DATOS!C317,'padron cfe'!A:A,0),1),"")</f>
        <v/>
      </c>
      <c r="E317" s="1"/>
      <c r="F317" s="7"/>
      <c r="G317" s="9" t="s">
        <v>157</v>
      </c>
      <c r="H317" s="5" t="str">
        <f>IF(F317="","",IFERROR(CONCATENATE("PEUA",VLOOKUP(ESTADO,REPORTE!AV$2:AW$33,2,0),DIDTRITO_FORM,CADER_FORM,IFERROR(INDEX(BS:BS,MATCH(DAY(F317),BR:BR,0),1),DAY(F317)),IFERROR(INDEX(BS:BS,MATCH(MONTH(F317),BR:BR,0),1),MONTH(F317)),YEAR(F317),G317),""))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5"/>
        <v/>
      </c>
      <c r="T317" s="2" t="str">
        <f>IFERROR(INDEX('padron cfe'!D:D,MATCH(DATOS!C317,'padron cfe'!A:A,0),1),"")</f>
        <v/>
      </c>
      <c r="U317" s="4"/>
      <c r="V317" s="4"/>
      <c r="W317" s="4"/>
      <c r="X317" s="4"/>
      <c r="Y317" s="6" t="s">
        <v>157</v>
      </c>
      <c r="Z317" s="4"/>
      <c r="AA317" s="4" t="str">
        <f t="shared" si="58"/>
        <v/>
      </c>
      <c r="AB317" s="4"/>
      <c r="AC317" s="4"/>
      <c r="AD317" s="4"/>
      <c r="AE317" s="2" t="str">
        <f>IFERROR(IF(INDEX(AE$1:AE316,MATCH(J317,J$1:J316,0),1)=0,"",INDEX(AE$1:AE316,MATCH(J317,J$1:J316,0),1)),"")</f>
        <v/>
      </c>
      <c r="AF317" s="2" t="str">
        <f>IFERROR(IF(INDEX(AF$1:AF316,MATCH(J317,J$1:J316,0),1)=0,"",INDEX(AF$1:AF316,MATCH(J317,J$1:J316,0),1)),"")</f>
        <v/>
      </c>
      <c r="AG317" s="2" t="str">
        <f>IFERROR(IF(INDEX(AG$1:AG316,MATCH(J317,J$1:J316,0),1)=0,"",INDEX(AG$1:AG316,MATCH(J317,J$1:J316,0),1)),"")</f>
        <v/>
      </c>
      <c r="AH317" s="2"/>
      <c r="AI317" s="2"/>
      <c r="AJ317" s="2"/>
      <c r="AK317" s="4"/>
      <c r="AL317" s="4"/>
      <c r="AM317" s="4"/>
      <c r="AN317" s="4"/>
      <c r="AO317" s="4"/>
      <c r="AP317" s="4"/>
      <c r="AQ317" s="4"/>
      <c r="AR317" s="4"/>
      <c r="AS317" s="4"/>
      <c r="AU317" s="7"/>
      <c r="AV317" s="47"/>
      <c r="AW317" s="66"/>
      <c r="AX317" s="66"/>
      <c r="AY317" s="66"/>
      <c r="AZ317" s="78"/>
      <c r="BA317" s="66"/>
      <c r="BB317" s="66"/>
      <c r="BC317" s="4"/>
      <c r="BD317" s="69"/>
      <c r="BE317" s="4"/>
      <c r="BF317" s="4"/>
      <c r="BG317" s="9"/>
      <c r="BH317" s="7"/>
      <c r="BI317" s="7"/>
      <c r="BJ317" s="7"/>
      <c r="BK317" s="7"/>
      <c r="BL317" s="7"/>
      <c r="BM317" s="7" t="str">
        <f t="shared" ca="1" si="59"/>
        <v/>
      </c>
      <c r="BN317" s="75" t="str">
        <f t="shared" si="60"/>
        <v/>
      </c>
      <c r="BO317" s="75" t="str">
        <f t="shared" si="61"/>
        <v/>
      </c>
      <c r="BU317" s="4" t="str">
        <f>IF(IFERROR(VLOOKUP(C317,C318:C$1993,1,0),"")="","",COUNTIF(C:C,C317))</f>
        <v/>
      </c>
      <c r="BY317" s="5" t="str">
        <f>IF(B317="","",IF(BU317="",1+(MAX(BY$2:BY316)),""))</f>
        <v/>
      </c>
      <c r="BZ317" s="5" t="str">
        <f t="shared" si="62"/>
        <v/>
      </c>
      <c r="CA317" s="5" t="str">
        <f t="shared" si="63"/>
        <v/>
      </c>
      <c r="CB317" s="14" t="str">
        <f t="shared" si="64"/>
        <v/>
      </c>
      <c r="CC317" s="25"/>
      <c r="CD317" s="15"/>
      <c r="CE317" s="5" t="str">
        <f t="shared" si="68"/>
        <v/>
      </c>
      <c r="CH317" s="5" t="str">
        <f t="shared" si="67"/>
        <v/>
      </c>
      <c r="CI317" s="5" t="str">
        <f>IF(J317="","",IFERROR(IF(VLOOKUP(J317,J$2:J316,1,0)=0,"",""),J317))</f>
        <v/>
      </c>
      <c r="CJ317" s="22" t="str">
        <f>IF(CI317="","",(IFERROR(VLOOKUP(MID(CI317,1,1),$DA$2:DE$28,3,0),0)+IFERROR(VLOOKUP(MID(CI317,2,1),DA$2:DE$28,4,0),0)+IFERROR(VLOOKUP(MID(CI317,3,1),DA$2:DE$28,5,0),0)+(ROW(CI317)/1000000000000)))</f>
        <v/>
      </c>
      <c r="CL317" s="5">
        <v>316</v>
      </c>
      <c r="CM317" s="5" t="str">
        <f>IFERROR(VLOOKUP(CL317,CH$2:CI1393,2,0),"")</f>
        <v/>
      </c>
      <c r="DG317" s="5" t="e">
        <f>IF(REPORTE!AH$2="si",IF(C317=VALUE(REPORTE!C$22),IF(SUM(DG318:DG$1993),CONCATENATE(INT(B317),", "),INT(B317)),""),IF(C317=VALUE(REPORTE!C$21),IF(SUM(DG318:DG$1993),CONCATENATE(INT(B317),", "),INT(B317)),""))</f>
        <v>#VALUE!</v>
      </c>
    </row>
    <row r="318" spans="1:111" s="5" customFormat="1" ht="15" customHeight="1" x14ac:dyDescent="0.25">
      <c r="A318" s="4" t="str">
        <f t="shared" ca="1" si="57"/>
        <v/>
      </c>
      <c r="B318" s="6"/>
      <c r="C318" s="8"/>
      <c r="D318" s="1" t="str">
        <f>IFERROR(INDEX('padron cfe'!B:B,MATCH(DATOS!C318,'padron cfe'!A:A,0),1),"")</f>
        <v/>
      </c>
      <c r="E318" s="1"/>
      <c r="F318" s="7"/>
      <c r="G318" s="9" t="s">
        <v>157</v>
      </c>
      <c r="H318" s="5" t="str">
        <f>IF(F318="","",IFERROR(CONCATENATE("PEUA",VLOOKUP(ESTADO,REPORTE!AV$2:AW$33,2,0),DIDTRITO_FORM,CADER_FORM,IFERROR(INDEX(BS:BS,MATCH(DAY(F318),BR:BR,0),1),DAY(F318)),IFERROR(INDEX(BS:BS,MATCH(MONTH(F318),BR:BR,0),1),MONTH(F318)),YEAR(F318),G318),""))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5"/>
        <v/>
      </c>
      <c r="T318" s="2" t="str">
        <f>IFERROR(INDEX('padron cfe'!D:D,MATCH(DATOS!C318,'padron cfe'!A:A,0),1),"")</f>
        <v/>
      </c>
      <c r="U318" s="4"/>
      <c r="V318" s="4"/>
      <c r="W318" s="4"/>
      <c r="X318" s="4"/>
      <c r="Y318" s="6" t="s">
        <v>157</v>
      </c>
      <c r="Z318" s="4"/>
      <c r="AA318" s="4" t="str">
        <f t="shared" si="58"/>
        <v/>
      </c>
      <c r="AB318" s="4"/>
      <c r="AC318" s="4"/>
      <c r="AD318" s="4"/>
      <c r="AE318" s="2" t="str">
        <f>IFERROR(IF(INDEX(AE$1:AE317,MATCH(J318,J$1:J317,0),1)=0,"",INDEX(AE$1:AE317,MATCH(J318,J$1:J317,0),1)),"")</f>
        <v/>
      </c>
      <c r="AF318" s="2" t="str">
        <f>IFERROR(IF(INDEX(AF$1:AF317,MATCH(J318,J$1:J317,0),1)=0,"",INDEX(AF$1:AF317,MATCH(J318,J$1:J317,0),1)),"")</f>
        <v/>
      </c>
      <c r="AG318" s="2" t="str">
        <f>IFERROR(IF(INDEX(AG$1:AG317,MATCH(J318,J$1:J317,0),1)=0,"",INDEX(AG$1:AG317,MATCH(J318,J$1:J317,0),1)),"")</f>
        <v/>
      </c>
      <c r="AH318" s="2"/>
      <c r="AI318" s="2"/>
      <c r="AJ318" s="2"/>
      <c r="AK318" s="4"/>
      <c r="AL318" s="4"/>
      <c r="AM318" s="4"/>
      <c r="AN318" s="4"/>
      <c r="AO318" s="4"/>
      <c r="AP318" s="4"/>
      <c r="AQ318" s="4"/>
      <c r="AR318" s="4"/>
      <c r="AS318" s="4"/>
      <c r="AU318" s="7"/>
      <c r="AV318" s="47"/>
      <c r="AW318" s="66"/>
      <c r="AX318" s="66"/>
      <c r="AY318" s="66"/>
      <c r="AZ318" s="78"/>
      <c r="BA318" s="66"/>
      <c r="BB318" s="66"/>
      <c r="BC318" s="4"/>
      <c r="BD318" s="69"/>
      <c r="BE318" s="4"/>
      <c r="BF318" s="4"/>
      <c r="BG318" s="9" t="s">
        <v>157</v>
      </c>
      <c r="BH318" s="7"/>
      <c r="BI318" s="7"/>
      <c r="BJ318" s="7"/>
      <c r="BK318" s="7"/>
      <c r="BL318" s="7"/>
      <c r="BM318" s="7" t="str">
        <f t="shared" ca="1" si="59"/>
        <v/>
      </c>
      <c r="BN318" s="75" t="str">
        <f t="shared" si="60"/>
        <v/>
      </c>
      <c r="BO318" s="75" t="str">
        <f t="shared" si="61"/>
        <v/>
      </c>
      <c r="BU318" s="4" t="str">
        <f>IF(IFERROR(VLOOKUP(C318,C319:C$1993,1,0),"")="","",COUNTIF(C:C,C318))</f>
        <v/>
      </c>
      <c r="BY318" s="5" t="str">
        <f>IF(B318="","",IF(BU318="",1+(MAX(BY$2:BY317)),""))</f>
        <v/>
      </c>
      <c r="BZ318" s="5" t="str">
        <f t="shared" si="62"/>
        <v/>
      </c>
      <c r="CA318" s="5" t="str">
        <f t="shared" si="63"/>
        <v/>
      </c>
      <c r="CB318" s="14" t="str">
        <f t="shared" si="64"/>
        <v/>
      </c>
      <c r="CC318" s="25"/>
      <c r="CD318" s="15"/>
      <c r="CE318" s="5" t="str">
        <f t="shared" si="68"/>
        <v/>
      </c>
      <c r="CH318" s="5" t="str">
        <f t="shared" si="67"/>
        <v/>
      </c>
      <c r="CI318" s="5" t="str">
        <f>IF(J318="","",IFERROR(IF(VLOOKUP(J318,J$2:J317,1,0)=0,"",""),J318))</f>
        <v/>
      </c>
      <c r="CJ318" s="22" t="str">
        <f>IF(CI318="","",(IFERROR(VLOOKUP(MID(CI318,1,1),$DA$2:DE$28,3,0),0)+IFERROR(VLOOKUP(MID(CI318,2,1),DA$2:DE$28,4,0),0)+IFERROR(VLOOKUP(MID(CI318,3,1),DA$2:DE$28,5,0),0)+(ROW(CI318)/1000000000000)))</f>
        <v/>
      </c>
      <c r="CL318" s="5">
        <v>317</v>
      </c>
      <c r="CM318" s="5" t="str">
        <f>IFERROR(VLOOKUP(CL318,CH$2:CI1394,2,0),"")</f>
        <v/>
      </c>
      <c r="DG318" s="5" t="e">
        <f>IF(REPORTE!AH$2="si",IF(C318=VALUE(REPORTE!C$22),IF(SUM(DG319:DG$1993),CONCATENATE(INT(B318),", "),INT(B318)),""),IF(C318=VALUE(REPORTE!C$21),IF(SUM(DG319:DG$1993),CONCATENATE(INT(B318),", "),INT(B318)),""))</f>
        <v>#VALUE!</v>
      </c>
    </row>
    <row r="319" spans="1:111" s="5" customFormat="1" ht="15" customHeight="1" x14ac:dyDescent="0.25">
      <c r="A319" s="4" t="str">
        <f t="shared" ca="1" si="57"/>
        <v/>
      </c>
      <c r="B319" s="6"/>
      <c r="C319" s="8"/>
      <c r="D319" s="1" t="str">
        <f>IFERROR(INDEX('padron cfe'!B:B,MATCH(DATOS!C319,'padron cfe'!A:A,0),1),"")</f>
        <v/>
      </c>
      <c r="E319" s="1"/>
      <c r="F319" s="7"/>
      <c r="G319" s="9" t="s">
        <v>157</v>
      </c>
      <c r="H319" s="5" t="str">
        <f>IF(F319="","",IFERROR(CONCATENATE("PEUA",VLOOKUP(ESTADO,REPORTE!AV$2:AW$33,2,0),DIDTRITO_FORM,CADER_FORM,IFERROR(INDEX(BS:BS,MATCH(DAY(F319),BR:BR,0),1),DAY(F319)),IFERROR(INDEX(BS:BS,MATCH(MONTH(F319),BR:BR,0),1),MONTH(F319)),YEAR(F319),G319),""))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5"/>
        <v/>
      </c>
      <c r="T319" s="2" t="str">
        <f>IFERROR(INDEX('padron cfe'!D:D,MATCH(DATOS!C319,'padron cfe'!A:A,0),1),"")</f>
        <v/>
      </c>
      <c r="U319" s="4"/>
      <c r="V319" s="4"/>
      <c r="W319" s="4"/>
      <c r="X319" s="4"/>
      <c r="Y319" s="6" t="s">
        <v>157</v>
      </c>
      <c r="Z319" s="4"/>
      <c r="AA319" s="4" t="str">
        <f t="shared" si="58"/>
        <v/>
      </c>
      <c r="AB319" s="4"/>
      <c r="AC319" s="4"/>
      <c r="AD319" s="4"/>
      <c r="AE319" s="2" t="str">
        <f>IFERROR(IF(INDEX(AE$1:AE318,MATCH(J319,J$1:J318,0),1)=0,"",INDEX(AE$1:AE318,MATCH(J319,J$1:J318,0),1)),"")</f>
        <v/>
      </c>
      <c r="AF319" s="2" t="str">
        <f>IFERROR(IF(INDEX(AF$1:AF318,MATCH(J319,J$1:J318,0),1)=0,"",INDEX(AF$1:AF318,MATCH(J319,J$1:J318,0),1)),"")</f>
        <v/>
      </c>
      <c r="AG319" s="2" t="str">
        <f>IFERROR(IF(INDEX(AG$1:AG318,MATCH(J319,J$1:J318,0),1)=0,"",INDEX(AG$1:AG318,MATCH(J319,J$1:J318,0),1)),"")</f>
        <v/>
      </c>
      <c r="AH319" s="2"/>
      <c r="AI319" s="2"/>
      <c r="AJ319" s="2"/>
      <c r="AK319" s="4"/>
      <c r="AL319" s="4"/>
      <c r="AM319" s="4"/>
      <c r="AN319" s="4"/>
      <c r="AO319" s="4"/>
      <c r="AP319" s="4"/>
      <c r="AQ319" s="4"/>
      <c r="AR319" s="4"/>
      <c r="AS319" s="4"/>
      <c r="AU319" s="7"/>
      <c r="AV319" s="47"/>
      <c r="AW319" s="66"/>
      <c r="AX319" s="66"/>
      <c r="AY319" s="66"/>
      <c r="AZ319" s="78"/>
      <c r="BA319" s="66"/>
      <c r="BB319" s="66"/>
      <c r="BC319" s="4"/>
      <c r="BD319" s="69"/>
      <c r="BE319" s="4"/>
      <c r="BF319" s="4"/>
      <c r="BG319" s="9"/>
      <c r="BH319" s="7"/>
      <c r="BI319" s="7"/>
      <c r="BJ319" s="7"/>
      <c r="BK319" s="7"/>
      <c r="BL319" s="7"/>
      <c r="BM319" s="7" t="str">
        <f t="shared" ca="1" si="59"/>
        <v/>
      </c>
      <c r="BN319" s="75" t="str">
        <f t="shared" si="60"/>
        <v/>
      </c>
      <c r="BO319" s="75" t="str">
        <f t="shared" si="61"/>
        <v/>
      </c>
      <c r="BU319" s="4" t="str">
        <f>IF(IFERROR(VLOOKUP(C319,C320:C$1993,1,0),"")="","",COUNTIF(C:C,C319))</f>
        <v/>
      </c>
      <c r="BY319" s="5" t="str">
        <f>IF(B319="","",IF(BU319="",1+(MAX(BY$2:BY318)),""))</f>
        <v/>
      </c>
      <c r="BZ319" s="5" t="str">
        <f t="shared" si="62"/>
        <v/>
      </c>
      <c r="CA319" s="5" t="str">
        <f t="shared" si="63"/>
        <v/>
      </c>
      <c r="CB319" s="14" t="str">
        <f t="shared" si="64"/>
        <v/>
      </c>
      <c r="CC319" s="25"/>
      <c r="CD319" s="15"/>
      <c r="CE319" s="5" t="str">
        <f t="shared" si="68"/>
        <v/>
      </c>
      <c r="CH319" s="5" t="str">
        <f t="shared" si="67"/>
        <v/>
      </c>
      <c r="CI319" s="5" t="str">
        <f>IF(J319="","",IFERROR(IF(VLOOKUP(J319,J$2:J318,1,0)=0,"",""),J319))</f>
        <v/>
      </c>
      <c r="CJ319" s="22" t="str">
        <f>IF(CI319="","",(IFERROR(VLOOKUP(MID(CI319,1,1),$DA$2:DE$28,3,0),0)+IFERROR(VLOOKUP(MID(CI319,2,1),DA$2:DE$28,4,0),0)+IFERROR(VLOOKUP(MID(CI319,3,1),DA$2:DE$28,5,0),0)+(ROW(CI319)/1000000000000)))</f>
        <v/>
      </c>
      <c r="CL319" s="5">
        <v>318</v>
      </c>
      <c r="CM319" s="5" t="str">
        <f>IFERROR(VLOOKUP(CL319,CH$2:CI1395,2,0),"")</f>
        <v/>
      </c>
      <c r="DG319" s="5" t="e">
        <f>IF(REPORTE!AH$2="si",IF(C319=VALUE(REPORTE!C$22),IF(SUM(DG320:DG$1993),CONCATENATE(INT(B319),", "),INT(B319)),""),IF(C319=VALUE(REPORTE!C$21),IF(SUM(DG320:DG$1993),CONCATENATE(INT(B319),", "),INT(B319)),""))</f>
        <v>#VALUE!</v>
      </c>
    </row>
    <row r="320" spans="1:111" s="5" customFormat="1" ht="15" customHeight="1" x14ac:dyDescent="0.25">
      <c r="A320" s="4" t="str">
        <f t="shared" ca="1" si="57"/>
        <v/>
      </c>
      <c r="B320" s="6"/>
      <c r="C320" s="8"/>
      <c r="D320" s="1" t="str">
        <f>IFERROR(INDEX('padron cfe'!B:B,MATCH(DATOS!C320,'padron cfe'!A:A,0),1),"")</f>
        <v/>
      </c>
      <c r="E320" s="1"/>
      <c r="F320" s="7"/>
      <c r="G320" s="9" t="s">
        <v>157</v>
      </c>
      <c r="H320" s="5" t="str">
        <f>IF(F320="","",IFERROR(CONCATENATE("PEUA",VLOOKUP(ESTADO,REPORTE!AV$2:AW$33,2,0),DIDTRITO_FORM,CADER_FORM,IFERROR(INDEX(BS:BS,MATCH(DAY(F320),BR:BR,0),1),DAY(F320)),IFERROR(INDEX(BS:BS,MATCH(MONTH(F320),BR:BR,0),1),MONTH(F320)),YEAR(F320),G320),""))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5"/>
        <v/>
      </c>
      <c r="T320" s="2" t="str">
        <f>IFERROR(INDEX('padron cfe'!D:D,MATCH(DATOS!C320,'padron cfe'!A:A,0),1),"")</f>
        <v/>
      </c>
      <c r="U320" s="4"/>
      <c r="V320" s="4"/>
      <c r="W320" s="4"/>
      <c r="X320" s="4"/>
      <c r="Y320" s="6" t="s">
        <v>157</v>
      </c>
      <c r="Z320" s="4"/>
      <c r="AA320" s="4" t="str">
        <f t="shared" si="58"/>
        <v/>
      </c>
      <c r="AB320" s="4"/>
      <c r="AC320" s="4"/>
      <c r="AD320" s="4"/>
      <c r="AE320" s="2" t="str">
        <f>IFERROR(IF(INDEX(AE$1:AE319,MATCH(J320,J$1:J319,0),1)=0,"",INDEX(AE$1:AE319,MATCH(J320,J$1:J319,0),1)),"")</f>
        <v/>
      </c>
      <c r="AF320" s="2" t="str">
        <f>IFERROR(IF(INDEX(AF$1:AF319,MATCH(J320,J$1:J319,0),1)=0,"",INDEX(AF$1:AF319,MATCH(J320,J$1:J319,0),1)),"")</f>
        <v/>
      </c>
      <c r="AG320" s="2" t="str">
        <f>IFERROR(IF(INDEX(AG$1:AG319,MATCH(J320,J$1:J319,0),1)=0,"",INDEX(AG$1:AG319,MATCH(J320,J$1:J319,0),1)),"")</f>
        <v/>
      </c>
      <c r="AH320" s="2"/>
      <c r="AI320" s="2"/>
      <c r="AJ320" s="2"/>
      <c r="AK320" s="4"/>
      <c r="AL320" s="4"/>
      <c r="AM320" s="4"/>
      <c r="AN320" s="4"/>
      <c r="AO320" s="4"/>
      <c r="AP320" s="4"/>
      <c r="AQ320" s="4"/>
      <c r="AR320" s="4"/>
      <c r="AS320" s="4"/>
      <c r="AU320" s="7"/>
      <c r="AV320" s="47"/>
      <c r="AW320" s="66"/>
      <c r="AX320" s="66"/>
      <c r="AY320" s="66"/>
      <c r="AZ320" s="78"/>
      <c r="BA320" s="66"/>
      <c r="BB320" s="66"/>
      <c r="BC320" s="4"/>
      <c r="BD320" s="69"/>
      <c r="BE320" s="4"/>
      <c r="BF320" s="4"/>
      <c r="BG320" s="9" t="s">
        <v>157</v>
      </c>
      <c r="BH320" s="7"/>
      <c r="BI320" s="7"/>
      <c r="BJ320" s="7"/>
      <c r="BK320" s="7"/>
      <c r="BL320" s="7"/>
      <c r="BM320" s="7" t="str">
        <f t="shared" ca="1" si="59"/>
        <v/>
      </c>
      <c r="BN320" s="75" t="str">
        <f t="shared" si="60"/>
        <v/>
      </c>
      <c r="BO320" s="75" t="str">
        <f t="shared" si="61"/>
        <v/>
      </c>
      <c r="BU320" s="4" t="str">
        <f>IF(IFERROR(VLOOKUP(C320,C321:C$1993,1,0),"")="","",COUNTIF(C:C,C320))</f>
        <v/>
      </c>
      <c r="BY320" s="5" t="str">
        <f>IF(B320="","",IF(BU320="",1+(MAX(BY$2:BY319)),""))</f>
        <v/>
      </c>
      <c r="BZ320" s="5" t="str">
        <f t="shared" si="62"/>
        <v/>
      </c>
      <c r="CA320" s="5" t="str">
        <f t="shared" si="63"/>
        <v/>
      </c>
      <c r="CB320" s="14" t="str">
        <f t="shared" si="64"/>
        <v/>
      </c>
      <c r="CC320" s="25"/>
      <c r="CD320" s="15"/>
      <c r="CE320" s="5" t="str">
        <f t="shared" si="68"/>
        <v/>
      </c>
      <c r="CH320" s="5" t="str">
        <f t="shared" si="67"/>
        <v/>
      </c>
      <c r="CI320" s="5" t="str">
        <f>IF(J320="","",IFERROR(IF(VLOOKUP(J320,J$2:J319,1,0)=0,"",""),J320))</f>
        <v/>
      </c>
      <c r="CJ320" s="22" t="str">
        <f>IF(CI320="","",(IFERROR(VLOOKUP(MID(CI320,1,1),$DA$2:DE$28,3,0),0)+IFERROR(VLOOKUP(MID(CI320,2,1),DA$2:DE$28,4,0),0)+IFERROR(VLOOKUP(MID(CI320,3,1),DA$2:DE$28,5,0),0)+(ROW(CI320)/1000000000000)))</f>
        <v/>
      </c>
      <c r="CL320" s="5">
        <v>319</v>
      </c>
      <c r="CM320" s="5" t="str">
        <f>IFERROR(VLOOKUP(CL320,CH$2:CI1396,2,0),"")</f>
        <v/>
      </c>
      <c r="DG320" s="5" t="e">
        <f>IF(REPORTE!AH$2="si",IF(C320=VALUE(REPORTE!C$22),IF(SUM(DG321:DG$1993),CONCATENATE(INT(B320),", "),INT(B320)),""),IF(C320=VALUE(REPORTE!C$21),IF(SUM(DG321:DG$1993),CONCATENATE(INT(B320),", "),INT(B320)),""))</f>
        <v>#VALUE!</v>
      </c>
    </row>
    <row r="321" spans="1:111" s="5" customFormat="1" ht="15" customHeight="1" x14ac:dyDescent="0.25">
      <c r="A321" s="4" t="str">
        <f t="shared" ca="1" si="57"/>
        <v/>
      </c>
      <c r="B321" s="6"/>
      <c r="C321" s="8"/>
      <c r="D321" s="1" t="str">
        <f>IFERROR(INDEX('padron cfe'!B:B,MATCH(DATOS!C321,'padron cfe'!A:A,0),1),"")</f>
        <v/>
      </c>
      <c r="E321" s="1"/>
      <c r="F321" s="7"/>
      <c r="G321" s="9" t="s">
        <v>157</v>
      </c>
      <c r="H321" s="5" t="str">
        <f>IF(F321="","",IFERROR(CONCATENATE("PEUA",VLOOKUP(ESTADO,REPORTE!AV$2:AW$33,2,0),DIDTRITO_FORM,CADER_FORM,IFERROR(INDEX(BS:BS,MATCH(DAY(F321),BR:BR,0),1),DAY(F321)),IFERROR(INDEX(BS:BS,MATCH(MONTH(F321),BR:BR,0),1),MONTH(F321)),YEAR(F321),G321),""))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5"/>
        <v/>
      </c>
      <c r="T321" s="2" t="str">
        <f>IFERROR(INDEX('padron cfe'!D:D,MATCH(DATOS!C321,'padron cfe'!A:A,0),1),"")</f>
        <v/>
      </c>
      <c r="U321" s="4"/>
      <c r="V321" s="4"/>
      <c r="W321" s="4"/>
      <c r="X321" s="4"/>
      <c r="Y321" s="6" t="s">
        <v>157</v>
      </c>
      <c r="Z321" s="4"/>
      <c r="AA321" s="4" t="str">
        <f t="shared" si="58"/>
        <v/>
      </c>
      <c r="AB321" s="4"/>
      <c r="AC321" s="4"/>
      <c r="AD321" s="4"/>
      <c r="AE321" s="2" t="str">
        <f>IFERROR(IF(INDEX(AE$1:AE320,MATCH(J321,J$1:J320,0),1)=0,"",INDEX(AE$1:AE320,MATCH(J321,J$1:J320,0),1)),"")</f>
        <v/>
      </c>
      <c r="AF321" s="2" t="str">
        <f>IFERROR(IF(INDEX(AF$1:AF320,MATCH(J321,J$1:J320,0),1)=0,"",INDEX(AF$1:AF320,MATCH(J321,J$1:J320,0),1)),"")</f>
        <v/>
      </c>
      <c r="AG321" s="2" t="str">
        <f>IFERROR(IF(INDEX(AG$1:AG320,MATCH(J321,J$1:J320,0),1)=0,"",INDEX(AG$1:AG320,MATCH(J321,J$1:J320,0),1)),"")</f>
        <v/>
      </c>
      <c r="AH321" s="2"/>
      <c r="AI321" s="2"/>
      <c r="AJ321" s="2"/>
      <c r="AK321" s="4"/>
      <c r="AL321" s="4"/>
      <c r="AM321" s="4"/>
      <c r="AN321" s="4"/>
      <c r="AO321" s="4"/>
      <c r="AP321" s="4"/>
      <c r="AQ321" s="4"/>
      <c r="AR321" s="4"/>
      <c r="AS321" s="4"/>
      <c r="AU321" s="7"/>
      <c r="AV321" s="47"/>
      <c r="AW321" s="66"/>
      <c r="AX321" s="66"/>
      <c r="AY321" s="66"/>
      <c r="AZ321" s="78"/>
      <c r="BA321" s="66"/>
      <c r="BB321" s="66"/>
      <c r="BC321" s="4"/>
      <c r="BD321" s="69"/>
      <c r="BE321" s="4"/>
      <c r="BF321" s="4"/>
      <c r="BG321" s="9"/>
      <c r="BH321" s="7"/>
      <c r="BI321" s="7"/>
      <c r="BJ321" s="7"/>
      <c r="BK321" s="7"/>
      <c r="BL321" s="7"/>
      <c r="BM321" s="7" t="str">
        <f t="shared" ca="1" si="59"/>
        <v/>
      </c>
      <c r="BN321" s="75" t="str">
        <f t="shared" si="60"/>
        <v/>
      </c>
      <c r="BO321" s="75" t="str">
        <f t="shared" si="61"/>
        <v/>
      </c>
      <c r="BU321" s="4" t="str">
        <f>IF(IFERROR(VLOOKUP(C321,C322:C$1993,1,0),"")="","",COUNTIF(C:C,C321))</f>
        <v/>
      </c>
      <c r="BY321" s="5" t="str">
        <f>IF(B321="","",IF(BU321="",1+(MAX(BY$2:BY320)),""))</f>
        <v/>
      </c>
      <c r="BZ321" s="5" t="str">
        <f t="shared" si="62"/>
        <v/>
      </c>
      <c r="CA321" s="5" t="str">
        <f t="shared" si="63"/>
        <v/>
      </c>
      <c r="CB321" s="14" t="str">
        <f t="shared" si="64"/>
        <v/>
      </c>
      <c r="CC321" s="25"/>
      <c r="CD321" s="15"/>
      <c r="CE321" s="5" t="str">
        <f t="shared" si="68"/>
        <v/>
      </c>
      <c r="CH321" s="5" t="str">
        <f t="shared" si="67"/>
        <v/>
      </c>
      <c r="CI321" s="5" t="str">
        <f>IF(J321="","",IFERROR(IF(VLOOKUP(J321,J$2:J320,1,0)=0,"",""),J321))</f>
        <v/>
      </c>
      <c r="CJ321" s="22" t="str">
        <f>IF(CI321="","",(IFERROR(VLOOKUP(MID(CI321,1,1),$DA$2:DE$28,3,0),0)+IFERROR(VLOOKUP(MID(CI321,2,1),DA$2:DE$28,4,0),0)+IFERROR(VLOOKUP(MID(CI321,3,1),DA$2:DE$28,5,0),0)+(ROW(CI321)/1000000000000)))</f>
        <v/>
      </c>
      <c r="CL321" s="5">
        <v>320</v>
      </c>
      <c r="CM321" s="5" t="str">
        <f>IFERROR(VLOOKUP(CL321,CH$2:CI1397,2,0),"")</f>
        <v/>
      </c>
      <c r="DG321" s="5" t="e">
        <f>IF(REPORTE!AH$2="si",IF(C321=VALUE(REPORTE!C$22),IF(SUM(DG322:DG$1993),CONCATENATE(INT(B321),", "),INT(B321)),""),IF(C321=VALUE(REPORTE!C$21),IF(SUM(DG322:DG$1993),CONCATENATE(INT(B321),", "),INT(B321)),""))</f>
        <v>#VALUE!</v>
      </c>
    </row>
    <row r="322" spans="1:111" s="5" customFormat="1" ht="15" customHeight="1" x14ac:dyDescent="0.25">
      <c r="A322" s="4" t="str">
        <f t="shared" ref="A322:A385" ca="1" si="69">IF(OR(BO322="",BM322="",BM322="VENCIDO"),IF(B322="","",IF(LEN(B322)=1,"000"&amp;B322,IF(LEN(B322)=2,"00"&amp;B322,IF(LEN(B322)=3,"0"&amp;B322,B322)))),C322)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IF(F322="","",IFERROR(CONCATENATE("PEUA",VLOOKUP(ESTADO,REPORTE!AV$2:AW$33,2,0),DIDTRITO_FORM,CADER_FORM,IFERROR(INDEX(BS:BS,MATCH(DAY(F322),BR:BR,0),1),DAY(F322)),IFERROR(INDEX(BS:BS,MATCH(MONTH(F322),BR:BR,0),1),MONTH(F322)),YEAR(F322),G322),""))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5"/>
        <v/>
      </c>
      <c r="T322" s="2" t="str">
        <f>IFERROR(INDEX('padron cfe'!D:D,MATCH(DATOS!C322,'padron cfe'!A:A,0),1),"")</f>
        <v/>
      </c>
      <c r="U322" s="4"/>
      <c r="V322" s="4"/>
      <c r="W322" s="4"/>
      <c r="X322" s="4"/>
      <c r="Y322" s="6" t="s">
        <v>157</v>
      </c>
      <c r="Z322" s="4"/>
      <c r="AA322" s="4" t="str">
        <f t="shared" ref="AA322:AA385" si="70">IF(Z322="","",(Z322*0.746*365*24)*0.75+438)</f>
        <v/>
      </c>
      <c r="AB322" s="4"/>
      <c r="AC322" s="4"/>
      <c r="AD322" s="4"/>
      <c r="AE322" s="2" t="str">
        <f>IFERROR(IF(INDEX(AE$1:AE321,MATCH(J322,J$1:J321,0),1)=0,"",INDEX(AE$1:AE321,MATCH(J322,J$1:J321,0),1)),"")</f>
        <v/>
      </c>
      <c r="AF322" s="2" t="str">
        <f>IFERROR(IF(INDEX(AF$1:AF321,MATCH(J322,J$1:J321,0),1)=0,"",INDEX(AF$1:AF321,MATCH(J322,J$1:J321,0),1)),"")</f>
        <v/>
      </c>
      <c r="AG322" s="2" t="str">
        <f>IFERROR(IF(INDEX(AG$1:AG321,MATCH(J322,J$1:J321,0),1)=0,"",INDEX(AG$1:AG321,MATCH(J322,J$1:J321,0),1)),"")</f>
        <v/>
      </c>
      <c r="AH322" s="2"/>
      <c r="AI322" s="2"/>
      <c r="AJ322" s="2"/>
      <c r="AK322" s="4"/>
      <c r="AL322" s="4"/>
      <c r="AM322" s="4"/>
      <c r="AN322" s="4"/>
      <c r="AO322" s="4"/>
      <c r="AP322" s="4"/>
      <c r="AQ322" s="4"/>
      <c r="AR322" s="4"/>
      <c r="AS322" s="4"/>
      <c r="AU322" s="7"/>
      <c r="AV322" s="47"/>
      <c r="AW322" s="66"/>
      <c r="AX322" s="66"/>
      <c r="AY322" s="66"/>
      <c r="AZ322" s="78"/>
      <c r="BA322" s="66"/>
      <c r="BB322" s="66"/>
      <c r="BC322" s="4"/>
      <c r="BD322" s="69"/>
      <c r="BE322" s="4"/>
      <c r="BF322" s="4"/>
      <c r="BG322" s="9" t="s">
        <v>157</v>
      </c>
      <c r="BH322" s="7"/>
      <c r="BI322" s="7"/>
      <c r="BJ322" s="7"/>
      <c r="BK322" s="7"/>
      <c r="BL322" s="7"/>
      <c r="BM322" s="7" t="str">
        <f t="shared" ref="BM322:BM385" ca="1" si="71">IFERROR(IF(BG322="","",IF(BC322=5,"",IF(BG322-TODAY()&gt;0,"VIGENTE","VENCIDO"))),"")</f>
        <v/>
      </c>
      <c r="BN322" s="75" t="str">
        <f t="shared" ref="BN322:BN385" si="72">IFERROR(IF(BD322=0,"",BD322/6000),"")</f>
        <v/>
      </c>
      <c r="BO322" s="75" t="str">
        <f t="shared" ref="BO322:BO385" si="73">IFERROR(IF(VALUE(AU322)&gt;VALUE(APERTURA_VENTANILLA),"OK",""),"")</f>
        <v/>
      </c>
      <c r="BU322" s="4" t="str">
        <f>IF(IFERROR(VLOOKUP(C322,C323:C$1993,1,0),"")="","",COUNTIF(C:C,C322))</f>
        <v/>
      </c>
      <c r="BY322" s="5" t="str">
        <f>IF(B322="","",IF(BU322="",1+(MAX(BY$2:BY321)),""))</f>
        <v/>
      </c>
      <c r="BZ322" s="5" t="str">
        <f t="shared" ref="BZ322:BZ385" si="74">IF(BY322="","",AA322)</f>
        <v/>
      </c>
      <c r="CA322" s="5" t="str">
        <f t="shared" ref="CA322:CA385" si="75">IF(BY322="","",H322)</f>
        <v/>
      </c>
      <c r="CB322" s="14" t="str">
        <f t="shared" ref="CB322:CB385" si="76">IF(BY322="","",C322)</f>
        <v/>
      </c>
      <c r="CC322" s="25"/>
      <c r="CD322" s="15"/>
      <c r="CE322" s="5" t="str">
        <f t="shared" si="68"/>
        <v/>
      </c>
      <c r="CH322" s="5" t="str">
        <f t="shared" si="67"/>
        <v/>
      </c>
      <c r="CI322" s="5" t="str">
        <f>IF(J322="","",IFERROR(IF(VLOOKUP(J322,J$2:J321,1,0)=0,"",""),J322))</f>
        <v/>
      </c>
      <c r="CJ322" s="22" t="str">
        <f>IF(CI322="","",(IFERROR(VLOOKUP(MID(CI322,1,1),$DA$2:DE$28,3,0),0)+IFERROR(VLOOKUP(MID(CI322,2,1),DA$2:DE$28,4,0),0)+IFERROR(VLOOKUP(MID(CI322,3,1),DA$2:DE$28,5,0),0)+(ROW(CI322)/1000000000000)))</f>
        <v/>
      </c>
      <c r="CL322" s="5">
        <v>321</v>
      </c>
      <c r="CM322" s="5" t="str">
        <f>IFERROR(VLOOKUP(CL322,CH$2:CI1398,2,0),"")</f>
        <v/>
      </c>
      <c r="DG322" s="5" t="e">
        <f>IF(REPORTE!AH$2="si",IF(C322=VALUE(REPORTE!C$22),IF(SUM(DG323:DG$1993),CONCATENATE(INT(B322),", "),INT(B322)),""),IF(C322=VALUE(REPORTE!C$21),IF(SUM(DG323:DG$1993),CONCATENATE(INT(B322),", "),INT(B322)),""))</f>
        <v>#VALUE!</v>
      </c>
    </row>
    <row r="323" spans="1:111" s="5" customFormat="1" ht="15" customHeight="1" x14ac:dyDescent="0.25">
      <c r="A323" s="4" t="str">
        <f t="shared" ca="1" si="69"/>
        <v/>
      </c>
      <c r="B323" s="6"/>
      <c r="C323" s="8"/>
      <c r="D323" s="1" t="str">
        <f>IFERROR(INDEX('padron cfe'!B:B,MATCH(DATOS!C323,'padron cfe'!A:A,0),1),"")</f>
        <v/>
      </c>
      <c r="E323" s="1"/>
      <c r="F323" s="7"/>
      <c r="G323" s="9" t="s">
        <v>157</v>
      </c>
      <c r="H323" s="5" t="str">
        <f>IF(F323="","",IFERROR(CONCATENATE("PEUA",VLOOKUP(ESTADO,REPORTE!AV$2:AW$33,2,0),DIDTRITO_FORM,CADER_FORM,IFERROR(INDEX(BS:BS,MATCH(DAY(F323),BR:BR,0),1),DAY(F323)),IFERROR(INDEX(BS:BS,MATCH(MONTH(F323),BR:BR,0),1),MONTH(F323)),YEAR(F323),G323),""))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77">IF(J323="","",Q322)</f>
        <v/>
      </c>
      <c r="T323" s="2" t="str">
        <f>IFERROR(INDEX('padron cfe'!D:D,MATCH(DATOS!C323,'padron cfe'!A:A,0),1),"")</f>
        <v/>
      </c>
      <c r="U323" s="4"/>
      <c r="V323" s="4"/>
      <c r="W323" s="4"/>
      <c r="X323" s="4"/>
      <c r="Y323" s="6" t="s">
        <v>157</v>
      </c>
      <c r="Z323" s="4"/>
      <c r="AA323" s="4" t="str">
        <f t="shared" si="70"/>
        <v/>
      </c>
      <c r="AB323" s="4"/>
      <c r="AC323" s="4"/>
      <c r="AD323" s="4"/>
      <c r="AE323" s="2" t="str">
        <f>IFERROR(IF(INDEX(AE$1:AE322,MATCH(J323,J$1:J322,0),1)=0,"",INDEX(AE$1:AE322,MATCH(J323,J$1:J322,0),1)),"")</f>
        <v/>
      </c>
      <c r="AF323" s="2" t="str">
        <f>IFERROR(IF(INDEX(AF$1:AF322,MATCH(J323,J$1:J322,0),1)=0,"",INDEX(AF$1:AF322,MATCH(J323,J$1:J322,0),1)),"")</f>
        <v/>
      </c>
      <c r="AG323" s="2" t="str">
        <f>IFERROR(IF(INDEX(AG$1:AG322,MATCH(J323,J$1:J322,0),1)=0,"",INDEX(AG$1:AG322,MATCH(J323,J$1:J322,0),1)),"")</f>
        <v/>
      </c>
      <c r="AH323" s="2"/>
      <c r="AI323" s="2"/>
      <c r="AJ323" s="2"/>
      <c r="AK323" s="4"/>
      <c r="AL323" s="4"/>
      <c r="AM323" s="4"/>
      <c r="AN323" s="4"/>
      <c r="AO323" s="4"/>
      <c r="AP323" s="4"/>
      <c r="AQ323" s="4"/>
      <c r="AR323" s="4"/>
      <c r="AS323" s="4"/>
      <c r="AU323" s="7"/>
      <c r="AV323" s="47"/>
      <c r="AW323" s="66"/>
      <c r="AX323" s="66"/>
      <c r="AY323" s="66"/>
      <c r="AZ323" s="78"/>
      <c r="BA323" s="66"/>
      <c r="BB323" s="66"/>
      <c r="BC323" s="4"/>
      <c r="BD323" s="69"/>
      <c r="BE323" s="4"/>
      <c r="BF323" s="4"/>
      <c r="BG323" s="9"/>
      <c r="BH323" s="7"/>
      <c r="BI323" s="7"/>
      <c r="BJ323" s="7"/>
      <c r="BK323" s="7"/>
      <c r="BL323" s="7"/>
      <c r="BM323" s="7" t="str">
        <f t="shared" ca="1" si="71"/>
        <v/>
      </c>
      <c r="BN323" s="75" t="str">
        <f t="shared" si="72"/>
        <v/>
      </c>
      <c r="BO323" s="75" t="str">
        <f t="shared" si="73"/>
        <v/>
      </c>
      <c r="BU323" s="4" t="str">
        <f>IF(IFERROR(VLOOKUP(C323,C324:C$1993,1,0),"")="","",COUNTIF(C:C,C323))</f>
        <v/>
      </c>
      <c r="BY323" s="5" t="str">
        <f>IF(B323="","",IF(BU323="",1+(MAX(BY$2:BY322)),""))</f>
        <v/>
      </c>
      <c r="BZ323" s="5" t="str">
        <f t="shared" si="74"/>
        <v/>
      </c>
      <c r="CA323" s="5" t="str">
        <f t="shared" si="75"/>
        <v/>
      </c>
      <c r="CB323" s="14" t="str">
        <f t="shared" si="76"/>
        <v/>
      </c>
      <c r="CC323" s="25"/>
      <c r="CD323" s="15"/>
      <c r="CE323" s="5" t="str">
        <f t="shared" si="68"/>
        <v/>
      </c>
      <c r="CH323" s="5" t="str">
        <f t="shared" si="67"/>
        <v/>
      </c>
      <c r="CI323" s="5" t="str">
        <f>IF(J323="","",IFERROR(IF(VLOOKUP(J323,J$2:J322,1,0)=0,"",""),J323))</f>
        <v/>
      </c>
      <c r="CJ323" s="22" t="str">
        <f>IF(CI323="","",(IFERROR(VLOOKUP(MID(CI323,1,1),$DA$2:DE$28,3,0),0)+IFERROR(VLOOKUP(MID(CI323,2,1),DA$2:DE$28,4,0),0)+IFERROR(VLOOKUP(MID(CI323,3,1),DA$2:DE$28,5,0),0)+(ROW(CI323)/1000000000000)))</f>
        <v/>
      </c>
      <c r="CL323" s="5">
        <v>322</v>
      </c>
      <c r="CM323" s="5" t="str">
        <f>IFERROR(VLOOKUP(CL323,CH$2:CI1399,2,0),"")</f>
        <v/>
      </c>
      <c r="DG323" s="5" t="e">
        <f>IF(REPORTE!AH$2="si",IF(C323=VALUE(REPORTE!C$22),IF(SUM(DG324:DG$1993),CONCATENATE(INT(B323),", "),INT(B323)),""),IF(C323=VALUE(REPORTE!C$21),IF(SUM(DG324:DG$1993),CONCATENATE(INT(B323),", "),INT(B323)),""))</f>
        <v>#VALUE!</v>
      </c>
    </row>
    <row r="324" spans="1:111" s="5" customFormat="1" ht="15" customHeight="1" x14ac:dyDescent="0.25">
      <c r="A324" s="4" t="str">
        <f t="shared" ca="1" si="69"/>
        <v/>
      </c>
      <c r="B324" s="6"/>
      <c r="C324" s="8"/>
      <c r="D324" s="1" t="str">
        <f>IFERROR(INDEX('padron cfe'!B:B,MATCH(DATOS!C324,'padron cfe'!A:A,0),1),"")</f>
        <v/>
      </c>
      <c r="E324" s="1"/>
      <c r="F324" s="7"/>
      <c r="G324" s="9" t="s">
        <v>157</v>
      </c>
      <c r="H324" s="5" t="str">
        <f>IF(F324="","",IFERROR(CONCATENATE("PEUA",VLOOKUP(ESTADO,REPORTE!AV$2:AW$33,2,0),DIDTRITO_FORM,CADER_FORM,IFERROR(INDEX(BS:BS,MATCH(DAY(F324),BR:BR,0),1),DAY(F324)),IFERROR(INDEX(BS:BS,MATCH(MONTH(F324),BR:BR,0),1),MONTH(F324)),YEAR(F324),G324),""))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77"/>
        <v/>
      </c>
      <c r="T324" s="2" t="str">
        <f>IFERROR(INDEX('padron cfe'!D:D,MATCH(DATOS!C324,'padron cfe'!A:A,0),1),"")</f>
        <v/>
      </c>
      <c r="U324" s="4"/>
      <c r="V324" s="4"/>
      <c r="W324" s="4"/>
      <c r="X324" s="4"/>
      <c r="Y324" s="6" t="s">
        <v>157</v>
      </c>
      <c r="Z324" s="4"/>
      <c r="AA324" s="4" t="str">
        <f t="shared" si="70"/>
        <v/>
      </c>
      <c r="AB324" s="4"/>
      <c r="AC324" s="4"/>
      <c r="AD324" s="4"/>
      <c r="AE324" s="2" t="str">
        <f>IFERROR(IF(INDEX(AE$1:AE323,MATCH(J324,J$1:J323,0),1)=0,"",INDEX(AE$1:AE323,MATCH(J324,J$1:J323,0),1)),"")</f>
        <v/>
      </c>
      <c r="AF324" s="2" t="str">
        <f>IFERROR(IF(INDEX(AF$1:AF323,MATCH(J324,J$1:J323,0),1)=0,"",INDEX(AF$1:AF323,MATCH(J324,J$1:J323,0),1)),"")</f>
        <v/>
      </c>
      <c r="AG324" s="2" t="str">
        <f>IFERROR(IF(INDEX(AG$1:AG323,MATCH(J324,J$1:J323,0),1)=0,"",INDEX(AG$1:AG323,MATCH(J324,J$1:J323,0),1)),"")</f>
        <v/>
      </c>
      <c r="AH324" s="2"/>
      <c r="AI324" s="2"/>
      <c r="AJ324" s="2"/>
      <c r="AK324" s="4"/>
      <c r="AL324" s="4"/>
      <c r="AM324" s="4"/>
      <c r="AN324" s="4"/>
      <c r="AO324" s="4"/>
      <c r="AP324" s="4"/>
      <c r="AQ324" s="4"/>
      <c r="AR324" s="4"/>
      <c r="AS324" s="4"/>
      <c r="AU324" s="7"/>
      <c r="AV324" s="47"/>
      <c r="AW324" s="66"/>
      <c r="AX324" s="66"/>
      <c r="AY324" s="66"/>
      <c r="AZ324" s="78"/>
      <c r="BA324" s="66"/>
      <c r="BB324" s="66"/>
      <c r="BC324" s="4"/>
      <c r="BD324" s="69"/>
      <c r="BE324" s="4"/>
      <c r="BF324" s="4"/>
      <c r="BG324" s="9" t="s">
        <v>157</v>
      </c>
      <c r="BH324" s="7"/>
      <c r="BI324" s="7"/>
      <c r="BJ324" s="7"/>
      <c r="BK324" s="7"/>
      <c r="BL324" s="7"/>
      <c r="BM324" s="7" t="str">
        <f t="shared" ca="1" si="71"/>
        <v/>
      </c>
      <c r="BN324" s="75" t="str">
        <f t="shared" si="72"/>
        <v/>
      </c>
      <c r="BO324" s="75" t="str">
        <f t="shared" si="73"/>
        <v/>
      </c>
      <c r="BU324" s="4" t="str">
        <f>IF(IFERROR(VLOOKUP(C324,C325:C$1993,1,0),"")="","",COUNTIF(C:C,C324))</f>
        <v/>
      </c>
      <c r="BY324" s="5" t="str">
        <f>IF(B324="","",IF(BU324="",1+(MAX(BY$2:BY323)),""))</f>
        <v/>
      </c>
      <c r="BZ324" s="5" t="str">
        <f t="shared" si="74"/>
        <v/>
      </c>
      <c r="CA324" s="5" t="str">
        <f t="shared" si="75"/>
        <v/>
      </c>
      <c r="CB324" s="14" t="str">
        <f t="shared" si="76"/>
        <v/>
      </c>
      <c r="CC324" s="25"/>
      <c r="CD324" s="15"/>
      <c r="CE324" s="5" t="str">
        <f t="shared" si="68"/>
        <v/>
      </c>
      <c r="CH324" s="5" t="str">
        <f t="shared" si="67"/>
        <v/>
      </c>
      <c r="CI324" s="5" t="str">
        <f>IF(J324="","",IFERROR(IF(VLOOKUP(J324,J$2:J323,1,0)=0,"",""),J324))</f>
        <v/>
      </c>
      <c r="CJ324" s="22" t="str">
        <f>IF(CI324="","",(IFERROR(VLOOKUP(MID(CI324,1,1),$DA$2:DE$28,3,0),0)+IFERROR(VLOOKUP(MID(CI324,2,1),DA$2:DE$28,4,0),0)+IFERROR(VLOOKUP(MID(CI324,3,1),DA$2:DE$28,5,0),0)+(ROW(CI324)/1000000000000)))</f>
        <v/>
      </c>
      <c r="CL324" s="5">
        <v>323</v>
      </c>
      <c r="CM324" s="5" t="str">
        <f>IFERROR(VLOOKUP(CL324,CH$2:CI1400,2,0),"")</f>
        <v/>
      </c>
      <c r="CO324" s="14"/>
      <c r="DG324" s="5" t="e">
        <f>IF(REPORTE!AH$2="si",IF(C324=VALUE(REPORTE!C$22),IF(SUM(DG325:DG$1993),CONCATENATE(INT(B324),", "),INT(B324)),""),IF(C324=VALUE(REPORTE!C$21),IF(SUM(DG325:DG$1993),CONCATENATE(INT(B324),", "),INT(B324)),""))</f>
        <v>#VALUE!</v>
      </c>
    </row>
    <row r="325" spans="1:111" s="5" customFormat="1" ht="15" customHeight="1" x14ac:dyDescent="0.25">
      <c r="A325" s="4" t="str">
        <f t="shared" ca="1" si="69"/>
        <v/>
      </c>
      <c r="B325" s="6"/>
      <c r="C325" s="8"/>
      <c r="D325" s="1" t="str">
        <f>IFERROR(INDEX('padron cfe'!B:B,MATCH(DATOS!C325,'padron cfe'!A:A,0),1),"")</f>
        <v/>
      </c>
      <c r="E325" s="1"/>
      <c r="F325" s="7"/>
      <c r="G325" s="9" t="s">
        <v>157</v>
      </c>
      <c r="H325" s="5" t="str">
        <f>IF(F325="","",IFERROR(CONCATENATE("PEUA",VLOOKUP(ESTADO,REPORTE!AV$2:AW$33,2,0),DIDTRITO_FORM,CADER_FORM,IFERROR(INDEX(BS:BS,MATCH(DAY(F325),BR:BR,0),1),DAY(F325)),IFERROR(INDEX(BS:BS,MATCH(MONTH(F325),BR:BR,0),1),MONTH(F325)),YEAR(F325),G325),""))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77"/>
        <v/>
      </c>
      <c r="T325" s="2" t="str">
        <f>IFERROR(INDEX('padron cfe'!D:D,MATCH(DATOS!C325,'padron cfe'!A:A,0),1),"")</f>
        <v/>
      </c>
      <c r="U325" s="4"/>
      <c r="V325" s="4"/>
      <c r="W325" s="4"/>
      <c r="X325" s="4"/>
      <c r="Y325" s="6" t="s">
        <v>157</v>
      </c>
      <c r="Z325" s="4"/>
      <c r="AA325" s="4" t="str">
        <f t="shared" si="70"/>
        <v/>
      </c>
      <c r="AB325" s="4"/>
      <c r="AC325" s="4"/>
      <c r="AD325" s="4"/>
      <c r="AE325" s="2" t="str">
        <f>IFERROR(IF(INDEX(AE$1:AE324,MATCH(J325,J$1:J324,0),1)=0,"",INDEX(AE$1:AE324,MATCH(J325,J$1:J324,0),1)),"")</f>
        <v/>
      </c>
      <c r="AF325" s="2" t="str">
        <f>IFERROR(IF(INDEX(AF$1:AF324,MATCH(J325,J$1:J324,0),1)=0,"",INDEX(AF$1:AF324,MATCH(J325,J$1:J324,0),1)),"")</f>
        <v/>
      </c>
      <c r="AG325" s="2" t="str">
        <f>IFERROR(IF(INDEX(AG$1:AG324,MATCH(J325,J$1:J324,0),1)=0,"",INDEX(AG$1:AG324,MATCH(J325,J$1:J324,0),1)),"")</f>
        <v/>
      </c>
      <c r="AH325" s="2"/>
      <c r="AI325" s="2"/>
      <c r="AJ325" s="2"/>
      <c r="AK325" s="4"/>
      <c r="AL325" s="4"/>
      <c r="AM325" s="4"/>
      <c r="AN325" s="4"/>
      <c r="AO325" s="4"/>
      <c r="AP325" s="4"/>
      <c r="AQ325" s="4"/>
      <c r="AR325" s="4"/>
      <c r="AS325" s="4"/>
      <c r="AU325" s="7"/>
      <c r="AV325" s="47"/>
      <c r="AW325" s="66"/>
      <c r="AX325" s="66"/>
      <c r="AY325" s="66"/>
      <c r="AZ325" s="78"/>
      <c r="BA325" s="66"/>
      <c r="BB325" s="66"/>
      <c r="BC325" s="4"/>
      <c r="BD325" s="69"/>
      <c r="BE325" s="4"/>
      <c r="BF325" s="4"/>
      <c r="BG325" s="9"/>
      <c r="BH325" s="7"/>
      <c r="BI325" s="7"/>
      <c r="BJ325" s="7"/>
      <c r="BK325" s="7"/>
      <c r="BL325" s="7"/>
      <c r="BM325" s="7" t="str">
        <f t="shared" ca="1" si="71"/>
        <v/>
      </c>
      <c r="BN325" s="75" t="str">
        <f t="shared" si="72"/>
        <v/>
      </c>
      <c r="BO325" s="75" t="str">
        <f t="shared" si="73"/>
        <v/>
      </c>
      <c r="BU325" s="4" t="str">
        <f>IF(IFERROR(VLOOKUP(C325,C326:C$1993,1,0),"")="","",COUNTIF(C:C,C325))</f>
        <v/>
      </c>
      <c r="BY325" s="5" t="str">
        <f>IF(B325="","",IF(BU325="",1+(MAX(BY$2:BY324)),""))</f>
        <v/>
      </c>
      <c r="BZ325" s="5" t="str">
        <f t="shared" si="74"/>
        <v/>
      </c>
      <c r="CA325" s="5" t="str">
        <f t="shared" si="75"/>
        <v/>
      </c>
      <c r="CB325" s="14" t="str">
        <f t="shared" si="76"/>
        <v/>
      </c>
      <c r="CC325" s="25"/>
      <c r="CD325" s="15"/>
      <c r="CE325" s="5" t="str">
        <f t="shared" si="68"/>
        <v/>
      </c>
      <c r="CH325" s="5" t="str">
        <f t="shared" si="67"/>
        <v/>
      </c>
      <c r="CI325" s="5" t="str">
        <f>IF(J325="","",IFERROR(IF(VLOOKUP(J325,J$2:J324,1,0)=0,"",""),J325))</f>
        <v/>
      </c>
      <c r="CJ325" s="22" t="str">
        <f>IF(CI325="","",(IFERROR(VLOOKUP(MID(CI325,1,1),$DA$2:DE$28,3,0),0)+IFERROR(VLOOKUP(MID(CI325,2,1),DA$2:DE$28,4,0),0)+IFERROR(VLOOKUP(MID(CI325,3,1),DA$2:DE$28,5,0),0)+(ROW(CI325)/1000000000000)))</f>
        <v/>
      </c>
      <c r="CL325" s="5">
        <v>324</v>
      </c>
      <c r="CM325" s="5" t="str">
        <f>IFERROR(VLOOKUP(CL325,CH$2:CI1401,2,0),"")</f>
        <v/>
      </c>
      <c r="DG325" s="5" t="e">
        <f>IF(REPORTE!AH$2="si",IF(C325=VALUE(REPORTE!C$22),IF(SUM(DG326:DG$1993),CONCATENATE(INT(B325),", "),INT(B325)),""),IF(C325=VALUE(REPORTE!C$21),IF(SUM(DG326:DG$1993),CONCATENATE(INT(B325),", "),INT(B325)),""))</f>
        <v>#VALUE!</v>
      </c>
    </row>
    <row r="326" spans="1:111" s="5" customFormat="1" ht="15" customHeight="1" x14ac:dyDescent="0.25">
      <c r="A326" s="4" t="str">
        <f t="shared" ca="1" si="69"/>
        <v/>
      </c>
      <c r="B326" s="6"/>
      <c r="C326" s="8"/>
      <c r="D326" s="1" t="str">
        <f>IFERROR(INDEX('padron cfe'!B:B,MATCH(DATOS!C326,'padron cfe'!A:A,0),1),"")</f>
        <v/>
      </c>
      <c r="E326" s="1"/>
      <c r="F326" s="7"/>
      <c r="G326" s="9" t="s">
        <v>157</v>
      </c>
      <c r="H326" s="5" t="str">
        <f>IF(F326="","",IFERROR(CONCATENATE("PEUA",VLOOKUP(ESTADO,REPORTE!AV$2:AW$33,2,0),DIDTRITO_FORM,CADER_FORM,IFERROR(INDEX(BS:BS,MATCH(DAY(F326),BR:BR,0),1),DAY(F326)),IFERROR(INDEX(BS:BS,MATCH(MONTH(F326),BR:BR,0),1),MONTH(F326)),YEAR(F326),G326),""))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77"/>
        <v/>
      </c>
      <c r="T326" s="2" t="str">
        <f>IFERROR(INDEX('padron cfe'!D:D,MATCH(DATOS!C326,'padron cfe'!A:A,0),1),"")</f>
        <v/>
      </c>
      <c r="U326" s="4"/>
      <c r="V326" s="4"/>
      <c r="W326" s="4"/>
      <c r="X326" s="4"/>
      <c r="Y326" s="6" t="s">
        <v>157</v>
      </c>
      <c r="Z326" s="4"/>
      <c r="AA326" s="4" t="str">
        <f t="shared" si="70"/>
        <v/>
      </c>
      <c r="AB326" s="4"/>
      <c r="AC326" s="4"/>
      <c r="AD326" s="4"/>
      <c r="AE326" s="2" t="str">
        <f>IFERROR(IF(INDEX(AE$1:AE325,MATCH(J326,J$1:J325,0),1)=0,"",INDEX(AE$1:AE325,MATCH(J326,J$1:J325,0),1)),"")</f>
        <v/>
      </c>
      <c r="AF326" s="2" t="str">
        <f>IFERROR(IF(INDEX(AF$1:AF325,MATCH(J326,J$1:J325,0),1)=0,"",INDEX(AF$1:AF325,MATCH(J326,J$1:J325,0),1)),"")</f>
        <v/>
      </c>
      <c r="AG326" s="2" t="str">
        <f>IFERROR(IF(INDEX(AG$1:AG325,MATCH(J326,J$1:J325,0),1)=0,"",INDEX(AG$1:AG325,MATCH(J326,J$1:J325,0),1)),"")</f>
        <v/>
      </c>
      <c r="AH326" s="2"/>
      <c r="AI326" s="2"/>
      <c r="AJ326" s="2"/>
      <c r="AK326" s="4"/>
      <c r="AL326" s="4"/>
      <c r="AM326" s="4"/>
      <c r="AN326" s="4"/>
      <c r="AO326" s="4"/>
      <c r="AP326" s="4"/>
      <c r="AQ326" s="4"/>
      <c r="AR326" s="4"/>
      <c r="AS326" s="4"/>
      <c r="AU326" s="7"/>
      <c r="AV326" s="47"/>
      <c r="AW326" s="66"/>
      <c r="AX326" s="66"/>
      <c r="AY326" s="66"/>
      <c r="AZ326" s="78"/>
      <c r="BA326" s="66"/>
      <c r="BB326" s="66"/>
      <c r="BC326" s="4"/>
      <c r="BD326" s="69"/>
      <c r="BE326" s="4"/>
      <c r="BF326" s="4"/>
      <c r="BG326" s="9" t="s">
        <v>157</v>
      </c>
      <c r="BH326" s="7"/>
      <c r="BI326" s="7"/>
      <c r="BJ326" s="7"/>
      <c r="BK326" s="7"/>
      <c r="BL326" s="7"/>
      <c r="BM326" s="7" t="str">
        <f t="shared" ca="1" si="71"/>
        <v/>
      </c>
      <c r="BN326" s="75" t="str">
        <f t="shared" si="72"/>
        <v/>
      </c>
      <c r="BO326" s="75" t="str">
        <f t="shared" si="73"/>
        <v/>
      </c>
      <c r="BU326" s="4" t="str">
        <f>IF(IFERROR(VLOOKUP(C326,C327:C$1993,1,0),"")="","",COUNTIF(C:C,C326))</f>
        <v/>
      </c>
      <c r="BY326" s="5" t="str">
        <f>IF(B326="","",IF(BU326="",1+(MAX(BY$2:BY325)),""))</f>
        <v/>
      </c>
      <c r="BZ326" s="5" t="str">
        <f t="shared" si="74"/>
        <v/>
      </c>
      <c r="CA326" s="5" t="str">
        <f t="shared" si="75"/>
        <v/>
      </c>
      <c r="CB326" s="14" t="str">
        <f t="shared" si="76"/>
        <v/>
      </c>
      <c r="CC326" s="25"/>
      <c r="CD326" s="15"/>
      <c r="CE326" s="5" t="str">
        <f t="shared" si="68"/>
        <v/>
      </c>
      <c r="CH326" s="5" t="str">
        <f t="shared" si="67"/>
        <v/>
      </c>
      <c r="CI326" s="5" t="str">
        <f>IF(J326="","",IFERROR(IF(VLOOKUP(J326,J$2:J325,1,0)=0,"",""),J326))</f>
        <v/>
      </c>
      <c r="CJ326" s="22" t="str">
        <f>IF(CI326="","",(IFERROR(VLOOKUP(MID(CI326,1,1),$DA$2:DE$28,3,0),0)+IFERROR(VLOOKUP(MID(CI326,2,1),DA$2:DE$28,4,0),0)+IFERROR(VLOOKUP(MID(CI326,3,1),DA$2:DE$28,5,0),0)+(ROW(CI326)/1000000000000)))</f>
        <v/>
      </c>
      <c r="CL326" s="5">
        <v>325</v>
      </c>
      <c r="CM326" s="5" t="str">
        <f>IFERROR(VLOOKUP(CL326,CH$2:CI1402,2,0),"")</f>
        <v/>
      </c>
      <c r="CO326" s="14"/>
      <c r="DG326" s="5" t="e">
        <f>IF(REPORTE!AH$2="si",IF(C326=VALUE(REPORTE!C$22),IF(SUM(DG327:DG$1993),CONCATENATE(INT(B326),", "),INT(B326)),""),IF(C326=VALUE(REPORTE!C$21),IF(SUM(DG327:DG$1993),CONCATENATE(INT(B326),", "),INT(B326)),""))</f>
        <v>#VALUE!</v>
      </c>
    </row>
    <row r="327" spans="1:111" s="5" customFormat="1" ht="15" customHeight="1" x14ac:dyDescent="0.25">
      <c r="A327" s="4" t="str">
        <f t="shared" ca="1" si="69"/>
        <v/>
      </c>
      <c r="B327" s="6"/>
      <c r="C327" s="8"/>
      <c r="D327" s="1" t="str">
        <f>IFERROR(INDEX('padron cfe'!B:B,MATCH(DATOS!C327,'padron cfe'!A:A,0),1),"")</f>
        <v/>
      </c>
      <c r="E327" s="1"/>
      <c r="F327" s="7"/>
      <c r="G327" s="9" t="s">
        <v>157</v>
      </c>
      <c r="H327" s="5" t="str">
        <f>IF(F327="","",IFERROR(CONCATENATE("PEUA",VLOOKUP(ESTADO,REPORTE!AV$2:AW$33,2,0),DIDTRITO_FORM,CADER_FORM,IFERROR(INDEX(BS:BS,MATCH(DAY(F327),BR:BR,0),1),DAY(F327)),IFERROR(INDEX(BS:BS,MATCH(MONTH(F327),BR:BR,0),1),MONTH(F327)),YEAR(F327),G327),""))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77"/>
        <v/>
      </c>
      <c r="T327" s="2" t="str">
        <f>IFERROR(INDEX('padron cfe'!D:D,MATCH(DATOS!C327,'padron cfe'!A:A,0),1),"")</f>
        <v/>
      </c>
      <c r="U327" s="4"/>
      <c r="V327" s="4"/>
      <c r="W327" s="4"/>
      <c r="X327" s="4"/>
      <c r="Y327" s="6" t="s">
        <v>157</v>
      </c>
      <c r="Z327" s="4"/>
      <c r="AA327" s="4" t="str">
        <f t="shared" si="70"/>
        <v/>
      </c>
      <c r="AB327" s="4"/>
      <c r="AC327" s="4"/>
      <c r="AD327" s="4"/>
      <c r="AE327" s="2" t="str">
        <f>IFERROR(IF(INDEX(AE$1:AE326,MATCH(J327,J$1:J326,0),1)=0,"",INDEX(AE$1:AE326,MATCH(J327,J$1:J326,0),1)),"")</f>
        <v/>
      </c>
      <c r="AF327" s="2" t="str">
        <f>IFERROR(IF(INDEX(AF$1:AF326,MATCH(J327,J$1:J326,0),1)=0,"",INDEX(AF$1:AF326,MATCH(J327,J$1:J326,0),1)),"")</f>
        <v/>
      </c>
      <c r="AG327" s="2" t="str">
        <f>IFERROR(IF(INDEX(AG$1:AG326,MATCH(J327,J$1:J326,0),1)=0,"",INDEX(AG$1:AG326,MATCH(J327,J$1:J326,0),1)),"")</f>
        <v/>
      </c>
      <c r="AH327" s="2"/>
      <c r="AI327" s="2"/>
      <c r="AJ327" s="2"/>
      <c r="AK327" s="4"/>
      <c r="AL327" s="4"/>
      <c r="AM327" s="4"/>
      <c r="AN327" s="4"/>
      <c r="AO327" s="4"/>
      <c r="AP327" s="4"/>
      <c r="AQ327" s="4"/>
      <c r="AR327" s="4"/>
      <c r="AS327" s="4"/>
      <c r="AU327" s="7"/>
      <c r="AV327" s="47"/>
      <c r="AW327" s="66"/>
      <c r="AX327" s="66"/>
      <c r="AY327" s="66"/>
      <c r="AZ327" s="78"/>
      <c r="BA327" s="66"/>
      <c r="BB327" s="66"/>
      <c r="BC327" s="4"/>
      <c r="BD327" s="69"/>
      <c r="BE327" s="4"/>
      <c r="BF327" s="4"/>
      <c r="BG327" s="9"/>
      <c r="BH327" s="7"/>
      <c r="BI327" s="7"/>
      <c r="BJ327" s="7"/>
      <c r="BK327" s="7"/>
      <c r="BL327" s="7"/>
      <c r="BM327" s="7" t="str">
        <f t="shared" ca="1" si="71"/>
        <v/>
      </c>
      <c r="BN327" s="75" t="str">
        <f t="shared" si="72"/>
        <v/>
      </c>
      <c r="BO327" s="75" t="str">
        <f t="shared" si="73"/>
        <v/>
      </c>
      <c r="BU327" s="4" t="str">
        <f>IF(IFERROR(VLOOKUP(C327,C328:C$1993,1,0),"")="","",COUNTIF(C:C,C327))</f>
        <v/>
      </c>
      <c r="BY327" s="5" t="str">
        <f>IF(B327="","",IF(BU327="",1+(MAX(BY$2:BY326)),""))</f>
        <v/>
      </c>
      <c r="BZ327" s="5" t="str">
        <f t="shared" si="74"/>
        <v/>
      </c>
      <c r="CA327" s="5" t="str">
        <f t="shared" si="75"/>
        <v/>
      </c>
      <c r="CB327" s="14" t="str">
        <f t="shared" si="76"/>
        <v/>
      </c>
      <c r="CC327" s="25"/>
      <c r="CD327" s="15"/>
      <c r="CE327" s="5" t="str">
        <f t="shared" si="68"/>
        <v/>
      </c>
      <c r="CH327" s="5" t="str">
        <f t="shared" si="67"/>
        <v/>
      </c>
      <c r="CI327" s="5" t="str">
        <f>IF(J327="","",IFERROR(IF(VLOOKUP(J327,J$2:J326,1,0)=0,"",""),J327))</f>
        <v/>
      </c>
      <c r="CJ327" s="22" t="str">
        <f>IF(CI327="","",(IFERROR(VLOOKUP(MID(CI327,1,1),$DA$2:DE$28,3,0),0)+IFERROR(VLOOKUP(MID(CI327,2,1),DA$2:DE$28,4,0),0)+IFERROR(VLOOKUP(MID(CI327,3,1),DA$2:DE$28,5,0),0)+(ROW(CI327)/1000000000000)))</f>
        <v/>
      </c>
      <c r="CL327" s="5">
        <v>326</v>
      </c>
      <c r="CM327" s="5" t="str">
        <f>IFERROR(VLOOKUP(CL327,CH$2:CI1403,2,0),"")</f>
        <v/>
      </c>
      <c r="DG327" s="5" t="e">
        <f>IF(REPORTE!AH$2="si",IF(C327=VALUE(REPORTE!C$22),IF(SUM(DG328:DG$1993),CONCATENATE(INT(B327),", "),INT(B327)),""),IF(C327=VALUE(REPORTE!C$21),IF(SUM(DG328:DG$1993),CONCATENATE(INT(B327),", "),INT(B327)),""))</f>
        <v>#VALUE!</v>
      </c>
    </row>
    <row r="328" spans="1:111" s="5" customFormat="1" ht="15" customHeight="1" x14ac:dyDescent="0.25">
      <c r="A328" s="4" t="str">
        <f t="shared" ca="1" si="69"/>
        <v/>
      </c>
      <c r="B328" s="6"/>
      <c r="C328" s="8"/>
      <c r="D328" s="1" t="str">
        <f>IFERROR(INDEX('padron cfe'!B:B,MATCH(DATOS!C328,'padron cfe'!A:A,0),1),"")</f>
        <v/>
      </c>
      <c r="E328" s="1"/>
      <c r="F328" s="7"/>
      <c r="G328" s="9" t="s">
        <v>157</v>
      </c>
      <c r="H328" s="5" t="str">
        <f>IF(F328="","",IFERROR(CONCATENATE("PEUA",VLOOKUP(ESTADO,REPORTE!AV$2:AW$33,2,0),DIDTRITO_FORM,CADER_FORM,IFERROR(INDEX(BS:BS,MATCH(DAY(F328),BR:BR,0),1),DAY(F328)),IFERROR(INDEX(BS:BS,MATCH(MONTH(F328),BR:BR,0),1),MONTH(F328)),YEAR(F328),G328),""))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77"/>
        <v/>
      </c>
      <c r="T328" s="2" t="str">
        <f>IFERROR(INDEX('padron cfe'!D:D,MATCH(DATOS!C328,'padron cfe'!A:A,0),1),"")</f>
        <v/>
      </c>
      <c r="U328" s="4"/>
      <c r="V328" s="4"/>
      <c r="W328" s="4"/>
      <c r="X328" s="4"/>
      <c r="Y328" s="6" t="s">
        <v>157</v>
      </c>
      <c r="Z328" s="4"/>
      <c r="AA328" s="4" t="str">
        <f t="shared" si="70"/>
        <v/>
      </c>
      <c r="AB328" s="4"/>
      <c r="AC328" s="4"/>
      <c r="AD328" s="4"/>
      <c r="AE328" s="2" t="str">
        <f>IFERROR(IF(INDEX(AE$1:AE327,MATCH(J328,J$1:J327,0),1)=0,"",INDEX(AE$1:AE327,MATCH(J328,J$1:J327,0),1)),"")</f>
        <v/>
      </c>
      <c r="AF328" s="2" t="str">
        <f>IFERROR(IF(INDEX(AF$1:AF327,MATCH(J328,J$1:J327,0),1)=0,"",INDEX(AF$1:AF327,MATCH(J328,J$1:J327,0),1)),"")</f>
        <v/>
      </c>
      <c r="AG328" s="2" t="str">
        <f>IFERROR(IF(INDEX(AG$1:AG327,MATCH(J328,J$1:J327,0),1)=0,"",INDEX(AG$1:AG327,MATCH(J328,J$1:J327,0),1)),"")</f>
        <v/>
      </c>
      <c r="AH328" s="2"/>
      <c r="AI328" s="2"/>
      <c r="AJ328" s="2"/>
      <c r="AK328" s="4"/>
      <c r="AL328" s="4"/>
      <c r="AM328" s="4"/>
      <c r="AN328" s="4"/>
      <c r="AO328" s="4"/>
      <c r="AP328" s="4"/>
      <c r="AQ328" s="4"/>
      <c r="AR328" s="4"/>
      <c r="AS328" s="4"/>
      <c r="AU328" s="7"/>
      <c r="AV328" s="47"/>
      <c r="AW328" s="66"/>
      <c r="AX328" s="66"/>
      <c r="AY328" s="66"/>
      <c r="AZ328" s="78"/>
      <c r="BA328" s="66"/>
      <c r="BB328" s="66"/>
      <c r="BC328" s="4"/>
      <c r="BD328" s="69"/>
      <c r="BE328" s="4"/>
      <c r="BF328" s="4"/>
      <c r="BG328" s="9" t="s">
        <v>157</v>
      </c>
      <c r="BH328" s="7"/>
      <c r="BI328" s="7"/>
      <c r="BJ328" s="7"/>
      <c r="BK328" s="7"/>
      <c r="BL328" s="7"/>
      <c r="BM328" s="7" t="str">
        <f t="shared" ca="1" si="71"/>
        <v/>
      </c>
      <c r="BN328" s="75" t="str">
        <f t="shared" si="72"/>
        <v/>
      </c>
      <c r="BO328" s="75" t="str">
        <f t="shared" si="73"/>
        <v/>
      </c>
      <c r="BU328" s="4" t="str">
        <f>IF(IFERROR(VLOOKUP(C328,C329:C$1993,1,0),"")="","",COUNTIF(C:C,C328))</f>
        <v/>
      </c>
      <c r="BY328" s="5" t="str">
        <f>IF(B328="","",IF(BU328="",1+(MAX(BY$2:BY327)),""))</f>
        <v/>
      </c>
      <c r="BZ328" s="5" t="str">
        <f t="shared" si="74"/>
        <v/>
      </c>
      <c r="CA328" s="5" t="str">
        <f t="shared" si="75"/>
        <v/>
      </c>
      <c r="CB328" s="14" t="str">
        <f t="shared" si="76"/>
        <v/>
      </c>
      <c r="CC328" s="25"/>
      <c r="CD328" s="15"/>
      <c r="CE328" s="5" t="str">
        <f t="shared" si="68"/>
        <v/>
      </c>
      <c r="CH328" s="5" t="str">
        <f t="shared" si="67"/>
        <v/>
      </c>
      <c r="CI328" s="5" t="str">
        <f>IF(J328="","",IFERROR(IF(VLOOKUP(J328,J$2:J327,1,0)=0,"",""),J328))</f>
        <v/>
      </c>
      <c r="CJ328" s="22" t="str">
        <f>IF(CI328="","",(IFERROR(VLOOKUP(MID(CI328,1,1),$DA$2:DE$28,3,0),0)+IFERROR(VLOOKUP(MID(CI328,2,1),DA$2:DE$28,4,0),0)+IFERROR(VLOOKUP(MID(CI328,3,1),DA$2:DE$28,5,0),0)+(ROW(CI328)/1000000000000)))</f>
        <v/>
      </c>
      <c r="CL328" s="5">
        <v>327</v>
      </c>
      <c r="CM328" s="5" t="str">
        <f>IFERROR(VLOOKUP(CL328,CH$2:CI1404,2,0),"")</f>
        <v/>
      </c>
      <c r="DG328" s="5" t="e">
        <f>IF(REPORTE!AH$2="si",IF(C328=VALUE(REPORTE!C$22),IF(SUM(DG329:DG$1993),CONCATENATE(INT(B328),", "),INT(B328)),""),IF(C328=VALUE(REPORTE!C$21),IF(SUM(DG329:DG$1993),CONCATENATE(INT(B328),", "),INT(B328)),""))</f>
        <v>#VALUE!</v>
      </c>
    </row>
    <row r="329" spans="1:111" s="5" customFormat="1" ht="15" customHeight="1" x14ac:dyDescent="0.25">
      <c r="A329" s="4" t="str">
        <f t="shared" ca="1" si="69"/>
        <v/>
      </c>
      <c r="B329" s="6"/>
      <c r="C329" s="8"/>
      <c r="D329" s="1" t="str">
        <f>IFERROR(INDEX('padron cfe'!B:B,MATCH(DATOS!C329,'padron cfe'!A:A,0),1),"")</f>
        <v/>
      </c>
      <c r="E329" s="1"/>
      <c r="F329" s="7"/>
      <c r="G329" s="9" t="s">
        <v>157</v>
      </c>
      <c r="H329" s="5" t="str">
        <f>IF(F329="","",IFERROR(CONCATENATE("PEUA",VLOOKUP(ESTADO,REPORTE!AV$2:AW$33,2,0),DIDTRITO_FORM,CADER_FORM,IFERROR(INDEX(BS:BS,MATCH(DAY(F329),BR:BR,0),1),DAY(F329)),IFERROR(INDEX(BS:BS,MATCH(MONTH(F329),BR:BR,0),1),MONTH(F329)),YEAR(F329),G329),""))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77"/>
        <v/>
      </c>
      <c r="T329" s="2" t="str">
        <f>IFERROR(INDEX('padron cfe'!D:D,MATCH(DATOS!C329,'padron cfe'!A:A,0),1),"")</f>
        <v/>
      </c>
      <c r="U329" s="4"/>
      <c r="V329" s="4"/>
      <c r="W329" s="4"/>
      <c r="X329" s="4"/>
      <c r="Y329" s="6" t="s">
        <v>157</v>
      </c>
      <c r="Z329" s="4"/>
      <c r="AA329" s="4" t="str">
        <f t="shared" si="70"/>
        <v/>
      </c>
      <c r="AB329" s="4"/>
      <c r="AC329" s="4"/>
      <c r="AD329" s="4"/>
      <c r="AE329" s="2" t="str">
        <f>IFERROR(IF(INDEX(AE$1:AE328,MATCH(J329,J$1:J328,0),1)=0,"",INDEX(AE$1:AE328,MATCH(J329,J$1:J328,0),1)),"")</f>
        <v/>
      </c>
      <c r="AF329" s="2" t="str">
        <f>IFERROR(IF(INDEX(AF$1:AF328,MATCH(J329,J$1:J328,0),1)=0,"",INDEX(AF$1:AF328,MATCH(J329,J$1:J328,0),1)),"")</f>
        <v/>
      </c>
      <c r="AG329" s="2" t="str">
        <f>IFERROR(IF(INDEX(AG$1:AG328,MATCH(J329,J$1:J328,0),1)=0,"",INDEX(AG$1:AG328,MATCH(J329,J$1:J328,0),1)),"")</f>
        <v/>
      </c>
      <c r="AH329" s="2"/>
      <c r="AI329" s="2"/>
      <c r="AJ329" s="2"/>
      <c r="AK329" s="4"/>
      <c r="AL329" s="4"/>
      <c r="AM329" s="4"/>
      <c r="AN329" s="4"/>
      <c r="AO329" s="4"/>
      <c r="AP329" s="4"/>
      <c r="AQ329" s="4"/>
      <c r="AR329" s="4"/>
      <c r="AS329" s="4"/>
      <c r="AU329" s="7"/>
      <c r="AV329" s="47"/>
      <c r="AW329" s="66"/>
      <c r="AX329" s="66"/>
      <c r="AY329" s="66"/>
      <c r="AZ329" s="78"/>
      <c r="BA329" s="66"/>
      <c r="BB329" s="66"/>
      <c r="BC329" s="4"/>
      <c r="BD329" s="69"/>
      <c r="BE329" s="4"/>
      <c r="BF329" s="4"/>
      <c r="BG329" s="9"/>
      <c r="BH329" s="7"/>
      <c r="BI329" s="7"/>
      <c r="BJ329" s="7"/>
      <c r="BK329" s="7"/>
      <c r="BL329" s="7"/>
      <c r="BM329" s="7" t="str">
        <f t="shared" ca="1" si="71"/>
        <v/>
      </c>
      <c r="BN329" s="75" t="str">
        <f t="shared" si="72"/>
        <v/>
      </c>
      <c r="BO329" s="75" t="str">
        <f t="shared" si="73"/>
        <v/>
      </c>
      <c r="BU329" s="4" t="str">
        <f>IF(IFERROR(VLOOKUP(C329,C330:C$1993,1,0),"")="","",COUNTIF(C:C,C329))</f>
        <v/>
      </c>
      <c r="BY329" s="5" t="str">
        <f>IF(B329="","",IF(BU329="",1+(MAX(BY$2:BY328)),""))</f>
        <v/>
      </c>
      <c r="BZ329" s="5" t="str">
        <f t="shared" si="74"/>
        <v/>
      </c>
      <c r="CA329" s="5" t="str">
        <f t="shared" si="75"/>
        <v/>
      </c>
      <c r="CB329" s="14" t="str">
        <f t="shared" si="76"/>
        <v/>
      </c>
      <c r="CC329" s="25"/>
      <c r="CD329" s="15"/>
      <c r="CE329" s="5" t="str">
        <f t="shared" ref="CE329:CE360" si="78">CONCATENATE(AJ329,AL329,AM329,AN329,AO329)</f>
        <v/>
      </c>
      <c r="CH329" s="5" t="str">
        <f t="shared" si="67"/>
        <v/>
      </c>
      <c r="CI329" s="5" t="str">
        <f>IF(J329="","",IFERROR(IF(VLOOKUP(J329,J$2:J328,1,0)=0,"",""),J329))</f>
        <v/>
      </c>
      <c r="CJ329" s="22" t="str">
        <f>IF(CI329="","",(IFERROR(VLOOKUP(MID(CI329,1,1),$DA$2:DE$28,3,0),0)+IFERROR(VLOOKUP(MID(CI329,2,1),DA$2:DE$28,4,0),0)+IFERROR(VLOOKUP(MID(CI329,3,1),DA$2:DE$28,5,0),0)+(ROW(CI329)/1000000000000)))</f>
        <v/>
      </c>
      <c r="CL329" s="5">
        <v>328</v>
      </c>
      <c r="CM329" s="5" t="str">
        <f>IFERROR(VLOOKUP(CL329,CH$2:CI1405,2,0),"")</f>
        <v/>
      </c>
      <c r="DG329" s="5" t="e">
        <f>IF(REPORTE!AH$2="si",IF(C329=VALUE(REPORTE!C$22),IF(SUM(DG330:DG$1993),CONCATENATE(INT(B329),", "),INT(B329)),""),IF(C329=VALUE(REPORTE!C$21),IF(SUM(DG330:DG$1993),CONCATENATE(INT(B329),", "),INT(B329)),""))</f>
        <v>#VALUE!</v>
      </c>
    </row>
    <row r="330" spans="1:111" s="5" customFormat="1" ht="15" customHeight="1" x14ac:dyDescent="0.25">
      <c r="A330" s="4" t="str">
        <f t="shared" ca="1" si="69"/>
        <v/>
      </c>
      <c r="B330" s="6"/>
      <c r="C330" s="8"/>
      <c r="D330" s="1" t="str">
        <f>IFERROR(INDEX('padron cfe'!B:B,MATCH(DATOS!C330,'padron cfe'!A:A,0),1),"")</f>
        <v/>
      </c>
      <c r="E330" s="1"/>
      <c r="F330" s="7"/>
      <c r="G330" s="9" t="s">
        <v>157</v>
      </c>
      <c r="H330" s="5" t="str">
        <f>IF(F330="","",IFERROR(CONCATENATE("PEUA",VLOOKUP(ESTADO,REPORTE!AV$2:AW$33,2,0),DIDTRITO_FORM,CADER_FORM,IFERROR(INDEX(BS:BS,MATCH(DAY(F330),BR:BR,0),1),DAY(F330)),IFERROR(INDEX(BS:BS,MATCH(MONTH(F330),BR:BR,0),1),MONTH(F330)),YEAR(F330),G330),""))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77"/>
        <v/>
      </c>
      <c r="T330" s="2" t="str">
        <f>IFERROR(INDEX('padron cfe'!D:D,MATCH(DATOS!C330,'padron cfe'!A:A,0),1),"")</f>
        <v/>
      </c>
      <c r="U330" s="4"/>
      <c r="V330" s="4"/>
      <c r="W330" s="4"/>
      <c r="X330" s="4"/>
      <c r="Y330" s="6" t="s">
        <v>157</v>
      </c>
      <c r="Z330" s="4"/>
      <c r="AA330" s="4" t="str">
        <f t="shared" si="70"/>
        <v/>
      </c>
      <c r="AB330" s="4"/>
      <c r="AC330" s="4"/>
      <c r="AD330" s="4"/>
      <c r="AE330" s="2" t="str">
        <f>IFERROR(IF(INDEX(AE$1:AE329,MATCH(J330,J$1:J329,0),1)=0,"",INDEX(AE$1:AE329,MATCH(J330,J$1:J329,0),1)),"")</f>
        <v/>
      </c>
      <c r="AF330" s="2" t="str">
        <f>IFERROR(IF(INDEX(AF$1:AF329,MATCH(J330,J$1:J329,0),1)=0,"",INDEX(AF$1:AF329,MATCH(J330,J$1:J329,0),1)),"")</f>
        <v/>
      </c>
      <c r="AG330" s="2" t="str">
        <f>IFERROR(IF(INDEX(AG$1:AG329,MATCH(J330,J$1:J329,0),1)=0,"",INDEX(AG$1:AG329,MATCH(J330,J$1:J329,0),1)),"")</f>
        <v/>
      </c>
      <c r="AH330" s="2"/>
      <c r="AI330" s="2"/>
      <c r="AJ330" s="2"/>
      <c r="AK330" s="4"/>
      <c r="AL330" s="4"/>
      <c r="AM330" s="4"/>
      <c r="AN330" s="4"/>
      <c r="AO330" s="4"/>
      <c r="AP330" s="4"/>
      <c r="AQ330" s="4"/>
      <c r="AR330" s="4"/>
      <c r="AS330" s="4"/>
      <c r="AU330" s="7"/>
      <c r="AV330" s="47"/>
      <c r="AW330" s="66"/>
      <c r="AX330" s="66"/>
      <c r="AY330" s="66"/>
      <c r="AZ330" s="78"/>
      <c r="BA330" s="66"/>
      <c r="BB330" s="66"/>
      <c r="BC330" s="4"/>
      <c r="BD330" s="69"/>
      <c r="BE330" s="4"/>
      <c r="BF330" s="4"/>
      <c r="BG330" s="9" t="s">
        <v>157</v>
      </c>
      <c r="BH330" s="7"/>
      <c r="BI330" s="7"/>
      <c r="BJ330" s="7"/>
      <c r="BK330" s="7"/>
      <c r="BL330" s="7"/>
      <c r="BM330" s="7" t="str">
        <f t="shared" ca="1" si="71"/>
        <v/>
      </c>
      <c r="BN330" s="75" t="str">
        <f t="shared" si="72"/>
        <v/>
      </c>
      <c r="BO330" s="75" t="str">
        <f t="shared" si="73"/>
        <v/>
      </c>
      <c r="BU330" s="4" t="str">
        <f>IF(IFERROR(VLOOKUP(C330,C331:C$1993,1,0),"")="","",COUNTIF(C:C,C330))</f>
        <v/>
      </c>
      <c r="BY330" s="5" t="str">
        <f>IF(B330="","",IF(BU330="",1+(MAX(BY$2:BY329)),""))</f>
        <v/>
      </c>
      <c r="BZ330" s="5" t="str">
        <f t="shared" si="74"/>
        <v/>
      </c>
      <c r="CA330" s="5" t="str">
        <f t="shared" si="75"/>
        <v/>
      </c>
      <c r="CB330" s="14" t="str">
        <f t="shared" si="76"/>
        <v/>
      </c>
      <c r="CC330" s="25"/>
      <c r="CD330" s="15"/>
      <c r="CE330" s="5" t="str">
        <f t="shared" si="78"/>
        <v/>
      </c>
      <c r="CH330" s="5" t="str">
        <f t="shared" si="67"/>
        <v/>
      </c>
      <c r="CI330" s="5" t="str">
        <f>IF(J330="","",IFERROR(IF(VLOOKUP(J330,J$2:J329,1,0)=0,"",""),J330))</f>
        <v/>
      </c>
      <c r="CJ330" s="22" t="str">
        <f>IF(CI330="","",(IFERROR(VLOOKUP(MID(CI330,1,1),$DA$2:DE$28,3,0),0)+IFERROR(VLOOKUP(MID(CI330,2,1),DA$2:DE$28,4,0),0)+IFERROR(VLOOKUP(MID(CI330,3,1),DA$2:DE$28,5,0),0)+(ROW(CI330)/1000000000000)))</f>
        <v/>
      </c>
      <c r="CL330" s="5">
        <v>329</v>
      </c>
      <c r="CM330" s="5" t="str">
        <f>IFERROR(VLOOKUP(CL330,CH$2:CI1406,2,0),"")</f>
        <v/>
      </c>
      <c r="DG330" s="5" t="e">
        <f>IF(REPORTE!AH$2="si",IF(C330=VALUE(REPORTE!C$22),IF(SUM(DG331:DG$1993),CONCATENATE(INT(B330),", "),INT(B330)),""),IF(C330=VALUE(REPORTE!C$21),IF(SUM(DG331:DG$1993),CONCATENATE(INT(B330),", "),INT(B330)),""))</f>
        <v>#VALUE!</v>
      </c>
    </row>
    <row r="331" spans="1:111" s="5" customFormat="1" ht="15" customHeight="1" x14ac:dyDescent="0.25">
      <c r="A331" s="4" t="str">
        <f t="shared" ca="1" si="69"/>
        <v/>
      </c>
      <c r="B331" s="6"/>
      <c r="C331" s="8"/>
      <c r="D331" s="1" t="str">
        <f>IFERROR(INDEX('padron cfe'!B:B,MATCH(DATOS!C331,'padron cfe'!A:A,0),1),"")</f>
        <v/>
      </c>
      <c r="E331" s="1"/>
      <c r="F331" s="7"/>
      <c r="G331" s="9" t="s">
        <v>157</v>
      </c>
      <c r="H331" s="5" t="str">
        <f>IF(F331="","",IFERROR(CONCATENATE("PEUA",VLOOKUP(ESTADO,REPORTE!AV$2:AW$33,2,0),DIDTRITO_FORM,CADER_FORM,IFERROR(INDEX(BS:BS,MATCH(DAY(F331),BR:BR,0),1),DAY(F331)),IFERROR(INDEX(BS:BS,MATCH(MONTH(F331),BR:BR,0),1),MONTH(F331)),YEAR(F331),G331),""))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77"/>
        <v/>
      </c>
      <c r="T331" s="2" t="str">
        <f>IFERROR(INDEX('padron cfe'!D:D,MATCH(DATOS!C331,'padron cfe'!A:A,0),1),"")</f>
        <v/>
      </c>
      <c r="U331" s="4"/>
      <c r="V331" s="4"/>
      <c r="W331" s="4"/>
      <c r="X331" s="4"/>
      <c r="Y331" s="6" t="s">
        <v>157</v>
      </c>
      <c r="Z331" s="4"/>
      <c r="AA331" s="4" t="str">
        <f t="shared" si="70"/>
        <v/>
      </c>
      <c r="AB331" s="4"/>
      <c r="AC331" s="4"/>
      <c r="AD331" s="4"/>
      <c r="AE331" s="2" t="str">
        <f>IFERROR(IF(INDEX(AE$1:AE330,MATCH(J331,J$1:J330,0),1)=0,"",INDEX(AE$1:AE330,MATCH(J331,J$1:J330,0),1)),"")</f>
        <v/>
      </c>
      <c r="AF331" s="2" t="str">
        <f>IFERROR(IF(INDEX(AF$1:AF330,MATCH(J331,J$1:J330,0),1)=0,"",INDEX(AF$1:AF330,MATCH(J331,J$1:J330,0),1)),"")</f>
        <v/>
      </c>
      <c r="AG331" s="2" t="str">
        <f>IFERROR(IF(INDEX(AG$1:AG330,MATCH(J331,J$1:J330,0),1)=0,"",INDEX(AG$1:AG330,MATCH(J331,J$1:J330,0),1)),"")</f>
        <v/>
      </c>
      <c r="AH331" s="2"/>
      <c r="AI331" s="2"/>
      <c r="AJ331" s="2"/>
      <c r="AK331" s="4"/>
      <c r="AL331" s="4"/>
      <c r="AM331" s="4"/>
      <c r="AN331" s="4"/>
      <c r="AO331" s="4"/>
      <c r="AP331" s="4"/>
      <c r="AQ331" s="4"/>
      <c r="AR331" s="4"/>
      <c r="AS331" s="4"/>
      <c r="AU331" s="7"/>
      <c r="AV331" s="47"/>
      <c r="AW331" s="66"/>
      <c r="AX331" s="66"/>
      <c r="AY331" s="66"/>
      <c r="AZ331" s="78"/>
      <c r="BA331" s="66"/>
      <c r="BB331" s="66"/>
      <c r="BC331" s="4"/>
      <c r="BD331" s="69"/>
      <c r="BE331" s="4"/>
      <c r="BF331" s="4"/>
      <c r="BG331" s="9"/>
      <c r="BH331" s="7"/>
      <c r="BI331" s="7"/>
      <c r="BJ331" s="7"/>
      <c r="BK331" s="7"/>
      <c r="BL331" s="7"/>
      <c r="BM331" s="7" t="str">
        <f t="shared" ca="1" si="71"/>
        <v/>
      </c>
      <c r="BN331" s="75" t="str">
        <f t="shared" si="72"/>
        <v/>
      </c>
      <c r="BO331" s="75" t="str">
        <f t="shared" si="73"/>
        <v/>
      </c>
      <c r="BU331" s="4" t="str">
        <f>IF(IFERROR(VLOOKUP(C331,C332:C$1993,1,0),"")="","",COUNTIF(C:C,C331))</f>
        <v/>
      </c>
      <c r="BY331" s="5" t="str">
        <f>IF(B331="","",IF(BU331="",1+(MAX(BY$2:BY330)),""))</f>
        <v/>
      </c>
      <c r="BZ331" s="5" t="str">
        <f t="shared" si="74"/>
        <v/>
      </c>
      <c r="CA331" s="5" t="str">
        <f t="shared" si="75"/>
        <v/>
      </c>
      <c r="CB331" s="14" t="str">
        <f t="shared" si="76"/>
        <v/>
      </c>
      <c r="CC331" s="25"/>
      <c r="CD331" s="15"/>
      <c r="CE331" s="5" t="str">
        <f t="shared" si="78"/>
        <v/>
      </c>
      <c r="CH331" s="5" t="str">
        <f t="shared" ref="CH331:CH376" si="79">IFERROR(RANK(CJ331,CJ$2:CJ$1493,1),"")</f>
        <v/>
      </c>
      <c r="CI331" s="5" t="str">
        <f>IF(J331="","",IFERROR(IF(VLOOKUP(J331,J$2:J330,1,0)=0,"",""),J331))</f>
        <v/>
      </c>
      <c r="CJ331" s="22" t="str">
        <f>IF(CI331="","",(IFERROR(VLOOKUP(MID(CI331,1,1),$DA$2:DE$28,3,0),0)+IFERROR(VLOOKUP(MID(CI331,2,1),DA$2:DE$28,4,0),0)+IFERROR(VLOOKUP(MID(CI331,3,1),DA$2:DE$28,5,0),0)+(ROW(CI331)/1000000000000)))</f>
        <v/>
      </c>
      <c r="CL331" s="5">
        <v>330</v>
      </c>
      <c r="CM331" s="5" t="str">
        <f>IFERROR(VLOOKUP(CL331,CH$2:CI1407,2,0),"")</f>
        <v/>
      </c>
      <c r="DG331" s="5" t="e">
        <f>IF(REPORTE!AH$2="si",IF(C331=VALUE(REPORTE!C$22),IF(SUM(DG332:DG$1993),CONCATENATE(INT(B331),", "),INT(B331)),""),IF(C331=VALUE(REPORTE!C$21),IF(SUM(DG332:DG$1993),CONCATENATE(INT(B331),", "),INT(B331)),""))</f>
        <v>#VALUE!</v>
      </c>
    </row>
    <row r="332" spans="1:111" s="5" customFormat="1" ht="15" customHeight="1" x14ac:dyDescent="0.25">
      <c r="A332" s="4" t="str">
        <f t="shared" ca="1" si="69"/>
        <v/>
      </c>
      <c r="B332" s="6"/>
      <c r="C332" s="8"/>
      <c r="D332" s="1" t="str">
        <f>IFERROR(INDEX('padron cfe'!B:B,MATCH(DATOS!C332,'padron cfe'!A:A,0),1),"")</f>
        <v/>
      </c>
      <c r="E332" s="1"/>
      <c r="F332" s="7"/>
      <c r="G332" s="9" t="s">
        <v>157</v>
      </c>
      <c r="H332" s="5" t="str">
        <f>IF(F332="","",IFERROR(CONCATENATE("PEUA",VLOOKUP(ESTADO,REPORTE!AV$2:AW$33,2,0),DIDTRITO_FORM,CADER_FORM,IFERROR(INDEX(BS:BS,MATCH(DAY(F332),BR:BR,0),1),DAY(F332)),IFERROR(INDEX(BS:BS,MATCH(MONTH(F332),BR:BR,0),1),MONTH(F332)),YEAR(F332),G332),""))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77"/>
        <v/>
      </c>
      <c r="T332" s="2" t="str">
        <f>IFERROR(INDEX('padron cfe'!D:D,MATCH(DATOS!C332,'padron cfe'!A:A,0),1),"")</f>
        <v/>
      </c>
      <c r="U332" s="4"/>
      <c r="V332" s="4"/>
      <c r="W332" s="4"/>
      <c r="X332" s="4"/>
      <c r="Y332" s="6" t="s">
        <v>157</v>
      </c>
      <c r="Z332" s="4"/>
      <c r="AA332" s="4" t="str">
        <f t="shared" si="70"/>
        <v/>
      </c>
      <c r="AB332" s="4"/>
      <c r="AC332" s="4"/>
      <c r="AD332" s="4"/>
      <c r="AE332" s="2" t="str">
        <f>IFERROR(IF(INDEX(AE$1:AE331,MATCH(J332,J$1:J331,0),1)=0,"",INDEX(AE$1:AE331,MATCH(J332,J$1:J331,0),1)),"")</f>
        <v/>
      </c>
      <c r="AF332" s="2" t="str">
        <f>IFERROR(IF(INDEX(AF$1:AF331,MATCH(J332,J$1:J331,0),1)=0,"",INDEX(AF$1:AF331,MATCH(J332,J$1:J331,0),1)),"")</f>
        <v/>
      </c>
      <c r="AG332" s="2" t="str">
        <f>IFERROR(IF(INDEX(AG$1:AG331,MATCH(J332,J$1:J331,0),1)=0,"",INDEX(AG$1:AG331,MATCH(J332,J$1:J331,0),1)),"")</f>
        <v/>
      </c>
      <c r="AH332" s="2"/>
      <c r="AI332" s="2"/>
      <c r="AJ332" s="2"/>
      <c r="AK332" s="4"/>
      <c r="AL332" s="4"/>
      <c r="AM332" s="4"/>
      <c r="AN332" s="4"/>
      <c r="AO332" s="4"/>
      <c r="AP332" s="4"/>
      <c r="AQ332" s="4"/>
      <c r="AR332" s="4"/>
      <c r="AS332" s="4"/>
      <c r="AU332" s="7"/>
      <c r="AV332" s="47"/>
      <c r="AW332" s="66"/>
      <c r="AX332" s="66"/>
      <c r="AY332" s="66"/>
      <c r="AZ332" s="78"/>
      <c r="BA332" s="66"/>
      <c r="BB332" s="66"/>
      <c r="BC332" s="4"/>
      <c r="BD332" s="69"/>
      <c r="BE332" s="4"/>
      <c r="BF332" s="4"/>
      <c r="BG332" s="9" t="s">
        <v>157</v>
      </c>
      <c r="BH332" s="7"/>
      <c r="BI332" s="7"/>
      <c r="BJ332" s="7"/>
      <c r="BK332" s="7"/>
      <c r="BL332" s="7"/>
      <c r="BM332" s="7" t="str">
        <f t="shared" ca="1" si="71"/>
        <v/>
      </c>
      <c r="BN332" s="75" t="str">
        <f t="shared" si="72"/>
        <v/>
      </c>
      <c r="BO332" s="75" t="str">
        <f t="shared" si="73"/>
        <v/>
      </c>
      <c r="BU332" s="4" t="str">
        <f>IF(IFERROR(VLOOKUP(C332,C333:C$1993,1,0),"")="","",COUNTIF(C:C,C332))</f>
        <v/>
      </c>
      <c r="BY332" s="5" t="str">
        <f>IF(B332="","",IF(BU332="",1+(MAX(BY$2:BY331)),""))</f>
        <v/>
      </c>
      <c r="BZ332" s="5" t="str">
        <f t="shared" si="74"/>
        <v/>
      </c>
      <c r="CA332" s="5" t="str">
        <f t="shared" si="75"/>
        <v/>
      </c>
      <c r="CB332" s="14" t="str">
        <f t="shared" si="76"/>
        <v/>
      </c>
      <c r="CC332" s="25"/>
      <c r="CD332" s="15"/>
      <c r="CE332" s="5" t="str">
        <f t="shared" si="78"/>
        <v/>
      </c>
      <c r="CH332" s="5" t="str">
        <f t="shared" si="79"/>
        <v/>
      </c>
      <c r="CI332" s="5" t="str">
        <f>IF(J332="","",IFERROR(IF(VLOOKUP(J332,J$2:J331,1,0)=0,"",""),J332))</f>
        <v/>
      </c>
      <c r="CJ332" s="22" t="str">
        <f>IF(CI332="","",(IFERROR(VLOOKUP(MID(CI332,1,1),$DA$2:DE$28,3,0),0)+IFERROR(VLOOKUP(MID(CI332,2,1),DA$2:DE$28,4,0),0)+IFERROR(VLOOKUP(MID(CI332,3,1),DA$2:DE$28,5,0),0)+(ROW(CI332)/1000000000000)))</f>
        <v/>
      </c>
      <c r="CL332" s="5">
        <v>331</v>
      </c>
      <c r="CM332" s="5" t="str">
        <f>IFERROR(VLOOKUP(CL332,CH$2:CI1408,2,0),"")</f>
        <v/>
      </c>
      <c r="DG332" s="5" t="e">
        <f>IF(REPORTE!AH$2="si",IF(C332=VALUE(REPORTE!C$22),IF(SUM(DG333:DG$1993),CONCATENATE(INT(B332),", "),INT(B332)),""),IF(C332=VALUE(REPORTE!C$21),IF(SUM(DG333:DG$1993),CONCATENATE(INT(B332),", "),INT(B332)),""))</f>
        <v>#VALUE!</v>
      </c>
    </row>
    <row r="333" spans="1:111" s="5" customFormat="1" ht="15" customHeight="1" x14ac:dyDescent="0.25">
      <c r="A333" s="4" t="str">
        <f t="shared" ca="1" si="69"/>
        <v/>
      </c>
      <c r="B333" s="6"/>
      <c r="C333" s="8"/>
      <c r="D333" s="1" t="str">
        <f>IFERROR(INDEX('padron cfe'!B:B,MATCH(DATOS!C333,'padron cfe'!A:A,0),1),"")</f>
        <v/>
      </c>
      <c r="E333" s="1"/>
      <c r="F333" s="7"/>
      <c r="G333" s="9" t="s">
        <v>157</v>
      </c>
      <c r="H333" s="5" t="str">
        <f>IF(F333="","",IFERROR(CONCATENATE("PEUA",VLOOKUP(ESTADO,REPORTE!AV$2:AW$33,2,0),DIDTRITO_FORM,CADER_FORM,IFERROR(INDEX(BS:BS,MATCH(DAY(F333),BR:BR,0),1),DAY(F333)),IFERROR(INDEX(BS:BS,MATCH(MONTH(F333),BR:BR,0),1),MONTH(F333)),YEAR(F333),G333),""))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77"/>
        <v/>
      </c>
      <c r="T333" s="2" t="str">
        <f>IFERROR(INDEX('padron cfe'!D:D,MATCH(DATOS!C333,'padron cfe'!A:A,0),1),"")</f>
        <v/>
      </c>
      <c r="U333" s="4"/>
      <c r="V333" s="4"/>
      <c r="W333" s="4"/>
      <c r="X333" s="4"/>
      <c r="Y333" s="6" t="s">
        <v>157</v>
      </c>
      <c r="Z333" s="4"/>
      <c r="AA333" s="4" t="str">
        <f t="shared" si="70"/>
        <v/>
      </c>
      <c r="AB333" s="4"/>
      <c r="AC333" s="4"/>
      <c r="AD333" s="4"/>
      <c r="AE333" s="2" t="str">
        <f>IFERROR(IF(INDEX(AE$1:AE332,MATCH(J333,J$1:J332,0),1)=0,"",INDEX(AE$1:AE332,MATCH(J333,J$1:J332,0),1)),"")</f>
        <v/>
      </c>
      <c r="AF333" s="2" t="str">
        <f>IFERROR(IF(INDEX(AF$1:AF332,MATCH(J333,J$1:J332,0),1)=0,"",INDEX(AF$1:AF332,MATCH(J333,J$1:J332,0),1)),"")</f>
        <v/>
      </c>
      <c r="AG333" s="2" t="str">
        <f>IFERROR(IF(INDEX(AG$1:AG332,MATCH(J333,J$1:J332,0),1)=0,"",INDEX(AG$1:AG332,MATCH(J333,J$1:J332,0),1)),"")</f>
        <v/>
      </c>
      <c r="AH333" s="2"/>
      <c r="AI333" s="2"/>
      <c r="AJ333" s="2"/>
      <c r="AK333" s="4"/>
      <c r="AL333" s="4"/>
      <c r="AM333" s="4"/>
      <c r="AN333" s="4"/>
      <c r="AO333" s="4"/>
      <c r="AP333" s="4"/>
      <c r="AQ333" s="4"/>
      <c r="AR333" s="4"/>
      <c r="AS333" s="4"/>
      <c r="AU333" s="7"/>
      <c r="AV333" s="47"/>
      <c r="AW333" s="66"/>
      <c r="AX333" s="66"/>
      <c r="AY333" s="66"/>
      <c r="AZ333" s="78"/>
      <c r="BA333" s="66"/>
      <c r="BB333" s="66"/>
      <c r="BC333" s="4"/>
      <c r="BD333" s="69"/>
      <c r="BE333" s="4"/>
      <c r="BF333" s="4"/>
      <c r="BG333" s="9"/>
      <c r="BH333" s="7"/>
      <c r="BI333" s="7"/>
      <c r="BJ333" s="7"/>
      <c r="BK333" s="7"/>
      <c r="BL333" s="7"/>
      <c r="BM333" s="7" t="str">
        <f t="shared" ca="1" si="71"/>
        <v/>
      </c>
      <c r="BN333" s="75" t="str">
        <f t="shared" si="72"/>
        <v/>
      </c>
      <c r="BO333" s="75" t="str">
        <f t="shared" si="73"/>
        <v/>
      </c>
      <c r="BU333" s="4" t="str">
        <f>IF(IFERROR(VLOOKUP(C333,C334:C$1993,1,0),"")="","",COUNTIF(C:C,C333))</f>
        <v/>
      </c>
      <c r="BY333" s="5" t="str">
        <f>IF(B333="","",IF(BU333="",1+(MAX(BY$2:BY332)),""))</f>
        <v/>
      </c>
      <c r="BZ333" s="5" t="str">
        <f t="shared" si="74"/>
        <v/>
      </c>
      <c r="CA333" s="5" t="str">
        <f t="shared" si="75"/>
        <v/>
      </c>
      <c r="CB333" s="14" t="str">
        <f t="shared" si="76"/>
        <v/>
      </c>
      <c r="CC333" s="25"/>
      <c r="CD333" s="15"/>
      <c r="CE333" s="5" t="str">
        <f t="shared" si="78"/>
        <v/>
      </c>
      <c r="CH333" s="5" t="str">
        <f t="shared" si="79"/>
        <v/>
      </c>
      <c r="CI333" s="5" t="str">
        <f>IF(J333="","",IFERROR(IF(VLOOKUP(J333,J$2:J332,1,0)=0,"",""),J333))</f>
        <v/>
      </c>
      <c r="CJ333" s="22" t="str">
        <f>IF(CI333="","",(IFERROR(VLOOKUP(MID(CI333,1,1),$DA$2:DE$28,3,0),0)+IFERROR(VLOOKUP(MID(CI333,2,1),DA$2:DE$28,4,0),0)+IFERROR(VLOOKUP(MID(CI333,3,1),DA$2:DE$28,5,0),0)+(ROW(CI333)/1000000000000)))</f>
        <v/>
      </c>
      <c r="CL333" s="5">
        <v>332</v>
      </c>
      <c r="CM333" s="5" t="str">
        <f>IFERROR(VLOOKUP(CL333,CH$2:CI1409,2,0),"")</f>
        <v/>
      </c>
      <c r="DG333" s="5" t="e">
        <f>IF(REPORTE!AH$2="si",IF(C333=VALUE(REPORTE!C$22),IF(SUM(DG334:DG$1993),CONCATENATE(INT(B333),", "),INT(B333)),""),IF(C333=VALUE(REPORTE!C$21),IF(SUM(DG334:DG$1993),CONCATENATE(INT(B333),", "),INT(B333)),""))</f>
        <v>#VALUE!</v>
      </c>
    </row>
    <row r="334" spans="1:111" s="5" customFormat="1" ht="15" customHeight="1" x14ac:dyDescent="0.25">
      <c r="A334" s="4" t="str">
        <f t="shared" ca="1" si="69"/>
        <v/>
      </c>
      <c r="B334" s="6"/>
      <c r="C334" s="8"/>
      <c r="D334" s="1" t="str">
        <f>IFERROR(INDEX('padron cfe'!B:B,MATCH(DATOS!C334,'padron cfe'!A:A,0),1),"")</f>
        <v/>
      </c>
      <c r="E334" s="1"/>
      <c r="F334" s="7"/>
      <c r="G334" s="9" t="s">
        <v>157</v>
      </c>
      <c r="H334" s="5" t="str">
        <f>IF(F334="","",IFERROR(CONCATENATE("PEUA",VLOOKUP(ESTADO,REPORTE!AV$2:AW$33,2,0),DIDTRITO_FORM,CADER_FORM,IFERROR(INDEX(BS:BS,MATCH(DAY(F334),BR:BR,0),1),DAY(F334)),IFERROR(INDEX(BS:BS,MATCH(MONTH(F334),BR:BR,0),1),MONTH(F334)),YEAR(F334),G334),""))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77"/>
        <v/>
      </c>
      <c r="T334" s="2" t="str">
        <f>IFERROR(INDEX('padron cfe'!D:D,MATCH(DATOS!C334,'padron cfe'!A:A,0),1),"")</f>
        <v/>
      </c>
      <c r="U334" s="4"/>
      <c r="V334" s="4"/>
      <c r="W334" s="4"/>
      <c r="X334" s="4"/>
      <c r="Y334" s="6" t="s">
        <v>157</v>
      </c>
      <c r="Z334" s="4"/>
      <c r="AA334" s="4" t="str">
        <f t="shared" si="70"/>
        <v/>
      </c>
      <c r="AB334" s="4"/>
      <c r="AC334" s="4"/>
      <c r="AD334" s="4"/>
      <c r="AE334" s="2" t="str">
        <f>IFERROR(IF(INDEX(AE$1:AE333,MATCH(J334,J$1:J333,0),1)=0,"",INDEX(AE$1:AE333,MATCH(J334,J$1:J333,0),1)),"")</f>
        <v/>
      </c>
      <c r="AF334" s="2" t="str">
        <f>IFERROR(IF(INDEX(AF$1:AF333,MATCH(J334,J$1:J333,0),1)=0,"",INDEX(AF$1:AF333,MATCH(J334,J$1:J333,0),1)),"")</f>
        <v/>
      </c>
      <c r="AG334" s="2" t="str">
        <f>IFERROR(IF(INDEX(AG$1:AG333,MATCH(J334,J$1:J333,0),1)=0,"",INDEX(AG$1:AG333,MATCH(J334,J$1:J333,0),1)),"")</f>
        <v/>
      </c>
      <c r="AH334" s="2"/>
      <c r="AI334" s="2"/>
      <c r="AJ334" s="2"/>
      <c r="AK334" s="4"/>
      <c r="AL334" s="4"/>
      <c r="AM334" s="4"/>
      <c r="AN334" s="4"/>
      <c r="AO334" s="4"/>
      <c r="AP334" s="4"/>
      <c r="AQ334" s="4"/>
      <c r="AR334" s="4"/>
      <c r="AS334" s="4"/>
      <c r="AU334" s="7"/>
      <c r="AV334" s="47"/>
      <c r="AW334" s="66"/>
      <c r="AX334" s="66"/>
      <c r="AY334" s="66"/>
      <c r="AZ334" s="78"/>
      <c r="BA334" s="66"/>
      <c r="BB334" s="66"/>
      <c r="BC334" s="4"/>
      <c r="BD334" s="69"/>
      <c r="BE334" s="4"/>
      <c r="BF334" s="4"/>
      <c r="BG334" s="9" t="s">
        <v>157</v>
      </c>
      <c r="BH334" s="7"/>
      <c r="BI334" s="7"/>
      <c r="BJ334" s="7"/>
      <c r="BK334" s="7"/>
      <c r="BL334" s="7"/>
      <c r="BM334" s="7" t="str">
        <f t="shared" ca="1" si="71"/>
        <v/>
      </c>
      <c r="BN334" s="75" t="str">
        <f t="shared" si="72"/>
        <v/>
      </c>
      <c r="BO334" s="75" t="str">
        <f t="shared" si="73"/>
        <v/>
      </c>
      <c r="BU334" s="4" t="str">
        <f>IF(IFERROR(VLOOKUP(C334,C335:C$1993,1,0),"")="","",COUNTIF(C:C,C334))</f>
        <v/>
      </c>
      <c r="BY334" s="5" t="str">
        <f>IF(B334="","",IF(BU334="",1+(MAX(BY$2:BY333)),""))</f>
        <v/>
      </c>
      <c r="BZ334" s="5" t="str">
        <f t="shared" si="74"/>
        <v/>
      </c>
      <c r="CA334" s="5" t="str">
        <f t="shared" si="75"/>
        <v/>
      </c>
      <c r="CB334" s="14" t="str">
        <f t="shared" si="76"/>
        <v/>
      </c>
      <c r="CC334" s="25"/>
      <c r="CD334" s="15"/>
      <c r="CE334" s="5" t="str">
        <f t="shared" si="78"/>
        <v/>
      </c>
      <c r="CH334" s="5" t="str">
        <f t="shared" si="79"/>
        <v/>
      </c>
      <c r="CI334" s="5" t="str">
        <f>IF(J334="","",IFERROR(IF(VLOOKUP(J334,J$2:J333,1,0)=0,"",""),J334))</f>
        <v/>
      </c>
      <c r="CJ334" s="22" t="str">
        <f>IF(CI334="","",(IFERROR(VLOOKUP(MID(CI334,1,1),$DA$2:DE$28,3,0),0)+IFERROR(VLOOKUP(MID(CI334,2,1),DA$2:DE$28,4,0),0)+IFERROR(VLOOKUP(MID(CI334,3,1),DA$2:DE$28,5,0),0)+(ROW(CI334)/1000000000000)))</f>
        <v/>
      </c>
      <c r="CL334" s="5">
        <v>333</v>
      </c>
      <c r="CM334" s="5" t="str">
        <f>IFERROR(VLOOKUP(CL334,CH$2:CI1410,2,0),"")</f>
        <v/>
      </c>
      <c r="DG334" s="5" t="e">
        <f>IF(REPORTE!AH$2="si",IF(C334=VALUE(REPORTE!C$22),IF(SUM(DG335:DG$1993),CONCATENATE(INT(B334),", "),INT(B334)),""),IF(C334=VALUE(REPORTE!C$21),IF(SUM(DG335:DG$1993),CONCATENATE(INT(B334),", "),INT(B334)),""))</f>
        <v>#VALUE!</v>
      </c>
    </row>
    <row r="335" spans="1:111" s="5" customFormat="1" ht="15" customHeight="1" x14ac:dyDescent="0.25">
      <c r="A335" s="4" t="str">
        <f t="shared" ca="1" si="69"/>
        <v/>
      </c>
      <c r="B335" s="6"/>
      <c r="C335" s="8"/>
      <c r="D335" s="1" t="str">
        <f>IFERROR(INDEX('padron cfe'!B:B,MATCH(DATOS!C335,'padron cfe'!A:A,0),1),"")</f>
        <v/>
      </c>
      <c r="E335" s="1"/>
      <c r="F335" s="7"/>
      <c r="G335" s="9" t="s">
        <v>157</v>
      </c>
      <c r="H335" s="5" t="str">
        <f>IF(F335="","",IFERROR(CONCATENATE("PEUA",VLOOKUP(ESTADO,REPORTE!AV$2:AW$33,2,0),DIDTRITO_FORM,CADER_FORM,IFERROR(INDEX(BS:BS,MATCH(DAY(F335),BR:BR,0),1),DAY(F335)),IFERROR(INDEX(BS:BS,MATCH(MONTH(F335),BR:BR,0),1),MONTH(F335)),YEAR(F335),G335),""))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77"/>
        <v/>
      </c>
      <c r="T335" s="2" t="str">
        <f>IFERROR(INDEX('padron cfe'!D:D,MATCH(DATOS!C335,'padron cfe'!A:A,0),1),"")</f>
        <v/>
      </c>
      <c r="U335" s="4"/>
      <c r="V335" s="4"/>
      <c r="W335" s="4"/>
      <c r="X335" s="4"/>
      <c r="Y335" s="6" t="s">
        <v>157</v>
      </c>
      <c r="Z335" s="4"/>
      <c r="AA335" s="4" t="str">
        <f t="shared" si="70"/>
        <v/>
      </c>
      <c r="AB335" s="4"/>
      <c r="AC335" s="4"/>
      <c r="AD335" s="4"/>
      <c r="AE335" s="2" t="str">
        <f>IFERROR(IF(INDEX(AE$1:AE334,MATCH(J335,J$1:J334,0),1)=0,"",INDEX(AE$1:AE334,MATCH(J335,J$1:J334,0),1)),"")</f>
        <v/>
      </c>
      <c r="AF335" s="2" t="str">
        <f>IFERROR(IF(INDEX(AF$1:AF334,MATCH(J335,J$1:J334,0),1)=0,"",INDEX(AF$1:AF334,MATCH(J335,J$1:J334,0),1)),"")</f>
        <v/>
      </c>
      <c r="AG335" s="2" t="str">
        <f>IFERROR(IF(INDEX(AG$1:AG334,MATCH(J335,J$1:J334,0),1)=0,"",INDEX(AG$1:AG334,MATCH(J335,J$1:J334,0),1)),"")</f>
        <v/>
      </c>
      <c r="AH335" s="2"/>
      <c r="AI335" s="2"/>
      <c r="AJ335" s="2"/>
      <c r="AK335" s="4"/>
      <c r="AL335" s="4"/>
      <c r="AM335" s="4"/>
      <c r="AN335" s="4"/>
      <c r="AO335" s="4"/>
      <c r="AP335" s="4"/>
      <c r="AQ335" s="4"/>
      <c r="AR335" s="4"/>
      <c r="AS335" s="4"/>
      <c r="AU335" s="7"/>
      <c r="AV335" s="47"/>
      <c r="AW335" s="66"/>
      <c r="AX335" s="66"/>
      <c r="AY335" s="66"/>
      <c r="AZ335" s="78"/>
      <c r="BA335" s="66"/>
      <c r="BB335" s="66"/>
      <c r="BC335" s="4"/>
      <c r="BD335" s="69"/>
      <c r="BE335" s="4"/>
      <c r="BF335" s="4"/>
      <c r="BG335" s="9"/>
      <c r="BH335" s="7"/>
      <c r="BI335" s="7"/>
      <c r="BJ335" s="7"/>
      <c r="BK335" s="7"/>
      <c r="BL335" s="7"/>
      <c r="BM335" s="7" t="str">
        <f t="shared" ca="1" si="71"/>
        <v/>
      </c>
      <c r="BN335" s="75" t="str">
        <f t="shared" si="72"/>
        <v/>
      </c>
      <c r="BO335" s="75" t="str">
        <f t="shared" si="73"/>
        <v/>
      </c>
      <c r="BU335" s="4" t="str">
        <f>IF(IFERROR(VLOOKUP(C335,C336:C$1993,1,0),"")="","",COUNTIF(C:C,C335))</f>
        <v/>
      </c>
      <c r="BY335" s="5" t="str">
        <f>IF(B335="","",IF(BU335="",1+(MAX(BY$2:BY334)),""))</f>
        <v/>
      </c>
      <c r="BZ335" s="5" t="str">
        <f t="shared" si="74"/>
        <v/>
      </c>
      <c r="CA335" s="5" t="str">
        <f t="shared" si="75"/>
        <v/>
      </c>
      <c r="CB335" s="14" t="str">
        <f t="shared" si="76"/>
        <v/>
      </c>
      <c r="CC335" s="25"/>
      <c r="CD335" s="15"/>
      <c r="CE335" s="5" t="str">
        <f t="shared" si="78"/>
        <v/>
      </c>
      <c r="CH335" s="5" t="str">
        <f t="shared" si="79"/>
        <v/>
      </c>
      <c r="CI335" s="5" t="str">
        <f>IF(J335="","",IFERROR(IF(VLOOKUP(J335,J$2:J334,1,0)=0,"",""),J335))</f>
        <v/>
      </c>
      <c r="CJ335" s="22" t="str">
        <f>IF(CI335="","",(IFERROR(VLOOKUP(MID(CI335,1,1),$DA$2:DE$28,3,0),0)+IFERROR(VLOOKUP(MID(CI335,2,1),DA$2:DE$28,4,0),0)+IFERROR(VLOOKUP(MID(CI335,3,1),DA$2:DE$28,5,0),0)+(ROW(CI335)/1000000000000)))</f>
        <v/>
      </c>
      <c r="CL335" s="5">
        <v>334</v>
      </c>
      <c r="CM335" s="5" t="str">
        <f>IFERROR(VLOOKUP(CL335,CH$2:CI1411,2,0),"")</f>
        <v/>
      </c>
      <c r="DG335" s="5" t="e">
        <f>IF(REPORTE!AH$2="si",IF(C335=VALUE(REPORTE!C$22),IF(SUM(DG336:DG$1993),CONCATENATE(INT(B335),", "),INT(B335)),""),IF(C335=VALUE(REPORTE!C$21),IF(SUM(DG336:DG$1993),CONCATENATE(INT(B335),", "),INT(B335)),""))</f>
        <v>#VALUE!</v>
      </c>
    </row>
    <row r="336" spans="1:111" s="5" customFormat="1" ht="15" customHeight="1" x14ac:dyDescent="0.25">
      <c r="A336" s="4" t="str">
        <f t="shared" ca="1" si="69"/>
        <v/>
      </c>
      <c r="B336" s="6"/>
      <c r="C336" s="8"/>
      <c r="D336" s="1" t="str">
        <f>IFERROR(INDEX('padron cfe'!B:B,MATCH(DATOS!C336,'padron cfe'!A:A,0),1),"")</f>
        <v/>
      </c>
      <c r="E336" s="1"/>
      <c r="F336" s="7"/>
      <c r="G336" s="9" t="s">
        <v>157</v>
      </c>
      <c r="H336" s="5" t="str">
        <f>IF(F336="","",IFERROR(CONCATENATE("PEUA",VLOOKUP(ESTADO,REPORTE!AV$2:AW$33,2,0),DIDTRITO_FORM,CADER_FORM,IFERROR(INDEX(BS:BS,MATCH(DAY(F336),BR:BR,0),1),DAY(F336)),IFERROR(INDEX(BS:BS,MATCH(MONTH(F336),BR:BR,0),1),MONTH(F336)),YEAR(F336),G336),""))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77"/>
        <v/>
      </c>
      <c r="T336" s="2" t="str">
        <f>IFERROR(INDEX('padron cfe'!D:D,MATCH(DATOS!C336,'padron cfe'!A:A,0),1),"")</f>
        <v/>
      </c>
      <c r="U336" s="4"/>
      <c r="V336" s="4"/>
      <c r="W336" s="4"/>
      <c r="X336" s="4"/>
      <c r="Y336" s="6" t="s">
        <v>157</v>
      </c>
      <c r="Z336" s="4"/>
      <c r="AA336" s="4" t="str">
        <f t="shared" si="70"/>
        <v/>
      </c>
      <c r="AB336" s="4"/>
      <c r="AC336" s="4"/>
      <c r="AD336" s="4"/>
      <c r="AE336" s="2" t="str">
        <f>IFERROR(IF(INDEX(AE$1:AE335,MATCH(J336,J$1:J335,0),1)=0,"",INDEX(AE$1:AE335,MATCH(J336,J$1:J335,0),1)),"")</f>
        <v/>
      </c>
      <c r="AF336" s="2" t="str">
        <f>IFERROR(IF(INDEX(AF$1:AF335,MATCH(J336,J$1:J335,0),1)=0,"",INDEX(AF$1:AF335,MATCH(J336,J$1:J335,0),1)),"")</f>
        <v/>
      </c>
      <c r="AG336" s="2" t="str">
        <f>IFERROR(IF(INDEX(AG$1:AG335,MATCH(J336,J$1:J335,0),1)=0,"",INDEX(AG$1:AG335,MATCH(J336,J$1:J335,0),1)),"")</f>
        <v/>
      </c>
      <c r="AH336" s="2"/>
      <c r="AI336" s="2"/>
      <c r="AJ336" s="2"/>
      <c r="AK336" s="4"/>
      <c r="AL336" s="4"/>
      <c r="AM336" s="4"/>
      <c r="AN336" s="4"/>
      <c r="AO336" s="4"/>
      <c r="AP336" s="4"/>
      <c r="AQ336" s="4"/>
      <c r="AR336" s="4"/>
      <c r="AS336" s="4"/>
      <c r="AU336" s="7"/>
      <c r="AV336" s="47"/>
      <c r="AW336" s="66"/>
      <c r="AX336" s="66"/>
      <c r="AY336" s="66"/>
      <c r="AZ336" s="78"/>
      <c r="BA336" s="66"/>
      <c r="BB336" s="66"/>
      <c r="BC336" s="4"/>
      <c r="BD336" s="69"/>
      <c r="BE336" s="4"/>
      <c r="BF336" s="4"/>
      <c r="BG336" s="9" t="s">
        <v>157</v>
      </c>
      <c r="BH336" s="7"/>
      <c r="BI336" s="7"/>
      <c r="BJ336" s="7"/>
      <c r="BK336" s="7"/>
      <c r="BL336" s="7"/>
      <c r="BM336" s="7" t="str">
        <f t="shared" ca="1" si="71"/>
        <v/>
      </c>
      <c r="BN336" s="75" t="str">
        <f t="shared" si="72"/>
        <v/>
      </c>
      <c r="BO336" s="75" t="str">
        <f t="shared" si="73"/>
        <v/>
      </c>
      <c r="BU336" s="4" t="str">
        <f>IF(IFERROR(VLOOKUP(C336,C337:C$1993,1,0),"")="","",COUNTIF(C:C,C336))</f>
        <v/>
      </c>
      <c r="BY336" s="5" t="str">
        <f>IF(B336="","",IF(BU336="",1+(MAX(BY$2:BY335)),""))</f>
        <v/>
      </c>
      <c r="BZ336" s="5" t="str">
        <f t="shared" si="74"/>
        <v/>
      </c>
      <c r="CA336" s="5" t="str">
        <f t="shared" si="75"/>
        <v/>
      </c>
      <c r="CB336" s="14" t="str">
        <f t="shared" si="76"/>
        <v/>
      </c>
      <c r="CC336" s="25"/>
      <c r="CD336" s="15"/>
      <c r="CE336" s="5" t="str">
        <f t="shared" si="78"/>
        <v/>
      </c>
      <c r="CH336" s="5" t="str">
        <f t="shared" si="79"/>
        <v/>
      </c>
      <c r="CI336" s="5" t="str">
        <f>IF(J336="","",IFERROR(IF(VLOOKUP(J336,J$2:J335,1,0)=0,"",""),J336))</f>
        <v/>
      </c>
      <c r="CJ336" s="22" t="str">
        <f>IF(CI336="","",(IFERROR(VLOOKUP(MID(CI336,1,1),$DA$2:DE$28,3,0),0)+IFERROR(VLOOKUP(MID(CI336,2,1),DA$2:DE$28,4,0),0)+IFERROR(VLOOKUP(MID(CI336,3,1),DA$2:DE$28,5,0),0)+(ROW(CI336)/1000000000000)))</f>
        <v/>
      </c>
      <c r="CL336" s="5">
        <v>335</v>
      </c>
      <c r="CM336" s="5" t="str">
        <f>IFERROR(VLOOKUP(CL336,CH$2:CI1412,2,0),"")</f>
        <v/>
      </c>
      <c r="DG336" s="5" t="e">
        <f>IF(REPORTE!AH$2="si",IF(C336=VALUE(REPORTE!C$22),IF(SUM(DG337:DG$1993),CONCATENATE(INT(B336),", "),INT(B336)),""),IF(C336=VALUE(REPORTE!C$21),IF(SUM(DG337:DG$1993),CONCATENATE(INT(B336),", "),INT(B336)),""))</f>
        <v>#VALUE!</v>
      </c>
    </row>
    <row r="337" spans="1:112" s="5" customFormat="1" ht="15" customHeight="1" x14ac:dyDescent="0.25">
      <c r="A337" s="4" t="str">
        <f t="shared" ca="1" si="69"/>
        <v/>
      </c>
      <c r="B337" s="6"/>
      <c r="C337" s="8"/>
      <c r="D337" s="1" t="str">
        <f>IFERROR(INDEX('padron cfe'!B:B,MATCH(DATOS!C337,'padron cfe'!A:A,0),1),"")</f>
        <v/>
      </c>
      <c r="E337" s="1"/>
      <c r="F337" s="7"/>
      <c r="G337" s="9" t="s">
        <v>157</v>
      </c>
      <c r="H337" s="5" t="str">
        <f>IF(F337="","",IFERROR(CONCATENATE("PEUA",VLOOKUP(ESTADO,REPORTE!AV$2:AW$33,2,0),DIDTRITO_FORM,CADER_FORM,IFERROR(INDEX(BS:BS,MATCH(DAY(F337),BR:BR,0),1),DAY(F337)),IFERROR(INDEX(BS:BS,MATCH(MONTH(F337),BR:BR,0),1),MONTH(F337)),YEAR(F337),G337),""))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77"/>
        <v/>
      </c>
      <c r="T337" s="2" t="str">
        <f>IFERROR(INDEX('padron cfe'!D:D,MATCH(DATOS!C337,'padron cfe'!A:A,0),1),"")</f>
        <v/>
      </c>
      <c r="U337" s="4"/>
      <c r="V337" s="4"/>
      <c r="W337" s="4"/>
      <c r="X337" s="4"/>
      <c r="Y337" s="6" t="s">
        <v>157</v>
      </c>
      <c r="Z337" s="4"/>
      <c r="AA337" s="4" t="str">
        <f t="shared" si="70"/>
        <v/>
      </c>
      <c r="AB337" s="4"/>
      <c r="AC337" s="4"/>
      <c r="AD337" s="4"/>
      <c r="AE337" s="2" t="str">
        <f>IFERROR(IF(INDEX(AE$1:AE336,MATCH(J337,J$1:J336,0),1)=0,"",INDEX(AE$1:AE336,MATCH(J337,J$1:J336,0),1)),"")</f>
        <v/>
      </c>
      <c r="AF337" s="2" t="str">
        <f>IFERROR(IF(INDEX(AF$1:AF336,MATCH(J337,J$1:J336,0),1)=0,"",INDEX(AF$1:AF336,MATCH(J337,J$1:J336,0),1)),"")</f>
        <v/>
      </c>
      <c r="AG337" s="2" t="str">
        <f>IFERROR(IF(INDEX(AG$1:AG336,MATCH(J337,J$1:J336,0),1)=0,"",INDEX(AG$1:AG336,MATCH(J337,J$1:J336,0),1)),"")</f>
        <v/>
      </c>
      <c r="AH337" s="2"/>
      <c r="AI337" s="2"/>
      <c r="AJ337" s="2"/>
      <c r="AK337" s="4"/>
      <c r="AL337" s="4"/>
      <c r="AM337" s="4"/>
      <c r="AN337" s="4"/>
      <c r="AO337" s="4"/>
      <c r="AP337" s="4"/>
      <c r="AQ337" s="4"/>
      <c r="AR337" s="4"/>
      <c r="AS337" s="4"/>
      <c r="AU337" s="7"/>
      <c r="AV337" s="47"/>
      <c r="AW337" s="66"/>
      <c r="AX337" s="66"/>
      <c r="AY337" s="66"/>
      <c r="AZ337" s="78"/>
      <c r="BA337" s="66"/>
      <c r="BB337" s="66"/>
      <c r="BC337" s="4"/>
      <c r="BD337" s="69"/>
      <c r="BE337" s="4"/>
      <c r="BF337" s="4"/>
      <c r="BG337" s="9"/>
      <c r="BH337" s="7"/>
      <c r="BI337" s="7"/>
      <c r="BJ337" s="7"/>
      <c r="BK337" s="7"/>
      <c r="BL337" s="7"/>
      <c r="BM337" s="7" t="str">
        <f t="shared" ca="1" si="71"/>
        <v/>
      </c>
      <c r="BN337" s="75" t="str">
        <f t="shared" si="72"/>
        <v/>
      </c>
      <c r="BO337" s="75" t="str">
        <f t="shared" si="73"/>
        <v/>
      </c>
      <c r="BU337" s="4" t="str">
        <f>IF(IFERROR(VLOOKUP(C337,C338:C$1993,1,0),"")="","",COUNTIF(C:C,C337))</f>
        <v/>
      </c>
      <c r="BY337" s="5" t="str">
        <f>IF(B337="","",IF(BU337="",1+(MAX(BY$2:BY336)),""))</f>
        <v/>
      </c>
      <c r="BZ337" s="5" t="str">
        <f t="shared" si="74"/>
        <v/>
      </c>
      <c r="CA337" s="5" t="str">
        <f t="shared" si="75"/>
        <v/>
      </c>
      <c r="CB337" s="14" t="str">
        <f t="shared" si="76"/>
        <v/>
      </c>
      <c r="CC337" s="25"/>
      <c r="CD337" s="15"/>
      <c r="CE337" s="5" t="str">
        <f t="shared" si="78"/>
        <v/>
      </c>
      <c r="CH337" s="5" t="str">
        <f t="shared" si="79"/>
        <v/>
      </c>
      <c r="CI337" s="5" t="str">
        <f>IF(J337="","",IFERROR(IF(VLOOKUP(J337,J$2:J336,1,0)=0,"",""),J337))</f>
        <v/>
      </c>
      <c r="CJ337" s="22" t="str">
        <f>IF(CI337="","",(IFERROR(VLOOKUP(MID(CI337,1,1),$DA$2:DE$28,3,0),0)+IFERROR(VLOOKUP(MID(CI337,2,1),DA$2:DE$28,4,0),0)+IFERROR(VLOOKUP(MID(CI337,3,1),DA$2:DE$28,5,0),0)+(ROW(CI337)/1000000000000)))</f>
        <v/>
      </c>
      <c r="CL337" s="5">
        <v>336</v>
      </c>
      <c r="CM337" s="5" t="str">
        <f>IFERROR(VLOOKUP(CL337,CH$2:CI1413,2,0),"")</f>
        <v/>
      </c>
      <c r="DG337" s="5" t="e">
        <f>IF(REPORTE!AH$2="si",IF(C337=VALUE(REPORTE!C$22),IF(SUM(DG338:DG$1993),CONCATENATE(INT(B337),", "),INT(B337)),""),IF(C337=VALUE(REPORTE!C$21),IF(SUM(DG338:DG$1993),CONCATENATE(INT(B337),", "),INT(B337)),""))</f>
        <v>#VALUE!</v>
      </c>
    </row>
    <row r="338" spans="1:112" s="5" customFormat="1" ht="15" customHeight="1" x14ac:dyDescent="0.25">
      <c r="A338" s="4" t="str">
        <f t="shared" ca="1" si="69"/>
        <v/>
      </c>
      <c r="B338" s="6"/>
      <c r="C338" s="8"/>
      <c r="D338" s="1" t="str">
        <f>IFERROR(INDEX('padron cfe'!B:B,MATCH(DATOS!C338,'padron cfe'!A:A,0),1),"")</f>
        <v/>
      </c>
      <c r="E338" s="1"/>
      <c r="F338" s="7"/>
      <c r="G338" s="9" t="s">
        <v>157</v>
      </c>
      <c r="H338" s="5" t="str">
        <f>IF(F338="","",IFERROR(CONCATENATE("PEUA",VLOOKUP(ESTADO,REPORTE!AV$2:AW$33,2,0),DIDTRITO_FORM,CADER_FORM,IFERROR(INDEX(BS:BS,MATCH(DAY(F338),BR:BR,0),1),DAY(F338)),IFERROR(INDEX(BS:BS,MATCH(MONTH(F338),BR:BR,0),1),MONTH(F338)),YEAR(F338),G338),""))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77"/>
        <v/>
      </c>
      <c r="T338" s="2" t="str">
        <f>IFERROR(INDEX('padron cfe'!D:D,MATCH(DATOS!C338,'padron cfe'!A:A,0),1),"")</f>
        <v/>
      </c>
      <c r="U338" s="4"/>
      <c r="V338" s="4"/>
      <c r="W338" s="4"/>
      <c r="X338" s="4"/>
      <c r="Y338" s="6" t="s">
        <v>157</v>
      </c>
      <c r="Z338" s="4"/>
      <c r="AA338" s="4" t="str">
        <f t="shared" si="70"/>
        <v/>
      </c>
      <c r="AB338" s="4"/>
      <c r="AC338" s="4"/>
      <c r="AD338" s="4"/>
      <c r="AE338" s="2" t="str">
        <f>IFERROR(IF(INDEX(AE$1:AE337,MATCH(J338,J$1:J337,0),1)=0,"",INDEX(AE$1:AE337,MATCH(J338,J$1:J337,0),1)),"")</f>
        <v/>
      </c>
      <c r="AF338" s="2" t="str">
        <f>IFERROR(IF(INDEX(AF$1:AF337,MATCH(J338,J$1:J337,0),1)=0,"",INDEX(AF$1:AF337,MATCH(J338,J$1:J337,0),1)),"")</f>
        <v/>
      </c>
      <c r="AG338" s="2" t="str">
        <f>IFERROR(IF(INDEX(AG$1:AG337,MATCH(J338,J$1:J337,0),1)=0,"",INDEX(AG$1:AG337,MATCH(J338,J$1:J337,0),1)),"")</f>
        <v/>
      </c>
      <c r="AH338" s="2"/>
      <c r="AI338" s="2"/>
      <c r="AJ338" s="2"/>
      <c r="AK338" s="4"/>
      <c r="AL338" s="4"/>
      <c r="AM338" s="4"/>
      <c r="AN338" s="4"/>
      <c r="AO338" s="4"/>
      <c r="AP338" s="4"/>
      <c r="AQ338" s="4"/>
      <c r="AR338" s="4"/>
      <c r="AS338" s="4"/>
      <c r="AU338" s="7"/>
      <c r="AV338" s="47"/>
      <c r="AW338" s="66"/>
      <c r="AX338" s="66"/>
      <c r="AY338" s="66"/>
      <c r="AZ338" s="78"/>
      <c r="BA338" s="66"/>
      <c r="BB338" s="66"/>
      <c r="BC338" s="4"/>
      <c r="BD338" s="69"/>
      <c r="BE338" s="4"/>
      <c r="BF338" s="4"/>
      <c r="BG338" s="9" t="s">
        <v>157</v>
      </c>
      <c r="BH338" s="7"/>
      <c r="BI338" s="7"/>
      <c r="BJ338" s="7"/>
      <c r="BK338" s="7"/>
      <c r="BL338" s="7"/>
      <c r="BM338" s="7" t="str">
        <f t="shared" ca="1" si="71"/>
        <v/>
      </c>
      <c r="BN338" s="75" t="str">
        <f t="shared" si="72"/>
        <v/>
      </c>
      <c r="BO338" s="75" t="str">
        <f t="shared" si="73"/>
        <v/>
      </c>
      <c r="BU338" s="4" t="str">
        <f>IF(IFERROR(VLOOKUP(C338,C339:C$1993,1,0),"")="","",COUNTIF(C:C,C338))</f>
        <v/>
      </c>
      <c r="BY338" s="5" t="str">
        <f>IF(B338="","",IF(BU338="",1+(MAX(BY$2:BY337)),""))</f>
        <v/>
      </c>
      <c r="BZ338" s="5" t="str">
        <f t="shared" si="74"/>
        <v/>
      </c>
      <c r="CA338" s="5" t="str">
        <f t="shared" si="75"/>
        <v/>
      </c>
      <c r="CB338" s="14" t="str">
        <f t="shared" si="76"/>
        <v/>
      </c>
      <c r="CC338" s="25"/>
      <c r="CD338" s="15"/>
      <c r="CE338" s="5" t="str">
        <f t="shared" si="78"/>
        <v/>
      </c>
      <c r="CH338" s="5" t="str">
        <f t="shared" si="79"/>
        <v/>
      </c>
      <c r="CI338" s="5" t="str">
        <f>IF(J338="","",IFERROR(IF(VLOOKUP(J338,J$2:J337,1,0)=0,"",""),J338))</f>
        <v/>
      </c>
      <c r="CJ338" s="22" t="str">
        <f>IF(CI338="","",(IFERROR(VLOOKUP(MID(CI338,1,1),$DA$2:DE$28,3,0),0)+IFERROR(VLOOKUP(MID(CI338,2,1),DA$2:DE$28,4,0),0)+IFERROR(VLOOKUP(MID(CI338,3,1),DA$2:DE$28,5,0),0)+(ROW(CI338)/1000000000000)))</f>
        <v/>
      </c>
      <c r="CL338" s="5">
        <v>337</v>
      </c>
      <c r="CM338" s="5" t="str">
        <f>IFERROR(VLOOKUP(CL338,CH$2:CI1414,2,0),"")</f>
        <v/>
      </c>
      <c r="DG338" s="5" t="e">
        <f>IF(REPORTE!AH$2="si",IF(C338=VALUE(REPORTE!C$22),IF(SUM(DG339:DG$1993),CONCATENATE(INT(B338),", "),INT(B338)),""),IF(C338=VALUE(REPORTE!C$21),IF(SUM(DG339:DG$1993),CONCATENATE(INT(B338),", "),INT(B338)),""))</f>
        <v>#VALUE!</v>
      </c>
      <c r="DH338" s="5" t="e">
        <f>CONCATENATE(DG338,DG339,DG340,DG341,DG342,DG343,DG344,DG345,DG346,DG347,DG348,DG349,DG350,DG351,DG352,DG353,DG354,DG355,DG356,DG357,DG358,DG359,DG360,DG361,DG362,DG363,DG364,DG365,DG366,DG367,DG368,DG369,DG370,DG371,DG372,DG373,DG374,DG375,DG376,DG377,DG378,DG379)</f>
        <v>#VALUE!</v>
      </c>
    </row>
    <row r="339" spans="1:112" s="5" customFormat="1" ht="15" customHeight="1" x14ac:dyDescent="0.25">
      <c r="A339" s="4" t="str">
        <f t="shared" ca="1" si="69"/>
        <v/>
      </c>
      <c r="B339" s="6"/>
      <c r="C339" s="8"/>
      <c r="D339" s="1" t="str">
        <f>IFERROR(INDEX('padron cfe'!B:B,MATCH(DATOS!C339,'padron cfe'!A:A,0),1),"")</f>
        <v/>
      </c>
      <c r="E339" s="1"/>
      <c r="F339" s="7"/>
      <c r="G339" s="9" t="s">
        <v>157</v>
      </c>
      <c r="H339" s="5" t="str">
        <f>IF(F339="","",IFERROR(CONCATENATE("PEUA",VLOOKUP(ESTADO,REPORTE!AV$2:AW$33,2,0),DIDTRITO_FORM,CADER_FORM,IFERROR(INDEX(BS:BS,MATCH(DAY(F339),BR:BR,0),1),DAY(F339)),IFERROR(INDEX(BS:BS,MATCH(MONTH(F339),BR:BR,0),1),MONTH(F339)),YEAR(F339),G339),""))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77"/>
        <v/>
      </c>
      <c r="T339" s="2" t="str">
        <f>IFERROR(INDEX('padron cfe'!D:D,MATCH(DATOS!C339,'padron cfe'!A:A,0),1),"")</f>
        <v/>
      </c>
      <c r="U339" s="4"/>
      <c r="V339" s="4"/>
      <c r="W339" s="4"/>
      <c r="X339" s="4"/>
      <c r="Y339" s="6" t="s">
        <v>157</v>
      </c>
      <c r="Z339" s="4"/>
      <c r="AA339" s="4" t="str">
        <f t="shared" si="70"/>
        <v/>
      </c>
      <c r="AB339" s="4"/>
      <c r="AC339" s="4"/>
      <c r="AD339" s="4"/>
      <c r="AE339" s="2" t="str">
        <f>IFERROR(IF(INDEX(AE$1:AE338,MATCH(J339,J$1:J338,0),1)=0,"",INDEX(AE$1:AE338,MATCH(J339,J$1:J338,0),1)),"")</f>
        <v/>
      </c>
      <c r="AF339" s="2" t="str">
        <f>IFERROR(IF(INDEX(AF$1:AF338,MATCH(J339,J$1:J338,0),1)=0,"",INDEX(AF$1:AF338,MATCH(J339,J$1:J338,0),1)),"")</f>
        <v/>
      </c>
      <c r="AG339" s="2" t="str">
        <f>IFERROR(IF(INDEX(AG$1:AG338,MATCH(J339,J$1:J338,0),1)=0,"",INDEX(AG$1:AG338,MATCH(J339,J$1:J338,0),1)),"")</f>
        <v/>
      </c>
      <c r="AH339" s="2"/>
      <c r="AI339" s="2"/>
      <c r="AJ339" s="2"/>
      <c r="AK339" s="4"/>
      <c r="AL339" s="4"/>
      <c r="AM339" s="4"/>
      <c r="AN339" s="4"/>
      <c r="AO339" s="4"/>
      <c r="AP339" s="4"/>
      <c r="AQ339" s="4"/>
      <c r="AR339" s="4"/>
      <c r="AS339" s="4"/>
      <c r="AU339" s="7"/>
      <c r="AV339" s="47"/>
      <c r="AW339" s="66"/>
      <c r="AX339" s="66"/>
      <c r="AY339" s="66"/>
      <c r="AZ339" s="78"/>
      <c r="BA339" s="66"/>
      <c r="BB339" s="66"/>
      <c r="BC339" s="4"/>
      <c r="BD339" s="69"/>
      <c r="BE339" s="4"/>
      <c r="BF339" s="4"/>
      <c r="BG339" s="9"/>
      <c r="BH339" s="7"/>
      <c r="BI339" s="7"/>
      <c r="BJ339" s="7"/>
      <c r="BK339" s="7"/>
      <c r="BL339" s="7"/>
      <c r="BM339" s="7" t="str">
        <f t="shared" ca="1" si="71"/>
        <v/>
      </c>
      <c r="BN339" s="75" t="str">
        <f t="shared" si="72"/>
        <v/>
      </c>
      <c r="BO339" s="75" t="str">
        <f t="shared" si="73"/>
        <v/>
      </c>
      <c r="BU339" s="4" t="str">
        <f>IF(IFERROR(VLOOKUP(C339,C340:C$1993,1,0),"")="","",COUNTIF(C:C,C339))</f>
        <v/>
      </c>
      <c r="BY339" s="5" t="str">
        <f>IF(B339="","",IF(BU339="",1+(MAX(BY$2:BY338)),""))</f>
        <v/>
      </c>
      <c r="BZ339" s="5" t="str">
        <f t="shared" si="74"/>
        <v/>
      </c>
      <c r="CA339" s="5" t="str">
        <f t="shared" si="75"/>
        <v/>
      </c>
      <c r="CB339" s="14" t="str">
        <f t="shared" si="76"/>
        <v/>
      </c>
      <c r="CC339" s="25"/>
      <c r="CD339" s="15"/>
      <c r="CE339" s="5" t="str">
        <f t="shared" si="78"/>
        <v/>
      </c>
      <c r="CH339" s="5" t="str">
        <f t="shared" si="79"/>
        <v/>
      </c>
      <c r="CI339" s="5" t="str">
        <f>IF(J339="","",IFERROR(IF(VLOOKUP(J339,J$2:J338,1,0)=0,"",""),J339))</f>
        <v/>
      </c>
      <c r="CJ339" s="22" t="str">
        <f>IF(CI339="","",(IFERROR(VLOOKUP(MID(CI339,1,1),$DA$2:DE$28,3,0),0)+IFERROR(VLOOKUP(MID(CI339,2,1),DA$2:DE$28,4,0),0)+IFERROR(VLOOKUP(MID(CI339,3,1),DA$2:DE$28,5,0),0)+(ROW(CI339)/1000000000000)))</f>
        <v/>
      </c>
      <c r="CL339" s="5">
        <v>338</v>
      </c>
      <c r="CM339" s="5" t="str">
        <f>IFERROR(VLOOKUP(CL339,CH$2:CI1415,2,0),"")</f>
        <v/>
      </c>
      <c r="DG339" s="5" t="e">
        <f>IF(REPORTE!AH$2="si",IF(C339=VALUE(REPORTE!C$22),IF(SUM(DG340:DG$1993),CONCATENATE(INT(B339),", "),INT(B339)),""),IF(C339=VALUE(REPORTE!C$21),IF(SUM(DG340:DG$1993),CONCATENATE(INT(B339),", "),INT(B339)),""))</f>
        <v>#VALUE!</v>
      </c>
    </row>
    <row r="340" spans="1:112" s="5" customFormat="1" ht="15" customHeight="1" x14ac:dyDescent="0.25">
      <c r="A340" s="4" t="str">
        <f t="shared" ca="1" si="69"/>
        <v/>
      </c>
      <c r="B340" s="6"/>
      <c r="C340" s="8"/>
      <c r="D340" s="1" t="str">
        <f>IFERROR(INDEX('padron cfe'!B:B,MATCH(DATOS!C340,'padron cfe'!A:A,0),1),"")</f>
        <v/>
      </c>
      <c r="E340" s="1"/>
      <c r="F340" s="7"/>
      <c r="G340" s="9" t="s">
        <v>157</v>
      </c>
      <c r="H340" s="5" t="str">
        <f>IF(F340="","",IFERROR(CONCATENATE("PEUA",VLOOKUP(ESTADO,REPORTE!AV$2:AW$33,2,0),DIDTRITO_FORM,CADER_FORM,IFERROR(INDEX(BS:BS,MATCH(DAY(F340),BR:BR,0),1),DAY(F340)),IFERROR(INDEX(BS:BS,MATCH(MONTH(F340),BR:BR,0),1),MONTH(F340)),YEAR(F340),G340),""))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77"/>
        <v/>
      </c>
      <c r="T340" s="2" t="str">
        <f>IFERROR(INDEX('padron cfe'!D:D,MATCH(DATOS!C340,'padron cfe'!A:A,0),1),"")</f>
        <v/>
      </c>
      <c r="U340" s="4"/>
      <c r="V340" s="4"/>
      <c r="W340" s="4"/>
      <c r="X340" s="4"/>
      <c r="Y340" s="6" t="s">
        <v>157</v>
      </c>
      <c r="Z340" s="4"/>
      <c r="AA340" s="4" t="str">
        <f t="shared" si="70"/>
        <v/>
      </c>
      <c r="AB340" s="4"/>
      <c r="AC340" s="4"/>
      <c r="AD340" s="4"/>
      <c r="AE340" s="2" t="str">
        <f>IFERROR(IF(INDEX(AE$1:AE339,MATCH(J340,J$1:J339,0),1)=0,"",INDEX(AE$1:AE339,MATCH(J340,J$1:J339,0),1)),"")</f>
        <v/>
      </c>
      <c r="AF340" s="2" t="str">
        <f>IFERROR(IF(INDEX(AF$1:AF339,MATCH(J340,J$1:J339,0),1)=0,"",INDEX(AF$1:AF339,MATCH(J340,J$1:J339,0),1)),"")</f>
        <v/>
      </c>
      <c r="AG340" s="2" t="str">
        <f>IFERROR(IF(INDEX(AG$1:AG339,MATCH(J340,J$1:J339,0),1)=0,"",INDEX(AG$1:AG339,MATCH(J340,J$1:J339,0),1)),"")</f>
        <v/>
      </c>
      <c r="AH340" s="2"/>
      <c r="AI340" s="2"/>
      <c r="AJ340" s="2"/>
      <c r="AK340" s="4"/>
      <c r="AL340" s="4"/>
      <c r="AM340" s="4"/>
      <c r="AN340" s="4"/>
      <c r="AO340" s="4"/>
      <c r="AP340" s="4"/>
      <c r="AQ340" s="4"/>
      <c r="AR340" s="4"/>
      <c r="AS340" s="4"/>
      <c r="AU340" s="7"/>
      <c r="AV340" s="47"/>
      <c r="AW340" s="66"/>
      <c r="AX340" s="66"/>
      <c r="AY340" s="66"/>
      <c r="AZ340" s="78"/>
      <c r="BA340" s="66"/>
      <c r="BB340" s="66"/>
      <c r="BC340" s="4"/>
      <c r="BD340" s="69"/>
      <c r="BE340" s="4"/>
      <c r="BF340" s="4"/>
      <c r="BG340" s="9" t="s">
        <v>157</v>
      </c>
      <c r="BH340" s="7"/>
      <c r="BI340" s="7"/>
      <c r="BJ340" s="7"/>
      <c r="BK340" s="7"/>
      <c r="BL340" s="7"/>
      <c r="BM340" s="7" t="str">
        <f t="shared" ca="1" si="71"/>
        <v/>
      </c>
      <c r="BN340" s="75" t="str">
        <f t="shared" si="72"/>
        <v/>
      </c>
      <c r="BO340" s="75" t="str">
        <f t="shared" si="73"/>
        <v/>
      </c>
      <c r="BU340" s="4" t="str">
        <f>IF(IFERROR(VLOOKUP(C340,C341:C$1993,1,0),"")="","",COUNTIF(C:C,C340))</f>
        <v/>
      </c>
      <c r="BY340" s="5" t="str">
        <f>IF(B340="","",IF(BU340="",1+(MAX(BY$2:BY339)),""))</f>
        <v/>
      </c>
      <c r="BZ340" s="5" t="str">
        <f t="shared" si="74"/>
        <v/>
      </c>
      <c r="CA340" s="5" t="str">
        <f t="shared" si="75"/>
        <v/>
      </c>
      <c r="CB340" s="14" t="str">
        <f t="shared" si="76"/>
        <v/>
      </c>
      <c r="CC340" s="25"/>
      <c r="CD340" s="15"/>
      <c r="CE340" s="5" t="str">
        <f t="shared" si="78"/>
        <v/>
      </c>
      <c r="CH340" s="5" t="str">
        <f t="shared" si="79"/>
        <v/>
      </c>
      <c r="CI340" s="5" t="str">
        <f>IF(J340="","",IFERROR(IF(VLOOKUP(J340,J$2:J339,1,0)=0,"",""),J340))</f>
        <v/>
      </c>
      <c r="CJ340" s="22" t="str">
        <f>IF(CI340="","",(IFERROR(VLOOKUP(MID(CI340,1,1),$DA$2:DE$28,3,0),0)+IFERROR(VLOOKUP(MID(CI340,2,1),DA$2:DE$28,4,0),0)+IFERROR(VLOOKUP(MID(CI340,3,1),DA$2:DE$28,5,0),0)+(ROW(CI340)/1000000000000)))</f>
        <v/>
      </c>
      <c r="CL340" s="5">
        <v>339</v>
      </c>
      <c r="CM340" s="5" t="str">
        <f>IFERROR(VLOOKUP(CL340,CH$2:CI1416,2,0),"")</f>
        <v/>
      </c>
      <c r="DG340" s="5" t="e">
        <f>IF(REPORTE!AH$2="si",IF(C340=VALUE(REPORTE!C$22),IF(SUM(DG341:DG$1993),CONCATENATE(INT(B340),", "),INT(B340)),""),IF(C340=VALUE(REPORTE!C$21),IF(SUM(DG341:DG$1993),CONCATENATE(INT(B340),", "),INT(B340)),""))</f>
        <v>#VALUE!</v>
      </c>
    </row>
    <row r="341" spans="1:112" s="5" customFormat="1" ht="15" customHeight="1" x14ac:dyDescent="0.25">
      <c r="A341" s="4" t="str">
        <f t="shared" ca="1" si="69"/>
        <v/>
      </c>
      <c r="B341" s="6"/>
      <c r="C341" s="8"/>
      <c r="D341" s="1" t="str">
        <f>IFERROR(INDEX('padron cfe'!B:B,MATCH(DATOS!C341,'padron cfe'!A:A,0),1),"")</f>
        <v/>
      </c>
      <c r="E341" s="1"/>
      <c r="F341" s="7"/>
      <c r="G341" s="9" t="s">
        <v>157</v>
      </c>
      <c r="H341" s="5" t="str">
        <f>IF(F341="","",IFERROR(CONCATENATE("PEUA",VLOOKUP(ESTADO,REPORTE!AV$2:AW$33,2,0),DIDTRITO_FORM,CADER_FORM,IFERROR(INDEX(BS:BS,MATCH(DAY(F341),BR:BR,0),1),DAY(F341)),IFERROR(INDEX(BS:BS,MATCH(MONTH(F341),BR:BR,0),1),MONTH(F341)),YEAR(F341),G341),""))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77"/>
        <v/>
      </c>
      <c r="T341" s="2" t="str">
        <f>IFERROR(INDEX('padron cfe'!D:D,MATCH(DATOS!C341,'padron cfe'!A:A,0),1),"")</f>
        <v/>
      </c>
      <c r="U341" s="4"/>
      <c r="V341" s="4"/>
      <c r="W341" s="4"/>
      <c r="X341" s="4"/>
      <c r="Y341" s="6" t="s">
        <v>157</v>
      </c>
      <c r="Z341" s="4"/>
      <c r="AA341" s="4" t="str">
        <f t="shared" si="70"/>
        <v/>
      </c>
      <c r="AB341" s="4"/>
      <c r="AC341" s="4"/>
      <c r="AD341" s="4"/>
      <c r="AE341" s="2" t="str">
        <f>IFERROR(IF(INDEX(AE$1:AE340,MATCH(J341,J$1:J340,0),1)=0,"",INDEX(AE$1:AE340,MATCH(J341,J$1:J340,0),1)),"")</f>
        <v/>
      </c>
      <c r="AF341" s="2" t="str">
        <f>IFERROR(IF(INDEX(AF$1:AF340,MATCH(J341,J$1:J340,0),1)=0,"",INDEX(AF$1:AF340,MATCH(J341,J$1:J340,0),1)),"")</f>
        <v/>
      </c>
      <c r="AG341" s="2" t="str">
        <f>IFERROR(IF(INDEX(AG$1:AG340,MATCH(J341,J$1:J340,0),1)=0,"",INDEX(AG$1:AG340,MATCH(J341,J$1:J340,0),1)),"")</f>
        <v/>
      </c>
      <c r="AH341" s="2"/>
      <c r="AI341" s="2"/>
      <c r="AJ341" s="2"/>
      <c r="AK341" s="4"/>
      <c r="AL341" s="4"/>
      <c r="AM341" s="4"/>
      <c r="AN341" s="4"/>
      <c r="AO341" s="4"/>
      <c r="AP341" s="4"/>
      <c r="AQ341" s="4"/>
      <c r="AR341" s="4"/>
      <c r="AS341" s="4"/>
      <c r="AU341" s="7"/>
      <c r="AV341" s="47"/>
      <c r="AW341" s="66"/>
      <c r="AX341" s="66"/>
      <c r="AY341" s="66"/>
      <c r="AZ341" s="78"/>
      <c r="BA341" s="66"/>
      <c r="BB341" s="66"/>
      <c r="BC341" s="4"/>
      <c r="BD341" s="69"/>
      <c r="BE341" s="4"/>
      <c r="BF341" s="4"/>
      <c r="BG341" s="9"/>
      <c r="BH341" s="7"/>
      <c r="BI341" s="7"/>
      <c r="BJ341" s="7"/>
      <c r="BK341" s="7"/>
      <c r="BL341" s="7"/>
      <c r="BM341" s="7" t="str">
        <f t="shared" ca="1" si="71"/>
        <v/>
      </c>
      <c r="BN341" s="75" t="str">
        <f t="shared" si="72"/>
        <v/>
      </c>
      <c r="BO341" s="75" t="str">
        <f t="shared" si="73"/>
        <v/>
      </c>
      <c r="BU341" s="4" t="str">
        <f>IF(IFERROR(VLOOKUP(C341,C342:C$1993,1,0),"")="","",COUNTIF(C:C,C341))</f>
        <v/>
      </c>
      <c r="BY341" s="5" t="str">
        <f>IF(B341="","",IF(BU341="",1+(MAX(BY$2:BY340)),""))</f>
        <v/>
      </c>
      <c r="BZ341" s="5" t="str">
        <f t="shared" si="74"/>
        <v/>
      </c>
      <c r="CA341" s="5" t="str">
        <f t="shared" si="75"/>
        <v/>
      </c>
      <c r="CB341" s="14" t="str">
        <f t="shared" si="76"/>
        <v/>
      </c>
      <c r="CC341" s="25"/>
      <c r="CD341" s="15"/>
      <c r="CE341" s="5" t="str">
        <f t="shared" si="78"/>
        <v/>
      </c>
      <c r="CH341" s="5" t="str">
        <f t="shared" si="79"/>
        <v/>
      </c>
      <c r="CI341" s="5" t="str">
        <f>IF(J341="","",IFERROR(IF(VLOOKUP(J341,J$2:J340,1,0)=0,"",""),J341))</f>
        <v/>
      </c>
      <c r="CJ341" s="22" t="str">
        <f>IF(CI341="","",(IFERROR(VLOOKUP(MID(CI341,1,1),$DA$2:DE$28,3,0),0)+IFERROR(VLOOKUP(MID(CI341,2,1),DA$2:DE$28,4,0),0)+IFERROR(VLOOKUP(MID(CI341,3,1),DA$2:DE$28,5,0),0)+(ROW(CI341)/1000000000000)))</f>
        <v/>
      </c>
      <c r="CL341" s="5">
        <v>340</v>
      </c>
      <c r="CM341" s="5" t="str">
        <f>IFERROR(VLOOKUP(CL341,CH$2:CI1417,2,0),"")</f>
        <v/>
      </c>
      <c r="DG341" s="5" t="e">
        <f>IF(REPORTE!AH$2="si",IF(C341=VALUE(REPORTE!C$22),IF(SUM(DG342:DG$1993),CONCATENATE(INT(B341),", "),INT(B341)),""),IF(C341=VALUE(REPORTE!C$21),IF(SUM(DG342:DG$1993),CONCATENATE(INT(B341),", "),INT(B341)),""))</f>
        <v>#VALUE!</v>
      </c>
    </row>
    <row r="342" spans="1:112" s="5" customFormat="1" ht="15" customHeight="1" x14ac:dyDescent="0.25">
      <c r="A342" s="4" t="str">
        <f t="shared" ca="1" si="69"/>
        <v/>
      </c>
      <c r="B342" s="6"/>
      <c r="C342" s="8"/>
      <c r="D342" s="1" t="str">
        <f>IFERROR(INDEX('padron cfe'!B:B,MATCH(DATOS!C342,'padron cfe'!A:A,0),1),"")</f>
        <v/>
      </c>
      <c r="E342" s="1"/>
      <c r="F342" s="7"/>
      <c r="G342" s="9" t="s">
        <v>157</v>
      </c>
      <c r="H342" s="5" t="str">
        <f>IF(F342="","",IFERROR(CONCATENATE("PEUA",VLOOKUP(ESTADO,REPORTE!AV$2:AW$33,2,0),DIDTRITO_FORM,CADER_FORM,IFERROR(INDEX(BS:BS,MATCH(DAY(F342),BR:BR,0),1),DAY(F342)),IFERROR(INDEX(BS:BS,MATCH(MONTH(F342),BR:BR,0),1),MONTH(F342)),YEAR(F342),G342),""))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77"/>
        <v/>
      </c>
      <c r="T342" s="2" t="str">
        <f>IFERROR(INDEX('padron cfe'!D:D,MATCH(DATOS!C342,'padron cfe'!A:A,0),1),"")</f>
        <v/>
      </c>
      <c r="U342" s="4"/>
      <c r="V342" s="4"/>
      <c r="W342" s="4"/>
      <c r="X342" s="4"/>
      <c r="Y342" s="6" t="s">
        <v>157</v>
      </c>
      <c r="Z342" s="4"/>
      <c r="AA342" s="4" t="str">
        <f t="shared" si="70"/>
        <v/>
      </c>
      <c r="AB342" s="4"/>
      <c r="AC342" s="4"/>
      <c r="AD342" s="4"/>
      <c r="AE342" s="2" t="str">
        <f>IFERROR(IF(INDEX(AE$1:AE341,MATCH(J342,J$1:J341,0),1)=0,"",INDEX(AE$1:AE341,MATCH(J342,J$1:J341,0),1)),"")</f>
        <v/>
      </c>
      <c r="AF342" s="2" t="str">
        <f>IFERROR(IF(INDEX(AF$1:AF341,MATCH(J342,J$1:J341,0),1)=0,"",INDEX(AF$1:AF341,MATCH(J342,J$1:J341,0),1)),"")</f>
        <v/>
      </c>
      <c r="AG342" s="2" t="str">
        <f>IFERROR(IF(INDEX(AG$1:AG341,MATCH(J342,J$1:J341,0),1)=0,"",INDEX(AG$1:AG341,MATCH(J342,J$1:J341,0),1)),"")</f>
        <v/>
      </c>
      <c r="AH342" s="2"/>
      <c r="AI342" s="2"/>
      <c r="AJ342" s="2"/>
      <c r="AK342" s="4"/>
      <c r="AL342" s="4"/>
      <c r="AM342" s="4"/>
      <c r="AN342" s="4"/>
      <c r="AO342" s="4"/>
      <c r="AP342" s="4"/>
      <c r="AQ342" s="4"/>
      <c r="AR342" s="4"/>
      <c r="AS342" s="4"/>
      <c r="AU342" s="7"/>
      <c r="AV342" s="47"/>
      <c r="AW342" s="66"/>
      <c r="AX342" s="66"/>
      <c r="AY342" s="66"/>
      <c r="AZ342" s="78"/>
      <c r="BA342" s="66"/>
      <c r="BB342" s="66"/>
      <c r="BC342" s="4"/>
      <c r="BD342" s="69"/>
      <c r="BE342" s="4"/>
      <c r="BF342" s="4"/>
      <c r="BG342" s="9" t="s">
        <v>157</v>
      </c>
      <c r="BH342" s="7"/>
      <c r="BI342" s="7"/>
      <c r="BJ342" s="7"/>
      <c r="BK342" s="7"/>
      <c r="BL342" s="7"/>
      <c r="BM342" s="7" t="str">
        <f t="shared" ca="1" si="71"/>
        <v/>
      </c>
      <c r="BN342" s="75" t="str">
        <f t="shared" si="72"/>
        <v/>
      </c>
      <c r="BO342" s="75" t="str">
        <f t="shared" si="73"/>
        <v/>
      </c>
      <c r="BU342" s="4" t="str">
        <f>IF(IFERROR(VLOOKUP(C342,C343:C$1993,1,0),"")="","",COUNTIF(C:C,C342))</f>
        <v/>
      </c>
      <c r="BY342" s="5" t="str">
        <f>IF(B342="","",IF(BU342="",1+(MAX(BY$2:BY341)),""))</f>
        <v/>
      </c>
      <c r="BZ342" s="5" t="str">
        <f t="shared" si="74"/>
        <v/>
      </c>
      <c r="CA342" s="5" t="str">
        <f t="shared" si="75"/>
        <v/>
      </c>
      <c r="CB342" s="14" t="str">
        <f t="shared" si="76"/>
        <v/>
      </c>
      <c r="CC342" s="25"/>
      <c r="CD342" s="15"/>
      <c r="CE342" s="5" t="str">
        <f t="shared" si="78"/>
        <v/>
      </c>
      <c r="CH342" s="5" t="str">
        <f t="shared" si="79"/>
        <v/>
      </c>
      <c r="CI342" s="5" t="str">
        <f>IF(J342="","",IFERROR(IF(VLOOKUP(J342,J$2:J341,1,0)=0,"",""),J342))</f>
        <v/>
      </c>
      <c r="CJ342" s="22" t="str">
        <f>IF(CI342="","",(IFERROR(VLOOKUP(MID(CI342,1,1),$DA$2:DE$28,3,0),0)+IFERROR(VLOOKUP(MID(CI342,2,1),DA$2:DE$28,4,0),0)+IFERROR(VLOOKUP(MID(CI342,3,1),DA$2:DE$28,5,0),0)+(ROW(CI342)/1000000000000)))</f>
        <v/>
      </c>
      <c r="CL342" s="5">
        <v>341</v>
      </c>
      <c r="CM342" s="5" t="str">
        <f>IFERROR(VLOOKUP(CL342,CH$2:CI1418,2,0),"")</f>
        <v/>
      </c>
      <c r="DG342" s="5" t="e">
        <f>IF(REPORTE!AH$2="si",IF(C342=VALUE(REPORTE!C$22),IF(SUM(DG343:DG$1993),CONCATENATE(INT(B342),", "),INT(B342)),""),IF(C342=VALUE(REPORTE!C$21),IF(SUM(DG343:DG$1993),CONCATENATE(INT(B342),", "),INT(B342)),""))</f>
        <v>#VALUE!</v>
      </c>
    </row>
    <row r="343" spans="1:112" s="5" customFormat="1" ht="15" customHeight="1" x14ac:dyDescent="0.25">
      <c r="A343" s="4" t="str">
        <f t="shared" ca="1" si="69"/>
        <v/>
      </c>
      <c r="B343" s="6"/>
      <c r="C343" s="8"/>
      <c r="D343" s="1" t="str">
        <f>IFERROR(INDEX('padron cfe'!B:B,MATCH(DATOS!C343,'padron cfe'!A:A,0),1),"")</f>
        <v/>
      </c>
      <c r="E343" s="1"/>
      <c r="F343" s="7"/>
      <c r="G343" s="9" t="s">
        <v>157</v>
      </c>
      <c r="H343" s="5" t="str">
        <f>IF(F343="","",IFERROR(CONCATENATE("PEUA",VLOOKUP(ESTADO,REPORTE!AV$2:AW$33,2,0),DIDTRITO_FORM,CADER_FORM,IFERROR(INDEX(BS:BS,MATCH(DAY(F343),BR:BR,0),1),DAY(F343)),IFERROR(INDEX(BS:BS,MATCH(MONTH(F343),BR:BR,0),1),MONTH(F343)),YEAR(F343),G343),""))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77"/>
        <v/>
      </c>
      <c r="T343" s="2" t="str">
        <f>IFERROR(INDEX('padron cfe'!D:D,MATCH(DATOS!C343,'padron cfe'!A:A,0),1),"")</f>
        <v/>
      </c>
      <c r="U343" s="4"/>
      <c r="V343" s="4"/>
      <c r="W343" s="4"/>
      <c r="X343" s="4"/>
      <c r="Y343" s="6" t="s">
        <v>157</v>
      </c>
      <c r="Z343" s="4"/>
      <c r="AA343" s="4" t="str">
        <f t="shared" si="70"/>
        <v/>
      </c>
      <c r="AB343" s="4"/>
      <c r="AC343" s="4"/>
      <c r="AD343" s="4"/>
      <c r="AE343" s="2" t="str">
        <f>IFERROR(IF(INDEX(AE$1:AE342,MATCH(J343,J$1:J342,0),1)=0,"",INDEX(AE$1:AE342,MATCH(J343,J$1:J342,0),1)),"")</f>
        <v/>
      </c>
      <c r="AF343" s="2" t="str">
        <f>IFERROR(IF(INDEX(AF$1:AF342,MATCH(J343,J$1:J342,0),1)=0,"",INDEX(AF$1:AF342,MATCH(J343,J$1:J342,0),1)),"")</f>
        <v/>
      </c>
      <c r="AG343" s="2" t="str">
        <f>IFERROR(IF(INDEX(AG$1:AG342,MATCH(J343,J$1:J342,0),1)=0,"",INDEX(AG$1:AG342,MATCH(J343,J$1:J342,0),1)),"")</f>
        <v/>
      </c>
      <c r="AH343" s="2"/>
      <c r="AI343" s="2"/>
      <c r="AJ343" s="2"/>
      <c r="AK343" s="4"/>
      <c r="AL343" s="4"/>
      <c r="AM343" s="4"/>
      <c r="AN343" s="4"/>
      <c r="AO343" s="4"/>
      <c r="AP343" s="4"/>
      <c r="AQ343" s="4"/>
      <c r="AR343" s="4"/>
      <c r="AS343" s="4"/>
      <c r="AU343" s="7"/>
      <c r="AV343" s="47"/>
      <c r="AW343" s="66"/>
      <c r="AX343" s="66"/>
      <c r="AY343" s="66"/>
      <c r="AZ343" s="78"/>
      <c r="BA343" s="66"/>
      <c r="BB343" s="66"/>
      <c r="BC343" s="4"/>
      <c r="BD343" s="69"/>
      <c r="BE343" s="4"/>
      <c r="BF343" s="4"/>
      <c r="BG343" s="9"/>
      <c r="BH343" s="7"/>
      <c r="BI343" s="7"/>
      <c r="BJ343" s="7"/>
      <c r="BK343" s="7"/>
      <c r="BL343" s="7"/>
      <c r="BM343" s="7" t="str">
        <f t="shared" ca="1" si="71"/>
        <v/>
      </c>
      <c r="BN343" s="75" t="str">
        <f t="shared" si="72"/>
        <v/>
      </c>
      <c r="BO343" s="75" t="str">
        <f t="shared" si="73"/>
        <v/>
      </c>
      <c r="BU343" s="4" t="str">
        <f>IF(IFERROR(VLOOKUP(C343,C344:C$1993,1,0),"")="","",COUNTIF(C:C,C343))</f>
        <v/>
      </c>
      <c r="BY343" s="5" t="str">
        <f>IF(B343="","",IF(BU343="",1+(MAX(BY$2:BY342)),""))</f>
        <v/>
      </c>
      <c r="BZ343" s="5" t="str">
        <f t="shared" si="74"/>
        <v/>
      </c>
      <c r="CA343" s="5" t="str">
        <f t="shared" si="75"/>
        <v/>
      </c>
      <c r="CB343" s="14" t="str">
        <f t="shared" si="76"/>
        <v/>
      </c>
      <c r="CC343" s="25"/>
      <c r="CD343" s="15"/>
      <c r="CE343" s="5" t="str">
        <f t="shared" si="78"/>
        <v/>
      </c>
      <c r="CH343" s="5" t="str">
        <f t="shared" si="79"/>
        <v/>
      </c>
      <c r="CI343" s="5" t="str">
        <f>IF(J343="","",IFERROR(IF(VLOOKUP(J343,J$2:J342,1,0)=0,"",""),J343))</f>
        <v/>
      </c>
      <c r="CJ343" s="22" t="str">
        <f>IF(CI343="","",(IFERROR(VLOOKUP(MID(CI343,1,1),$DA$2:DE$28,3,0),0)+IFERROR(VLOOKUP(MID(CI343,2,1),DA$2:DE$28,4,0),0)+IFERROR(VLOOKUP(MID(CI343,3,1),DA$2:DE$28,5,0),0)+(ROW(CI343)/1000000000000)))</f>
        <v/>
      </c>
      <c r="CL343" s="5">
        <v>342</v>
      </c>
      <c r="CM343" s="5" t="str">
        <f>IFERROR(VLOOKUP(CL343,CH$2:CI1419,2,0),"")</f>
        <v/>
      </c>
      <c r="DG343" s="5" t="e">
        <f>IF(REPORTE!AH$2="si",IF(C343=VALUE(REPORTE!C$22),IF(SUM(DG344:DG$1993),CONCATENATE(INT(B343),", "),INT(B343)),""),IF(C343=VALUE(REPORTE!C$21),IF(SUM(DG344:DG$1993),CONCATENATE(INT(B343),", "),INT(B343)),""))</f>
        <v>#VALUE!</v>
      </c>
    </row>
    <row r="344" spans="1:112" s="5" customFormat="1" ht="15" customHeight="1" x14ac:dyDescent="0.25">
      <c r="A344" s="4" t="str">
        <f t="shared" ca="1" si="69"/>
        <v/>
      </c>
      <c r="B344" s="6"/>
      <c r="C344" s="8"/>
      <c r="D344" s="1" t="str">
        <f>IFERROR(INDEX('padron cfe'!B:B,MATCH(DATOS!C344,'padron cfe'!A:A,0),1),"")</f>
        <v/>
      </c>
      <c r="E344" s="1"/>
      <c r="F344" s="7"/>
      <c r="G344" s="9" t="s">
        <v>157</v>
      </c>
      <c r="H344" s="5" t="str">
        <f>IF(F344="","",IFERROR(CONCATENATE("PEUA",VLOOKUP(ESTADO,REPORTE!AV$2:AW$33,2,0),DIDTRITO_FORM,CADER_FORM,IFERROR(INDEX(BS:BS,MATCH(DAY(F344),BR:BR,0),1),DAY(F344)),IFERROR(INDEX(BS:BS,MATCH(MONTH(F344),BR:BR,0),1),MONTH(F344)),YEAR(F344),G344),""))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77"/>
        <v/>
      </c>
      <c r="T344" s="2" t="str">
        <f>IFERROR(INDEX('padron cfe'!D:D,MATCH(DATOS!C344,'padron cfe'!A:A,0),1),"")</f>
        <v/>
      </c>
      <c r="U344" s="4"/>
      <c r="V344" s="4"/>
      <c r="W344" s="4"/>
      <c r="X344" s="4"/>
      <c r="Y344" s="6" t="s">
        <v>157</v>
      </c>
      <c r="Z344" s="4"/>
      <c r="AA344" s="4" t="str">
        <f t="shared" si="70"/>
        <v/>
      </c>
      <c r="AB344" s="4"/>
      <c r="AC344" s="4"/>
      <c r="AD344" s="4"/>
      <c r="AE344" s="2" t="str">
        <f>IFERROR(IF(INDEX(AE$1:AE343,MATCH(J344,J$1:J343,0),1)=0,"",INDEX(AE$1:AE343,MATCH(J344,J$1:J343,0),1)),"")</f>
        <v/>
      </c>
      <c r="AF344" s="2" t="str">
        <f>IFERROR(IF(INDEX(AF$1:AF343,MATCH(J344,J$1:J343,0),1)=0,"",INDEX(AF$1:AF343,MATCH(J344,J$1:J343,0),1)),"")</f>
        <v/>
      </c>
      <c r="AG344" s="2" t="str">
        <f>IFERROR(IF(INDEX(AG$1:AG343,MATCH(J344,J$1:J343,0),1)=0,"",INDEX(AG$1:AG343,MATCH(J344,J$1:J343,0),1)),"")</f>
        <v/>
      </c>
      <c r="AH344" s="2"/>
      <c r="AI344" s="2"/>
      <c r="AJ344" s="2"/>
      <c r="AK344" s="4"/>
      <c r="AL344" s="4"/>
      <c r="AM344" s="4"/>
      <c r="AN344" s="4"/>
      <c r="AO344" s="4"/>
      <c r="AP344" s="4"/>
      <c r="AQ344" s="4"/>
      <c r="AR344" s="4"/>
      <c r="AS344" s="4"/>
      <c r="AU344" s="7"/>
      <c r="AV344" s="47"/>
      <c r="AW344" s="66"/>
      <c r="AX344" s="66"/>
      <c r="AY344" s="66"/>
      <c r="AZ344" s="78"/>
      <c r="BA344" s="66"/>
      <c r="BB344" s="66"/>
      <c r="BC344" s="4"/>
      <c r="BD344" s="69"/>
      <c r="BE344" s="4"/>
      <c r="BF344" s="4"/>
      <c r="BG344" s="9" t="s">
        <v>157</v>
      </c>
      <c r="BH344" s="7"/>
      <c r="BI344" s="7"/>
      <c r="BJ344" s="7"/>
      <c r="BK344" s="7"/>
      <c r="BL344" s="7"/>
      <c r="BM344" s="7" t="str">
        <f t="shared" ca="1" si="71"/>
        <v/>
      </c>
      <c r="BN344" s="75" t="str">
        <f t="shared" si="72"/>
        <v/>
      </c>
      <c r="BO344" s="75" t="str">
        <f t="shared" si="73"/>
        <v/>
      </c>
      <c r="BU344" s="4" t="str">
        <f>IF(IFERROR(VLOOKUP(C344,C345:C$1993,1,0),"")="","",COUNTIF(C:C,C344))</f>
        <v/>
      </c>
      <c r="BY344" s="5" t="str">
        <f>IF(B344="","",IF(BU344="",1+(MAX(BY$2:BY343)),""))</f>
        <v/>
      </c>
      <c r="BZ344" s="5" t="str">
        <f t="shared" si="74"/>
        <v/>
      </c>
      <c r="CA344" s="5" t="str">
        <f t="shared" si="75"/>
        <v/>
      </c>
      <c r="CB344" s="14" t="str">
        <f t="shared" si="76"/>
        <v/>
      </c>
      <c r="CC344" s="25"/>
      <c r="CD344" s="15"/>
      <c r="CE344" s="5" t="str">
        <f t="shared" si="78"/>
        <v/>
      </c>
      <c r="CH344" s="5" t="str">
        <f t="shared" si="79"/>
        <v/>
      </c>
      <c r="CI344" s="5" t="str">
        <f>IF(J344="","",IFERROR(IF(VLOOKUP(J344,J$2:J343,1,0)=0,"",""),J344))</f>
        <v/>
      </c>
      <c r="CJ344" s="22" t="str">
        <f>IF(CI344="","",(IFERROR(VLOOKUP(MID(CI344,1,1),$DA$2:DE$28,3,0),0)+IFERROR(VLOOKUP(MID(CI344,2,1),DA$2:DE$28,4,0),0)+IFERROR(VLOOKUP(MID(CI344,3,1),DA$2:DE$28,5,0),0)+(ROW(CI344)/1000000000000)))</f>
        <v/>
      </c>
      <c r="CL344" s="5">
        <v>343</v>
      </c>
      <c r="CM344" s="5" t="str">
        <f>IFERROR(VLOOKUP(CL344,CH$2:CI1420,2,0),"")</f>
        <v/>
      </c>
      <c r="DG344" s="5" t="e">
        <f>IF(REPORTE!AH$2="si",IF(C344=VALUE(REPORTE!C$22),IF(SUM(DG345:DG$1993),CONCATENATE(INT(B344),", "),INT(B344)),""),IF(C344=VALUE(REPORTE!C$21),IF(SUM(DG345:DG$1993),CONCATENATE(INT(B344),", "),INT(B344)),""))</f>
        <v>#VALUE!</v>
      </c>
    </row>
    <row r="345" spans="1:112" s="5" customFormat="1" ht="15" customHeight="1" x14ac:dyDescent="0.25">
      <c r="A345" s="4" t="str">
        <f t="shared" ca="1" si="69"/>
        <v/>
      </c>
      <c r="B345" s="6"/>
      <c r="C345" s="8"/>
      <c r="D345" s="1" t="str">
        <f>IFERROR(INDEX('padron cfe'!B:B,MATCH(DATOS!C345,'padron cfe'!A:A,0),1),"")</f>
        <v/>
      </c>
      <c r="E345" s="1"/>
      <c r="F345" s="7"/>
      <c r="G345" s="9" t="s">
        <v>157</v>
      </c>
      <c r="H345" s="5" t="str">
        <f>IF(F345="","",IFERROR(CONCATENATE("PEUA",VLOOKUP(ESTADO,REPORTE!AV$2:AW$33,2,0),DIDTRITO_FORM,CADER_FORM,IFERROR(INDEX(BS:BS,MATCH(DAY(F345),BR:BR,0),1),DAY(F345)),IFERROR(INDEX(BS:BS,MATCH(MONTH(F345),BR:BR,0),1),MONTH(F345)),YEAR(F345),G345),""))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77"/>
        <v/>
      </c>
      <c r="T345" s="2" t="str">
        <f>IFERROR(INDEX('padron cfe'!D:D,MATCH(DATOS!C345,'padron cfe'!A:A,0),1),"")</f>
        <v/>
      </c>
      <c r="U345" s="4"/>
      <c r="V345" s="4"/>
      <c r="W345" s="4"/>
      <c r="X345" s="4"/>
      <c r="Y345" s="6" t="s">
        <v>157</v>
      </c>
      <c r="Z345" s="4"/>
      <c r="AA345" s="4" t="str">
        <f t="shared" si="70"/>
        <v/>
      </c>
      <c r="AB345" s="4"/>
      <c r="AC345" s="4"/>
      <c r="AD345" s="4"/>
      <c r="AE345" s="2" t="str">
        <f>IFERROR(IF(INDEX(AE$1:AE344,MATCH(J345,J$1:J344,0),1)=0,"",INDEX(AE$1:AE344,MATCH(J345,J$1:J344,0),1)),"")</f>
        <v/>
      </c>
      <c r="AF345" s="2" t="str">
        <f>IFERROR(IF(INDEX(AF$1:AF344,MATCH(J345,J$1:J344,0),1)=0,"",INDEX(AF$1:AF344,MATCH(J345,J$1:J344,0),1)),"")</f>
        <v/>
      </c>
      <c r="AG345" s="2" t="str">
        <f>IFERROR(IF(INDEX(AG$1:AG344,MATCH(J345,J$1:J344,0),1)=0,"",INDEX(AG$1:AG344,MATCH(J345,J$1:J344,0),1)),"")</f>
        <v/>
      </c>
      <c r="AH345" s="2"/>
      <c r="AI345" s="2"/>
      <c r="AJ345" s="2"/>
      <c r="AK345" s="4"/>
      <c r="AL345" s="4"/>
      <c r="AM345" s="4"/>
      <c r="AN345" s="4"/>
      <c r="AO345" s="4"/>
      <c r="AP345" s="4"/>
      <c r="AQ345" s="4"/>
      <c r="AR345" s="4"/>
      <c r="AS345" s="4"/>
      <c r="AU345" s="7"/>
      <c r="AV345" s="47"/>
      <c r="AW345" s="66"/>
      <c r="AX345" s="66"/>
      <c r="AY345" s="66"/>
      <c r="AZ345" s="78"/>
      <c r="BA345" s="66"/>
      <c r="BB345" s="66"/>
      <c r="BC345" s="4"/>
      <c r="BD345" s="69"/>
      <c r="BE345" s="4"/>
      <c r="BF345" s="4"/>
      <c r="BG345" s="9"/>
      <c r="BH345" s="7"/>
      <c r="BI345" s="7"/>
      <c r="BJ345" s="7"/>
      <c r="BK345" s="7"/>
      <c r="BL345" s="7"/>
      <c r="BM345" s="7" t="str">
        <f t="shared" ca="1" si="71"/>
        <v/>
      </c>
      <c r="BN345" s="75" t="str">
        <f t="shared" si="72"/>
        <v/>
      </c>
      <c r="BO345" s="75" t="str">
        <f t="shared" si="73"/>
        <v/>
      </c>
      <c r="BU345" s="4" t="str">
        <f>IF(IFERROR(VLOOKUP(C345,C346:C$1993,1,0),"")="","",COUNTIF(C:C,C345))</f>
        <v/>
      </c>
      <c r="BY345" s="5" t="str">
        <f>IF(B345="","",IF(BU345="",1+(MAX(BY$2:BY344)),""))</f>
        <v/>
      </c>
      <c r="BZ345" s="5" t="str">
        <f t="shared" si="74"/>
        <v/>
      </c>
      <c r="CA345" s="5" t="str">
        <f t="shared" si="75"/>
        <v/>
      </c>
      <c r="CB345" s="14" t="str">
        <f t="shared" si="76"/>
        <v/>
      </c>
      <c r="CC345" s="25"/>
      <c r="CD345" s="15"/>
      <c r="CE345" s="5" t="str">
        <f t="shared" si="78"/>
        <v/>
      </c>
      <c r="CH345" s="5" t="str">
        <f t="shared" si="79"/>
        <v/>
      </c>
      <c r="CI345" s="5" t="str">
        <f>IF(J345="","",IFERROR(IF(VLOOKUP(J345,J$2:J344,1,0)=0,"",""),J345))</f>
        <v/>
      </c>
      <c r="CJ345" s="22" t="str">
        <f>IF(CI345="","",(IFERROR(VLOOKUP(MID(CI345,1,1),$DA$2:DE$28,3,0),0)+IFERROR(VLOOKUP(MID(CI345,2,1),DA$2:DE$28,4,0),0)+IFERROR(VLOOKUP(MID(CI345,3,1),DA$2:DE$28,5,0),0)+(ROW(CI345)/1000000000000)))</f>
        <v/>
      </c>
      <c r="CL345" s="5">
        <v>344</v>
      </c>
      <c r="CM345" s="5" t="str">
        <f>IFERROR(VLOOKUP(CL345,CH$2:CI1421,2,0),"")</f>
        <v/>
      </c>
      <c r="CO345" s="14"/>
      <c r="DG345" s="5" t="e">
        <f>IF(REPORTE!AH$2="si",IF(C345=VALUE(REPORTE!C$22),IF(SUM(DG346:DG$1993),CONCATENATE(INT(B345),", "),INT(B345)),""),IF(C345=VALUE(REPORTE!C$21),IF(SUM(DG346:DG$1993),CONCATENATE(INT(B345),", "),INT(B345)),""))</f>
        <v>#VALUE!</v>
      </c>
    </row>
    <row r="346" spans="1:112" s="5" customFormat="1" ht="15" customHeight="1" x14ac:dyDescent="0.25">
      <c r="A346" s="4" t="str">
        <f t="shared" ca="1" si="69"/>
        <v/>
      </c>
      <c r="B346" s="6"/>
      <c r="C346" s="8"/>
      <c r="D346" s="1" t="str">
        <f>IFERROR(INDEX('padron cfe'!B:B,MATCH(DATOS!C346,'padron cfe'!A:A,0),1),"")</f>
        <v/>
      </c>
      <c r="E346" s="1"/>
      <c r="F346" s="7"/>
      <c r="G346" s="9" t="s">
        <v>157</v>
      </c>
      <c r="H346" s="5" t="str">
        <f>IF(F346="","",IFERROR(CONCATENATE("PEUA",VLOOKUP(ESTADO,REPORTE!AV$2:AW$33,2,0),DIDTRITO_FORM,CADER_FORM,IFERROR(INDEX(BS:BS,MATCH(DAY(F346),BR:BR,0),1),DAY(F346)),IFERROR(INDEX(BS:BS,MATCH(MONTH(F346),BR:BR,0),1),MONTH(F346)),YEAR(F346),G346),""))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77"/>
        <v/>
      </c>
      <c r="T346" s="2" t="str">
        <f>IFERROR(INDEX('padron cfe'!D:D,MATCH(DATOS!C346,'padron cfe'!A:A,0),1),"")</f>
        <v/>
      </c>
      <c r="U346" s="4"/>
      <c r="V346" s="4"/>
      <c r="W346" s="4"/>
      <c r="X346" s="4"/>
      <c r="Y346" s="6" t="s">
        <v>157</v>
      </c>
      <c r="Z346" s="4"/>
      <c r="AA346" s="4" t="str">
        <f t="shared" si="70"/>
        <v/>
      </c>
      <c r="AB346" s="4"/>
      <c r="AC346" s="4"/>
      <c r="AD346" s="4"/>
      <c r="AE346" s="2" t="str">
        <f>IFERROR(IF(INDEX(AE$1:AE345,MATCH(J346,J$1:J345,0),1)=0,"",INDEX(AE$1:AE345,MATCH(J346,J$1:J345,0),1)),"")</f>
        <v/>
      </c>
      <c r="AF346" s="2" t="str">
        <f>IFERROR(IF(INDEX(AF$1:AF345,MATCH(J346,J$1:J345,0),1)=0,"",INDEX(AF$1:AF345,MATCH(J346,J$1:J345,0),1)),"")</f>
        <v/>
      </c>
      <c r="AG346" s="2" t="str">
        <f>IFERROR(IF(INDEX(AG$1:AG345,MATCH(J346,J$1:J345,0),1)=0,"",INDEX(AG$1:AG345,MATCH(J346,J$1:J345,0),1)),"")</f>
        <v/>
      </c>
      <c r="AH346" s="2"/>
      <c r="AI346" s="2"/>
      <c r="AJ346" s="2"/>
      <c r="AK346" s="4"/>
      <c r="AL346" s="4"/>
      <c r="AM346" s="4"/>
      <c r="AN346" s="4"/>
      <c r="AO346" s="4"/>
      <c r="AP346" s="4"/>
      <c r="AQ346" s="4"/>
      <c r="AR346" s="4"/>
      <c r="AS346" s="4"/>
      <c r="AU346" s="7"/>
      <c r="AV346" s="47"/>
      <c r="AW346" s="66"/>
      <c r="AX346" s="66"/>
      <c r="AY346" s="66"/>
      <c r="AZ346" s="78"/>
      <c r="BA346" s="66"/>
      <c r="BB346" s="66"/>
      <c r="BC346" s="4"/>
      <c r="BD346" s="69"/>
      <c r="BE346" s="4"/>
      <c r="BF346" s="4"/>
      <c r="BG346" s="9" t="s">
        <v>157</v>
      </c>
      <c r="BH346" s="7"/>
      <c r="BI346" s="7"/>
      <c r="BJ346" s="7"/>
      <c r="BK346" s="7"/>
      <c r="BL346" s="7"/>
      <c r="BM346" s="7" t="str">
        <f t="shared" ca="1" si="71"/>
        <v/>
      </c>
      <c r="BN346" s="75" t="str">
        <f t="shared" si="72"/>
        <v/>
      </c>
      <c r="BO346" s="75" t="str">
        <f t="shared" si="73"/>
        <v/>
      </c>
      <c r="BU346" s="4" t="str">
        <f>IF(IFERROR(VLOOKUP(C346,C347:C$1993,1,0),"")="","",COUNTIF(C:C,C346))</f>
        <v/>
      </c>
      <c r="BY346" s="5" t="str">
        <f>IF(B346="","",IF(BU346="",1+(MAX(BY$2:BY345)),""))</f>
        <v/>
      </c>
      <c r="BZ346" s="5" t="str">
        <f t="shared" si="74"/>
        <v/>
      </c>
      <c r="CA346" s="5" t="str">
        <f t="shared" si="75"/>
        <v/>
      </c>
      <c r="CB346" s="14" t="str">
        <f t="shared" si="76"/>
        <v/>
      </c>
      <c r="CC346" s="25"/>
      <c r="CD346" s="15"/>
      <c r="CE346" s="5" t="str">
        <f t="shared" si="78"/>
        <v/>
      </c>
      <c r="CH346" s="5" t="str">
        <f t="shared" si="79"/>
        <v/>
      </c>
      <c r="CI346" s="5" t="str">
        <f>IF(J346="","",IFERROR(IF(VLOOKUP(J346,J$2:J345,1,0)=0,"",""),J346))</f>
        <v/>
      </c>
      <c r="CJ346" s="22" t="str">
        <f>IF(CI346="","",(IFERROR(VLOOKUP(MID(CI346,1,1),$DA$2:DE$28,3,0),0)+IFERROR(VLOOKUP(MID(CI346,2,1),DA$2:DE$28,4,0),0)+IFERROR(VLOOKUP(MID(CI346,3,1),DA$2:DE$28,5,0),0)+(ROW(CI346)/1000000000000)))</f>
        <v/>
      </c>
      <c r="CL346" s="5">
        <v>345</v>
      </c>
      <c r="CM346" s="5" t="str">
        <f>IFERROR(VLOOKUP(CL346,CH$2:CI1422,2,0),"")</f>
        <v/>
      </c>
      <c r="CO346" s="14"/>
      <c r="DG346" s="5" t="e">
        <f>IF(REPORTE!AH$2="si",IF(C346=VALUE(REPORTE!C$22),IF(SUM(DG347:DG$1993),CONCATENATE(INT(B346),", "),INT(B346)),""),IF(C346=VALUE(REPORTE!C$21),IF(SUM(DG347:DG$1993),CONCATENATE(INT(B346),", "),INT(B346)),""))</f>
        <v>#VALUE!</v>
      </c>
    </row>
    <row r="347" spans="1:112" s="5" customFormat="1" ht="15" customHeight="1" x14ac:dyDescent="0.25">
      <c r="A347" s="4" t="str">
        <f t="shared" ca="1" si="69"/>
        <v/>
      </c>
      <c r="B347" s="6"/>
      <c r="C347" s="8"/>
      <c r="D347" s="1" t="str">
        <f>IFERROR(INDEX('padron cfe'!B:B,MATCH(DATOS!C347,'padron cfe'!A:A,0),1),"")</f>
        <v/>
      </c>
      <c r="E347" s="1"/>
      <c r="F347" s="7"/>
      <c r="G347" s="9" t="s">
        <v>157</v>
      </c>
      <c r="H347" s="5" t="str">
        <f>IF(F347="","",IFERROR(CONCATENATE("PEUA",VLOOKUP(ESTADO,REPORTE!AV$2:AW$33,2,0),DIDTRITO_FORM,CADER_FORM,IFERROR(INDEX(BS:BS,MATCH(DAY(F347),BR:BR,0),1),DAY(F347)),IFERROR(INDEX(BS:BS,MATCH(MONTH(F347),BR:BR,0),1),MONTH(F347)),YEAR(F347),G347),""))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77"/>
        <v/>
      </c>
      <c r="T347" s="2" t="str">
        <f>IFERROR(INDEX('padron cfe'!D:D,MATCH(DATOS!C347,'padron cfe'!A:A,0),1),"")</f>
        <v/>
      </c>
      <c r="U347" s="4"/>
      <c r="V347" s="4"/>
      <c r="W347" s="4"/>
      <c r="X347" s="4"/>
      <c r="Y347" s="6" t="s">
        <v>157</v>
      </c>
      <c r="Z347" s="4"/>
      <c r="AA347" s="4" t="str">
        <f t="shared" si="70"/>
        <v/>
      </c>
      <c r="AB347" s="4"/>
      <c r="AC347" s="4"/>
      <c r="AD347" s="4"/>
      <c r="AE347" s="2" t="str">
        <f>IFERROR(IF(INDEX(AE$1:AE346,MATCH(J347,J$1:J346,0),1)=0,"",INDEX(AE$1:AE346,MATCH(J347,J$1:J346,0),1)),"")</f>
        <v/>
      </c>
      <c r="AF347" s="2" t="str">
        <f>IFERROR(IF(INDEX(AF$1:AF346,MATCH(J347,J$1:J346,0),1)=0,"",INDEX(AF$1:AF346,MATCH(J347,J$1:J346,0),1)),"")</f>
        <v/>
      </c>
      <c r="AG347" s="2" t="str">
        <f>IFERROR(IF(INDEX(AG$1:AG346,MATCH(J347,J$1:J346,0),1)=0,"",INDEX(AG$1:AG346,MATCH(J347,J$1:J346,0),1)),"")</f>
        <v/>
      </c>
      <c r="AH347" s="2"/>
      <c r="AI347" s="2"/>
      <c r="AJ347" s="2"/>
      <c r="AK347" s="4"/>
      <c r="AL347" s="4"/>
      <c r="AM347" s="4"/>
      <c r="AN347" s="4"/>
      <c r="AO347" s="4"/>
      <c r="AP347" s="4"/>
      <c r="AQ347" s="4"/>
      <c r="AR347" s="4"/>
      <c r="AS347" s="4"/>
      <c r="AU347" s="7"/>
      <c r="AV347" s="47"/>
      <c r="AW347" s="66"/>
      <c r="AX347" s="66"/>
      <c r="AY347" s="66"/>
      <c r="AZ347" s="78"/>
      <c r="BA347" s="66"/>
      <c r="BB347" s="66"/>
      <c r="BC347" s="4"/>
      <c r="BD347" s="69"/>
      <c r="BE347" s="4"/>
      <c r="BF347" s="4"/>
      <c r="BG347" s="9"/>
      <c r="BH347" s="7"/>
      <c r="BI347" s="7"/>
      <c r="BJ347" s="7"/>
      <c r="BK347" s="7"/>
      <c r="BL347" s="7"/>
      <c r="BM347" s="7" t="str">
        <f t="shared" ca="1" si="71"/>
        <v/>
      </c>
      <c r="BN347" s="75" t="str">
        <f t="shared" si="72"/>
        <v/>
      </c>
      <c r="BO347" s="75" t="str">
        <f t="shared" si="73"/>
        <v/>
      </c>
      <c r="BU347" s="4" t="str">
        <f>IF(IFERROR(VLOOKUP(C347,C348:C$1993,1,0),"")="","",COUNTIF(C:C,C347))</f>
        <v/>
      </c>
      <c r="BY347" s="5" t="str">
        <f>IF(B347="","",IF(BU347="",1+(MAX(BY$2:BY346)),""))</f>
        <v/>
      </c>
      <c r="BZ347" s="5" t="str">
        <f t="shared" si="74"/>
        <v/>
      </c>
      <c r="CA347" s="5" t="str">
        <f t="shared" si="75"/>
        <v/>
      </c>
      <c r="CB347" s="14" t="str">
        <f t="shared" si="76"/>
        <v/>
      </c>
      <c r="CC347" s="25"/>
      <c r="CD347" s="15"/>
      <c r="CE347" s="5" t="str">
        <f t="shared" si="78"/>
        <v/>
      </c>
      <c r="CH347" s="5" t="str">
        <f t="shared" si="79"/>
        <v/>
      </c>
      <c r="CI347" s="5" t="str">
        <f>IF(J347="","",IFERROR(IF(VLOOKUP(J347,J$2:J346,1,0)=0,"",""),J347))</f>
        <v/>
      </c>
      <c r="CJ347" s="22" t="str">
        <f>IF(CI347="","",(IFERROR(VLOOKUP(MID(CI347,1,1),$DA$2:DE$28,3,0),0)+IFERROR(VLOOKUP(MID(CI347,2,1),DA$2:DE$28,4,0),0)+IFERROR(VLOOKUP(MID(CI347,3,1),DA$2:DE$28,5,0),0)+(ROW(CI347)/1000000000000)))</f>
        <v/>
      </c>
      <c r="CL347" s="5">
        <v>346</v>
      </c>
      <c r="CM347" s="5" t="str">
        <f>IFERROR(VLOOKUP(CL347,CH$2:CI1423,2,0),"")</f>
        <v/>
      </c>
      <c r="DG347" s="5" t="e">
        <f>IF(REPORTE!AH$2="si",IF(C347=VALUE(REPORTE!C$22),IF(SUM(DG348:DG$1993),CONCATENATE(INT(B347),", "),INT(B347)),""),IF(C347=VALUE(REPORTE!C$21),IF(SUM(DG348:DG$1993),CONCATENATE(INT(B347),", "),INT(B347)),""))</f>
        <v>#VALUE!</v>
      </c>
    </row>
    <row r="348" spans="1:112" s="5" customFormat="1" ht="15" customHeight="1" x14ac:dyDescent="0.25">
      <c r="A348" s="4" t="str">
        <f t="shared" ca="1" si="69"/>
        <v/>
      </c>
      <c r="B348" s="6"/>
      <c r="C348" s="8"/>
      <c r="D348" s="1" t="str">
        <f>IFERROR(INDEX('padron cfe'!B:B,MATCH(DATOS!C348,'padron cfe'!A:A,0),1),"")</f>
        <v/>
      </c>
      <c r="E348" s="1"/>
      <c r="F348" s="7"/>
      <c r="G348" s="9" t="s">
        <v>157</v>
      </c>
      <c r="H348" s="5" t="str">
        <f>IF(F348="","",IFERROR(CONCATENATE("PEUA",VLOOKUP(ESTADO,REPORTE!AV$2:AW$33,2,0),DIDTRITO_FORM,CADER_FORM,IFERROR(INDEX(BS:BS,MATCH(DAY(F348),BR:BR,0),1),DAY(F348)),IFERROR(INDEX(BS:BS,MATCH(MONTH(F348),BR:BR,0),1),MONTH(F348)),YEAR(F348),G348),""))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77"/>
        <v/>
      </c>
      <c r="T348" s="2" t="str">
        <f>IFERROR(INDEX('padron cfe'!D:D,MATCH(DATOS!C348,'padron cfe'!A:A,0),1),"")</f>
        <v/>
      </c>
      <c r="U348" s="4"/>
      <c r="V348" s="4"/>
      <c r="W348" s="4"/>
      <c r="X348" s="4"/>
      <c r="Y348" s="6" t="s">
        <v>157</v>
      </c>
      <c r="Z348" s="4"/>
      <c r="AA348" s="4" t="str">
        <f t="shared" si="70"/>
        <v/>
      </c>
      <c r="AB348" s="4"/>
      <c r="AC348" s="4"/>
      <c r="AD348" s="4"/>
      <c r="AE348" s="2" t="str">
        <f>IFERROR(IF(INDEX(AE$1:AE347,MATCH(J348,J$1:J347,0),1)=0,"",INDEX(AE$1:AE347,MATCH(J348,J$1:J347,0),1)),"")</f>
        <v/>
      </c>
      <c r="AF348" s="2" t="str">
        <f>IFERROR(IF(INDEX(AF$1:AF347,MATCH(J348,J$1:J347,0),1)=0,"",INDEX(AF$1:AF347,MATCH(J348,J$1:J347,0),1)),"")</f>
        <v/>
      </c>
      <c r="AG348" s="2" t="str">
        <f>IFERROR(IF(INDEX(AG$1:AG347,MATCH(J348,J$1:J347,0),1)=0,"",INDEX(AG$1:AG347,MATCH(J348,J$1:J347,0),1)),"")</f>
        <v/>
      </c>
      <c r="AH348" s="2"/>
      <c r="AI348" s="2"/>
      <c r="AJ348" s="2"/>
      <c r="AK348" s="4"/>
      <c r="AL348" s="4"/>
      <c r="AM348" s="4"/>
      <c r="AN348" s="4"/>
      <c r="AO348" s="4"/>
      <c r="AP348" s="4"/>
      <c r="AQ348" s="4"/>
      <c r="AR348" s="4"/>
      <c r="AS348" s="4"/>
      <c r="AU348" s="7"/>
      <c r="AV348" s="47"/>
      <c r="AW348" s="66"/>
      <c r="AX348" s="66"/>
      <c r="AY348" s="66"/>
      <c r="AZ348" s="78"/>
      <c r="BA348" s="66"/>
      <c r="BB348" s="66"/>
      <c r="BC348" s="4"/>
      <c r="BD348" s="69"/>
      <c r="BE348" s="4"/>
      <c r="BF348" s="4"/>
      <c r="BG348" s="9" t="s">
        <v>157</v>
      </c>
      <c r="BH348" s="7"/>
      <c r="BI348" s="7"/>
      <c r="BJ348" s="7"/>
      <c r="BK348" s="7"/>
      <c r="BL348" s="7"/>
      <c r="BM348" s="7" t="str">
        <f t="shared" ca="1" si="71"/>
        <v/>
      </c>
      <c r="BN348" s="75" t="str">
        <f t="shared" si="72"/>
        <v/>
      </c>
      <c r="BO348" s="75" t="str">
        <f t="shared" si="73"/>
        <v/>
      </c>
      <c r="BU348" s="4" t="str">
        <f>IF(IFERROR(VLOOKUP(C348,C349:C$1993,1,0),"")="","",COUNTIF(C:C,C348))</f>
        <v/>
      </c>
      <c r="BY348" s="5" t="str">
        <f>IF(B348="","",IF(BU348="",1+(MAX(BY$2:BY347)),""))</f>
        <v/>
      </c>
      <c r="BZ348" s="5" t="str">
        <f t="shared" si="74"/>
        <v/>
      </c>
      <c r="CA348" s="5" t="str">
        <f t="shared" si="75"/>
        <v/>
      </c>
      <c r="CB348" s="14" t="str">
        <f t="shared" si="76"/>
        <v/>
      </c>
      <c r="CC348" s="25"/>
      <c r="CD348" s="15"/>
      <c r="CE348" s="5" t="str">
        <f t="shared" si="78"/>
        <v/>
      </c>
      <c r="CH348" s="5" t="str">
        <f t="shared" si="79"/>
        <v/>
      </c>
      <c r="CI348" s="5" t="str">
        <f>IF(J348="","",IFERROR(IF(VLOOKUP(J348,J$2:J347,1,0)=0,"",""),J348))</f>
        <v/>
      </c>
      <c r="CJ348" s="22" t="str">
        <f>IF(CI348="","",(IFERROR(VLOOKUP(MID(CI348,1,1),$DA$2:DE$28,3,0),0)+IFERROR(VLOOKUP(MID(CI348,2,1),DA$2:DE$28,4,0),0)+IFERROR(VLOOKUP(MID(CI348,3,1),DA$2:DE$28,5,0),0)+(ROW(CI348)/1000000000000)))</f>
        <v/>
      </c>
      <c r="CL348" s="5">
        <v>347</v>
      </c>
      <c r="CM348" s="5" t="str">
        <f>IFERROR(VLOOKUP(CL348,CH$2:CI1424,2,0),"")</f>
        <v/>
      </c>
      <c r="DG348" s="5" t="e">
        <f>IF(REPORTE!AH$2="si",IF(C348=VALUE(REPORTE!C$22),IF(SUM(DG349:DG$1993),CONCATENATE(INT(B348),", "),INT(B348)),""),IF(C348=VALUE(REPORTE!C$21),IF(SUM(DG349:DG$1993),CONCATENATE(INT(B348),", "),INT(B348)),""))</f>
        <v>#VALUE!</v>
      </c>
    </row>
    <row r="349" spans="1:112" s="5" customFormat="1" ht="15" customHeight="1" x14ac:dyDescent="0.25">
      <c r="A349" s="4" t="str">
        <f t="shared" ca="1" si="69"/>
        <v/>
      </c>
      <c r="B349" s="6"/>
      <c r="C349" s="8"/>
      <c r="D349" s="1" t="str">
        <f>IFERROR(INDEX('padron cfe'!B:B,MATCH(DATOS!C349,'padron cfe'!A:A,0),1),"")</f>
        <v/>
      </c>
      <c r="E349" s="1"/>
      <c r="F349" s="7"/>
      <c r="G349" s="9" t="s">
        <v>157</v>
      </c>
      <c r="H349" s="5" t="str">
        <f>IF(F349="","",IFERROR(CONCATENATE("PEUA",VLOOKUP(ESTADO,REPORTE!AV$2:AW$33,2,0),DIDTRITO_FORM,CADER_FORM,IFERROR(INDEX(BS:BS,MATCH(DAY(F349),BR:BR,0),1),DAY(F349)),IFERROR(INDEX(BS:BS,MATCH(MONTH(F349),BR:BR,0),1),MONTH(F349)),YEAR(F349),G349),""))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77"/>
        <v/>
      </c>
      <c r="T349" s="2" t="str">
        <f>IFERROR(INDEX('padron cfe'!D:D,MATCH(DATOS!C349,'padron cfe'!A:A,0),1),"")</f>
        <v/>
      </c>
      <c r="U349" s="4"/>
      <c r="V349" s="4"/>
      <c r="W349" s="4"/>
      <c r="X349" s="4"/>
      <c r="Y349" s="6" t="s">
        <v>157</v>
      </c>
      <c r="Z349" s="4"/>
      <c r="AA349" s="4" t="str">
        <f t="shared" si="70"/>
        <v/>
      </c>
      <c r="AB349" s="4"/>
      <c r="AC349" s="4"/>
      <c r="AD349" s="4"/>
      <c r="AE349" s="2" t="str">
        <f>IFERROR(IF(INDEX(AE$1:AE348,MATCH(J349,J$1:J348,0),1)=0,"",INDEX(AE$1:AE348,MATCH(J349,J$1:J348,0),1)),"")</f>
        <v/>
      </c>
      <c r="AF349" s="2" t="str">
        <f>IFERROR(IF(INDEX(AF$1:AF348,MATCH(J349,J$1:J348,0),1)=0,"",INDEX(AF$1:AF348,MATCH(J349,J$1:J348,0),1)),"")</f>
        <v/>
      </c>
      <c r="AG349" s="2" t="str">
        <f>IFERROR(IF(INDEX(AG$1:AG348,MATCH(J349,J$1:J348,0),1)=0,"",INDEX(AG$1:AG348,MATCH(J349,J$1:J348,0),1)),"")</f>
        <v/>
      </c>
      <c r="AH349" s="2"/>
      <c r="AI349" s="2"/>
      <c r="AJ349" s="2"/>
      <c r="AK349" s="4"/>
      <c r="AL349" s="4"/>
      <c r="AM349" s="4"/>
      <c r="AN349" s="4"/>
      <c r="AO349" s="4"/>
      <c r="AP349" s="4"/>
      <c r="AQ349" s="4"/>
      <c r="AR349" s="4"/>
      <c r="AS349" s="4"/>
      <c r="AU349" s="7"/>
      <c r="AV349" s="47"/>
      <c r="AW349" s="66"/>
      <c r="AX349" s="66"/>
      <c r="AY349" s="66"/>
      <c r="AZ349" s="78"/>
      <c r="BA349" s="66"/>
      <c r="BB349" s="66"/>
      <c r="BC349" s="4"/>
      <c r="BD349" s="69"/>
      <c r="BE349" s="4"/>
      <c r="BF349" s="4"/>
      <c r="BG349" s="9"/>
      <c r="BH349" s="7"/>
      <c r="BI349" s="7"/>
      <c r="BJ349" s="7"/>
      <c r="BK349" s="7"/>
      <c r="BL349" s="7"/>
      <c r="BM349" s="7" t="str">
        <f t="shared" ca="1" si="71"/>
        <v/>
      </c>
      <c r="BN349" s="75" t="str">
        <f t="shared" si="72"/>
        <v/>
      </c>
      <c r="BO349" s="75" t="str">
        <f t="shared" si="73"/>
        <v/>
      </c>
      <c r="BU349" s="4" t="str">
        <f>IF(IFERROR(VLOOKUP(C349,C350:C$1993,1,0),"")="","",COUNTIF(C:C,C349))</f>
        <v/>
      </c>
      <c r="BY349" s="5" t="str">
        <f>IF(B349="","",IF(BU349="",1+(MAX(BY$2:BY348)),""))</f>
        <v/>
      </c>
      <c r="BZ349" s="5" t="str">
        <f t="shared" si="74"/>
        <v/>
      </c>
      <c r="CA349" s="5" t="str">
        <f t="shared" si="75"/>
        <v/>
      </c>
      <c r="CB349" s="14" t="str">
        <f t="shared" si="76"/>
        <v/>
      </c>
      <c r="CC349" s="25"/>
      <c r="CD349" s="15"/>
      <c r="CE349" s="5" t="str">
        <f t="shared" si="78"/>
        <v/>
      </c>
      <c r="CH349" s="5" t="str">
        <f t="shared" si="79"/>
        <v/>
      </c>
      <c r="CI349" s="5" t="str">
        <f>IF(J349="","",IFERROR(IF(VLOOKUP(J349,J$2:J348,1,0)=0,"",""),J349))</f>
        <v/>
      </c>
      <c r="CJ349" s="22" t="str">
        <f>IF(CI349="","",(IFERROR(VLOOKUP(MID(CI349,1,1),$DA$2:DE$28,3,0),0)+IFERROR(VLOOKUP(MID(CI349,2,1),DA$2:DE$28,4,0),0)+IFERROR(VLOOKUP(MID(CI349,3,1),DA$2:DE$28,5,0),0)+(ROW(CI349)/1000000000000)))</f>
        <v/>
      </c>
      <c r="CL349" s="5">
        <v>348</v>
      </c>
      <c r="CM349" s="5" t="str">
        <f>IFERROR(VLOOKUP(CL349,CH$2:CI1425,2,0),"")</f>
        <v/>
      </c>
      <c r="DG349" s="5" t="e">
        <f>IF(REPORTE!AH$2="si",IF(C349=VALUE(REPORTE!C$22),IF(SUM(DG350:DG$1993),CONCATENATE(INT(B349),", "),INT(B349)),""),IF(C349=VALUE(REPORTE!C$21),IF(SUM(DG350:DG$1993),CONCATENATE(INT(B349),", "),INT(B349)),""))</f>
        <v>#VALUE!</v>
      </c>
    </row>
    <row r="350" spans="1:112" s="5" customFormat="1" ht="15" customHeight="1" x14ac:dyDescent="0.25">
      <c r="A350" s="4" t="str">
        <f t="shared" ca="1" si="69"/>
        <v/>
      </c>
      <c r="B350" s="6"/>
      <c r="C350" s="8"/>
      <c r="D350" s="1" t="str">
        <f>IFERROR(INDEX('padron cfe'!B:B,MATCH(DATOS!C350,'padron cfe'!A:A,0),1),"")</f>
        <v/>
      </c>
      <c r="E350" s="1"/>
      <c r="F350" s="7"/>
      <c r="G350" s="9" t="s">
        <v>157</v>
      </c>
      <c r="H350" s="5" t="str">
        <f>IF(F350="","",IFERROR(CONCATENATE("PEUA",VLOOKUP(ESTADO,REPORTE!AV$2:AW$33,2,0),DIDTRITO_FORM,CADER_FORM,IFERROR(INDEX(BS:BS,MATCH(DAY(F350),BR:BR,0),1),DAY(F350)),IFERROR(INDEX(BS:BS,MATCH(MONTH(F350),BR:BR,0),1),MONTH(F350)),YEAR(F350),G350),""))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77"/>
        <v/>
      </c>
      <c r="T350" s="2" t="str">
        <f>IFERROR(INDEX('padron cfe'!D:D,MATCH(DATOS!C350,'padron cfe'!A:A,0),1),"")</f>
        <v/>
      </c>
      <c r="U350" s="4"/>
      <c r="V350" s="4"/>
      <c r="W350" s="4"/>
      <c r="X350" s="4"/>
      <c r="Y350" s="6" t="s">
        <v>157</v>
      </c>
      <c r="Z350" s="4"/>
      <c r="AA350" s="4" t="str">
        <f t="shared" si="70"/>
        <v/>
      </c>
      <c r="AB350" s="4"/>
      <c r="AC350" s="4"/>
      <c r="AD350" s="4"/>
      <c r="AE350" s="2" t="str">
        <f>IFERROR(IF(INDEX(AE$1:AE349,MATCH(J350,J$1:J349,0),1)=0,"",INDEX(AE$1:AE349,MATCH(J350,J$1:J349,0),1)),"")</f>
        <v/>
      </c>
      <c r="AF350" s="2" t="str">
        <f>IFERROR(IF(INDEX(AF$1:AF349,MATCH(J350,J$1:J349,0),1)=0,"",INDEX(AF$1:AF349,MATCH(J350,J$1:J349,0),1)),"")</f>
        <v/>
      </c>
      <c r="AG350" s="2" t="str">
        <f>IFERROR(IF(INDEX(AG$1:AG349,MATCH(J350,J$1:J349,0),1)=0,"",INDEX(AG$1:AG349,MATCH(J350,J$1:J349,0),1)),"")</f>
        <v/>
      </c>
      <c r="AH350" s="2"/>
      <c r="AI350" s="2"/>
      <c r="AJ350" s="2"/>
      <c r="AK350" s="4"/>
      <c r="AL350" s="4"/>
      <c r="AM350" s="4"/>
      <c r="AN350" s="4"/>
      <c r="AO350" s="4"/>
      <c r="AP350" s="4"/>
      <c r="AQ350" s="4"/>
      <c r="AR350" s="4"/>
      <c r="AS350" s="4"/>
      <c r="AU350" s="7"/>
      <c r="AV350" s="47"/>
      <c r="AW350" s="66"/>
      <c r="AX350" s="66"/>
      <c r="AY350" s="66"/>
      <c r="AZ350" s="78"/>
      <c r="BA350" s="66"/>
      <c r="BB350" s="66"/>
      <c r="BC350" s="4"/>
      <c r="BD350" s="69"/>
      <c r="BE350" s="4"/>
      <c r="BF350" s="4"/>
      <c r="BG350" s="9" t="s">
        <v>157</v>
      </c>
      <c r="BH350" s="7"/>
      <c r="BI350" s="7"/>
      <c r="BJ350" s="7"/>
      <c r="BK350" s="7"/>
      <c r="BL350" s="7"/>
      <c r="BM350" s="7" t="str">
        <f t="shared" ca="1" si="71"/>
        <v/>
      </c>
      <c r="BN350" s="75" t="str">
        <f t="shared" si="72"/>
        <v/>
      </c>
      <c r="BO350" s="75" t="str">
        <f t="shared" si="73"/>
        <v/>
      </c>
      <c r="BU350" s="4" t="str">
        <f>IF(IFERROR(VLOOKUP(C350,C351:C$1993,1,0),"")="","",COUNTIF(C:C,C350))</f>
        <v/>
      </c>
      <c r="BY350" s="5" t="str">
        <f>IF(B350="","",IF(BU350="",1+(MAX(BY$2:BY349)),""))</f>
        <v/>
      </c>
      <c r="BZ350" s="5" t="str">
        <f t="shared" si="74"/>
        <v/>
      </c>
      <c r="CA350" s="5" t="str">
        <f t="shared" si="75"/>
        <v/>
      </c>
      <c r="CB350" s="14" t="str">
        <f t="shared" si="76"/>
        <v/>
      </c>
      <c r="CC350" s="25"/>
      <c r="CD350" s="15"/>
      <c r="CE350" s="5" t="str">
        <f t="shared" si="78"/>
        <v/>
      </c>
      <c r="CH350" s="5" t="str">
        <f t="shared" si="79"/>
        <v/>
      </c>
      <c r="CI350" s="5" t="str">
        <f>IF(J350="","",IFERROR(IF(VLOOKUP(J350,J$2:J349,1,0)=0,"",""),J350))</f>
        <v/>
      </c>
      <c r="CJ350" s="22" t="str">
        <f>IF(CI350="","",(IFERROR(VLOOKUP(MID(CI350,1,1),$DA$2:DE$28,3,0),0)+IFERROR(VLOOKUP(MID(CI350,2,1),DA$2:DE$28,4,0),0)+IFERROR(VLOOKUP(MID(CI350,3,1),DA$2:DE$28,5,0),0)+(ROW(CI350)/1000000000000)))</f>
        <v/>
      </c>
      <c r="CL350" s="5">
        <v>349</v>
      </c>
      <c r="CM350" s="5" t="str">
        <f>IFERROR(VLOOKUP(CL350,CH$2:CI1426,2,0),"")</f>
        <v/>
      </c>
      <c r="DG350" s="5" t="e">
        <f>IF(REPORTE!AH$2="si",IF(C350=VALUE(REPORTE!C$22),IF(SUM(DG351:DG$1993),CONCATENATE(INT(B350),", "),INT(B350)),""),IF(C350=VALUE(REPORTE!C$21),IF(SUM(DG351:DG$1993),CONCATENATE(INT(B350),", "),INT(B350)),""))</f>
        <v>#VALUE!</v>
      </c>
    </row>
    <row r="351" spans="1:112" s="5" customFormat="1" ht="15" customHeight="1" x14ac:dyDescent="0.25">
      <c r="A351" s="4" t="str">
        <f t="shared" ca="1" si="69"/>
        <v/>
      </c>
      <c r="B351" s="6"/>
      <c r="C351" s="8"/>
      <c r="D351" s="1" t="str">
        <f>IFERROR(INDEX('padron cfe'!B:B,MATCH(DATOS!C351,'padron cfe'!A:A,0),1),"")</f>
        <v/>
      </c>
      <c r="E351" s="1"/>
      <c r="F351" s="7"/>
      <c r="G351" s="9" t="s">
        <v>157</v>
      </c>
      <c r="H351" s="5" t="str">
        <f>IF(F351="","",IFERROR(CONCATENATE("PEUA",VLOOKUP(ESTADO,REPORTE!AV$2:AW$33,2,0),DIDTRITO_FORM,CADER_FORM,IFERROR(INDEX(BS:BS,MATCH(DAY(F351),BR:BR,0),1),DAY(F351)),IFERROR(INDEX(BS:BS,MATCH(MONTH(F351),BR:BR,0),1),MONTH(F351)),YEAR(F351),G351),""))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77"/>
        <v/>
      </c>
      <c r="T351" s="2" t="str">
        <f>IFERROR(INDEX('padron cfe'!D:D,MATCH(DATOS!C351,'padron cfe'!A:A,0),1),"")</f>
        <v/>
      </c>
      <c r="U351" s="4"/>
      <c r="V351" s="4"/>
      <c r="W351" s="4"/>
      <c r="X351" s="4"/>
      <c r="Y351" s="6" t="s">
        <v>157</v>
      </c>
      <c r="Z351" s="4"/>
      <c r="AA351" s="4" t="str">
        <f t="shared" si="70"/>
        <v/>
      </c>
      <c r="AB351" s="4"/>
      <c r="AC351" s="4"/>
      <c r="AD351" s="4"/>
      <c r="AE351" s="2" t="str">
        <f>IFERROR(IF(INDEX(AE$1:AE350,MATCH(J351,J$1:J350,0),1)=0,"",INDEX(AE$1:AE350,MATCH(J351,J$1:J350,0),1)),"")</f>
        <v/>
      </c>
      <c r="AF351" s="2" t="str">
        <f>IFERROR(IF(INDEX(AF$1:AF350,MATCH(J351,J$1:J350,0),1)=0,"",INDEX(AF$1:AF350,MATCH(J351,J$1:J350,0),1)),"")</f>
        <v/>
      </c>
      <c r="AG351" s="2" t="str">
        <f>IFERROR(IF(INDEX(AG$1:AG350,MATCH(J351,J$1:J350,0),1)=0,"",INDEX(AG$1:AG350,MATCH(J351,J$1:J350,0),1)),"")</f>
        <v/>
      </c>
      <c r="AH351" s="2"/>
      <c r="AI351" s="2"/>
      <c r="AJ351" s="2"/>
      <c r="AK351" s="4"/>
      <c r="AL351" s="4"/>
      <c r="AM351" s="4"/>
      <c r="AN351" s="4"/>
      <c r="AO351" s="4"/>
      <c r="AP351" s="4"/>
      <c r="AQ351" s="4"/>
      <c r="AR351" s="4"/>
      <c r="AS351" s="4"/>
      <c r="AU351" s="7"/>
      <c r="AV351" s="47"/>
      <c r="AW351" s="66"/>
      <c r="AX351" s="66"/>
      <c r="AY351" s="66"/>
      <c r="AZ351" s="78"/>
      <c r="BA351" s="66"/>
      <c r="BB351" s="66"/>
      <c r="BC351" s="4"/>
      <c r="BD351" s="69"/>
      <c r="BE351" s="4"/>
      <c r="BF351" s="4"/>
      <c r="BG351" s="9"/>
      <c r="BH351" s="7"/>
      <c r="BI351" s="7"/>
      <c r="BJ351" s="7"/>
      <c r="BK351" s="7"/>
      <c r="BL351" s="7"/>
      <c r="BM351" s="7" t="str">
        <f t="shared" ca="1" si="71"/>
        <v/>
      </c>
      <c r="BN351" s="75" t="str">
        <f t="shared" si="72"/>
        <v/>
      </c>
      <c r="BO351" s="75" t="str">
        <f t="shared" si="73"/>
        <v/>
      </c>
      <c r="BU351" s="4" t="str">
        <f>IF(IFERROR(VLOOKUP(C351,C352:C$1993,1,0),"")="","",COUNTIF(C:C,C351))</f>
        <v/>
      </c>
      <c r="BY351" s="5" t="str">
        <f>IF(B351="","",IF(BU351="",1+(MAX(BY$2:BY350)),""))</f>
        <v/>
      </c>
      <c r="BZ351" s="5" t="str">
        <f t="shared" si="74"/>
        <v/>
      </c>
      <c r="CA351" s="5" t="str">
        <f t="shared" si="75"/>
        <v/>
      </c>
      <c r="CB351" s="14" t="str">
        <f t="shared" si="76"/>
        <v/>
      </c>
      <c r="CC351" s="25"/>
      <c r="CD351" s="15"/>
      <c r="CE351" s="5" t="str">
        <f t="shared" si="78"/>
        <v/>
      </c>
      <c r="CH351" s="5" t="str">
        <f t="shared" si="79"/>
        <v/>
      </c>
      <c r="CI351" s="5" t="str">
        <f>IF(J351="","",IFERROR(IF(VLOOKUP(J351,J$2:J350,1,0)=0,"",""),J351))</f>
        <v/>
      </c>
      <c r="CJ351" s="22" t="str">
        <f>IF(CI351="","",(IFERROR(VLOOKUP(MID(CI351,1,1),$DA$2:DE$28,3,0),0)+IFERROR(VLOOKUP(MID(CI351,2,1),DA$2:DE$28,4,0),0)+IFERROR(VLOOKUP(MID(CI351,3,1),DA$2:DE$28,5,0),0)+(ROW(CI351)/1000000000000)))</f>
        <v/>
      </c>
      <c r="CL351" s="5">
        <v>350</v>
      </c>
      <c r="CM351" s="5" t="str">
        <f>IFERROR(VLOOKUP(CL351,CH$2:CI1427,2,0),"")</f>
        <v/>
      </c>
      <c r="DG351" s="5" t="e">
        <f>IF(REPORTE!AH$2="si",IF(C351=VALUE(REPORTE!C$22),IF(SUM(DG352:DG$1993),CONCATENATE(INT(B351),", "),INT(B351)),""),IF(C351=VALUE(REPORTE!C$21),IF(SUM(DG352:DG$1993),CONCATENATE(INT(B351),", "),INT(B351)),""))</f>
        <v>#VALUE!</v>
      </c>
    </row>
    <row r="352" spans="1:112" s="5" customFormat="1" ht="15" customHeight="1" x14ac:dyDescent="0.25">
      <c r="A352" s="4" t="str">
        <f t="shared" ca="1" si="69"/>
        <v/>
      </c>
      <c r="B352" s="6"/>
      <c r="C352" s="8"/>
      <c r="D352" s="1" t="str">
        <f>IFERROR(INDEX('padron cfe'!B:B,MATCH(DATOS!C352,'padron cfe'!A:A,0),1),"")</f>
        <v/>
      </c>
      <c r="E352" s="1"/>
      <c r="F352" s="7"/>
      <c r="G352" s="9" t="s">
        <v>157</v>
      </c>
      <c r="H352" s="5" t="str">
        <f>IF(F352="","",IFERROR(CONCATENATE("PEUA",VLOOKUP(ESTADO,REPORTE!AV$2:AW$33,2,0),DIDTRITO_FORM,CADER_FORM,IFERROR(INDEX(BS:BS,MATCH(DAY(F352),BR:BR,0),1),DAY(F352)),IFERROR(INDEX(BS:BS,MATCH(MONTH(F352),BR:BR,0),1),MONTH(F352)),YEAR(F352),G352),""))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77"/>
        <v/>
      </c>
      <c r="T352" s="2" t="str">
        <f>IFERROR(INDEX('padron cfe'!D:D,MATCH(DATOS!C352,'padron cfe'!A:A,0),1),"")</f>
        <v/>
      </c>
      <c r="U352" s="4"/>
      <c r="V352" s="4"/>
      <c r="W352" s="4"/>
      <c r="X352" s="4"/>
      <c r="Y352" s="6" t="s">
        <v>157</v>
      </c>
      <c r="Z352" s="4"/>
      <c r="AA352" s="4" t="str">
        <f t="shared" si="70"/>
        <v/>
      </c>
      <c r="AB352" s="4"/>
      <c r="AC352" s="4"/>
      <c r="AD352" s="4"/>
      <c r="AE352" s="2" t="str">
        <f>IFERROR(IF(INDEX(AE$1:AE351,MATCH(J352,J$1:J351,0),1)=0,"",INDEX(AE$1:AE351,MATCH(J352,J$1:J351,0),1)),"")</f>
        <v/>
      </c>
      <c r="AF352" s="2" t="str">
        <f>IFERROR(IF(INDEX(AF$1:AF351,MATCH(J352,J$1:J351,0),1)=0,"",INDEX(AF$1:AF351,MATCH(J352,J$1:J351,0),1)),"")</f>
        <v/>
      </c>
      <c r="AG352" s="2" t="str">
        <f>IFERROR(IF(INDEX(AG$1:AG351,MATCH(J352,J$1:J351,0),1)=0,"",INDEX(AG$1:AG351,MATCH(J352,J$1:J351,0),1)),"")</f>
        <v/>
      </c>
      <c r="AH352" s="2"/>
      <c r="AI352" s="2"/>
      <c r="AJ352" s="2"/>
      <c r="AK352" s="4"/>
      <c r="AL352" s="4"/>
      <c r="AM352" s="4"/>
      <c r="AN352" s="4"/>
      <c r="AO352" s="4"/>
      <c r="AP352" s="4"/>
      <c r="AQ352" s="4"/>
      <c r="AR352" s="4"/>
      <c r="AS352" s="4"/>
      <c r="AU352" s="7"/>
      <c r="AV352" s="47"/>
      <c r="AW352" s="66"/>
      <c r="AX352" s="66"/>
      <c r="AY352" s="66"/>
      <c r="AZ352" s="78"/>
      <c r="BA352" s="66"/>
      <c r="BB352" s="66"/>
      <c r="BC352" s="4"/>
      <c r="BD352" s="69"/>
      <c r="BE352" s="4"/>
      <c r="BF352" s="4"/>
      <c r="BG352" s="9" t="s">
        <v>157</v>
      </c>
      <c r="BH352" s="7"/>
      <c r="BI352" s="7"/>
      <c r="BJ352" s="7"/>
      <c r="BK352" s="7"/>
      <c r="BL352" s="7"/>
      <c r="BM352" s="7" t="str">
        <f t="shared" ca="1" si="71"/>
        <v/>
      </c>
      <c r="BN352" s="75" t="str">
        <f t="shared" si="72"/>
        <v/>
      </c>
      <c r="BO352" s="75" t="str">
        <f t="shared" si="73"/>
        <v/>
      </c>
      <c r="BU352" s="4" t="str">
        <f>IF(IFERROR(VLOOKUP(C352,C353:C$1993,1,0),"")="","",COUNTIF(C:C,C352))</f>
        <v/>
      </c>
      <c r="BY352" s="5" t="str">
        <f>IF(B352="","",IF(BU352="",1+(MAX(BY$2:BY351)),""))</f>
        <v/>
      </c>
      <c r="BZ352" s="5" t="str">
        <f t="shared" si="74"/>
        <v/>
      </c>
      <c r="CA352" s="5" t="str">
        <f t="shared" si="75"/>
        <v/>
      </c>
      <c r="CB352" s="14" t="str">
        <f t="shared" si="76"/>
        <v/>
      </c>
      <c r="CC352" s="25"/>
      <c r="CD352" s="15"/>
      <c r="CE352" s="5" t="str">
        <f t="shared" si="78"/>
        <v/>
      </c>
      <c r="CH352" s="5" t="str">
        <f t="shared" si="79"/>
        <v/>
      </c>
      <c r="CI352" s="5" t="str">
        <f>IF(J352="","",IFERROR(IF(VLOOKUP(J352,J$2:J351,1,0)=0,"",""),J352))</f>
        <v/>
      </c>
      <c r="CJ352" s="22" t="str">
        <f>IF(CI352="","",(IFERROR(VLOOKUP(MID(CI352,1,1),$DA$2:DE$28,3,0),0)+IFERROR(VLOOKUP(MID(CI352,2,1),DA$2:DE$28,4,0),0)+IFERROR(VLOOKUP(MID(CI352,3,1),DA$2:DE$28,5,0),0)+(ROW(CI352)/1000000000000)))</f>
        <v/>
      </c>
      <c r="CL352" s="5">
        <v>351</v>
      </c>
      <c r="CM352" s="5" t="str">
        <f>IFERROR(VLOOKUP(CL352,CH$2:CI1428,2,0),"")</f>
        <v/>
      </c>
      <c r="DG352" s="5" t="e">
        <f>IF(REPORTE!AH$2="si",IF(C352=VALUE(REPORTE!C$22),IF(SUM(DG353:DG$1993),CONCATENATE(INT(B352),", "),INT(B352)),""),IF(C352=VALUE(REPORTE!C$21),IF(SUM(DG353:DG$1993),CONCATENATE(INT(B352),", "),INT(B352)),""))</f>
        <v>#VALUE!</v>
      </c>
    </row>
    <row r="353" spans="1:111" s="5" customFormat="1" ht="15" customHeight="1" x14ac:dyDescent="0.25">
      <c r="A353" s="4" t="str">
        <f t="shared" ca="1" si="69"/>
        <v/>
      </c>
      <c r="B353" s="6"/>
      <c r="C353" s="8"/>
      <c r="D353" s="1" t="str">
        <f>IFERROR(INDEX('padron cfe'!B:B,MATCH(DATOS!C353,'padron cfe'!A:A,0),1),"")</f>
        <v/>
      </c>
      <c r="E353" s="1"/>
      <c r="F353" s="7"/>
      <c r="G353" s="9" t="s">
        <v>157</v>
      </c>
      <c r="H353" s="5" t="str">
        <f>IF(F353="","",IFERROR(CONCATENATE("PEUA",VLOOKUP(ESTADO,REPORTE!AV$2:AW$33,2,0),DIDTRITO_FORM,CADER_FORM,IFERROR(INDEX(BS:BS,MATCH(DAY(F353),BR:BR,0),1),DAY(F353)),IFERROR(INDEX(BS:BS,MATCH(MONTH(F353),BR:BR,0),1),MONTH(F353)),YEAR(F353),G353),""))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77"/>
        <v/>
      </c>
      <c r="T353" s="2" t="str">
        <f>IFERROR(INDEX('padron cfe'!D:D,MATCH(DATOS!C353,'padron cfe'!A:A,0),1),"")</f>
        <v/>
      </c>
      <c r="U353" s="4"/>
      <c r="V353" s="4"/>
      <c r="W353" s="4"/>
      <c r="X353" s="4"/>
      <c r="Y353" s="6" t="s">
        <v>157</v>
      </c>
      <c r="Z353" s="4"/>
      <c r="AA353" s="4" t="str">
        <f t="shared" si="70"/>
        <v/>
      </c>
      <c r="AB353" s="4"/>
      <c r="AC353" s="4"/>
      <c r="AD353" s="4"/>
      <c r="AE353" s="2" t="str">
        <f>IFERROR(IF(INDEX(AE$1:AE352,MATCH(J353,J$1:J352,0),1)=0,"",INDEX(AE$1:AE352,MATCH(J353,J$1:J352,0),1)),"")</f>
        <v/>
      </c>
      <c r="AF353" s="2" t="str">
        <f>IFERROR(IF(INDEX(AF$1:AF352,MATCH(J353,J$1:J352,0),1)=0,"",INDEX(AF$1:AF352,MATCH(J353,J$1:J352,0),1)),"")</f>
        <v/>
      </c>
      <c r="AG353" s="2" t="str">
        <f>IFERROR(IF(INDEX(AG$1:AG352,MATCH(J353,J$1:J352,0),1)=0,"",INDEX(AG$1:AG352,MATCH(J353,J$1:J352,0),1)),"")</f>
        <v/>
      </c>
      <c r="AH353" s="2"/>
      <c r="AI353" s="2"/>
      <c r="AJ353" s="2"/>
      <c r="AK353" s="4"/>
      <c r="AL353" s="4"/>
      <c r="AM353" s="4"/>
      <c r="AN353" s="4"/>
      <c r="AO353" s="4"/>
      <c r="AP353" s="4"/>
      <c r="AQ353" s="4"/>
      <c r="AR353" s="4"/>
      <c r="AS353" s="4"/>
      <c r="AU353" s="7"/>
      <c r="AV353" s="47"/>
      <c r="AW353" s="66"/>
      <c r="AX353" s="66"/>
      <c r="AY353" s="66"/>
      <c r="AZ353" s="78"/>
      <c r="BA353" s="66"/>
      <c r="BB353" s="66"/>
      <c r="BC353" s="4"/>
      <c r="BD353" s="69"/>
      <c r="BE353" s="4"/>
      <c r="BF353" s="4"/>
      <c r="BG353" s="9"/>
      <c r="BH353" s="7"/>
      <c r="BI353" s="7"/>
      <c r="BJ353" s="7"/>
      <c r="BK353" s="7"/>
      <c r="BL353" s="7"/>
      <c r="BM353" s="7" t="str">
        <f t="shared" ca="1" si="71"/>
        <v/>
      </c>
      <c r="BN353" s="75" t="str">
        <f t="shared" si="72"/>
        <v/>
      </c>
      <c r="BO353" s="75" t="str">
        <f t="shared" si="73"/>
        <v/>
      </c>
      <c r="BU353" s="4" t="str">
        <f>IF(IFERROR(VLOOKUP(C353,C354:C$1993,1,0),"")="","",COUNTIF(C:C,C353))</f>
        <v/>
      </c>
      <c r="BY353" s="5" t="str">
        <f>IF(B353="","",IF(BU353="",1+(MAX(BY$2:BY352)),""))</f>
        <v/>
      </c>
      <c r="BZ353" s="5" t="str">
        <f t="shared" si="74"/>
        <v/>
      </c>
      <c r="CA353" s="5" t="str">
        <f t="shared" si="75"/>
        <v/>
      </c>
      <c r="CB353" s="14" t="str">
        <f t="shared" si="76"/>
        <v/>
      </c>
      <c r="CC353" s="25"/>
      <c r="CD353" s="15"/>
      <c r="CE353" s="5" t="str">
        <f t="shared" si="78"/>
        <v/>
      </c>
      <c r="CH353" s="5" t="str">
        <f t="shared" si="79"/>
        <v/>
      </c>
      <c r="CI353" s="5" t="str">
        <f>IF(J353="","",IFERROR(IF(VLOOKUP(J353,J$2:J352,1,0)=0,"",""),J353))</f>
        <v/>
      </c>
      <c r="CJ353" s="22" t="str">
        <f>IF(CI353="","",(IFERROR(VLOOKUP(MID(CI353,1,1),$DA$2:DE$28,3,0),0)+IFERROR(VLOOKUP(MID(CI353,2,1),DA$2:DE$28,4,0),0)+IFERROR(VLOOKUP(MID(CI353,3,1),DA$2:DE$28,5,0),0)+(ROW(CI353)/1000000000000)))</f>
        <v/>
      </c>
      <c r="CL353" s="5">
        <v>352</v>
      </c>
      <c r="CM353" s="5" t="str">
        <f>IFERROR(VLOOKUP(CL353,CH$2:CI1429,2,0),"")</f>
        <v/>
      </c>
      <c r="DG353" s="5" t="e">
        <f>IF(REPORTE!AH$2="si",IF(C353=VALUE(REPORTE!C$22),IF(SUM(DG354:DG$1993),CONCATENATE(INT(B353),", "),INT(B353)),""),IF(C353=VALUE(REPORTE!C$21),IF(SUM(DG354:DG$1993),CONCATENATE(INT(B353),", "),INT(B353)),""))</f>
        <v>#VALUE!</v>
      </c>
    </row>
    <row r="354" spans="1:111" s="5" customFormat="1" ht="15" customHeight="1" x14ac:dyDescent="0.25">
      <c r="A354" s="4" t="str">
        <f t="shared" ca="1" si="69"/>
        <v/>
      </c>
      <c r="B354" s="6"/>
      <c r="C354" s="8"/>
      <c r="D354" s="1" t="str">
        <f>IFERROR(INDEX('padron cfe'!B:B,MATCH(DATOS!C354,'padron cfe'!A:A,0),1),"")</f>
        <v/>
      </c>
      <c r="E354" s="1"/>
      <c r="F354" s="7"/>
      <c r="G354" s="9" t="s">
        <v>157</v>
      </c>
      <c r="H354" s="5" t="str">
        <f>IF(F354="","",IFERROR(CONCATENATE("PEUA",VLOOKUP(ESTADO,REPORTE!AV$2:AW$33,2,0),DIDTRITO_FORM,CADER_FORM,IFERROR(INDEX(BS:BS,MATCH(DAY(F354),BR:BR,0),1),DAY(F354)),IFERROR(INDEX(BS:BS,MATCH(MONTH(F354),BR:BR,0),1),MONTH(F354)),YEAR(F354),G354),""))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77"/>
        <v/>
      </c>
      <c r="T354" s="2" t="str">
        <f>IFERROR(INDEX('padron cfe'!D:D,MATCH(DATOS!C354,'padron cfe'!A:A,0),1),"")</f>
        <v/>
      </c>
      <c r="U354" s="4"/>
      <c r="V354" s="4"/>
      <c r="W354" s="4"/>
      <c r="X354" s="4"/>
      <c r="Y354" s="6" t="s">
        <v>157</v>
      </c>
      <c r="Z354" s="4"/>
      <c r="AA354" s="4" t="str">
        <f t="shared" si="70"/>
        <v/>
      </c>
      <c r="AB354" s="4"/>
      <c r="AC354" s="4"/>
      <c r="AD354" s="4"/>
      <c r="AE354" s="2" t="str">
        <f>IFERROR(IF(INDEX(AE$1:AE353,MATCH(J354,J$1:J353,0),1)=0,"",INDEX(AE$1:AE353,MATCH(J354,J$1:J353,0),1)),"")</f>
        <v/>
      </c>
      <c r="AF354" s="2" t="str">
        <f>IFERROR(IF(INDEX(AF$1:AF353,MATCH(J354,J$1:J353,0),1)=0,"",INDEX(AF$1:AF353,MATCH(J354,J$1:J353,0),1)),"")</f>
        <v/>
      </c>
      <c r="AG354" s="2" t="str">
        <f>IFERROR(IF(INDEX(AG$1:AG353,MATCH(J354,J$1:J353,0),1)=0,"",INDEX(AG$1:AG353,MATCH(J354,J$1:J353,0),1)),"")</f>
        <v/>
      </c>
      <c r="AH354" s="2"/>
      <c r="AI354" s="2"/>
      <c r="AJ354" s="2"/>
      <c r="AK354" s="4"/>
      <c r="AL354" s="4"/>
      <c r="AM354" s="4"/>
      <c r="AN354" s="4"/>
      <c r="AO354" s="4"/>
      <c r="AP354" s="4"/>
      <c r="AQ354" s="4"/>
      <c r="AR354" s="4"/>
      <c r="AS354" s="4"/>
      <c r="AU354" s="7"/>
      <c r="AV354" s="47"/>
      <c r="AW354" s="66"/>
      <c r="AX354" s="66"/>
      <c r="AY354" s="66"/>
      <c r="AZ354" s="78"/>
      <c r="BA354" s="66"/>
      <c r="BB354" s="66"/>
      <c r="BC354" s="4"/>
      <c r="BD354" s="69"/>
      <c r="BE354" s="4"/>
      <c r="BF354" s="4"/>
      <c r="BG354" s="9" t="s">
        <v>157</v>
      </c>
      <c r="BH354" s="7"/>
      <c r="BI354" s="7"/>
      <c r="BJ354" s="7"/>
      <c r="BK354" s="7"/>
      <c r="BL354" s="7"/>
      <c r="BM354" s="7" t="str">
        <f t="shared" ca="1" si="71"/>
        <v/>
      </c>
      <c r="BN354" s="75" t="str">
        <f t="shared" si="72"/>
        <v/>
      </c>
      <c r="BO354" s="75" t="str">
        <f t="shared" si="73"/>
        <v/>
      </c>
      <c r="BU354" s="4" t="str">
        <f>IF(IFERROR(VLOOKUP(C354,C355:C$1993,1,0),"")="","",COUNTIF(C:C,C354))</f>
        <v/>
      </c>
      <c r="BY354" s="5" t="str">
        <f>IF(B354="","",IF(BU354="",1+(MAX(BY$2:BY353)),""))</f>
        <v/>
      </c>
      <c r="BZ354" s="5" t="str">
        <f t="shared" si="74"/>
        <v/>
      </c>
      <c r="CA354" s="5" t="str">
        <f t="shared" si="75"/>
        <v/>
      </c>
      <c r="CB354" s="14" t="str">
        <f t="shared" si="76"/>
        <v/>
      </c>
      <c r="CC354" s="25"/>
      <c r="CD354" s="15"/>
      <c r="CE354" s="5" t="str">
        <f t="shared" si="78"/>
        <v/>
      </c>
      <c r="CH354" s="5" t="str">
        <f t="shared" si="79"/>
        <v/>
      </c>
      <c r="CI354" s="5" t="str">
        <f>IF(J354="","",IFERROR(IF(VLOOKUP(J354,J$2:J353,1,0)=0,"",""),J354))</f>
        <v/>
      </c>
      <c r="CJ354" s="22" t="str">
        <f>IF(CI354="","",(IFERROR(VLOOKUP(MID(CI354,1,1),$DA$2:DE$28,3,0),0)+IFERROR(VLOOKUP(MID(CI354,2,1),DA$2:DE$28,4,0),0)+IFERROR(VLOOKUP(MID(CI354,3,1),DA$2:DE$28,5,0),0)+(ROW(CI354)/1000000000000)))</f>
        <v/>
      </c>
      <c r="CL354" s="5">
        <v>353</v>
      </c>
      <c r="CM354" s="5" t="str">
        <f>IFERROR(VLOOKUP(CL354,CH$2:CI1430,2,0),"")</f>
        <v/>
      </c>
      <c r="DG354" s="5" t="e">
        <f>IF(REPORTE!AH$2="si",IF(C354=VALUE(REPORTE!C$22),IF(SUM(DG355:DG$1993),CONCATENATE(INT(B354),", "),INT(B354)),""),IF(C354=VALUE(REPORTE!C$21),IF(SUM(DG355:DG$1993),CONCATENATE(INT(B354),", "),INT(B354)),""))</f>
        <v>#VALUE!</v>
      </c>
    </row>
    <row r="355" spans="1:111" s="5" customFormat="1" ht="15" customHeight="1" x14ac:dyDescent="0.25">
      <c r="A355" s="4" t="str">
        <f t="shared" ca="1" si="69"/>
        <v/>
      </c>
      <c r="B355" s="6"/>
      <c r="C355" s="8"/>
      <c r="D355" s="1" t="str">
        <f>IFERROR(INDEX('padron cfe'!B:B,MATCH(DATOS!C355,'padron cfe'!A:A,0),1),"")</f>
        <v/>
      </c>
      <c r="E355" s="1"/>
      <c r="F355" s="7"/>
      <c r="G355" s="9" t="s">
        <v>157</v>
      </c>
      <c r="H355" s="5" t="str">
        <f>IF(F355="","",IFERROR(CONCATENATE("PEUA",VLOOKUP(ESTADO,REPORTE!AV$2:AW$33,2,0),DIDTRITO_FORM,CADER_FORM,IFERROR(INDEX(BS:BS,MATCH(DAY(F355),BR:BR,0),1),DAY(F355)),IFERROR(INDEX(BS:BS,MATCH(MONTH(F355),BR:BR,0),1),MONTH(F355)),YEAR(F355),G355),""))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77"/>
        <v/>
      </c>
      <c r="T355" s="2" t="str">
        <f>IFERROR(INDEX('padron cfe'!D:D,MATCH(DATOS!C355,'padron cfe'!A:A,0),1),"")</f>
        <v/>
      </c>
      <c r="U355" s="4"/>
      <c r="V355" s="4"/>
      <c r="W355" s="4"/>
      <c r="X355" s="4"/>
      <c r="Y355" s="6" t="s">
        <v>157</v>
      </c>
      <c r="Z355" s="4"/>
      <c r="AA355" s="4" t="str">
        <f t="shared" si="70"/>
        <v/>
      </c>
      <c r="AB355" s="4"/>
      <c r="AC355" s="4"/>
      <c r="AD355" s="4"/>
      <c r="AE355" s="2" t="str">
        <f>IFERROR(IF(INDEX(AE$1:AE354,MATCH(J355,J$1:J354,0),1)=0,"",INDEX(AE$1:AE354,MATCH(J355,J$1:J354,0),1)),"")</f>
        <v/>
      </c>
      <c r="AF355" s="2" t="str">
        <f>IFERROR(IF(INDEX(AF$1:AF354,MATCH(J355,J$1:J354,0),1)=0,"",INDEX(AF$1:AF354,MATCH(J355,J$1:J354,0),1)),"")</f>
        <v/>
      </c>
      <c r="AG355" s="2" t="str">
        <f>IFERROR(IF(INDEX(AG$1:AG354,MATCH(J355,J$1:J354,0),1)=0,"",INDEX(AG$1:AG354,MATCH(J355,J$1:J354,0),1)),"")</f>
        <v/>
      </c>
      <c r="AH355" s="2"/>
      <c r="AI355" s="2"/>
      <c r="AJ355" s="2"/>
      <c r="AK355" s="4"/>
      <c r="AL355" s="4"/>
      <c r="AM355" s="4"/>
      <c r="AN355" s="4"/>
      <c r="AO355" s="4"/>
      <c r="AP355" s="4"/>
      <c r="AQ355" s="4"/>
      <c r="AR355" s="4"/>
      <c r="AS355" s="4"/>
      <c r="AU355" s="7"/>
      <c r="AV355" s="47"/>
      <c r="AW355" s="66"/>
      <c r="AX355" s="66"/>
      <c r="AY355" s="66"/>
      <c r="AZ355" s="78"/>
      <c r="BA355" s="66"/>
      <c r="BB355" s="66"/>
      <c r="BC355" s="4"/>
      <c r="BD355" s="69"/>
      <c r="BE355" s="4"/>
      <c r="BF355" s="4"/>
      <c r="BG355" s="9"/>
      <c r="BH355" s="7"/>
      <c r="BI355" s="7"/>
      <c r="BJ355" s="7"/>
      <c r="BK355" s="7"/>
      <c r="BL355" s="7"/>
      <c r="BM355" s="7" t="str">
        <f t="shared" ca="1" si="71"/>
        <v/>
      </c>
      <c r="BN355" s="75" t="str">
        <f t="shared" si="72"/>
        <v/>
      </c>
      <c r="BO355" s="75" t="str">
        <f t="shared" si="73"/>
        <v/>
      </c>
      <c r="BU355" s="4" t="str">
        <f>IF(IFERROR(VLOOKUP(C355,C356:C$1993,1,0),"")="","",COUNTIF(C:C,C355))</f>
        <v/>
      </c>
      <c r="BY355" s="5" t="str">
        <f>IF(B355="","",IF(BU355="",1+(MAX(BY$2:BY354)),""))</f>
        <v/>
      </c>
      <c r="BZ355" s="5" t="str">
        <f t="shared" si="74"/>
        <v/>
      </c>
      <c r="CA355" s="5" t="str">
        <f t="shared" si="75"/>
        <v/>
      </c>
      <c r="CB355" s="14" t="str">
        <f t="shared" si="76"/>
        <v/>
      </c>
      <c r="CC355" s="25"/>
      <c r="CD355" s="15"/>
      <c r="CE355" s="5" t="str">
        <f t="shared" si="78"/>
        <v/>
      </c>
      <c r="CH355" s="5" t="str">
        <f t="shared" si="79"/>
        <v/>
      </c>
      <c r="CI355" s="5" t="str">
        <f>IF(J355="","",IFERROR(IF(VLOOKUP(J355,J$2:J354,1,0)=0,"",""),J355))</f>
        <v/>
      </c>
      <c r="CJ355" s="22" t="str">
        <f>IF(CI355="","",(IFERROR(VLOOKUP(MID(CI355,1,1),$DA$2:DE$28,3,0),0)+IFERROR(VLOOKUP(MID(CI355,2,1),DA$2:DE$28,4,0),0)+IFERROR(VLOOKUP(MID(CI355,3,1),DA$2:DE$28,5,0),0)+(ROW(CI355)/1000000000000)))</f>
        <v/>
      </c>
      <c r="CL355" s="5">
        <v>354</v>
      </c>
      <c r="CM355" s="5" t="str">
        <f>IFERROR(VLOOKUP(CL355,CH$2:CI1431,2,0),"")</f>
        <v/>
      </c>
      <c r="DG355" s="5" t="e">
        <f>IF(REPORTE!AH$2="si",IF(C355=VALUE(REPORTE!C$22),IF(SUM(DG356:DG$1993),CONCATENATE(INT(B355),", "),INT(B355)),""),IF(C355=VALUE(REPORTE!C$21),IF(SUM(DG356:DG$1993),CONCATENATE(INT(B355),", "),INT(B355)),""))</f>
        <v>#VALUE!</v>
      </c>
    </row>
    <row r="356" spans="1:111" s="5" customFormat="1" ht="15" customHeight="1" x14ac:dyDescent="0.25">
      <c r="A356" s="4" t="str">
        <f t="shared" ca="1" si="69"/>
        <v/>
      </c>
      <c r="B356" s="6"/>
      <c r="C356" s="8"/>
      <c r="D356" s="1" t="str">
        <f>IFERROR(INDEX('padron cfe'!B:B,MATCH(DATOS!C356,'padron cfe'!A:A,0),1),"")</f>
        <v/>
      </c>
      <c r="E356" s="1"/>
      <c r="F356" s="7"/>
      <c r="G356" s="9" t="s">
        <v>157</v>
      </c>
      <c r="H356" s="5" t="str">
        <f>IF(F356="","",IFERROR(CONCATENATE("PEUA",VLOOKUP(ESTADO,REPORTE!AV$2:AW$33,2,0),DIDTRITO_FORM,CADER_FORM,IFERROR(INDEX(BS:BS,MATCH(DAY(F356),BR:BR,0),1),DAY(F356)),IFERROR(INDEX(BS:BS,MATCH(MONTH(F356),BR:BR,0),1),MONTH(F356)),YEAR(F356),G356),""))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77"/>
        <v/>
      </c>
      <c r="T356" s="2" t="str">
        <f>IFERROR(INDEX('padron cfe'!D:D,MATCH(DATOS!C356,'padron cfe'!A:A,0),1),"")</f>
        <v/>
      </c>
      <c r="U356" s="4"/>
      <c r="V356" s="4"/>
      <c r="W356" s="4"/>
      <c r="X356" s="4"/>
      <c r="Y356" s="6" t="s">
        <v>157</v>
      </c>
      <c r="Z356" s="4"/>
      <c r="AA356" s="4" t="str">
        <f t="shared" si="70"/>
        <v/>
      </c>
      <c r="AB356" s="4"/>
      <c r="AC356" s="4"/>
      <c r="AD356" s="4"/>
      <c r="AE356" s="2" t="str">
        <f>IFERROR(IF(INDEX(AE$1:AE355,MATCH(J356,J$1:J355,0),1)=0,"",INDEX(AE$1:AE355,MATCH(J356,J$1:J355,0),1)),"")</f>
        <v/>
      </c>
      <c r="AF356" s="2" t="str">
        <f>IFERROR(IF(INDEX(AF$1:AF355,MATCH(J356,J$1:J355,0),1)=0,"",INDEX(AF$1:AF355,MATCH(J356,J$1:J355,0),1)),"")</f>
        <v/>
      </c>
      <c r="AG356" s="2" t="str">
        <f>IFERROR(IF(INDEX(AG$1:AG355,MATCH(J356,J$1:J355,0),1)=0,"",INDEX(AG$1:AG355,MATCH(J356,J$1:J355,0),1)),"")</f>
        <v/>
      </c>
      <c r="AH356" s="2"/>
      <c r="AI356" s="2"/>
      <c r="AJ356" s="2"/>
      <c r="AK356" s="4"/>
      <c r="AL356" s="4"/>
      <c r="AM356" s="4"/>
      <c r="AN356" s="4"/>
      <c r="AO356" s="4"/>
      <c r="AP356" s="4"/>
      <c r="AQ356" s="4"/>
      <c r="AR356" s="4"/>
      <c r="AS356" s="4"/>
      <c r="AU356" s="7"/>
      <c r="AV356" s="47"/>
      <c r="AW356" s="66"/>
      <c r="AX356" s="66"/>
      <c r="AY356" s="66"/>
      <c r="AZ356" s="78"/>
      <c r="BA356" s="66"/>
      <c r="BB356" s="66"/>
      <c r="BC356" s="4"/>
      <c r="BD356" s="69"/>
      <c r="BE356" s="4"/>
      <c r="BF356" s="4"/>
      <c r="BG356" s="9" t="s">
        <v>157</v>
      </c>
      <c r="BH356" s="7"/>
      <c r="BI356" s="7"/>
      <c r="BJ356" s="7"/>
      <c r="BK356" s="7"/>
      <c r="BL356" s="7"/>
      <c r="BM356" s="7" t="str">
        <f t="shared" ca="1" si="71"/>
        <v/>
      </c>
      <c r="BN356" s="75" t="str">
        <f t="shared" si="72"/>
        <v/>
      </c>
      <c r="BO356" s="75" t="str">
        <f t="shared" si="73"/>
        <v/>
      </c>
      <c r="BU356" s="4" t="str">
        <f>IF(IFERROR(VLOOKUP(C356,C357:C$1993,1,0),"")="","",COUNTIF(C:C,C356))</f>
        <v/>
      </c>
      <c r="BY356" s="5" t="str">
        <f>IF(B356="","",IF(BU356="",1+(MAX(BY$2:BY355)),""))</f>
        <v/>
      </c>
      <c r="BZ356" s="5" t="str">
        <f t="shared" si="74"/>
        <v/>
      </c>
      <c r="CA356" s="5" t="str">
        <f t="shared" si="75"/>
        <v/>
      </c>
      <c r="CB356" s="14" t="str">
        <f t="shared" si="76"/>
        <v/>
      </c>
      <c r="CC356" s="25"/>
      <c r="CD356" s="15"/>
      <c r="CE356" s="5" t="str">
        <f t="shared" si="78"/>
        <v/>
      </c>
      <c r="CH356" s="5" t="str">
        <f t="shared" si="79"/>
        <v/>
      </c>
      <c r="CI356" s="5" t="str">
        <f>IF(J356="","",IFERROR(IF(VLOOKUP(J356,J$2:J355,1,0)=0,"",""),J356))</f>
        <v/>
      </c>
      <c r="CJ356" s="22" t="str">
        <f>IF(CI356="","",(IFERROR(VLOOKUP(MID(CI356,1,1),$DA$2:DE$28,3,0),0)+IFERROR(VLOOKUP(MID(CI356,2,1),DA$2:DE$28,4,0),0)+IFERROR(VLOOKUP(MID(CI356,3,1),DA$2:DE$28,5,0),0)+(ROW(CI356)/1000000000000)))</f>
        <v/>
      </c>
      <c r="CL356" s="5">
        <v>355</v>
      </c>
      <c r="CM356" s="5" t="str">
        <f>IFERROR(VLOOKUP(CL356,CH$2:CI1432,2,0),"")</f>
        <v/>
      </c>
      <c r="DG356" s="5" t="e">
        <f>IF(REPORTE!AH$2="si",IF(C356=VALUE(REPORTE!C$22),IF(SUM(DG357:DG$1993),CONCATENATE(INT(B356),", "),INT(B356)),""),IF(C356=VALUE(REPORTE!C$21),IF(SUM(DG357:DG$1993),CONCATENATE(INT(B356),", "),INT(B356)),""))</f>
        <v>#VALUE!</v>
      </c>
    </row>
    <row r="357" spans="1:111" s="5" customFormat="1" ht="15" customHeight="1" x14ac:dyDescent="0.25">
      <c r="A357" s="4" t="str">
        <f t="shared" ca="1" si="69"/>
        <v/>
      </c>
      <c r="B357" s="6"/>
      <c r="C357" s="8"/>
      <c r="D357" s="1" t="str">
        <f>IFERROR(INDEX('padron cfe'!B:B,MATCH(DATOS!C357,'padron cfe'!A:A,0),1),"")</f>
        <v/>
      </c>
      <c r="E357" s="1"/>
      <c r="F357" s="7"/>
      <c r="G357" s="9" t="s">
        <v>157</v>
      </c>
      <c r="H357" s="5" t="str">
        <f>IF(F357="","",IFERROR(CONCATENATE("PEUA",VLOOKUP(ESTADO,REPORTE!AV$2:AW$33,2,0),DIDTRITO_FORM,CADER_FORM,IFERROR(INDEX(BS:BS,MATCH(DAY(F357),BR:BR,0),1),DAY(F357)),IFERROR(INDEX(BS:BS,MATCH(MONTH(F357),BR:BR,0),1),MONTH(F357)),YEAR(F357),G357),""))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77"/>
        <v/>
      </c>
      <c r="T357" s="2" t="str">
        <f>IFERROR(INDEX('padron cfe'!D:D,MATCH(DATOS!C357,'padron cfe'!A:A,0),1),"")</f>
        <v/>
      </c>
      <c r="U357" s="4"/>
      <c r="V357" s="4"/>
      <c r="W357" s="4"/>
      <c r="X357" s="4"/>
      <c r="Y357" s="6" t="s">
        <v>157</v>
      </c>
      <c r="Z357" s="4"/>
      <c r="AA357" s="4" t="str">
        <f t="shared" si="70"/>
        <v/>
      </c>
      <c r="AB357" s="4"/>
      <c r="AC357" s="4"/>
      <c r="AD357" s="4"/>
      <c r="AE357" s="2" t="str">
        <f>IFERROR(IF(INDEX(AE$1:AE356,MATCH(J357,J$1:J356,0),1)=0,"",INDEX(AE$1:AE356,MATCH(J357,J$1:J356,0),1)),"")</f>
        <v/>
      </c>
      <c r="AF357" s="2" t="str">
        <f>IFERROR(IF(INDEX(AF$1:AF356,MATCH(J357,J$1:J356,0),1)=0,"",INDEX(AF$1:AF356,MATCH(J357,J$1:J356,0),1)),"")</f>
        <v/>
      </c>
      <c r="AG357" s="2" t="str">
        <f>IFERROR(IF(INDEX(AG$1:AG356,MATCH(J357,J$1:J356,0),1)=0,"",INDEX(AG$1:AG356,MATCH(J357,J$1:J356,0),1)),"")</f>
        <v/>
      </c>
      <c r="AH357" s="2"/>
      <c r="AI357" s="2"/>
      <c r="AJ357" s="2"/>
      <c r="AK357" s="4"/>
      <c r="AL357" s="4"/>
      <c r="AM357" s="4"/>
      <c r="AN357" s="4"/>
      <c r="AO357" s="4"/>
      <c r="AP357" s="4"/>
      <c r="AQ357" s="4"/>
      <c r="AR357" s="4"/>
      <c r="AS357" s="4"/>
      <c r="AU357" s="7"/>
      <c r="AV357" s="47"/>
      <c r="AW357" s="66"/>
      <c r="AX357" s="66"/>
      <c r="AY357" s="66"/>
      <c r="AZ357" s="78"/>
      <c r="BA357" s="66"/>
      <c r="BB357" s="66"/>
      <c r="BC357" s="4"/>
      <c r="BD357" s="69"/>
      <c r="BE357" s="4"/>
      <c r="BF357" s="4"/>
      <c r="BG357" s="9"/>
      <c r="BH357" s="7"/>
      <c r="BI357" s="7"/>
      <c r="BJ357" s="7"/>
      <c r="BK357" s="7"/>
      <c r="BL357" s="7"/>
      <c r="BM357" s="7" t="str">
        <f t="shared" ca="1" si="71"/>
        <v/>
      </c>
      <c r="BN357" s="75" t="str">
        <f t="shared" si="72"/>
        <v/>
      </c>
      <c r="BO357" s="75" t="str">
        <f t="shared" si="73"/>
        <v/>
      </c>
      <c r="BU357" s="4" t="str">
        <f>IF(IFERROR(VLOOKUP(C357,C358:C$1993,1,0),"")="","",COUNTIF(C:C,C357))</f>
        <v/>
      </c>
      <c r="BY357" s="5" t="str">
        <f>IF(B357="","",IF(BU357="",1+(MAX(BY$2:BY356)),""))</f>
        <v/>
      </c>
      <c r="BZ357" s="5" t="str">
        <f t="shared" si="74"/>
        <v/>
      </c>
      <c r="CA357" s="5" t="str">
        <f t="shared" si="75"/>
        <v/>
      </c>
      <c r="CB357" s="14" t="str">
        <f t="shared" si="76"/>
        <v/>
      </c>
      <c r="CC357" s="25"/>
      <c r="CD357" s="15"/>
      <c r="CE357" s="5" t="str">
        <f t="shared" si="78"/>
        <v/>
      </c>
      <c r="CH357" s="5" t="str">
        <f t="shared" si="79"/>
        <v/>
      </c>
      <c r="CI357" s="5" t="str">
        <f>IF(J357="","",IFERROR(IF(VLOOKUP(J357,J$2:J356,1,0)=0,"",""),J357))</f>
        <v/>
      </c>
      <c r="CJ357" s="22" t="str">
        <f>IF(CI357="","",(IFERROR(VLOOKUP(MID(CI357,1,1),$DA$2:DE$28,3,0),0)+IFERROR(VLOOKUP(MID(CI357,2,1),DA$2:DE$28,4,0),0)+IFERROR(VLOOKUP(MID(CI357,3,1),DA$2:DE$28,5,0),0)+(ROW(CI357)/1000000000000)))</f>
        <v/>
      </c>
      <c r="CL357" s="5">
        <v>356</v>
      </c>
      <c r="CM357" s="5" t="str">
        <f>IFERROR(VLOOKUP(CL357,CH$2:CI1433,2,0),"")</f>
        <v/>
      </c>
      <c r="DG357" s="5" t="e">
        <f>IF(REPORTE!AH$2="si",IF(C357=VALUE(REPORTE!C$22),IF(SUM(DG358:DG$1993),CONCATENATE(INT(B357),", "),INT(B357)),""),IF(C357=VALUE(REPORTE!C$21),IF(SUM(DG358:DG$1993),CONCATENATE(INT(B357),", "),INT(B357)),""))</f>
        <v>#VALUE!</v>
      </c>
    </row>
    <row r="358" spans="1:111" s="5" customFormat="1" ht="15" customHeight="1" x14ac:dyDescent="0.25">
      <c r="A358" s="4" t="str">
        <f t="shared" ca="1" si="69"/>
        <v/>
      </c>
      <c r="B358" s="6"/>
      <c r="C358" s="8"/>
      <c r="D358" s="1" t="str">
        <f>IFERROR(INDEX('padron cfe'!B:B,MATCH(DATOS!C358,'padron cfe'!A:A,0),1),"")</f>
        <v/>
      </c>
      <c r="E358" s="1"/>
      <c r="F358" s="7"/>
      <c r="G358" s="9" t="s">
        <v>157</v>
      </c>
      <c r="H358" s="5" t="str">
        <f>IF(F358="","",IFERROR(CONCATENATE("PEUA",VLOOKUP(ESTADO,REPORTE!AV$2:AW$33,2,0),DIDTRITO_FORM,CADER_FORM,IFERROR(INDEX(BS:BS,MATCH(DAY(F358),BR:BR,0),1),DAY(F358)),IFERROR(INDEX(BS:BS,MATCH(MONTH(F358),BR:BR,0),1),MONTH(F358)),YEAR(F358),G358),""))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77"/>
        <v/>
      </c>
      <c r="T358" s="2" t="str">
        <f>IFERROR(INDEX('padron cfe'!D:D,MATCH(DATOS!C358,'padron cfe'!A:A,0),1),"")</f>
        <v/>
      </c>
      <c r="U358" s="4"/>
      <c r="V358" s="4"/>
      <c r="W358" s="4"/>
      <c r="X358" s="4"/>
      <c r="Y358" s="6" t="s">
        <v>157</v>
      </c>
      <c r="Z358" s="4"/>
      <c r="AA358" s="4" t="str">
        <f t="shared" si="70"/>
        <v/>
      </c>
      <c r="AB358" s="4"/>
      <c r="AC358" s="4"/>
      <c r="AD358" s="4"/>
      <c r="AE358" s="2" t="str">
        <f>IFERROR(IF(INDEX(AE$1:AE357,MATCH(J358,J$1:J357,0),1)=0,"",INDEX(AE$1:AE357,MATCH(J358,J$1:J357,0),1)),"")</f>
        <v/>
      </c>
      <c r="AF358" s="2" t="str">
        <f>IFERROR(IF(INDEX(AF$1:AF357,MATCH(J358,J$1:J357,0),1)=0,"",INDEX(AF$1:AF357,MATCH(J358,J$1:J357,0),1)),"")</f>
        <v/>
      </c>
      <c r="AG358" s="2" t="str">
        <f>IFERROR(IF(INDEX(AG$1:AG357,MATCH(J358,J$1:J357,0),1)=0,"",INDEX(AG$1:AG357,MATCH(J358,J$1:J357,0),1)),"")</f>
        <v/>
      </c>
      <c r="AH358" s="2"/>
      <c r="AI358" s="2"/>
      <c r="AJ358" s="2"/>
      <c r="AK358" s="4"/>
      <c r="AL358" s="4"/>
      <c r="AM358" s="4"/>
      <c r="AN358" s="4"/>
      <c r="AO358" s="4"/>
      <c r="AP358" s="4"/>
      <c r="AQ358" s="4"/>
      <c r="AR358" s="4"/>
      <c r="AS358" s="4"/>
      <c r="AU358" s="7"/>
      <c r="AV358" s="47"/>
      <c r="AW358" s="66"/>
      <c r="AX358" s="66"/>
      <c r="AY358" s="66"/>
      <c r="AZ358" s="78"/>
      <c r="BA358" s="66"/>
      <c r="BB358" s="66"/>
      <c r="BC358" s="4"/>
      <c r="BD358" s="69"/>
      <c r="BE358" s="4"/>
      <c r="BF358" s="4"/>
      <c r="BG358" s="9" t="s">
        <v>157</v>
      </c>
      <c r="BH358" s="7"/>
      <c r="BI358" s="7"/>
      <c r="BJ358" s="7"/>
      <c r="BK358" s="7"/>
      <c r="BL358" s="7"/>
      <c r="BM358" s="7" t="str">
        <f t="shared" ca="1" si="71"/>
        <v/>
      </c>
      <c r="BN358" s="75" t="str">
        <f t="shared" si="72"/>
        <v/>
      </c>
      <c r="BO358" s="75" t="str">
        <f t="shared" si="73"/>
        <v/>
      </c>
      <c r="BU358" s="4" t="str">
        <f>IF(IFERROR(VLOOKUP(C358,C359:C$1993,1,0),"")="","",COUNTIF(C:C,C358))</f>
        <v/>
      </c>
      <c r="BY358" s="5" t="str">
        <f>IF(B358="","",IF(BU358="",1+(MAX(BY$2:BY357)),""))</f>
        <v/>
      </c>
      <c r="BZ358" s="5" t="str">
        <f t="shared" si="74"/>
        <v/>
      </c>
      <c r="CA358" s="5" t="str">
        <f t="shared" si="75"/>
        <v/>
      </c>
      <c r="CB358" s="14" t="str">
        <f t="shared" si="76"/>
        <v/>
      </c>
      <c r="CC358" s="25"/>
      <c r="CD358" s="15"/>
      <c r="CE358" s="5" t="str">
        <f t="shared" si="78"/>
        <v/>
      </c>
      <c r="CH358" s="5" t="str">
        <f t="shared" si="79"/>
        <v/>
      </c>
      <c r="CI358" s="5" t="str">
        <f>IF(J358="","",IFERROR(IF(VLOOKUP(J358,J$2:J357,1,0)=0,"",""),J358))</f>
        <v/>
      </c>
      <c r="CJ358" s="22" t="str">
        <f>IF(CI358="","",(IFERROR(VLOOKUP(MID(CI358,1,1),$DA$2:DE$28,3,0),0)+IFERROR(VLOOKUP(MID(CI358,2,1),DA$2:DE$28,4,0),0)+IFERROR(VLOOKUP(MID(CI358,3,1),DA$2:DE$28,5,0),0)+(ROW(CI358)/1000000000000)))</f>
        <v/>
      </c>
      <c r="CL358" s="5">
        <v>357</v>
      </c>
      <c r="CM358" s="5" t="str">
        <f>IFERROR(VLOOKUP(CL358,CH$2:CI1434,2,0),"")</f>
        <v/>
      </c>
      <c r="DG358" s="5" t="e">
        <f>IF(REPORTE!AH$2="si",IF(C358=VALUE(REPORTE!C$22),IF(SUM(DG359:DG$1993),CONCATENATE(INT(B358),", "),INT(B358)),""),IF(C358=VALUE(REPORTE!C$21),IF(SUM(DG359:DG$1993),CONCATENATE(INT(B358),", "),INT(B358)),""))</f>
        <v>#VALUE!</v>
      </c>
    </row>
    <row r="359" spans="1:111" s="5" customFormat="1" ht="15" customHeight="1" x14ac:dyDescent="0.25">
      <c r="A359" s="4" t="str">
        <f t="shared" ca="1" si="69"/>
        <v/>
      </c>
      <c r="B359" s="6"/>
      <c r="C359" s="8"/>
      <c r="D359" s="1" t="str">
        <f>IFERROR(INDEX('padron cfe'!B:B,MATCH(DATOS!C359,'padron cfe'!A:A,0),1),"")</f>
        <v/>
      </c>
      <c r="E359" s="1"/>
      <c r="F359" s="7"/>
      <c r="G359" s="9" t="s">
        <v>157</v>
      </c>
      <c r="H359" s="5" t="str">
        <f>IF(F359="","",IFERROR(CONCATENATE("PEUA",VLOOKUP(ESTADO,REPORTE!AV$2:AW$33,2,0),DIDTRITO_FORM,CADER_FORM,IFERROR(INDEX(BS:BS,MATCH(DAY(F359),BR:BR,0),1),DAY(F359)),IFERROR(INDEX(BS:BS,MATCH(MONTH(F359),BR:BR,0),1),MONTH(F359)),YEAR(F359),G359),""))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77"/>
        <v/>
      </c>
      <c r="T359" s="2" t="str">
        <f>IFERROR(INDEX('padron cfe'!D:D,MATCH(DATOS!C359,'padron cfe'!A:A,0),1),"")</f>
        <v/>
      </c>
      <c r="U359" s="4"/>
      <c r="V359" s="4"/>
      <c r="W359" s="4"/>
      <c r="X359" s="4"/>
      <c r="Y359" s="6" t="s">
        <v>157</v>
      </c>
      <c r="Z359" s="4"/>
      <c r="AA359" s="4" t="str">
        <f t="shared" si="70"/>
        <v/>
      </c>
      <c r="AB359" s="4"/>
      <c r="AC359" s="4"/>
      <c r="AD359" s="4"/>
      <c r="AE359" s="2" t="str">
        <f>IFERROR(IF(INDEX(AE$1:AE358,MATCH(J359,J$1:J358,0),1)=0,"",INDEX(AE$1:AE358,MATCH(J359,J$1:J358,0),1)),"")</f>
        <v/>
      </c>
      <c r="AF359" s="2" t="str">
        <f>IFERROR(IF(INDEX(AF$1:AF358,MATCH(J359,J$1:J358,0),1)=0,"",INDEX(AF$1:AF358,MATCH(J359,J$1:J358,0),1)),"")</f>
        <v/>
      </c>
      <c r="AG359" s="2" t="str">
        <f>IFERROR(IF(INDEX(AG$1:AG358,MATCH(J359,J$1:J358,0),1)=0,"",INDEX(AG$1:AG358,MATCH(J359,J$1:J358,0),1)),"")</f>
        <v/>
      </c>
      <c r="AH359" s="2"/>
      <c r="AI359" s="2"/>
      <c r="AJ359" s="2"/>
      <c r="AK359" s="4"/>
      <c r="AL359" s="4"/>
      <c r="AM359" s="4"/>
      <c r="AN359" s="4"/>
      <c r="AO359" s="4"/>
      <c r="AP359" s="4"/>
      <c r="AQ359" s="4"/>
      <c r="AR359" s="4"/>
      <c r="AS359" s="4"/>
      <c r="AU359" s="7"/>
      <c r="AV359" s="47"/>
      <c r="AW359" s="66"/>
      <c r="AX359" s="66"/>
      <c r="AY359" s="66"/>
      <c r="AZ359" s="78"/>
      <c r="BA359" s="66"/>
      <c r="BB359" s="66"/>
      <c r="BC359" s="4"/>
      <c r="BD359" s="69"/>
      <c r="BE359" s="4"/>
      <c r="BF359" s="4"/>
      <c r="BG359" s="9"/>
      <c r="BH359" s="7"/>
      <c r="BI359" s="7"/>
      <c r="BJ359" s="7"/>
      <c r="BK359" s="7"/>
      <c r="BL359" s="7"/>
      <c r="BM359" s="7" t="str">
        <f t="shared" ca="1" si="71"/>
        <v/>
      </c>
      <c r="BN359" s="75" t="str">
        <f t="shared" si="72"/>
        <v/>
      </c>
      <c r="BO359" s="75" t="str">
        <f t="shared" si="73"/>
        <v/>
      </c>
      <c r="BU359" s="4" t="str">
        <f>IF(IFERROR(VLOOKUP(C359,C360:C$1993,1,0),"")="","",COUNTIF(C:C,C359))</f>
        <v/>
      </c>
      <c r="BY359" s="5" t="str">
        <f>IF(B359="","",IF(BU359="",1+(MAX(BY$2:BY358)),""))</f>
        <v/>
      </c>
      <c r="BZ359" s="5" t="str">
        <f t="shared" si="74"/>
        <v/>
      </c>
      <c r="CA359" s="5" t="str">
        <f t="shared" si="75"/>
        <v/>
      </c>
      <c r="CB359" s="14" t="str">
        <f t="shared" si="76"/>
        <v/>
      </c>
      <c r="CC359" s="25"/>
      <c r="CD359" s="15"/>
      <c r="CE359" s="5" t="str">
        <f t="shared" si="78"/>
        <v/>
      </c>
      <c r="CH359" s="5" t="str">
        <f t="shared" si="79"/>
        <v/>
      </c>
      <c r="CI359" s="5" t="str">
        <f>IF(J359="","",IFERROR(IF(VLOOKUP(J359,J$2:J358,1,0)=0,"",""),J359))</f>
        <v/>
      </c>
      <c r="CJ359" s="22" t="str">
        <f>IF(CI359="","",(IFERROR(VLOOKUP(MID(CI359,1,1),$DA$2:DE$28,3,0),0)+IFERROR(VLOOKUP(MID(CI359,2,1),DA$2:DE$28,4,0),0)+IFERROR(VLOOKUP(MID(CI359,3,1),DA$2:DE$28,5,0),0)+(ROW(CI359)/1000000000000)))</f>
        <v/>
      </c>
      <c r="CL359" s="5">
        <v>358</v>
      </c>
      <c r="CM359" s="5" t="str">
        <f>IFERROR(VLOOKUP(CL359,CH$2:CI1435,2,0),"")</f>
        <v/>
      </c>
      <c r="DG359" s="5" t="e">
        <f>IF(REPORTE!AH$2="si",IF(C359=VALUE(REPORTE!C$22),IF(SUM(DG360:DG$1993),CONCATENATE(INT(B359),", "),INT(B359)),""),IF(C359=VALUE(REPORTE!C$21),IF(SUM(DG360:DG$1993),CONCATENATE(INT(B359),", "),INT(B359)),""))</f>
        <v>#VALUE!</v>
      </c>
    </row>
    <row r="360" spans="1:111" s="5" customFormat="1" ht="15" customHeight="1" x14ac:dyDescent="0.25">
      <c r="A360" s="4" t="str">
        <f t="shared" ca="1" si="69"/>
        <v/>
      </c>
      <c r="B360" s="6"/>
      <c r="C360" s="8"/>
      <c r="D360" s="1" t="str">
        <f>IFERROR(INDEX('padron cfe'!B:B,MATCH(DATOS!C360,'padron cfe'!A:A,0),1),"")</f>
        <v/>
      </c>
      <c r="E360" s="1"/>
      <c r="F360" s="7"/>
      <c r="G360" s="9" t="s">
        <v>157</v>
      </c>
      <c r="H360" s="5" t="str">
        <f>IF(F360="","",IFERROR(CONCATENATE("PEUA",VLOOKUP(ESTADO,REPORTE!AV$2:AW$33,2,0),DIDTRITO_FORM,CADER_FORM,IFERROR(INDEX(BS:BS,MATCH(DAY(F360),BR:BR,0),1),DAY(F360)),IFERROR(INDEX(BS:BS,MATCH(MONTH(F360),BR:BR,0),1),MONTH(F360)),YEAR(F360),G360),""))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77"/>
        <v/>
      </c>
      <c r="T360" s="2" t="str">
        <f>IFERROR(INDEX('padron cfe'!D:D,MATCH(DATOS!C360,'padron cfe'!A:A,0),1),"")</f>
        <v/>
      </c>
      <c r="U360" s="4"/>
      <c r="V360" s="4"/>
      <c r="W360" s="4"/>
      <c r="X360" s="4"/>
      <c r="Y360" s="6" t="s">
        <v>157</v>
      </c>
      <c r="Z360" s="4"/>
      <c r="AA360" s="4" t="str">
        <f t="shared" si="70"/>
        <v/>
      </c>
      <c r="AB360" s="4"/>
      <c r="AC360" s="4"/>
      <c r="AD360" s="4"/>
      <c r="AE360" s="2" t="str">
        <f>IFERROR(IF(INDEX(AE$1:AE359,MATCH(J360,J$1:J359,0),1)=0,"",INDEX(AE$1:AE359,MATCH(J360,J$1:J359,0),1)),"")</f>
        <v/>
      </c>
      <c r="AF360" s="2" t="str">
        <f>IFERROR(IF(INDEX(AF$1:AF359,MATCH(J360,J$1:J359,0),1)=0,"",INDEX(AF$1:AF359,MATCH(J360,J$1:J359,0),1)),"")</f>
        <v/>
      </c>
      <c r="AG360" s="2" t="str">
        <f>IFERROR(IF(INDEX(AG$1:AG359,MATCH(J360,J$1:J359,0),1)=0,"",INDEX(AG$1:AG359,MATCH(J360,J$1:J359,0),1)),"")</f>
        <v/>
      </c>
      <c r="AH360" s="2"/>
      <c r="AI360" s="2"/>
      <c r="AJ360" s="2"/>
      <c r="AK360" s="4"/>
      <c r="AL360" s="4"/>
      <c r="AM360" s="4"/>
      <c r="AN360" s="4"/>
      <c r="AO360" s="4"/>
      <c r="AP360" s="4"/>
      <c r="AQ360" s="4"/>
      <c r="AR360" s="4"/>
      <c r="AS360" s="4"/>
      <c r="AU360" s="7"/>
      <c r="AV360" s="47"/>
      <c r="AW360" s="66"/>
      <c r="AX360" s="66"/>
      <c r="AY360" s="66"/>
      <c r="AZ360" s="78"/>
      <c r="BA360" s="66"/>
      <c r="BB360" s="66"/>
      <c r="BC360" s="4"/>
      <c r="BD360" s="69"/>
      <c r="BE360" s="4"/>
      <c r="BF360" s="4"/>
      <c r="BG360" s="9" t="s">
        <v>157</v>
      </c>
      <c r="BH360" s="7"/>
      <c r="BI360" s="7"/>
      <c r="BJ360" s="7"/>
      <c r="BK360" s="7"/>
      <c r="BL360" s="7"/>
      <c r="BM360" s="7" t="str">
        <f t="shared" ca="1" si="71"/>
        <v/>
      </c>
      <c r="BN360" s="75" t="str">
        <f t="shared" si="72"/>
        <v/>
      </c>
      <c r="BO360" s="75" t="str">
        <f t="shared" si="73"/>
        <v/>
      </c>
      <c r="BU360" s="4" t="str">
        <f>IF(IFERROR(VLOOKUP(C360,C361:C$1993,1,0),"")="","",COUNTIF(C:C,C360))</f>
        <v/>
      </c>
      <c r="BY360" s="5" t="str">
        <f>IF(B360="","",IF(BU360="",1+(MAX(BY$2:BY359)),""))</f>
        <v/>
      </c>
      <c r="BZ360" s="5" t="str">
        <f t="shared" si="74"/>
        <v/>
      </c>
      <c r="CA360" s="5" t="str">
        <f t="shared" si="75"/>
        <v/>
      </c>
      <c r="CB360" s="14" t="str">
        <f t="shared" si="76"/>
        <v/>
      </c>
      <c r="CC360" s="25"/>
      <c r="CD360" s="15"/>
      <c r="CE360" s="5" t="str">
        <f t="shared" si="78"/>
        <v/>
      </c>
      <c r="CH360" s="5" t="str">
        <f t="shared" si="79"/>
        <v/>
      </c>
      <c r="CI360" s="5" t="str">
        <f>IF(J360="","",IFERROR(IF(VLOOKUP(J360,J$2:J359,1,0)=0,"",""),J360))</f>
        <v/>
      </c>
      <c r="CJ360" s="22" t="str">
        <f>IF(CI360="","",(IFERROR(VLOOKUP(MID(CI360,1,1),$DA$2:DE$28,3,0),0)+IFERROR(VLOOKUP(MID(CI360,2,1),DA$2:DE$28,4,0),0)+IFERROR(VLOOKUP(MID(CI360,3,1),DA$2:DE$28,5,0),0)+(ROW(CI360)/1000000000000)))</f>
        <v/>
      </c>
      <c r="CL360" s="5">
        <v>359</v>
      </c>
      <c r="CM360" s="5" t="str">
        <f>IFERROR(VLOOKUP(CL360,CH$2:CI1436,2,0),"")</f>
        <v/>
      </c>
      <c r="DG360" s="5" t="e">
        <f>IF(REPORTE!AH$2="si",IF(C360=VALUE(REPORTE!C$22),IF(SUM(DG361:DG$1993),CONCATENATE(INT(B360),", "),INT(B360)),""),IF(C360=VALUE(REPORTE!C$21),IF(SUM(DG361:DG$1993),CONCATENATE(INT(B360),", "),INT(B360)),""))</f>
        <v>#VALUE!</v>
      </c>
    </row>
    <row r="361" spans="1:111" s="5" customFormat="1" ht="15" customHeight="1" x14ac:dyDescent="0.25">
      <c r="A361" s="4" t="str">
        <f t="shared" ca="1" si="69"/>
        <v/>
      </c>
      <c r="B361" s="6"/>
      <c r="C361" s="8"/>
      <c r="D361" s="1" t="str">
        <f>IFERROR(INDEX('padron cfe'!B:B,MATCH(DATOS!C361,'padron cfe'!A:A,0),1),"")</f>
        <v/>
      </c>
      <c r="E361" s="1"/>
      <c r="F361" s="7"/>
      <c r="G361" s="9" t="s">
        <v>157</v>
      </c>
      <c r="H361" s="5" t="str">
        <f>IF(F361="","",IFERROR(CONCATENATE("PEUA",VLOOKUP(ESTADO,REPORTE!AV$2:AW$33,2,0),DIDTRITO_FORM,CADER_FORM,IFERROR(INDEX(BS:BS,MATCH(DAY(F361),BR:BR,0),1),DAY(F361)),IFERROR(INDEX(BS:BS,MATCH(MONTH(F361),BR:BR,0),1),MONTH(F361)),YEAR(F361),G361),""))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77"/>
        <v/>
      </c>
      <c r="T361" s="2" t="str">
        <f>IFERROR(INDEX('padron cfe'!D:D,MATCH(DATOS!C361,'padron cfe'!A:A,0),1),"")</f>
        <v/>
      </c>
      <c r="U361" s="4"/>
      <c r="V361" s="4"/>
      <c r="W361" s="4"/>
      <c r="X361" s="4"/>
      <c r="Y361" s="6" t="s">
        <v>157</v>
      </c>
      <c r="Z361" s="4"/>
      <c r="AA361" s="4" t="str">
        <f t="shared" si="70"/>
        <v/>
      </c>
      <c r="AB361" s="4"/>
      <c r="AC361" s="4"/>
      <c r="AD361" s="4"/>
      <c r="AE361" s="2" t="str">
        <f>IFERROR(IF(INDEX(AE$1:AE360,MATCH(J361,J$1:J360,0),1)=0,"",INDEX(AE$1:AE360,MATCH(J361,J$1:J360,0),1)),"")</f>
        <v/>
      </c>
      <c r="AF361" s="2" t="str">
        <f>IFERROR(IF(INDEX(AF$1:AF360,MATCH(J361,J$1:J360,0),1)=0,"",INDEX(AF$1:AF360,MATCH(J361,J$1:J360,0),1)),"")</f>
        <v/>
      </c>
      <c r="AG361" s="2" t="str">
        <f>IFERROR(IF(INDEX(AG$1:AG360,MATCH(J361,J$1:J360,0),1)=0,"",INDEX(AG$1:AG360,MATCH(J361,J$1:J360,0),1)),"")</f>
        <v/>
      </c>
      <c r="AH361" s="2"/>
      <c r="AI361" s="2"/>
      <c r="AJ361" s="2"/>
      <c r="AK361" s="4"/>
      <c r="AL361" s="4"/>
      <c r="AM361" s="4"/>
      <c r="AN361" s="4"/>
      <c r="AO361" s="4"/>
      <c r="AP361" s="4"/>
      <c r="AQ361" s="4"/>
      <c r="AR361" s="4"/>
      <c r="AS361" s="4"/>
      <c r="AU361" s="7"/>
      <c r="AV361" s="47"/>
      <c r="AW361" s="66"/>
      <c r="AX361" s="66"/>
      <c r="AY361" s="66"/>
      <c r="AZ361" s="78"/>
      <c r="BA361" s="66"/>
      <c r="BB361" s="66"/>
      <c r="BC361" s="4"/>
      <c r="BD361" s="69"/>
      <c r="BE361" s="4"/>
      <c r="BF361" s="4"/>
      <c r="BG361" s="9"/>
      <c r="BH361" s="7"/>
      <c r="BI361" s="7"/>
      <c r="BJ361" s="7"/>
      <c r="BK361" s="7"/>
      <c r="BL361" s="7"/>
      <c r="BM361" s="7" t="str">
        <f t="shared" ca="1" si="71"/>
        <v/>
      </c>
      <c r="BN361" s="75" t="str">
        <f t="shared" si="72"/>
        <v/>
      </c>
      <c r="BO361" s="75" t="str">
        <f t="shared" si="73"/>
        <v/>
      </c>
      <c r="BU361" s="4" t="str">
        <f>IF(IFERROR(VLOOKUP(C361,C362:C$1993,1,0),"")="","",COUNTIF(C:C,C361))</f>
        <v/>
      </c>
      <c r="BY361" s="5" t="str">
        <f>IF(B361="","",IF(BU361="",1+(MAX(BY$2:BY360)),""))</f>
        <v/>
      </c>
      <c r="BZ361" s="5" t="str">
        <f t="shared" si="74"/>
        <v/>
      </c>
      <c r="CA361" s="5" t="str">
        <f t="shared" si="75"/>
        <v/>
      </c>
      <c r="CB361" s="14" t="str">
        <f t="shared" si="76"/>
        <v/>
      </c>
      <c r="CC361" s="25"/>
      <c r="CD361" s="15"/>
      <c r="CE361" s="5" t="str">
        <f t="shared" ref="CE361:CE392" si="80">CONCATENATE(AJ361,AL361,AM361,AN361,AO361)</f>
        <v/>
      </c>
      <c r="CH361" s="5" t="str">
        <f t="shared" si="79"/>
        <v/>
      </c>
      <c r="CI361" s="5" t="str">
        <f>IF(J361="","",IFERROR(IF(VLOOKUP(J361,J$2:J360,1,0)=0,"",""),J361))</f>
        <v/>
      </c>
      <c r="CJ361" s="22" t="str">
        <f>IF(CI361="","",(IFERROR(VLOOKUP(MID(CI361,1,1),$DA$2:DE$28,3,0),0)+IFERROR(VLOOKUP(MID(CI361,2,1),DA$2:DE$28,4,0),0)+IFERROR(VLOOKUP(MID(CI361,3,1),DA$2:DE$28,5,0),0)+(ROW(CI361)/1000000000000)))</f>
        <v/>
      </c>
      <c r="CL361" s="5">
        <v>360</v>
      </c>
      <c r="CM361" s="5" t="str">
        <f>IFERROR(VLOOKUP(CL361,CH$2:CI1437,2,0),"")</f>
        <v/>
      </c>
      <c r="DG361" s="5" t="e">
        <f>IF(REPORTE!AH$2="si",IF(C361=VALUE(REPORTE!C$22),IF(SUM(DG362:DG$1993),CONCATENATE(INT(B361),", "),INT(B361)),""),IF(C361=VALUE(REPORTE!C$21),IF(SUM(DG362:DG$1993),CONCATENATE(INT(B361),", "),INT(B361)),""))</f>
        <v>#VALUE!</v>
      </c>
    </row>
    <row r="362" spans="1:111" s="5" customFormat="1" ht="15" customHeight="1" x14ac:dyDescent="0.25">
      <c r="A362" s="4" t="str">
        <f t="shared" ca="1" si="69"/>
        <v/>
      </c>
      <c r="B362" s="6"/>
      <c r="C362" s="8"/>
      <c r="D362" s="1" t="str">
        <f>IFERROR(INDEX('padron cfe'!B:B,MATCH(DATOS!C362,'padron cfe'!A:A,0),1),"")</f>
        <v/>
      </c>
      <c r="E362" s="1"/>
      <c r="F362" s="7"/>
      <c r="G362" s="9" t="s">
        <v>157</v>
      </c>
      <c r="H362" s="5" t="str">
        <f>IF(F362="","",IFERROR(CONCATENATE("PEUA",VLOOKUP(ESTADO,REPORTE!AV$2:AW$33,2,0),DIDTRITO_FORM,CADER_FORM,IFERROR(INDEX(BS:BS,MATCH(DAY(F362),BR:BR,0),1),DAY(F362)),IFERROR(INDEX(BS:BS,MATCH(MONTH(F362),BR:BR,0),1),MONTH(F362)),YEAR(F362),G362),""))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77"/>
        <v/>
      </c>
      <c r="T362" s="2" t="str">
        <f>IFERROR(INDEX('padron cfe'!D:D,MATCH(DATOS!C362,'padron cfe'!A:A,0),1),"")</f>
        <v/>
      </c>
      <c r="U362" s="4"/>
      <c r="V362" s="4"/>
      <c r="W362" s="4"/>
      <c r="X362" s="4"/>
      <c r="Y362" s="6" t="s">
        <v>157</v>
      </c>
      <c r="Z362" s="4"/>
      <c r="AA362" s="4" t="str">
        <f t="shared" si="70"/>
        <v/>
      </c>
      <c r="AB362" s="4"/>
      <c r="AC362" s="4"/>
      <c r="AD362" s="4"/>
      <c r="AE362" s="2" t="str">
        <f>IFERROR(IF(INDEX(AE$1:AE361,MATCH(J362,J$1:J361,0),1)=0,"",INDEX(AE$1:AE361,MATCH(J362,J$1:J361,0),1)),"")</f>
        <v/>
      </c>
      <c r="AF362" s="2" t="str">
        <f>IFERROR(IF(INDEX(AF$1:AF361,MATCH(J362,J$1:J361,0),1)=0,"",INDEX(AF$1:AF361,MATCH(J362,J$1:J361,0),1)),"")</f>
        <v/>
      </c>
      <c r="AG362" s="2" t="str">
        <f>IFERROR(IF(INDEX(AG$1:AG361,MATCH(J362,J$1:J361,0),1)=0,"",INDEX(AG$1:AG361,MATCH(J362,J$1:J361,0),1)),"")</f>
        <v/>
      </c>
      <c r="AH362" s="2"/>
      <c r="AI362" s="2"/>
      <c r="AJ362" s="2"/>
      <c r="AK362" s="4"/>
      <c r="AL362" s="4"/>
      <c r="AM362" s="4"/>
      <c r="AN362" s="4"/>
      <c r="AO362" s="4"/>
      <c r="AP362" s="4"/>
      <c r="AQ362" s="4"/>
      <c r="AR362" s="4"/>
      <c r="AS362" s="4"/>
      <c r="AU362" s="7"/>
      <c r="AV362" s="47"/>
      <c r="AW362" s="66"/>
      <c r="AX362" s="66"/>
      <c r="AY362" s="66"/>
      <c r="AZ362" s="78"/>
      <c r="BA362" s="66"/>
      <c r="BB362" s="66"/>
      <c r="BC362" s="4"/>
      <c r="BD362" s="69"/>
      <c r="BE362" s="4"/>
      <c r="BF362" s="4"/>
      <c r="BG362" s="9" t="s">
        <v>157</v>
      </c>
      <c r="BH362" s="7"/>
      <c r="BI362" s="7"/>
      <c r="BJ362" s="7"/>
      <c r="BK362" s="7"/>
      <c r="BL362" s="7"/>
      <c r="BM362" s="7" t="str">
        <f t="shared" ca="1" si="71"/>
        <v/>
      </c>
      <c r="BN362" s="75" t="str">
        <f t="shared" si="72"/>
        <v/>
      </c>
      <c r="BO362" s="75" t="str">
        <f t="shared" si="73"/>
        <v/>
      </c>
      <c r="BU362" s="4" t="str">
        <f>IF(IFERROR(VLOOKUP(C362,C363:C$1993,1,0),"")="","",COUNTIF(C:C,C362))</f>
        <v/>
      </c>
      <c r="BY362" s="5" t="str">
        <f>IF(B362="","",IF(BU362="",1+(MAX(BY$2:BY361)),""))</f>
        <v/>
      </c>
      <c r="BZ362" s="5" t="str">
        <f t="shared" si="74"/>
        <v/>
      </c>
      <c r="CA362" s="5" t="str">
        <f t="shared" si="75"/>
        <v/>
      </c>
      <c r="CB362" s="14" t="str">
        <f t="shared" si="76"/>
        <v/>
      </c>
      <c r="CC362" s="25"/>
      <c r="CD362" s="15"/>
      <c r="CE362" s="5" t="str">
        <f t="shared" si="80"/>
        <v/>
      </c>
      <c r="CH362" s="5" t="str">
        <f t="shared" si="79"/>
        <v/>
      </c>
      <c r="CI362" s="5" t="str">
        <f>IF(J362="","",IFERROR(IF(VLOOKUP(J362,J$2:J361,1,0)=0,"",""),J362))</f>
        <v/>
      </c>
      <c r="CJ362" s="22" t="str">
        <f>IF(CI362="","",(IFERROR(VLOOKUP(MID(CI362,1,1),$DA$2:DE$28,3,0),0)+IFERROR(VLOOKUP(MID(CI362,2,1),DA$2:DE$28,4,0),0)+IFERROR(VLOOKUP(MID(CI362,3,1),DA$2:DE$28,5,0),0)+(ROW(CI362)/1000000000000)))</f>
        <v/>
      </c>
      <c r="CL362" s="5">
        <v>361</v>
      </c>
      <c r="CM362" s="5" t="str">
        <f>IFERROR(VLOOKUP(CL362,CH$2:CI1438,2,0),"")</f>
        <v/>
      </c>
      <c r="DG362" s="5" t="e">
        <f>IF(REPORTE!AH$2="si",IF(C362=VALUE(REPORTE!C$22),IF(SUM(DG363:DG$1993),CONCATENATE(INT(B362),", "),INT(B362)),""),IF(C362=VALUE(REPORTE!C$21),IF(SUM(DG363:DG$1993),CONCATENATE(INT(B362),", "),INT(B362)),""))</f>
        <v>#VALUE!</v>
      </c>
    </row>
    <row r="363" spans="1:111" s="5" customFormat="1" ht="15" customHeight="1" x14ac:dyDescent="0.25">
      <c r="A363" s="4" t="str">
        <f t="shared" ca="1" si="69"/>
        <v/>
      </c>
      <c r="B363" s="6"/>
      <c r="C363" s="8"/>
      <c r="D363" s="1" t="str">
        <f>IFERROR(INDEX('padron cfe'!B:B,MATCH(DATOS!C363,'padron cfe'!A:A,0),1),"")</f>
        <v/>
      </c>
      <c r="E363" s="1"/>
      <c r="F363" s="7"/>
      <c r="G363" s="9" t="s">
        <v>157</v>
      </c>
      <c r="H363" s="5" t="str">
        <f>IF(F363="","",IFERROR(CONCATENATE("PEUA",VLOOKUP(ESTADO,REPORTE!AV$2:AW$33,2,0),DIDTRITO_FORM,CADER_FORM,IFERROR(INDEX(BS:BS,MATCH(DAY(F363),BR:BR,0),1),DAY(F363)),IFERROR(INDEX(BS:BS,MATCH(MONTH(F363),BR:BR,0),1),MONTH(F363)),YEAR(F363),G363),""))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77"/>
        <v/>
      </c>
      <c r="T363" s="2" t="str">
        <f>IFERROR(INDEX('padron cfe'!D:D,MATCH(DATOS!C363,'padron cfe'!A:A,0),1),"")</f>
        <v/>
      </c>
      <c r="U363" s="4"/>
      <c r="V363" s="4"/>
      <c r="W363" s="4"/>
      <c r="X363" s="4"/>
      <c r="Y363" s="6" t="s">
        <v>157</v>
      </c>
      <c r="Z363" s="4"/>
      <c r="AA363" s="4" t="str">
        <f t="shared" si="70"/>
        <v/>
      </c>
      <c r="AB363" s="4"/>
      <c r="AC363" s="4"/>
      <c r="AD363" s="4"/>
      <c r="AE363" s="2" t="str">
        <f>IFERROR(IF(INDEX(AE$1:AE362,MATCH(J363,J$1:J362,0),1)=0,"",INDEX(AE$1:AE362,MATCH(J363,J$1:J362,0),1)),"")</f>
        <v/>
      </c>
      <c r="AF363" s="2" t="str">
        <f>IFERROR(IF(INDEX(AF$1:AF362,MATCH(J363,J$1:J362,0),1)=0,"",INDEX(AF$1:AF362,MATCH(J363,J$1:J362,0),1)),"")</f>
        <v/>
      </c>
      <c r="AG363" s="2" t="str">
        <f>IFERROR(IF(INDEX(AG$1:AG362,MATCH(J363,J$1:J362,0),1)=0,"",INDEX(AG$1:AG362,MATCH(J363,J$1:J362,0),1)),"")</f>
        <v/>
      </c>
      <c r="AH363" s="2"/>
      <c r="AI363" s="2"/>
      <c r="AJ363" s="2"/>
      <c r="AK363" s="4"/>
      <c r="AL363" s="4"/>
      <c r="AM363" s="4"/>
      <c r="AN363" s="4"/>
      <c r="AO363" s="4"/>
      <c r="AP363" s="4"/>
      <c r="AQ363" s="4"/>
      <c r="AR363" s="4"/>
      <c r="AS363" s="4"/>
      <c r="AU363" s="7"/>
      <c r="AV363" s="47"/>
      <c r="AW363" s="66"/>
      <c r="AX363" s="66"/>
      <c r="AY363" s="66"/>
      <c r="AZ363" s="78"/>
      <c r="BA363" s="66"/>
      <c r="BB363" s="66"/>
      <c r="BC363" s="4"/>
      <c r="BD363" s="69"/>
      <c r="BE363" s="4"/>
      <c r="BF363" s="4"/>
      <c r="BG363" s="9"/>
      <c r="BH363" s="7"/>
      <c r="BI363" s="7"/>
      <c r="BJ363" s="7"/>
      <c r="BK363" s="7"/>
      <c r="BL363" s="7"/>
      <c r="BM363" s="7" t="str">
        <f t="shared" ca="1" si="71"/>
        <v/>
      </c>
      <c r="BN363" s="75" t="str">
        <f t="shared" si="72"/>
        <v/>
      </c>
      <c r="BO363" s="75" t="str">
        <f t="shared" si="73"/>
        <v/>
      </c>
      <c r="BU363" s="4" t="str">
        <f>IF(IFERROR(VLOOKUP(C363,C364:C$1993,1,0),"")="","",COUNTIF(C:C,C363))</f>
        <v/>
      </c>
      <c r="BY363" s="5" t="str">
        <f>IF(B363="","",IF(BU363="",1+(MAX(BY$2:BY362)),""))</f>
        <v/>
      </c>
      <c r="BZ363" s="5" t="str">
        <f t="shared" si="74"/>
        <v/>
      </c>
      <c r="CA363" s="5" t="str">
        <f t="shared" si="75"/>
        <v/>
      </c>
      <c r="CB363" s="14" t="str">
        <f t="shared" si="76"/>
        <v/>
      </c>
      <c r="CC363" s="25"/>
      <c r="CD363" s="15"/>
      <c r="CE363" s="5" t="str">
        <f t="shared" si="80"/>
        <v/>
      </c>
      <c r="CH363" s="5" t="str">
        <f t="shared" si="79"/>
        <v/>
      </c>
      <c r="CI363" s="5" t="str">
        <f>IF(J363="","",IFERROR(IF(VLOOKUP(J363,J$2:J362,1,0)=0,"",""),J363))</f>
        <v/>
      </c>
      <c r="CJ363" s="22" t="str">
        <f>IF(CI363="","",(IFERROR(VLOOKUP(MID(CI363,1,1),$DA$2:DE$28,3,0),0)+IFERROR(VLOOKUP(MID(CI363,2,1),DA$2:DE$28,4,0),0)+IFERROR(VLOOKUP(MID(CI363,3,1),DA$2:DE$28,5,0),0)+(ROW(CI363)/1000000000000)))</f>
        <v/>
      </c>
      <c r="CL363" s="5">
        <v>362</v>
      </c>
      <c r="CM363" s="5" t="str">
        <f>IFERROR(VLOOKUP(CL363,CH$2:CI1439,2,0),"")</f>
        <v/>
      </c>
      <c r="DG363" s="5" t="e">
        <f>IF(REPORTE!AH$2="si",IF(C363=VALUE(REPORTE!C$22),IF(SUM(DG364:DG$1993),CONCATENATE(INT(B363),", "),INT(B363)),""),IF(C363=VALUE(REPORTE!C$21),IF(SUM(DG364:DG$1993),CONCATENATE(INT(B363),", "),INT(B363)),""))</f>
        <v>#VALUE!</v>
      </c>
    </row>
    <row r="364" spans="1:111" s="5" customFormat="1" ht="15" customHeight="1" x14ac:dyDescent="0.25">
      <c r="A364" s="4" t="str">
        <f t="shared" ca="1" si="69"/>
        <v/>
      </c>
      <c r="B364" s="6"/>
      <c r="C364" s="8"/>
      <c r="D364" s="1" t="str">
        <f>IFERROR(INDEX('padron cfe'!B:B,MATCH(DATOS!C364,'padron cfe'!A:A,0),1),"")</f>
        <v/>
      </c>
      <c r="E364" s="1"/>
      <c r="F364" s="7"/>
      <c r="G364" s="9" t="s">
        <v>157</v>
      </c>
      <c r="H364" s="5" t="str">
        <f>IF(F364="","",IFERROR(CONCATENATE("PEUA",VLOOKUP(ESTADO,REPORTE!AV$2:AW$33,2,0),DIDTRITO_FORM,CADER_FORM,IFERROR(INDEX(BS:BS,MATCH(DAY(F364),BR:BR,0),1),DAY(F364)),IFERROR(INDEX(BS:BS,MATCH(MONTH(F364),BR:BR,0),1),MONTH(F364)),YEAR(F364),G364),""))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77"/>
        <v/>
      </c>
      <c r="T364" s="2" t="str">
        <f>IFERROR(INDEX('padron cfe'!D:D,MATCH(DATOS!C364,'padron cfe'!A:A,0),1),"")</f>
        <v/>
      </c>
      <c r="U364" s="4"/>
      <c r="V364" s="4"/>
      <c r="W364" s="4"/>
      <c r="X364" s="4"/>
      <c r="Y364" s="6" t="s">
        <v>157</v>
      </c>
      <c r="Z364" s="4"/>
      <c r="AA364" s="4" t="str">
        <f t="shared" si="70"/>
        <v/>
      </c>
      <c r="AB364" s="4"/>
      <c r="AC364" s="4"/>
      <c r="AD364" s="4"/>
      <c r="AE364" s="2" t="str">
        <f>IFERROR(IF(INDEX(AE$1:AE363,MATCH(J364,J$1:J363,0),1)=0,"",INDEX(AE$1:AE363,MATCH(J364,J$1:J363,0),1)),"")</f>
        <v/>
      </c>
      <c r="AF364" s="2" t="str">
        <f>IFERROR(IF(INDEX(AF$1:AF363,MATCH(J364,J$1:J363,0),1)=0,"",INDEX(AF$1:AF363,MATCH(J364,J$1:J363,0),1)),"")</f>
        <v/>
      </c>
      <c r="AG364" s="2" t="str">
        <f>IFERROR(IF(INDEX(AG$1:AG363,MATCH(J364,J$1:J363,0),1)=0,"",INDEX(AG$1:AG363,MATCH(J364,J$1:J363,0),1)),"")</f>
        <v/>
      </c>
      <c r="AH364" s="2"/>
      <c r="AI364" s="2"/>
      <c r="AJ364" s="2"/>
      <c r="AK364" s="4"/>
      <c r="AL364" s="4"/>
      <c r="AM364" s="4"/>
      <c r="AN364" s="4"/>
      <c r="AO364" s="4"/>
      <c r="AP364" s="4"/>
      <c r="AQ364" s="4"/>
      <c r="AR364" s="4"/>
      <c r="AS364" s="4"/>
      <c r="AU364" s="7"/>
      <c r="AV364" s="47"/>
      <c r="AW364" s="66"/>
      <c r="AX364" s="66"/>
      <c r="AY364" s="66"/>
      <c r="AZ364" s="78"/>
      <c r="BA364" s="66"/>
      <c r="BB364" s="66"/>
      <c r="BC364" s="4"/>
      <c r="BD364" s="69"/>
      <c r="BE364" s="4"/>
      <c r="BF364" s="4"/>
      <c r="BG364" s="9" t="s">
        <v>157</v>
      </c>
      <c r="BH364" s="7"/>
      <c r="BI364" s="7"/>
      <c r="BJ364" s="7"/>
      <c r="BK364" s="7"/>
      <c r="BL364" s="7"/>
      <c r="BM364" s="7" t="str">
        <f t="shared" ca="1" si="71"/>
        <v/>
      </c>
      <c r="BN364" s="75" t="str">
        <f t="shared" si="72"/>
        <v/>
      </c>
      <c r="BO364" s="75" t="str">
        <f t="shared" si="73"/>
        <v/>
      </c>
      <c r="BU364" s="4" t="str">
        <f>IF(IFERROR(VLOOKUP(C364,C365:C$1993,1,0),"")="","",COUNTIF(C:C,C364))</f>
        <v/>
      </c>
      <c r="BY364" s="5" t="str">
        <f>IF(B364="","",IF(BU364="",1+(MAX(BY$2:BY363)),""))</f>
        <v/>
      </c>
      <c r="BZ364" s="5" t="str">
        <f t="shared" si="74"/>
        <v/>
      </c>
      <c r="CA364" s="5" t="str">
        <f t="shared" si="75"/>
        <v/>
      </c>
      <c r="CB364" s="14" t="str">
        <f t="shared" si="76"/>
        <v/>
      </c>
      <c r="CC364" s="25"/>
      <c r="CD364" s="15"/>
      <c r="CE364" s="5" t="str">
        <f t="shared" si="80"/>
        <v/>
      </c>
      <c r="CH364" s="5" t="str">
        <f t="shared" si="79"/>
        <v/>
      </c>
      <c r="CI364" s="5" t="str">
        <f>IF(J364="","",IFERROR(IF(VLOOKUP(J364,J$2:J363,1,0)=0,"",""),J364))</f>
        <v/>
      </c>
      <c r="CJ364" s="22" t="str">
        <f>IF(CI364="","",(IFERROR(VLOOKUP(MID(CI364,1,1),$DA$2:DE$28,3,0),0)+IFERROR(VLOOKUP(MID(CI364,2,1),DA$2:DE$28,4,0),0)+IFERROR(VLOOKUP(MID(CI364,3,1),DA$2:DE$28,5,0),0)+(ROW(CI364)/1000000000000)))</f>
        <v/>
      </c>
      <c r="CL364" s="5">
        <v>363</v>
      </c>
      <c r="CM364" s="5" t="str">
        <f>IFERROR(VLOOKUP(CL364,CH$2:CI1440,2,0),"")</f>
        <v/>
      </c>
      <c r="DG364" s="5" t="e">
        <f>IF(REPORTE!AH$2="si",IF(C364=VALUE(REPORTE!C$22),IF(SUM(DG365:DG$1993),CONCATENATE(INT(B364),", "),INT(B364)),""),IF(C364=VALUE(REPORTE!C$21),IF(SUM(DG365:DG$1993),CONCATENATE(INT(B364),", "),INT(B364)),""))</f>
        <v>#VALUE!</v>
      </c>
    </row>
    <row r="365" spans="1:111" s="5" customFormat="1" ht="15" customHeight="1" x14ac:dyDescent="0.25">
      <c r="A365" s="4" t="str">
        <f t="shared" ca="1" si="69"/>
        <v/>
      </c>
      <c r="B365" s="6"/>
      <c r="C365" s="8"/>
      <c r="D365" s="1" t="str">
        <f>IFERROR(INDEX('padron cfe'!B:B,MATCH(DATOS!C365,'padron cfe'!A:A,0),1),"")</f>
        <v/>
      </c>
      <c r="E365" s="1"/>
      <c r="F365" s="7"/>
      <c r="G365" s="9" t="s">
        <v>157</v>
      </c>
      <c r="H365" s="5" t="str">
        <f>IF(F365="","",IFERROR(CONCATENATE("PEUA",VLOOKUP(ESTADO,REPORTE!AV$2:AW$33,2,0),DIDTRITO_FORM,CADER_FORM,IFERROR(INDEX(BS:BS,MATCH(DAY(F365),BR:BR,0),1),DAY(F365)),IFERROR(INDEX(BS:BS,MATCH(MONTH(F365),BR:BR,0),1),MONTH(F365)),YEAR(F365),G365),""))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77"/>
        <v/>
      </c>
      <c r="T365" s="2" t="str">
        <f>IFERROR(INDEX('padron cfe'!D:D,MATCH(DATOS!C365,'padron cfe'!A:A,0),1),"")</f>
        <v/>
      </c>
      <c r="U365" s="4"/>
      <c r="V365" s="4"/>
      <c r="W365" s="4"/>
      <c r="X365" s="4"/>
      <c r="Y365" s="6" t="s">
        <v>157</v>
      </c>
      <c r="Z365" s="4"/>
      <c r="AA365" s="4" t="str">
        <f t="shared" si="70"/>
        <v/>
      </c>
      <c r="AB365" s="4"/>
      <c r="AC365" s="4"/>
      <c r="AD365" s="4"/>
      <c r="AE365" s="2" t="str">
        <f>IFERROR(IF(INDEX(AE$1:AE364,MATCH(J365,J$1:J364,0),1)=0,"",INDEX(AE$1:AE364,MATCH(J365,J$1:J364,0),1)),"")</f>
        <v/>
      </c>
      <c r="AF365" s="2" t="str">
        <f>IFERROR(IF(INDEX(AF$1:AF364,MATCH(J365,J$1:J364,0),1)=0,"",INDEX(AF$1:AF364,MATCH(J365,J$1:J364,0),1)),"")</f>
        <v/>
      </c>
      <c r="AG365" s="2" t="str">
        <f>IFERROR(IF(INDEX(AG$1:AG364,MATCH(J365,J$1:J364,0),1)=0,"",INDEX(AG$1:AG364,MATCH(J365,J$1:J364,0),1)),"")</f>
        <v/>
      </c>
      <c r="AH365" s="2"/>
      <c r="AI365" s="2"/>
      <c r="AJ365" s="2"/>
      <c r="AK365" s="4"/>
      <c r="AL365" s="4"/>
      <c r="AM365" s="4"/>
      <c r="AN365" s="4"/>
      <c r="AO365" s="4"/>
      <c r="AP365" s="4"/>
      <c r="AQ365" s="4"/>
      <c r="AR365" s="4"/>
      <c r="AS365" s="4"/>
      <c r="AU365" s="7"/>
      <c r="AV365" s="47"/>
      <c r="AW365" s="66"/>
      <c r="AX365" s="66"/>
      <c r="AY365" s="66"/>
      <c r="AZ365" s="78"/>
      <c r="BA365" s="66"/>
      <c r="BB365" s="66"/>
      <c r="BC365" s="4"/>
      <c r="BD365" s="69"/>
      <c r="BE365" s="4"/>
      <c r="BF365" s="4"/>
      <c r="BG365" s="9"/>
      <c r="BH365" s="7"/>
      <c r="BI365" s="7"/>
      <c r="BJ365" s="7"/>
      <c r="BK365" s="7"/>
      <c r="BL365" s="7"/>
      <c r="BM365" s="7" t="str">
        <f t="shared" ca="1" si="71"/>
        <v/>
      </c>
      <c r="BN365" s="75" t="str">
        <f t="shared" si="72"/>
        <v/>
      </c>
      <c r="BO365" s="75" t="str">
        <f t="shared" si="73"/>
        <v/>
      </c>
      <c r="BU365" s="4" t="str">
        <f>IF(IFERROR(VLOOKUP(C365,C366:C$1993,1,0),"")="","",COUNTIF(C:C,C365))</f>
        <v/>
      </c>
      <c r="BY365" s="5" t="str">
        <f>IF(B365="","",IF(BU365="",1+(MAX(BY$2:BY364)),""))</f>
        <v/>
      </c>
      <c r="BZ365" s="5" t="str">
        <f t="shared" si="74"/>
        <v/>
      </c>
      <c r="CA365" s="5" t="str">
        <f t="shared" si="75"/>
        <v/>
      </c>
      <c r="CB365" s="14" t="str">
        <f t="shared" si="76"/>
        <v/>
      </c>
      <c r="CC365" s="25"/>
      <c r="CD365" s="15"/>
      <c r="CE365" s="5" t="str">
        <f t="shared" si="80"/>
        <v/>
      </c>
      <c r="CH365" s="5" t="str">
        <f t="shared" si="79"/>
        <v/>
      </c>
      <c r="CI365" s="5" t="str">
        <f>IF(J365="","",IFERROR(IF(VLOOKUP(J365,J$2:J364,1,0)=0,"",""),J365))</f>
        <v/>
      </c>
      <c r="CJ365" s="22" t="str">
        <f>IF(CI365="","",(IFERROR(VLOOKUP(MID(CI365,1,1),$DA$2:DE$28,3,0),0)+IFERROR(VLOOKUP(MID(CI365,2,1),DA$2:DE$28,4,0),0)+IFERROR(VLOOKUP(MID(CI365,3,1),DA$2:DE$28,5,0),0)+(ROW(CI365)/1000000000000)))</f>
        <v/>
      </c>
      <c r="CL365" s="5">
        <v>364</v>
      </c>
      <c r="CM365" s="5" t="str">
        <f>IFERROR(VLOOKUP(CL365,CH$2:CI1441,2,0),"")</f>
        <v/>
      </c>
      <c r="DG365" s="5" t="e">
        <f>IF(REPORTE!AH$2="si",IF(C365=VALUE(REPORTE!C$22),IF(SUM(DG366:DG$1993),CONCATENATE(INT(B365),", "),INT(B365)),""),IF(C365=VALUE(REPORTE!C$21),IF(SUM(DG366:DG$1993),CONCATENATE(INT(B365),", "),INT(B365)),""))</f>
        <v>#VALUE!</v>
      </c>
    </row>
    <row r="366" spans="1:111" s="5" customFormat="1" ht="15" customHeight="1" x14ac:dyDescent="0.25">
      <c r="A366" s="4" t="str">
        <f t="shared" ca="1" si="69"/>
        <v/>
      </c>
      <c r="B366" s="6"/>
      <c r="C366" s="8"/>
      <c r="D366" s="1" t="str">
        <f>IFERROR(INDEX('padron cfe'!B:B,MATCH(DATOS!C366,'padron cfe'!A:A,0),1),"")</f>
        <v/>
      </c>
      <c r="E366" s="1"/>
      <c r="F366" s="7"/>
      <c r="G366" s="9" t="s">
        <v>157</v>
      </c>
      <c r="H366" s="5" t="str">
        <f>IF(F366="","",IFERROR(CONCATENATE("PEUA",VLOOKUP(ESTADO,REPORTE!AV$2:AW$33,2,0),DIDTRITO_FORM,CADER_FORM,IFERROR(INDEX(BS:BS,MATCH(DAY(F366),BR:BR,0),1),DAY(F366)),IFERROR(INDEX(BS:BS,MATCH(MONTH(F366),BR:BR,0),1),MONTH(F366)),YEAR(F366),G366),""))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77"/>
        <v/>
      </c>
      <c r="T366" s="2" t="str">
        <f>IFERROR(INDEX('padron cfe'!D:D,MATCH(DATOS!C366,'padron cfe'!A:A,0),1),"")</f>
        <v/>
      </c>
      <c r="U366" s="4"/>
      <c r="V366" s="4"/>
      <c r="W366" s="4"/>
      <c r="X366" s="4"/>
      <c r="Y366" s="6" t="s">
        <v>157</v>
      </c>
      <c r="Z366" s="4"/>
      <c r="AA366" s="4" t="str">
        <f t="shared" si="70"/>
        <v/>
      </c>
      <c r="AB366" s="4"/>
      <c r="AC366" s="4"/>
      <c r="AD366" s="4"/>
      <c r="AE366" s="2" t="str">
        <f>IFERROR(IF(INDEX(AE$1:AE365,MATCH(J366,J$1:J365,0),1)=0,"",INDEX(AE$1:AE365,MATCH(J366,J$1:J365,0),1)),"")</f>
        <v/>
      </c>
      <c r="AF366" s="2" t="str">
        <f>IFERROR(IF(INDEX(AF$1:AF365,MATCH(J366,J$1:J365,0),1)=0,"",INDEX(AF$1:AF365,MATCH(J366,J$1:J365,0),1)),"")</f>
        <v/>
      </c>
      <c r="AG366" s="2" t="str">
        <f>IFERROR(IF(INDEX(AG$1:AG365,MATCH(J366,J$1:J365,0),1)=0,"",INDEX(AG$1:AG365,MATCH(J366,J$1:J365,0),1)),"")</f>
        <v/>
      </c>
      <c r="AH366" s="2"/>
      <c r="AI366" s="2"/>
      <c r="AJ366" s="2"/>
      <c r="AK366" s="4"/>
      <c r="AL366" s="4"/>
      <c r="AM366" s="4"/>
      <c r="AN366" s="4"/>
      <c r="AO366" s="4"/>
      <c r="AP366" s="4"/>
      <c r="AQ366" s="4"/>
      <c r="AR366" s="4"/>
      <c r="AS366" s="4"/>
      <c r="AU366" s="7"/>
      <c r="AV366" s="47"/>
      <c r="AW366" s="66"/>
      <c r="AX366" s="66"/>
      <c r="AY366" s="66"/>
      <c r="AZ366" s="78"/>
      <c r="BA366" s="66"/>
      <c r="BB366" s="66"/>
      <c r="BC366" s="4"/>
      <c r="BD366" s="69"/>
      <c r="BE366" s="4"/>
      <c r="BF366" s="4"/>
      <c r="BG366" s="9" t="s">
        <v>157</v>
      </c>
      <c r="BH366" s="7"/>
      <c r="BI366" s="7"/>
      <c r="BJ366" s="7"/>
      <c r="BK366" s="7"/>
      <c r="BL366" s="7"/>
      <c r="BM366" s="7" t="str">
        <f t="shared" ca="1" si="71"/>
        <v/>
      </c>
      <c r="BN366" s="75" t="str">
        <f t="shared" si="72"/>
        <v/>
      </c>
      <c r="BO366" s="75" t="str">
        <f t="shared" si="73"/>
        <v/>
      </c>
      <c r="BU366" s="4" t="str">
        <f>IF(IFERROR(VLOOKUP(C366,C367:C$1993,1,0),"")="","",COUNTIF(C:C,C366))</f>
        <v/>
      </c>
      <c r="BY366" s="5" t="str">
        <f>IF(B366="","",IF(BU366="",1+(MAX(BY$2:BY365)),""))</f>
        <v/>
      </c>
      <c r="BZ366" s="5" t="str">
        <f t="shared" si="74"/>
        <v/>
      </c>
      <c r="CA366" s="5" t="str">
        <f t="shared" si="75"/>
        <v/>
      </c>
      <c r="CB366" s="14" t="str">
        <f t="shared" si="76"/>
        <v/>
      </c>
      <c r="CC366" s="25"/>
      <c r="CD366" s="15"/>
      <c r="CE366" s="5" t="str">
        <f t="shared" si="80"/>
        <v/>
      </c>
      <c r="CH366" s="5" t="str">
        <f t="shared" si="79"/>
        <v/>
      </c>
      <c r="CI366" s="5" t="str">
        <f>IF(J366="","",IFERROR(IF(VLOOKUP(J366,J$2:J365,1,0)=0,"",""),J366))</f>
        <v/>
      </c>
      <c r="CJ366" s="22" t="str">
        <f>IF(CI366="","",(IFERROR(VLOOKUP(MID(CI366,1,1),$DA$2:DE$28,3,0),0)+IFERROR(VLOOKUP(MID(CI366,2,1),DA$2:DE$28,4,0),0)+IFERROR(VLOOKUP(MID(CI366,3,1),DA$2:DE$28,5,0),0)+(ROW(CI366)/1000000000000)))</f>
        <v/>
      </c>
      <c r="CL366" s="5">
        <v>365</v>
      </c>
      <c r="CM366" s="5" t="str">
        <f>IFERROR(VLOOKUP(CL366,CH$2:CI1442,2,0),"")</f>
        <v/>
      </c>
      <c r="DG366" s="5" t="e">
        <f>IF(REPORTE!AH$2="si",IF(C366=VALUE(REPORTE!C$22),IF(SUM(DG367:DG$1993),CONCATENATE(INT(B366),", "),INT(B366)),""),IF(C366=VALUE(REPORTE!C$21),IF(SUM(DG367:DG$1993),CONCATENATE(INT(B366),", "),INT(B366)),""))</f>
        <v>#VALUE!</v>
      </c>
    </row>
    <row r="367" spans="1:111" s="5" customFormat="1" ht="15" customHeight="1" x14ac:dyDescent="0.25">
      <c r="A367" s="4" t="str">
        <f t="shared" ca="1" si="69"/>
        <v/>
      </c>
      <c r="B367" s="6"/>
      <c r="C367" s="8"/>
      <c r="D367" s="1" t="str">
        <f>IFERROR(INDEX('padron cfe'!B:B,MATCH(DATOS!C367,'padron cfe'!A:A,0),1),"")</f>
        <v/>
      </c>
      <c r="E367" s="1"/>
      <c r="F367" s="7"/>
      <c r="G367" s="9" t="s">
        <v>157</v>
      </c>
      <c r="H367" s="5" t="str">
        <f>IF(F367="","",IFERROR(CONCATENATE("PEUA",VLOOKUP(ESTADO,REPORTE!AV$2:AW$33,2,0),DIDTRITO_FORM,CADER_FORM,IFERROR(INDEX(BS:BS,MATCH(DAY(F367),BR:BR,0),1),DAY(F367)),IFERROR(INDEX(BS:BS,MATCH(MONTH(F367),BR:BR,0),1),MONTH(F367)),YEAR(F367),G367),""))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77"/>
        <v/>
      </c>
      <c r="T367" s="2" t="str">
        <f>IFERROR(INDEX('padron cfe'!D:D,MATCH(DATOS!C367,'padron cfe'!A:A,0),1),"")</f>
        <v/>
      </c>
      <c r="U367" s="4"/>
      <c r="V367" s="4"/>
      <c r="W367" s="4"/>
      <c r="X367" s="4"/>
      <c r="Y367" s="6" t="s">
        <v>157</v>
      </c>
      <c r="Z367" s="4"/>
      <c r="AA367" s="4" t="str">
        <f t="shared" si="70"/>
        <v/>
      </c>
      <c r="AB367" s="4"/>
      <c r="AC367" s="4"/>
      <c r="AD367" s="4"/>
      <c r="AE367" s="2" t="str">
        <f>IFERROR(IF(INDEX(AE$1:AE366,MATCH(J367,J$1:J366,0),1)=0,"",INDEX(AE$1:AE366,MATCH(J367,J$1:J366,0),1)),"")</f>
        <v/>
      </c>
      <c r="AF367" s="2" t="str">
        <f>IFERROR(IF(INDEX(AF$1:AF366,MATCH(J367,J$1:J366,0),1)=0,"",INDEX(AF$1:AF366,MATCH(J367,J$1:J366,0),1)),"")</f>
        <v/>
      </c>
      <c r="AG367" s="2" t="str">
        <f>IFERROR(IF(INDEX(AG$1:AG366,MATCH(J367,J$1:J366,0),1)=0,"",INDEX(AG$1:AG366,MATCH(J367,J$1:J366,0),1)),"")</f>
        <v/>
      </c>
      <c r="AH367" s="2"/>
      <c r="AI367" s="2"/>
      <c r="AJ367" s="2"/>
      <c r="AK367" s="4"/>
      <c r="AL367" s="4"/>
      <c r="AM367" s="4"/>
      <c r="AN367" s="4"/>
      <c r="AO367" s="4"/>
      <c r="AP367" s="4"/>
      <c r="AQ367" s="4"/>
      <c r="AR367" s="4"/>
      <c r="AS367" s="4"/>
      <c r="AU367" s="7"/>
      <c r="AV367" s="47"/>
      <c r="AW367" s="66"/>
      <c r="AX367" s="66"/>
      <c r="AY367" s="66"/>
      <c r="AZ367" s="78"/>
      <c r="BA367" s="66"/>
      <c r="BB367" s="66"/>
      <c r="BC367" s="4"/>
      <c r="BD367" s="69"/>
      <c r="BE367" s="4"/>
      <c r="BF367" s="4"/>
      <c r="BG367" s="9"/>
      <c r="BH367" s="7"/>
      <c r="BI367" s="7"/>
      <c r="BJ367" s="7"/>
      <c r="BK367" s="7"/>
      <c r="BL367" s="7"/>
      <c r="BM367" s="7" t="str">
        <f t="shared" ca="1" si="71"/>
        <v/>
      </c>
      <c r="BN367" s="75" t="str">
        <f t="shared" si="72"/>
        <v/>
      </c>
      <c r="BO367" s="75" t="str">
        <f t="shared" si="73"/>
        <v/>
      </c>
      <c r="BU367" s="4" t="str">
        <f>IF(IFERROR(VLOOKUP(C367,C368:C$1993,1,0),"")="","",COUNTIF(C:C,C367))</f>
        <v/>
      </c>
      <c r="BY367" s="5" t="str">
        <f>IF(B367="","",IF(BU367="",1+(MAX(BY$2:BY366)),""))</f>
        <v/>
      </c>
      <c r="BZ367" s="5" t="str">
        <f t="shared" si="74"/>
        <v/>
      </c>
      <c r="CA367" s="5" t="str">
        <f t="shared" si="75"/>
        <v/>
      </c>
      <c r="CB367" s="14" t="str">
        <f t="shared" si="76"/>
        <v/>
      </c>
      <c r="CC367" s="25"/>
      <c r="CD367" s="15"/>
      <c r="CE367" s="5" t="str">
        <f t="shared" si="80"/>
        <v/>
      </c>
      <c r="CH367" s="5" t="str">
        <f t="shared" si="79"/>
        <v/>
      </c>
      <c r="CI367" s="5" t="str">
        <f>IF(J367="","",IFERROR(IF(VLOOKUP(J367,J$2:J366,1,0)=0,"",""),J367))</f>
        <v/>
      </c>
      <c r="CJ367" s="22" t="str">
        <f>IF(CI367="","",(IFERROR(VLOOKUP(MID(CI367,1,1),$DA$2:DE$28,3,0),0)+IFERROR(VLOOKUP(MID(CI367,2,1),DA$2:DE$28,4,0),0)+IFERROR(VLOOKUP(MID(CI367,3,1),DA$2:DE$28,5,0),0)+(ROW(CI367)/1000000000000)))</f>
        <v/>
      </c>
      <c r="CL367" s="5">
        <v>366</v>
      </c>
      <c r="CM367" s="5" t="str">
        <f>IFERROR(VLOOKUP(CL367,CH$2:CI1443,2,0),"")</f>
        <v/>
      </c>
      <c r="DG367" s="5" t="e">
        <f>IF(REPORTE!AH$2="si",IF(C367=VALUE(REPORTE!C$22),IF(SUM(DG368:DG$1993),CONCATENATE(INT(B367),", "),INT(B367)),""),IF(C367=VALUE(REPORTE!C$21),IF(SUM(DG368:DG$1993),CONCATENATE(INT(B367),", "),INT(B367)),""))</f>
        <v>#VALUE!</v>
      </c>
    </row>
    <row r="368" spans="1:111" s="5" customFormat="1" ht="15" customHeight="1" x14ac:dyDescent="0.25">
      <c r="A368" s="4" t="str">
        <f t="shared" ca="1" si="69"/>
        <v/>
      </c>
      <c r="B368" s="6"/>
      <c r="C368" s="8"/>
      <c r="D368" s="1" t="str">
        <f>IFERROR(INDEX('padron cfe'!B:B,MATCH(DATOS!C368,'padron cfe'!A:A,0),1),"")</f>
        <v/>
      </c>
      <c r="E368" s="1"/>
      <c r="F368" s="7"/>
      <c r="G368" s="9" t="s">
        <v>157</v>
      </c>
      <c r="H368" s="5" t="str">
        <f>IF(F368="","",IFERROR(CONCATENATE("PEUA",VLOOKUP(ESTADO,REPORTE!AV$2:AW$33,2,0),DIDTRITO_FORM,CADER_FORM,IFERROR(INDEX(BS:BS,MATCH(DAY(F368),BR:BR,0),1),DAY(F368)),IFERROR(INDEX(BS:BS,MATCH(MONTH(F368),BR:BR,0),1),MONTH(F368)),YEAR(F368),G368),""))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77"/>
        <v/>
      </c>
      <c r="T368" s="2" t="str">
        <f>IFERROR(INDEX('padron cfe'!D:D,MATCH(DATOS!C368,'padron cfe'!A:A,0),1),"")</f>
        <v/>
      </c>
      <c r="U368" s="4"/>
      <c r="V368" s="4"/>
      <c r="W368" s="4"/>
      <c r="X368" s="4"/>
      <c r="Y368" s="6" t="s">
        <v>157</v>
      </c>
      <c r="Z368" s="4"/>
      <c r="AA368" s="4" t="str">
        <f t="shared" si="70"/>
        <v/>
      </c>
      <c r="AB368" s="4"/>
      <c r="AC368" s="4"/>
      <c r="AD368" s="4"/>
      <c r="AE368" s="2" t="str">
        <f>IFERROR(IF(INDEX(AE$1:AE367,MATCH(J368,J$1:J367,0),1)=0,"",INDEX(AE$1:AE367,MATCH(J368,J$1:J367,0),1)),"")</f>
        <v/>
      </c>
      <c r="AF368" s="2" t="str">
        <f>IFERROR(IF(INDEX(AF$1:AF367,MATCH(J368,J$1:J367,0),1)=0,"",INDEX(AF$1:AF367,MATCH(J368,J$1:J367,0),1)),"")</f>
        <v/>
      </c>
      <c r="AG368" s="2" t="str">
        <f>IFERROR(IF(INDEX(AG$1:AG367,MATCH(J368,J$1:J367,0),1)=0,"",INDEX(AG$1:AG367,MATCH(J368,J$1:J367,0),1)),"")</f>
        <v/>
      </c>
      <c r="AH368" s="2"/>
      <c r="AI368" s="2"/>
      <c r="AJ368" s="2"/>
      <c r="AK368" s="4"/>
      <c r="AL368" s="4"/>
      <c r="AM368" s="4"/>
      <c r="AN368" s="4"/>
      <c r="AO368" s="4"/>
      <c r="AP368" s="4"/>
      <c r="AQ368" s="4"/>
      <c r="AR368" s="4"/>
      <c r="AS368" s="4"/>
      <c r="AU368" s="7"/>
      <c r="AV368" s="47"/>
      <c r="AW368" s="66"/>
      <c r="AX368" s="66"/>
      <c r="AY368" s="66"/>
      <c r="AZ368" s="78"/>
      <c r="BA368" s="66"/>
      <c r="BB368" s="66"/>
      <c r="BC368" s="4"/>
      <c r="BD368" s="69"/>
      <c r="BE368" s="4"/>
      <c r="BF368" s="4"/>
      <c r="BG368" s="9" t="s">
        <v>157</v>
      </c>
      <c r="BH368" s="7"/>
      <c r="BI368" s="7"/>
      <c r="BJ368" s="7"/>
      <c r="BK368" s="7"/>
      <c r="BL368" s="7"/>
      <c r="BM368" s="7" t="str">
        <f t="shared" ca="1" si="71"/>
        <v/>
      </c>
      <c r="BN368" s="75" t="str">
        <f t="shared" si="72"/>
        <v/>
      </c>
      <c r="BO368" s="75" t="str">
        <f t="shared" si="73"/>
        <v/>
      </c>
      <c r="BU368" s="4" t="str">
        <f>IF(IFERROR(VLOOKUP(C368,C369:C$1993,1,0),"")="","",COUNTIF(C:C,C368))</f>
        <v/>
      </c>
      <c r="BY368" s="5" t="str">
        <f>IF(B368="","",IF(BU368="",1+(MAX(BY$2:BY367)),""))</f>
        <v/>
      </c>
      <c r="BZ368" s="5" t="str">
        <f t="shared" si="74"/>
        <v/>
      </c>
      <c r="CA368" s="5" t="str">
        <f t="shared" si="75"/>
        <v/>
      </c>
      <c r="CB368" s="14" t="str">
        <f t="shared" si="76"/>
        <v/>
      </c>
      <c r="CC368" s="25"/>
      <c r="CD368" s="15"/>
      <c r="CE368" s="5" t="str">
        <f t="shared" si="80"/>
        <v/>
      </c>
      <c r="CH368" s="5" t="str">
        <f t="shared" si="79"/>
        <v/>
      </c>
      <c r="CI368" s="5" t="str">
        <f>IF(J368="","",IFERROR(IF(VLOOKUP(J368,J$2:J367,1,0)=0,"",""),J368))</f>
        <v/>
      </c>
      <c r="CJ368" s="22" t="str">
        <f>IF(CI368="","",(IFERROR(VLOOKUP(MID(CI368,1,1),$DA$2:DE$28,3,0),0)+IFERROR(VLOOKUP(MID(CI368,2,1),DA$2:DE$28,4,0),0)+IFERROR(VLOOKUP(MID(CI368,3,1),DA$2:DE$28,5,0),0)+(ROW(CI368)/1000000000000)))</f>
        <v/>
      </c>
      <c r="CL368" s="5">
        <v>367</v>
      </c>
      <c r="CM368" s="5" t="str">
        <f>IFERROR(VLOOKUP(CL368,CH$2:CI1444,2,0),"")</f>
        <v/>
      </c>
      <c r="DG368" s="5" t="e">
        <f>IF(REPORTE!AH$2="si",IF(C368=VALUE(REPORTE!C$22),IF(SUM(DG369:DG$1993),CONCATENATE(INT(B368),", "),INT(B368)),""),IF(C368=VALUE(REPORTE!C$21),IF(SUM(DG369:DG$1993),CONCATENATE(INT(B368),", "),INT(B368)),""))</f>
        <v>#VALUE!</v>
      </c>
    </row>
    <row r="369" spans="1:112" s="5" customFormat="1" ht="15" customHeight="1" x14ac:dyDescent="0.25">
      <c r="A369" s="4" t="str">
        <f t="shared" ca="1" si="69"/>
        <v/>
      </c>
      <c r="B369" s="6"/>
      <c r="C369" s="8"/>
      <c r="D369" s="1" t="str">
        <f>IFERROR(INDEX('padron cfe'!B:B,MATCH(DATOS!C369,'padron cfe'!A:A,0),1),"")</f>
        <v/>
      </c>
      <c r="E369" s="1"/>
      <c r="F369" s="7"/>
      <c r="G369" s="9" t="s">
        <v>157</v>
      </c>
      <c r="H369" s="5" t="str">
        <f>IF(F369="","",IFERROR(CONCATENATE("PEUA",VLOOKUP(ESTADO,REPORTE!AV$2:AW$33,2,0),DIDTRITO_FORM,CADER_FORM,IFERROR(INDEX(BS:BS,MATCH(DAY(F369),BR:BR,0),1),DAY(F369)),IFERROR(INDEX(BS:BS,MATCH(MONTH(F369),BR:BR,0),1),MONTH(F369)),YEAR(F369),G369),""))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77"/>
        <v/>
      </c>
      <c r="T369" s="2" t="str">
        <f>IFERROR(INDEX('padron cfe'!D:D,MATCH(DATOS!C369,'padron cfe'!A:A,0),1),"")</f>
        <v/>
      </c>
      <c r="U369" s="4"/>
      <c r="V369" s="4"/>
      <c r="W369" s="4"/>
      <c r="X369" s="4"/>
      <c r="Y369" s="6" t="s">
        <v>157</v>
      </c>
      <c r="Z369" s="4"/>
      <c r="AA369" s="4" t="str">
        <f t="shared" si="70"/>
        <v/>
      </c>
      <c r="AB369" s="4"/>
      <c r="AC369" s="4"/>
      <c r="AD369" s="4"/>
      <c r="AE369" s="2" t="str">
        <f>IFERROR(IF(INDEX(AE$1:AE368,MATCH(J369,J$1:J368,0),1)=0,"",INDEX(AE$1:AE368,MATCH(J369,J$1:J368,0),1)),"")</f>
        <v/>
      </c>
      <c r="AF369" s="2" t="str">
        <f>IFERROR(IF(INDEX(AF$1:AF368,MATCH(J369,J$1:J368,0),1)=0,"",INDEX(AF$1:AF368,MATCH(J369,J$1:J368,0),1)),"")</f>
        <v/>
      </c>
      <c r="AG369" s="2" t="str">
        <f>IFERROR(IF(INDEX(AG$1:AG368,MATCH(J369,J$1:J368,0),1)=0,"",INDEX(AG$1:AG368,MATCH(J369,J$1:J368,0),1)),"")</f>
        <v/>
      </c>
      <c r="AH369" s="2"/>
      <c r="AI369" s="2"/>
      <c r="AJ369" s="2"/>
      <c r="AK369" s="4"/>
      <c r="AL369" s="4"/>
      <c r="AM369" s="4"/>
      <c r="AN369" s="4"/>
      <c r="AO369" s="4"/>
      <c r="AP369" s="4"/>
      <c r="AQ369" s="4"/>
      <c r="AR369" s="4"/>
      <c r="AS369" s="4"/>
      <c r="AU369" s="7"/>
      <c r="AV369" s="47"/>
      <c r="AW369" s="66"/>
      <c r="AX369" s="66"/>
      <c r="AY369" s="66"/>
      <c r="AZ369" s="78"/>
      <c r="BA369" s="66"/>
      <c r="BB369" s="66"/>
      <c r="BC369" s="4"/>
      <c r="BD369" s="69"/>
      <c r="BE369" s="4"/>
      <c r="BF369" s="4"/>
      <c r="BG369" s="9"/>
      <c r="BH369" s="7"/>
      <c r="BI369" s="7"/>
      <c r="BJ369" s="7"/>
      <c r="BK369" s="7"/>
      <c r="BL369" s="7"/>
      <c r="BM369" s="7" t="str">
        <f t="shared" ca="1" si="71"/>
        <v/>
      </c>
      <c r="BN369" s="75" t="str">
        <f t="shared" si="72"/>
        <v/>
      </c>
      <c r="BO369" s="75" t="str">
        <f t="shared" si="73"/>
        <v/>
      </c>
      <c r="BU369" s="4" t="str">
        <f>IF(IFERROR(VLOOKUP(C369,C370:C$1993,1,0),"")="","",COUNTIF(C:C,C369))</f>
        <v/>
      </c>
      <c r="BY369" s="5" t="str">
        <f>IF(B369="","",IF(BU369="",1+(MAX(BY$2:BY368)),""))</f>
        <v/>
      </c>
      <c r="BZ369" s="5" t="str">
        <f t="shared" si="74"/>
        <v/>
      </c>
      <c r="CA369" s="5" t="str">
        <f t="shared" si="75"/>
        <v/>
      </c>
      <c r="CB369" s="14" t="str">
        <f t="shared" si="76"/>
        <v/>
      </c>
      <c r="CC369" s="25"/>
      <c r="CD369" s="15"/>
      <c r="CE369" s="5" t="str">
        <f t="shared" si="80"/>
        <v/>
      </c>
      <c r="CH369" s="5" t="str">
        <f t="shared" si="79"/>
        <v/>
      </c>
      <c r="CI369" s="5" t="str">
        <f>IF(J369="","",IFERROR(IF(VLOOKUP(J369,J$2:J368,1,0)=0,"",""),J369))</f>
        <v/>
      </c>
      <c r="CJ369" s="22" t="str">
        <f>IF(CI369="","",(IFERROR(VLOOKUP(MID(CI369,1,1),$DA$2:DE$28,3,0),0)+IFERROR(VLOOKUP(MID(CI369,2,1),DA$2:DE$28,4,0),0)+IFERROR(VLOOKUP(MID(CI369,3,1),DA$2:DE$28,5,0),0)+(ROW(CI369)/1000000000000)))</f>
        <v/>
      </c>
      <c r="CL369" s="5">
        <v>368</v>
      </c>
      <c r="CM369" s="5" t="str">
        <f>IFERROR(VLOOKUP(CL369,CH$2:CI1445,2,0),"")</f>
        <v/>
      </c>
      <c r="DG369" s="5" t="e">
        <f>IF(REPORTE!AH$2="si",IF(C369=VALUE(REPORTE!C$22),IF(SUM(DG370:DG$1993),CONCATENATE(INT(B369),", "),INT(B369)),""),IF(C369=VALUE(REPORTE!C$21),IF(SUM(DG370:DG$1993),CONCATENATE(INT(B369),", "),INT(B369)),""))</f>
        <v>#VALUE!</v>
      </c>
    </row>
    <row r="370" spans="1:112" s="5" customFormat="1" ht="15" customHeight="1" x14ac:dyDescent="0.25">
      <c r="A370" s="4" t="str">
        <f t="shared" ca="1" si="69"/>
        <v/>
      </c>
      <c r="B370" s="6"/>
      <c r="C370" s="8"/>
      <c r="D370" s="1" t="str">
        <f>IFERROR(INDEX('padron cfe'!B:B,MATCH(DATOS!C370,'padron cfe'!A:A,0),1),"")</f>
        <v/>
      </c>
      <c r="E370" s="1"/>
      <c r="F370" s="7"/>
      <c r="G370" s="9" t="s">
        <v>157</v>
      </c>
      <c r="H370" s="5" t="str">
        <f>IF(F370="","",IFERROR(CONCATENATE("PEUA",VLOOKUP(ESTADO,REPORTE!AV$2:AW$33,2,0),DIDTRITO_FORM,CADER_FORM,IFERROR(INDEX(BS:BS,MATCH(DAY(F370),BR:BR,0),1),DAY(F370)),IFERROR(INDEX(BS:BS,MATCH(MONTH(F370),BR:BR,0),1),MONTH(F370)),YEAR(F370),G370),""))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77"/>
        <v/>
      </c>
      <c r="T370" s="2" t="str">
        <f>IFERROR(INDEX('padron cfe'!D:D,MATCH(DATOS!C370,'padron cfe'!A:A,0),1),"")</f>
        <v/>
      </c>
      <c r="U370" s="4"/>
      <c r="V370" s="4"/>
      <c r="W370" s="4"/>
      <c r="X370" s="4"/>
      <c r="Y370" s="6" t="s">
        <v>157</v>
      </c>
      <c r="Z370" s="4"/>
      <c r="AA370" s="4" t="str">
        <f t="shared" si="70"/>
        <v/>
      </c>
      <c r="AB370" s="4"/>
      <c r="AC370" s="4"/>
      <c r="AD370" s="4"/>
      <c r="AE370" s="2" t="str">
        <f>IFERROR(IF(INDEX(AE$1:AE369,MATCH(J370,J$1:J369,0),1)=0,"",INDEX(AE$1:AE369,MATCH(J370,J$1:J369,0),1)),"")</f>
        <v/>
      </c>
      <c r="AF370" s="2" t="str">
        <f>IFERROR(IF(INDEX(AF$1:AF369,MATCH(J370,J$1:J369,0),1)=0,"",INDEX(AF$1:AF369,MATCH(J370,J$1:J369,0),1)),"")</f>
        <v/>
      </c>
      <c r="AG370" s="2" t="str">
        <f>IFERROR(IF(INDEX(AG$1:AG369,MATCH(J370,J$1:J369,0),1)=0,"",INDEX(AG$1:AG369,MATCH(J370,J$1:J369,0),1)),"")</f>
        <v/>
      </c>
      <c r="AH370" s="2"/>
      <c r="AI370" s="2"/>
      <c r="AJ370" s="2"/>
      <c r="AK370" s="4"/>
      <c r="AL370" s="4"/>
      <c r="AM370" s="4"/>
      <c r="AN370" s="4"/>
      <c r="AO370" s="4"/>
      <c r="AP370" s="4"/>
      <c r="AQ370" s="4"/>
      <c r="AR370" s="4"/>
      <c r="AS370" s="4"/>
      <c r="AU370" s="7"/>
      <c r="AV370" s="47"/>
      <c r="AW370" s="66"/>
      <c r="AX370" s="66"/>
      <c r="AY370" s="66"/>
      <c r="AZ370" s="78"/>
      <c r="BA370" s="66"/>
      <c r="BB370" s="66"/>
      <c r="BC370" s="4"/>
      <c r="BD370" s="69"/>
      <c r="BE370" s="4"/>
      <c r="BF370" s="4"/>
      <c r="BG370" s="9" t="s">
        <v>157</v>
      </c>
      <c r="BH370" s="7"/>
      <c r="BI370" s="7"/>
      <c r="BJ370" s="7"/>
      <c r="BK370" s="7"/>
      <c r="BL370" s="7"/>
      <c r="BM370" s="7" t="str">
        <f t="shared" ca="1" si="71"/>
        <v/>
      </c>
      <c r="BN370" s="75" t="str">
        <f t="shared" si="72"/>
        <v/>
      </c>
      <c r="BO370" s="75" t="str">
        <f t="shared" si="73"/>
        <v/>
      </c>
      <c r="BU370" s="4" t="str">
        <f>IF(IFERROR(VLOOKUP(C370,C371:C$1993,1,0),"")="","",COUNTIF(C:C,C370))</f>
        <v/>
      </c>
      <c r="BY370" s="5" t="str">
        <f>IF(B370="","",IF(BU370="",1+(MAX(BY$2:BY369)),""))</f>
        <v/>
      </c>
      <c r="BZ370" s="5" t="str">
        <f t="shared" si="74"/>
        <v/>
      </c>
      <c r="CA370" s="5" t="str">
        <f t="shared" si="75"/>
        <v/>
      </c>
      <c r="CB370" s="14" t="str">
        <f t="shared" si="76"/>
        <v/>
      </c>
      <c r="CC370" s="25"/>
      <c r="CD370" s="15"/>
      <c r="CE370" s="5" t="str">
        <f t="shared" si="80"/>
        <v/>
      </c>
      <c r="CH370" s="5" t="str">
        <f t="shared" si="79"/>
        <v/>
      </c>
      <c r="CI370" s="5" t="str">
        <f>IF(J370="","",IFERROR(IF(VLOOKUP(J370,J$2:J369,1,0)=0,"",""),J370))</f>
        <v/>
      </c>
      <c r="CJ370" s="22" t="str">
        <f>IF(CI370="","",(IFERROR(VLOOKUP(MID(CI370,1,1),$DA$2:DE$28,3,0),0)+IFERROR(VLOOKUP(MID(CI370,2,1),DA$2:DE$28,4,0),0)+IFERROR(VLOOKUP(MID(CI370,3,1),DA$2:DE$28,5,0),0)+(ROW(CI370)/1000000000000)))</f>
        <v/>
      </c>
      <c r="CL370" s="5">
        <v>369</v>
      </c>
      <c r="CM370" s="5" t="str">
        <f>IFERROR(VLOOKUP(CL370,CH$2:CI1446,2,0),"")</f>
        <v/>
      </c>
      <c r="DG370" s="5" t="e">
        <f>IF(REPORTE!AH$2="si",IF(C370=VALUE(REPORTE!C$22),IF(SUM(DG371:DG$1993),CONCATENATE(INT(B370),", "),INT(B370)),""),IF(C370=VALUE(REPORTE!C$21),IF(SUM(DG371:DG$1993),CONCATENATE(INT(B370),", "),INT(B370)),""))</f>
        <v>#VALUE!</v>
      </c>
    </row>
    <row r="371" spans="1:112" s="5" customFormat="1" ht="15" customHeight="1" x14ac:dyDescent="0.25">
      <c r="A371" s="4" t="str">
        <f t="shared" ca="1" si="69"/>
        <v/>
      </c>
      <c r="B371" s="6"/>
      <c r="C371" s="8"/>
      <c r="D371" s="1" t="str">
        <f>IFERROR(INDEX('padron cfe'!B:B,MATCH(DATOS!C371,'padron cfe'!A:A,0),1),"")</f>
        <v/>
      </c>
      <c r="E371" s="1"/>
      <c r="F371" s="7"/>
      <c r="G371" s="9" t="s">
        <v>157</v>
      </c>
      <c r="H371" s="5" t="str">
        <f>IF(F371="","",IFERROR(CONCATENATE("PEUA",VLOOKUP(ESTADO,REPORTE!AV$2:AW$33,2,0),DIDTRITO_FORM,CADER_FORM,IFERROR(INDEX(BS:BS,MATCH(DAY(F371),BR:BR,0),1),DAY(F371)),IFERROR(INDEX(BS:BS,MATCH(MONTH(F371),BR:BR,0),1),MONTH(F371)),YEAR(F371),G371),""))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77"/>
        <v/>
      </c>
      <c r="T371" s="2" t="str">
        <f>IFERROR(INDEX('padron cfe'!D:D,MATCH(DATOS!C371,'padron cfe'!A:A,0),1),"")</f>
        <v/>
      </c>
      <c r="U371" s="4"/>
      <c r="V371" s="4"/>
      <c r="W371" s="4"/>
      <c r="X371" s="4"/>
      <c r="Y371" s="6" t="s">
        <v>157</v>
      </c>
      <c r="Z371" s="4"/>
      <c r="AA371" s="4" t="str">
        <f t="shared" si="70"/>
        <v/>
      </c>
      <c r="AB371" s="4"/>
      <c r="AC371" s="4"/>
      <c r="AD371" s="4"/>
      <c r="AE371" s="2" t="str">
        <f>IFERROR(IF(INDEX(AE$1:AE370,MATCH(J371,J$1:J370,0),1)=0,"",INDEX(AE$1:AE370,MATCH(J371,J$1:J370,0),1)),"")</f>
        <v/>
      </c>
      <c r="AF371" s="2" t="str">
        <f>IFERROR(IF(INDEX(AF$1:AF370,MATCH(J371,J$1:J370,0),1)=0,"",INDEX(AF$1:AF370,MATCH(J371,J$1:J370,0),1)),"")</f>
        <v/>
      </c>
      <c r="AG371" s="2" t="str">
        <f>IFERROR(IF(INDEX(AG$1:AG370,MATCH(J371,J$1:J370,0),1)=0,"",INDEX(AG$1:AG370,MATCH(J371,J$1:J370,0),1)),"")</f>
        <v/>
      </c>
      <c r="AH371" s="2"/>
      <c r="AI371" s="2"/>
      <c r="AJ371" s="2"/>
      <c r="AK371" s="4"/>
      <c r="AL371" s="4"/>
      <c r="AM371" s="4"/>
      <c r="AN371" s="4"/>
      <c r="AO371" s="4"/>
      <c r="AP371" s="4"/>
      <c r="AQ371" s="4"/>
      <c r="AR371" s="4"/>
      <c r="AS371" s="4"/>
      <c r="AU371" s="7"/>
      <c r="AV371" s="47"/>
      <c r="AW371" s="66"/>
      <c r="AX371" s="66"/>
      <c r="AY371" s="66"/>
      <c r="AZ371" s="78"/>
      <c r="BA371" s="66"/>
      <c r="BB371" s="66"/>
      <c r="BC371" s="4"/>
      <c r="BD371" s="69"/>
      <c r="BE371" s="4"/>
      <c r="BF371" s="4"/>
      <c r="BG371" s="9"/>
      <c r="BH371" s="7"/>
      <c r="BI371" s="7"/>
      <c r="BJ371" s="7"/>
      <c r="BK371" s="7"/>
      <c r="BL371" s="7"/>
      <c r="BM371" s="7" t="str">
        <f t="shared" ca="1" si="71"/>
        <v/>
      </c>
      <c r="BN371" s="75" t="str">
        <f t="shared" si="72"/>
        <v/>
      </c>
      <c r="BO371" s="75" t="str">
        <f t="shared" si="73"/>
        <v/>
      </c>
      <c r="BU371" s="4" t="str">
        <f>IF(IFERROR(VLOOKUP(C371,C372:C$1993,1,0),"")="","",COUNTIF(C:C,C371))</f>
        <v/>
      </c>
      <c r="BY371" s="5" t="str">
        <f>IF(B371="","",IF(BU371="",1+(MAX(BY$2:BY370)),""))</f>
        <v/>
      </c>
      <c r="BZ371" s="5" t="str">
        <f t="shared" si="74"/>
        <v/>
      </c>
      <c r="CA371" s="5" t="str">
        <f t="shared" si="75"/>
        <v/>
      </c>
      <c r="CB371" s="14" t="str">
        <f t="shared" si="76"/>
        <v/>
      </c>
      <c r="CC371" s="25"/>
      <c r="CD371" s="15"/>
      <c r="CE371" s="5" t="str">
        <f t="shared" si="80"/>
        <v/>
      </c>
      <c r="CH371" s="5" t="str">
        <f t="shared" si="79"/>
        <v/>
      </c>
      <c r="CI371" s="5" t="str">
        <f>IF(J371="","",IFERROR(IF(VLOOKUP(J371,J$2:J370,1,0)=0,"",""),J371))</f>
        <v/>
      </c>
      <c r="CJ371" s="22" t="str">
        <f>IF(CI371="","",(IFERROR(VLOOKUP(MID(CI371,1,1),$DA$2:DE$28,3,0),0)+IFERROR(VLOOKUP(MID(CI371,2,1),DA$2:DE$28,4,0),0)+IFERROR(VLOOKUP(MID(CI371,3,1),DA$2:DE$28,5,0),0)+(ROW(CI371)/1000000000000)))</f>
        <v/>
      </c>
      <c r="CL371" s="5">
        <v>370</v>
      </c>
      <c r="CM371" s="5" t="str">
        <f>IFERROR(VLOOKUP(CL371,CH$2:CI1447,2,0),"")</f>
        <v/>
      </c>
      <c r="DG371" s="5" t="e">
        <f>IF(REPORTE!AH$2="si",IF(C371=VALUE(REPORTE!C$22),IF(SUM(DG372:DG$1993),CONCATENATE(INT(B371),", "),INT(B371)),""),IF(C371=VALUE(REPORTE!C$21),IF(SUM(DG372:DG$1993),CONCATENATE(INT(B371),", "),INT(B371)),""))</f>
        <v>#VALUE!</v>
      </c>
    </row>
    <row r="372" spans="1:112" s="5" customFormat="1" ht="15" customHeight="1" x14ac:dyDescent="0.25">
      <c r="A372" s="4" t="str">
        <f t="shared" ca="1" si="69"/>
        <v/>
      </c>
      <c r="B372" s="6"/>
      <c r="C372" s="8"/>
      <c r="D372" s="1" t="str">
        <f>IFERROR(INDEX('padron cfe'!B:B,MATCH(DATOS!C372,'padron cfe'!A:A,0),1),"")</f>
        <v/>
      </c>
      <c r="E372" s="1"/>
      <c r="F372" s="7"/>
      <c r="G372" s="9" t="s">
        <v>157</v>
      </c>
      <c r="H372" s="5" t="str">
        <f>IF(F372="","",IFERROR(CONCATENATE("PEUA",VLOOKUP(ESTADO,REPORTE!AV$2:AW$33,2,0),DIDTRITO_FORM,CADER_FORM,IFERROR(INDEX(BS:BS,MATCH(DAY(F372),BR:BR,0),1),DAY(F372)),IFERROR(INDEX(BS:BS,MATCH(MONTH(F372),BR:BR,0),1),MONTH(F372)),YEAR(F372),G372),""))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77"/>
        <v/>
      </c>
      <c r="T372" s="2" t="str">
        <f>IFERROR(INDEX('padron cfe'!D:D,MATCH(DATOS!C372,'padron cfe'!A:A,0),1),"")</f>
        <v/>
      </c>
      <c r="U372" s="4"/>
      <c r="V372" s="4"/>
      <c r="W372" s="4"/>
      <c r="X372" s="4"/>
      <c r="Y372" s="6" t="s">
        <v>157</v>
      </c>
      <c r="Z372" s="4"/>
      <c r="AA372" s="4" t="str">
        <f t="shared" si="70"/>
        <v/>
      </c>
      <c r="AB372" s="4"/>
      <c r="AC372" s="4"/>
      <c r="AD372" s="4"/>
      <c r="AE372" s="2" t="str">
        <f>IFERROR(IF(INDEX(AE$1:AE371,MATCH(J372,J$1:J371,0),1)=0,"",INDEX(AE$1:AE371,MATCH(J372,J$1:J371,0),1)),"")</f>
        <v/>
      </c>
      <c r="AF372" s="2" t="str">
        <f>IFERROR(IF(INDEX(AF$1:AF371,MATCH(J372,J$1:J371,0),1)=0,"",INDEX(AF$1:AF371,MATCH(J372,J$1:J371,0),1)),"")</f>
        <v/>
      </c>
      <c r="AG372" s="2" t="str">
        <f>IFERROR(IF(INDEX(AG$1:AG371,MATCH(J372,J$1:J371,0),1)=0,"",INDEX(AG$1:AG371,MATCH(J372,J$1:J371,0),1)),"")</f>
        <v/>
      </c>
      <c r="AH372" s="2"/>
      <c r="AI372" s="2"/>
      <c r="AJ372" s="2"/>
      <c r="AK372" s="4"/>
      <c r="AL372" s="4"/>
      <c r="AM372" s="4"/>
      <c r="AN372" s="4"/>
      <c r="AO372" s="4"/>
      <c r="AP372" s="4"/>
      <c r="AQ372" s="4"/>
      <c r="AR372" s="4"/>
      <c r="AS372" s="4"/>
      <c r="AU372" s="7"/>
      <c r="AV372" s="47"/>
      <c r="AW372" s="66"/>
      <c r="AX372" s="66"/>
      <c r="AY372" s="66"/>
      <c r="AZ372" s="78"/>
      <c r="BA372" s="66"/>
      <c r="BB372" s="66"/>
      <c r="BC372" s="4"/>
      <c r="BD372" s="69"/>
      <c r="BE372" s="4"/>
      <c r="BF372" s="4"/>
      <c r="BG372" s="9" t="s">
        <v>157</v>
      </c>
      <c r="BH372" s="7"/>
      <c r="BI372" s="7"/>
      <c r="BJ372" s="7"/>
      <c r="BK372" s="7"/>
      <c r="BL372" s="7"/>
      <c r="BM372" s="7" t="str">
        <f t="shared" ca="1" si="71"/>
        <v/>
      </c>
      <c r="BN372" s="75" t="str">
        <f t="shared" si="72"/>
        <v/>
      </c>
      <c r="BO372" s="75" t="str">
        <f t="shared" si="73"/>
        <v/>
      </c>
      <c r="BU372" s="4" t="str">
        <f>IF(IFERROR(VLOOKUP(C372,C373:C$1993,1,0),"")="","",COUNTIF(C:C,C372))</f>
        <v/>
      </c>
      <c r="BY372" s="5" t="str">
        <f>IF(B372="","",IF(BU372="",1+(MAX(BY$2:BY371)),""))</f>
        <v/>
      </c>
      <c r="BZ372" s="5" t="str">
        <f t="shared" si="74"/>
        <v/>
      </c>
      <c r="CA372" s="5" t="str">
        <f t="shared" si="75"/>
        <v/>
      </c>
      <c r="CB372" s="14" t="str">
        <f t="shared" si="76"/>
        <v/>
      </c>
      <c r="CC372" s="25"/>
      <c r="CD372" s="15"/>
      <c r="CE372" s="5" t="str">
        <f t="shared" si="80"/>
        <v/>
      </c>
      <c r="CH372" s="5" t="str">
        <f t="shared" si="79"/>
        <v/>
      </c>
      <c r="CI372" s="5" t="str">
        <f>IF(J372="","",IFERROR(IF(VLOOKUP(J372,J$2:J371,1,0)=0,"",""),J372))</f>
        <v/>
      </c>
      <c r="CJ372" s="22" t="str">
        <f>IF(CI372="","",(IFERROR(VLOOKUP(MID(CI372,1,1),$DA$2:DE$28,3,0),0)+IFERROR(VLOOKUP(MID(CI372,2,1),DA$2:DE$28,4,0),0)+IFERROR(VLOOKUP(MID(CI372,3,1),DA$2:DE$28,5,0),0)+(ROW(CI372)/1000000000000)))</f>
        <v/>
      </c>
      <c r="CL372" s="5">
        <v>371</v>
      </c>
      <c r="CM372" s="5" t="str">
        <f>IFERROR(VLOOKUP(CL372,CH$2:CI1448,2,0),"")</f>
        <v/>
      </c>
      <c r="DG372" s="5" t="e">
        <f>IF(REPORTE!AH$2="si",IF(C372=VALUE(REPORTE!C$22),IF(SUM(DG373:DG$1993),CONCATENATE(INT(B372),", "),INT(B372)),""),IF(C372=VALUE(REPORTE!C$21),IF(SUM(DG373:DG$1993),CONCATENATE(INT(B372),", "),INT(B372)),""))</f>
        <v>#VALUE!</v>
      </c>
    </row>
    <row r="373" spans="1:112" s="5" customFormat="1" ht="15" customHeight="1" x14ac:dyDescent="0.25">
      <c r="A373" s="4" t="str">
        <f t="shared" ca="1" si="69"/>
        <v/>
      </c>
      <c r="B373" s="6"/>
      <c r="C373" s="8"/>
      <c r="D373" s="1" t="str">
        <f>IFERROR(INDEX('padron cfe'!B:B,MATCH(DATOS!C373,'padron cfe'!A:A,0),1),"")</f>
        <v/>
      </c>
      <c r="E373" s="1"/>
      <c r="F373" s="7"/>
      <c r="G373" s="9" t="s">
        <v>157</v>
      </c>
      <c r="H373" s="5" t="str">
        <f>IF(F373="","",IFERROR(CONCATENATE("PEUA",VLOOKUP(ESTADO,REPORTE!AV$2:AW$33,2,0),DIDTRITO_FORM,CADER_FORM,IFERROR(INDEX(BS:BS,MATCH(DAY(F373),BR:BR,0),1),DAY(F373)),IFERROR(INDEX(BS:BS,MATCH(MONTH(F373),BR:BR,0),1),MONTH(F373)),YEAR(F373),G373),""))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77"/>
        <v/>
      </c>
      <c r="T373" s="2" t="str">
        <f>IFERROR(INDEX('padron cfe'!D:D,MATCH(DATOS!C373,'padron cfe'!A:A,0),1),"")</f>
        <v/>
      </c>
      <c r="U373" s="4"/>
      <c r="V373" s="4"/>
      <c r="W373" s="4"/>
      <c r="X373" s="4"/>
      <c r="Y373" s="6" t="s">
        <v>157</v>
      </c>
      <c r="Z373" s="4"/>
      <c r="AA373" s="4" t="str">
        <f t="shared" si="70"/>
        <v/>
      </c>
      <c r="AB373" s="4"/>
      <c r="AC373" s="4"/>
      <c r="AD373" s="4"/>
      <c r="AE373" s="2" t="str">
        <f>IFERROR(IF(INDEX(AE$1:AE372,MATCH(J373,J$1:J372,0),1)=0,"",INDEX(AE$1:AE372,MATCH(J373,J$1:J372,0),1)),"")</f>
        <v/>
      </c>
      <c r="AF373" s="2" t="str">
        <f>IFERROR(IF(INDEX(AF$1:AF372,MATCH(J373,J$1:J372,0),1)=0,"",INDEX(AF$1:AF372,MATCH(J373,J$1:J372,0),1)),"")</f>
        <v/>
      </c>
      <c r="AG373" s="2" t="str">
        <f>IFERROR(IF(INDEX(AG$1:AG372,MATCH(J373,J$1:J372,0),1)=0,"",INDEX(AG$1:AG372,MATCH(J373,J$1:J372,0),1)),"")</f>
        <v/>
      </c>
      <c r="AH373" s="2"/>
      <c r="AI373" s="2"/>
      <c r="AJ373" s="2"/>
      <c r="AK373" s="4"/>
      <c r="AL373" s="4"/>
      <c r="AM373" s="4"/>
      <c r="AN373" s="4"/>
      <c r="AO373" s="4"/>
      <c r="AP373" s="4"/>
      <c r="AQ373" s="4"/>
      <c r="AR373" s="4"/>
      <c r="AS373" s="4"/>
      <c r="AU373" s="7"/>
      <c r="AV373" s="47"/>
      <c r="AW373" s="66"/>
      <c r="AX373" s="66"/>
      <c r="AY373" s="66"/>
      <c r="AZ373" s="78"/>
      <c r="BA373" s="66"/>
      <c r="BB373" s="66"/>
      <c r="BC373" s="4"/>
      <c r="BD373" s="69"/>
      <c r="BE373" s="4"/>
      <c r="BF373" s="4"/>
      <c r="BG373" s="9"/>
      <c r="BH373" s="7"/>
      <c r="BI373" s="7"/>
      <c r="BJ373" s="7"/>
      <c r="BK373" s="7"/>
      <c r="BL373" s="7"/>
      <c r="BM373" s="7" t="str">
        <f t="shared" ca="1" si="71"/>
        <v/>
      </c>
      <c r="BN373" s="75" t="str">
        <f t="shared" si="72"/>
        <v/>
      </c>
      <c r="BO373" s="75" t="str">
        <f t="shared" si="73"/>
        <v/>
      </c>
      <c r="BU373" s="4" t="str">
        <f>IF(IFERROR(VLOOKUP(C373,C374:C$1993,1,0),"")="","",COUNTIF(C:C,C373))</f>
        <v/>
      </c>
      <c r="BY373" s="5" t="str">
        <f>IF(B373="","",IF(BU373="",1+(MAX(BY$2:BY372)),""))</f>
        <v/>
      </c>
      <c r="BZ373" s="5" t="str">
        <f t="shared" si="74"/>
        <v/>
      </c>
      <c r="CA373" s="5" t="str">
        <f t="shared" si="75"/>
        <v/>
      </c>
      <c r="CB373" s="14" t="str">
        <f t="shared" si="76"/>
        <v/>
      </c>
      <c r="CC373" s="25"/>
      <c r="CD373" s="15"/>
      <c r="CE373" s="5" t="str">
        <f t="shared" si="80"/>
        <v/>
      </c>
      <c r="CH373" s="5" t="str">
        <f t="shared" si="79"/>
        <v/>
      </c>
      <c r="CI373" s="5" t="str">
        <f>IF(J373="","",IFERROR(IF(VLOOKUP(J373,J$2:J372,1,0)=0,"",""),J373))</f>
        <v/>
      </c>
      <c r="CJ373" s="22" t="str">
        <f>IF(CI373="","",(IFERROR(VLOOKUP(MID(CI373,1,1),$DA$2:DE$28,3,0),0)+IFERROR(VLOOKUP(MID(CI373,2,1),DA$2:DE$28,4,0),0)+IFERROR(VLOOKUP(MID(CI373,3,1),DA$2:DE$28,5,0),0)+(ROW(CI373)/1000000000000)))</f>
        <v/>
      </c>
      <c r="CL373" s="5">
        <v>372</v>
      </c>
      <c r="CM373" s="5" t="str">
        <f>IFERROR(VLOOKUP(CL373,CH$2:CI1449,2,0),"")</f>
        <v/>
      </c>
      <c r="DG373" s="5" t="e">
        <f>IF(REPORTE!AH$2="si",IF(C373=VALUE(REPORTE!C$22),IF(SUM(DG374:DG$1993),CONCATENATE(INT(B373),", "),INT(B373)),""),IF(C373=VALUE(REPORTE!C$21),IF(SUM(DG374:DG$1993),CONCATENATE(INT(B373),", "),INT(B373)),""))</f>
        <v>#VALUE!</v>
      </c>
    </row>
    <row r="374" spans="1:112" s="5" customFormat="1" ht="15" customHeight="1" x14ac:dyDescent="0.25">
      <c r="A374" s="4" t="str">
        <f t="shared" ca="1" si="69"/>
        <v/>
      </c>
      <c r="B374" s="6"/>
      <c r="C374" s="8"/>
      <c r="D374" s="1" t="str">
        <f>IFERROR(INDEX('padron cfe'!B:B,MATCH(DATOS!C374,'padron cfe'!A:A,0),1),"")</f>
        <v/>
      </c>
      <c r="E374" s="1"/>
      <c r="F374" s="7"/>
      <c r="G374" s="9" t="s">
        <v>157</v>
      </c>
      <c r="H374" s="5" t="str">
        <f>IF(F374="","",IFERROR(CONCATENATE("PEUA",VLOOKUP(ESTADO,REPORTE!AV$2:AW$33,2,0),DIDTRITO_FORM,CADER_FORM,IFERROR(INDEX(BS:BS,MATCH(DAY(F374),BR:BR,0),1),DAY(F374)),IFERROR(INDEX(BS:BS,MATCH(MONTH(F374),BR:BR,0),1),MONTH(F374)),YEAR(F374),G374),""))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77"/>
        <v/>
      </c>
      <c r="T374" s="2" t="str">
        <f>IFERROR(INDEX('padron cfe'!D:D,MATCH(DATOS!C374,'padron cfe'!A:A,0),1),"")</f>
        <v/>
      </c>
      <c r="U374" s="4"/>
      <c r="V374" s="4"/>
      <c r="W374" s="4"/>
      <c r="X374" s="4"/>
      <c r="Y374" s="6" t="s">
        <v>157</v>
      </c>
      <c r="Z374" s="4"/>
      <c r="AA374" s="4" t="str">
        <f t="shared" si="70"/>
        <v/>
      </c>
      <c r="AB374" s="4"/>
      <c r="AC374" s="4"/>
      <c r="AD374" s="4"/>
      <c r="AE374" s="2" t="str">
        <f>IFERROR(IF(INDEX(AE$1:AE373,MATCH(J374,J$1:J373,0),1)=0,"",INDEX(AE$1:AE373,MATCH(J374,J$1:J373,0),1)),"")</f>
        <v/>
      </c>
      <c r="AF374" s="2" t="str">
        <f>IFERROR(IF(INDEX(AF$1:AF373,MATCH(J374,J$1:J373,0),1)=0,"",INDEX(AF$1:AF373,MATCH(J374,J$1:J373,0),1)),"")</f>
        <v/>
      </c>
      <c r="AG374" s="2" t="str">
        <f>IFERROR(IF(INDEX(AG$1:AG373,MATCH(J374,J$1:J373,0),1)=0,"",INDEX(AG$1:AG373,MATCH(J374,J$1:J373,0),1)),"")</f>
        <v/>
      </c>
      <c r="AH374" s="2"/>
      <c r="AI374" s="2"/>
      <c r="AJ374" s="2"/>
      <c r="AK374" s="4"/>
      <c r="AL374" s="4"/>
      <c r="AM374" s="4"/>
      <c r="AN374" s="4"/>
      <c r="AO374" s="4"/>
      <c r="AP374" s="4"/>
      <c r="AQ374" s="4"/>
      <c r="AR374" s="4"/>
      <c r="AS374" s="4"/>
      <c r="AU374" s="7"/>
      <c r="AV374" s="47"/>
      <c r="AW374" s="66"/>
      <c r="AX374" s="66"/>
      <c r="AY374" s="66"/>
      <c r="AZ374" s="78"/>
      <c r="BA374" s="66"/>
      <c r="BB374" s="66"/>
      <c r="BC374" s="4"/>
      <c r="BD374" s="69"/>
      <c r="BE374" s="4"/>
      <c r="BF374" s="4"/>
      <c r="BG374" s="9" t="s">
        <v>157</v>
      </c>
      <c r="BH374" s="7"/>
      <c r="BI374" s="7"/>
      <c r="BJ374" s="7"/>
      <c r="BK374" s="7"/>
      <c r="BL374" s="7"/>
      <c r="BM374" s="7" t="str">
        <f t="shared" ca="1" si="71"/>
        <v/>
      </c>
      <c r="BN374" s="75" t="str">
        <f t="shared" si="72"/>
        <v/>
      </c>
      <c r="BO374" s="75" t="str">
        <f t="shared" si="73"/>
        <v/>
      </c>
      <c r="BU374" s="4" t="str">
        <f>IF(IFERROR(VLOOKUP(C374,C375:C$1993,1,0),"")="","",COUNTIF(C:C,C374))</f>
        <v/>
      </c>
      <c r="BY374" s="5" t="str">
        <f>IF(B374="","",IF(BU374="",1+(MAX(BY$2:BY373)),""))</f>
        <v/>
      </c>
      <c r="BZ374" s="5" t="str">
        <f t="shared" si="74"/>
        <v/>
      </c>
      <c r="CA374" s="5" t="str">
        <f t="shared" si="75"/>
        <v/>
      </c>
      <c r="CB374" s="14" t="str">
        <f t="shared" si="76"/>
        <v/>
      </c>
      <c r="CC374" s="25"/>
      <c r="CD374" s="15"/>
      <c r="CE374" s="5" t="str">
        <f t="shared" si="80"/>
        <v/>
      </c>
      <c r="CH374" s="5" t="str">
        <f t="shared" si="79"/>
        <v/>
      </c>
      <c r="CI374" s="5" t="str">
        <f>IF(J374="","",IFERROR(IF(VLOOKUP(J374,J$2:J373,1,0)=0,"",""),J374))</f>
        <v/>
      </c>
      <c r="CJ374" s="22" t="str">
        <f>IF(CI374="","",(IFERROR(VLOOKUP(MID(CI374,1,1),$DA$2:DE$28,3,0),0)+IFERROR(VLOOKUP(MID(CI374,2,1),DA$2:DE$28,4,0),0)+IFERROR(VLOOKUP(MID(CI374,3,1),DA$2:DE$28,5,0),0)+(ROW(CI374)/1000000000000)))</f>
        <v/>
      </c>
      <c r="CL374" s="5">
        <v>373</v>
      </c>
      <c r="CM374" s="5" t="str">
        <f>IFERROR(VLOOKUP(CL374,CH$2:CI1450,2,0),"")</f>
        <v/>
      </c>
      <c r="DG374" s="5" t="e">
        <f>IF(REPORTE!AH$2="si",IF(C374=VALUE(REPORTE!C$22),IF(SUM(DG375:DG$1993),CONCATENATE(INT(B374),", "),INT(B374)),""),IF(C374=VALUE(REPORTE!C$21),IF(SUM(DG375:DG$1993),CONCATENATE(INT(B374),", "),INT(B374)),""))</f>
        <v>#VALUE!</v>
      </c>
    </row>
    <row r="375" spans="1:112" s="5" customFormat="1" ht="15" customHeight="1" x14ac:dyDescent="0.25">
      <c r="A375" s="4" t="str">
        <f t="shared" ca="1" si="69"/>
        <v/>
      </c>
      <c r="B375" s="6"/>
      <c r="C375" s="8"/>
      <c r="D375" s="1" t="str">
        <f>IFERROR(INDEX('padron cfe'!B:B,MATCH(DATOS!C375,'padron cfe'!A:A,0),1),"")</f>
        <v/>
      </c>
      <c r="E375" s="1"/>
      <c r="F375" s="7"/>
      <c r="G375" s="9" t="s">
        <v>157</v>
      </c>
      <c r="H375" s="5" t="str">
        <f>IF(F375="","",IFERROR(CONCATENATE("PEUA",VLOOKUP(ESTADO,REPORTE!AV$2:AW$33,2,0),DIDTRITO_FORM,CADER_FORM,IFERROR(INDEX(BS:BS,MATCH(DAY(F375),BR:BR,0),1),DAY(F375)),IFERROR(INDEX(BS:BS,MATCH(MONTH(F375),BR:BR,0),1),MONTH(F375)),YEAR(F375),G375),""))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77"/>
        <v/>
      </c>
      <c r="T375" s="2" t="str">
        <f>IFERROR(INDEX('padron cfe'!D:D,MATCH(DATOS!C375,'padron cfe'!A:A,0),1),"")</f>
        <v/>
      </c>
      <c r="U375" s="4"/>
      <c r="V375" s="4"/>
      <c r="W375" s="4"/>
      <c r="X375" s="4"/>
      <c r="Y375" s="6" t="s">
        <v>157</v>
      </c>
      <c r="Z375" s="4"/>
      <c r="AA375" s="4" t="str">
        <f t="shared" si="70"/>
        <v/>
      </c>
      <c r="AB375" s="4"/>
      <c r="AC375" s="4"/>
      <c r="AD375" s="4"/>
      <c r="AE375" s="2" t="str">
        <f>IFERROR(IF(INDEX(AE$1:AE374,MATCH(J375,J$1:J374,0),1)=0,"",INDEX(AE$1:AE374,MATCH(J375,J$1:J374,0),1)),"")</f>
        <v/>
      </c>
      <c r="AF375" s="2" t="str">
        <f>IFERROR(IF(INDEX(AF$1:AF374,MATCH(J375,J$1:J374,0),1)=0,"",INDEX(AF$1:AF374,MATCH(J375,J$1:J374,0),1)),"")</f>
        <v/>
      </c>
      <c r="AG375" s="2" t="str">
        <f>IFERROR(IF(INDEX(AG$1:AG374,MATCH(J375,J$1:J374,0),1)=0,"",INDEX(AG$1:AG374,MATCH(J375,J$1:J374,0),1)),"")</f>
        <v/>
      </c>
      <c r="AH375" s="2"/>
      <c r="AI375" s="2"/>
      <c r="AJ375" s="2"/>
      <c r="AK375" s="4"/>
      <c r="AL375" s="4"/>
      <c r="AM375" s="4"/>
      <c r="AN375" s="4"/>
      <c r="AO375" s="4"/>
      <c r="AP375" s="4"/>
      <c r="AQ375" s="4"/>
      <c r="AR375" s="4"/>
      <c r="AS375" s="4"/>
      <c r="AU375" s="7"/>
      <c r="AV375" s="47"/>
      <c r="AW375" s="66"/>
      <c r="AX375" s="66"/>
      <c r="AY375" s="66"/>
      <c r="AZ375" s="78"/>
      <c r="BA375" s="66"/>
      <c r="BB375" s="66"/>
      <c r="BC375" s="4"/>
      <c r="BD375" s="69"/>
      <c r="BE375" s="4"/>
      <c r="BF375" s="4"/>
      <c r="BG375" s="9"/>
      <c r="BH375" s="7"/>
      <c r="BI375" s="7"/>
      <c r="BJ375" s="7"/>
      <c r="BK375" s="7"/>
      <c r="BL375" s="7"/>
      <c r="BM375" s="7" t="str">
        <f t="shared" ca="1" si="71"/>
        <v/>
      </c>
      <c r="BN375" s="75" t="str">
        <f t="shared" si="72"/>
        <v/>
      </c>
      <c r="BO375" s="75" t="str">
        <f t="shared" si="73"/>
        <v/>
      </c>
      <c r="BU375" s="4" t="str">
        <f>IF(IFERROR(VLOOKUP(C375,C376:C$1993,1,0),"")="","",COUNTIF(C:C,C375))</f>
        <v/>
      </c>
      <c r="BY375" s="5" t="str">
        <f>IF(B375="","",IF(BU375="",1+(MAX(BY$2:BY374)),""))</f>
        <v/>
      </c>
      <c r="BZ375" s="5" t="str">
        <f t="shared" si="74"/>
        <v/>
      </c>
      <c r="CA375" s="5" t="str">
        <f t="shared" si="75"/>
        <v/>
      </c>
      <c r="CB375" s="14" t="str">
        <f t="shared" si="76"/>
        <v/>
      </c>
      <c r="CC375" s="25"/>
      <c r="CD375" s="15"/>
      <c r="CE375" s="5" t="str">
        <f t="shared" si="80"/>
        <v/>
      </c>
      <c r="CH375" s="5" t="str">
        <f t="shared" si="79"/>
        <v/>
      </c>
      <c r="CI375" s="5" t="str">
        <f>IF(J375="","",IFERROR(IF(VLOOKUP(J375,J$2:J374,1,0)=0,"",""),J375))</f>
        <v/>
      </c>
      <c r="CJ375" s="22" t="str">
        <f>IF(CI375="","",(IFERROR(VLOOKUP(MID(CI375,1,1),$DA$2:DE$28,3,0),0)+IFERROR(VLOOKUP(MID(CI375,2,1),DA$2:DE$28,4,0),0)+IFERROR(VLOOKUP(MID(CI375,3,1),DA$2:DE$28,5,0),0)+(ROW(CI375)/1000000000000)))</f>
        <v/>
      </c>
      <c r="CL375" s="5">
        <v>374</v>
      </c>
      <c r="CM375" s="5" t="str">
        <f>IFERROR(VLOOKUP(CL375,CH$2:CI1451,2,0),"")</f>
        <v/>
      </c>
      <c r="DG375" s="5" t="e">
        <f>IF(REPORTE!AH$2="si",IF(C375=VALUE(REPORTE!C$22),IF(SUM(DG376:DG$1993),CONCATENATE(INT(B375),", "),INT(B375)),""),IF(C375=VALUE(REPORTE!C$21),IF(SUM(DG376:DG$1993),CONCATENATE(INT(B375),", "),INT(B375)),""))</f>
        <v>#VALUE!</v>
      </c>
    </row>
    <row r="376" spans="1:112" s="5" customFormat="1" ht="15" customHeight="1" x14ac:dyDescent="0.25">
      <c r="A376" s="4" t="str">
        <f t="shared" ca="1" si="69"/>
        <v/>
      </c>
      <c r="B376" s="6"/>
      <c r="C376" s="8"/>
      <c r="D376" s="1" t="str">
        <f>IFERROR(INDEX('padron cfe'!B:B,MATCH(DATOS!C376,'padron cfe'!A:A,0),1),"")</f>
        <v/>
      </c>
      <c r="E376" s="1"/>
      <c r="F376" s="7"/>
      <c r="G376" s="9" t="s">
        <v>157</v>
      </c>
      <c r="H376" s="5" t="str">
        <f>IF(F376="","",IFERROR(CONCATENATE("PEUA",VLOOKUP(ESTADO,REPORTE!AV$2:AW$33,2,0),DIDTRITO_FORM,CADER_FORM,IFERROR(INDEX(BS:BS,MATCH(DAY(F376),BR:BR,0),1),DAY(F376)),IFERROR(INDEX(BS:BS,MATCH(MONTH(F376),BR:BR,0),1),MONTH(F376)),YEAR(F376),G376),""))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77"/>
        <v/>
      </c>
      <c r="T376" s="2" t="str">
        <f>IFERROR(INDEX('padron cfe'!D:D,MATCH(DATOS!C376,'padron cfe'!A:A,0),1),"")</f>
        <v/>
      </c>
      <c r="U376" s="4"/>
      <c r="V376" s="4"/>
      <c r="W376" s="4"/>
      <c r="X376" s="4"/>
      <c r="Y376" s="6" t="s">
        <v>157</v>
      </c>
      <c r="Z376" s="4"/>
      <c r="AA376" s="4" t="str">
        <f t="shared" si="70"/>
        <v/>
      </c>
      <c r="AB376" s="4"/>
      <c r="AC376" s="4"/>
      <c r="AD376" s="4"/>
      <c r="AE376" s="2" t="str">
        <f>IFERROR(IF(INDEX(AE$1:AE375,MATCH(J376,J$1:J375,0),1)=0,"",INDEX(AE$1:AE375,MATCH(J376,J$1:J375,0),1)),"")</f>
        <v/>
      </c>
      <c r="AF376" s="2" t="str">
        <f>IFERROR(IF(INDEX(AF$1:AF375,MATCH(J376,J$1:J375,0),1)=0,"",INDEX(AF$1:AF375,MATCH(J376,J$1:J375,0),1)),"")</f>
        <v/>
      </c>
      <c r="AG376" s="2" t="str">
        <f>IFERROR(IF(INDEX(AG$1:AG375,MATCH(J376,J$1:J375,0),1)=0,"",INDEX(AG$1:AG375,MATCH(J376,J$1:J375,0),1)),"")</f>
        <v/>
      </c>
      <c r="AH376" s="2"/>
      <c r="AI376" s="2"/>
      <c r="AJ376" s="2"/>
      <c r="AK376" s="4"/>
      <c r="AL376" s="4"/>
      <c r="AM376" s="4"/>
      <c r="AN376" s="4"/>
      <c r="AO376" s="4"/>
      <c r="AP376" s="4"/>
      <c r="AQ376" s="4"/>
      <c r="AR376" s="4"/>
      <c r="AS376" s="4"/>
      <c r="AU376" s="7"/>
      <c r="AV376" s="47"/>
      <c r="AW376" s="66"/>
      <c r="AX376" s="66"/>
      <c r="AY376" s="66"/>
      <c r="AZ376" s="78"/>
      <c r="BA376" s="66"/>
      <c r="BB376" s="66"/>
      <c r="BC376" s="4"/>
      <c r="BD376" s="69"/>
      <c r="BE376" s="4"/>
      <c r="BF376" s="4"/>
      <c r="BG376" s="9" t="s">
        <v>157</v>
      </c>
      <c r="BH376" s="7"/>
      <c r="BI376" s="7"/>
      <c r="BJ376" s="7"/>
      <c r="BK376" s="7"/>
      <c r="BL376" s="7"/>
      <c r="BM376" s="7" t="str">
        <f t="shared" ca="1" si="71"/>
        <v/>
      </c>
      <c r="BN376" s="75" t="str">
        <f t="shared" si="72"/>
        <v/>
      </c>
      <c r="BO376" s="75" t="str">
        <f t="shared" si="73"/>
        <v/>
      </c>
      <c r="BU376" s="4" t="str">
        <f>IF(IFERROR(VLOOKUP(C376,C377:C$1993,1,0),"")="","",COUNTIF(C:C,C376))</f>
        <v/>
      </c>
      <c r="BY376" s="5" t="str">
        <f>IF(B376="","",IF(BU376="",1+(MAX(BY$2:BY375)),""))</f>
        <v/>
      </c>
      <c r="BZ376" s="5" t="str">
        <f t="shared" si="74"/>
        <v/>
      </c>
      <c r="CA376" s="5" t="str">
        <f t="shared" si="75"/>
        <v/>
      </c>
      <c r="CB376" s="14" t="str">
        <f t="shared" si="76"/>
        <v/>
      </c>
      <c r="CC376" s="25"/>
      <c r="CD376" s="15"/>
      <c r="CE376" s="5" t="str">
        <f t="shared" si="80"/>
        <v/>
      </c>
      <c r="CH376" s="5" t="str">
        <f t="shared" si="79"/>
        <v/>
      </c>
      <c r="CI376" s="5" t="str">
        <f>IF(J376="","",IFERROR(IF(VLOOKUP(J376,J$2:J375,1,0)=0,"",""),J376))</f>
        <v/>
      </c>
      <c r="CJ376" s="22" t="str">
        <f>IF(CI376="","",(IFERROR(VLOOKUP(MID(CI376,1,1),$DA$2:DE$28,3,0),0)+IFERROR(VLOOKUP(MID(CI376,2,1),DA$2:DE$28,4,0),0)+IFERROR(VLOOKUP(MID(CI376,3,1),DA$2:DE$28,5,0),0)+(ROW(CI376)/1000000000000)))</f>
        <v/>
      </c>
      <c r="CL376" s="5">
        <v>375</v>
      </c>
      <c r="CM376" s="5" t="str">
        <f>IFERROR(VLOOKUP(CL376,CH$2:CI1452,2,0),"")</f>
        <v/>
      </c>
      <c r="DG376" s="5" t="e">
        <f>IF(REPORTE!AH$2="si",IF(C376=VALUE(REPORTE!C$22),IF(SUM(DG377:DG$1993),CONCATENATE(INT(B376),", "),INT(B376)),""),IF(C376=VALUE(REPORTE!C$21),IF(SUM(DG377:DG$1993),CONCATENATE(INT(B376),", "),INT(B376)),""))</f>
        <v>#VALUE!</v>
      </c>
    </row>
    <row r="377" spans="1:112" s="5" customFormat="1" ht="15" customHeight="1" x14ac:dyDescent="0.25">
      <c r="A377" s="4" t="str">
        <f t="shared" ca="1" si="69"/>
        <v/>
      </c>
      <c r="B377" s="6"/>
      <c r="C377" s="8"/>
      <c r="D377" s="1" t="str">
        <f>IFERROR(INDEX('padron cfe'!B:B,MATCH(DATOS!C377,'padron cfe'!A:A,0),1),"")</f>
        <v/>
      </c>
      <c r="E377" s="1"/>
      <c r="F377" s="7"/>
      <c r="G377" s="9" t="s">
        <v>157</v>
      </c>
      <c r="H377" s="5" t="str">
        <f>IF(F377="","",IFERROR(CONCATENATE("PEUA",VLOOKUP(ESTADO,REPORTE!AV$2:AW$33,2,0),DIDTRITO_FORM,CADER_FORM,IFERROR(INDEX(BS:BS,MATCH(DAY(F377),BR:BR,0),1),DAY(F377)),IFERROR(INDEX(BS:BS,MATCH(MONTH(F377),BR:BR,0),1),MONTH(F377)),YEAR(F377),G377),""))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77"/>
        <v/>
      </c>
      <c r="T377" s="2" t="str">
        <f>IFERROR(INDEX('padron cfe'!D:D,MATCH(DATOS!C377,'padron cfe'!A:A,0),1),"")</f>
        <v/>
      </c>
      <c r="U377" s="4"/>
      <c r="V377" s="4"/>
      <c r="W377" s="4"/>
      <c r="X377" s="4"/>
      <c r="Y377" s="6" t="s">
        <v>157</v>
      </c>
      <c r="Z377" s="4"/>
      <c r="AA377" s="4" t="str">
        <f t="shared" si="70"/>
        <v/>
      </c>
      <c r="AB377" s="4"/>
      <c r="AC377" s="4"/>
      <c r="AD377" s="4"/>
      <c r="AE377" s="2" t="str">
        <f>IFERROR(IF(INDEX(AE$1:AE376,MATCH(J377,J$1:J376,0),1)=0,"",INDEX(AE$1:AE376,MATCH(J377,J$1:J376,0),1)),"")</f>
        <v/>
      </c>
      <c r="AF377" s="2" t="str">
        <f>IFERROR(IF(INDEX(AF$1:AF376,MATCH(J377,J$1:J376,0),1)=0,"",INDEX(AF$1:AF376,MATCH(J377,J$1:J376,0),1)),"")</f>
        <v/>
      </c>
      <c r="AG377" s="2" t="str">
        <f>IFERROR(IF(INDEX(AG$1:AG376,MATCH(J377,J$1:J376,0),1)=0,"",INDEX(AG$1:AG376,MATCH(J377,J$1:J376,0),1)),"")</f>
        <v/>
      </c>
      <c r="AH377" s="2"/>
      <c r="AI377" s="2"/>
      <c r="AJ377" s="2"/>
      <c r="AK377" s="4"/>
      <c r="AL377" s="4"/>
      <c r="AM377" s="4"/>
      <c r="AN377" s="4"/>
      <c r="AO377" s="4"/>
      <c r="AP377" s="4"/>
      <c r="AQ377" s="4"/>
      <c r="AR377" s="4"/>
      <c r="AS377" s="4"/>
      <c r="AU377" s="7"/>
      <c r="AV377" s="47"/>
      <c r="AW377" s="66"/>
      <c r="AX377" s="66"/>
      <c r="AY377" s="66"/>
      <c r="AZ377" s="78"/>
      <c r="BA377" s="66"/>
      <c r="BB377" s="66"/>
      <c r="BC377" s="4"/>
      <c r="BD377" s="69"/>
      <c r="BE377" s="4"/>
      <c r="BF377" s="4"/>
      <c r="BG377" s="9"/>
      <c r="BH377" s="7"/>
      <c r="BI377" s="7"/>
      <c r="BJ377" s="7"/>
      <c r="BK377" s="7"/>
      <c r="BL377" s="7"/>
      <c r="BM377" s="7" t="str">
        <f t="shared" ca="1" si="71"/>
        <v/>
      </c>
      <c r="BN377" s="75" t="str">
        <f t="shared" si="72"/>
        <v/>
      </c>
      <c r="BO377" s="75" t="str">
        <f t="shared" si="73"/>
        <v/>
      </c>
      <c r="BU377" s="4" t="str">
        <f>IF(IFERROR(VLOOKUP(C377,C378:C$1993,1,0),"")="","",COUNTIF(C:C,C377))</f>
        <v/>
      </c>
      <c r="BY377" s="5" t="str">
        <f>IF(B377="","",IF(BU377="",1+(MAX(BY$2:BY376)),""))</f>
        <v/>
      </c>
      <c r="BZ377" s="5" t="str">
        <f t="shared" si="74"/>
        <v/>
      </c>
      <c r="CA377" s="5" t="str">
        <f t="shared" si="75"/>
        <v/>
      </c>
      <c r="CB377" s="14" t="str">
        <f t="shared" si="76"/>
        <v/>
      </c>
      <c r="CC377" s="25"/>
      <c r="CD377" s="15"/>
      <c r="CE377" s="5" t="str">
        <f t="shared" si="80"/>
        <v/>
      </c>
      <c r="CH377" s="5" t="str">
        <f t="shared" ref="CH377:CH385" si="81">IFERROR(RANK(CJ377,CJ$2:CJ$1493,1),"")</f>
        <v/>
      </c>
      <c r="CI377" s="5" t="str">
        <f>IF(J377="","",IFERROR(IF(VLOOKUP(J377,J$2:J376,1,0)=0,"",""),J377))</f>
        <v/>
      </c>
      <c r="CJ377" s="22" t="str">
        <f>IF(CI377="","",(IFERROR(VLOOKUP(MID(CI377,1,1),$DA$2:DE$28,3,0),0)+IFERROR(VLOOKUP(MID(CI377,2,1),DA$2:DE$28,4,0),0)+IFERROR(VLOOKUP(MID(CI377,3,1),DA$2:DE$28,5,0),0)+(ROW(CI377)/1000000000000)))</f>
        <v/>
      </c>
      <c r="CL377" s="5">
        <v>376</v>
      </c>
      <c r="CM377" s="5" t="str">
        <f>IFERROR(VLOOKUP(CL377,CH$2:CI1453,2,0),"")</f>
        <v/>
      </c>
      <c r="DG377" s="5" t="e">
        <f>IF(REPORTE!AH$2="si",IF(C377=VALUE(REPORTE!C$22),IF(SUM(DG378:DG$1993),CONCATENATE(INT(B377),", "),INT(B377)),""),IF(C377=VALUE(REPORTE!C$21),IF(SUM(DG378:DG$1993),CONCATENATE(INT(B377),", "),INT(B377)),""))</f>
        <v>#VALUE!</v>
      </c>
    </row>
    <row r="378" spans="1:112" s="5" customFormat="1" ht="15" customHeight="1" x14ac:dyDescent="0.25">
      <c r="A378" s="4" t="str">
        <f t="shared" ca="1" si="69"/>
        <v/>
      </c>
      <c r="B378" s="6"/>
      <c r="C378" s="8"/>
      <c r="D378" s="1" t="str">
        <f>IFERROR(INDEX('padron cfe'!B:B,MATCH(DATOS!C378,'padron cfe'!A:A,0),1),"")</f>
        <v/>
      </c>
      <c r="E378" s="1"/>
      <c r="F378" s="7"/>
      <c r="G378" s="9" t="s">
        <v>157</v>
      </c>
      <c r="H378" s="5" t="str">
        <f>IF(F378="","",IFERROR(CONCATENATE("PEUA",VLOOKUP(ESTADO,REPORTE!AV$2:AW$33,2,0),DIDTRITO_FORM,CADER_FORM,IFERROR(INDEX(BS:BS,MATCH(DAY(F378),BR:BR,0),1),DAY(F378)),IFERROR(INDEX(BS:BS,MATCH(MONTH(F378),BR:BR,0),1),MONTH(F378)),YEAR(F378),G378),""))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77"/>
        <v/>
      </c>
      <c r="T378" s="2" t="str">
        <f>IFERROR(INDEX('padron cfe'!D:D,MATCH(DATOS!C378,'padron cfe'!A:A,0),1),"")</f>
        <v/>
      </c>
      <c r="U378" s="4"/>
      <c r="V378" s="4"/>
      <c r="W378" s="4"/>
      <c r="X378" s="4"/>
      <c r="Y378" s="6" t="s">
        <v>157</v>
      </c>
      <c r="Z378" s="4"/>
      <c r="AA378" s="4" t="str">
        <f t="shared" si="70"/>
        <v/>
      </c>
      <c r="AB378" s="4"/>
      <c r="AC378" s="4"/>
      <c r="AD378" s="4"/>
      <c r="AE378" s="2" t="str">
        <f>IFERROR(IF(INDEX(AE$1:AE377,MATCH(J378,J$1:J377,0),1)=0,"",INDEX(AE$1:AE377,MATCH(J378,J$1:J377,0),1)),"")</f>
        <v/>
      </c>
      <c r="AF378" s="2" t="str">
        <f>IFERROR(IF(INDEX(AF$1:AF377,MATCH(J378,J$1:J377,0),1)=0,"",INDEX(AF$1:AF377,MATCH(J378,J$1:J377,0),1)),"")</f>
        <v/>
      </c>
      <c r="AG378" s="2" t="str">
        <f>IFERROR(IF(INDEX(AG$1:AG377,MATCH(J378,J$1:J377,0),1)=0,"",INDEX(AG$1:AG377,MATCH(J378,J$1:J377,0),1)),"")</f>
        <v/>
      </c>
      <c r="AH378" s="2"/>
      <c r="AI378" s="2"/>
      <c r="AJ378" s="2"/>
      <c r="AK378" s="4"/>
      <c r="AL378" s="4"/>
      <c r="AM378" s="4"/>
      <c r="AN378" s="4"/>
      <c r="AO378" s="4"/>
      <c r="AP378" s="4"/>
      <c r="AQ378" s="4"/>
      <c r="AR378" s="4"/>
      <c r="AS378" s="4"/>
      <c r="AU378" s="7"/>
      <c r="AV378" s="47"/>
      <c r="AW378" s="66"/>
      <c r="AX378" s="66"/>
      <c r="AY378" s="66"/>
      <c r="AZ378" s="78"/>
      <c r="BA378" s="66"/>
      <c r="BB378" s="66"/>
      <c r="BC378" s="4"/>
      <c r="BD378" s="69"/>
      <c r="BE378" s="4"/>
      <c r="BF378" s="4"/>
      <c r="BG378" s="9" t="s">
        <v>157</v>
      </c>
      <c r="BH378" s="7"/>
      <c r="BI378" s="7"/>
      <c r="BJ378" s="7"/>
      <c r="BK378" s="7"/>
      <c r="BL378" s="7"/>
      <c r="BM378" s="7" t="str">
        <f t="shared" ca="1" si="71"/>
        <v/>
      </c>
      <c r="BN378" s="75" t="str">
        <f t="shared" si="72"/>
        <v/>
      </c>
      <c r="BO378" s="75" t="str">
        <f t="shared" si="73"/>
        <v/>
      </c>
      <c r="BU378" s="4" t="str">
        <f>IF(IFERROR(VLOOKUP(C378,C379:C$1993,1,0),"")="","",COUNTIF(C:C,C378))</f>
        <v/>
      </c>
      <c r="BY378" s="5" t="str">
        <f>IF(B378="","",IF(BU378="",1+(MAX(BY$2:BY377)),""))</f>
        <v/>
      </c>
      <c r="BZ378" s="5" t="str">
        <f t="shared" si="74"/>
        <v/>
      </c>
      <c r="CA378" s="5" t="str">
        <f t="shared" si="75"/>
        <v/>
      </c>
      <c r="CB378" s="14" t="str">
        <f t="shared" si="76"/>
        <v/>
      </c>
      <c r="CC378" s="25"/>
      <c r="CD378" s="15"/>
      <c r="CE378" s="5" t="str">
        <f t="shared" si="80"/>
        <v/>
      </c>
      <c r="CH378" s="5" t="str">
        <f t="shared" si="81"/>
        <v/>
      </c>
      <c r="CI378" s="5" t="str">
        <f>IF(J378="","",IFERROR(IF(VLOOKUP(J378,J$2:J377,1,0)=0,"",""),J378))</f>
        <v/>
      </c>
      <c r="CJ378" s="22" t="str">
        <f>IF(CI378="","",(IFERROR(VLOOKUP(MID(CI378,1,1),$DA$2:DE$28,3,0),0)+IFERROR(VLOOKUP(MID(CI378,2,1),DA$2:DE$28,4,0),0)+IFERROR(VLOOKUP(MID(CI378,3,1),DA$2:DE$28,5,0),0)+(ROW(CI378)/1000000000000)))</f>
        <v/>
      </c>
      <c r="CL378" s="5">
        <v>377</v>
      </c>
      <c r="CM378" s="5" t="str">
        <f>IFERROR(VLOOKUP(CL378,CH$2:CI1454,2,0),"")</f>
        <v/>
      </c>
      <c r="DG378" s="5" t="e">
        <f>IF(REPORTE!AH$2="si",IF(C378=VALUE(REPORTE!C$22),IF(SUM(DG379:DG$1993),CONCATENATE(INT(B378),", "),INT(B378)),""),IF(C378=VALUE(REPORTE!C$21),IF(SUM(DG379:DG$1993),CONCATENATE(INT(B378),", "),INT(B378)),""))</f>
        <v>#VALUE!</v>
      </c>
    </row>
    <row r="379" spans="1:112" s="5" customFormat="1" ht="15" customHeight="1" x14ac:dyDescent="0.25">
      <c r="A379" s="4" t="str">
        <f t="shared" ca="1" si="69"/>
        <v/>
      </c>
      <c r="B379" s="6"/>
      <c r="C379" s="8"/>
      <c r="D379" s="1" t="str">
        <f>IFERROR(INDEX('padron cfe'!B:B,MATCH(DATOS!C379,'padron cfe'!A:A,0),1),"")</f>
        <v/>
      </c>
      <c r="E379" s="1"/>
      <c r="F379" s="7"/>
      <c r="G379" s="9" t="s">
        <v>157</v>
      </c>
      <c r="H379" s="5" t="str">
        <f>IF(F379="","",IFERROR(CONCATENATE("PEUA",VLOOKUP(ESTADO,REPORTE!AV$2:AW$33,2,0),DIDTRITO_FORM,CADER_FORM,IFERROR(INDEX(BS:BS,MATCH(DAY(F379),BR:BR,0),1),DAY(F379)),IFERROR(INDEX(BS:BS,MATCH(MONTH(F379),BR:BR,0),1),MONTH(F379)),YEAR(F379),G379),""))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77"/>
        <v/>
      </c>
      <c r="T379" s="2" t="str">
        <f>IFERROR(INDEX('padron cfe'!D:D,MATCH(DATOS!C379,'padron cfe'!A:A,0),1),"")</f>
        <v/>
      </c>
      <c r="U379" s="4"/>
      <c r="V379" s="4"/>
      <c r="W379" s="4"/>
      <c r="X379" s="4"/>
      <c r="Y379" s="6" t="s">
        <v>157</v>
      </c>
      <c r="Z379" s="4"/>
      <c r="AA379" s="4" t="str">
        <f t="shared" si="70"/>
        <v/>
      </c>
      <c r="AB379" s="4"/>
      <c r="AC379" s="4"/>
      <c r="AD379" s="4"/>
      <c r="AE379" s="2" t="str">
        <f>IFERROR(IF(INDEX(AE$1:AE378,MATCH(J379,J$1:J378,0),1)=0,"",INDEX(AE$1:AE378,MATCH(J379,J$1:J378,0),1)),"")</f>
        <v/>
      </c>
      <c r="AF379" s="2" t="str">
        <f>IFERROR(IF(INDEX(AF$1:AF378,MATCH(J379,J$1:J378,0),1)=0,"",INDEX(AF$1:AF378,MATCH(J379,J$1:J378,0),1)),"")</f>
        <v/>
      </c>
      <c r="AG379" s="2" t="str">
        <f>IFERROR(IF(INDEX(AG$1:AG378,MATCH(J379,J$1:J378,0),1)=0,"",INDEX(AG$1:AG378,MATCH(J379,J$1:J378,0),1)),"")</f>
        <v/>
      </c>
      <c r="AH379" s="2"/>
      <c r="AI379" s="2"/>
      <c r="AJ379" s="2"/>
      <c r="AK379" s="4"/>
      <c r="AL379" s="4"/>
      <c r="AM379" s="4"/>
      <c r="AN379" s="4"/>
      <c r="AO379" s="4"/>
      <c r="AP379" s="4"/>
      <c r="AQ379" s="4"/>
      <c r="AR379" s="4"/>
      <c r="AS379" s="4"/>
      <c r="AU379" s="7"/>
      <c r="AV379" s="47"/>
      <c r="AW379" s="66"/>
      <c r="AX379" s="66"/>
      <c r="AY379" s="66"/>
      <c r="AZ379" s="78"/>
      <c r="BA379" s="66"/>
      <c r="BB379" s="66"/>
      <c r="BC379" s="4"/>
      <c r="BD379" s="69"/>
      <c r="BE379" s="4"/>
      <c r="BF379" s="4"/>
      <c r="BG379" s="9"/>
      <c r="BH379" s="7"/>
      <c r="BI379" s="7"/>
      <c r="BJ379" s="7"/>
      <c r="BK379" s="7"/>
      <c r="BL379" s="7"/>
      <c r="BM379" s="7" t="str">
        <f t="shared" ca="1" si="71"/>
        <v/>
      </c>
      <c r="BN379" s="75" t="str">
        <f t="shared" si="72"/>
        <v/>
      </c>
      <c r="BO379" s="75" t="str">
        <f t="shared" si="73"/>
        <v/>
      </c>
      <c r="BU379" s="4" t="str">
        <f>IF(IFERROR(VLOOKUP(C379,C380:C$1993,1,0),"")="","",COUNTIF(C:C,C379))</f>
        <v/>
      </c>
      <c r="BY379" s="5" t="str">
        <f>IF(B379="","",IF(BU379="",1+(MAX(BY$2:BY378)),""))</f>
        <v/>
      </c>
      <c r="BZ379" s="5" t="str">
        <f t="shared" si="74"/>
        <v/>
      </c>
      <c r="CA379" s="5" t="str">
        <f t="shared" si="75"/>
        <v/>
      </c>
      <c r="CB379" s="14" t="str">
        <f t="shared" si="76"/>
        <v/>
      </c>
      <c r="CC379" s="25"/>
      <c r="CD379" s="15"/>
      <c r="CE379" s="5" t="str">
        <f t="shared" si="80"/>
        <v/>
      </c>
      <c r="CH379" s="5" t="str">
        <f t="shared" si="81"/>
        <v/>
      </c>
      <c r="CI379" s="5" t="str">
        <f>IF(J379="","",IFERROR(IF(VLOOKUP(J379,J$2:J378,1,0)=0,"",""),J379))</f>
        <v/>
      </c>
      <c r="CJ379" s="22" t="str">
        <f>IF(CI379="","",(IFERROR(VLOOKUP(MID(CI379,1,1),$DA$2:DE$28,3,0),0)+IFERROR(VLOOKUP(MID(CI379,2,1),DA$2:DE$28,4,0),0)+IFERROR(VLOOKUP(MID(CI379,3,1),DA$2:DE$28,5,0),0)+(ROW(CI379)/1000000000000)))</f>
        <v/>
      </c>
      <c r="CL379" s="5">
        <v>378</v>
      </c>
      <c r="CM379" s="5" t="str">
        <f>IFERROR(VLOOKUP(CL379,CH$2:CI1455,2,0),"")</f>
        <v/>
      </c>
      <c r="DG379" s="5" t="e">
        <f>IF(REPORTE!AH$2="si",IF(C379=VALUE(REPORTE!C$22),IF(SUM(DG380:DG$1993),CONCATENATE(INT(B379),", "),INT(B379)),""),IF(C379=VALUE(REPORTE!C$21),IF(SUM(DG380:DG$1993),CONCATENATE(INT(B379),", "),INT(B379)),""))</f>
        <v>#VALUE!</v>
      </c>
    </row>
    <row r="380" spans="1:112" s="5" customFormat="1" ht="15" customHeight="1" x14ac:dyDescent="0.25">
      <c r="A380" s="4" t="str">
        <f t="shared" ca="1" si="69"/>
        <v/>
      </c>
      <c r="B380" s="6"/>
      <c r="C380" s="8"/>
      <c r="D380" s="1" t="str">
        <f>IFERROR(INDEX('padron cfe'!B:B,MATCH(DATOS!C380,'padron cfe'!A:A,0),1),"")</f>
        <v/>
      </c>
      <c r="E380" s="1"/>
      <c r="F380" s="7"/>
      <c r="G380" s="9" t="s">
        <v>157</v>
      </c>
      <c r="H380" s="5" t="str">
        <f>IF(F380="","",IFERROR(CONCATENATE("PEUA",VLOOKUP(ESTADO,REPORTE!AV$2:AW$33,2,0),DIDTRITO_FORM,CADER_FORM,IFERROR(INDEX(BS:BS,MATCH(DAY(F380),BR:BR,0),1),DAY(F380)),IFERROR(INDEX(BS:BS,MATCH(MONTH(F380),BR:BR,0),1),MONTH(F380)),YEAR(F380),G380),""))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77"/>
        <v/>
      </c>
      <c r="T380" s="2" t="str">
        <f>IFERROR(INDEX('padron cfe'!D:D,MATCH(DATOS!C380,'padron cfe'!A:A,0),1),"")</f>
        <v/>
      </c>
      <c r="U380" s="4"/>
      <c r="V380" s="4"/>
      <c r="W380" s="4"/>
      <c r="X380" s="4"/>
      <c r="Y380" s="6" t="s">
        <v>157</v>
      </c>
      <c r="Z380" s="4"/>
      <c r="AA380" s="4" t="str">
        <f t="shared" si="70"/>
        <v/>
      </c>
      <c r="AB380" s="4"/>
      <c r="AC380" s="4"/>
      <c r="AD380" s="4"/>
      <c r="AE380" s="2" t="str">
        <f>IFERROR(IF(INDEX(AE$1:AE379,MATCH(J380,J$1:J379,0),1)=0,"",INDEX(AE$1:AE379,MATCH(J380,J$1:J379,0),1)),"")</f>
        <v/>
      </c>
      <c r="AF380" s="2" t="str">
        <f>IFERROR(IF(INDEX(AF$1:AF379,MATCH(J380,J$1:J379,0),1)=0,"",INDEX(AF$1:AF379,MATCH(J380,J$1:J379,0),1)),"")</f>
        <v/>
      </c>
      <c r="AG380" s="2" t="str">
        <f>IFERROR(IF(INDEX(AG$1:AG379,MATCH(J380,J$1:J379,0),1)=0,"",INDEX(AG$1:AG379,MATCH(J380,J$1:J379,0),1)),"")</f>
        <v/>
      </c>
      <c r="AH380" s="2"/>
      <c r="AI380" s="2"/>
      <c r="AJ380" s="2"/>
      <c r="AK380" s="4"/>
      <c r="AL380" s="4"/>
      <c r="AM380" s="4"/>
      <c r="AN380" s="4"/>
      <c r="AO380" s="4"/>
      <c r="AP380" s="4"/>
      <c r="AQ380" s="4"/>
      <c r="AR380" s="4"/>
      <c r="AS380" s="4"/>
      <c r="AU380" s="7"/>
      <c r="AV380" s="47"/>
      <c r="AW380" s="66"/>
      <c r="AX380" s="66"/>
      <c r="AY380" s="66"/>
      <c r="AZ380" s="78"/>
      <c r="BA380" s="66"/>
      <c r="BB380" s="66"/>
      <c r="BC380" s="4"/>
      <c r="BD380" s="69"/>
      <c r="BE380" s="4"/>
      <c r="BF380" s="4"/>
      <c r="BG380" s="9" t="s">
        <v>157</v>
      </c>
      <c r="BH380" s="7"/>
      <c r="BI380" s="7"/>
      <c r="BJ380" s="7"/>
      <c r="BK380" s="7"/>
      <c r="BL380" s="7"/>
      <c r="BM380" s="7" t="str">
        <f t="shared" ca="1" si="71"/>
        <v/>
      </c>
      <c r="BN380" s="75" t="str">
        <f t="shared" si="72"/>
        <v/>
      </c>
      <c r="BO380" s="75" t="str">
        <f t="shared" si="73"/>
        <v/>
      </c>
      <c r="BU380" s="4" t="str">
        <f>IF(IFERROR(VLOOKUP(C380,C381:C$1993,1,0),"")="","",COUNTIF(C:C,C380))</f>
        <v/>
      </c>
      <c r="BY380" s="5" t="str">
        <f>IF(B380="","",IF(BU380="",1+(MAX(BY$2:BY379)),""))</f>
        <v/>
      </c>
      <c r="BZ380" s="5" t="str">
        <f t="shared" si="74"/>
        <v/>
      </c>
      <c r="CA380" s="5" t="str">
        <f t="shared" si="75"/>
        <v/>
      </c>
      <c r="CB380" s="14" t="str">
        <f t="shared" si="76"/>
        <v/>
      </c>
      <c r="CC380" s="25"/>
      <c r="CD380" s="15"/>
      <c r="CE380" s="5" t="str">
        <f t="shared" si="80"/>
        <v/>
      </c>
      <c r="CH380" s="5" t="str">
        <f t="shared" si="81"/>
        <v/>
      </c>
      <c r="CI380" s="5" t="str">
        <f>IF(J380="","",IFERROR(IF(VLOOKUP(J380,J$2:J379,1,0)=0,"",""),J380))</f>
        <v/>
      </c>
      <c r="CJ380" s="22" t="str">
        <f>IF(CI380="","",(IFERROR(VLOOKUP(MID(CI380,1,1),$DA$2:DE$28,3,0),0)+IFERROR(VLOOKUP(MID(CI380,2,1),DA$2:DE$28,4,0),0)+IFERROR(VLOOKUP(MID(CI380,3,1),DA$2:DE$28,5,0),0)+(ROW(CI380)/1000000000000)))</f>
        <v/>
      </c>
      <c r="CL380" s="5">
        <v>379</v>
      </c>
      <c r="CM380" s="5" t="str">
        <f>IFERROR(VLOOKUP(CL380,CH$2:CI1456,2,0),"")</f>
        <v/>
      </c>
      <c r="DG380" s="5" t="e">
        <f>IF(REPORTE!AH$2="si",IF(C380=VALUE(REPORTE!C$22),IF(SUM(DG381:DG$1993),CONCATENATE(INT(B380),", "),INT(B380)),""),IF(C380=VALUE(REPORTE!C$21),IF(SUM(DG381:DG$1993),CONCATENATE(INT(B380),", "),INT(B380)),""))</f>
        <v>#VALUE!</v>
      </c>
      <c r="DH380" s="5" t="e">
        <f>CONCATENATE(DG380,DG381,DG382,DG383,DG384,DG385,DG386,DG387,DG388,DG389,DG390,DG391,DG392,DG393,DG394,DG395,DG396,DG397,DG398,DG399,DG400,DG401,DG402,DG403,DG404,DG405,DG406,DG407,DG408,DG409,DG410,DG411,DG412,DG413,DG414,DG415,DG416,DG417,DG418,DG419,DG420,DG421)</f>
        <v>#VALUE!</v>
      </c>
    </row>
    <row r="381" spans="1:112" s="5" customFormat="1" ht="15" customHeight="1" x14ac:dyDescent="0.25">
      <c r="A381" s="4" t="str">
        <f t="shared" ca="1" si="69"/>
        <v/>
      </c>
      <c r="B381" s="6"/>
      <c r="C381" s="8"/>
      <c r="D381" s="1" t="str">
        <f>IFERROR(INDEX('padron cfe'!B:B,MATCH(DATOS!C381,'padron cfe'!A:A,0),1),"")</f>
        <v/>
      </c>
      <c r="E381" s="1"/>
      <c r="F381" s="7"/>
      <c r="G381" s="9" t="s">
        <v>157</v>
      </c>
      <c r="H381" s="5" t="str">
        <f>IF(F381="","",IFERROR(CONCATENATE("PEUA",VLOOKUP(ESTADO,REPORTE!AV$2:AW$33,2,0),DIDTRITO_FORM,CADER_FORM,IFERROR(INDEX(BS:BS,MATCH(DAY(F381),BR:BR,0),1),DAY(F381)),IFERROR(INDEX(BS:BS,MATCH(MONTH(F381),BR:BR,0),1),MONTH(F381)),YEAR(F381),G381),""))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77"/>
        <v/>
      </c>
      <c r="T381" s="2" t="str">
        <f>IFERROR(INDEX('padron cfe'!D:D,MATCH(DATOS!C381,'padron cfe'!A:A,0),1),"")</f>
        <v/>
      </c>
      <c r="U381" s="4"/>
      <c r="V381" s="4"/>
      <c r="W381" s="4"/>
      <c r="X381" s="4"/>
      <c r="Y381" s="6" t="s">
        <v>157</v>
      </c>
      <c r="Z381" s="4"/>
      <c r="AA381" s="4" t="str">
        <f t="shared" si="70"/>
        <v/>
      </c>
      <c r="AB381" s="4"/>
      <c r="AC381" s="4"/>
      <c r="AD381" s="4"/>
      <c r="AE381" s="2" t="str">
        <f>IFERROR(IF(INDEX(AE$1:AE380,MATCH(J381,J$1:J380,0),1)=0,"",INDEX(AE$1:AE380,MATCH(J381,J$1:J380,0),1)),"")</f>
        <v/>
      </c>
      <c r="AF381" s="2" t="str">
        <f>IFERROR(IF(INDEX(AF$1:AF380,MATCH(J381,J$1:J380,0),1)=0,"",INDEX(AF$1:AF380,MATCH(J381,J$1:J380,0),1)),"")</f>
        <v/>
      </c>
      <c r="AG381" s="2" t="str">
        <f>IFERROR(IF(INDEX(AG$1:AG380,MATCH(J381,J$1:J380,0),1)=0,"",INDEX(AG$1:AG380,MATCH(J381,J$1:J380,0),1)),"")</f>
        <v/>
      </c>
      <c r="AH381" s="2"/>
      <c r="AI381" s="2"/>
      <c r="AJ381" s="2"/>
      <c r="AK381" s="4"/>
      <c r="AL381" s="4"/>
      <c r="AM381" s="4"/>
      <c r="AN381" s="4"/>
      <c r="AO381" s="4"/>
      <c r="AP381" s="4"/>
      <c r="AQ381" s="4"/>
      <c r="AR381" s="4"/>
      <c r="AS381" s="4"/>
      <c r="AU381" s="7"/>
      <c r="AV381" s="47"/>
      <c r="AW381" s="66"/>
      <c r="AX381" s="66"/>
      <c r="AY381" s="66"/>
      <c r="AZ381" s="78"/>
      <c r="BA381" s="66"/>
      <c r="BB381" s="66"/>
      <c r="BC381" s="4"/>
      <c r="BD381" s="69"/>
      <c r="BE381" s="4"/>
      <c r="BF381" s="4"/>
      <c r="BG381" s="9"/>
      <c r="BH381" s="7"/>
      <c r="BI381" s="7"/>
      <c r="BJ381" s="7"/>
      <c r="BK381" s="7"/>
      <c r="BL381" s="7"/>
      <c r="BM381" s="7" t="str">
        <f t="shared" ca="1" si="71"/>
        <v/>
      </c>
      <c r="BN381" s="75" t="str">
        <f t="shared" si="72"/>
        <v/>
      </c>
      <c r="BO381" s="75" t="str">
        <f t="shared" si="73"/>
        <v/>
      </c>
      <c r="BU381" s="4" t="str">
        <f>IF(IFERROR(VLOOKUP(C381,C382:C$1993,1,0),"")="","",COUNTIF(C:C,C381))</f>
        <v/>
      </c>
      <c r="BY381" s="5" t="str">
        <f>IF(B381="","",IF(BU381="",1+(MAX(BY$2:BY380)),""))</f>
        <v/>
      </c>
      <c r="BZ381" s="5" t="str">
        <f t="shared" si="74"/>
        <v/>
      </c>
      <c r="CA381" s="5" t="str">
        <f t="shared" si="75"/>
        <v/>
      </c>
      <c r="CB381" s="14" t="str">
        <f t="shared" si="76"/>
        <v/>
      </c>
      <c r="CC381" s="25"/>
      <c r="CD381" s="15"/>
      <c r="CE381" s="5" t="str">
        <f t="shared" si="80"/>
        <v/>
      </c>
      <c r="CH381" s="5" t="str">
        <f t="shared" si="81"/>
        <v/>
      </c>
      <c r="CI381" s="5" t="str">
        <f>IF(J381="","",IFERROR(IF(VLOOKUP(J381,J$2:J380,1,0)=0,"",""),J381))</f>
        <v/>
      </c>
      <c r="CJ381" s="22" t="str">
        <f>IF(CI381="","",(IFERROR(VLOOKUP(MID(CI381,1,1),$DA$2:DE$28,3,0),0)+IFERROR(VLOOKUP(MID(CI381,2,1),DA$2:DE$28,4,0),0)+IFERROR(VLOOKUP(MID(CI381,3,1),DA$2:DE$28,5,0),0)+(ROW(CI381)/1000000000000)))</f>
        <v/>
      </c>
      <c r="CL381" s="5">
        <v>380</v>
      </c>
      <c r="CM381" s="5" t="str">
        <f>IFERROR(VLOOKUP(CL381,CH$2:CI1457,2,0),"")</f>
        <v/>
      </c>
      <c r="DG381" s="5" t="e">
        <f>IF(REPORTE!AH$2="si",IF(C381=VALUE(REPORTE!C$22),IF(SUM(DG382:DG$1993),CONCATENATE(INT(B381),", "),INT(B381)),""),IF(C381=VALUE(REPORTE!C$21),IF(SUM(DG382:DG$1993),CONCATENATE(INT(B381),", "),INT(B381)),""))</f>
        <v>#VALUE!</v>
      </c>
    </row>
    <row r="382" spans="1:112" s="5" customFormat="1" ht="15" customHeight="1" x14ac:dyDescent="0.25">
      <c r="A382" s="4" t="str">
        <f t="shared" ca="1" si="69"/>
        <v/>
      </c>
      <c r="B382" s="6"/>
      <c r="C382" s="8"/>
      <c r="D382" s="1" t="str">
        <f>IFERROR(INDEX('padron cfe'!B:B,MATCH(DATOS!C382,'padron cfe'!A:A,0),1),"")</f>
        <v/>
      </c>
      <c r="E382" s="1"/>
      <c r="F382" s="7"/>
      <c r="G382" s="9" t="s">
        <v>157</v>
      </c>
      <c r="H382" s="5" t="str">
        <f>IF(F382="","",IFERROR(CONCATENATE("PEUA",VLOOKUP(ESTADO,REPORTE!AV$2:AW$33,2,0),DIDTRITO_FORM,CADER_FORM,IFERROR(INDEX(BS:BS,MATCH(DAY(F382),BR:BR,0),1),DAY(F382)),IFERROR(INDEX(BS:BS,MATCH(MONTH(F382),BR:BR,0),1),MONTH(F382)),YEAR(F382),G382),""))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77"/>
        <v/>
      </c>
      <c r="T382" s="2" t="str">
        <f>IFERROR(INDEX('padron cfe'!D:D,MATCH(DATOS!C382,'padron cfe'!A:A,0),1),"")</f>
        <v/>
      </c>
      <c r="U382" s="4"/>
      <c r="V382" s="4"/>
      <c r="W382" s="4"/>
      <c r="X382" s="4"/>
      <c r="Y382" s="6" t="s">
        <v>157</v>
      </c>
      <c r="Z382" s="4"/>
      <c r="AA382" s="4" t="str">
        <f t="shared" si="70"/>
        <v/>
      </c>
      <c r="AB382" s="4"/>
      <c r="AC382" s="4"/>
      <c r="AD382" s="4"/>
      <c r="AE382" s="2" t="str">
        <f>IFERROR(IF(INDEX(AE$1:AE381,MATCH(J382,J$1:J381,0),1)=0,"",INDEX(AE$1:AE381,MATCH(J382,J$1:J381,0),1)),"")</f>
        <v/>
      </c>
      <c r="AF382" s="2" t="str">
        <f>IFERROR(IF(INDEX(AF$1:AF381,MATCH(J382,J$1:J381,0),1)=0,"",INDEX(AF$1:AF381,MATCH(J382,J$1:J381,0),1)),"")</f>
        <v/>
      </c>
      <c r="AG382" s="2" t="str">
        <f>IFERROR(IF(INDEX(AG$1:AG381,MATCH(J382,J$1:J381,0),1)=0,"",INDEX(AG$1:AG381,MATCH(J382,J$1:J381,0),1)),"")</f>
        <v/>
      </c>
      <c r="AH382" s="2"/>
      <c r="AI382" s="2"/>
      <c r="AJ382" s="2"/>
      <c r="AK382" s="4"/>
      <c r="AL382" s="4"/>
      <c r="AM382" s="4"/>
      <c r="AN382" s="4"/>
      <c r="AO382" s="4"/>
      <c r="AP382" s="4"/>
      <c r="AQ382" s="4"/>
      <c r="AR382" s="4"/>
      <c r="AS382" s="4"/>
      <c r="AU382" s="7"/>
      <c r="AV382" s="47"/>
      <c r="AW382" s="66"/>
      <c r="AX382" s="66"/>
      <c r="AY382" s="66"/>
      <c r="AZ382" s="78"/>
      <c r="BA382" s="66"/>
      <c r="BB382" s="66"/>
      <c r="BC382" s="4"/>
      <c r="BD382" s="69"/>
      <c r="BE382" s="4"/>
      <c r="BF382" s="4"/>
      <c r="BG382" s="9" t="s">
        <v>157</v>
      </c>
      <c r="BH382" s="7"/>
      <c r="BI382" s="7"/>
      <c r="BJ382" s="7"/>
      <c r="BK382" s="7"/>
      <c r="BL382" s="7"/>
      <c r="BM382" s="7" t="str">
        <f t="shared" ca="1" si="71"/>
        <v/>
      </c>
      <c r="BN382" s="75" t="str">
        <f t="shared" si="72"/>
        <v/>
      </c>
      <c r="BO382" s="75" t="str">
        <f t="shared" si="73"/>
        <v/>
      </c>
      <c r="BU382" s="4" t="str">
        <f>IF(IFERROR(VLOOKUP(C382,C383:C$1993,1,0),"")="","",COUNTIF(C:C,C382))</f>
        <v/>
      </c>
      <c r="BY382" s="5" t="str">
        <f>IF(B382="","",IF(BU382="",1+(MAX(BY$2:BY381)),""))</f>
        <v/>
      </c>
      <c r="BZ382" s="5" t="str">
        <f t="shared" si="74"/>
        <v/>
      </c>
      <c r="CA382" s="5" t="str">
        <f t="shared" si="75"/>
        <v/>
      </c>
      <c r="CB382" s="14" t="str">
        <f t="shared" si="76"/>
        <v/>
      </c>
      <c r="CC382" s="25"/>
      <c r="CD382" s="15"/>
      <c r="CE382" s="5" t="str">
        <f t="shared" si="80"/>
        <v/>
      </c>
      <c r="CH382" s="5" t="str">
        <f t="shared" si="81"/>
        <v/>
      </c>
      <c r="CI382" s="5" t="str">
        <f>IF(J382="","",IFERROR(IF(VLOOKUP(J382,J$2:J381,1,0)=0,"",""),J382))</f>
        <v/>
      </c>
      <c r="CJ382" s="22" t="str">
        <f>IF(CI382="","",(IFERROR(VLOOKUP(MID(CI382,1,1),$DA$2:DE$28,3,0),0)+IFERROR(VLOOKUP(MID(CI382,2,1),DA$2:DE$28,4,0),0)+IFERROR(VLOOKUP(MID(CI382,3,1),DA$2:DE$28,5,0),0)+(ROW(CI382)/1000000000000)))</f>
        <v/>
      </c>
      <c r="CL382" s="5">
        <v>381</v>
      </c>
      <c r="CM382" s="5" t="str">
        <f>IFERROR(VLOOKUP(CL382,CH$2:CI1458,2,0),"")</f>
        <v/>
      </c>
      <c r="DG382" s="5" t="e">
        <f>IF(REPORTE!AH$2="si",IF(C382=VALUE(REPORTE!C$22),IF(SUM(DG383:DG$1993),CONCATENATE(INT(B382),", "),INT(B382)),""),IF(C382=VALUE(REPORTE!C$21),IF(SUM(DG383:DG$1993),CONCATENATE(INT(B382),", "),INT(B382)),""))</f>
        <v>#VALUE!</v>
      </c>
    </row>
    <row r="383" spans="1:112" s="5" customFormat="1" ht="15" customHeight="1" x14ac:dyDescent="0.25">
      <c r="A383" s="4" t="str">
        <f t="shared" ca="1" si="69"/>
        <v/>
      </c>
      <c r="B383" s="6"/>
      <c r="C383" s="8"/>
      <c r="D383" s="1" t="str">
        <f>IFERROR(INDEX('padron cfe'!B:B,MATCH(DATOS!C383,'padron cfe'!A:A,0),1),"")</f>
        <v/>
      </c>
      <c r="E383" s="1"/>
      <c r="F383" s="7"/>
      <c r="G383" s="9" t="s">
        <v>157</v>
      </c>
      <c r="H383" s="5" t="str">
        <f>IF(F383="","",IFERROR(CONCATENATE("PEUA",VLOOKUP(ESTADO,REPORTE!AV$2:AW$33,2,0),DIDTRITO_FORM,CADER_FORM,IFERROR(INDEX(BS:BS,MATCH(DAY(F383),BR:BR,0),1),DAY(F383)),IFERROR(INDEX(BS:BS,MATCH(MONTH(F383),BR:BR,0),1),MONTH(F383)),YEAR(F383),G383),""))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77"/>
        <v/>
      </c>
      <c r="T383" s="2" t="str">
        <f>IFERROR(INDEX('padron cfe'!D:D,MATCH(DATOS!C383,'padron cfe'!A:A,0),1),"")</f>
        <v/>
      </c>
      <c r="U383" s="4"/>
      <c r="V383" s="4"/>
      <c r="W383" s="4"/>
      <c r="X383" s="4"/>
      <c r="Y383" s="6" t="s">
        <v>157</v>
      </c>
      <c r="Z383" s="4"/>
      <c r="AA383" s="4" t="str">
        <f t="shared" si="70"/>
        <v/>
      </c>
      <c r="AB383" s="4"/>
      <c r="AC383" s="4"/>
      <c r="AD383" s="4"/>
      <c r="AE383" s="2" t="str">
        <f>IFERROR(IF(INDEX(AE$1:AE382,MATCH(J383,J$1:J382,0),1)=0,"",INDEX(AE$1:AE382,MATCH(J383,J$1:J382,0),1)),"")</f>
        <v/>
      </c>
      <c r="AF383" s="2" t="str">
        <f>IFERROR(IF(INDEX(AF$1:AF382,MATCH(J383,J$1:J382,0),1)=0,"",INDEX(AF$1:AF382,MATCH(J383,J$1:J382,0),1)),"")</f>
        <v/>
      </c>
      <c r="AG383" s="2" t="str">
        <f>IFERROR(IF(INDEX(AG$1:AG382,MATCH(J383,J$1:J382,0),1)=0,"",INDEX(AG$1:AG382,MATCH(J383,J$1:J382,0),1)),"")</f>
        <v/>
      </c>
      <c r="AH383" s="2"/>
      <c r="AI383" s="2"/>
      <c r="AJ383" s="2"/>
      <c r="AK383" s="4"/>
      <c r="AL383" s="4"/>
      <c r="AM383" s="4"/>
      <c r="AN383" s="4"/>
      <c r="AO383" s="4"/>
      <c r="AP383" s="4"/>
      <c r="AQ383" s="4"/>
      <c r="AR383" s="4"/>
      <c r="AS383" s="4"/>
      <c r="AU383" s="7"/>
      <c r="AV383" s="47"/>
      <c r="AW383" s="66"/>
      <c r="AX383" s="66"/>
      <c r="AY383" s="66"/>
      <c r="AZ383" s="78"/>
      <c r="BA383" s="66"/>
      <c r="BB383" s="66"/>
      <c r="BC383" s="4"/>
      <c r="BD383" s="69"/>
      <c r="BE383" s="4"/>
      <c r="BF383" s="4"/>
      <c r="BG383" s="9"/>
      <c r="BH383" s="7"/>
      <c r="BI383" s="7"/>
      <c r="BJ383" s="7"/>
      <c r="BK383" s="7"/>
      <c r="BL383" s="7"/>
      <c r="BM383" s="7" t="str">
        <f t="shared" ca="1" si="71"/>
        <v/>
      </c>
      <c r="BN383" s="75" t="str">
        <f t="shared" si="72"/>
        <v/>
      </c>
      <c r="BO383" s="75" t="str">
        <f t="shared" si="73"/>
        <v/>
      </c>
      <c r="BU383" s="4" t="str">
        <f>IF(IFERROR(VLOOKUP(C383,C384:C$1993,1,0),"")="","",COUNTIF(C:C,C383))</f>
        <v/>
      </c>
      <c r="BY383" s="5" t="str">
        <f>IF(B383="","",IF(BU383="",1+(MAX(BY$2:BY382)),""))</f>
        <v/>
      </c>
      <c r="BZ383" s="5" t="str">
        <f t="shared" si="74"/>
        <v/>
      </c>
      <c r="CA383" s="5" t="str">
        <f t="shared" si="75"/>
        <v/>
      </c>
      <c r="CB383" s="14" t="str">
        <f t="shared" si="76"/>
        <v/>
      </c>
      <c r="CC383" s="25"/>
      <c r="CD383" s="15"/>
      <c r="CE383" s="5" t="str">
        <f t="shared" si="80"/>
        <v/>
      </c>
      <c r="CH383" s="5" t="str">
        <f t="shared" si="81"/>
        <v/>
      </c>
      <c r="CI383" s="5" t="str">
        <f>IF(J383="","",IFERROR(IF(VLOOKUP(J383,J$2:J382,1,0)=0,"",""),J383))</f>
        <v/>
      </c>
      <c r="CJ383" s="22" t="str">
        <f>IF(CI383="","",(IFERROR(VLOOKUP(MID(CI383,1,1),$DA$2:DE$28,3,0),0)+IFERROR(VLOOKUP(MID(CI383,2,1),DA$2:DE$28,4,0),0)+IFERROR(VLOOKUP(MID(CI383,3,1),DA$2:DE$28,5,0),0)+(ROW(CI383)/1000000000000)))</f>
        <v/>
      </c>
      <c r="CL383" s="5">
        <v>382</v>
      </c>
      <c r="CM383" s="5" t="str">
        <f>IFERROR(VLOOKUP(CL383,CH$2:CI1459,2,0),"")</f>
        <v/>
      </c>
      <c r="CO383" s="14"/>
      <c r="DG383" s="5" t="e">
        <f>IF(REPORTE!AH$2="si",IF(C383=VALUE(REPORTE!C$22),IF(SUM(DG384:DG$1993),CONCATENATE(INT(B383),", "),INT(B383)),""),IF(C383=VALUE(REPORTE!C$21),IF(SUM(DG384:DG$1993),CONCATENATE(INT(B383),", "),INT(B383)),""))</f>
        <v>#VALUE!</v>
      </c>
    </row>
    <row r="384" spans="1:112" s="5" customFormat="1" ht="15" customHeight="1" x14ac:dyDescent="0.25">
      <c r="A384" s="4" t="str">
        <f t="shared" ca="1" si="69"/>
        <v/>
      </c>
      <c r="B384" s="6"/>
      <c r="C384" s="8"/>
      <c r="D384" s="1" t="str">
        <f>IFERROR(INDEX('padron cfe'!B:B,MATCH(DATOS!C384,'padron cfe'!A:A,0),1),"")</f>
        <v/>
      </c>
      <c r="E384" s="1"/>
      <c r="F384" s="7"/>
      <c r="G384" s="9" t="s">
        <v>157</v>
      </c>
      <c r="H384" s="5" t="str">
        <f>IF(F384="","",IFERROR(CONCATENATE("PEUA",VLOOKUP(ESTADO,REPORTE!AV$2:AW$33,2,0),DIDTRITO_FORM,CADER_FORM,IFERROR(INDEX(BS:BS,MATCH(DAY(F384),BR:BR,0),1),DAY(F384)),IFERROR(INDEX(BS:BS,MATCH(MONTH(F384),BR:BR,0),1),MONTH(F384)),YEAR(F384),G384),""))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77"/>
        <v/>
      </c>
      <c r="T384" s="2" t="str">
        <f>IFERROR(INDEX('padron cfe'!D:D,MATCH(DATOS!C384,'padron cfe'!A:A,0),1),"")</f>
        <v/>
      </c>
      <c r="U384" s="4"/>
      <c r="V384" s="4"/>
      <c r="W384" s="4"/>
      <c r="X384" s="4"/>
      <c r="Y384" s="6" t="s">
        <v>157</v>
      </c>
      <c r="Z384" s="4"/>
      <c r="AA384" s="4" t="str">
        <f t="shared" si="70"/>
        <v/>
      </c>
      <c r="AB384" s="4"/>
      <c r="AC384" s="4"/>
      <c r="AD384" s="4"/>
      <c r="AE384" s="2" t="str">
        <f>IFERROR(IF(INDEX(AE$1:AE383,MATCH(J384,J$1:J383,0),1)=0,"",INDEX(AE$1:AE383,MATCH(J384,J$1:J383,0),1)),"")</f>
        <v/>
      </c>
      <c r="AF384" s="2" t="str">
        <f>IFERROR(IF(INDEX(AF$1:AF383,MATCH(J384,J$1:J383,0),1)=0,"",INDEX(AF$1:AF383,MATCH(J384,J$1:J383,0),1)),"")</f>
        <v/>
      </c>
      <c r="AG384" s="2" t="str">
        <f>IFERROR(IF(INDEX(AG$1:AG383,MATCH(J384,J$1:J383,0),1)=0,"",INDEX(AG$1:AG383,MATCH(J384,J$1:J383,0),1)),"")</f>
        <v/>
      </c>
      <c r="AH384" s="2"/>
      <c r="AI384" s="2"/>
      <c r="AJ384" s="2"/>
      <c r="AK384" s="4"/>
      <c r="AL384" s="4"/>
      <c r="AM384" s="4"/>
      <c r="AN384" s="4"/>
      <c r="AO384" s="4"/>
      <c r="AP384" s="4"/>
      <c r="AQ384" s="4"/>
      <c r="AR384" s="4"/>
      <c r="AS384" s="4"/>
      <c r="AU384" s="7"/>
      <c r="AV384" s="47"/>
      <c r="AW384" s="66"/>
      <c r="AX384" s="66"/>
      <c r="AY384" s="66"/>
      <c r="AZ384" s="78"/>
      <c r="BA384" s="66"/>
      <c r="BB384" s="66"/>
      <c r="BC384" s="4"/>
      <c r="BD384" s="69"/>
      <c r="BE384" s="4"/>
      <c r="BF384" s="4"/>
      <c r="BG384" s="9" t="s">
        <v>157</v>
      </c>
      <c r="BH384" s="7"/>
      <c r="BI384" s="7"/>
      <c r="BJ384" s="7"/>
      <c r="BK384" s="7"/>
      <c r="BL384" s="7"/>
      <c r="BM384" s="7" t="str">
        <f t="shared" ca="1" si="71"/>
        <v/>
      </c>
      <c r="BN384" s="75" t="str">
        <f t="shared" si="72"/>
        <v/>
      </c>
      <c r="BO384" s="75" t="str">
        <f t="shared" si="73"/>
        <v/>
      </c>
      <c r="BU384" s="4" t="str">
        <f>IF(IFERROR(VLOOKUP(C384,C385:C$1993,1,0),"")="","",COUNTIF(C:C,C384))</f>
        <v/>
      </c>
      <c r="BY384" s="5" t="str">
        <f>IF(B384="","",IF(BU384="",1+(MAX(BY$2:BY383)),""))</f>
        <v/>
      </c>
      <c r="BZ384" s="5" t="str">
        <f t="shared" si="74"/>
        <v/>
      </c>
      <c r="CA384" s="5" t="str">
        <f t="shared" si="75"/>
        <v/>
      </c>
      <c r="CB384" s="14" t="str">
        <f t="shared" si="76"/>
        <v/>
      </c>
      <c r="CC384" s="25"/>
      <c r="CD384" s="15"/>
      <c r="CE384" s="5" t="str">
        <f t="shared" si="80"/>
        <v/>
      </c>
      <c r="CH384" s="5" t="str">
        <f t="shared" si="81"/>
        <v/>
      </c>
      <c r="CI384" s="5" t="str">
        <f>IF(J384="","",IFERROR(IF(VLOOKUP(J384,J$2:J383,1,0)=0,"",""),J384))</f>
        <v/>
      </c>
      <c r="CJ384" s="22" t="str">
        <f>IF(CI384="","",(IFERROR(VLOOKUP(MID(CI384,1,1),$DA$2:DE$28,3,0),0)+IFERROR(VLOOKUP(MID(CI384,2,1),DA$2:DE$28,4,0),0)+IFERROR(VLOOKUP(MID(CI384,3,1),DA$2:DE$28,5,0),0)+(ROW(CI384)/1000000000000)))</f>
        <v/>
      </c>
      <c r="CL384" s="5">
        <v>383</v>
      </c>
      <c r="CM384" s="5" t="str">
        <f>IFERROR(VLOOKUP(CL384,CH$2:CI1460,2,0),"")</f>
        <v/>
      </c>
      <c r="CO384" s="14"/>
      <c r="DG384" s="5" t="e">
        <f>IF(REPORTE!AH$2="si",IF(C384=VALUE(REPORTE!C$22),IF(SUM(DG385:DG$1993),CONCATENATE(INT(B384),", "),INT(B384)),""),IF(C384=VALUE(REPORTE!C$21),IF(SUM(DG385:DG$1993),CONCATENATE(INT(B384),", "),INT(B384)),""))</f>
        <v>#VALUE!</v>
      </c>
    </row>
    <row r="385" spans="1:111" s="5" customFormat="1" ht="15" customHeight="1" x14ac:dyDescent="0.25">
      <c r="A385" s="4" t="str">
        <f t="shared" ca="1" si="69"/>
        <v/>
      </c>
      <c r="B385" s="6"/>
      <c r="C385" s="8"/>
      <c r="D385" s="1" t="str">
        <f>IFERROR(INDEX('padron cfe'!B:B,MATCH(DATOS!C385,'padron cfe'!A:A,0),1),"")</f>
        <v/>
      </c>
      <c r="E385" s="1"/>
      <c r="F385" s="7"/>
      <c r="G385" s="9" t="s">
        <v>157</v>
      </c>
      <c r="H385" s="5" t="str">
        <f>IF(F385="","",IFERROR(CONCATENATE("PEUA",VLOOKUP(ESTADO,REPORTE!AV$2:AW$33,2,0),DIDTRITO_FORM,CADER_FORM,IFERROR(INDEX(BS:BS,MATCH(DAY(F385),BR:BR,0),1),DAY(F385)),IFERROR(INDEX(BS:BS,MATCH(MONTH(F385),BR:BR,0),1),MONTH(F385)),YEAR(F385),G385),""))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77"/>
        <v/>
      </c>
      <c r="T385" s="2" t="str">
        <f>IFERROR(INDEX('padron cfe'!D:D,MATCH(DATOS!C385,'padron cfe'!A:A,0),1),"")</f>
        <v/>
      </c>
      <c r="U385" s="4"/>
      <c r="V385" s="4"/>
      <c r="W385" s="4"/>
      <c r="X385" s="4"/>
      <c r="Y385" s="6" t="s">
        <v>157</v>
      </c>
      <c r="Z385" s="4"/>
      <c r="AA385" s="4" t="str">
        <f t="shared" si="70"/>
        <v/>
      </c>
      <c r="AB385" s="4"/>
      <c r="AC385" s="4"/>
      <c r="AD385" s="4"/>
      <c r="AE385" s="2" t="str">
        <f>IFERROR(IF(INDEX(AE$1:AE384,MATCH(J385,J$1:J384,0),1)=0,"",INDEX(AE$1:AE384,MATCH(J385,J$1:J384,0),1)),"")</f>
        <v/>
      </c>
      <c r="AF385" s="2" t="str">
        <f>IFERROR(IF(INDEX(AF$1:AF384,MATCH(J385,J$1:J384,0),1)=0,"",INDEX(AF$1:AF384,MATCH(J385,J$1:J384,0),1)),"")</f>
        <v/>
      </c>
      <c r="AG385" s="2" t="str">
        <f>IFERROR(IF(INDEX(AG$1:AG384,MATCH(J385,J$1:J384,0),1)=0,"",INDEX(AG$1:AG384,MATCH(J385,J$1:J384,0),1)),"")</f>
        <v/>
      </c>
      <c r="AH385" s="2"/>
      <c r="AI385" s="2"/>
      <c r="AJ385" s="2"/>
      <c r="AK385" s="4"/>
      <c r="AL385" s="4"/>
      <c r="AM385" s="4"/>
      <c r="AN385" s="4"/>
      <c r="AO385" s="4"/>
      <c r="AP385" s="4"/>
      <c r="AQ385" s="4"/>
      <c r="AR385" s="4"/>
      <c r="AS385" s="4"/>
      <c r="AU385" s="7"/>
      <c r="AV385" s="47"/>
      <c r="AW385" s="66"/>
      <c r="AX385" s="66"/>
      <c r="AY385" s="66"/>
      <c r="AZ385" s="78"/>
      <c r="BA385" s="66"/>
      <c r="BB385" s="66"/>
      <c r="BC385" s="4"/>
      <c r="BD385" s="69"/>
      <c r="BE385" s="4"/>
      <c r="BF385" s="4"/>
      <c r="BG385" s="9"/>
      <c r="BH385" s="7"/>
      <c r="BI385" s="7"/>
      <c r="BJ385" s="7"/>
      <c r="BK385" s="7"/>
      <c r="BL385" s="7"/>
      <c r="BM385" s="7" t="str">
        <f t="shared" ca="1" si="71"/>
        <v/>
      </c>
      <c r="BN385" s="75" t="str">
        <f t="shared" si="72"/>
        <v/>
      </c>
      <c r="BO385" s="75" t="str">
        <f t="shared" si="73"/>
        <v/>
      </c>
      <c r="BU385" s="4" t="str">
        <f>IF(IFERROR(VLOOKUP(C385,C386:C$1993,1,0),"")="","",COUNTIF(C:C,C385))</f>
        <v/>
      </c>
      <c r="BY385" s="5" t="str">
        <f>IF(B385="","",IF(BU385="",1+(MAX(BY$2:BY384)),""))</f>
        <v/>
      </c>
      <c r="BZ385" s="5" t="str">
        <f t="shared" si="74"/>
        <v/>
      </c>
      <c r="CA385" s="5" t="str">
        <f t="shared" si="75"/>
        <v/>
      </c>
      <c r="CB385" s="14" t="str">
        <f t="shared" si="76"/>
        <v/>
      </c>
      <c r="CC385" s="25"/>
      <c r="CD385" s="15"/>
      <c r="CE385" s="5" t="str">
        <f t="shared" si="80"/>
        <v/>
      </c>
      <c r="CH385" s="5" t="str">
        <f t="shared" si="81"/>
        <v/>
      </c>
      <c r="CI385" s="5" t="str">
        <f>IF(J385="","",IFERROR(IF(VLOOKUP(J385,J$2:J384,1,0)=0,"",""),J385))</f>
        <v/>
      </c>
      <c r="CJ385" s="22" t="str">
        <f>IF(CI385="","",(IFERROR(VLOOKUP(MID(CI385,1,1),$DA$2:DE$28,3,0),0)+IFERROR(VLOOKUP(MID(CI385,2,1),DA$2:DE$28,4,0),0)+IFERROR(VLOOKUP(MID(CI385,3,1),DA$2:DE$28,5,0),0)+(ROW(CI385)/1000000000000)))</f>
        <v/>
      </c>
      <c r="CL385" s="5">
        <v>384</v>
      </c>
      <c r="CM385" s="5" t="str">
        <f>IFERROR(VLOOKUP(CL385,CH$2:CI1461,2,0),"")</f>
        <v/>
      </c>
      <c r="DG385" s="5" t="e">
        <f>IF(REPORTE!AH$2="si",IF(C385=VALUE(REPORTE!C$22),IF(SUM(DG386:DG$1993),CONCATENATE(INT(B385),", "),INT(B385)),""),IF(C385=VALUE(REPORTE!C$21),IF(SUM(DG386:DG$1993),CONCATENATE(INT(B385),", "),INT(B385)),""))</f>
        <v>#VALUE!</v>
      </c>
    </row>
    <row r="386" spans="1:111" s="5" customFormat="1" ht="15" customHeight="1" x14ac:dyDescent="0.25">
      <c r="A386" s="4" t="str">
        <f t="shared" ref="A386:A449" ca="1" si="82">IF(OR(BO386="",BM386="",BM386="VENCIDO"),IF(B386="","",IF(LEN(B386)=1,"000"&amp;B386,IF(LEN(B386)=2,"00"&amp;B386,IF(LEN(B386)=3,"0"&amp;B386,B386)))),C386)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IF(F386="","",IFERROR(CONCATENATE("PEUA",VLOOKUP(ESTADO,REPORTE!AV$2:AW$33,2,0),DIDTRITO_FORM,CADER_FORM,IFERROR(INDEX(BS:BS,MATCH(DAY(F386),BR:BR,0),1),DAY(F386)),IFERROR(INDEX(BS:BS,MATCH(MONTH(F386),BR:BR,0),1),MONTH(F386)),YEAR(F386),G386),""))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77"/>
        <v/>
      </c>
      <c r="T386" s="2" t="str">
        <f>IFERROR(INDEX('padron cfe'!D:D,MATCH(DATOS!C386,'padron cfe'!A:A,0),1),"")</f>
        <v/>
      </c>
      <c r="U386" s="4"/>
      <c r="V386" s="4"/>
      <c r="W386" s="4"/>
      <c r="X386" s="4"/>
      <c r="Y386" s="6" t="s">
        <v>157</v>
      </c>
      <c r="Z386" s="4"/>
      <c r="AA386" s="4" t="str">
        <f t="shared" ref="AA386:AA393" si="83">IF(Z386="","",(Z386*0.746*365*24)*0.75+438)</f>
        <v/>
      </c>
      <c r="AB386" s="4"/>
      <c r="AC386" s="4"/>
      <c r="AD386" s="4"/>
      <c r="AE386" s="2" t="str">
        <f>IFERROR(IF(INDEX(AE$1:AE385,MATCH(J386,J$1:J385,0),1)=0,"",INDEX(AE$1:AE385,MATCH(J386,J$1:J385,0),1)),"")</f>
        <v/>
      </c>
      <c r="AF386" s="2" t="str">
        <f>IFERROR(IF(INDEX(AF$1:AF385,MATCH(J386,J$1:J385,0),1)=0,"",INDEX(AF$1:AF385,MATCH(J386,J$1:J385,0),1)),"")</f>
        <v/>
      </c>
      <c r="AG386" s="2" t="str">
        <f>IFERROR(IF(INDEX(AG$1:AG385,MATCH(J386,J$1:J385,0),1)=0,"",INDEX(AG$1:AG385,MATCH(J386,J$1:J385,0),1)),"")</f>
        <v/>
      </c>
      <c r="AH386" s="2"/>
      <c r="AI386" s="2"/>
      <c r="AJ386" s="2"/>
      <c r="AK386" s="4"/>
      <c r="AL386" s="4"/>
      <c r="AM386" s="4"/>
      <c r="AN386" s="4"/>
      <c r="AO386" s="4"/>
      <c r="AP386" s="4"/>
      <c r="AQ386" s="4"/>
      <c r="AR386" s="4"/>
      <c r="AS386" s="4"/>
      <c r="AU386" s="7"/>
      <c r="AV386" s="47"/>
      <c r="AW386" s="66"/>
      <c r="AX386" s="66"/>
      <c r="AY386" s="66"/>
      <c r="AZ386" s="78"/>
      <c r="BA386" s="66"/>
      <c r="BB386" s="66"/>
      <c r="BC386" s="4"/>
      <c r="BD386" s="69"/>
      <c r="BE386" s="4"/>
      <c r="BF386" s="4"/>
      <c r="BG386" s="9" t="s">
        <v>157</v>
      </c>
      <c r="BH386" s="7"/>
      <c r="BI386" s="7"/>
      <c r="BJ386" s="7"/>
      <c r="BK386" s="7"/>
      <c r="BL386" s="7"/>
      <c r="BM386" s="7" t="str">
        <f t="shared" ref="BM386:BM449" ca="1" si="84">IFERROR(IF(BG386="","",IF(BC386=5,"",IF(BG386-TODAY()&gt;0,"VIGENTE","VENCIDO"))),"")</f>
        <v/>
      </c>
      <c r="BN386" s="75" t="str">
        <f t="shared" ref="BN386:BN449" si="85">IFERROR(IF(BD386=0,"",BD386/6000),"")</f>
        <v/>
      </c>
      <c r="BO386" s="75" t="str">
        <f t="shared" ref="BO386:BO449" si="86">IFERROR(IF(VALUE(AU386)&gt;VALUE(APERTURA_VENTANILLA),"OK",""),"")</f>
        <v/>
      </c>
      <c r="BU386" s="4" t="str">
        <f>IF(IFERROR(VLOOKUP(C386,C387:C$1993,1,0),"")="","",COUNTIF(C:C,C386))</f>
        <v/>
      </c>
      <c r="BY386" s="5" t="str">
        <f>IF(B386="","",IF(BU386="",1+(MAX(BY$2:BY385)),""))</f>
        <v/>
      </c>
      <c r="BZ386" s="5" t="str">
        <f t="shared" ref="BZ386:BZ449" si="87">IF(BY386="","",AA386)</f>
        <v/>
      </c>
      <c r="CA386" s="5" t="str">
        <f t="shared" ref="CA386:CA449" si="88">IF(BY386="","",H386)</f>
        <v/>
      </c>
      <c r="CB386" s="14" t="str">
        <f t="shared" ref="CB386:CB449" si="89">IF(BY386="","",C386)</f>
        <v/>
      </c>
      <c r="CC386" s="25"/>
      <c r="CD386" s="15"/>
      <c r="CE386" s="5" t="str">
        <f t="shared" si="80"/>
        <v/>
      </c>
      <c r="CH386" s="5" t="str">
        <f>IFERROR(RANK(CJ386,CJ$2:CJ$1493,1),"")</f>
        <v/>
      </c>
      <c r="CI386" s="5" t="str">
        <f>IF(J386="","",IFERROR(IF(VLOOKUP(J386,J$2:J385,1,0)=0,"",""),J386))</f>
        <v/>
      </c>
      <c r="CJ386" s="22" t="str">
        <f>IF(CI386="","",(IFERROR(VLOOKUP(MID(CI386,1,1),$DA$2:DE$28,3,0),0)+IFERROR(VLOOKUP(MID(CI386,2,1),DA$2:DE$28,4,0),0)+IFERROR(VLOOKUP(MID(CI386,3,1),DA$2:DE$28,5,0),0)+(ROW(CI386)/1000000000000)))</f>
        <v/>
      </c>
      <c r="CL386" s="5">
        <v>385</v>
      </c>
      <c r="CM386" s="5" t="str">
        <f>IFERROR(VLOOKUP(CL386,CH$2:CI1462,2,0),"")</f>
        <v/>
      </c>
      <c r="DG386" s="5" t="e">
        <f>IF(REPORTE!AH$2="si",IF(C386=VALUE(REPORTE!C$22),IF(SUM(DG387:DG$1993),CONCATENATE(INT(B386),", "),INT(B386)),""),IF(C386=VALUE(REPORTE!C$21),IF(SUM(DG387:DG$1993),CONCATENATE(INT(B386),", "),INT(B386)),""))</f>
        <v>#VALUE!</v>
      </c>
    </row>
    <row r="387" spans="1:111" s="5" customFormat="1" ht="15" customHeight="1" x14ac:dyDescent="0.25">
      <c r="A387" s="4" t="str">
        <f t="shared" ca="1" si="82"/>
        <v/>
      </c>
      <c r="B387" s="6"/>
      <c r="C387" s="8"/>
      <c r="D387" s="1" t="str">
        <f>IFERROR(INDEX('padron cfe'!B:B,MATCH(DATOS!C387,'padron cfe'!A:A,0),1),"")</f>
        <v/>
      </c>
      <c r="E387" s="1"/>
      <c r="F387" s="7"/>
      <c r="G387" s="9" t="s">
        <v>157</v>
      </c>
      <c r="H387" s="5" t="str">
        <f>IF(F387="","",IFERROR(CONCATENATE("PEUA",VLOOKUP(ESTADO,REPORTE!AV$2:AW$33,2,0),DIDTRITO_FORM,CADER_FORM,IFERROR(INDEX(BS:BS,MATCH(DAY(F387),BR:BR,0),1),DAY(F387)),IFERROR(INDEX(BS:BS,MATCH(MONTH(F387),BR:BR,0),1),MONTH(F387)),YEAR(F387),G387),""))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0">IF(J387="","",Q386)</f>
        <v/>
      </c>
      <c r="T387" s="2" t="str">
        <f>IFERROR(INDEX('padron cfe'!D:D,MATCH(DATOS!C387,'padron cfe'!A:A,0),1),"")</f>
        <v/>
      </c>
      <c r="U387" s="4"/>
      <c r="V387" s="4"/>
      <c r="W387" s="4"/>
      <c r="X387" s="4"/>
      <c r="Y387" s="6" t="s">
        <v>157</v>
      </c>
      <c r="Z387" s="4"/>
      <c r="AA387" s="4" t="str">
        <f t="shared" si="83"/>
        <v/>
      </c>
      <c r="AB387" s="4"/>
      <c r="AC387" s="4"/>
      <c r="AD387" s="4"/>
      <c r="AE387" s="2" t="str">
        <f>IFERROR(IF(INDEX(AE$1:AE386,MATCH(J387,J$1:J386,0),1)=0,"",INDEX(AE$1:AE386,MATCH(J387,J$1:J386,0),1)),"")</f>
        <v/>
      </c>
      <c r="AF387" s="2" t="str">
        <f>IFERROR(IF(INDEX(AF$1:AF386,MATCH(J387,J$1:J386,0),1)=0,"",INDEX(AF$1:AF386,MATCH(J387,J$1:J386,0),1)),"")</f>
        <v/>
      </c>
      <c r="AG387" s="2" t="str">
        <f>IFERROR(IF(INDEX(AG$1:AG386,MATCH(J387,J$1:J386,0),1)=0,"",INDEX(AG$1:AG386,MATCH(J387,J$1:J386,0),1)),"")</f>
        <v/>
      </c>
      <c r="AH387" s="2"/>
      <c r="AI387" s="2"/>
      <c r="AJ387" s="2"/>
      <c r="AK387" s="4"/>
      <c r="AL387" s="4"/>
      <c r="AM387" s="4"/>
      <c r="AN387" s="4"/>
      <c r="AO387" s="4"/>
      <c r="AP387" s="4"/>
      <c r="AQ387" s="4"/>
      <c r="AR387" s="4"/>
      <c r="AS387" s="4"/>
      <c r="AU387" s="7"/>
      <c r="AV387" s="47"/>
      <c r="AW387" s="66"/>
      <c r="AX387" s="66"/>
      <c r="AY387" s="66"/>
      <c r="AZ387" s="78"/>
      <c r="BA387" s="66"/>
      <c r="BB387" s="66"/>
      <c r="BC387" s="4"/>
      <c r="BD387" s="69"/>
      <c r="BE387" s="4"/>
      <c r="BF387" s="4"/>
      <c r="BG387" s="9"/>
      <c r="BH387" s="7"/>
      <c r="BI387" s="7"/>
      <c r="BJ387" s="7"/>
      <c r="BK387" s="7"/>
      <c r="BL387" s="7"/>
      <c r="BM387" s="7" t="str">
        <f t="shared" ca="1" si="84"/>
        <v/>
      </c>
      <c r="BN387" s="75" t="str">
        <f t="shared" si="85"/>
        <v/>
      </c>
      <c r="BO387" s="75" t="str">
        <f t="shared" si="86"/>
        <v/>
      </c>
      <c r="BU387" s="4" t="str">
        <f>IF(IFERROR(VLOOKUP(C387,C388:C$1993,1,0),"")="","",COUNTIF(C:C,C387))</f>
        <v/>
      </c>
      <c r="BY387" s="5" t="str">
        <f>IF(B387="","",IF(BU387="",1+(MAX(BY$2:BY386)),""))</f>
        <v/>
      </c>
      <c r="BZ387" s="5" t="str">
        <f t="shared" si="87"/>
        <v/>
      </c>
      <c r="CA387" s="5" t="str">
        <f t="shared" si="88"/>
        <v/>
      </c>
      <c r="CB387" s="14" t="str">
        <f t="shared" si="89"/>
        <v/>
      </c>
      <c r="CC387" s="25"/>
      <c r="CD387" s="15"/>
      <c r="CE387" s="5" t="str">
        <f t="shared" si="80"/>
        <v/>
      </c>
      <c r="CH387" s="5" t="str">
        <f>IFERROR(RANK(CJ387,CJ$2:CJ$1493,1),"")</f>
        <v/>
      </c>
      <c r="CI387" s="5" t="str">
        <f>IF(J387="","",IFERROR(IF(VLOOKUP(J387,J$2:J386,1,0)=0,"",""),J387))</f>
        <v/>
      </c>
      <c r="CJ387" s="22" t="str">
        <f>IF(CI387="","",(IFERROR(VLOOKUP(MID(CI387,1,1),$DA$2:DE$28,3,0),0)+IFERROR(VLOOKUP(MID(CI387,2,1),DA$2:DE$28,4,0),0)+IFERROR(VLOOKUP(MID(CI387,3,1),DA$2:DE$28,5,0),0)+(ROW(CI387)/1000000000000)))</f>
        <v/>
      </c>
      <c r="CL387" s="5">
        <v>386</v>
      </c>
      <c r="CM387" s="5" t="str">
        <f>IFERROR(VLOOKUP(CL387,CH$2:CI1463,2,0),"")</f>
        <v/>
      </c>
      <c r="DG387" s="5" t="e">
        <f>IF(REPORTE!AH$2="si",IF(C387=VALUE(REPORTE!C$22),IF(SUM(DG388:DG$1993),CONCATENATE(INT(B387),", "),INT(B387)),""),IF(C387=VALUE(REPORTE!C$21),IF(SUM(DG388:DG$1993),CONCATENATE(INT(B387),", "),INT(B387)),""))</f>
        <v>#VALUE!</v>
      </c>
    </row>
    <row r="388" spans="1:111" s="5" customFormat="1" ht="15" customHeight="1" x14ac:dyDescent="0.25">
      <c r="A388" s="4" t="str">
        <f t="shared" ca="1" si="82"/>
        <v/>
      </c>
      <c r="B388" s="6"/>
      <c r="C388" s="8"/>
      <c r="D388" s="1" t="str">
        <f>IFERROR(INDEX('padron cfe'!B:B,MATCH(DATOS!C388,'padron cfe'!A:A,0),1),"")</f>
        <v/>
      </c>
      <c r="E388" s="1"/>
      <c r="F388" s="7"/>
      <c r="G388" s="9" t="s">
        <v>157</v>
      </c>
      <c r="H388" s="5" t="str">
        <f>IF(F388="","",IFERROR(CONCATENATE("PEUA",VLOOKUP(ESTADO,REPORTE!AV$2:AW$33,2,0),DIDTRITO_FORM,CADER_FORM,IFERROR(INDEX(BS:BS,MATCH(DAY(F388),BR:BR,0),1),DAY(F388)),IFERROR(INDEX(BS:BS,MATCH(MONTH(F388),BR:BR,0),1),MONTH(F388)),YEAR(F388),G388),""))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0"/>
        <v/>
      </c>
      <c r="T388" s="2" t="str">
        <f>IFERROR(INDEX('padron cfe'!D:D,MATCH(DATOS!C388,'padron cfe'!A:A,0),1),"")</f>
        <v/>
      </c>
      <c r="U388" s="4"/>
      <c r="V388" s="4"/>
      <c r="W388" s="4"/>
      <c r="X388" s="4"/>
      <c r="Y388" s="6" t="s">
        <v>157</v>
      </c>
      <c r="Z388" s="4"/>
      <c r="AA388" s="4" t="str">
        <f t="shared" si="83"/>
        <v/>
      </c>
      <c r="AB388" s="4"/>
      <c r="AC388" s="4"/>
      <c r="AD388" s="4"/>
      <c r="AE388" s="2" t="str">
        <f>IFERROR(IF(INDEX(AE$1:AE387,MATCH(J388,J$1:J387,0),1)=0,"",INDEX(AE$1:AE387,MATCH(J388,J$1:J387,0),1)),"")</f>
        <v/>
      </c>
      <c r="AF388" s="2" t="str">
        <f>IFERROR(IF(INDEX(AF$1:AF387,MATCH(J388,J$1:J387,0),1)=0,"",INDEX(AF$1:AF387,MATCH(J388,J$1:J387,0),1)),"")</f>
        <v/>
      </c>
      <c r="AG388" s="2" t="str">
        <f>IFERROR(IF(INDEX(AG$1:AG387,MATCH(J388,J$1:J387,0),1)=0,"",INDEX(AG$1:AG387,MATCH(J388,J$1:J387,0),1)),"")</f>
        <v/>
      </c>
      <c r="AH388" s="2"/>
      <c r="AI388" s="2"/>
      <c r="AJ388" s="2"/>
      <c r="AK388" s="4"/>
      <c r="AL388" s="4"/>
      <c r="AM388" s="4"/>
      <c r="AN388" s="4"/>
      <c r="AO388" s="4"/>
      <c r="AP388" s="4"/>
      <c r="AQ388" s="4"/>
      <c r="AR388" s="4"/>
      <c r="AS388" s="4"/>
      <c r="AU388" s="7"/>
      <c r="AV388" s="47"/>
      <c r="AW388" s="66"/>
      <c r="AX388" s="66"/>
      <c r="AY388" s="66"/>
      <c r="AZ388" s="78"/>
      <c r="BA388" s="66"/>
      <c r="BB388" s="66"/>
      <c r="BC388" s="4"/>
      <c r="BD388" s="69"/>
      <c r="BE388" s="4"/>
      <c r="BF388" s="4"/>
      <c r="BG388" s="9" t="s">
        <v>157</v>
      </c>
      <c r="BH388" s="7"/>
      <c r="BI388" s="7"/>
      <c r="BJ388" s="7"/>
      <c r="BK388" s="7"/>
      <c r="BL388" s="7"/>
      <c r="BM388" s="7" t="str">
        <f t="shared" ca="1" si="84"/>
        <v/>
      </c>
      <c r="BN388" s="75" t="str">
        <f t="shared" si="85"/>
        <v/>
      </c>
      <c r="BO388" s="75" t="str">
        <f t="shared" si="86"/>
        <v/>
      </c>
      <c r="BU388" s="4" t="str">
        <f>IF(IFERROR(VLOOKUP(C388,C389:C$1993,1,0),"")="","",COUNTIF(C:C,C388))</f>
        <v/>
      </c>
      <c r="BY388" s="5" t="str">
        <f>IF(B388="","",IF(BU388="",1+(MAX(BY$2:BY387)),""))</f>
        <v/>
      </c>
      <c r="BZ388" s="5" t="str">
        <f t="shared" si="87"/>
        <v/>
      </c>
      <c r="CA388" s="5" t="str">
        <f t="shared" si="88"/>
        <v/>
      </c>
      <c r="CB388" s="14" t="str">
        <f t="shared" si="89"/>
        <v/>
      </c>
      <c r="CC388" s="25"/>
      <c r="CD388" s="15"/>
      <c r="CE388" s="5" t="str">
        <f t="shared" si="80"/>
        <v/>
      </c>
      <c r="CH388" s="5" t="str">
        <f t="shared" ref="CH388:CH449" si="91">IFERROR(RANK(CJ388,CJ$2:CJ$1493,1),"")</f>
        <v/>
      </c>
      <c r="CI388" s="5" t="str">
        <f>IF(J388="","",IFERROR(IF(VLOOKUP(J388,J$2:J387,1,0)=0,"",""),J388))</f>
        <v/>
      </c>
      <c r="CJ388" s="22" t="str">
        <f>IF(CI388="","",(IFERROR(VLOOKUP(MID(CI388,1,1),$DA$2:DE$28,3,0),0)+IFERROR(VLOOKUP(MID(CI388,2,1),DA$2:DE$28,4,0),0)+IFERROR(VLOOKUP(MID(CI388,3,1),DA$2:DE$28,5,0),0)+(ROW(CI388)/1000000000000)))</f>
        <v/>
      </c>
      <c r="CL388" s="5">
        <v>387</v>
      </c>
      <c r="CM388" s="5" t="str">
        <f>IFERROR(VLOOKUP(CL388,CH$2:CI1464,2,0),"")</f>
        <v/>
      </c>
      <c r="DG388" s="5" t="e">
        <f>IF(REPORTE!AH$2="si",IF(C388=VALUE(REPORTE!C$22),IF(SUM(DG389:DG$1993),CONCATENATE(INT(B388),", "),INT(B388)),""),IF(C388=VALUE(REPORTE!C$21),IF(SUM(DG389:DG$1993),CONCATENATE(INT(B388),", "),INT(B388)),""))</f>
        <v>#VALUE!</v>
      </c>
    </row>
    <row r="389" spans="1:111" s="5" customFormat="1" ht="15" customHeight="1" x14ac:dyDescent="0.25">
      <c r="A389" s="4" t="str">
        <f t="shared" ca="1" si="82"/>
        <v/>
      </c>
      <c r="B389" s="6"/>
      <c r="C389" s="8"/>
      <c r="D389" s="1" t="str">
        <f>IFERROR(INDEX('padron cfe'!B:B,MATCH(DATOS!C389,'padron cfe'!A:A,0),1),"")</f>
        <v/>
      </c>
      <c r="E389" s="1"/>
      <c r="F389" s="7"/>
      <c r="G389" s="9" t="s">
        <v>157</v>
      </c>
      <c r="H389" s="5" t="str">
        <f>IF(F389="","",IFERROR(CONCATENATE("PEUA",VLOOKUP(ESTADO,REPORTE!AV$2:AW$33,2,0),DIDTRITO_FORM,CADER_FORM,IFERROR(INDEX(BS:BS,MATCH(DAY(F389),BR:BR,0),1),DAY(F389)),IFERROR(INDEX(BS:BS,MATCH(MONTH(F389),BR:BR,0),1),MONTH(F389)),YEAR(F389),G389),""))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0"/>
        <v/>
      </c>
      <c r="T389" s="2" t="str">
        <f>IFERROR(INDEX('padron cfe'!D:D,MATCH(DATOS!C389,'padron cfe'!A:A,0),1),"")</f>
        <v/>
      </c>
      <c r="U389" s="4"/>
      <c r="V389" s="4"/>
      <c r="W389" s="4"/>
      <c r="X389" s="4"/>
      <c r="Y389" s="6" t="s">
        <v>157</v>
      </c>
      <c r="Z389" s="4"/>
      <c r="AA389" s="4" t="str">
        <f t="shared" si="83"/>
        <v/>
      </c>
      <c r="AB389" s="4"/>
      <c r="AC389" s="4"/>
      <c r="AD389" s="4"/>
      <c r="AE389" s="2" t="str">
        <f>IFERROR(IF(INDEX(AE$1:AE388,MATCH(J389,J$1:J388,0),1)=0,"",INDEX(AE$1:AE388,MATCH(J389,J$1:J388,0),1)),"")</f>
        <v/>
      </c>
      <c r="AF389" s="2" t="str">
        <f>IFERROR(IF(INDEX(AF$1:AF388,MATCH(J389,J$1:J388,0),1)=0,"",INDEX(AF$1:AF388,MATCH(J389,J$1:J388,0),1)),"")</f>
        <v/>
      </c>
      <c r="AG389" s="2" t="str">
        <f>IFERROR(IF(INDEX(AG$1:AG388,MATCH(J389,J$1:J388,0),1)=0,"",INDEX(AG$1:AG388,MATCH(J389,J$1:J388,0),1)),"")</f>
        <v/>
      </c>
      <c r="AH389" s="2"/>
      <c r="AI389" s="2"/>
      <c r="AJ389" s="2"/>
      <c r="AK389" s="4"/>
      <c r="AL389" s="4"/>
      <c r="AM389" s="4"/>
      <c r="AN389" s="4"/>
      <c r="AO389" s="4"/>
      <c r="AP389" s="4"/>
      <c r="AQ389" s="4"/>
      <c r="AR389" s="4"/>
      <c r="AS389" s="4"/>
      <c r="AU389" s="7"/>
      <c r="AV389" s="47"/>
      <c r="AW389" s="66"/>
      <c r="AX389" s="66"/>
      <c r="AY389" s="66"/>
      <c r="AZ389" s="78"/>
      <c r="BA389" s="66"/>
      <c r="BB389" s="66"/>
      <c r="BC389" s="4"/>
      <c r="BD389" s="69"/>
      <c r="BE389" s="4"/>
      <c r="BF389" s="4"/>
      <c r="BG389" s="9"/>
      <c r="BH389" s="7"/>
      <c r="BI389" s="7"/>
      <c r="BJ389" s="7"/>
      <c r="BK389" s="7"/>
      <c r="BL389" s="7"/>
      <c r="BM389" s="7" t="str">
        <f t="shared" ca="1" si="84"/>
        <v/>
      </c>
      <c r="BN389" s="75" t="str">
        <f t="shared" si="85"/>
        <v/>
      </c>
      <c r="BO389" s="75" t="str">
        <f t="shared" si="86"/>
        <v/>
      </c>
      <c r="BU389" s="4" t="str">
        <f>IF(IFERROR(VLOOKUP(C389,C390:C$1993,1,0),"")="","",COUNTIF(C:C,C389))</f>
        <v/>
      </c>
      <c r="BY389" s="5" t="str">
        <f>IF(B389="","",IF(BU389="",1+(MAX(BY$2:BY388)),""))</f>
        <v/>
      </c>
      <c r="BZ389" s="5" t="str">
        <f t="shared" si="87"/>
        <v/>
      </c>
      <c r="CA389" s="5" t="str">
        <f t="shared" si="88"/>
        <v/>
      </c>
      <c r="CB389" s="14" t="str">
        <f t="shared" si="89"/>
        <v/>
      </c>
      <c r="CC389" s="25"/>
      <c r="CD389" s="15"/>
      <c r="CE389" s="5" t="str">
        <f t="shared" si="80"/>
        <v/>
      </c>
      <c r="CH389" s="5" t="str">
        <f t="shared" si="91"/>
        <v/>
      </c>
      <c r="CI389" s="5" t="str">
        <f>IF(J389="","",IFERROR(IF(VLOOKUP(J389,J$2:J388,1,0)=0,"",""),J389))</f>
        <v/>
      </c>
      <c r="CJ389" s="22" t="str">
        <f>IF(CI389="","",(IFERROR(VLOOKUP(MID(CI389,1,1),$DA$2:DE$28,3,0),0)+IFERROR(VLOOKUP(MID(CI389,2,1),DA$2:DE$28,4,0),0)+IFERROR(VLOOKUP(MID(CI389,3,1),DA$2:DE$28,5,0),0)+(ROW(CI389)/1000000000000)))</f>
        <v/>
      </c>
      <c r="CL389" s="5">
        <v>388</v>
      </c>
      <c r="CM389" s="5" t="str">
        <f>IFERROR(VLOOKUP(CL389,CH$2:CI1465,2,0),"")</f>
        <v/>
      </c>
      <c r="DG389" s="5" t="e">
        <f>IF(REPORTE!AH$2="si",IF(C389=VALUE(REPORTE!C$22),IF(SUM(DG390:DG$1993),CONCATENATE(INT(B389),", "),INT(B389)),""),IF(C389=VALUE(REPORTE!C$21),IF(SUM(DG390:DG$1993),CONCATENATE(INT(B389),", "),INT(B389)),""))</f>
        <v>#VALUE!</v>
      </c>
    </row>
    <row r="390" spans="1:111" s="5" customFormat="1" ht="15" customHeight="1" x14ac:dyDescent="0.25">
      <c r="A390" s="4" t="str">
        <f t="shared" ca="1" si="82"/>
        <v/>
      </c>
      <c r="B390" s="6"/>
      <c r="C390" s="8"/>
      <c r="D390" s="1" t="str">
        <f>IFERROR(INDEX('padron cfe'!B:B,MATCH(DATOS!C390,'padron cfe'!A:A,0),1),"")</f>
        <v/>
      </c>
      <c r="E390" s="1"/>
      <c r="F390" s="7"/>
      <c r="G390" s="9" t="s">
        <v>157</v>
      </c>
      <c r="H390" s="5" t="str">
        <f>IF(F390="","",IFERROR(CONCATENATE("PEUA",VLOOKUP(ESTADO,REPORTE!AV$2:AW$33,2,0),DIDTRITO_FORM,CADER_FORM,IFERROR(INDEX(BS:BS,MATCH(DAY(F390),BR:BR,0),1),DAY(F390)),IFERROR(INDEX(BS:BS,MATCH(MONTH(F390),BR:BR,0),1),MONTH(F390)),YEAR(F390),G390),""))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0"/>
        <v/>
      </c>
      <c r="T390" s="2" t="str">
        <f>IFERROR(INDEX('padron cfe'!D:D,MATCH(DATOS!C390,'padron cfe'!A:A,0),1),"")</f>
        <v/>
      </c>
      <c r="U390" s="4"/>
      <c r="V390" s="4"/>
      <c r="W390" s="4"/>
      <c r="X390" s="4"/>
      <c r="Y390" s="6" t="s">
        <v>157</v>
      </c>
      <c r="Z390" s="4"/>
      <c r="AA390" s="4" t="str">
        <f t="shared" si="83"/>
        <v/>
      </c>
      <c r="AB390" s="4"/>
      <c r="AC390" s="4"/>
      <c r="AD390" s="4"/>
      <c r="AE390" s="2" t="str">
        <f>IFERROR(IF(INDEX(AE$1:AE389,MATCH(J390,J$1:J389,0),1)=0,"",INDEX(AE$1:AE389,MATCH(J390,J$1:J389,0),1)),"")</f>
        <v/>
      </c>
      <c r="AF390" s="2" t="str">
        <f>IFERROR(IF(INDEX(AF$1:AF389,MATCH(J390,J$1:J389,0),1)=0,"",INDEX(AF$1:AF389,MATCH(J390,J$1:J389,0),1)),"")</f>
        <v/>
      </c>
      <c r="AG390" s="2" t="str">
        <f>IFERROR(IF(INDEX(AG$1:AG389,MATCH(J390,J$1:J389,0),1)=0,"",INDEX(AG$1:AG389,MATCH(J390,J$1:J389,0),1)),"")</f>
        <v/>
      </c>
      <c r="AH390" s="2"/>
      <c r="AI390" s="2"/>
      <c r="AJ390" s="2"/>
      <c r="AK390" s="4"/>
      <c r="AL390" s="4"/>
      <c r="AM390" s="4"/>
      <c r="AN390" s="4"/>
      <c r="AO390" s="4"/>
      <c r="AP390" s="4"/>
      <c r="AQ390" s="4"/>
      <c r="AR390" s="4"/>
      <c r="AS390" s="4"/>
      <c r="AU390" s="7"/>
      <c r="AV390" s="47"/>
      <c r="AW390" s="66"/>
      <c r="AX390" s="66"/>
      <c r="AY390" s="66"/>
      <c r="AZ390" s="78"/>
      <c r="BA390" s="66"/>
      <c r="BB390" s="66"/>
      <c r="BC390" s="4"/>
      <c r="BD390" s="69"/>
      <c r="BE390" s="4"/>
      <c r="BF390" s="4"/>
      <c r="BG390" s="9" t="s">
        <v>157</v>
      </c>
      <c r="BH390" s="7"/>
      <c r="BI390" s="7"/>
      <c r="BJ390" s="7"/>
      <c r="BK390" s="7"/>
      <c r="BL390" s="7"/>
      <c r="BM390" s="7" t="str">
        <f t="shared" ca="1" si="84"/>
        <v/>
      </c>
      <c r="BN390" s="75" t="str">
        <f t="shared" si="85"/>
        <v/>
      </c>
      <c r="BO390" s="75" t="str">
        <f t="shared" si="86"/>
        <v/>
      </c>
      <c r="BU390" s="4" t="str">
        <f>IF(IFERROR(VLOOKUP(C390,C391:C$1993,1,0),"")="","",COUNTIF(C:C,C390))</f>
        <v/>
      </c>
      <c r="BY390" s="5" t="str">
        <f>IF(B390="","",IF(BU390="",1+(MAX(BY$2:BY389)),""))</f>
        <v/>
      </c>
      <c r="BZ390" s="5" t="str">
        <f t="shared" si="87"/>
        <v/>
      </c>
      <c r="CA390" s="5" t="str">
        <f t="shared" si="88"/>
        <v/>
      </c>
      <c r="CB390" s="14" t="str">
        <f t="shared" si="89"/>
        <v/>
      </c>
      <c r="CC390" s="25"/>
      <c r="CD390" s="15"/>
      <c r="CE390" s="5" t="str">
        <f t="shared" si="80"/>
        <v/>
      </c>
      <c r="CH390" s="5" t="str">
        <f t="shared" si="91"/>
        <v/>
      </c>
      <c r="CI390" s="5" t="str">
        <f>IF(J390="","",IFERROR(IF(VLOOKUP(J390,J$2:J389,1,0)=0,"",""),J390))</f>
        <v/>
      </c>
      <c r="CJ390" s="22" t="str">
        <f>IF(CI390="","",(IFERROR(VLOOKUP(MID(CI390,1,1),$DA$2:DE$28,3,0),0)+IFERROR(VLOOKUP(MID(CI390,2,1),DA$2:DE$28,4,0),0)+IFERROR(VLOOKUP(MID(CI390,3,1),DA$2:DE$28,5,0),0)+(ROW(CI390)/1000000000000)))</f>
        <v/>
      </c>
      <c r="CL390" s="5">
        <v>389</v>
      </c>
      <c r="CM390" s="5" t="str">
        <f>IFERROR(VLOOKUP(CL390,CH$2:CI1466,2,0),"")</f>
        <v/>
      </c>
      <c r="DG390" s="5" t="e">
        <f>IF(REPORTE!AH$2="si",IF(C390=VALUE(REPORTE!C$22),IF(SUM(DG391:DG$1993),CONCATENATE(INT(B390),", "),INT(B390)),""),IF(C390=VALUE(REPORTE!C$21),IF(SUM(DG391:DG$1993),CONCATENATE(INT(B390),", "),INT(B390)),""))</f>
        <v>#VALUE!</v>
      </c>
    </row>
    <row r="391" spans="1:111" s="5" customFormat="1" ht="15" customHeight="1" x14ac:dyDescent="0.25">
      <c r="A391" s="4" t="str">
        <f t="shared" ca="1" si="82"/>
        <v/>
      </c>
      <c r="B391" s="6"/>
      <c r="C391" s="8"/>
      <c r="D391" s="1" t="str">
        <f>IFERROR(INDEX('padron cfe'!B:B,MATCH(DATOS!C391,'padron cfe'!A:A,0),1),"")</f>
        <v/>
      </c>
      <c r="E391" s="1"/>
      <c r="F391" s="7"/>
      <c r="G391" s="9" t="s">
        <v>157</v>
      </c>
      <c r="H391" s="5" t="str">
        <f>IF(F391="","",IFERROR(CONCATENATE("PEUA",VLOOKUP(ESTADO,REPORTE!AV$2:AW$33,2,0),DIDTRITO_FORM,CADER_FORM,IFERROR(INDEX(BS:BS,MATCH(DAY(F391),BR:BR,0),1),DAY(F391)),IFERROR(INDEX(BS:BS,MATCH(MONTH(F391),BR:BR,0),1),MONTH(F391)),YEAR(F391),G391),""))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0"/>
        <v/>
      </c>
      <c r="T391" s="2" t="str">
        <f>IFERROR(INDEX('padron cfe'!D:D,MATCH(DATOS!C391,'padron cfe'!A:A,0),1),"")</f>
        <v/>
      </c>
      <c r="U391" s="4"/>
      <c r="V391" s="4"/>
      <c r="W391" s="4"/>
      <c r="X391" s="4"/>
      <c r="Y391" s="6" t="s">
        <v>157</v>
      </c>
      <c r="Z391" s="4"/>
      <c r="AA391" s="4" t="str">
        <f t="shared" si="83"/>
        <v/>
      </c>
      <c r="AB391" s="4"/>
      <c r="AC391" s="4"/>
      <c r="AD391" s="4"/>
      <c r="AE391" s="2" t="str">
        <f>IFERROR(IF(INDEX(AE$1:AE390,MATCH(J391,J$1:J390,0),1)=0,"",INDEX(AE$1:AE390,MATCH(J391,J$1:J390,0),1)),"")</f>
        <v/>
      </c>
      <c r="AF391" s="2" t="str">
        <f>IFERROR(IF(INDEX(AF$1:AF390,MATCH(J391,J$1:J390,0),1)=0,"",INDEX(AF$1:AF390,MATCH(J391,J$1:J390,0),1)),"")</f>
        <v/>
      </c>
      <c r="AG391" s="2" t="str">
        <f>IFERROR(IF(INDEX(AG$1:AG390,MATCH(J391,J$1:J390,0),1)=0,"",INDEX(AG$1:AG390,MATCH(J391,J$1:J390,0),1)),"")</f>
        <v/>
      </c>
      <c r="AH391" s="2"/>
      <c r="AI391" s="2"/>
      <c r="AJ391" s="2"/>
      <c r="AK391" s="4"/>
      <c r="AL391" s="4"/>
      <c r="AM391" s="4"/>
      <c r="AN391" s="4"/>
      <c r="AO391" s="4"/>
      <c r="AP391" s="4"/>
      <c r="AQ391" s="4"/>
      <c r="AR391" s="4"/>
      <c r="AS391" s="4"/>
      <c r="AU391" s="7"/>
      <c r="AV391" s="47"/>
      <c r="AW391" s="66"/>
      <c r="AX391" s="66"/>
      <c r="AY391" s="66"/>
      <c r="AZ391" s="78"/>
      <c r="BA391" s="66"/>
      <c r="BB391" s="66"/>
      <c r="BC391" s="4"/>
      <c r="BD391" s="69"/>
      <c r="BE391" s="4"/>
      <c r="BF391" s="4"/>
      <c r="BG391" s="9"/>
      <c r="BH391" s="7"/>
      <c r="BI391" s="7"/>
      <c r="BJ391" s="7"/>
      <c r="BK391" s="7"/>
      <c r="BL391" s="7"/>
      <c r="BM391" s="7" t="str">
        <f t="shared" ca="1" si="84"/>
        <v/>
      </c>
      <c r="BN391" s="75" t="str">
        <f t="shared" si="85"/>
        <v/>
      </c>
      <c r="BO391" s="75" t="str">
        <f t="shared" si="86"/>
        <v/>
      </c>
      <c r="BU391" s="4" t="str">
        <f>IF(IFERROR(VLOOKUP(C391,C392:C$1993,1,0),"")="","",COUNTIF(C:C,C391))</f>
        <v/>
      </c>
      <c r="BY391" s="5" t="str">
        <f>IF(B391="","",IF(BU391="",1+(MAX(BY$2:BY390)),""))</f>
        <v/>
      </c>
      <c r="BZ391" s="5" t="str">
        <f t="shared" si="87"/>
        <v/>
      </c>
      <c r="CA391" s="5" t="str">
        <f t="shared" si="88"/>
        <v/>
      </c>
      <c r="CB391" s="14" t="str">
        <f t="shared" si="89"/>
        <v/>
      </c>
      <c r="CC391" s="25"/>
      <c r="CD391" s="15"/>
      <c r="CE391" s="5" t="str">
        <f t="shared" si="80"/>
        <v/>
      </c>
      <c r="CH391" s="5" t="str">
        <f t="shared" si="91"/>
        <v/>
      </c>
      <c r="CI391" s="5" t="str">
        <f>IF(J391="","",IFERROR(IF(VLOOKUP(J391,J$2:J390,1,0)=0,"",""),J391))</f>
        <v/>
      </c>
      <c r="CJ391" s="22" t="str">
        <f>IF(CI391="","",(IFERROR(VLOOKUP(MID(CI391,1,1),$DA$2:DE$28,3,0),0)+IFERROR(VLOOKUP(MID(CI391,2,1),DA$2:DE$28,4,0),0)+IFERROR(VLOOKUP(MID(CI391,3,1),DA$2:DE$28,5,0),0)+(ROW(CI391)/1000000000000)))</f>
        <v/>
      </c>
      <c r="CL391" s="5">
        <v>390</v>
      </c>
      <c r="CM391" s="5" t="str">
        <f>IFERROR(VLOOKUP(CL391,CH$2:CI1467,2,0),"")</f>
        <v/>
      </c>
      <c r="DG391" s="5" t="e">
        <f>IF(REPORTE!AH$2="si",IF(C391=VALUE(REPORTE!C$22),IF(SUM(DG392:DG$1993),CONCATENATE(INT(B391),", "),INT(B391)),""),IF(C391=VALUE(REPORTE!C$21),IF(SUM(DG392:DG$1993),CONCATENATE(INT(B391),", "),INT(B391)),""))</f>
        <v>#VALUE!</v>
      </c>
    </row>
    <row r="392" spans="1:111" s="5" customFormat="1" ht="15" customHeight="1" x14ac:dyDescent="0.25">
      <c r="A392" s="4" t="str">
        <f t="shared" ca="1" si="82"/>
        <v/>
      </c>
      <c r="B392" s="6"/>
      <c r="C392" s="8"/>
      <c r="D392" s="1" t="str">
        <f>IFERROR(INDEX('padron cfe'!B:B,MATCH(DATOS!C392,'padron cfe'!A:A,0),1),"")</f>
        <v/>
      </c>
      <c r="E392" s="1"/>
      <c r="F392" s="7"/>
      <c r="G392" s="9" t="s">
        <v>157</v>
      </c>
      <c r="H392" s="5" t="str">
        <f>IF(F392="","",IFERROR(CONCATENATE("PEUA",VLOOKUP(ESTADO,REPORTE!AV$2:AW$33,2,0),DIDTRITO_FORM,CADER_FORM,IFERROR(INDEX(BS:BS,MATCH(DAY(F392),BR:BR,0),1),DAY(F392)),IFERROR(INDEX(BS:BS,MATCH(MONTH(F392),BR:BR,0),1),MONTH(F392)),YEAR(F392),G392),""))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0"/>
        <v/>
      </c>
      <c r="T392" s="2" t="str">
        <f>IFERROR(INDEX('padron cfe'!D:D,MATCH(DATOS!C392,'padron cfe'!A:A,0),1),"")</f>
        <v/>
      </c>
      <c r="U392" s="4"/>
      <c r="V392" s="4"/>
      <c r="W392" s="4"/>
      <c r="X392" s="4"/>
      <c r="Y392" s="6" t="s">
        <v>157</v>
      </c>
      <c r="Z392" s="4"/>
      <c r="AA392" s="4" t="str">
        <f t="shared" si="83"/>
        <v/>
      </c>
      <c r="AB392" s="4"/>
      <c r="AC392" s="4"/>
      <c r="AD392" s="4"/>
      <c r="AE392" s="2" t="str">
        <f>IFERROR(IF(INDEX(AE$1:AE391,MATCH(J392,J$1:J391,0),1)=0,"",INDEX(AE$1:AE391,MATCH(J392,J$1:J391,0),1)),"")</f>
        <v/>
      </c>
      <c r="AF392" s="2" t="str">
        <f>IFERROR(IF(INDEX(AF$1:AF391,MATCH(J392,J$1:J391,0),1)=0,"",INDEX(AF$1:AF391,MATCH(J392,J$1:J391,0),1)),"")</f>
        <v/>
      </c>
      <c r="AG392" s="2" t="str">
        <f>IFERROR(IF(INDEX(AG$1:AG391,MATCH(J392,J$1:J391,0),1)=0,"",INDEX(AG$1:AG391,MATCH(J392,J$1:J391,0),1)),"")</f>
        <v/>
      </c>
      <c r="AH392" s="2"/>
      <c r="AI392" s="2"/>
      <c r="AJ392" s="2"/>
      <c r="AK392" s="4"/>
      <c r="AL392" s="4"/>
      <c r="AM392" s="4"/>
      <c r="AN392" s="4"/>
      <c r="AO392" s="4"/>
      <c r="AP392" s="4"/>
      <c r="AQ392" s="4"/>
      <c r="AR392" s="4"/>
      <c r="AS392" s="4"/>
      <c r="AU392" s="7"/>
      <c r="AV392" s="47"/>
      <c r="AW392" s="66"/>
      <c r="AX392" s="66"/>
      <c r="AY392" s="66"/>
      <c r="AZ392" s="78"/>
      <c r="BA392" s="66"/>
      <c r="BB392" s="66"/>
      <c r="BC392" s="4"/>
      <c r="BD392" s="69"/>
      <c r="BE392" s="4"/>
      <c r="BF392" s="4"/>
      <c r="BG392" s="9" t="s">
        <v>157</v>
      </c>
      <c r="BH392" s="7"/>
      <c r="BI392" s="7"/>
      <c r="BJ392" s="7"/>
      <c r="BK392" s="7"/>
      <c r="BL392" s="7"/>
      <c r="BM392" s="7" t="str">
        <f t="shared" ca="1" si="84"/>
        <v/>
      </c>
      <c r="BN392" s="75" t="str">
        <f t="shared" si="85"/>
        <v/>
      </c>
      <c r="BO392" s="75" t="str">
        <f t="shared" si="86"/>
        <v/>
      </c>
      <c r="BU392" s="4" t="str">
        <f>IF(IFERROR(VLOOKUP(C392,C393:C$1993,1,0),"")="","",COUNTIF(C:C,C392))</f>
        <v/>
      </c>
      <c r="BY392" s="5" t="str">
        <f>IF(B392="","",IF(BU392="",1+(MAX(BY$2:BY391)),""))</f>
        <v/>
      </c>
      <c r="BZ392" s="5" t="str">
        <f t="shared" si="87"/>
        <v/>
      </c>
      <c r="CA392" s="5" t="str">
        <f t="shared" si="88"/>
        <v/>
      </c>
      <c r="CB392" s="14" t="str">
        <f t="shared" si="89"/>
        <v/>
      </c>
      <c r="CC392" s="25"/>
      <c r="CD392" s="15"/>
      <c r="CE392" s="5" t="str">
        <f t="shared" si="80"/>
        <v/>
      </c>
      <c r="CH392" s="5" t="str">
        <f t="shared" si="91"/>
        <v/>
      </c>
      <c r="CI392" s="5" t="str">
        <f>IF(J392="","",IFERROR(IF(VLOOKUP(J392,J$2:J391,1,0)=0,"",""),J392))</f>
        <v/>
      </c>
      <c r="CJ392" s="22" t="str">
        <f>IF(CI392="","",(IFERROR(VLOOKUP(MID(CI392,1,1),$DA$2:DE$28,3,0),0)+IFERROR(VLOOKUP(MID(CI392,2,1),DA$2:DE$28,4,0),0)+IFERROR(VLOOKUP(MID(CI392,3,1),DA$2:DE$28,5,0),0)+(ROW(CI392)/1000000000000)))</f>
        <v/>
      </c>
      <c r="CL392" s="5">
        <v>391</v>
      </c>
      <c r="CM392" s="5" t="str">
        <f>IFERROR(VLOOKUP(CL392,CH$2:CI1468,2,0),"")</f>
        <v/>
      </c>
      <c r="DG392" s="5" t="e">
        <f>IF(REPORTE!AH$2="si",IF(C392=VALUE(REPORTE!C$22),IF(SUM(DG393:DG$1993),CONCATENATE(INT(B392),", "),INT(B392)),""),IF(C392=VALUE(REPORTE!C$21),IF(SUM(DG393:DG$1993),CONCATENATE(INT(B392),", "),INT(B392)),""))</f>
        <v>#VALUE!</v>
      </c>
    </row>
    <row r="393" spans="1:111" s="5" customFormat="1" ht="15" customHeight="1" x14ac:dyDescent="0.25">
      <c r="A393" s="4" t="str">
        <f t="shared" ca="1" si="82"/>
        <v/>
      </c>
      <c r="B393" s="6"/>
      <c r="C393" s="8"/>
      <c r="D393" s="1" t="str">
        <f>IFERROR(INDEX('padron cfe'!B:B,MATCH(DATOS!C393,'padron cfe'!A:A,0),1),"")</f>
        <v/>
      </c>
      <c r="E393" s="1"/>
      <c r="F393" s="7"/>
      <c r="G393" s="9" t="s">
        <v>157</v>
      </c>
      <c r="H393" s="5" t="str">
        <f>IF(F393="","",IFERROR(CONCATENATE("PEUA",VLOOKUP(ESTADO,REPORTE!AV$2:AW$33,2,0),DIDTRITO_FORM,CADER_FORM,IFERROR(INDEX(BS:BS,MATCH(DAY(F393),BR:BR,0),1),DAY(F393)),IFERROR(INDEX(BS:BS,MATCH(MONTH(F393),BR:BR,0),1),MONTH(F393)),YEAR(F393),G393),""))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0"/>
        <v/>
      </c>
      <c r="T393" s="2" t="str">
        <f>IFERROR(INDEX('padron cfe'!D:D,MATCH(DATOS!C393,'padron cfe'!A:A,0),1),"")</f>
        <v/>
      </c>
      <c r="U393" s="4"/>
      <c r="V393" s="4"/>
      <c r="W393" s="4"/>
      <c r="X393" s="4"/>
      <c r="Y393" s="6" t="s">
        <v>157</v>
      </c>
      <c r="Z393" s="4"/>
      <c r="AA393" s="4" t="str">
        <f t="shared" si="83"/>
        <v/>
      </c>
      <c r="AB393" s="4"/>
      <c r="AC393" s="4"/>
      <c r="AD393" s="4"/>
      <c r="AE393" s="2" t="str">
        <f>IFERROR(IF(INDEX(AE$1:AE392,MATCH(J393,J$1:J392,0),1)=0,"",INDEX(AE$1:AE392,MATCH(J393,J$1:J392,0),1)),"")</f>
        <v/>
      </c>
      <c r="AF393" s="2" t="str">
        <f>IFERROR(IF(INDEX(AF$1:AF392,MATCH(J393,J$1:J392,0),1)=0,"",INDEX(AF$1:AF392,MATCH(J393,J$1:J392,0),1)),"")</f>
        <v/>
      </c>
      <c r="AG393" s="2" t="str">
        <f>IFERROR(IF(INDEX(AG$1:AG392,MATCH(J393,J$1:J392,0),1)=0,"",INDEX(AG$1:AG392,MATCH(J393,J$1:J392,0),1)),"")</f>
        <v/>
      </c>
      <c r="AH393" s="2"/>
      <c r="AI393" s="2"/>
      <c r="AJ393" s="2"/>
      <c r="AK393" s="4"/>
      <c r="AL393" s="4"/>
      <c r="AM393" s="4"/>
      <c r="AN393" s="4"/>
      <c r="AO393" s="4"/>
      <c r="AP393" s="4"/>
      <c r="AQ393" s="4"/>
      <c r="AR393" s="4"/>
      <c r="AS393" s="4"/>
      <c r="AU393" s="7"/>
      <c r="AV393" s="47"/>
      <c r="AW393" s="66"/>
      <c r="AX393" s="66"/>
      <c r="AY393" s="66"/>
      <c r="AZ393" s="78"/>
      <c r="BA393" s="66"/>
      <c r="BB393" s="66"/>
      <c r="BC393" s="4"/>
      <c r="BD393" s="69"/>
      <c r="BE393" s="4"/>
      <c r="BF393" s="4"/>
      <c r="BG393" s="9"/>
      <c r="BH393" s="7"/>
      <c r="BI393" s="7"/>
      <c r="BJ393" s="7"/>
      <c r="BK393" s="7"/>
      <c r="BL393" s="7"/>
      <c r="BM393" s="7" t="str">
        <f t="shared" ca="1" si="84"/>
        <v/>
      </c>
      <c r="BN393" s="75" t="str">
        <f t="shared" si="85"/>
        <v/>
      </c>
      <c r="BO393" s="75" t="str">
        <f t="shared" si="86"/>
        <v/>
      </c>
      <c r="BU393" s="4" t="str">
        <f>IF(IFERROR(VLOOKUP(C393,C394:C$1993,1,0),"")="","",COUNTIF(C:C,C393))</f>
        <v/>
      </c>
      <c r="BY393" s="5" t="str">
        <f>IF(B393="","",IF(BU393="",1+(MAX(BY$2:BY392)),""))</f>
        <v/>
      </c>
      <c r="BZ393" s="5" t="str">
        <f t="shared" si="87"/>
        <v/>
      </c>
      <c r="CA393" s="5" t="str">
        <f t="shared" si="88"/>
        <v/>
      </c>
      <c r="CB393" s="14" t="str">
        <f t="shared" si="89"/>
        <v/>
      </c>
      <c r="CC393" s="25"/>
      <c r="CD393" s="15"/>
      <c r="CE393" s="5" t="str">
        <f t="shared" ref="CE393:CE405" si="92">CONCATENATE(AJ393,AL393,AM393,AN393,AO393)</f>
        <v/>
      </c>
      <c r="CH393" s="5" t="str">
        <f t="shared" si="91"/>
        <v/>
      </c>
      <c r="CI393" s="5" t="str">
        <f>IF(J393="","",IFERROR(IF(VLOOKUP(J393,J$2:J392,1,0)=0,"",""),J393))</f>
        <v/>
      </c>
      <c r="CJ393" s="22" t="str">
        <f>IF(CI393="","",(IFERROR(VLOOKUP(MID(CI393,1,1),$DA$2:DE$28,3,0),0)+IFERROR(VLOOKUP(MID(CI393,2,1),DA$2:DE$28,4,0),0)+IFERROR(VLOOKUP(MID(CI393,3,1),DA$2:DE$28,5,0),0)+(ROW(CI393)/1000000000000)))</f>
        <v/>
      </c>
      <c r="CL393" s="5">
        <v>392</v>
      </c>
      <c r="CM393" s="5" t="str">
        <f>IFERROR(VLOOKUP(CL393,CH$2:CI1469,2,0),"")</f>
        <v/>
      </c>
      <c r="DG393" s="5" t="e">
        <f>IF(REPORTE!AH$2="si",IF(C393=VALUE(REPORTE!C$22),IF(SUM(DG394:DG$1993),CONCATENATE(INT(B393),", "),INT(B393)),""),IF(C393=VALUE(REPORTE!C$21),IF(SUM(DG394:DG$1993),CONCATENATE(INT(B393),", "),INT(B393)),""))</f>
        <v>#VALUE!</v>
      </c>
    </row>
    <row r="394" spans="1:111" s="5" customFormat="1" ht="15" customHeight="1" x14ac:dyDescent="0.25">
      <c r="A394" s="4" t="str">
        <f t="shared" ca="1" si="82"/>
        <v/>
      </c>
      <c r="B394" s="6"/>
      <c r="C394" s="8"/>
      <c r="D394" s="1" t="str">
        <f>IFERROR(INDEX('padron cfe'!B:B,MATCH(DATOS!C394,'padron cfe'!A:A,0),1),"")</f>
        <v/>
      </c>
      <c r="E394" s="1"/>
      <c r="F394" s="7"/>
      <c r="G394" s="9" t="s">
        <v>157</v>
      </c>
      <c r="H394" s="5" t="str">
        <f>IF(F394="","",IFERROR(CONCATENATE("PEUA",VLOOKUP(ESTADO,REPORTE!AV$2:AW$33,2,0),DIDTRITO_FORM,CADER_FORM,IFERROR(INDEX(BS:BS,MATCH(DAY(F394),BR:BR,0),1),DAY(F394)),IFERROR(INDEX(BS:BS,MATCH(MONTH(F394),BR:BR,0),1),MONTH(F394)),YEAR(F394),G394),""))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0"/>
        <v/>
      </c>
      <c r="T394" s="2" t="str">
        <f>IFERROR(INDEX('padron cfe'!D:D,MATCH(DATOS!C394,'padron cfe'!A:A,0),1),"")</f>
        <v/>
      </c>
      <c r="U394" s="4"/>
      <c r="V394" s="4"/>
      <c r="W394" s="4"/>
      <c r="X394" s="4"/>
      <c r="Y394" s="6" t="s">
        <v>157</v>
      </c>
      <c r="Z394" s="4"/>
      <c r="AA394" s="4" t="str">
        <f t="shared" ref="AA394:AA449" si="93">IF(Z394="","",(Z394*0.746*365*24)*0.75+438)</f>
        <v/>
      </c>
      <c r="AB394" s="4"/>
      <c r="AC394" s="4"/>
      <c r="AD394" s="4"/>
      <c r="AE394" s="2" t="str">
        <f>IFERROR(IF(INDEX(AE$1:AE393,MATCH(J394,J$1:J393,0),1)=0,"",INDEX(AE$1:AE393,MATCH(J394,J$1:J393,0),1)),"")</f>
        <v/>
      </c>
      <c r="AF394" s="2" t="str">
        <f>IFERROR(IF(INDEX(AF$1:AF393,MATCH(J394,J$1:J393,0),1)=0,"",INDEX(AF$1:AF393,MATCH(J394,J$1:J393,0),1)),"")</f>
        <v/>
      </c>
      <c r="AG394" s="2" t="str">
        <f>IFERROR(IF(INDEX(AG$1:AG393,MATCH(J394,J$1:J393,0),1)=0,"",INDEX(AG$1:AG393,MATCH(J394,J$1:J393,0),1)),"")</f>
        <v/>
      </c>
      <c r="AH394" s="2"/>
      <c r="AI394" s="2"/>
      <c r="AJ394" s="2"/>
      <c r="AK394" s="4"/>
      <c r="AL394" s="4"/>
      <c r="AM394" s="4"/>
      <c r="AN394" s="4"/>
      <c r="AO394" s="4"/>
      <c r="AP394" s="4"/>
      <c r="AQ394" s="4"/>
      <c r="AR394" s="4"/>
      <c r="AS394" s="4"/>
      <c r="AU394" s="7"/>
      <c r="AV394" s="47"/>
      <c r="AW394" s="66"/>
      <c r="AX394" s="66"/>
      <c r="AY394" s="66"/>
      <c r="AZ394" s="78"/>
      <c r="BA394" s="66"/>
      <c r="BB394" s="66"/>
      <c r="BC394" s="4"/>
      <c r="BD394" s="69"/>
      <c r="BE394" s="4"/>
      <c r="BF394" s="4"/>
      <c r="BG394" s="9" t="s">
        <v>157</v>
      </c>
      <c r="BH394" s="7"/>
      <c r="BI394" s="7"/>
      <c r="BJ394" s="7"/>
      <c r="BK394" s="7"/>
      <c r="BL394" s="7"/>
      <c r="BM394" s="7" t="str">
        <f t="shared" ca="1" si="84"/>
        <v/>
      </c>
      <c r="BN394" s="75" t="str">
        <f t="shared" si="85"/>
        <v/>
      </c>
      <c r="BO394" s="75" t="str">
        <f t="shared" si="86"/>
        <v/>
      </c>
      <c r="BU394" s="4" t="str">
        <f>IF(IFERROR(VLOOKUP(C394,C395:C$1993,1,0),"")="","",COUNTIF(C:C,C394))</f>
        <v/>
      </c>
      <c r="BY394" s="5" t="str">
        <f>IF(B394="","",IF(BU394="",1+(MAX(BY$2:BY393)),""))</f>
        <v/>
      </c>
      <c r="BZ394" s="5" t="str">
        <f t="shared" si="87"/>
        <v/>
      </c>
      <c r="CA394" s="5" t="str">
        <f t="shared" si="88"/>
        <v/>
      </c>
      <c r="CB394" s="14" t="str">
        <f t="shared" si="89"/>
        <v/>
      </c>
      <c r="CC394" s="25"/>
      <c r="CD394" s="15"/>
      <c r="CE394" s="5" t="str">
        <f t="shared" si="92"/>
        <v/>
      </c>
      <c r="CH394" s="5" t="str">
        <f t="shared" si="91"/>
        <v/>
      </c>
      <c r="CI394" s="5" t="str">
        <f>IF(J394="","",IFERROR(IF(VLOOKUP(J394,J$2:J393,1,0)=0,"",""),J394))</f>
        <v/>
      </c>
      <c r="CJ394" s="22" t="str">
        <f>IF(CI394="","",(IFERROR(VLOOKUP(MID(CI394,1,1),$DA$2:DE$28,3,0),0)+IFERROR(VLOOKUP(MID(CI394,2,1),DA$2:DE$28,4,0),0)+IFERROR(VLOOKUP(MID(CI394,3,1),DA$2:DE$28,5,0),0)+(ROW(CI394)/1000000000000)))</f>
        <v/>
      </c>
      <c r="CL394" s="5">
        <v>393</v>
      </c>
      <c r="CM394" s="5" t="str">
        <f>IFERROR(VLOOKUP(CL394,CH$2:CI1470,2,0),"")</f>
        <v/>
      </c>
      <c r="DG394" s="5" t="e">
        <f>IF(REPORTE!AH$2="si",IF(C394=VALUE(REPORTE!C$22),IF(SUM(DG395:DG$1993),CONCATENATE(INT(B394),", "),INT(B394)),""),IF(C394=VALUE(REPORTE!C$21),IF(SUM(DG395:DG$1993),CONCATENATE(INT(B394),", "),INT(B394)),""))</f>
        <v>#VALUE!</v>
      </c>
    </row>
    <row r="395" spans="1:111" s="5" customFormat="1" ht="15" customHeight="1" x14ac:dyDescent="0.25">
      <c r="A395" s="4" t="str">
        <f t="shared" ca="1" si="82"/>
        <v/>
      </c>
      <c r="B395" s="6"/>
      <c r="C395" s="8"/>
      <c r="D395" s="1" t="str">
        <f>IFERROR(INDEX('padron cfe'!B:B,MATCH(DATOS!C395,'padron cfe'!A:A,0),1),"")</f>
        <v/>
      </c>
      <c r="E395" s="1"/>
      <c r="F395" s="7"/>
      <c r="G395" s="9" t="s">
        <v>157</v>
      </c>
      <c r="H395" s="5" t="str">
        <f>IF(F395="","",IFERROR(CONCATENATE("PEUA",VLOOKUP(ESTADO,REPORTE!AV$2:AW$33,2,0),DIDTRITO_FORM,CADER_FORM,IFERROR(INDEX(BS:BS,MATCH(DAY(F395),BR:BR,0),1),DAY(F395)),IFERROR(INDEX(BS:BS,MATCH(MONTH(F395),BR:BR,0),1),MONTH(F395)),YEAR(F395),G395),""))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0"/>
        <v/>
      </c>
      <c r="T395" s="2" t="str">
        <f>IFERROR(INDEX('padron cfe'!D:D,MATCH(DATOS!C395,'padron cfe'!A:A,0),1),"")</f>
        <v/>
      </c>
      <c r="U395" s="4"/>
      <c r="V395" s="4"/>
      <c r="W395" s="4"/>
      <c r="X395" s="4"/>
      <c r="Y395" s="6" t="s">
        <v>157</v>
      </c>
      <c r="Z395" s="4"/>
      <c r="AA395" s="4" t="str">
        <f t="shared" si="93"/>
        <v/>
      </c>
      <c r="AB395" s="4"/>
      <c r="AC395" s="4"/>
      <c r="AD395" s="4"/>
      <c r="AE395" s="2" t="str">
        <f>IFERROR(IF(INDEX(AE$1:AE394,MATCH(J395,J$1:J394,0),1)=0,"",INDEX(AE$1:AE394,MATCH(J395,J$1:J394,0),1)),"")</f>
        <v/>
      </c>
      <c r="AF395" s="2" t="str">
        <f>IFERROR(IF(INDEX(AF$1:AF394,MATCH(J395,J$1:J394,0),1)=0,"",INDEX(AF$1:AF394,MATCH(J395,J$1:J394,0),1)),"")</f>
        <v/>
      </c>
      <c r="AG395" s="2" t="str">
        <f>IFERROR(IF(INDEX(AG$1:AG394,MATCH(J395,J$1:J394,0),1)=0,"",INDEX(AG$1:AG394,MATCH(J395,J$1:J394,0),1)),"")</f>
        <v/>
      </c>
      <c r="AH395" s="2"/>
      <c r="AI395" s="2"/>
      <c r="AJ395" s="2"/>
      <c r="AK395" s="4"/>
      <c r="AL395" s="4"/>
      <c r="AM395" s="4"/>
      <c r="AN395" s="4"/>
      <c r="AO395" s="4"/>
      <c r="AP395" s="4"/>
      <c r="AQ395" s="4"/>
      <c r="AR395" s="4"/>
      <c r="AS395" s="4"/>
      <c r="AU395" s="7"/>
      <c r="AV395" s="47"/>
      <c r="AW395" s="66"/>
      <c r="AX395" s="66"/>
      <c r="AY395" s="66"/>
      <c r="AZ395" s="78"/>
      <c r="BA395" s="66"/>
      <c r="BB395" s="66"/>
      <c r="BC395" s="4"/>
      <c r="BD395" s="69"/>
      <c r="BE395" s="4"/>
      <c r="BF395" s="4"/>
      <c r="BG395" s="9"/>
      <c r="BH395" s="7"/>
      <c r="BI395" s="7"/>
      <c r="BJ395" s="7"/>
      <c r="BK395" s="7"/>
      <c r="BL395" s="7"/>
      <c r="BM395" s="7" t="str">
        <f t="shared" ca="1" si="84"/>
        <v/>
      </c>
      <c r="BN395" s="75" t="str">
        <f t="shared" si="85"/>
        <v/>
      </c>
      <c r="BO395" s="75" t="str">
        <f t="shared" si="86"/>
        <v/>
      </c>
      <c r="BU395" s="4" t="str">
        <f>IF(IFERROR(VLOOKUP(C395,C396:C$1993,1,0),"")="","",COUNTIF(C:C,C395))</f>
        <v/>
      </c>
      <c r="BY395" s="5" t="str">
        <f>IF(B395="","",IF(BU395="",1+(MAX(BY$2:BY394)),""))</f>
        <v/>
      </c>
      <c r="BZ395" s="5" t="str">
        <f t="shared" si="87"/>
        <v/>
      </c>
      <c r="CA395" s="5" t="str">
        <f t="shared" si="88"/>
        <v/>
      </c>
      <c r="CB395" s="14" t="str">
        <f t="shared" si="89"/>
        <v/>
      </c>
      <c r="CC395" s="25"/>
      <c r="CD395" s="15"/>
      <c r="CE395" s="5" t="str">
        <f t="shared" si="92"/>
        <v/>
      </c>
      <c r="CH395" s="5" t="str">
        <f t="shared" si="91"/>
        <v/>
      </c>
      <c r="CI395" s="5" t="str">
        <f>IF(J395="","",IFERROR(IF(VLOOKUP(J395,J$2:J394,1,0)=0,"",""),J395))</f>
        <v/>
      </c>
      <c r="CJ395" s="22" t="str">
        <f>IF(CI395="","",(IFERROR(VLOOKUP(MID(CI395,1,1),$DA$2:DE$28,3,0),0)+IFERROR(VLOOKUP(MID(CI395,2,1),DA$2:DE$28,4,0),0)+IFERROR(VLOOKUP(MID(CI395,3,1),DA$2:DE$28,5,0),0)+(ROW(CI395)/1000000000000)))</f>
        <v/>
      </c>
      <c r="CL395" s="5">
        <v>394</v>
      </c>
      <c r="CM395" s="5" t="str">
        <f>IFERROR(VLOOKUP(CL395,CH$2:CI1471,2,0),"")</f>
        <v/>
      </c>
      <c r="DG395" s="5" t="e">
        <f>IF(REPORTE!AH$2="si",IF(C395=VALUE(REPORTE!C$22),IF(SUM(DG396:DG$1993),CONCATENATE(INT(B395),", "),INT(B395)),""),IF(C395=VALUE(REPORTE!C$21),IF(SUM(DG396:DG$1993),CONCATENATE(INT(B395),", "),INT(B395)),""))</f>
        <v>#VALUE!</v>
      </c>
    </row>
    <row r="396" spans="1:111" s="5" customFormat="1" ht="15" customHeight="1" x14ac:dyDescent="0.25">
      <c r="A396" s="4" t="str">
        <f t="shared" ca="1" si="82"/>
        <v/>
      </c>
      <c r="B396" s="6"/>
      <c r="C396" s="8"/>
      <c r="D396" s="1" t="str">
        <f>IFERROR(INDEX('padron cfe'!B:B,MATCH(DATOS!C396,'padron cfe'!A:A,0),1),"")</f>
        <v/>
      </c>
      <c r="E396" s="1"/>
      <c r="F396" s="7"/>
      <c r="G396" s="9" t="s">
        <v>157</v>
      </c>
      <c r="H396" s="5" t="str">
        <f>IF(F396="","",IFERROR(CONCATENATE("PEUA",VLOOKUP(ESTADO,REPORTE!AV$2:AW$33,2,0),DIDTRITO_FORM,CADER_FORM,IFERROR(INDEX(BS:BS,MATCH(DAY(F396),BR:BR,0),1),DAY(F396)),IFERROR(INDEX(BS:BS,MATCH(MONTH(F396),BR:BR,0),1),MONTH(F396)),YEAR(F396),G396),""))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0"/>
        <v/>
      </c>
      <c r="T396" s="2" t="str">
        <f>IFERROR(INDEX('padron cfe'!D:D,MATCH(DATOS!C396,'padron cfe'!A:A,0),1),"")</f>
        <v/>
      </c>
      <c r="U396" s="4"/>
      <c r="V396" s="4"/>
      <c r="W396" s="4"/>
      <c r="X396" s="4"/>
      <c r="Y396" s="6" t="s">
        <v>157</v>
      </c>
      <c r="Z396" s="4"/>
      <c r="AA396" s="4" t="str">
        <f t="shared" si="93"/>
        <v/>
      </c>
      <c r="AB396" s="4"/>
      <c r="AC396" s="4"/>
      <c r="AD396" s="4"/>
      <c r="AE396" s="2" t="str">
        <f>IFERROR(IF(INDEX(AE$1:AE395,MATCH(J396,J$1:J395,0),1)=0,"",INDEX(AE$1:AE395,MATCH(J396,J$1:J395,0),1)),"")</f>
        <v/>
      </c>
      <c r="AF396" s="2" t="str">
        <f>IFERROR(IF(INDEX(AF$1:AF395,MATCH(J396,J$1:J395,0),1)=0,"",INDEX(AF$1:AF395,MATCH(J396,J$1:J395,0),1)),"")</f>
        <v/>
      </c>
      <c r="AG396" s="2" t="str">
        <f>IFERROR(IF(INDEX(AG$1:AG395,MATCH(J396,J$1:J395,0),1)=0,"",INDEX(AG$1:AG395,MATCH(J396,J$1:J395,0),1)),"")</f>
        <v/>
      </c>
      <c r="AH396" s="2"/>
      <c r="AI396" s="2"/>
      <c r="AJ396" s="2"/>
      <c r="AK396" s="4"/>
      <c r="AL396" s="4"/>
      <c r="AM396" s="4"/>
      <c r="AN396" s="4"/>
      <c r="AO396" s="4"/>
      <c r="AP396" s="4"/>
      <c r="AQ396" s="4"/>
      <c r="AR396" s="4"/>
      <c r="AS396" s="4"/>
      <c r="AU396" s="7"/>
      <c r="AV396" s="47"/>
      <c r="AW396" s="66"/>
      <c r="AX396" s="66"/>
      <c r="AY396" s="66"/>
      <c r="AZ396" s="78"/>
      <c r="BA396" s="66"/>
      <c r="BB396" s="66"/>
      <c r="BC396" s="4"/>
      <c r="BD396" s="69"/>
      <c r="BE396" s="4"/>
      <c r="BF396" s="4"/>
      <c r="BG396" s="9"/>
      <c r="BH396" s="7"/>
      <c r="BI396" s="7"/>
      <c r="BJ396" s="7"/>
      <c r="BK396" s="7"/>
      <c r="BL396" s="7"/>
      <c r="BM396" s="7" t="str">
        <f t="shared" ca="1" si="84"/>
        <v/>
      </c>
      <c r="BN396" s="75" t="str">
        <f t="shared" si="85"/>
        <v/>
      </c>
      <c r="BO396" s="75" t="str">
        <f t="shared" si="86"/>
        <v/>
      </c>
      <c r="BU396" s="4" t="str">
        <f>IF(IFERROR(VLOOKUP(C396,C397:C$1993,1,0),"")="","",COUNTIF(C:C,C396))</f>
        <v/>
      </c>
      <c r="BY396" s="5" t="str">
        <f>IF(B396="","",IF(BU396="",1+(MAX(BY$2:BY395)),""))</f>
        <v/>
      </c>
      <c r="BZ396" s="5" t="str">
        <f t="shared" si="87"/>
        <v/>
      </c>
      <c r="CA396" s="5" t="str">
        <f t="shared" si="88"/>
        <v/>
      </c>
      <c r="CB396" s="14" t="str">
        <f t="shared" si="89"/>
        <v/>
      </c>
      <c r="CC396" s="25"/>
      <c r="CD396" s="15"/>
      <c r="CE396" s="5" t="str">
        <f t="shared" si="92"/>
        <v/>
      </c>
      <c r="CH396" s="5" t="str">
        <f t="shared" si="91"/>
        <v/>
      </c>
      <c r="CI396" s="5" t="str">
        <f>IF(J396="","",IFERROR(IF(VLOOKUP(J396,J$2:J395,1,0)=0,"",""),J396))</f>
        <v/>
      </c>
      <c r="CJ396" s="22" t="str">
        <f>IF(CI396="","",(IFERROR(VLOOKUP(MID(CI396,1,1),$DA$2:DE$28,3,0),0)+IFERROR(VLOOKUP(MID(CI396,2,1),DA$2:DE$28,4,0),0)+IFERROR(VLOOKUP(MID(CI396,3,1),DA$2:DE$28,5,0),0)+(ROW(CI396)/1000000000000)))</f>
        <v/>
      </c>
      <c r="CL396" s="5">
        <v>395</v>
      </c>
      <c r="CM396" s="5" t="str">
        <f>IFERROR(VLOOKUP(CL396,CH$2:CI1472,2,0),"")</f>
        <v/>
      </c>
      <c r="DG396" s="5" t="e">
        <f>IF(REPORTE!AH$2="si",IF(C396=VALUE(REPORTE!C$22),IF(SUM(DG397:DG$1993),CONCATENATE(INT(B396),", "),INT(B396)),""),IF(C396=VALUE(REPORTE!C$21),IF(SUM(DG397:DG$1993),CONCATENATE(INT(B396),", "),INT(B396)),""))</f>
        <v>#VALUE!</v>
      </c>
    </row>
    <row r="397" spans="1:111" s="5" customFormat="1" ht="15" customHeight="1" x14ac:dyDescent="0.25">
      <c r="A397" s="4" t="str">
        <f t="shared" ca="1" si="82"/>
        <v/>
      </c>
      <c r="B397" s="6"/>
      <c r="C397" s="8"/>
      <c r="D397" s="1" t="str">
        <f>IFERROR(INDEX('padron cfe'!B:B,MATCH(DATOS!C397,'padron cfe'!A:A,0),1),"")</f>
        <v/>
      </c>
      <c r="E397" s="1"/>
      <c r="F397" s="7"/>
      <c r="G397" s="9" t="s">
        <v>157</v>
      </c>
      <c r="H397" s="5" t="str">
        <f>IF(F397="","",IFERROR(CONCATENATE("PEUA",VLOOKUP(ESTADO,REPORTE!AV$2:AW$33,2,0),DIDTRITO_FORM,CADER_FORM,IFERROR(INDEX(BS:BS,MATCH(DAY(F397),BR:BR,0),1),DAY(F397)),IFERROR(INDEX(BS:BS,MATCH(MONTH(F397),BR:BR,0),1),MONTH(F397)),YEAR(F397),G397),""))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0"/>
        <v/>
      </c>
      <c r="T397" s="2" t="str">
        <f>IFERROR(INDEX('padron cfe'!D:D,MATCH(DATOS!C397,'padron cfe'!A:A,0),1),"")</f>
        <v/>
      </c>
      <c r="U397" s="4"/>
      <c r="V397" s="4"/>
      <c r="W397" s="4"/>
      <c r="X397" s="4"/>
      <c r="Y397" s="6" t="s">
        <v>157</v>
      </c>
      <c r="Z397" s="4"/>
      <c r="AA397" s="4" t="str">
        <f t="shared" si="93"/>
        <v/>
      </c>
      <c r="AB397" s="4"/>
      <c r="AC397" s="4"/>
      <c r="AD397" s="4"/>
      <c r="AE397" s="2" t="str">
        <f>IFERROR(IF(INDEX(AE$1:AE396,MATCH(J397,J$1:J396,0),1)=0,"",INDEX(AE$1:AE396,MATCH(J397,J$1:J396,0),1)),"")</f>
        <v/>
      </c>
      <c r="AF397" s="2" t="str">
        <f>IFERROR(IF(INDEX(AF$1:AF396,MATCH(J397,J$1:J396,0),1)=0,"",INDEX(AF$1:AF396,MATCH(J397,J$1:J396,0),1)),"")</f>
        <v/>
      </c>
      <c r="AG397" s="2" t="str">
        <f>IFERROR(IF(INDEX(AG$1:AG396,MATCH(J397,J$1:J396,0),1)=0,"",INDEX(AG$1:AG396,MATCH(J397,J$1:J396,0),1)),"")</f>
        <v/>
      </c>
      <c r="AH397" s="2"/>
      <c r="AI397" s="2"/>
      <c r="AJ397" s="2"/>
      <c r="AK397" s="4"/>
      <c r="AL397" s="4"/>
      <c r="AM397" s="4"/>
      <c r="AN397" s="4"/>
      <c r="AO397" s="4"/>
      <c r="AP397" s="4"/>
      <c r="AQ397" s="4"/>
      <c r="AR397" s="4"/>
      <c r="AS397" s="4"/>
      <c r="AU397" s="7"/>
      <c r="AV397" s="47"/>
      <c r="AW397" s="66"/>
      <c r="AX397" s="66"/>
      <c r="AY397" s="66"/>
      <c r="AZ397" s="78"/>
      <c r="BA397" s="66"/>
      <c r="BB397" s="66"/>
      <c r="BC397" s="4"/>
      <c r="BD397" s="69"/>
      <c r="BE397" s="4"/>
      <c r="BF397" s="4"/>
      <c r="BG397" s="9"/>
      <c r="BH397" s="7"/>
      <c r="BI397" s="7"/>
      <c r="BJ397" s="7"/>
      <c r="BK397" s="7"/>
      <c r="BL397" s="7"/>
      <c r="BM397" s="7" t="str">
        <f t="shared" ca="1" si="84"/>
        <v/>
      </c>
      <c r="BN397" s="75" t="str">
        <f t="shared" si="85"/>
        <v/>
      </c>
      <c r="BO397" s="75" t="str">
        <f t="shared" si="86"/>
        <v/>
      </c>
      <c r="BU397" s="4" t="str">
        <f>IF(IFERROR(VLOOKUP(C397,C398:C$1993,1,0),"")="","",COUNTIF(C:C,C397))</f>
        <v/>
      </c>
      <c r="BY397" s="5" t="str">
        <f>IF(B397="","",IF(BU397="",1+(MAX(BY$2:BY396)),""))</f>
        <v/>
      </c>
      <c r="BZ397" s="5" t="str">
        <f t="shared" si="87"/>
        <v/>
      </c>
      <c r="CA397" s="5" t="str">
        <f t="shared" si="88"/>
        <v/>
      </c>
      <c r="CB397" s="14" t="str">
        <f t="shared" si="89"/>
        <v/>
      </c>
      <c r="CC397" s="25"/>
      <c r="CD397" s="15"/>
      <c r="CE397" s="5" t="str">
        <f t="shared" si="92"/>
        <v/>
      </c>
      <c r="CH397" s="5" t="str">
        <f t="shared" si="91"/>
        <v/>
      </c>
      <c r="CI397" s="5" t="str">
        <f>IF(J397="","",IFERROR(IF(VLOOKUP(J397,J$2:J396,1,0)=0,"",""),J397))</f>
        <v/>
      </c>
      <c r="CJ397" s="22" t="str">
        <f>IF(CI397="","",(IFERROR(VLOOKUP(MID(CI397,1,1),$DA$2:DE$28,3,0),0)+IFERROR(VLOOKUP(MID(CI397,2,1),DA$2:DE$28,4,0),0)+IFERROR(VLOOKUP(MID(CI397,3,1),DA$2:DE$28,5,0),0)+(ROW(CI397)/1000000000000)))</f>
        <v/>
      </c>
      <c r="CL397" s="5">
        <v>396</v>
      </c>
      <c r="CM397" s="5" t="str">
        <f>IFERROR(VLOOKUP(CL397,CH$2:CI1473,2,0),"")</f>
        <v/>
      </c>
      <c r="DG397" s="5" t="e">
        <f>IF(REPORTE!AH$2="si",IF(C397=VALUE(REPORTE!C$22),IF(SUM(DG398:DG$1993),CONCATENATE(INT(B397),", "),INT(B397)),""),IF(C397=VALUE(REPORTE!C$21),IF(SUM(DG398:DG$1993),CONCATENATE(INT(B397),", "),INT(B397)),""))</f>
        <v>#VALUE!</v>
      </c>
    </row>
    <row r="398" spans="1:111" s="5" customFormat="1" ht="15" customHeight="1" x14ac:dyDescent="0.25">
      <c r="A398" s="4" t="str">
        <f t="shared" ca="1" si="82"/>
        <v/>
      </c>
      <c r="B398" s="6"/>
      <c r="C398" s="8"/>
      <c r="D398" s="1" t="str">
        <f>IFERROR(INDEX('padron cfe'!B:B,MATCH(DATOS!C398,'padron cfe'!A:A,0),1),"")</f>
        <v/>
      </c>
      <c r="E398" s="1"/>
      <c r="F398" s="7"/>
      <c r="G398" s="9" t="s">
        <v>157</v>
      </c>
      <c r="H398" s="5" t="str">
        <f>IF(F398="","",IFERROR(CONCATENATE("PEUA",VLOOKUP(ESTADO,REPORTE!AV$2:AW$33,2,0),DIDTRITO_FORM,CADER_FORM,IFERROR(INDEX(BS:BS,MATCH(DAY(F398),BR:BR,0),1),DAY(F398)),IFERROR(INDEX(BS:BS,MATCH(MONTH(F398),BR:BR,0),1),MONTH(F398)),YEAR(F398),G398),""))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0"/>
        <v/>
      </c>
      <c r="T398" s="2" t="str">
        <f>IFERROR(INDEX('padron cfe'!D:D,MATCH(DATOS!C398,'padron cfe'!A:A,0),1),"")</f>
        <v/>
      </c>
      <c r="U398" s="4"/>
      <c r="V398" s="4"/>
      <c r="W398" s="4"/>
      <c r="X398" s="4"/>
      <c r="Y398" s="6" t="s">
        <v>157</v>
      </c>
      <c r="Z398" s="4"/>
      <c r="AA398" s="4" t="str">
        <f t="shared" si="93"/>
        <v/>
      </c>
      <c r="AB398" s="4"/>
      <c r="AC398" s="4"/>
      <c r="AD398" s="4"/>
      <c r="AE398" s="2" t="str">
        <f>IFERROR(IF(INDEX(AE$1:AE397,MATCH(J398,J$1:J397,0),1)=0,"",INDEX(AE$1:AE397,MATCH(J398,J$1:J397,0),1)),"")</f>
        <v/>
      </c>
      <c r="AF398" s="2" t="str">
        <f>IFERROR(IF(INDEX(AF$1:AF397,MATCH(J398,J$1:J397,0),1)=0,"",INDEX(AF$1:AF397,MATCH(J398,J$1:J397,0),1)),"")</f>
        <v/>
      </c>
      <c r="AG398" s="2" t="str">
        <f>IFERROR(IF(INDEX(AG$1:AG397,MATCH(J398,J$1:J397,0),1)=0,"",INDEX(AG$1:AG397,MATCH(J398,J$1:J397,0),1)),"")</f>
        <v/>
      </c>
      <c r="AH398" s="2"/>
      <c r="AI398" s="2"/>
      <c r="AJ398" s="2"/>
      <c r="AK398" s="4"/>
      <c r="AL398" s="4"/>
      <c r="AM398" s="4"/>
      <c r="AN398" s="4"/>
      <c r="AO398" s="4"/>
      <c r="AP398" s="4"/>
      <c r="AQ398" s="4"/>
      <c r="AR398" s="4"/>
      <c r="AS398" s="4"/>
      <c r="AU398" s="7"/>
      <c r="AV398" s="47"/>
      <c r="AW398" s="66"/>
      <c r="AX398" s="66"/>
      <c r="AY398" s="66"/>
      <c r="AZ398" s="78"/>
      <c r="BA398" s="66"/>
      <c r="BB398" s="66"/>
      <c r="BC398" s="4"/>
      <c r="BD398" s="69"/>
      <c r="BE398" s="4"/>
      <c r="BF398" s="4"/>
      <c r="BG398" s="9"/>
      <c r="BH398" s="7"/>
      <c r="BI398" s="7"/>
      <c r="BJ398" s="7"/>
      <c r="BK398" s="7"/>
      <c r="BL398" s="7"/>
      <c r="BM398" s="7" t="str">
        <f t="shared" ca="1" si="84"/>
        <v/>
      </c>
      <c r="BN398" s="75" t="str">
        <f t="shared" si="85"/>
        <v/>
      </c>
      <c r="BO398" s="75" t="str">
        <f t="shared" si="86"/>
        <v/>
      </c>
      <c r="BU398" s="4" t="str">
        <f>IF(IFERROR(VLOOKUP(C398,C399:C$1993,1,0),"")="","",COUNTIF(C:C,C398))</f>
        <v/>
      </c>
      <c r="BY398" s="5" t="str">
        <f>IF(B398="","",IF(BU398="",1+(MAX(BY$2:BY397)),""))</f>
        <v/>
      </c>
      <c r="BZ398" s="5" t="str">
        <f t="shared" si="87"/>
        <v/>
      </c>
      <c r="CA398" s="5" t="str">
        <f t="shared" si="88"/>
        <v/>
      </c>
      <c r="CB398" s="14" t="str">
        <f t="shared" si="89"/>
        <v/>
      </c>
      <c r="CC398" s="25"/>
      <c r="CD398" s="15"/>
      <c r="CE398" s="5" t="str">
        <f t="shared" si="92"/>
        <v/>
      </c>
      <c r="CH398" s="5" t="str">
        <f t="shared" si="91"/>
        <v/>
      </c>
      <c r="CI398" s="5" t="str">
        <f>IF(J398="","",IFERROR(IF(VLOOKUP(J398,J$2:J397,1,0)=0,"",""),J398))</f>
        <v/>
      </c>
      <c r="CJ398" s="22" t="str">
        <f>IF(CI398="","",(IFERROR(VLOOKUP(MID(CI398,1,1),$DA$2:DE$28,3,0),0)+IFERROR(VLOOKUP(MID(CI398,2,1),DA$2:DE$28,4,0),0)+IFERROR(VLOOKUP(MID(CI398,3,1),DA$2:DE$28,5,0),0)+(ROW(CI398)/1000000000000)))</f>
        <v/>
      </c>
      <c r="CL398" s="5">
        <v>397</v>
      </c>
      <c r="CM398" s="5" t="str">
        <f>IFERROR(VLOOKUP(CL398,CH$2:CI1474,2,0),"")</f>
        <v/>
      </c>
      <c r="DG398" s="5" t="e">
        <f>IF(REPORTE!AH$2="si",IF(C398=VALUE(REPORTE!C$22),IF(SUM(DG399:DG$1993),CONCATENATE(INT(B398),", "),INT(B398)),""),IF(C398=VALUE(REPORTE!C$21),IF(SUM(DG399:DG$1993),CONCATENATE(INT(B398),", "),INT(B398)),""))</f>
        <v>#VALUE!</v>
      </c>
    </row>
    <row r="399" spans="1:111" s="5" customFormat="1" ht="15" customHeight="1" x14ac:dyDescent="0.25">
      <c r="A399" s="4" t="str">
        <f t="shared" ca="1" si="82"/>
        <v/>
      </c>
      <c r="B399" s="6"/>
      <c r="C399" s="8"/>
      <c r="D399" s="1" t="str">
        <f>IFERROR(INDEX('padron cfe'!B:B,MATCH(DATOS!C399,'padron cfe'!A:A,0),1),"")</f>
        <v/>
      </c>
      <c r="E399" s="1"/>
      <c r="F399" s="7"/>
      <c r="G399" s="9" t="s">
        <v>157</v>
      </c>
      <c r="H399" s="5" t="str">
        <f>IF(F399="","",IFERROR(CONCATENATE("PEUA",VLOOKUP(ESTADO,REPORTE!AV$2:AW$33,2,0),DIDTRITO_FORM,CADER_FORM,IFERROR(INDEX(BS:BS,MATCH(DAY(F399),BR:BR,0),1),DAY(F399)),IFERROR(INDEX(BS:BS,MATCH(MONTH(F399),BR:BR,0),1),MONTH(F399)),YEAR(F399),G399),""))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0"/>
        <v/>
      </c>
      <c r="T399" s="2" t="str">
        <f>IFERROR(INDEX('padron cfe'!D:D,MATCH(DATOS!C399,'padron cfe'!A:A,0),1),"")</f>
        <v/>
      </c>
      <c r="U399" s="4"/>
      <c r="V399" s="4"/>
      <c r="W399" s="4"/>
      <c r="X399" s="4"/>
      <c r="Y399" s="6" t="s">
        <v>157</v>
      </c>
      <c r="Z399" s="4"/>
      <c r="AA399" s="4" t="str">
        <f t="shared" si="93"/>
        <v/>
      </c>
      <c r="AB399" s="4"/>
      <c r="AC399" s="4"/>
      <c r="AD399" s="4"/>
      <c r="AE399" s="2" t="str">
        <f>IFERROR(IF(INDEX(AE$1:AE398,MATCH(J399,J$1:J398,0),1)=0,"",INDEX(AE$1:AE398,MATCH(J399,J$1:J398,0),1)),"")</f>
        <v/>
      </c>
      <c r="AF399" s="2" t="str">
        <f>IFERROR(IF(INDEX(AF$1:AF398,MATCH(J399,J$1:J398,0),1)=0,"",INDEX(AF$1:AF398,MATCH(J399,J$1:J398,0),1)),"")</f>
        <v/>
      </c>
      <c r="AG399" s="2" t="str">
        <f>IFERROR(IF(INDEX(AG$1:AG398,MATCH(J399,J$1:J398,0),1)=0,"",INDEX(AG$1:AG398,MATCH(J399,J$1:J398,0),1)),"")</f>
        <v/>
      </c>
      <c r="AH399" s="2"/>
      <c r="AI399" s="2"/>
      <c r="AJ399" s="2"/>
      <c r="AK399" s="4"/>
      <c r="AL399" s="4"/>
      <c r="AM399" s="4"/>
      <c r="AN399" s="4"/>
      <c r="AO399" s="4"/>
      <c r="AP399" s="4"/>
      <c r="AQ399" s="4"/>
      <c r="AR399" s="4"/>
      <c r="AS399" s="4"/>
      <c r="AU399" s="7"/>
      <c r="AV399" s="47"/>
      <c r="AW399" s="66"/>
      <c r="AX399" s="66"/>
      <c r="AY399" s="66"/>
      <c r="AZ399" s="78"/>
      <c r="BA399" s="66"/>
      <c r="BB399" s="66"/>
      <c r="BC399" s="4"/>
      <c r="BD399" s="69"/>
      <c r="BE399" s="4"/>
      <c r="BF399" s="4"/>
      <c r="BG399" s="9"/>
      <c r="BH399" s="7"/>
      <c r="BI399" s="7"/>
      <c r="BJ399" s="7"/>
      <c r="BK399" s="7"/>
      <c r="BL399" s="7"/>
      <c r="BM399" s="7" t="str">
        <f t="shared" ca="1" si="84"/>
        <v/>
      </c>
      <c r="BN399" s="75" t="str">
        <f t="shared" si="85"/>
        <v/>
      </c>
      <c r="BO399" s="75" t="str">
        <f t="shared" si="86"/>
        <v/>
      </c>
      <c r="BU399" s="4" t="str">
        <f>IF(IFERROR(VLOOKUP(C399,C400:C$1993,1,0),"")="","",COUNTIF(C:C,C399))</f>
        <v/>
      </c>
      <c r="BY399" s="5" t="str">
        <f>IF(B399="","",IF(BU399="",1+(MAX(BY$2:BY398)),""))</f>
        <v/>
      </c>
      <c r="BZ399" s="5" t="str">
        <f t="shared" si="87"/>
        <v/>
      </c>
      <c r="CA399" s="5" t="str">
        <f t="shared" si="88"/>
        <v/>
      </c>
      <c r="CB399" s="14" t="str">
        <f t="shared" si="89"/>
        <v/>
      </c>
      <c r="CC399" s="25"/>
      <c r="CD399" s="15"/>
      <c r="CE399" s="5" t="str">
        <f t="shared" si="92"/>
        <v/>
      </c>
      <c r="CH399" s="5" t="str">
        <f t="shared" si="91"/>
        <v/>
      </c>
      <c r="CI399" s="5" t="str">
        <f>IF(J399="","",IFERROR(IF(VLOOKUP(J399,J$2:J398,1,0)=0,"",""),J399))</f>
        <v/>
      </c>
      <c r="CJ399" s="22" t="str">
        <f>IF(CI399="","",(IFERROR(VLOOKUP(MID(CI399,1,1),$DA$2:DE$28,3,0),0)+IFERROR(VLOOKUP(MID(CI399,2,1),DA$2:DE$28,4,0),0)+IFERROR(VLOOKUP(MID(CI399,3,1),DA$2:DE$28,5,0),0)+(ROW(CI399)/1000000000000)))</f>
        <v/>
      </c>
      <c r="CL399" s="5">
        <v>398</v>
      </c>
      <c r="CM399" s="5" t="str">
        <f>IFERROR(VLOOKUP(CL399,CH$2:CI1475,2,0),"")</f>
        <v/>
      </c>
      <c r="DG399" s="5" t="e">
        <f>IF(REPORTE!AH$2="si",IF(C399=VALUE(REPORTE!C$22),IF(SUM(DG400:DG$1993),CONCATENATE(INT(B399),", "),INT(B399)),""),IF(C399=VALUE(REPORTE!C$21),IF(SUM(DG400:DG$1993),CONCATENATE(INT(B399),", "),INT(B399)),""))</f>
        <v>#VALUE!</v>
      </c>
    </row>
    <row r="400" spans="1:111" s="5" customFormat="1" ht="15" customHeight="1" x14ac:dyDescent="0.25">
      <c r="A400" s="4" t="str">
        <f t="shared" ca="1" si="82"/>
        <v/>
      </c>
      <c r="B400" s="6"/>
      <c r="C400" s="8"/>
      <c r="D400" s="1" t="str">
        <f>IFERROR(INDEX('padron cfe'!B:B,MATCH(DATOS!C400,'padron cfe'!A:A,0),1),"")</f>
        <v/>
      </c>
      <c r="E400" s="1"/>
      <c r="F400" s="7"/>
      <c r="G400" s="9" t="s">
        <v>157</v>
      </c>
      <c r="H400" s="5" t="str">
        <f>IF(F400="","",IFERROR(CONCATENATE("PEUA",VLOOKUP(ESTADO,REPORTE!AV$2:AW$33,2,0),DIDTRITO_FORM,CADER_FORM,IFERROR(INDEX(BS:BS,MATCH(DAY(F400),BR:BR,0),1),DAY(F400)),IFERROR(INDEX(BS:BS,MATCH(MONTH(F400),BR:BR,0),1),MONTH(F400)),YEAR(F400),G400),""))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0"/>
        <v/>
      </c>
      <c r="T400" s="2" t="str">
        <f>IFERROR(INDEX('padron cfe'!D:D,MATCH(DATOS!C400,'padron cfe'!A:A,0),1),"")</f>
        <v/>
      </c>
      <c r="U400" s="4"/>
      <c r="V400" s="4"/>
      <c r="W400" s="4"/>
      <c r="X400" s="4"/>
      <c r="Y400" s="6" t="s">
        <v>157</v>
      </c>
      <c r="Z400" s="4"/>
      <c r="AA400" s="4" t="str">
        <f t="shared" si="93"/>
        <v/>
      </c>
      <c r="AB400" s="4"/>
      <c r="AC400" s="4"/>
      <c r="AD400" s="4"/>
      <c r="AE400" s="2" t="str">
        <f>IFERROR(IF(INDEX(AE$1:AE399,MATCH(J400,J$1:J399,0),1)=0,"",INDEX(AE$1:AE399,MATCH(J400,J$1:J399,0),1)),"")</f>
        <v/>
      </c>
      <c r="AF400" s="2" t="str">
        <f>IFERROR(IF(INDEX(AF$1:AF399,MATCH(J400,J$1:J399,0),1)=0,"",INDEX(AF$1:AF399,MATCH(J400,J$1:J399,0),1)),"")</f>
        <v/>
      </c>
      <c r="AG400" s="2" t="str">
        <f>IFERROR(IF(INDEX(AG$1:AG399,MATCH(J400,J$1:J399,0),1)=0,"",INDEX(AG$1:AG399,MATCH(J400,J$1:J399,0),1)),"")</f>
        <v/>
      </c>
      <c r="AH400" s="2"/>
      <c r="AI400" s="2"/>
      <c r="AJ400" s="2"/>
      <c r="AK400" s="4"/>
      <c r="AL400" s="4"/>
      <c r="AM400" s="4"/>
      <c r="AN400" s="4"/>
      <c r="AO400" s="4"/>
      <c r="AP400" s="4"/>
      <c r="AQ400" s="4"/>
      <c r="AR400" s="4"/>
      <c r="AS400" s="4"/>
      <c r="AU400" s="7"/>
      <c r="AV400" s="47"/>
      <c r="AW400" s="66"/>
      <c r="AX400" s="66"/>
      <c r="AY400" s="66"/>
      <c r="AZ400" s="78"/>
      <c r="BA400" s="66"/>
      <c r="BB400" s="66"/>
      <c r="BC400" s="4"/>
      <c r="BD400" s="69"/>
      <c r="BE400" s="4"/>
      <c r="BF400" s="4"/>
      <c r="BG400" s="9"/>
      <c r="BH400" s="7"/>
      <c r="BI400" s="7"/>
      <c r="BJ400" s="7"/>
      <c r="BK400" s="7"/>
      <c r="BL400" s="7"/>
      <c r="BM400" s="7" t="str">
        <f t="shared" ca="1" si="84"/>
        <v/>
      </c>
      <c r="BN400" s="75" t="str">
        <f t="shared" si="85"/>
        <v/>
      </c>
      <c r="BO400" s="75" t="str">
        <f t="shared" si="86"/>
        <v/>
      </c>
      <c r="BU400" s="4" t="str">
        <f>IF(IFERROR(VLOOKUP(C400,C401:C$1993,1,0),"")="","",COUNTIF(C:C,C400))</f>
        <v/>
      </c>
      <c r="BY400" s="5" t="str">
        <f>IF(B400="","",IF(BU400="",1+(MAX(BY$2:BY399)),""))</f>
        <v/>
      </c>
      <c r="BZ400" s="5" t="str">
        <f t="shared" si="87"/>
        <v/>
      </c>
      <c r="CA400" s="5" t="str">
        <f t="shared" si="88"/>
        <v/>
      </c>
      <c r="CB400" s="14" t="str">
        <f t="shared" si="89"/>
        <v/>
      </c>
      <c r="CC400" s="25"/>
      <c r="CD400" s="15"/>
      <c r="CE400" s="5" t="str">
        <f t="shared" si="92"/>
        <v/>
      </c>
      <c r="CH400" s="5" t="str">
        <f t="shared" si="91"/>
        <v/>
      </c>
      <c r="CI400" s="5" t="str">
        <f>IF(J400="","",IFERROR(IF(VLOOKUP(J400,J$2:J399,1,0)=0,"",""),J400))</f>
        <v/>
      </c>
      <c r="CJ400" s="22" t="str">
        <f>IF(CI400="","",(IFERROR(VLOOKUP(MID(CI400,1,1),$DA$2:DE$28,3,0),0)+IFERROR(VLOOKUP(MID(CI400,2,1),DA$2:DE$28,4,0),0)+IFERROR(VLOOKUP(MID(CI400,3,1),DA$2:DE$28,5,0),0)+(ROW(CI400)/1000000000000)))</f>
        <v/>
      </c>
      <c r="CL400" s="5">
        <v>399</v>
      </c>
      <c r="CM400" s="5" t="str">
        <f>IFERROR(VLOOKUP(CL400,CH$2:CI1476,2,0),"")</f>
        <v/>
      </c>
      <c r="DG400" s="5" t="e">
        <f>IF(REPORTE!AH$2="si",IF(C400=VALUE(REPORTE!C$22),IF(SUM(DG401:DG$1993),CONCATENATE(INT(B400),", "),INT(B400)),""),IF(C400=VALUE(REPORTE!C$21),IF(SUM(DG401:DG$1993),CONCATENATE(INT(B400),", "),INT(B400)),""))</f>
        <v>#VALUE!</v>
      </c>
    </row>
    <row r="401" spans="1:111" s="5" customFormat="1" ht="15" customHeight="1" x14ac:dyDescent="0.25">
      <c r="A401" s="4" t="str">
        <f t="shared" ca="1" si="82"/>
        <v/>
      </c>
      <c r="B401" s="6"/>
      <c r="C401" s="8"/>
      <c r="D401" s="1" t="str">
        <f>IFERROR(INDEX('padron cfe'!B:B,MATCH(DATOS!C401,'padron cfe'!A:A,0),1),"")</f>
        <v/>
      </c>
      <c r="E401" s="1"/>
      <c r="F401" s="7"/>
      <c r="G401" s="9" t="s">
        <v>157</v>
      </c>
      <c r="H401" s="5" t="str">
        <f>IF(F401="","",IFERROR(CONCATENATE("PEUA",VLOOKUP(ESTADO,REPORTE!AV$2:AW$33,2,0),DIDTRITO_FORM,CADER_FORM,IFERROR(INDEX(BS:BS,MATCH(DAY(F401),BR:BR,0),1),DAY(F401)),IFERROR(INDEX(BS:BS,MATCH(MONTH(F401),BR:BR,0),1),MONTH(F401)),YEAR(F401),G401),""))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0"/>
        <v/>
      </c>
      <c r="T401" s="2" t="str">
        <f>IFERROR(INDEX('padron cfe'!D:D,MATCH(DATOS!C401,'padron cfe'!A:A,0),1),"")</f>
        <v/>
      </c>
      <c r="U401" s="4"/>
      <c r="V401" s="4"/>
      <c r="W401" s="4"/>
      <c r="X401" s="4"/>
      <c r="Y401" s="6" t="s">
        <v>157</v>
      </c>
      <c r="Z401" s="4"/>
      <c r="AA401" s="4" t="str">
        <f t="shared" si="93"/>
        <v/>
      </c>
      <c r="AB401" s="4"/>
      <c r="AC401" s="4"/>
      <c r="AD401" s="4"/>
      <c r="AE401" s="2" t="str">
        <f>IFERROR(IF(INDEX(AE$1:AE400,MATCH(J401,J$1:J400,0),1)=0,"",INDEX(AE$1:AE400,MATCH(J401,J$1:J400,0),1)),"")</f>
        <v/>
      </c>
      <c r="AF401" s="2" t="str">
        <f>IFERROR(IF(INDEX(AF$1:AF400,MATCH(J401,J$1:J400,0),1)=0,"",INDEX(AF$1:AF400,MATCH(J401,J$1:J400,0),1)),"")</f>
        <v/>
      </c>
      <c r="AG401" s="2" t="str">
        <f>IFERROR(IF(INDEX(AG$1:AG400,MATCH(J401,J$1:J400,0),1)=0,"",INDEX(AG$1:AG400,MATCH(J401,J$1:J400,0),1)),"")</f>
        <v/>
      </c>
      <c r="AH401" s="2"/>
      <c r="AI401" s="2"/>
      <c r="AJ401" s="2"/>
      <c r="AK401" s="4"/>
      <c r="AL401" s="4"/>
      <c r="AM401" s="4"/>
      <c r="AN401" s="4"/>
      <c r="AO401" s="4"/>
      <c r="AP401" s="4"/>
      <c r="AQ401" s="4"/>
      <c r="AR401" s="4"/>
      <c r="AS401" s="4"/>
      <c r="AU401" s="7"/>
      <c r="AV401" s="47"/>
      <c r="AW401" s="66"/>
      <c r="AX401" s="66"/>
      <c r="AY401" s="66"/>
      <c r="AZ401" s="78"/>
      <c r="BA401" s="66"/>
      <c r="BB401" s="66"/>
      <c r="BC401" s="4"/>
      <c r="BD401" s="69"/>
      <c r="BE401" s="4"/>
      <c r="BF401" s="4"/>
      <c r="BG401" s="9"/>
      <c r="BH401" s="7"/>
      <c r="BI401" s="7"/>
      <c r="BJ401" s="7"/>
      <c r="BK401" s="7"/>
      <c r="BL401" s="7"/>
      <c r="BM401" s="7" t="str">
        <f t="shared" ca="1" si="84"/>
        <v/>
      </c>
      <c r="BN401" s="75" t="str">
        <f t="shared" si="85"/>
        <v/>
      </c>
      <c r="BO401" s="75" t="str">
        <f t="shared" si="86"/>
        <v/>
      </c>
      <c r="BU401" s="4" t="str">
        <f>IF(IFERROR(VLOOKUP(C401,C402:C$1993,1,0),"")="","",COUNTIF(C:C,C401))</f>
        <v/>
      </c>
      <c r="BY401" s="5" t="str">
        <f>IF(B401="","",IF(BU401="",1+(MAX(BY$2:BY400)),""))</f>
        <v/>
      </c>
      <c r="BZ401" s="5" t="str">
        <f t="shared" si="87"/>
        <v/>
      </c>
      <c r="CA401" s="5" t="str">
        <f t="shared" si="88"/>
        <v/>
      </c>
      <c r="CB401" s="14" t="str">
        <f t="shared" si="89"/>
        <v/>
      </c>
      <c r="CC401" s="25"/>
      <c r="CD401" s="15"/>
      <c r="CE401" s="5" t="str">
        <f t="shared" si="92"/>
        <v/>
      </c>
      <c r="CH401" s="5" t="str">
        <f t="shared" si="91"/>
        <v/>
      </c>
      <c r="CI401" s="5" t="str">
        <f>IF(J401="","",IFERROR(IF(VLOOKUP(J401,J$2:J400,1,0)=0,"",""),J401))</f>
        <v/>
      </c>
      <c r="CJ401" s="22" t="str">
        <f>IF(CI401="","",(IFERROR(VLOOKUP(MID(CI401,1,1),$DA$2:DE$28,3,0),0)+IFERROR(VLOOKUP(MID(CI401,2,1),DA$2:DE$28,4,0),0)+IFERROR(VLOOKUP(MID(CI401,3,1),DA$2:DE$28,5,0),0)+(ROW(CI401)/1000000000000)))</f>
        <v/>
      </c>
      <c r="CL401" s="5">
        <v>400</v>
      </c>
      <c r="CM401" s="5" t="str">
        <f>IFERROR(VLOOKUP(CL401,CH$2:CI1477,2,0),"")</f>
        <v/>
      </c>
      <c r="DG401" s="5" t="e">
        <f>IF(REPORTE!AH$2="si",IF(C401=VALUE(REPORTE!C$22),IF(SUM(DG402:DG$1993),CONCATENATE(INT(B401),", "),INT(B401)),""),IF(C401=VALUE(REPORTE!C$21),IF(SUM(DG402:DG$1993),CONCATENATE(INT(B401),", "),INT(B401)),""))</f>
        <v>#VALUE!</v>
      </c>
    </row>
    <row r="402" spans="1:111" s="5" customFormat="1" ht="15" customHeight="1" x14ac:dyDescent="0.25">
      <c r="A402" s="4" t="str">
        <f t="shared" ca="1" si="82"/>
        <v/>
      </c>
      <c r="B402" s="6"/>
      <c r="C402" s="8"/>
      <c r="D402" s="1" t="str">
        <f>IFERROR(INDEX('padron cfe'!B:B,MATCH(DATOS!C402,'padron cfe'!A:A,0),1),"")</f>
        <v/>
      </c>
      <c r="E402" s="1"/>
      <c r="F402" s="7"/>
      <c r="G402" s="9" t="s">
        <v>157</v>
      </c>
      <c r="H402" s="5" t="str">
        <f>IF(F402="","",IFERROR(CONCATENATE("PEUA",VLOOKUP(ESTADO,REPORTE!AV$2:AW$33,2,0),DIDTRITO_FORM,CADER_FORM,IFERROR(INDEX(BS:BS,MATCH(DAY(F402),BR:BR,0),1),DAY(F402)),IFERROR(INDEX(BS:BS,MATCH(MONTH(F402),BR:BR,0),1),MONTH(F402)),YEAR(F402),G402),""))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0"/>
        <v/>
      </c>
      <c r="T402" s="2" t="str">
        <f>IFERROR(INDEX('padron cfe'!D:D,MATCH(DATOS!C402,'padron cfe'!A:A,0),1),"")</f>
        <v/>
      </c>
      <c r="U402" s="4"/>
      <c r="V402" s="4"/>
      <c r="W402" s="4"/>
      <c r="X402" s="4"/>
      <c r="Y402" s="6" t="s">
        <v>157</v>
      </c>
      <c r="Z402" s="4"/>
      <c r="AA402" s="4" t="str">
        <f t="shared" si="93"/>
        <v/>
      </c>
      <c r="AB402" s="4"/>
      <c r="AC402" s="4"/>
      <c r="AD402" s="4"/>
      <c r="AE402" s="2" t="str">
        <f>IFERROR(IF(INDEX(AE$1:AE401,MATCH(J402,J$1:J401,0),1)=0,"",INDEX(AE$1:AE401,MATCH(J402,J$1:J401,0),1)),"")</f>
        <v/>
      </c>
      <c r="AF402" s="2" t="str">
        <f>IFERROR(IF(INDEX(AF$1:AF401,MATCH(J402,J$1:J401,0),1)=0,"",INDEX(AF$1:AF401,MATCH(J402,J$1:J401,0),1)),"")</f>
        <v/>
      </c>
      <c r="AG402" s="2" t="str">
        <f>IFERROR(IF(INDEX(AG$1:AG401,MATCH(J402,J$1:J401,0),1)=0,"",INDEX(AG$1:AG401,MATCH(J402,J$1:J401,0),1)),"")</f>
        <v/>
      </c>
      <c r="AH402" s="2"/>
      <c r="AI402" s="2"/>
      <c r="AJ402" s="2"/>
      <c r="AK402" s="4"/>
      <c r="AL402" s="4"/>
      <c r="AM402" s="4"/>
      <c r="AN402" s="4"/>
      <c r="AO402" s="4"/>
      <c r="AP402" s="4"/>
      <c r="AQ402" s="4"/>
      <c r="AR402" s="4"/>
      <c r="AS402" s="4"/>
      <c r="AU402" s="7"/>
      <c r="AV402" s="47"/>
      <c r="AW402" s="66"/>
      <c r="AX402" s="66"/>
      <c r="AY402" s="66"/>
      <c r="AZ402" s="78"/>
      <c r="BA402" s="66"/>
      <c r="BB402" s="66"/>
      <c r="BC402" s="4"/>
      <c r="BD402" s="69"/>
      <c r="BE402" s="4"/>
      <c r="BF402" s="4"/>
      <c r="BG402" s="9"/>
      <c r="BH402" s="7"/>
      <c r="BI402" s="7"/>
      <c r="BJ402" s="7"/>
      <c r="BK402" s="7"/>
      <c r="BL402" s="7"/>
      <c r="BM402" s="7" t="str">
        <f t="shared" ca="1" si="84"/>
        <v/>
      </c>
      <c r="BN402" s="75" t="str">
        <f t="shared" si="85"/>
        <v/>
      </c>
      <c r="BO402" s="75" t="str">
        <f t="shared" si="86"/>
        <v/>
      </c>
      <c r="BU402" s="4" t="str">
        <f>IF(IFERROR(VLOOKUP(C402,C403:C$1993,1,0),"")="","",COUNTIF(C:C,C402))</f>
        <v/>
      </c>
      <c r="BY402" s="5" t="str">
        <f>IF(B402="","",IF(BU402="",1+(MAX(BY$2:BY401)),""))</f>
        <v/>
      </c>
      <c r="BZ402" s="5" t="str">
        <f t="shared" si="87"/>
        <v/>
      </c>
      <c r="CA402" s="5" t="str">
        <f t="shared" si="88"/>
        <v/>
      </c>
      <c r="CB402" s="14" t="str">
        <f t="shared" si="89"/>
        <v/>
      </c>
      <c r="CC402" s="25"/>
      <c r="CD402" s="15"/>
      <c r="CE402" s="5" t="str">
        <f t="shared" si="92"/>
        <v/>
      </c>
      <c r="CH402" s="5" t="str">
        <f t="shared" si="91"/>
        <v/>
      </c>
      <c r="CI402" s="5" t="str">
        <f>IF(J402="","",IFERROR(IF(VLOOKUP(J402,J$2:J401,1,0)=0,"",""),J402))</f>
        <v/>
      </c>
      <c r="CJ402" s="22" t="str">
        <f>IF(CI402="","",(IFERROR(VLOOKUP(MID(CI402,1,1),$DA$2:DE$28,3,0),0)+IFERROR(VLOOKUP(MID(CI402,2,1),DA$2:DE$28,4,0),0)+IFERROR(VLOOKUP(MID(CI402,3,1),DA$2:DE$28,5,0),0)+(ROW(CI402)/1000000000000)))</f>
        <v/>
      </c>
      <c r="CL402" s="5">
        <v>401</v>
      </c>
      <c r="CM402" s="5" t="str">
        <f>IFERROR(VLOOKUP(CL402,CH$2:CI1478,2,0),"")</f>
        <v/>
      </c>
      <c r="DG402" s="5" t="e">
        <f>IF(REPORTE!AH$2="si",IF(C402=VALUE(REPORTE!C$22),IF(SUM(DG403:DG$1993),CONCATENATE(INT(B402),", "),INT(B402)),""),IF(C402=VALUE(REPORTE!C$21),IF(SUM(DG403:DG$1993),CONCATENATE(INT(B402),", "),INT(B402)),""))</f>
        <v>#VALUE!</v>
      </c>
    </row>
    <row r="403" spans="1:111" s="5" customFormat="1" ht="15" customHeight="1" x14ac:dyDescent="0.25">
      <c r="A403" s="4" t="str">
        <f t="shared" ca="1" si="82"/>
        <v/>
      </c>
      <c r="B403" s="6"/>
      <c r="C403" s="8"/>
      <c r="D403" s="1" t="str">
        <f>IFERROR(INDEX('padron cfe'!B:B,MATCH(DATOS!C403,'padron cfe'!A:A,0),1),"")</f>
        <v/>
      </c>
      <c r="E403" s="1"/>
      <c r="F403" s="7"/>
      <c r="G403" s="9" t="s">
        <v>157</v>
      </c>
      <c r="H403" s="5" t="str">
        <f>IF(F403="","",IFERROR(CONCATENATE("PEUA",VLOOKUP(ESTADO,REPORTE!AV$2:AW$33,2,0),DIDTRITO_FORM,CADER_FORM,IFERROR(INDEX(BS:BS,MATCH(DAY(F403),BR:BR,0),1),DAY(F403)),IFERROR(INDEX(BS:BS,MATCH(MONTH(F403),BR:BR,0),1),MONTH(F403)),YEAR(F403),G403),""))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0"/>
        <v/>
      </c>
      <c r="T403" s="2" t="str">
        <f>IFERROR(INDEX('padron cfe'!D:D,MATCH(DATOS!C403,'padron cfe'!A:A,0),1),"")</f>
        <v/>
      </c>
      <c r="U403" s="4"/>
      <c r="V403" s="4"/>
      <c r="W403" s="4"/>
      <c r="X403" s="4"/>
      <c r="Y403" s="6" t="s">
        <v>157</v>
      </c>
      <c r="Z403" s="4"/>
      <c r="AA403" s="4" t="str">
        <f t="shared" si="93"/>
        <v/>
      </c>
      <c r="AB403" s="4"/>
      <c r="AC403" s="4"/>
      <c r="AD403" s="4"/>
      <c r="AE403" s="2" t="str">
        <f>IFERROR(IF(INDEX(AE$1:AE402,MATCH(J403,J$1:J402,0),1)=0,"",INDEX(AE$1:AE402,MATCH(J403,J$1:J402,0),1)),"")</f>
        <v/>
      </c>
      <c r="AF403" s="2" t="str">
        <f>IFERROR(IF(INDEX(AF$1:AF402,MATCH(J403,J$1:J402,0),1)=0,"",INDEX(AF$1:AF402,MATCH(J403,J$1:J402,0),1)),"")</f>
        <v/>
      </c>
      <c r="AG403" s="2" t="str">
        <f>IFERROR(IF(INDEX(AG$1:AG402,MATCH(J403,J$1:J402,0),1)=0,"",INDEX(AG$1:AG402,MATCH(J403,J$1:J402,0),1)),"")</f>
        <v/>
      </c>
      <c r="AH403" s="2"/>
      <c r="AI403" s="2"/>
      <c r="AJ403" s="2"/>
      <c r="AK403" s="4"/>
      <c r="AL403" s="4"/>
      <c r="AM403" s="4"/>
      <c r="AN403" s="4"/>
      <c r="AO403" s="4"/>
      <c r="AP403" s="4"/>
      <c r="AQ403" s="4"/>
      <c r="AR403" s="4"/>
      <c r="AS403" s="4"/>
      <c r="AU403" s="7"/>
      <c r="AV403" s="47"/>
      <c r="AW403" s="66"/>
      <c r="AX403" s="66"/>
      <c r="AY403" s="66"/>
      <c r="AZ403" s="78"/>
      <c r="BA403" s="66"/>
      <c r="BB403" s="66"/>
      <c r="BC403" s="4"/>
      <c r="BD403" s="69"/>
      <c r="BE403" s="4"/>
      <c r="BF403" s="4"/>
      <c r="BG403" s="9"/>
      <c r="BH403" s="7"/>
      <c r="BI403" s="7"/>
      <c r="BJ403" s="7"/>
      <c r="BK403" s="7"/>
      <c r="BL403" s="7"/>
      <c r="BM403" s="7" t="str">
        <f t="shared" ca="1" si="84"/>
        <v/>
      </c>
      <c r="BN403" s="75" t="str">
        <f t="shared" si="85"/>
        <v/>
      </c>
      <c r="BO403" s="75" t="str">
        <f t="shared" si="86"/>
        <v/>
      </c>
      <c r="BU403" s="4" t="str">
        <f>IF(IFERROR(VLOOKUP(C403,C404:C$1993,1,0),"")="","",COUNTIF(C:C,C403))</f>
        <v/>
      </c>
      <c r="BY403" s="5" t="str">
        <f>IF(B403="","",IF(BU403="",1+(MAX(BY$2:BY402)),""))</f>
        <v/>
      </c>
      <c r="BZ403" s="5" t="str">
        <f t="shared" si="87"/>
        <v/>
      </c>
      <c r="CA403" s="5" t="str">
        <f t="shared" si="88"/>
        <v/>
      </c>
      <c r="CB403" s="14" t="str">
        <f t="shared" si="89"/>
        <v/>
      </c>
      <c r="CC403" s="25"/>
      <c r="CD403" s="15"/>
      <c r="CE403" s="5" t="str">
        <f t="shared" si="92"/>
        <v/>
      </c>
      <c r="CH403" s="5" t="str">
        <f t="shared" si="91"/>
        <v/>
      </c>
      <c r="CI403" s="5" t="str">
        <f>IF(J403="","",IFERROR(IF(VLOOKUP(J403,J$2:J402,1,0)=0,"",""),J403))</f>
        <v/>
      </c>
      <c r="CJ403" s="22" t="str">
        <f>IF(CI403="","",(IFERROR(VLOOKUP(MID(CI403,1,1),$DA$2:DE$28,3,0),0)+IFERROR(VLOOKUP(MID(CI403,2,1),DA$2:DE$28,4,0),0)+IFERROR(VLOOKUP(MID(CI403,3,1),DA$2:DE$28,5,0),0)+(ROW(CI403)/1000000000000)))</f>
        <v/>
      </c>
      <c r="CL403" s="5">
        <v>402</v>
      </c>
      <c r="CM403" s="5" t="str">
        <f>IFERROR(VLOOKUP(CL403,CH$2:CI1479,2,0),"")</f>
        <v/>
      </c>
      <c r="DG403" s="5" t="e">
        <f>IF(REPORTE!AH$2="si",IF(C403=VALUE(REPORTE!C$22),IF(SUM(DG404:DG$1993),CONCATENATE(INT(B403),", "),INT(B403)),""),IF(C403=VALUE(REPORTE!C$21),IF(SUM(DG404:DG$1993),CONCATENATE(INT(B403),", "),INT(B403)),""))</f>
        <v>#VALUE!</v>
      </c>
    </row>
    <row r="404" spans="1:111" s="5" customFormat="1" ht="15" customHeight="1" x14ac:dyDescent="0.25">
      <c r="A404" s="4" t="str">
        <f t="shared" ca="1" si="82"/>
        <v/>
      </c>
      <c r="B404" s="6"/>
      <c r="C404" s="8"/>
      <c r="D404" s="1" t="str">
        <f>IFERROR(INDEX('padron cfe'!B:B,MATCH(DATOS!C404,'padron cfe'!A:A,0),1),"")</f>
        <v/>
      </c>
      <c r="E404" s="1"/>
      <c r="F404" s="7"/>
      <c r="G404" s="9" t="s">
        <v>157</v>
      </c>
      <c r="H404" s="5" t="str">
        <f>IF(F404="","",IFERROR(CONCATENATE("PEUA",VLOOKUP(ESTADO,REPORTE!AV$2:AW$33,2,0),DIDTRITO_FORM,CADER_FORM,IFERROR(INDEX(BS:BS,MATCH(DAY(F404),BR:BR,0),1),DAY(F404)),IFERROR(INDEX(BS:BS,MATCH(MONTH(F404),BR:BR,0),1),MONTH(F404)),YEAR(F404),G404),""))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0"/>
        <v/>
      </c>
      <c r="T404" s="2" t="str">
        <f>IFERROR(INDEX('padron cfe'!D:D,MATCH(DATOS!C404,'padron cfe'!A:A,0),1),"")</f>
        <v/>
      </c>
      <c r="U404" s="4"/>
      <c r="V404" s="4"/>
      <c r="W404" s="4"/>
      <c r="X404" s="4"/>
      <c r="Y404" s="6" t="s">
        <v>157</v>
      </c>
      <c r="Z404" s="4"/>
      <c r="AA404" s="4" t="str">
        <f t="shared" si="93"/>
        <v/>
      </c>
      <c r="AB404" s="4"/>
      <c r="AC404" s="4"/>
      <c r="AD404" s="4"/>
      <c r="AE404" s="2" t="str">
        <f>IFERROR(IF(INDEX(AE$1:AE403,MATCH(J404,J$1:J403,0),1)=0,"",INDEX(AE$1:AE403,MATCH(J404,J$1:J403,0),1)),"")</f>
        <v/>
      </c>
      <c r="AF404" s="2" t="str">
        <f>IFERROR(IF(INDEX(AF$1:AF403,MATCH(J404,J$1:J403,0),1)=0,"",INDEX(AF$1:AF403,MATCH(J404,J$1:J403,0),1)),"")</f>
        <v/>
      </c>
      <c r="AG404" s="2" t="str">
        <f>IFERROR(IF(INDEX(AG$1:AG403,MATCH(J404,J$1:J403,0),1)=0,"",INDEX(AG$1:AG403,MATCH(J404,J$1:J403,0),1)),"")</f>
        <v/>
      </c>
      <c r="AH404" s="2"/>
      <c r="AI404" s="2"/>
      <c r="AJ404" s="2"/>
      <c r="AK404" s="4"/>
      <c r="AL404" s="4"/>
      <c r="AM404" s="4"/>
      <c r="AN404" s="4"/>
      <c r="AO404" s="4"/>
      <c r="AP404" s="4"/>
      <c r="AQ404" s="4"/>
      <c r="AR404" s="4"/>
      <c r="AS404" s="4"/>
      <c r="AU404" s="7"/>
      <c r="AV404" s="47"/>
      <c r="AW404" s="66"/>
      <c r="AX404" s="66"/>
      <c r="AY404" s="66"/>
      <c r="AZ404" s="78"/>
      <c r="BA404" s="66"/>
      <c r="BB404" s="66"/>
      <c r="BC404" s="4"/>
      <c r="BD404" s="69"/>
      <c r="BE404" s="4"/>
      <c r="BF404" s="4"/>
      <c r="BG404" s="9"/>
      <c r="BH404" s="7"/>
      <c r="BI404" s="7"/>
      <c r="BJ404" s="7"/>
      <c r="BK404" s="7"/>
      <c r="BL404" s="7"/>
      <c r="BM404" s="7" t="str">
        <f t="shared" ca="1" si="84"/>
        <v/>
      </c>
      <c r="BN404" s="75" t="str">
        <f t="shared" si="85"/>
        <v/>
      </c>
      <c r="BO404" s="75" t="str">
        <f t="shared" si="86"/>
        <v/>
      </c>
      <c r="BU404" s="4" t="str">
        <f>IF(IFERROR(VLOOKUP(C404,C405:C$1993,1,0),"")="","",COUNTIF(C:C,C404))</f>
        <v/>
      </c>
      <c r="BY404" s="5" t="str">
        <f>IF(B404="","",IF(BU404="",1+(MAX(BY$2:BY403)),""))</f>
        <v/>
      </c>
      <c r="BZ404" s="5" t="str">
        <f t="shared" si="87"/>
        <v/>
      </c>
      <c r="CA404" s="5" t="str">
        <f t="shared" si="88"/>
        <v/>
      </c>
      <c r="CB404" s="14" t="str">
        <f t="shared" si="89"/>
        <v/>
      </c>
      <c r="CC404" s="25"/>
      <c r="CD404" s="15"/>
      <c r="CE404" s="5" t="str">
        <f t="shared" si="92"/>
        <v/>
      </c>
      <c r="CH404" s="5" t="str">
        <f t="shared" si="91"/>
        <v/>
      </c>
      <c r="CI404" s="5" t="str">
        <f>IF(J404="","",IFERROR(IF(VLOOKUP(J404,J$2:J403,1,0)=0,"",""),J404))</f>
        <v/>
      </c>
      <c r="CJ404" s="22" t="str">
        <f>IF(CI404="","",(IFERROR(VLOOKUP(MID(CI404,1,1),$DA$2:DE$28,3,0),0)+IFERROR(VLOOKUP(MID(CI404,2,1),DA$2:DE$28,4,0),0)+IFERROR(VLOOKUP(MID(CI404,3,1),DA$2:DE$28,5,0),0)+(ROW(CI404)/1000000000000)))</f>
        <v/>
      </c>
      <c r="CL404" s="5">
        <v>403</v>
      </c>
      <c r="CM404" s="5" t="str">
        <f>IFERROR(VLOOKUP(CL404,CH$2:CI1480,2,0),"")</f>
        <v/>
      </c>
      <c r="DG404" s="5" t="e">
        <f>IF(REPORTE!AH$2="si",IF(C404=VALUE(REPORTE!C$22),IF(SUM(DG405:DG$1993),CONCATENATE(INT(B404),", "),INT(B404)),""),IF(C404=VALUE(REPORTE!C$21),IF(SUM(DG405:DG$1993),CONCATENATE(INT(B404),", "),INT(B404)),""))</f>
        <v>#VALUE!</v>
      </c>
    </row>
    <row r="405" spans="1:111" s="5" customFormat="1" ht="15" customHeight="1" x14ac:dyDescent="0.25">
      <c r="A405" s="4" t="str">
        <f t="shared" ca="1" si="82"/>
        <v/>
      </c>
      <c r="B405" s="6"/>
      <c r="C405" s="8"/>
      <c r="D405" s="1" t="str">
        <f>IFERROR(INDEX('padron cfe'!B:B,MATCH(DATOS!C405,'padron cfe'!A:A,0),1),"")</f>
        <v/>
      </c>
      <c r="E405" s="1"/>
      <c r="F405" s="7"/>
      <c r="G405" s="9" t="s">
        <v>157</v>
      </c>
      <c r="H405" s="5" t="str">
        <f>IF(F405="","",IFERROR(CONCATENATE("PEUA",VLOOKUP(ESTADO,REPORTE!AV$2:AW$33,2,0),DIDTRITO_FORM,CADER_FORM,IFERROR(INDEX(BS:BS,MATCH(DAY(F405),BR:BR,0),1),DAY(F405)),IFERROR(INDEX(BS:BS,MATCH(MONTH(F405),BR:BR,0),1),MONTH(F405)),YEAR(F405),G405),""))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0"/>
        <v/>
      </c>
      <c r="T405" s="2" t="str">
        <f>IFERROR(INDEX('padron cfe'!D:D,MATCH(DATOS!C405,'padron cfe'!A:A,0),1),"")</f>
        <v/>
      </c>
      <c r="U405" s="4"/>
      <c r="V405" s="4"/>
      <c r="W405" s="4"/>
      <c r="X405" s="4"/>
      <c r="Y405" s="6" t="s">
        <v>157</v>
      </c>
      <c r="Z405" s="4"/>
      <c r="AA405" s="4" t="str">
        <f t="shared" si="93"/>
        <v/>
      </c>
      <c r="AB405" s="4"/>
      <c r="AC405" s="4"/>
      <c r="AD405" s="4"/>
      <c r="AE405" s="2" t="str">
        <f>IFERROR(IF(INDEX(AE$1:AE404,MATCH(J405,J$1:J404,0),1)=0,"",INDEX(AE$1:AE404,MATCH(J405,J$1:J404,0),1)),"")</f>
        <v/>
      </c>
      <c r="AF405" s="2" t="str">
        <f>IFERROR(IF(INDEX(AF$1:AF404,MATCH(J405,J$1:J404,0),1)=0,"",INDEX(AF$1:AF404,MATCH(J405,J$1:J404,0),1)),"")</f>
        <v/>
      </c>
      <c r="AG405" s="2" t="str">
        <f>IFERROR(IF(INDEX(AG$1:AG404,MATCH(J405,J$1:J404,0),1)=0,"",INDEX(AG$1:AG404,MATCH(J405,J$1:J404,0),1)),"")</f>
        <v/>
      </c>
      <c r="AH405" s="2"/>
      <c r="AI405" s="2"/>
      <c r="AJ405" s="2"/>
      <c r="AK405" s="4"/>
      <c r="AL405" s="4"/>
      <c r="AM405" s="4"/>
      <c r="AN405" s="4"/>
      <c r="AO405" s="4"/>
      <c r="AP405" s="4"/>
      <c r="AQ405" s="4"/>
      <c r="AR405" s="4"/>
      <c r="AS405" s="4"/>
      <c r="AU405" s="7"/>
      <c r="AV405" s="47"/>
      <c r="AW405" s="66"/>
      <c r="AX405" s="66"/>
      <c r="AY405" s="66"/>
      <c r="AZ405" s="78"/>
      <c r="BA405" s="66"/>
      <c r="BB405" s="66"/>
      <c r="BC405" s="4"/>
      <c r="BD405" s="69"/>
      <c r="BE405" s="4"/>
      <c r="BF405" s="4"/>
      <c r="BG405" s="9"/>
      <c r="BH405" s="7"/>
      <c r="BI405" s="7"/>
      <c r="BJ405" s="7"/>
      <c r="BK405" s="7"/>
      <c r="BL405" s="7"/>
      <c r="BM405" s="7" t="str">
        <f t="shared" ca="1" si="84"/>
        <v/>
      </c>
      <c r="BN405" s="75" t="str">
        <f t="shared" si="85"/>
        <v/>
      </c>
      <c r="BO405" s="75" t="str">
        <f t="shared" si="86"/>
        <v/>
      </c>
      <c r="BU405" s="4" t="str">
        <f>IF(IFERROR(VLOOKUP(C405,C406:C$1993,1,0),"")="","",COUNTIF(C:C,C405))</f>
        <v/>
      </c>
      <c r="BY405" s="5" t="str">
        <f>IF(B405="","",IF(BU405="",1+(MAX(BY$2:BY404)),""))</f>
        <v/>
      </c>
      <c r="BZ405" s="5" t="str">
        <f t="shared" si="87"/>
        <v/>
      </c>
      <c r="CA405" s="5" t="str">
        <f t="shared" si="88"/>
        <v/>
      </c>
      <c r="CB405" s="14" t="str">
        <f t="shared" si="89"/>
        <v/>
      </c>
      <c r="CC405" s="25"/>
      <c r="CD405" s="15"/>
      <c r="CE405" s="5" t="str">
        <f t="shared" si="92"/>
        <v/>
      </c>
      <c r="CH405" s="5" t="str">
        <f t="shared" si="91"/>
        <v/>
      </c>
      <c r="CI405" s="5" t="str">
        <f>IF(J405="","",IFERROR(IF(VLOOKUP(J405,J$2:J404,1,0)=0,"",""),J405))</f>
        <v/>
      </c>
      <c r="CJ405" s="22" t="str">
        <f>IF(CI405="","",(IFERROR(VLOOKUP(MID(CI405,1,1),$DA$2:DE$28,3,0),0)+IFERROR(VLOOKUP(MID(CI405,2,1),DA$2:DE$28,4,0),0)+IFERROR(VLOOKUP(MID(CI405,3,1),DA$2:DE$28,5,0),0)+(ROW(CI405)/1000000000000)))</f>
        <v/>
      </c>
      <c r="CL405" s="5">
        <v>404</v>
      </c>
      <c r="CM405" s="5" t="str">
        <f>IFERROR(VLOOKUP(CL405,CH$2:CI1481,2,0),"")</f>
        <v/>
      </c>
      <c r="DG405" s="5" t="e">
        <f>IF(REPORTE!AH$2="si",IF(C405=VALUE(REPORTE!C$22),IF(SUM(DG406:DG$1993),CONCATENATE(INT(B405),", "),INT(B405)),""),IF(C405=VALUE(REPORTE!C$21),IF(SUM(DG406:DG$1993),CONCATENATE(INT(B405),", "),INT(B405)),""))</f>
        <v>#VALUE!</v>
      </c>
    </row>
    <row r="406" spans="1:111" s="5" customFormat="1" ht="15" customHeight="1" x14ac:dyDescent="0.25">
      <c r="A406" s="4" t="str">
        <f t="shared" ca="1" si="82"/>
        <v/>
      </c>
      <c r="B406" s="6"/>
      <c r="C406" s="8"/>
      <c r="D406" s="1" t="str">
        <f>IFERROR(INDEX('padron cfe'!B:B,MATCH(DATOS!C406,'padron cfe'!A:A,0),1),"")</f>
        <v/>
      </c>
      <c r="E406" s="1"/>
      <c r="F406" s="7"/>
      <c r="G406" s="9" t="s">
        <v>157</v>
      </c>
      <c r="H406" s="5" t="str">
        <f>IF(F406="","",IFERROR(CONCATENATE("PEUA",VLOOKUP(ESTADO,REPORTE!AV$2:AW$33,2,0),DIDTRITO_FORM,CADER_FORM,IFERROR(INDEX(BS:BS,MATCH(DAY(F406),BR:BR,0),1),DAY(F406)),IFERROR(INDEX(BS:BS,MATCH(MONTH(F406),BR:BR,0),1),MONTH(F406)),YEAR(F406),G406),""))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94">IF(J406="","",Q405)</f>
        <v/>
      </c>
      <c r="T406" s="2" t="str">
        <f>IFERROR(INDEX('padron cfe'!D:D,MATCH(DATOS!C406,'padron cfe'!A:A,0),1),"")</f>
        <v/>
      </c>
      <c r="U406" s="4"/>
      <c r="V406" s="4"/>
      <c r="W406" s="4"/>
      <c r="X406" s="4"/>
      <c r="Y406" s="6"/>
      <c r="Z406" s="4"/>
      <c r="AA406" s="4" t="str">
        <f t="shared" si="93"/>
        <v/>
      </c>
      <c r="AB406" s="4"/>
      <c r="AC406" s="4"/>
      <c r="AD406" s="4"/>
      <c r="AE406" s="2" t="str">
        <f>IFERROR(IF(INDEX(AE$1:AE405,MATCH(J406,J$1:J405,0),1)=0,"",INDEX(AE$1:AE405,MATCH(J406,J$1:J405,0),1)),"")</f>
        <v/>
      </c>
      <c r="AF406" s="2" t="str">
        <f>IFERROR(IF(INDEX(AF$1:AF405,MATCH(J406,J$1:J405,0),1)=0,"",INDEX(AF$1:AF405,MATCH(J406,J$1:J405,0),1)),"")</f>
        <v/>
      </c>
      <c r="AG406" s="2" t="str">
        <f>IFERROR(IF(INDEX(AG$1:AG405,MATCH(J406,J$1:J405,0),1)=0,"",INDEX(AG$1:AG405,MATCH(J406,J$1:J405,0),1)),"")</f>
        <v/>
      </c>
      <c r="AH406" s="2"/>
      <c r="AI406" s="2"/>
      <c r="AJ406" s="2"/>
      <c r="AK406" s="4"/>
      <c r="AL406" s="4"/>
      <c r="AM406" s="4"/>
      <c r="AN406" s="4"/>
      <c r="AO406" s="4"/>
      <c r="AP406" s="4"/>
      <c r="AQ406" s="4"/>
      <c r="AR406" s="4"/>
      <c r="AS406" s="4"/>
      <c r="AU406" s="7"/>
      <c r="AV406" s="47"/>
      <c r="AW406" s="66"/>
      <c r="AX406" s="66"/>
      <c r="AY406" s="66"/>
      <c r="AZ406" s="78"/>
      <c r="BA406" s="66"/>
      <c r="BB406" s="66"/>
      <c r="BC406" s="4"/>
      <c r="BD406" s="69"/>
      <c r="BE406" s="4"/>
      <c r="BF406" s="4"/>
      <c r="BG406" s="9"/>
      <c r="BH406" s="7"/>
      <c r="BI406" s="7"/>
      <c r="BJ406" s="7"/>
      <c r="BK406" s="7"/>
      <c r="BL406" s="7"/>
      <c r="BM406" s="7" t="str">
        <f t="shared" ca="1" si="84"/>
        <v/>
      </c>
      <c r="BN406" s="75" t="str">
        <f t="shared" si="85"/>
        <v/>
      </c>
      <c r="BO406" s="75" t="str">
        <f t="shared" si="86"/>
        <v/>
      </c>
      <c r="BU406" s="4" t="str">
        <f>IF(IFERROR(VLOOKUP(C406,C407:C$1993,1,0),"")="","",COUNTIF(C:C,C406))</f>
        <v/>
      </c>
      <c r="BY406" s="5" t="str">
        <f>IF(B406="","",IF(BU406="",1+(MAX(BY$2:BY405)),""))</f>
        <v/>
      </c>
      <c r="BZ406" s="5" t="str">
        <f t="shared" si="87"/>
        <v/>
      </c>
      <c r="CA406" s="5" t="str">
        <f t="shared" si="88"/>
        <v/>
      </c>
      <c r="CB406" s="14" t="str">
        <f t="shared" si="89"/>
        <v/>
      </c>
      <c r="CC406" s="25"/>
      <c r="CD406" s="15"/>
      <c r="CE406" s="5" t="str">
        <f t="shared" ref="CE406:CE469" si="95">CONCATENATE(AK406,AL406,AM406,AN406,AO406)</f>
        <v/>
      </c>
      <c r="CH406" s="5" t="str">
        <f t="shared" si="91"/>
        <v/>
      </c>
      <c r="CI406" s="5" t="str">
        <f>IF(J406="","",IFERROR(IF(VLOOKUP(J406,J$2:J405,1,0)=0,"",""),J406))</f>
        <v/>
      </c>
      <c r="CJ406" s="22" t="str">
        <f>IF(CI406="","",(IFERROR(VLOOKUP(MID(CI406,1,1),$DA$2:DE$28,3,0),0)+IFERROR(VLOOKUP(MID(CI406,2,1),DA$2:DE$28,4,0),0)+IFERROR(VLOOKUP(MID(CI406,3,1),DA$2:DE$28,5,0),0)+(ROW(CI406)/1000000000000)))</f>
        <v/>
      </c>
      <c r="CL406" s="5">
        <v>405</v>
      </c>
      <c r="CM406" s="5" t="str">
        <f>IFERROR(VLOOKUP(CL406,CH$2:CI1482,2,0),"")</f>
        <v/>
      </c>
      <c r="DG406" s="5" t="e">
        <f>IF(REPORTE!AH$2="si",IF(C406=VALUE(REPORTE!C$22),IF(SUM(DG407:DG$1993),CONCATENATE(INT(B406),", "),INT(B406)),""),IF(C406=VALUE(REPORTE!C$21),IF(SUM(DG407:DG$1993),CONCATENATE(INT(B406),", "),INT(B406)),""))</f>
        <v>#VALUE!</v>
      </c>
    </row>
    <row r="407" spans="1:111" s="5" customFormat="1" ht="15" customHeight="1" x14ac:dyDescent="0.25">
      <c r="A407" s="4" t="str">
        <f t="shared" ca="1" si="82"/>
        <v/>
      </c>
      <c r="B407" s="6"/>
      <c r="C407" s="8"/>
      <c r="D407" s="1" t="str">
        <f>IFERROR(INDEX('padron cfe'!B:B,MATCH(DATOS!C407,'padron cfe'!A:A,0),1),"")</f>
        <v/>
      </c>
      <c r="E407" s="1"/>
      <c r="F407" s="7"/>
      <c r="G407" s="9" t="s">
        <v>157</v>
      </c>
      <c r="H407" s="5" t="str">
        <f>IF(F407="","",IFERROR(CONCATENATE("PEUA",VLOOKUP(ESTADO,REPORTE!AV$2:AW$33,2,0),DIDTRITO_FORM,CADER_FORM,IFERROR(INDEX(BS:BS,MATCH(DAY(F407),BR:BR,0),1),DAY(F407)),IFERROR(INDEX(BS:BS,MATCH(MONTH(F407),BR:BR,0),1),MONTH(F407)),YEAR(F407),G407),""))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4"/>
        <v/>
      </c>
      <c r="T407" s="2" t="str">
        <f>IFERROR(INDEX('padron cfe'!D:D,MATCH(DATOS!C407,'padron cfe'!A:A,0),1),"")</f>
        <v/>
      </c>
      <c r="U407" s="4"/>
      <c r="V407" s="4"/>
      <c r="W407" s="4"/>
      <c r="X407" s="4"/>
      <c r="Y407" s="6"/>
      <c r="Z407" s="4"/>
      <c r="AA407" s="4" t="str">
        <f t="shared" si="93"/>
        <v/>
      </c>
      <c r="AB407" s="4"/>
      <c r="AC407" s="4"/>
      <c r="AD407" s="4"/>
      <c r="AE407" s="2" t="str">
        <f>IFERROR(IF(INDEX(AE$1:AE406,MATCH(J407,J$1:J406,0),1)=0,"",INDEX(AE$1:AE406,MATCH(J407,J$1:J406,0),1)),"")</f>
        <v/>
      </c>
      <c r="AF407" s="2" t="str">
        <f>IFERROR(IF(INDEX(AF$1:AF406,MATCH(J407,J$1:J406,0),1)=0,"",INDEX(AF$1:AF406,MATCH(J407,J$1:J406,0),1)),"")</f>
        <v/>
      </c>
      <c r="AG407" s="2" t="str">
        <f>IFERROR(IF(INDEX(AG$1:AG406,MATCH(J407,J$1:J406,0),1)=0,"",INDEX(AG$1:AG406,MATCH(J407,J$1:J406,0),1)),"")</f>
        <v/>
      </c>
      <c r="AH407" s="2"/>
      <c r="AI407" s="2"/>
      <c r="AJ407" s="2"/>
      <c r="AK407" s="4"/>
      <c r="AL407" s="4"/>
      <c r="AM407" s="4"/>
      <c r="AN407" s="4"/>
      <c r="AO407" s="4"/>
      <c r="AP407" s="4"/>
      <c r="AQ407" s="4"/>
      <c r="AR407" s="4"/>
      <c r="AS407" s="4"/>
      <c r="AU407" s="7"/>
      <c r="AV407" s="47"/>
      <c r="AW407" s="66"/>
      <c r="AX407" s="66"/>
      <c r="AY407" s="66"/>
      <c r="AZ407" s="78"/>
      <c r="BA407" s="66"/>
      <c r="BB407" s="66"/>
      <c r="BC407" s="4"/>
      <c r="BD407" s="69"/>
      <c r="BE407" s="4"/>
      <c r="BF407" s="4"/>
      <c r="BG407" s="9"/>
      <c r="BH407" s="7"/>
      <c r="BI407" s="7"/>
      <c r="BJ407" s="7"/>
      <c r="BK407" s="7"/>
      <c r="BL407" s="7"/>
      <c r="BM407" s="7" t="str">
        <f t="shared" ca="1" si="84"/>
        <v/>
      </c>
      <c r="BN407" s="75" t="str">
        <f t="shared" si="85"/>
        <v/>
      </c>
      <c r="BO407" s="75" t="str">
        <f t="shared" si="86"/>
        <v/>
      </c>
      <c r="BU407" s="4" t="str">
        <f>IF(IFERROR(VLOOKUP(C407,C408:C$1993,1,0),"")="","",COUNTIF(C:C,C407))</f>
        <v/>
      </c>
      <c r="BY407" s="5" t="str">
        <f>IF(B407="","",IF(BU407="",1+(MAX(BY$2:BY406)),""))</f>
        <v/>
      </c>
      <c r="BZ407" s="5" t="str">
        <f t="shared" si="87"/>
        <v/>
      </c>
      <c r="CA407" s="5" t="str">
        <f t="shared" si="88"/>
        <v/>
      </c>
      <c r="CB407" s="14" t="str">
        <f t="shared" si="89"/>
        <v/>
      </c>
      <c r="CC407" s="25"/>
      <c r="CD407" s="15"/>
      <c r="CE407" s="5" t="str">
        <f t="shared" si="95"/>
        <v/>
      </c>
      <c r="CH407" s="5" t="str">
        <f t="shared" si="91"/>
        <v/>
      </c>
      <c r="CI407" s="5" t="str">
        <f>IF(J407="","",IFERROR(IF(VLOOKUP(J407,J$2:J406,1,0)=0,"",""),J407))</f>
        <v/>
      </c>
      <c r="CJ407" s="22" t="str">
        <f>IF(CI407="","",(IFERROR(VLOOKUP(MID(CI407,1,1),$DA$2:DE$28,3,0),0)+IFERROR(VLOOKUP(MID(CI407,2,1),DA$2:DE$28,4,0),0)+IFERROR(VLOOKUP(MID(CI407,3,1),DA$2:DE$28,5,0),0)+(ROW(CI407)/1000000000000)))</f>
        <v/>
      </c>
      <c r="CL407" s="5">
        <v>406</v>
      </c>
      <c r="CM407" s="5" t="str">
        <f>IFERROR(VLOOKUP(CL407,CH$2:CI1483,2,0),"")</f>
        <v/>
      </c>
      <c r="DG407" s="5" t="e">
        <f>IF(REPORTE!AH$2="si",IF(C407=VALUE(REPORTE!C$22),IF(SUM(DG408:DG$1993),CONCATENATE(INT(B407),", "),INT(B407)),""),IF(C407=VALUE(REPORTE!C$21),IF(SUM(DG408:DG$1993),CONCATENATE(INT(B407),", "),INT(B407)),""))</f>
        <v>#VALUE!</v>
      </c>
    </row>
    <row r="408" spans="1:111" s="5" customFormat="1" ht="15" customHeight="1" x14ac:dyDescent="0.25">
      <c r="A408" s="4" t="str">
        <f t="shared" ca="1" si="82"/>
        <v/>
      </c>
      <c r="B408" s="6"/>
      <c r="C408" s="8"/>
      <c r="D408" s="1" t="str">
        <f>IFERROR(INDEX('padron cfe'!B:B,MATCH(DATOS!C408,'padron cfe'!A:A,0),1),"")</f>
        <v/>
      </c>
      <c r="E408" s="1"/>
      <c r="F408" s="7"/>
      <c r="G408" s="9" t="s">
        <v>157</v>
      </c>
      <c r="H408" s="5" t="str">
        <f>IF(F408="","",IFERROR(CONCATENATE("PEUA",VLOOKUP(ESTADO,REPORTE!AV$2:AW$33,2,0),DIDTRITO_FORM,CADER_FORM,IFERROR(INDEX(BS:BS,MATCH(DAY(F408),BR:BR,0),1),DAY(F408)),IFERROR(INDEX(BS:BS,MATCH(MONTH(F408),BR:BR,0),1),MONTH(F408)),YEAR(F408),G408),""))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4"/>
        <v/>
      </c>
      <c r="T408" s="2" t="str">
        <f>IFERROR(INDEX('padron cfe'!D:D,MATCH(DATOS!C408,'padron cfe'!A:A,0),1),"")</f>
        <v/>
      </c>
      <c r="U408" s="4"/>
      <c r="V408" s="4"/>
      <c r="W408" s="4"/>
      <c r="X408" s="4"/>
      <c r="Y408" s="6"/>
      <c r="Z408" s="4"/>
      <c r="AA408" s="4" t="str">
        <f t="shared" si="93"/>
        <v/>
      </c>
      <c r="AB408" s="4"/>
      <c r="AC408" s="4"/>
      <c r="AD408" s="4"/>
      <c r="AE408" s="2" t="str">
        <f>IFERROR(IF(INDEX(AE$1:AE407,MATCH(J408,J$1:J407,0),1)=0,"",INDEX(AE$1:AE407,MATCH(J408,J$1:J407,0),1)),"")</f>
        <v/>
      </c>
      <c r="AF408" s="2" t="str">
        <f>IFERROR(IF(INDEX(AF$1:AF407,MATCH(J408,J$1:J407,0),1)=0,"",INDEX(AF$1:AF407,MATCH(J408,J$1:J407,0),1)),"")</f>
        <v/>
      </c>
      <c r="AG408" s="2" t="str">
        <f>IFERROR(IF(INDEX(AG$1:AG407,MATCH(J408,J$1:J407,0),1)=0,"",INDEX(AG$1:AG407,MATCH(J408,J$1:J407,0),1)),"")</f>
        <v/>
      </c>
      <c r="AH408" s="2"/>
      <c r="AI408" s="2"/>
      <c r="AJ408" s="2"/>
      <c r="AK408" s="4"/>
      <c r="AL408" s="4"/>
      <c r="AM408" s="4"/>
      <c r="AN408" s="4"/>
      <c r="AO408" s="4"/>
      <c r="AP408" s="4"/>
      <c r="AQ408" s="4"/>
      <c r="AR408" s="4"/>
      <c r="AS408" s="4"/>
      <c r="AU408" s="7"/>
      <c r="AV408" s="47"/>
      <c r="AW408" s="66"/>
      <c r="AX408" s="66"/>
      <c r="AY408" s="66"/>
      <c r="AZ408" s="78"/>
      <c r="BA408" s="66"/>
      <c r="BB408" s="66"/>
      <c r="BC408" s="4"/>
      <c r="BD408" s="69"/>
      <c r="BE408" s="4"/>
      <c r="BF408" s="4"/>
      <c r="BG408" s="9"/>
      <c r="BH408" s="7"/>
      <c r="BI408" s="7"/>
      <c r="BJ408" s="7"/>
      <c r="BK408" s="7"/>
      <c r="BL408" s="7"/>
      <c r="BM408" s="7" t="str">
        <f t="shared" ca="1" si="84"/>
        <v/>
      </c>
      <c r="BN408" s="75" t="str">
        <f t="shared" si="85"/>
        <v/>
      </c>
      <c r="BO408" s="75" t="str">
        <f t="shared" si="86"/>
        <v/>
      </c>
      <c r="BU408" s="4" t="str">
        <f>IF(IFERROR(VLOOKUP(C408,C409:C$1993,1,0),"")="","",COUNTIF(C:C,C408))</f>
        <v/>
      </c>
      <c r="BY408" s="5" t="str">
        <f>IF(B408="","",IF(BU408="",1+(MAX(BY$2:BY407)),""))</f>
        <v/>
      </c>
      <c r="BZ408" s="5" t="str">
        <f t="shared" si="87"/>
        <v/>
      </c>
      <c r="CA408" s="5" t="str">
        <f t="shared" si="88"/>
        <v/>
      </c>
      <c r="CB408" s="14" t="str">
        <f t="shared" si="89"/>
        <v/>
      </c>
      <c r="CC408" s="25"/>
      <c r="CD408" s="15"/>
      <c r="CE408" s="5" t="str">
        <f t="shared" si="95"/>
        <v/>
      </c>
      <c r="CH408" s="5" t="str">
        <f t="shared" si="91"/>
        <v/>
      </c>
      <c r="CI408" s="5" t="str">
        <f>IF(J408="","",IFERROR(IF(VLOOKUP(J408,J$2:J407,1,0)=0,"",""),J408))</f>
        <v/>
      </c>
      <c r="CJ408" s="22" t="str">
        <f>IF(CI408="","",(IFERROR(VLOOKUP(MID(CI408,1,1),$DA$2:DE$28,3,0),0)+IFERROR(VLOOKUP(MID(CI408,2,1),DA$2:DE$28,4,0),0)+IFERROR(VLOOKUP(MID(CI408,3,1),DA$2:DE$28,5,0),0)+(ROW(CI408)/1000000000000)))</f>
        <v/>
      </c>
      <c r="CL408" s="5">
        <v>407</v>
      </c>
      <c r="CM408" s="5" t="str">
        <f>IFERROR(VLOOKUP(CL408,CH$2:CI1484,2,0),"")</f>
        <v/>
      </c>
      <c r="DG408" s="5" t="e">
        <f>IF(REPORTE!AH$2="si",IF(C408=VALUE(REPORTE!C$22),IF(SUM(DG409:DG$1993),CONCATENATE(INT(B408),", "),INT(B408)),""),IF(C408=VALUE(REPORTE!C$21),IF(SUM(DG409:DG$1993),CONCATENATE(INT(B408),", "),INT(B408)),""))</f>
        <v>#VALUE!</v>
      </c>
    </row>
    <row r="409" spans="1:111" s="5" customFormat="1" ht="15" customHeight="1" x14ac:dyDescent="0.25">
      <c r="A409" s="4" t="str">
        <f t="shared" ca="1" si="82"/>
        <v/>
      </c>
      <c r="B409" s="6"/>
      <c r="C409" s="8"/>
      <c r="D409" s="1" t="str">
        <f>IFERROR(INDEX('padron cfe'!B:B,MATCH(DATOS!C409,'padron cfe'!A:A,0),1),"")</f>
        <v/>
      </c>
      <c r="E409" s="1"/>
      <c r="F409" s="7"/>
      <c r="G409" s="9" t="s">
        <v>157</v>
      </c>
      <c r="H409" s="5" t="str">
        <f>IF(F409="","",IFERROR(CONCATENATE("PEUA",VLOOKUP(ESTADO,REPORTE!AV$2:AW$33,2,0),DIDTRITO_FORM,CADER_FORM,IFERROR(INDEX(BS:BS,MATCH(DAY(F409),BR:BR,0),1),DAY(F409)),IFERROR(INDEX(BS:BS,MATCH(MONTH(F409),BR:BR,0),1),MONTH(F409)),YEAR(F409),G409),""))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4"/>
        <v/>
      </c>
      <c r="T409" s="2" t="str">
        <f>IFERROR(INDEX('padron cfe'!D:D,MATCH(DATOS!C409,'padron cfe'!A:A,0),1),"")</f>
        <v/>
      </c>
      <c r="U409" s="4"/>
      <c r="V409" s="4"/>
      <c r="W409" s="4"/>
      <c r="X409" s="4"/>
      <c r="Y409" s="6"/>
      <c r="Z409" s="4"/>
      <c r="AA409" s="4" t="str">
        <f t="shared" si="93"/>
        <v/>
      </c>
      <c r="AB409" s="4"/>
      <c r="AC409" s="4"/>
      <c r="AD409" s="4"/>
      <c r="AE409" s="2" t="str">
        <f>IFERROR(IF(INDEX(AE$1:AE408,MATCH(J409,J$1:J408,0),1)=0,"",INDEX(AE$1:AE408,MATCH(J409,J$1:J408,0),1)),"")</f>
        <v/>
      </c>
      <c r="AF409" s="2" t="str">
        <f>IFERROR(IF(INDEX(AF$1:AF408,MATCH(J409,J$1:J408,0),1)=0,"",INDEX(AF$1:AF408,MATCH(J409,J$1:J408,0),1)),"")</f>
        <v/>
      </c>
      <c r="AG409" s="2" t="str">
        <f>IFERROR(IF(INDEX(AG$1:AG408,MATCH(J409,J$1:J408,0),1)=0,"",INDEX(AG$1:AG408,MATCH(J409,J$1:J408,0),1)),"")</f>
        <v/>
      </c>
      <c r="AH409" s="2"/>
      <c r="AI409" s="2"/>
      <c r="AJ409" s="2"/>
      <c r="AK409" s="4"/>
      <c r="AL409" s="4"/>
      <c r="AM409" s="4"/>
      <c r="AN409" s="4"/>
      <c r="AO409" s="4"/>
      <c r="AP409" s="4"/>
      <c r="AQ409" s="4"/>
      <c r="AR409" s="4"/>
      <c r="AS409" s="4"/>
      <c r="AU409" s="7"/>
      <c r="AV409" s="47"/>
      <c r="AW409" s="66"/>
      <c r="AX409" s="66"/>
      <c r="AY409" s="66"/>
      <c r="AZ409" s="78"/>
      <c r="BA409" s="66"/>
      <c r="BB409" s="66"/>
      <c r="BC409" s="4"/>
      <c r="BD409" s="69"/>
      <c r="BE409" s="4"/>
      <c r="BF409" s="4"/>
      <c r="BG409" s="9"/>
      <c r="BH409" s="7"/>
      <c r="BI409" s="7"/>
      <c r="BJ409" s="7"/>
      <c r="BK409" s="7"/>
      <c r="BL409" s="7"/>
      <c r="BM409" s="7" t="str">
        <f t="shared" ca="1" si="84"/>
        <v/>
      </c>
      <c r="BN409" s="75" t="str">
        <f t="shared" si="85"/>
        <v/>
      </c>
      <c r="BO409" s="75" t="str">
        <f t="shared" si="86"/>
        <v/>
      </c>
      <c r="BU409" s="4" t="str">
        <f>IF(IFERROR(VLOOKUP(C409,C410:C$1993,1,0),"")="","",COUNTIF(C:C,C409))</f>
        <v/>
      </c>
      <c r="BY409" s="5" t="str">
        <f>IF(B409="","",IF(BU409="",1+(MAX(BY$2:BY408)),""))</f>
        <v/>
      </c>
      <c r="BZ409" s="5" t="str">
        <f t="shared" si="87"/>
        <v/>
      </c>
      <c r="CA409" s="5" t="str">
        <f t="shared" si="88"/>
        <v/>
      </c>
      <c r="CB409" s="14" t="str">
        <f t="shared" si="89"/>
        <v/>
      </c>
      <c r="CC409" s="25"/>
      <c r="CD409" s="15"/>
      <c r="CE409" s="5" t="str">
        <f t="shared" si="95"/>
        <v/>
      </c>
      <c r="CH409" s="5" t="str">
        <f t="shared" si="91"/>
        <v/>
      </c>
      <c r="CI409" s="5" t="str">
        <f>IF(J409="","",IFERROR(IF(VLOOKUP(J409,J$2:J408,1,0)=0,"",""),J409))</f>
        <v/>
      </c>
      <c r="CJ409" s="22" t="str">
        <f>IF(CI409="","",(IFERROR(VLOOKUP(MID(CI409,1,1),$DA$2:DE$28,3,0),0)+IFERROR(VLOOKUP(MID(CI409,2,1),DA$2:DE$28,4,0),0)+IFERROR(VLOOKUP(MID(CI409,3,1),DA$2:DE$28,5,0),0)+(ROW(CI409)/1000000000000)))</f>
        <v/>
      </c>
      <c r="CL409" s="5">
        <v>408</v>
      </c>
      <c r="CM409" s="5" t="str">
        <f>IFERROR(VLOOKUP(CL409,CH$2:CI1485,2,0),"")</f>
        <v/>
      </c>
      <c r="DG409" s="5" t="e">
        <f>IF(REPORTE!AH$2="si",IF(C409=VALUE(REPORTE!C$22),IF(SUM(DG410:DG$1993),CONCATENATE(INT(B409),", "),INT(B409)),""),IF(C409=VALUE(REPORTE!C$21),IF(SUM(DG410:DG$1993),CONCATENATE(INT(B409),", "),INT(B409)),""))</f>
        <v>#VALUE!</v>
      </c>
    </row>
    <row r="410" spans="1:111" s="5" customFormat="1" ht="15" customHeight="1" x14ac:dyDescent="0.25">
      <c r="A410" s="4" t="str">
        <f t="shared" ca="1" si="82"/>
        <v/>
      </c>
      <c r="B410" s="6"/>
      <c r="C410" s="8"/>
      <c r="D410" s="1" t="str">
        <f>IFERROR(INDEX('padron cfe'!B:B,MATCH(DATOS!C410,'padron cfe'!A:A,0),1),"")</f>
        <v/>
      </c>
      <c r="E410" s="1"/>
      <c r="F410" s="7"/>
      <c r="G410" s="9" t="s">
        <v>157</v>
      </c>
      <c r="H410" s="5" t="str">
        <f>IF(F410="","",IFERROR(CONCATENATE("PEUA",VLOOKUP(ESTADO,REPORTE!AV$2:AW$33,2,0),DIDTRITO_FORM,CADER_FORM,IFERROR(INDEX(BS:BS,MATCH(DAY(F410),BR:BR,0),1),DAY(F410)),IFERROR(INDEX(BS:BS,MATCH(MONTH(F410),BR:BR,0),1),MONTH(F410)),YEAR(F410),G410),""))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4"/>
        <v/>
      </c>
      <c r="T410" s="2" t="str">
        <f>IFERROR(INDEX('padron cfe'!D:D,MATCH(DATOS!C410,'padron cfe'!A:A,0),1),"")</f>
        <v/>
      </c>
      <c r="U410" s="4"/>
      <c r="V410" s="4"/>
      <c r="W410" s="4"/>
      <c r="X410" s="4"/>
      <c r="Y410" s="6"/>
      <c r="Z410" s="4"/>
      <c r="AA410" s="4" t="str">
        <f t="shared" si="93"/>
        <v/>
      </c>
      <c r="AB410" s="4"/>
      <c r="AC410" s="4"/>
      <c r="AD410" s="4"/>
      <c r="AE410" s="2" t="str">
        <f>IFERROR(IF(INDEX(AE$1:AE409,MATCH(J410,J$1:J409,0),1)=0,"",INDEX(AE$1:AE409,MATCH(J410,J$1:J409,0),1)),"")</f>
        <v/>
      </c>
      <c r="AF410" s="2" t="str">
        <f>IFERROR(IF(INDEX(AF$1:AF409,MATCH(J410,J$1:J409,0),1)=0,"",INDEX(AF$1:AF409,MATCH(J410,J$1:J409,0),1)),"")</f>
        <v/>
      </c>
      <c r="AG410" s="2" t="str">
        <f>IFERROR(IF(INDEX(AG$1:AG409,MATCH(J410,J$1:J409,0),1)=0,"",INDEX(AG$1:AG409,MATCH(J410,J$1:J409,0),1)),"")</f>
        <v/>
      </c>
      <c r="AH410" s="2"/>
      <c r="AI410" s="2"/>
      <c r="AJ410" s="2"/>
      <c r="AK410" s="4"/>
      <c r="AL410" s="4"/>
      <c r="AM410" s="4"/>
      <c r="AN410" s="4"/>
      <c r="AO410" s="4"/>
      <c r="AP410" s="4"/>
      <c r="AQ410" s="4"/>
      <c r="AR410" s="4"/>
      <c r="AS410" s="4"/>
      <c r="AU410" s="7"/>
      <c r="AV410" s="47"/>
      <c r="AW410" s="66"/>
      <c r="AX410" s="66"/>
      <c r="AY410" s="66"/>
      <c r="AZ410" s="78"/>
      <c r="BA410" s="66"/>
      <c r="BB410" s="66"/>
      <c r="BC410" s="4"/>
      <c r="BD410" s="69"/>
      <c r="BE410" s="4"/>
      <c r="BF410" s="4"/>
      <c r="BG410" s="9"/>
      <c r="BH410" s="7"/>
      <c r="BI410" s="7"/>
      <c r="BJ410" s="7"/>
      <c r="BK410" s="7"/>
      <c r="BL410" s="7"/>
      <c r="BM410" s="7" t="str">
        <f t="shared" ca="1" si="84"/>
        <v/>
      </c>
      <c r="BN410" s="75" t="str">
        <f t="shared" si="85"/>
        <v/>
      </c>
      <c r="BO410" s="75" t="str">
        <f t="shared" si="86"/>
        <v/>
      </c>
      <c r="BU410" s="4" t="str">
        <f>IF(IFERROR(VLOOKUP(C410,C411:C$1993,1,0),"")="","",COUNTIF(C:C,C410))</f>
        <v/>
      </c>
      <c r="BY410" s="5" t="str">
        <f>IF(B410="","",IF(BU410="",1+(MAX(BY$2:BY409)),""))</f>
        <v/>
      </c>
      <c r="BZ410" s="5" t="str">
        <f t="shared" si="87"/>
        <v/>
      </c>
      <c r="CA410" s="5" t="str">
        <f t="shared" si="88"/>
        <v/>
      </c>
      <c r="CB410" s="14" t="str">
        <f t="shared" si="89"/>
        <v/>
      </c>
      <c r="CC410" s="25"/>
      <c r="CD410" s="15"/>
      <c r="CE410" s="5" t="str">
        <f t="shared" si="95"/>
        <v/>
      </c>
      <c r="CH410" s="5" t="str">
        <f t="shared" si="91"/>
        <v/>
      </c>
      <c r="CI410" s="5" t="str">
        <f>IF(J410="","",IFERROR(IF(VLOOKUP(J410,J$2:J409,1,0)=0,"",""),J410))</f>
        <v/>
      </c>
      <c r="CJ410" s="22" t="str">
        <f>IF(CI410="","",(IFERROR(VLOOKUP(MID(CI410,1,1),$DA$2:DE$28,3,0),0)+IFERROR(VLOOKUP(MID(CI410,2,1),DA$2:DE$28,4,0),0)+IFERROR(VLOOKUP(MID(CI410,3,1),DA$2:DE$28,5,0),0)+(ROW(CI410)/1000000000000)))</f>
        <v/>
      </c>
      <c r="CL410" s="5">
        <v>409</v>
      </c>
      <c r="CM410" s="5" t="str">
        <f>IFERROR(VLOOKUP(CL410,CH$2:CI1486,2,0),"")</f>
        <v/>
      </c>
      <c r="DG410" s="5" t="e">
        <f>IF(REPORTE!AH$2="si",IF(C410=VALUE(REPORTE!C$22),IF(SUM(DG411:DG$1993),CONCATENATE(INT(B410),", "),INT(B410)),""),IF(C410=VALUE(REPORTE!C$21),IF(SUM(DG411:DG$1993),CONCATENATE(INT(B410),", "),INT(B410)),""))</f>
        <v>#VALUE!</v>
      </c>
    </row>
    <row r="411" spans="1:111" s="5" customFormat="1" ht="15" customHeight="1" x14ac:dyDescent="0.25">
      <c r="A411" s="4" t="str">
        <f t="shared" ca="1" si="82"/>
        <v/>
      </c>
      <c r="B411" s="6"/>
      <c r="C411" s="8"/>
      <c r="D411" s="1" t="str">
        <f>IFERROR(INDEX('padron cfe'!B:B,MATCH(DATOS!C411,'padron cfe'!A:A,0),1),"")</f>
        <v/>
      </c>
      <c r="E411" s="1"/>
      <c r="F411" s="7"/>
      <c r="G411" s="9" t="s">
        <v>157</v>
      </c>
      <c r="H411" s="5" t="str">
        <f>IF(F411="","",IFERROR(CONCATENATE("PEUA",VLOOKUP(ESTADO,REPORTE!AV$2:AW$33,2,0),DIDTRITO_FORM,CADER_FORM,IFERROR(INDEX(BS:BS,MATCH(DAY(F411),BR:BR,0),1),DAY(F411)),IFERROR(INDEX(BS:BS,MATCH(MONTH(F411),BR:BR,0),1),MONTH(F411)),YEAR(F411),G411),""))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4"/>
        <v/>
      </c>
      <c r="T411" s="2" t="str">
        <f>IFERROR(INDEX('padron cfe'!D:D,MATCH(DATOS!C411,'padron cfe'!A:A,0),1),"")</f>
        <v/>
      </c>
      <c r="U411" s="4"/>
      <c r="V411" s="4"/>
      <c r="W411" s="4"/>
      <c r="X411" s="4"/>
      <c r="Y411" s="6"/>
      <c r="Z411" s="4"/>
      <c r="AA411" s="4" t="str">
        <f t="shared" si="93"/>
        <v/>
      </c>
      <c r="AB411" s="4"/>
      <c r="AC411" s="4"/>
      <c r="AD411" s="4"/>
      <c r="AE411" s="2" t="str">
        <f>IFERROR(IF(INDEX(AE$1:AE410,MATCH(J411,J$1:J410,0),1)=0,"",INDEX(AE$1:AE410,MATCH(J411,J$1:J410,0),1)),"")</f>
        <v/>
      </c>
      <c r="AF411" s="2" t="str">
        <f>IFERROR(IF(INDEX(AF$1:AF410,MATCH(J411,J$1:J410,0),1)=0,"",INDEX(AF$1:AF410,MATCH(J411,J$1:J410,0),1)),"")</f>
        <v/>
      </c>
      <c r="AG411" s="2" t="str">
        <f>IFERROR(IF(INDEX(AG$1:AG410,MATCH(J411,J$1:J410,0),1)=0,"",INDEX(AG$1:AG410,MATCH(J411,J$1:J410,0),1)),"")</f>
        <v/>
      </c>
      <c r="AH411" s="2"/>
      <c r="AI411" s="2"/>
      <c r="AJ411" s="2"/>
      <c r="AK411" s="4"/>
      <c r="AL411" s="4"/>
      <c r="AM411" s="4"/>
      <c r="AN411" s="4"/>
      <c r="AO411" s="4"/>
      <c r="AP411" s="4"/>
      <c r="AQ411" s="4"/>
      <c r="AR411" s="4"/>
      <c r="AS411" s="4"/>
      <c r="AU411" s="7"/>
      <c r="AV411" s="47"/>
      <c r="AW411" s="66"/>
      <c r="AX411" s="66"/>
      <c r="AY411" s="66"/>
      <c r="AZ411" s="78"/>
      <c r="BA411" s="66"/>
      <c r="BB411" s="66"/>
      <c r="BC411" s="4"/>
      <c r="BD411" s="69"/>
      <c r="BE411" s="4"/>
      <c r="BF411" s="4"/>
      <c r="BG411" s="9"/>
      <c r="BH411" s="7"/>
      <c r="BI411" s="7"/>
      <c r="BJ411" s="7"/>
      <c r="BK411" s="7"/>
      <c r="BL411" s="7"/>
      <c r="BM411" s="7" t="str">
        <f t="shared" ca="1" si="84"/>
        <v/>
      </c>
      <c r="BN411" s="75" t="str">
        <f t="shared" si="85"/>
        <v/>
      </c>
      <c r="BO411" s="75" t="str">
        <f t="shared" si="86"/>
        <v/>
      </c>
      <c r="BU411" s="4" t="str">
        <f>IF(IFERROR(VLOOKUP(C411,C412:C$1993,1,0),"")="","",COUNTIF(C:C,C411))</f>
        <v/>
      </c>
      <c r="BY411" s="5" t="str">
        <f>IF(B411="","",IF(BU411="",1+(MAX(BY$2:BY410)),""))</f>
        <v/>
      </c>
      <c r="BZ411" s="5" t="str">
        <f t="shared" si="87"/>
        <v/>
      </c>
      <c r="CA411" s="5" t="str">
        <f t="shared" si="88"/>
        <v/>
      </c>
      <c r="CB411" s="14" t="str">
        <f t="shared" si="89"/>
        <v/>
      </c>
      <c r="CC411" s="25"/>
      <c r="CD411" s="15"/>
      <c r="CE411" s="5" t="str">
        <f t="shared" si="95"/>
        <v/>
      </c>
      <c r="CH411" s="5" t="str">
        <f t="shared" si="91"/>
        <v/>
      </c>
      <c r="CI411" s="5" t="str">
        <f>IF(J411="","",IFERROR(IF(VLOOKUP(J411,J$2:J410,1,0)=0,"",""),J411))</f>
        <v/>
      </c>
      <c r="CJ411" s="22" t="str">
        <f>IF(CI411="","",(IFERROR(VLOOKUP(MID(CI411,1,1),$DA$2:DE$28,3,0),0)+IFERROR(VLOOKUP(MID(CI411,2,1),DA$2:DE$28,4,0),0)+IFERROR(VLOOKUP(MID(CI411,3,1),DA$2:DE$28,5,0),0)+(ROW(CI411)/1000000000000)))</f>
        <v/>
      </c>
      <c r="CL411" s="5">
        <v>410</v>
      </c>
      <c r="CM411" s="5" t="str">
        <f>IFERROR(VLOOKUP(CL411,CH$2:CI1487,2,0),"")</f>
        <v/>
      </c>
      <c r="DG411" s="5" t="e">
        <f>IF(REPORTE!AH$2="si",IF(C411=VALUE(REPORTE!C$22),IF(SUM(DG412:DG$1993),CONCATENATE(INT(B411),", "),INT(B411)),""),IF(C411=VALUE(REPORTE!C$21),IF(SUM(DG412:DG$1993),CONCATENATE(INT(B411),", "),INT(B411)),""))</f>
        <v>#VALUE!</v>
      </c>
    </row>
    <row r="412" spans="1:111" s="5" customFormat="1" ht="15" customHeight="1" x14ac:dyDescent="0.25">
      <c r="A412" s="4" t="str">
        <f t="shared" ca="1" si="82"/>
        <v/>
      </c>
      <c r="B412" s="6"/>
      <c r="C412" s="8"/>
      <c r="D412" s="1" t="str">
        <f>IFERROR(INDEX('padron cfe'!B:B,MATCH(DATOS!C412,'padron cfe'!A:A,0),1),"")</f>
        <v/>
      </c>
      <c r="E412" s="1"/>
      <c r="F412" s="7"/>
      <c r="G412" s="9" t="s">
        <v>157</v>
      </c>
      <c r="H412" s="5" t="str">
        <f>IF(F412="","",IFERROR(CONCATENATE("PEUA",VLOOKUP(ESTADO,REPORTE!AV$2:AW$33,2,0),DIDTRITO_FORM,CADER_FORM,IFERROR(INDEX(BS:BS,MATCH(DAY(F412),BR:BR,0),1),DAY(F412)),IFERROR(INDEX(BS:BS,MATCH(MONTH(F412),BR:BR,0),1),MONTH(F412)),YEAR(F412),G412),""))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4"/>
        <v/>
      </c>
      <c r="T412" s="2" t="str">
        <f>IFERROR(INDEX('padron cfe'!D:D,MATCH(DATOS!C412,'padron cfe'!A:A,0),1),"")</f>
        <v/>
      </c>
      <c r="U412" s="4"/>
      <c r="V412" s="4"/>
      <c r="W412" s="4"/>
      <c r="X412" s="4"/>
      <c r="Y412" s="6"/>
      <c r="Z412" s="4"/>
      <c r="AA412" s="4" t="str">
        <f t="shared" si="93"/>
        <v/>
      </c>
      <c r="AB412" s="4"/>
      <c r="AC412" s="4"/>
      <c r="AD412" s="4"/>
      <c r="AE412" s="2" t="str">
        <f>IFERROR(IF(INDEX(AE$1:AE411,MATCH(J412,J$1:J411,0),1)=0,"",INDEX(AE$1:AE411,MATCH(J412,J$1:J411,0),1)),"")</f>
        <v/>
      </c>
      <c r="AF412" s="2" t="str">
        <f>IFERROR(IF(INDEX(AF$1:AF411,MATCH(J412,J$1:J411,0),1)=0,"",INDEX(AF$1:AF411,MATCH(J412,J$1:J411,0),1)),"")</f>
        <v/>
      </c>
      <c r="AG412" s="2" t="str">
        <f>IFERROR(IF(INDEX(AG$1:AG411,MATCH(J412,J$1:J411,0),1)=0,"",INDEX(AG$1:AG411,MATCH(J412,J$1:J411,0),1)),"")</f>
        <v/>
      </c>
      <c r="AH412" s="2"/>
      <c r="AI412" s="2"/>
      <c r="AJ412" s="2"/>
      <c r="AK412" s="4"/>
      <c r="AL412" s="4"/>
      <c r="AM412" s="4"/>
      <c r="AN412" s="4"/>
      <c r="AO412" s="4"/>
      <c r="AP412" s="4"/>
      <c r="AQ412" s="4"/>
      <c r="AR412" s="4"/>
      <c r="AS412" s="4"/>
      <c r="AU412" s="7"/>
      <c r="AV412" s="47"/>
      <c r="AW412" s="66"/>
      <c r="AX412" s="66"/>
      <c r="AY412" s="66"/>
      <c r="AZ412" s="78"/>
      <c r="BA412" s="66"/>
      <c r="BB412" s="66"/>
      <c r="BC412" s="4"/>
      <c r="BD412" s="69"/>
      <c r="BE412" s="4"/>
      <c r="BF412" s="4"/>
      <c r="BG412" s="9"/>
      <c r="BH412" s="7"/>
      <c r="BI412" s="7"/>
      <c r="BJ412" s="7"/>
      <c r="BK412" s="7"/>
      <c r="BL412" s="7"/>
      <c r="BM412" s="7" t="str">
        <f t="shared" ca="1" si="84"/>
        <v/>
      </c>
      <c r="BN412" s="75" t="str">
        <f t="shared" si="85"/>
        <v/>
      </c>
      <c r="BO412" s="75" t="str">
        <f t="shared" si="86"/>
        <v/>
      </c>
      <c r="BU412" s="4" t="str">
        <f>IF(IFERROR(VLOOKUP(C412,C413:C$1993,1,0),"")="","",COUNTIF(C:C,C412))</f>
        <v/>
      </c>
      <c r="BY412" s="5" t="str">
        <f>IF(B412="","",IF(BU412="",1+(MAX(BY$2:BY411)),""))</f>
        <v/>
      </c>
      <c r="BZ412" s="5" t="str">
        <f t="shared" si="87"/>
        <v/>
      </c>
      <c r="CA412" s="5" t="str">
        <f t="shared" si="88"/>
        <v/>
      </c>
      <c r="CB412" s="14" t="str">
        <f t="shared" si="89"/>
        <v/>
      </c>
      <c r="CC412" s="25"/>
      <c r="CD412" s="15"/>
      <c r="CE412" s="5" t="str">
        <f t="shared" si="95"/>
        <v/>
      </c>
      <c r="CH412" s="5" t="str">
        <f t="shared" si="91"/>
        <v/>
      </c>
      <c r="CI412" s="5" t="str">
        <f>IF(J412="","",IFERROR(IF(VLOOKUP(J412,J$2:J411,1,0)=0,"",""),J412))</f>
        <v/>
      </c>
      <c r="CJ412" s="22" t="str">
        <f>IF(CI412="","",(IFERROR(VLOOKUP(MID(CI412,1,1),$DA$2:DE$28,3,0),0)+IFERROR(VLOOKUP(MID(CI412,2,1),DA$2:DE$28,4,0),0)+IFERROR(VLOOKUP(MID(CI412,3,1),DA$2:DE$28,5,0),0)+(ROW(CI412)/1000000000000)))</f>
        <v/>
      </c>
      <c r="CL412" s="5">
        <v>411</v>
      </c>
      <c r="CM412" s="5" t="str">
        <f>IFERROR(VLOOKUP(CL412,CH$2:CI1488,2,0),"")</f>
        <v/>
      </c>
      <c r="DG412" s="5" t="e">
        <f>IF(REPORTE!AH$2="si",IF(C412=VALUE(REPORTE!C$22),IF(SUM(DG413:DG$1993),CONCATENATE(INT(B412),", "),INT(B412)),""),IF(C412=VALUE(REPORTE!C$21),IF(SUM(DG413:DG$1993),CONCATENATE(INT(B412),", "),INT(B412)),""))</f>
        <v>#VALUE!</v>
      </c>
    </row>
    <row r="413" spans="1:111" s="5" customFormat="1" ht="15" customHeight="1" x14ac:dyDescent="0.25">
      <c r="A413" s="4" t="str">
        <f t="shared" ca="1" si="82"/>
        <v/>
      </c>
      <c r="B413" s="6"/>
      <c r="C413" s="8"/>
      <c r="D413" s="1" t="str">
        <f>IFERROR(INDEX('padron cfe'!B:B,MATCH(DATOS!C413,'padron cfe'!A:A,0),1),"")</f>
        <v/>
      </c>
      <c r="E413" s="1"/>
      <c r="F413" s="7"/>
      <c r="G413" s="9" t="s">
        <v>157</v>
      </c>
      <c r="H413" s="5" t="str">
        <f>IF(F413="","",IFERROR(CONCATENATE("PEUA",VLOOKUP(ESTADO,REPORTE!AV$2:AW$33,2,0),DIDTRITO_FORM,CADER_FORM,IFERROR(INDEX(BS:BS,MATCH(DAY(F413),BR:BR,0),1),DAY(F413)),IFERROR(INDEX(BS:BS,MATCH(MONTH(F413),BR:BR,0),1),MONTH(F413)),YEAR(F413),G413),""))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4"/>
        <v/>
      </c>
      <c r="T413" s="2" t="str">
        <f>IFERROR(INDEX('padron cfe'!D:D,MATCH(DATOS!C413,'padron cfe'!A:A,0),1),"")</f>
        <v/>
      </c>
      <c r="U413" s="4"/>
      <c r="V413" s="4"/>
      <c r="W413" s="4"/>
      <c r="X413" s="4"/>
      <c r="Y413" s="6"/>
      <c r="Z413" s="4"/>
      <c r="AA413" s="4" t="str">
        <f t="shared" si="93"/>
        <v/>
      </c>
      <c r="AB413" s="4"/>
      <c r="AC413" s="4"/>
      <c r="AD413" s="4"/>
      <c r="AE413" s="2" t="str">
        <f>IFERROR(IF(INDEX(AE$1:AE412,MATCH(J413,J$1:J412,0),1)=0,"",INDEX(AE$1:AE412,MATCH(J413,J$1:J412,0),1)),"")</f>
        <v/>
      </c>
      <c r="AF413" s="2" t="str">
        <f>IFERROR(IF(INDEX(AF$1:AF412,MATCH(J413,J$1:J412,0),1)=0,"",INDEX(AF$1:AF412,MATCH(J413,J$1:J412,0),1)),"")</f>
        <v/>
      </c>
      <c r="AG413" s="2" t="str">
        <f>IFERROR(IF(INDEX(AG$1:AG412,MATCH(J413,J$1:J412,0),1)=0,"",INDEX(AG$1:AG412,MATCH(J413,J$1:J412,0),1)),"")</f>
        <v/>
      </c>
      <c r="AH413" s="2"/>
      <c r="AI413" s="2"/>
      <c r="AJ413" s="2"/>
      <c r="AK413" s="4"/>
      <c r="AL413" s="4"/>
      <c r="AM413" s="4"/>
      <c r="AN413" s="4"/>
      <c r="AO413" s="4"/>
      <c r="AP413" s="4"/>
      <c r="AQ413" s="4"/>
      <c r="AR413" s="4"/>
      <c r="AS413" s="4"/>
      <c r="AU413" s="7"/>
      <c r="AV413" s="47"/>
      <c r="AW413" s="66"/>
      <c r="AX413" s="66"/>
      <c r="AY413" s="66"/>
      <c r="AZ413" s="78"/>
      <c r="BA413" s="66"/>
      <c r="BB413" s="66"/>
      <c r="BC413" s="4"/>
      <c r="BD413" s="69"/>
      <c r="BE413" s="4"/>
      <c r="BF413" s="4"/>
      <c r="BG413" s="9"/>
      <c r="BH413" s="7"/>
      <c r="BI413" s="7"/>
      <c r="BJ413" s="7"/>
      <c r="BK413" s="7"/>
      <c r="BL413" s="7"/>
      <c r="BM413" s="7" t="str">
        <f t="shared" ca="1" si="84"/>
        <v/>
      </c>
      <c r="BN413" s="75" t="str">
        <f t="shared" si="85"/>
        <v/>
      </c>
      <c r="BO413" s="75" t="str">
        <f t="shared" si="86"/>
        <v/>
      </c>
      <c r="BU413" s="4" t="str">
        <f>IF(IFERROR(VLOOKUP(C413,C414:C$1993,1,0),"")="","",COUNTIF(C:C,C413))</f>
        <v/>
      </c>
      <c r="BY413" s="5" t="str">
        <f>IF(B413="","",IF(BU413="",1+(MAX(BY$2:BY412)),""))</f>
        <v/>
      </c>
      <c r="BZ413" s="5" t="str">
        <f t="shared" si="87"/>
        <v/>
      </c>
      <c r="CA413" s="5" t="str">
        <f t="shared" si="88"/>
        <v/>
      </c>
      <c r="CB413" s="14" t="str">
        <f t="shared" si="89"/>
        <v/>
      </c>
      <c r="CC413" s="25"/>
      <c r="CD413" s="15"/>
      <c r="CE413" s="5" t="str">
        <f t="shared" si="95"/>
        <v/>
      </c>
      <c r="CH413" s="5" t="str">
        <f t="shared" si="91"/>
        <v/>
      </c>
      <c r="CI413" s="5" t="str">
        <f>IF(J413="","",IFERROR(IF(VLOOKUP(J413,J$2:J412,1,0)=0,"",""),J413))</f>
        <v/>
      </c>
      <c r="CJ413" s="22" t="str">
        <f>IF(CI413="","",(IFERROR(VLOOKUP(MID(CI413,1,1),$DA$2:DE$28,3,0),0)+IFERROR(VLOOKUP(MID(CI413,2,1),DA$2:DE$28,4,0),0)+IFERROR(VLOOKUP(MID(CI413,3,1),DA$2:DE$28,5,0),0)+(ROW(CI413)/1000000000000)))</f>
        <v/>
      </c>
      <c r="CL413" s="5">
        <v>412</v>
      </c>
      <c r="CM413" s="5" t="str">
        <f>IFERROR(VLOOKUP(CL413,CH$2:CI1489,2,0),"")</f>
        <v/>
      </c>
      <c r="DG413" s="5" t="e">
        <f>IF(REPORTE!AH$2="si",IF(C413=VALUE(REPORTE!C$22),IF(SUM(DG414:DG$1993),CONCATENATE(INT(B413),", "),INT(B413)),""),IF(C413=VALUE(REPORTE!C$21),IF(SUM(DG414:DG$1993),CONCATENATE(INT(B413),", "),INT(B413)),""))</f>
        <v>#VALUE!</v>
      </c>
    </row>
    <row r="414" spans="1:111" s="5" customFormat="1" ht="15" customHeight="1" x14ac:dyDescent="0.25">
      <c r="A414" s="4" t="str">
        <f t="shared" ca="1" si="82"/>
        <v/>
      </c>
      <c r="B414" s="6"/>
      <c r="C414" s="8"/>
      <c r="D414" s="1" t="str">
        <f>IFERROR(INDEX('padron cfe'!B:B,MATCH(DATOS!C414,'padron cfe'!A:A,0),1),"")</f>
        <v/>
      </c>
      <c r="E414" s="1"/>
      <c r="F414" s="7"/>
      <c r="G414" s="9" t="s">
        <v>157</v>
      </c>
      <c r="H414" s="5" t="str">
        <f>IF(F414="","",IFERROR(CONCATENATE("PEUA",VLOOKUP(ESTADO,REPORTE!AV$2:AW$33,2,0),DIDTRITO_FORM,CADER_FORM,IFERROR(INDEX(BS:BS,MATCH(DAY(F414),BR:BR,0),1),DAY(F414)),IFERROR(INDEX(BS:BS,MATCH(MONTH(F414),BR:BR,0),1),MONTH(F414)),YEAR(F414),G414),""))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4"/>
        <v/>
      </c>
      <c r="T414" s="2" t="str">
        <f>IFERROR(INDEX('padron cfe'!D:D,MATCH(DATOS!C414,'padron cfe'!A:A,0),1),"")</f>
        <v/>
      </c>
      <c r="U414" s="4"/>
      <c r="V414" s="4"/>
      <c r="W414" s="4"/>
      <c r="X414" s="4"/>
      <c r="Y414" s="6"/>
      <c r="Z414" s="4"/>
      <c r="AA414" s="4" t="str">
        <f t="shared" si="93"/>
        <v/>
      </c>
      <c r="AB414" s="4"/>
      <c r="AC414" s="4"/>
      <c r="AD414" s="4"/>
      <c r="AE414" s="2" t="str">
        <f>IFERROR(IF(INDEX(AE$1:AE413,MATCH(J414,J$1:J413,0),1)=0,"",INDEX(AE$1:AE413,MATCH(J414,J$1:J413,0),1)),"")</f>
        <v/>
      </c>
      <c r="AF414" s="2" t="str">
        <f>IFERROR(IF(INDEX(AF$1:AF413,MATCH(J414,J$1:J413,0),1)=0,"",INDEX(AF$1:AF413,MATCH(J414,J$1:J413,0),1)),"")</f>
        <v/>
      </c>
      <c r="AG414" s="2" t="str">
        <f>IFERROR(IF(INDEX(AG$1:AG413,MATCH(J414,J$1:J413,0),1)=0,"",INDEX(AG$1:AG413,MATCH(J414,J$1:J413,0),1)),"")</f>
        <v/>
      </c>
      <c r="AH414" s="2"/>
      <c r="AI414" s="2"/>
      <c r="AJ414" s="2"/>
      <c r="AK414" s="4"/>
      <c r="AL414" s="4"/>
      <c r="AM414" s="4"/>
      <c r="AN414" s="4"/>
      <c r="AO414" s="4"/>
      <c r="AP414" s="4"/>
      <c r="AQ414" s="4"/>
      <c r="AR414" s="4"/>
      <c r="AS414" s="4"/>
      <c r="AU414" s="7"/>
      <c r="AV414" s="47"/>
      <c r="AW414" s="66"/>
      <c r="AX414" s="66"/>
      <c r="AY414" s="66"/>
      <c r="AZ414" s="78"/>
      <c r="BA414" s="66"/>
      <c r="BB414" s="66"/>
      <c r="BC414" s="4"/>
      <c r="BD414" s="69"/>
      <c r="BE414" s="4"/>
      <c r="BF414" s="4"/>
      <c r="BG414" s="9"/>
      <c r="BH414" s="7"/>
      <c r="BI414" s="7"/>
      <c r="BJ414" s="7"/>
      <c r="BK414" s="7"/>
      <c r="BL414" s="7"/>
      <c r="BM414" s="7" t="str">
        <f t="shared" ca="1" si="84"/>
        <v/>
      </c>
      <c r="BN414" s="75" t="str">
        <f t="shared" si="85"/>
        <v/>
      </c>
      <c r="BO414" s="75" t="str">
        <f t="shared" si="86"/>
        <v/>
      </c>
      <c r="BU414" s="4" t="str">
        <f>IF(IFERROR(VLOOKUP(C414,C415:C$1993,1,0),"")="","",COUNTIF(C:C,C414))</f>
        <v/>
      </c>
      <c r="BY414" s="5" t="str">
        <f>IF(B414="","",IF(BU414="",1+(MAX(BY$2:BY413)),""))</f>
        <v/>
      </c>
      <c r="BZ414" s="5" t="str">
        <f t="shared" si="87"/>
        <v/>
      </c>
      <c r="CA414" s="5" t="str">
        <f t="shared" si="88"/>
        <v/>
      </c>
      <c r="CB414" s="14" t="str">
        <f t="shared" si="89"/>
        <v/>
      </c>
      <c r="CC414" s="25"/>
      <c r="CD414" s="15"/>
      <c r="CE414" s="5" t="str">
        <f t="shared" si="95"/>
        <v/>
      </c>
      <c r="CH414" s="5" t="str">
        <f t="shared" si="91"/>
        <v/>
      </c>
      <c r="CI414" s="5" t="str">
        <f>IF(J414="","",IFERROR(IF(VLOOKUP(J414,J$2:J413,1,0)=0,"",""),J414))</f>
        <v/>
      </c>
      <c r="CJ414" s="22" t="str">
        <f>IF(CI414="","",(IFERROR(VLOOKUP(MID(CI414,1,1),$DA$2:DE$28,3,0),0)+IFERROR(VLOOKUP(MID(CI414,2,1),DA$2:DE$28,4,0),0)+IFERROR(VLOOKUP(MID(CI414,3,1),DA$2:DE$28,5,0),0)+(ROW(CI414)/1000000000000)))</f>
        <v/>
      </c>
      <c r="CL414" s="5">
        <v>413</v>
      </c>
      <c r="CM414" s="5" t="str">
        <f>IFERROR(VLOOKUP(CL414,CH$2:CI1490,2,0),"")</f>
        <v/>
      </c>
      <c r="DG414" s="5" t="e">
        <f>IF(REPORTE!AH$2="si",IF(C414=VALUE(REPORTE!C$22),IF(SUM(DG415:DG$1993),CONCATENATE(INT(B414),", "),INT(B414)),""),IF(C414=VALUE(REPORTE!C$21),IF(SUM(DG415:DG$1993),CONCATENATE(INT(B414),", "),INT(B414)),""))</f>
        <v>#VALUE!</v>
      </c>
    </row>
    <row r="415" spans="1:111" s="5" customFormat="1" ht="15" customHeight="1" x14ac:dyDescent="0.25">
      <c r="A415" s="4" t="str">
        <f t="shared" ca="1" si="82"/>
        <v/>
      </c>
      <c r="B415" s="6"/>
      <c r="C415" s="8"/>
      <c r="D415" s="1" t="str">
        <f>IFERROR(INDEX('padron cfe'!B:B,MATCH(DATOS!C415,'padron cfe'!A:A,0),1),"")</f>
        <v/>
      </c>
      <c r="E415" s="1"/>
      <c r="F415" s="7"/>
      <c r="G415" s="9" t="s">
        <v>157</v>
      </c>
      <c r="H415" s="5" t="str">
        <f>IF(F415="","",IFERROR(CONCATENATE("PEUA",VLOOKUP(ESTADO,REPORTE!AV$2:AW$33,2,0),DIDTRITO_FORM,CADER_FORM,IFERROR(INDEX(BS:BS,MATCH(DAY(F415),BR:BR,0),1),DAY(F415)),IFERROR(INDEX(BS:BS,MATCH(MONTH(F415),BR:BR,0),1),MONTH(F415)),YEAR(F415),G415),""))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4"/>
        <v/>
      </c>
      <c r="T415" s="2" t="str">
        <f>IFERROR(INDEX('padron cfe'!D:D,MATCH(DATOS!C415,'padron cfe'!A:A,0),1),"")</f>
        <v/>
      </c>
      <c r="U415" s="4"/>
      <c r="V415" s="4"/>
      <c r="W415" s="4"/>
      <c r="X415" s="4"/>
      <c r="Y415" s="6"/>
      <c r="Z415" s="4"/>
      <c r="AA415" s="4" t="str">
        <f t="shared" si="93"/>
        <v/>
      </c>
      <c r="AB415" s="4"/>
      <c r="AC415" s="4"/>
      <c r="AD415" s="4"/>
      <c r="AE415" s="2" t="str">
        <f>IFERROR(IF(INDEX(AE$1:AE414,MATCH(J415,J$1:J414,0),1)=0,"",INDEX(AE$1:AE414,MATCH(J415,J$1:J414,0),1)),"")</f>
        <v/>
      </c>
      <c r="AF415" s="2" t="str">
        <f>IFERROR(IF(INDEX(AF$1:AF414,MATCH(J415,J$1:J414,0),1)=0,"",INDEX(AF$1:AF414,MATCH(J415,J$1:J414,0),1)),"")</f>
        <v/>
      </c>
      <c r="AG415" s="2" t="str">
        <f>IFERROR(IF(INDEX(AG$1:AG414,MATCH(J415,J$1:J414,0),1)=0,"",INDEX(AG$1:AG414,MATCH(J415,J$1:J414,0),1)),"")</f>
        <v/>
      </c>
      <c r="AH415" s="2"/>
      <c r="AI415" s="2"/>
      <c r="AJ415" s="2"/>
      <c r="AK415" s="4"/>
      <c r="AL415" s="4"/>
      <c r="AM415" s="4"/>
      <c r="AN415" s="4"/>
      <c r="AO415" s="4"/>
      <c r="AP415" s="4"/>
      <c r="AQ415" s="4"/>
      <c r="AR415" s="4"/>
      <c r="AS415" s="4"/>
      <c r="AU415" s="7"/>
      <c r="AV415" s="47"/>
      <c r="AW415" s="66"/>
      <c r="AX415" s="66"/>
      <c r="AY415" s="66"/>
      <c r="AZ415" s="78"/>
      <c r="BA415" s="66"/>
      <c r="BB415" s="66"/>
      <c r="BC415" s="4"/>
      <c r="BD415" s="69"/>
      <c r="BE415" s="4"/>
      <c r="BF415" s="4"/>
      <c r="BG415" s="9"/>
      <c r="BH415" s="7"/>
      <c r="BI415" s="7"/>
      <c r="BJ415" s="7"/>
      <c r="BK415" s="7"/>
      <c r="BL415" s="7"/>
      <c r="BM415" s="7" t="str">
        <f t="shared" ca="1" si="84"/>
        <v/>
      </c>
      <c r="BN415" s="75" t="str">
        <f t="shared" si="85"/>
        <v/>
      </c>
      <c r="BO415" s="75" t="str">
        <f t="shared" si="86"/>
        <v/>
      </c>
      <c r="BU415" s="4" t="str">
        <f>IF(IFERROR(VLOOKUP(C415,C416:C$1993,1,0),"")="","",COUNTIF(C:C,C415))</f>
        <v/>
      </c>
      <c r="BY415" s="5" t="str">
        <f>IF(B415="","",IF(BU415="",1+(MAX(BY$2:BY414)),""))</f>
        <v/>
      </c>
      <c r="BZ415" s="5" t="str">
        <f t="shared" si="87"/>
        <v/>
      </c>
      <c r="CA415" s="5" t="str">
        <f t="shared" si="88"/>
        <v/>
      </c>
      <c r="CB415" s="14" t="str">
        <f t="shared" si="89"/>
        <v/>
      </c>
      <c r="CC415" s="25"/>
      <c r="CD415" s="15"/>
      <c r="CE415" s="5" t="str">
        <f t="shared" si="95"/>
        <v/>
      </c>
      <c r="CH415" s="5" t="str">
        <f t="shared" si="91"/>
        <v/>
      </c>
      <c r="CI415" s="5" t="str">
        <f>IF(J415="","",IFERROR(IF(VLOOKUP(J415,J$2:J414,1,0)=0,"",""),J415))</f>
        <v/>
      </c>
      <c r="CJ415" s="22" t="str">
        <f>IF(CI415="","",(IFERROR(VLOOKUP(MID(CI415,1,1),$DA$2:DE$28,3,0),0)+IFERROR(VLOOKUP(MID(CI415,2,1),DA$2:DE$28,4,0),0)+IFERROR(VLOOKUP(MID(CI415,3,1),DA$2:DE$28,5,0),0)+(ROW(CI415)/1000000000000)))</f>
        <v/>
      </c>
      <c r="CL415" s="5">
        <v>414</v>
      </c>
      <c r="CM415" s="5" t="str">
        <f>IFERROR(VLOOKUP(CL415,CH$2:CI1491,2,0),"")</f>
        <v/>
      </c>
      <c r="DG415" s="5" t="e">
        <f>IF(REPORTE!AH$2="si",IF(C415=VALUE(REPORTE!C$22),IF(SUM(DG416:DG$1993),CONCATENATE(INT(B415),", "),INT(B415)),""),IF(C415=VALUE(REPORTE!C$21),IF(SUM(DG416:DG$1993),CONCATENATE(INT(B415),", "),INT(B415)),""))</f>
        <v>#VALUE!</v>
      </c>
    </row>
    <row r="416" spans="1:111" s="5" customFormat="1" ht="15" customHeight="1" x14ac:dyDescent="0.25">
      <c r="A416" s="4" t="str">
        <f t="shared" ca="1" si="82"/>
        <v/>
      </c>
      <c r="B416" s="6"/>
      <c r="C416" s="8"/>
      <c r="D416" s="1" t="str">
        <f>IFERROR(INDEX('padron cfe'!B:B,MATCH(DATOS!C416,'padron cfe'!A:A,0),1),"")</f>
        <v/>
      </c>
      <c r="E416" s="1"/>
      <c r="F416" s="7"/>
      <c r="G416" s="9" t="s">
        <v>157</v>
      </c>
      <c r="H416" s="5" t="str">
        <f>IF(F416="","",IFERROR(CONCATENATE("PEUA",VLOOKUP(ESTADO,REPORTE!AV$2:AW$33,2,0),DIDTRITO_FORM,CADER_FORM,IFERROR(INDEX(BS:BS,MATCH(DAY(F416),BR:BR,0),1),DAY(F416)),IFERROR(INDEX(BS:BS,MATCH(MONTH(F416),BR:BR,0),1),MONTH(F416)),YEAR(F416),G416),""))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4"/>
        <v/>
      </c>
      <c r="T416" s="2" t="str">
        <f>IFERROR(INDEX('padron cfe'!D:D,MATCH(DATOS!C416,'padron cfe'!A:A,0),1),"")</f>
        <v/>
      </c>
      <c r="U416" s="4"/>
      <c r="V416" s="4"/>
      <c r="W416" s="4"/>
      <c r="X416" s="4"/>
      <c r="Y416" s="6"/>
      <c r="Z416" s="4"/>
      <c r="AA416" s="4" t="str">
        <f t="shared" si="93"/>
        <v/>
      </c>
      <c r="AB416" s="4"/>
      <c r="AC416" s="4"/>
      <c r="AD416" s="4"/>
      <c r="AE416" s="2" t="str">
        <f>IFERROR(IF(INDEX(AE$1:AE415,MATCH(J416,J$1:J415,0),1)=0,"",INDEX(AE$1:AE415,MATCH(J416,J$1:J415,0),1)),"")</f>
        <v/>
      </c>
      <c r="AF416" s="2" t="str">
        <f>IFERROR(IF(INDEX(AF$1:AF415,MATCH(J416,J$1:J415,0),1)=0,"",INDEX(AF$1:AF415,MATCH(J416,J$1:J415,0),1)),"")</f>
        <v/>
      </c>
      <c r="AG416" s="2" t="str">
        <f>IFERROR(IF(INDEX(AG$1:AG415,MATCH(J416,J$1:J415,0),1)=0,"",INDEX(AG$1:AG415,MATCH(J416,J$1:J415,0),1)),"")</f>
        <v/>
      </c>
      <c r="AH416" s="2"/>
      <c r="AI416" s="2"/>
      <c r="AJ416" s="2"/>
      <c r="AK416" s="4"/>
      <c r="AL416" s="4"/>
      <c r="AM416" s="4"/>
      <c r="AN416" s="4"/>
      <c r="AO416" s="4"/>
      <c r="AP416" s="4"/>
      <c r="AQ416" s="4"/>
      <c r="AR416" s="4"/>
      <c r="AS416" s="4"/>
      <c r="AU416" s="7"/>
      <c r="AV416" s="47"/>
      <c r="AW416" s="66"/>
      <c r="AX416" s="66"/>
      <c r="AY416" s="66"/>
      <c r="AZ416" s="78"/>
      <c r="BA416" s="66"/>
      <c r="BB416" s="66"/>
      <c r="BC416" s="4"/>
      <c r="BD416" s="69"/>
      <c r="BE416" s="4"/>
      <c r="BF416" s="4"/>
      <c r="BG416" s="9"/>
      <c r="BH416" s="7"/>
      <c r="BI416" s="7"/>
      <c r="BJ416" s="7"/>
      <c r="BK416" s="7"/>
      <c r="BL416" s="7"/>
      <c r="BM416" s="7" t="str">
        <f t="shared" ca="1" si="84"/>
        <v/>
      </c>
      <c r="BN416" s="75" t="str">
        <f t="shared" si="85"/>
        <v/>
      </c>
      <c r="BO416" s="75" t="str">
        <f t="shared" si="86"/>
        <v/>
      </c>
      <c r="BU416" s="4" t="str">
        <f>IF(IFERROR(VLOOKUP(C416,C417:C$1993,1,0),"")="","",COUNTIF(C:C,C416))</f>
        <v/>
      </c>
      <c r="BY416" s="5" t="str">
        <f>IF(B416="","",IF(BU416="",1+(MAX(BY$2:BY415)),""))</f>
        <v/>
      </c>
      <c r="BZ416" s="5" t="str">
        <f t="shared" si="87"/>
        <v/>
      </c>
      <c r="CA416" s="5" t="str">
        <f t="shared" si="88"/>
        <v/>
      </c>
      <c r="CB416" s="14" t="str">
        <f t="shared" si="89"/>
        <v/>
      </c>
      <c r="CC416" s="25"/>
      <c r="CD416" s="15"/>
      <c r="CE416" s="5" t="str">
        <f t="shared" si="95"/>
        <v/>
      </c>
      <c r="CH416" s="5" t="str">
        <f t="shared" si="91"/>
        <v/>
      </c>
      <c r="CI416" s="5" t="str">
        <f>IF(J416="","",IFERROR(IF(VLOOKUP(J416,J$2:J415,1,0)=0,"",""),J416))</f>
        <v/>
      </c>
      <c r="CJ416" s="22" t="str">
        <f>IF(CI416="","",(IFERROR(VLOOKUP(MID(CI416,1,1),$DA$2:DE$28,3,0),0)+IFERROR(VLOOKUP(MID(CI416,2,1),DA$2:DE$28,4,0),0)+IFERROR(VLOOKUP(MID(CI416,3,1),DA$2:DE$28,5,0),0)+(ROW(CI416)/1000000000000)))</f>
        <v/>
      </c>
      <c r="CL416" s="5">
        <v>415</v>
      </c>
      <c r="CM416" s="5" t="str">
        <f>IFERROR(VLOOKUP(CL416,CH$2:CI1492,2,0),"")</f>
        <v/>
      </c>
      <c r="DG416" s="5" t="e">
        <f>IF(REPORTE!AH$2="si",IF(C416=VALUE(REPORTE!C$22),IF(SUM(DG417:DG$1993),CONCATENATE(INT(B416),", "),INT(B416)),""),IF(C416=VALUE(REPORTE!C$21),IF(SUM(DG417:DG$1993),CONCATENATE(INT(B416),", "),INT(B416)),""))</f>
        <v>#VALUE!</v>
      </c>
    </row>
    <row r="417" spans="1:112" s="5" customFormat="1" ht="15" customHeight="1" x14ac:dyDescent="0.25">
      <c r="A417" s="4" t="str">
        <f t="shared" ca="1" si="82"/>
        <v/>
      </c>
      <c r="B417" s="6"/>
      <c r="C417" s="8"/>
      <c r="D417" s="1" t="str">
        <f>IFERROR(INDEX('padron cfe'!B:B,MATCH(DATOS!C417,'padron cfe'!A:A,0),1),"")</f>
        <v/>
      </c>
      <c r="E417" s="1"/>
      <c r="F417" s="7"/>
      <c r="G417" s="9" t="s">
        <v>157</v>
      </c>
      <c r="H417" s="5" t="str">
        <f>IF(F417="","",IFERROR(CONCATENATE("PEUA",VLOOKUP(ESTADO,REPORTE!AV$2:AW$33,2,0),DIDTRITO_FORM,CADER_FORM,IFERROR(INDEX(BS:BS,MATCH(DAY(F417),BR:BR,0),1),DAY(F417)),IFERROR(INDEX(BS:BS,MATCH(MONTH(F417),BR:BR,0),1),MONTH(F417)),YEAR(F417),G417),""))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4"/>
        <v/>
      </c>
      <c r="T417" s="2" t="str">
        <f>IFERROR(INDEX('padron cfe'!D:D,MATCH(DATOS!C417,'padron cfe'!A:A,0),1),"")</f>
        <v/>
      </c>
      <c r="U417" s="4"/>
      <c r="V417" s="4"/>
      <c r="W417" s="4"/>
      <c r="X417" s="4"/>
      <c r="Y417" s="6"/>
      <c r="Z417" s="4"/>
      <c r="AA417" s="4" t="str">
        <f t="shared" si="93"/>
        <v/>
      </c>
      <c r="AB417" s="4"/>
      <c r="AC417" s="4"/>
      <c r="AD417" s="4"/>
      <c r="AE417" s="2" t="str">
        <f>IFERROR(IF(INDEX(AE$1:AE416,MATCH(J417,J$1:J416,0),1)=0,"",INDEX(AE$1:AE416,MATCH(J417,J$1:J416,0),1)),"")</f>
        <v/>
      </c>
      <c r="AF417" s="2" t="str">
        <f>IFERROR(IF(INDEX(AF$1:AF416,MATCH(J417,J$1:J416,0),1)=0,"",INDEX(AF$1:AF416,MATCH(J417,J$1:J416,0),1)),"")</f>
        <v/>
      </c>
      <c r="AG417" s="2" t="str">
        <f>IFERROR(IF(INDEX(AG$1:AG416,MATCH(J417,J$1:J416,0),1)=0,"",INDEX(AG$1:AG416,MATCH(J417,J$1:J416,0),1)),"")</f>
        <v/>
      </c>
      <c r="AH417" s="2"/>
      <c r="AI417" s="2"/>
      <c r="AJ417" s="2"/>
      <c r="AK417" s="4"/>
      <c r="AL417" s="4"/>
      <c r="AM417" s="4"/>
      <c r="AN417" s="4"/>
      <c r="AO417" s="4"/>
      <c r="AP417" s="4"/>
      <c r="AQ417" s="4"/>
      <c r="AR417" s="4"/>
      <c r="AS417" s="4"/>
      <c r="AU417" s="7"/>
      <c r="AV417" s="47"/>
      <c r="AW417" s="66"/>
      <c r="AX417" s="66"/>
      <c r="AY417" s="66"/>
      <c r="AZ417" s="78"/>
      <c r="BA417" s="66"/>
      <c r="BB417" s="66"/>
      <c r="BC417" s="4"/>
      <c r="BD417" s="69"/>
      <c r="BE417" s="4"/>
      <c r="BF417" s="4"/>
      <c r="BG417" s="9"/>
      <c r="BH417" s="7"/>
      <c r="BI417" s="7"/>
      <c r="BJ417" s="7"/>
      <c r="BK417" s="7"/>
      <c r="BL417" s="7"/>
      <c r="BM417" s="7" t="str">
        <f t="shared" ca="1" si="84"/>
        <v/>
      </c>
      <c r="BN417" s="75" t="str">
        <f t="shared" si="85"/>
        <v/>
      </c>
      <c r="BO417" s="75" t="str">
        <f t="shared" si="86"/>
        <v/>
      </c>
      <c r="BU417" s="4" t="str">
        <f>IF(IFERROR(VLOOKUP(C417,C418:C$1993,1,0),"")="","",COUNTIF(C:C,C417))</f>
        <v/>
      </c>
      <c r="BY417" s="5" t="str">
        <f>IF(B417="","",IF(BU417="",1+(MAX(BY$2:BY416)),""))</f>
        <v/>
      </c>
      <c r="BZ417" s="5" t="str">
        <f t="shared" si="87"/>
        <v/>
      </c>
      <c r="CA417" s="5" t="str">
        <f t="shared" si="88"/>
        <v/>
      </c>
      <c r="CB417" s="14" t="str">
        <f t="shared" si="89"/>
        <v/>
      </c>
      <c r="CC417" s="25"/>
      <c r="CD417" s="15"/>
      <c r="CE417" s="5" t="str">
        <f t="shared" si="95"/>
        <v/>
      </c>
      <c r="CH417" s="5" t="str">
        <f t="shared" si="91"/>
        <v/>
      </c>
      <c r="CI417" s="5" t="str">
        <f>IF(J417="","",IFERROR(IF(VLOOKUP(J417,J$2:J416,1,0)=0,"",""),J417))</f>
        <v/>
      </c>
      <c r="CJ417" s="22" t="str">
        <f>IF(CI417="","",(IFERROR(VLOOKUP(MID(CI417,1,1),$DA$2:DE$28,3,0),0)+IFERROR(VLOOKUP(MID(CI417,2,1),DA$2:DE$28,4,0),0)+IFERROR(VLOOKUP(MID(CI417,3,1),DA$2:DE$28,5,0),0)+(ROW(CI417)/1000000000000)))</f>
        <v/>
      </c>
      <c r="CL417" s="5">
        <v>416</v>
      </c>
      <c r="CM417" s="5" t="str">
        <f>IFERROR(VLOOKUP(CL417,CH$2:CI1493,2,0),"")</f>
        <v/>
      </c>
      <c r="DG417" s="5" t="e">
        <f>IF(REPORTE!AH$2="si",IF(C417=VALUE(REPORTE!C$22),IF(SUM(DG418:DG$1993),CONCATENATE(INT(B417),", "),INT(B417)),""),IF(C417=VALUE(REPORTE!C$21),IF(SUM(DG418:DG$1993),CONCATENATE(INT(B417),", "),INT(B417)),""))</f>
        <v>#VALUE!</v>
      </c>
    </row>
    <row r="418" spans="1:112" s="5" customFormat="1" ht="15" customHeight="1" x14ac:dyDescent="0.25">
      <c r="A418" s="4" t="str">
        <f t="shared" ca="1" si="82"/>
        <v/>
      </c>
      <c r="B418" s="6"/>
      <c r="C418" s="8"/>
      <c r="D418" s="1" t="str">
        <f>IFERROR(INDEX('padron cfe'!B:B,MATCH(DATOS!C418,'padron cfe'!A:A,0),1),"")</f>
        <v/>
      </c>
      <c r="E418" s="1"/>
      <c r="F418" s="7"/>
      <c r="G418" s="9" t="s">
        <v>157</v>
      </c>
      <c r="H418" s="5" t="str">
        <f>IF(F418="","",IFERROR(CONCATENATE("PEUA",VLOOKUP(ESTADO,REPORTE!AV$2:AW$33,2,0),DIDTRITO_FORM,CADER_FORM,IFERROR(INDEX(BS:BS,MATCH(DAY(F418),BR:BR,0),1),DAY(F418)),IFERROR(INDEX(BS:BS,MATCH(MONTH(F418),BR:BR,0),1),MONTH(F418)),YEAR(F418),G418),""))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4"/>
        <v/>
      </c>
      <c r="T418" s="2" t="str">
        <f>IFERROR(INDEX('padron cfe'!D:D,MATCH(DATOS!C418,'padron cfe'!A:A,0),1),"")</f>
        <v/>
      </c>
      <c r="U418" s="4"/>
      <c r="V418" s="4"/>
      <c r="W418" s="4"/>
      <c r="X418" s="4"/>
      <c r="Y418" s="6"/>
      <c r="Z418" s="4"/>
      <c r="AA418" s="4" t="str">
        <f t="shared" si="93"/>
        <v/>
      </c>
      <c r="AB418" s="4"/>
      <c r="AC418" s="4"/>
      <c r="AD418" s="4"/>
      <c r="AE418" s="2" t="str">
        <f>IFERROR(IF(INDEX(AE$1:AE417,MATCH(J418,J$1:J417,0),1)=0,"",INDEX(AE$1:AE417,MATCH(J418,J$1:J417,0),1)),"")</f>
        <v/>
      </c>
      <c r="AF418" s="2" t="str">
        <f>IFERROR(IF(INDEX(AF$1:AF417,MATCH(J418,J$1:J417,0),1)=0,"",INDEX(AF$1:AF417,MATCH(J418,J$1:J417,0),1)),"")</f>
        <v/>
      </c>
      <c r="AG418" s="2" t="str">
        <f>IFERROR(IF(INDEX(AG$1:AG417,MATCH(J418,J$1:J417,0),1)=0,"",INDEX(AG$1:AG417,MATCH(J418,J$1:J417,0),1)),"")</f>
        <v/>
      </c>
      <c r="AH418" s="2"/>
      <c r="AI418" s="2"/>
      <c r="AJ418" s="2"/>
      <c r="AK418" s="4"/>
      <c r="AL418" s="4"/>
      <c r="AM418" s="4"/>
      <c r="AN418" s="4"/>
      <c r="AO418" s="4"/>
      <c r="AP418" s="4"/>
      <c r="AQ418" s="4"/>
      <c r="AR418" s="4"/>
      <c r="AS418" s="4"/>
      <c r="AU418" s="7"/>
      <c r="AV418" s="47"/>
      <c r="AW418" s="66"/>
      <c r="AX418" s="66"/>
      <c r="AY418" s="66"/>
      <c r="AZ418" s="78"/>
      <c r="BA418" s="66"/>
      <c r="BB418" s="66"/>
      <c r="BC418" s="4"/>
      <c r="BD418" s="69"/>
      <c r="BE418" s="4"/>
      <c r="BF418" s="4"/>
      <c r="BG418" s="9"/>
      <c r="BH418" s="7"/>
      <c r="BI418" s="7"/>
      <c r="BJ418" s="7"/>
      <c r="BK418" s="7"/>
      <c r="BL418" s="7"/>
      <c r="BM418" s="7" t="str">
        <f t="shared" ca="1" si="84"/>
        <v/>
      </c>
      <c r="BN418" s="75" t="str">
        <f t="shared" si="85"/>
        <v/>
      </c>
      <c r="BO418" s="75" t="str">
        <f t="shared" si="86"/>
        <v/>
      </c>
      <c r="BU418" s="4" t="str">
        <f>IF(IFERROR(VLOOKUP(C418,C419:C$1993,1,0),"")="","",COUNTIF(C:C,C418))</f>
        <v/>
      </c>
      <c r="BY418" s="5" t="str">
        <f>IF(B418="","",IF(BU418="",1+(MAX(BY$2:BY417)),""))</f>
        <v/>
      </c>
      <c r="BZ418" s="5" t="str">
        <f t="shared" si="87"/>
        <v/>
      </c>
      <c r="CA418" s="5" t="str">
        <f t="shared" si="88"/>
        <v/>
      </c>
      <c r="CB418" s="14" t="str">
        <f t="shared" si="89"/>
        <v/>
      </c>
      <c r="CC418" s="25"/>
      <c r="CD418" s="15"/>
      <c r="CE418" s="5" t="str">
        <f t="shared" si="95"/>
        <v/>
      </c>
      <c r="CH418" s="5" t="str">
        <f t="shared" si="91"/>
        <v/>
      </c>
      <c r="CI418" s="5" t="str">
        <f>IF(J418="","",IFERROR(IF(VLOOKUP(J418,J$2:J417,1,0)=0,"",""),J418))</f>
        <v/>
      </c>
      <c r="CJ418" s="22" t="str">
        <f>IF(CI418="","",(IFERROR(VLOOKUP(MID(CI418,1,1),$DA$2:DE$28,3,0),0)+IFERROR(VLOOKUP(MID(CI418,2,1),DA$2:DE$28,4,0),0)+IFERROR(VLOOKUP(MID(CI418,3,1),DA$2:DE$28,5,0),0)+(ROW(CI418)/1000000000000)))</f>
        <v/>
      </c>
      <c r="CL418" s="5">
        <v>417</v>
      </c>
      <c r="CM418" s="5" t="str">
        <f>IFERROR(VLOOKUP(CL418,CH$2:CI1494,2,0),"")</f>
        <v/>
      </c>
      <c r="DG418" s="5" t="e">
        <f>IF(REPORTE!AH$2="si",IF(C418=VALUE(REPORTE!C$22),IF(SUM(DG419:DG$1993),CONCATENATE(INT(B418),", "),INT(B418)),""),IF(C418=VALUE(REPORTE!C$21),IF(SUM(DG419:DG$1993),CONCATENATE(INT(B418),", "),INT(B418)),""))</f>
        <v>#VALUE!</v>
      </c>
    </row>
    <row r="419" spans="1:112" s="5" customFormat="1" ht="15" customHeight="1" x14ac:dyDescent="0.25">
      <c r="A419" s="4" t="str">
        <f t="shared" ca="1" si="82"/>
        <v/>
      </c>
      <c r="B419" s="6"/>
      <c r="C419" s="8"/>
      <c r="D419" s="1" t="str">
        <f>IFERROR(INDEX('padron cfe'!B:B,MATCH(DATOS!C419,'padron cfe'!A:A,0),1),"")</f>
        <v/>
      </c>
      <c r="E419" s="1"/>
      <c r="F419" s="7"/>
      <c r="G419" s="9" t="s">
        <v>157</v>
      </c>
      <c r="H419" s="5" t="str">
        <f>IF(F419="","",IFERROR(CONCATENATE("PEUA",VLOOKUP(ESTADO,REPORTE!AV$2:AW$33,2,0),DIDTRITO_FORM,CADER_FORM,IFERROR(INDEX(BS:BS,MATCH(DAY(F419),BR:BR,0),1),DAY(F419)),IFERROR(INDEX(BS:BS,MATCH(MONTH(F419),BR:BR,0),1),MONTH(F419)),YEAR(F419),G419),""))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4"/>
        <v/>
      </c>
      <c r="T419" s="2" t="str">
        <f>IFERROR(INDEX('padron cfe'!D:D,MATCH(DATOS!C419,'padron cfe'!A:A,0),1),"")</f>
        <v/>
      </c>
      <c r="U419" s="4"/>
      <c r="V419" s="4"/>
      <c r="W419" s="4"/>
      <c r="X419" s="4"/>
      <c r="Y419" s="6"/>
      <c r="Z419" s="4"/>
      <c r="AA419" s="4" t="str">
        <f t="shared" si="93"/>
        <v/>
      </c>
      <c r="AB419" s="4"/>
      <c r="AC419" s="4"/>
      <c r="AD419" s="4"/>
      <c r="AE419" s="2" t="str">
        <f>IFERROR(IF(INDEX(AE$1:AE418,MATCH(J419,J$1:J418,0),1)=0,"",INDEX(AE$1:AE418,MATCH(J419,J$1:J418,0),1)),"")</f>
        <v/>
      </c>
      <c r="AF419" s="2" t="str">
        <f>IFERROR(IF(INDEX(AF$1:AF418,MATCH(J419,J$1:J418,0),1)=0,"",INDEX(AF$1:AF418,MATCH(J419,J$1:J418,0),1)),"")</f>
        <v/>
      </c>
      <c r="AG419" s="2" t="str">
        <f>IFERROR(IF(INDEX(AG$1:AG418,MATCH(J419,J$1:J418,0),1)=0,"",INDEX(AG$1:AG418,MATCH(J419,J$1:J418,0),1)),"")</f>
        <v/>
      </c>
      <c r="AH419" s="2"/>
      <c r="AI419" s="2"/>
      <c r="AJ419" s="2"/>
      <c r="AK419" s="4"/>
      <c r="AL419" s="4"/>
      <c r="AM419" s="4"/>
      <c r="AN419" s="4"/>
      <c r="AO419" s="4"/>
      <c r="AP419" s="4"/>
      <c r="AQ419" s="4"/>
      <c r="AR419" s="4"/>
      <c r="AS419" s="4"/>
      <c r="AU419" s="7"/>
      <c r="AV419" s="47"/>
      <c r="AW419" s="66"/>
      <c r="AX419" s="66"/>
      <c r="AY419" s="66"/>
      <c r="AZ419" s="78"/>
      <c r="BA419" s="66"/>
      <c r="BB419" s="66"/>
      <c r="BC419" s="4"/>
      <c r="BD419" s="69"/>
      <c r="BE419" s="4"/>
      <c r="BF419" s="4"/>
      <c r="BG419" s="9"/>
      <c r="BH419" s="7"/>
      <c r="BI419" s="7"/>
      <c r="BJ419" s="7"/>
      <c r="BK419" s="7"/>
      <c r="BL419" s="7"/>
      <c r="BM419" s="7" t="str">
        <f t="shared" ca="1" si="84"/>
        <v/>
      </c>
      <c r="BN419" s="75" t="str">
        <f t="shared" si="85"/>
        <v/>
      </c>
      <c r="BO419" s="75" t="str">
        <f t="shared" si="86"/>
        <v/>
      </c>
      <c r="BU419" s="4" t="str">
        <f>IF(IFERROR(VLOOKUP(C419,C420:C$1993,1,0),"")="","",COUNTIF(C:C,C419))</f>
        <v/>
      </c>
      <c r="BY419" s="5" t="str">
        <f>IF(B419="","",IF(BU419="",1+(MAX(BY$2:BY418)),""))</f>
        <v/>
      </c>
      <c r="BZ419" s="5" t="str">
        <f t="shared" si="87"/>
        <v/>
      </c>
      <c r="CA419" s="5" t="str">
        <f t="shared" si="88"/>
        <v/>
      </c>
      <c r="CB419" s="14" t="str">
        <f t="shared" si="89"/>
        <v/>
      </c>
      <c r="CC419" s="25"/>
      <c r="CD419" s="15"/>
      <c r="CE419" s="5" t="str">
        <f t="shared" si="95"/>
        <v/>
      </c>
      <c r="CH419" s="5" t="str">
        <f t="shared" si="91"/>
        <v/>
      </c>
      <c r="CI419" s="5" t="str">
        <f>IF(J419="","",IFERROR(IF(VLOOKUP(J419,J$2:J418,1,0)=0,"",""),J419))</f>
        <v/>
      </c>
      <c r="CJ419" s="22" t="str">
        <f>IF(CI419="","",(IFERROR(VLOOKUP(MID(CI419,1,1),$DA$2:DE$28,3,0),0)+IFERROR(VLOOKUP(MID(CI419,2,1),DA$2:DE$28,4,0),0)+IFERROR(VLOOKUP(MID(CI419,3,1),DA$2:DE$28,5,0),0)+(ROW(CI419)/1000000000000)))</f>
        <v/>
      </c>
      <c r="CL419" s="5">
        <v>418</v>
      </c>
      <c r="CM419" s="5" t="str">
        <f>IFERROR(VLOOKUP(CL419,CH$2:CI1495,2,0),"")</f>
        <v/>
      </c>
      <c r="DG419" s="5" t="e">
        <f>IF(REPORTE!AH$2="si",IF(C419=VALUE(REPORTE!C$22),IF(SUM(DG420:DG$1993),CONCATENATE(INT(B419),", "),INT(B419)),""),IF(C419=VALUE(REPORTE!C$21),IF(SUM(DG420:DG$1993),CONCATENATE(INT(B419),", "),INT(B419)),""))</f>
        <v>#VALUE!</v>
      </c>
    </row>
    <row r="420" spans="1:112" s="5" customFormat="1" ht="15" customHeight="1" x14ac:dyDescent="0.25">
      <c r="A420" s="4" t="str">
        <f t="shared" ca="1" si="82"/>
        <v/>
      </c>
      <c r="B420" s="6"/>
      <c r="C420" s="8"/>
      <c r="D420" s="1" t="str">
        <f>IFERROR(INDEX('padron cfe'!B:B,MATCH(DATOS!C420,'padron cfe'!A:A,0),1),"")</f>
        <v/>
      </c>
      <c r="E420" s="1"/>
      <c r="F420" s="7"/>
      <c r="G420" s="9" t="s">
        <v>157</v>
      </c>
      <c r="H420" s="5" t="str">
        <f>IF(F420="","",IFERROR(CONCATENATE("PEUA",VLOOKUP(ESTADO,REPORTE!AV$2:AW$33,2,0),DIDTRITO_FORM,CADER_FORM,IFERROR(INDEX(BS:BS,MATCH(DAY(F420),BR:BR,0),1),DAY(F420)),IFERROR(INDEX(BS:BS,MATCH(MONTH(F420),BR:BR,0),1),MONTH(F420)),YEAR(F420),G420),""))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4"/>
        <v/>
      </c>
      <c r="T420" s="2" t="str">
        <f>IFERROR(INDEX('padron cfe'!D:D,MATCH(DATOS!C420,'padron cfe'!A:A,0),1),"")</f>
        <v/>
      </c>
      <c r="U420" s="4"/>
      <c r="V420" s="4"/>
      <c r="W420" s="4"/>
      <c r="X420" s="4"/>
      <c r="Y420" s="6"/>
      <c r="Z420" s="4"/>
      <c r="AA420" s="4" t="str">
        <f t="shared" si="93"/>
        <v/>
      </c>
      <c r="AB420" s="4"/>
      <c r="AC420" s="4"/>
      <c r="AD420" s="4"/>
      <c r="AE420" s="2" t="str">
        <f>IFERROR(IF(INDEX(AE$1:AE419,MATCH(J420,J$1:J419,0),1)=0,"",INDEX(AE$1:AE419,MATCH(J420,J$1:J419,0),1)),"")</f>
        <v/>
      </c>
      <c r="AF420" s="2" t="str">
        <f>IFERROR(IF(INDEX(AF$1:AF419,MATCH(J420,J$1:J419,0),1)=0,"",INDEX(AF$1:AF419,MATCH(J420,J$1:J419,0),1)),"")</f>
        <v/>
      </c>
      <c r="AG420" s="2" t="str">
        <f>IFERROR(IF(INDEX(AG$1:AG419,MATCH(J420,J$1:J419,0),1)=0,"",INDEX(AG$1:AG419,MATCH(J420,J$1:J419,0),1)),"")</f>
        <v/>
      </c>
      <c r="AH420" s="2"/>
      <c r="AI420" s="2"/>
      <c r="AJ420" s="2"/>
      <c r="AK420" s="4"/>
      <c r="AL420" s="4"/>
      <c r="AM420" s="4"/>
      <c r="AN420" s="4"/>
      <c r="AO420" s="4"/>
      <c r="AP420" s="4"/>
      <c r="AQ420" s="4"/>
      <c r="AR420" s="4"/>
      <c r="AS420" s="4"/>
      <c r="AU420" s="7"/>
      <c r="AV420" s="47"/>
      <c r="AW420" s="66"/>
      <c r="AX420" s="66"/>
      <c r="AY420" s="66"/>
      <c r="AZ420" s="78"/>
      <c r="BA420" s="66"/>
      <c r="BB420" s="66"/>
      <c r="BC420" s="4"/>
      <c r="BD420" s="69"/>
      <c r="BE420" s="4"/>
      <c r="BF420" s="4"/>
      <c r="BG420" s="9"/>
      <c r="BH420" s="7"/>
      <c r="BI420" s="7"/>
      <c r="BJ420" s="7"/>
      <c r="BK420" s="7"/>
      <c r="BL420" s="7"/>
      <c r="BM420" s="7" t="str">
        <f t="shared" ca="1" si="84"/>
        <v/>
      </c>
      <c r="BN420" s="75" t="str">
        <f t="shared" si="85"/>
        <v/>
      </c>
      <c r="BO420" s="75" t="str">
        <f t="shared" si="86"/>
        <v/>
      </c>
      <c r="BU420" s="4" t="str">
        <f>IF(IFERROR(VLOOKUP(C420,C421:C$1993,1,0),"")="","",COUNTIF(C:C,C420))</f>
        <v/>
      </c>
      <c r="BY420" s="5" t="str">
        <f>IF(B420="","",IF(BU420="",1+(MAX(BY$2:BY419)),""))</f>
        <v/>
      </c>
      <c r="BZ420" s="5" t="str">
        <f t="shared" si="87"/>
        <v/>
      </c>
      <c r="CA420" s="5" t="str">
        <f t="shared" si="88"/>
        <v/>
      </c>
      <c r="CB420" s="14" t="str">
        <f t="shared" si="89"/>
        <v/>
      </c>
      <c r="CC420" s="25"/>
      <c r="CD420" s="15"/>
      <c r="CE420" s="5" t="str">
        <f t="shared" si="95"/>
        <v/>
      </c>
      <c r="CH420" s="5" t="str">
        <f t="shared" si="91"/>
        <v/>
      </c>
      <c r="CI420" s="5" t="str">
        <f>IF(J420="","",IFERROR(IF(VLOOKUP(J420,J$2:J419,1,0)=0,"",""),J420))</f>
        <v/>
      </c>
      <c r="CJ420" s="22" t="str">
        <f>IF(CI420="","",(IFERROR(VLOOKUP(MID(CI420,1,1),$DA$2:DE$28,3,0),0)+IFERROR(VLOOKUP(MID(CI420,2,1),DA$2:DE$28,4,0),0)+IFERROR(VLOOKUP(MID(CI420,3,1),DA$2:DE$28,5,0),0)+(ROW(CI420)/1000000000000)))</f>
        <v/>
      </c>
      <c r="CL420" s="5">
        <v>419</v>
      </c>
      <c r="CM420" s="5" t="str">
        <f>IFERROR(VLOOKUP(CL420,CH$2:CI1496,2,0),"")</f>
        <v/>
      </c>
      <c r="DG420" s="5" t="e">
        <f>IF(REPORTE!AH$2="si",IF(C420=VALUE(REPORTE!C$22),IF(SUM(DG421:DG$1993),CONCATENATE(INT(B420),", "),INT(B420)),""),IF(C420=VALUE(REPORTE!C$21),IF(SUM(DG421:DG$1993),CONCATENATE(INT(B420),", "),INT(B420)),""))</f>
        <v>#VALUE!</v>
      </c>
    </row>
    <row r="421" spans="1:112" s="5" customFormat="1" ht="15" customHeight="1" x14ac:dyDescent="0.25">
      <c r="A421" s="4" t="str">
        <f t="shared" ca="1" si="82"/>
        <v/>
      </c>
      <c r="B421" s="6"/>
      <c r="C421" s="8"/>
      <c r="D421" s="1" t="str">
        <f>IFERROR(INDEX('padron cfe'!B:B,MATCH(DATOS!C421,'padron cfe'!A:A,0),1),"")</f>
        <v/>
      </c>
      <c r="E421" s="1"/>
      <c r="F421" s="7"/>
      <c r="G421" s="9" t="s">
        <v>157</v>
      </c>
      <c r="H421" s="5" t="str">
        <f>IF(F421="","",IFERROR(CONCATENATE("PEUA",VLOOKUP(ESTADO,REPORTE!AV$2:AW$33,2,0),DIDTRITO_FORM,CADER_FORM,IFERROR(INDEX(BS:BS,MATCH(DAY(F421),BR:BR,0),1),DAY(F421)),IFERROR(INDEX(BS:BS,MATCH(MONTH(F421),BR:BR,0),1),MONTH(F421)),YEAR(F421),G421),""))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4"/>
        <v/>
      </c>
      <c r="T421" s="2" t="str">
        <f>IFERROR(INDEX('padron cfe'!D:D,MATCH(DATOS!C421,'padron cfe'!A:A,0),1),"")</f>
        <v/>
      </c>
      <c r="U421" s="4"/>
      <c r="V421" s="4"/>
      <c r="W421" s="4"/>
      <c r="X421" s="4"/>
      <c r="Y421" s="6"/>
      <c r="Z421" s="4"/>
      <c r="AA421" s="4" t="str">
        <f t="shared" si="93"/>
        <v/>
      </c>
      <c r="AB421" s="4"/>
      <c r="AC421" s="4"/>
      <c r="AD421" s="4"/>
      <c r="AE421" s="2" t="str">
        <f>IFERROR(IF(INDEX(AE$1:AE420,MATCH(J421,J$1:J420,0),1)=0,"",INDEX(AE$1:AE420,MATCH(J421,J$1:J420,0),1)),"")</f>
        <v/>
      </c>
      <c r="AF421" s="2" t="str">
        <f>IFERROR(IF(INDEX(AF$1:AF420,MATCH(J421,J$1:J420,0),1)=0,"",INDEX(AF$1:AF420,MATCH(J421,J$1:J420,0),1)),"")</f>
        <v/>
      </c>
      <c r="AG421" s="2" t="str">
        <f>IFERROR(IF(INDEX(AG$1:AG420,MATCH(J421,J$1:J420,0),1)=0,"",INDEX(AG$1:AG420,MATCH(J421,J$1:J420,0),1)),"")</f>
        <v/>
      </c>
      <c r="AH421" s="2"/>
      <c r="AI421" s="2"/>
      <c r="AJ421" s="2"/>
      <c r="AK421" s="4"/>
      <c r="AL421" s="4"/>
      <c r="AM421" s="4"/>
      <c r="AN421" s="4"/>
      <c r="AO421" s="4"/>
      <c r="AP421" s="4"/>
      <c r="AQ421" s="4"/>
      <c r="AR421" s="4"/>
      <c r="AS421" s="4"/>
      <c r="AU421" s="7"/>
      <c r="AV421" s="47"/>
      <c r="AW421" s="66"/>
      <c r="AX421" s="66"/>
      <c r="AY421" s="66"/>
      <c r="AZ421" s="78"/>
      <c r="BA421" s="66"/>
      <c r="BB421" s="66"/>
      <c r="BC421" s="4"/>
      <c r="BD421" s="69"/>
      <c r="BE421" s="4"/>
      <c r="BF421" s="4"/>
      <c r="BG421" s="9"/>
      <c r="BH421" s="7"/>
      <c r="BI421" s="7"/>
      <c r="BJ421" s="7"/>
      <c r="BK421" s="7"/>
      <c r="BL421" s="7"/>
      <c r="BM421" s="7" t="str">
        <f t="shared" ca="1" si="84"/>
        <v/>
      </c>
      <c r="BN421" s="75" t="str">
        <f t="shared" si="85"/>
        <v/>
      </c>
      <c r="BO421" s="75" t="str">
        <f t="shared" si="86"/>
        <v/>
      </c>
      <c r="BU421" s="4" t="str">
        <f>IF(IFERROR(VLOOKUP(C421,C422:C$1993,1,0),"")="","",COUNTIF(C:C,C421))</f>
        <v/>
      </c>
      <c r="BY421" s="5" t="str">
        <f>IF(B421="","",IF(BU421="",1+(MAX(BY$2:BY420)),""))</f>
        <v/>
      </c>
      <c r="BZ421" s="5" t="str">
        <f t="shared" si="87"/>
        <v/>
      </c>
      <c r="CA421" s="5" t="str">
        <f t="shared" si="88"/>
        <v/>
      </c>
      <c r="CB421" s="14" t="str">
        <f t="shared" si="89"/>
        <v/>
      </c>
      <c r="CC421" s="25"/>
      <c r="CD421" s="15"/>
      <c r="CE421" s="5" t="str">
        <f t="shared" si="95"/>
        <v/>
      </c>
      <c r="CH421" s="5" t="str">
        <f t="shared" si="91"/>
        <v/>
      </c>
      <c r="CI421" s="5" t="str">
        <f>IF(J421="","",IFERROR(IF(VLOOKUP(J421,J$2:J420,1,0)=0,"",""),J421))</f>
        <v/>
      </c>
      <c r="CJ421" s="22" t="str">
        <f>IF(CI421="","",(IFERROR(VLOOKUP(MID(CI421,1,1),$DA$2:DE$28,3,0),0)+IFERROR(VLOOKUP(MID(CI421,2,1),DA$2:DE$28,4,0),0)+IFERROR(VLOOKUP(MID(CI421,3,1),DA$2:DE$28,5,0),0)+(ROW(CI421)/1000000000000)))</f>
        <v/>
      </c>
      <c r="CL421" s="5">
        <v>420</v>
      </c>
      <c r="CM421" s="5" t="str">
        <f>IFERROR(VLOOKUP(CL421,CH$2:CI1497,2,0),"")</f>
        <v/>
      </c>
      <c r="DG421" s="5" t="e">
        <f>IF(REPORTE!AH$2="si",IF(C421=VALUE(REPORTE!C$22),IF(SUM(DG422:DG$1993),CONCATENATE(INT(B421),", "),INT(B421)),""),IF(C421=VALUE(REPORTE!C$21),IF(SUM(DG422:DG$1993),CONCATENATE(INT(B421),", "),INT(B421)),""))</f>
        <v>#VALUE!</v>
      </c>
    </row>
    <row r="422" spans="1:112" s="5" customFormat="1" ht="15" customHeight="1" x14ac:dyDescent="0.25">
      <c r="A422" s="4" t="str">
        <f t="shared" ca="1" si="82"/>
        <v/>
      </c>
      <c r="B422" s="6"/>
      <c r="C422" s="8"/>
      <c r="D422" s="1" t="str">
        <f>IFERROR(INDEX('padron cfe'!B:B,MATCH(DATOS!C422,'padron cfe'!A:A,0),1),"")</f>
        <v/>
      </c>
      <c r="E422" s="1"/>
      <c r="F422" s="7"/>
      <c r="G422" s="9" t="s">
        <v>157</v>
      </c>
      <c r="H422" s="5" t="str">
        <f>IF(F422="","",IFERROR(CONCATENATE("PEUA",VLOOKUP(ESTADO,REPORTE!AV$2:AW$33,2,0),DIDTRITO_FORM,CADER_FORM,IFERROR(INDEX(BS:BS,MATCH(DAY(F422),BR:BR,0),1),DAY(F422)),IFERROR(INDEX(BS:BS,MATCH(MONTH(F422),BR:BR,0),1),MONTH(F422)),YEAR(F422),G422),""))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4"/>
        <v/>
      </c>
      <c r="T422" s="2" t="str">
        <f>IFERROR(INDEX('padron cfe'!D:D,MATCH(DATOS!C422,'padron cfe'!A:A,0),1),"")</f>
        <v/>
      </c>
      <c r="U422" s="4"/>
      <c r="V422" s="4"/>
      <c r="W422" s="4"/>
      <c r="X422" s="4"/>
      <c r="Y422" s="6"/>
      <c r="Z422" s="4"/>
      <c r="AA422" s="4" t="str">
        <f t="shared" si="93"/>
        <v/>
      </c>
      <c r="AB422" s="4"/>
      <c r="AC422" s="4"/>
      <c r="AD422" s="4"/>
      <c r="AE422" s="2" t="str">
        <f>IFERROR(IF(INDEX(AE$1:AE421,MATCH(J422,J$1:J421,0),1)=0,"",INDEX(AE$1:AE421,MATCH(J422,J$1:J421,0),1)),"")</f>
        <v/>
      </c>
      <c r="AF422" s="2" t="str">
        <f>IFERROR(IF(INDEX(AF$1:AF421,MATCH(J422,J$1:J421,0),1)=0,"",INDEX(AF$1:AF421,MATCH(J422,J$1:J421,0),1)),"")</f>
        <v/>
      </c>
      <c r="AG422" s="2" t="str">
        <f>IFERROR(IF(INDEX(AG$1:AG421,MATCH(J422,J$1:J421,0),1)=0,"",INDEX(AG$1:AG421,MATCH(J422,J$1:J421,0),1)),"")</f>
        <v/>
      </c>
      <c r="AH422" s="2"/>
      <c r="AI422" s="2"/>
      <c r="AJ422" s="2"/>
      <c r="AK422" s="4"/>
      <c r="AL422" s="4"/>
      <c r="AM422" s="4"/>
      <c r="AN422" s="4"/>
      <c r="AO422" s="4"/>
      <c r="AP422" s="4"/>
      <c r="AQ422" s="4"/>
      <c r="AR422" s="4"/>
      <c r="AS422" s="4"/>
      <c r="AU422" s="7"/>
      <c r="AV422" s="47"/>
      <c r="AW422" s="66"/>
      <c r="AX422" s="66"/>
      <c r="AY422" s="66"/>
      <c r="AZ422" s="78"/>
      <c r="BA422" s="66"/>
      <c r="BB422" s="66"/>
      <c r="BC422" s="4"/>
      <c r="BD422" s="69"/>
      <c r="BE422" s="4"/>
      <c r="BF422" s="4"/>
      <c r="BG422" s="9"/>
      <c r="BH422" s="7"/>
      <c r="BI422" s="7"/>
      <c r="BJ422" s="7"/>
      <c r="BK422" s="7"/>
      <c r="BL422" s="7"/>
      <c r="BM422" s="7" t="str">
        <f t="shared" ca="1" si="84"/>
        <v/>
      </c>
      <c r="BN422" s="75" t="str">
        <f t="shared" si="85"/>
        <v/>
      </c>
      <c r="BO422" s="75" t="str">
        <f t="shared" si="86"/>
        <v/>
      </c>
      <c r="BU422" s="4" t="str">
        <f>IF(IFERROR(VLOOKUP(C422,C423:C$1993,1,0),"")="","",COUNTIF(C:C,C422))</f>
        <v/>
      </c>
      <c r="BY422" s="5" t="str">
        <f>IF(B422="","",IF(BU422="",1+(MAX(BY$2:BY421)),""))</f>
        <v/>
      </c>
      <c r="BZ422" s="5" t="str">
        <f t="shared" si="87"/>
        <v/>
      </c>
      <c r="CA422" s="5" t="str">
        <f t="shared" si="88"/>
        <v/>
      </c>
      <c r="CB422" s="14" t="str">
        <f t="shared" si="89"/>
        <v/>
      </c>
      <c r="CC422" s="25"/>
      <c r="CD422" s="15"/>
      <c r="CE422" s="5" t="str">
        <f t="shared" si="95"/>
        <v/>
      </c>
      <c r="CH422" s="5" t="str">
        <f t="shared" si="91"/>
        <v/>
      </c>
      <c r="CI422" s="5" t="str">
        <f>IF(J422="","",IFERROR(IF(VLOOKUP(J422,J$2:J421,1,0)=0,"",""),J422))</f>
        <v/>
      </c>
      <c r="CJ422" s="22" t="str">
        <f>IF(CI422="","",(IFERROR(VLOOKUP(MID(CI422,1,1),$DA$2:DE$28,3,0),0)+IFERROR(VLOOKUP(MID(CI422,2,1),DA$2:DE$28,4,0),0)+IFERROR(VLOOKUP(MID(CI422,3,1),DA$2:DE$28,5,0),0)+(ROW(CI422)/1000000000000)))</f>
        <v/>
      </c>
      <c r="CL422" s="5">
        <v>421</v>
      </c>
      <c r="CM422" s="5" t="str">
        <f>IFERROR(VLOOKUP(CL422,CH$2:CI1498,2,0),"")</f>
        <v/>
      </c>
      <c r="DG422" s="5" t="e">
        <f>IF(REPORTE!AH$2="si",IF(C422=VALUE(REPORTE!C$22),IF(SUM(DG423:DG$1993),CONCATENATE(INT(B422),", "),INT(B422)),""),IF(C422=VALUE(REPORTE!C$21),IF(SUM(DG423:DG$1993),CONCATENATE(INT(B422),", "),INT(B422)),""))</f>
        <v>#VALUE!</v>
      </c>
      <c r="DH422" s="5" t="e">
        <f>CONCATENATE(DG422,DG423,DG424,DG425,DG426,DG427,DG428,DG429,DG430,DG431,DG432,DG433,DG434,DG435,DG436,DG437,DG438,DG439,DG440,DG441,DG442,DG443,DG444,DG445,DG446,DG447,DG448,DG449,DG450,DG451,DG452,DG453,DG454,DG455,DG456,DG457,DG458,DG459,DG460,DG461,DG462,DG463)</f>
        <v>#VALUE!</v>
      </c>
    </row>
    <row r="423" spans="1:112" s="5" customFormat="1" ht="15" customHeight="1" x14ac:dyDescent="0.25">
      <c r="A423" s="4" t="str">
        <f t="shared" ca="1" si="82"/>
        <v/>
      </c>
      <c r="B423" s="6"/>
      <c r="C423" s="8"/>
      <c r="D423" s="1" t="str">
        <f>IFERROR(INDEX('padron cfe'!B:B,MATCH(DATOS!C423,'padron cfe'!A:A,0),1),"")</f>
        <v/>
      </c>
      <c r="E423" s="1"/>
      <c r="F423" s="7"/>
      <c r="G423" s="9" t="s">
        <v>157</v>
      </c>
      <c r="H423" s="5" t="str">
        <f>IF(F423="","",IFERROR(CONCATENATE("PEUA",VLOOKUP(ESTADO,REPORTE!AV$2:AW$33,2,0),DIDTRITO_FORM,CADER_FORM,IFERROR(INDEX(BS:BS,MATCH(DAY(F423),BR:BR,0),1),DAY(F423)),IFERROR(INDEX(BS:BS,MATCH(MONTH(F423),BR:BR,0),1),MONTH(F423)),YEAR(F423),G423),""))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4"/>
        <v/>
      </c>
      <c r="T423" s="2" t="str">
        <f>IFERROR(INDEX('padron cfe'!D:D,MATCH(DATOS!C423,'padron cfe'!A:A,0),1),"")</f>
        <v/>
      </c>
      <c r="U423" s="4"/>
      <c r="V423" s="4"/>
      <c r="W423" s="4"/>
      <c r="X423" s="4"/>
      <c r="Y423" s="6"/>
      <c r="Z423" s="4"/>
      <c r="AA423" s="4" t="str">
        <f t="shared" si="93"/>
        <v/>
      </c>
      <c r="AB423" s="4"/>
      <c r="AC423" s="4"/>
      <c r="AD423" s="4"/>
      <c r="AE423" s="2" t="str">
        <f>IFERROR(IF(INDEX(AE$1:AE422,MATCH(J423,J$1:J422,0),1)=0,"",INDEX(AE$1:AE422,MATCH(J423,J$1:J422,0),1)),"")</f>
        <v/>
      </c>
      <c r="AF423" s="2" t="str">
        <f>IFERROR(IF(INDEX(AF$1:AF422,MATCH(J423,J$1:J422,0),1)=0,"",INDEX(AF$1:AF422,MATCH(J423,J$1:J422,0),1)),"")</f>
        <v/>
      </c>
      <c r="AG423" s="2" t="str">
        <f>IFERROR(IF(INDEX(AG$1:AG422,MATCH(J423,J$1:J422,0),1)=0,"",INDEX(AG$1:AG422,MATCH(J423,J$1:J422,0),1)),"")</f>
        <v/>
      </c>
      <c r="AH423" s="2"/>
      <c r="AI423" s="2"/>
      <c r="AJ423" s="2"/>
      <c r="AK423" s="4"/>
      <c r="AL423" s="4"/>
      <c r="AM423" s="4"/>
      <c r="AN423" s="4"/>
      <c r="AO423" s="4"/>
      <c r="AP423" s="4"/>
      <c r="AQ423" s="4"/>
      <c r="AR423" s="4"/>
      <c r="AS423" s="4"/>
      <c r="AU423" s="7"/>
      <c r="AV423" s="47"/>
      <c r="AW423" s="66"/>
      <c r="AX423" s="66"/>
      <c r="AY423" s="66"/>
      <c r="AZ423" s="78"/>
      <c r="BA423" s="66"/>
      <c r="BB423" s="66"/>
      <c r="BC423" s="4"/>
      <c r="BD423" s="69"/>
      <c r="BE423" s="4"/>
      <c r="BF423" s="4"/>
      <c r="BG423" s="9"/>
      <c r="BH423" s="7"/>
      <c r="BI423" s="7"/>
      <c r="BJ423" s="7"/>
      <c r="BK423" s="7"/>
      <c r="BL423" s="7"/>
      <c r="BM423" s="7" t="str">
        <f t="shared" ca="1" si="84"/>
        <v/>
      </c>
      <c r="BN423" s="75" t="str">
        <f t="shared" si="85"/>
        <v/>
      </c>
      <c r="BO423" s="75" t="str">
        <f t="shared" si="86"/>
        <v/>
      </c>
      <c r="BU423" s="4" t="str">
        <f>IF(IFERROR(VLOOKUP(C423,C424:C$1993,1,0),"")="","",COUNTIF(C:C,C423))</f>
        <v/>
      </c>
      <c r="BY423" s="5" t="str">
        <f>IF(B423="","",IF(BU423="",1+(MAX(BY$2:BY422)),""))</f>
        <v/>
      </c>
      <c r="BZ423" s="5" t="str">
        <f t="shared" si="87"/>
        <v/>
      </c>
      <c r="CA423" s="5" t="str">
        <f t="shared" si="88"/>
        <v/>
      </c>
      <c r="CB423" s="14" t="str">
        <f t="shared" si="89"/>
        <v/>
      </c>
      <c r="CC423" s="25"/>
      <c r="CD423" s="15"/>
      <c r="CE423" s="5" t="str">
        <f t="shared" si="95"/>
        <v/>
      </c>
      <c r="CH423" s="5" t="str">
        <f t="shared" si="91"/>
        <v/>
      </c>
      <c r="CI423" s="5" t="str">
        <f>IF(J423="","",IFERROR(IF(VLOOKUP(J423,J$2:J422,1,0)=0,"",""),J423))</f>
        <v/>
      </c>
      <c r="CJ423" s="22" t="str">
        <f>IF(CI423="","",(IFERROR(VLOOKUP(MID(CI423,1,1),$DA$2:DE$28,3,0),0)+IFERROR(VLOOKUP(MID(CI423,2,1),DA$2:DE$28,4,0),0)+IFERROR(VLOOKUP(MID(CI423,3,1),DA$2:DE$28,5,0),0)+(ROW(CI423)/1000000000000)))</f>
        <v/>
      </c>
      <c r="CL423" s="5">
        <v>422</v>
      </c>
      <c r="CM423" s="5" t="str">
        <f>IFERROR(VLOOKUP(CL423,CH$2:CI1499,2,0),"")</f>
        <v/>
      </c>
      <c r="DG423" s="5" t="e">
        <f>IF(REPORTE!AH$2="si",IF(C423=VALUE(REPORTE!C$22),IF(SUM(DG424:DG$1993),CONCATENATE(INT(B423),", "),INT(B423)),""),IF(C423=VALUE(REPORTE!C$21),IF(SUM(DG424:DG$1993),CONCATENATE(INT(B423),", "),INT(B423)),""))</f>
        <v>#VALUE!</v>
      </c>
    </row>
    <row r="424" spans="1:112" s="5" customFormat="1" ht="15" customHeight="1" x14ac:dyDescent="0.25">
      <c r="A424" s="4" t="str">
        <f t="shared" ca="1" si="82"/>
        <v/>
      </c>
      <c r="B424" s="6"/>
      <c r="C424" s="8"/>
      <c r="D424" s="1" t="str">
        <f>IFERROR(INDEX('padron cfe'!B:B,MATCH(DATOS!C424,'padron cfe'!A:A,0),1),"")</f>
        <v/>
      </c>
      <c r="E424" s="1"/>
      <c r="F424" s="7"/>
      <c r="G424" s="9" t="s">
        <v>157</v>
      </c>
      <c r="H424" s="5" t="str">
        <f>IF(F424="","",IFERROR(CONCATENATE("PEUA",VLOOKUP(ESTADO,REPORTE!AV$2:AW$33,2,0),DIDTRITO_FORM,CADER_FORM,IFERROR(INDEX(BS:BS,MATCH(DAY(F424),BR:BR,0),1),DAY(F424)),IFERROR(INDEX(BS:BS,MATCH(MONTH(F424),BR:BR,0),1),MONTH(F424)),YEAR(F424),G424),""))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4"/>
        <v/>
      </c>
      <c r="T424" s="2" t="str">
        <f>IFERROR(INDEX('padron cfe'!D:D,MATCH(DATOS!C424,'padron cfe'!A:A,0),1),"")</f>
        <v/>
      </c>
      <c r="U424" s="4"/>
      <c r="V424" s="4"/>
      <c r="W424" s="4"/>
      <c r="X424" s="4"/>
      <c r="Y424" s="6"/>
      <c r="Z424" s="4"/>
      <c r="AA424" s="4" t="str">
        <f t="shared" si="93"/>
        <v/>
      </c>
      <c r="AB424" s="4"/>
      <c r="AC424" s="4"/>
      <c r="AD424" s="4"/>
      <c r="AE424" s="2" t="str">
        <f>IFERROR(IF(INDEX(AE$1:AE423,MATCH(J424,J$1:J423,0),1)=0,"",INDEX(AE$1:AE423,MATCH(J424,J$1:J423,0),1)),"")</f>
        <v/>
      </c>
      <c r="AF424" s="2" t="str">
        <f>IFERROR(IF(INDEX(AF$1:AF423,MATCH(J424,J$1:J423,0),1)=0,"",INDEX(AF$1:AF423,MATCH(J424,J$1:J423,0),1)),"")</f>
        <v/>
      </c>
      <c r="AG424" s="2" t="str">
        <f>IFERROR(IF(INDEX(AG$1:AG423,MATCH(J424,J$1:J423,0),1)=0,"",INDEX(AG$1:AG423,MATCH(J424,J$1:J423,0),1)),"")</f>
        <v/>
      </c>
      <c r="AH424" s="2"/>
      <c r="AI424" s="2"/>
      <c r="AJ424" s="2"/>
      <c r="AK424" s="4"/>
      <c r="AL424" s="4"/>
      <c r="AM424" s="4"/>
      <c r="AN424" s="4"/>
      <c r="AO424" s="4"/>
      <c r="AP424" s="4"/>
      <c r="AQ424" s="4"/>
      <c r="AR424" s="4"/>
      <c r="AS424" s="4"/>
      <c r="AU424" s="7"/>
      <c r="AV424" s="47"/>
      <c r="AW424" s="66"/>
      <c r="AX424" s="66"/>
      <c r="AY424" s="66"/>
      <c r="AZ424" s="78"/>
      <c r="BA424" s="66"/>
      <c r="BB424" s="66"/>
      <c r="BC424" s="4"/>
      <c r="BD424" s="69"/>
      <c r="BE424" s="4"/>
      <c r="BF424" s="4"/>
      <c r="BG424" s="9"/>
      <c r="BH424" s="7"/>
      <c r="BI424" s="7"/>
      <c r="BJ424" s="7"/>
      <c r="BK424" s="7"/>
      <c r="BL424" s="7"/>
      <c r="BM424" s="7" t="str">
        <f t="shared" ca="1" si="84"/>
        <v/>
      </c>
      <c r="BN424" s="75" t="str">
        <f t="shared" si="85"/>
        <v/>
      </c>
      <c r="BO424" s="75" t="str">
        <f t="shared" si="86"/>
        <v/>
      </c>
      <c r="BU424" s="4" t="str">
        <f>IF(IFERROR(VLOOKUP(C424,C425:C$1993,1,0),"")="","",COUNTIF(C:C,C424))</f>
        <v/>
      </c>
      <c r="BY424" s="5" t="str">
        <f>IF(B424="","",IF(BU424="",1+(MAX(BY$2:BY423)),""))</f>
        <v/>
      </c>
      <c r="BZ424" s="5" t="str">
        <f t="shared" si="87"/>
        <v/>
      </c>
      <c r="CA424" s="5" t="str">
        <f t="shared" si="88"/>
        <v/>
      </c>
      <c r="CB424" s="14" t="str">
        <f t="shared" si="89"/>
        <v/>
      </c>
      <c r="CC424" s="25"/>
      <c r="CD424" s="15"/>
      <c r="CE424" s="5" t="str">
        <f t="shared" si="95"/>
        <v/>
      </c>
      <c r="CH424" s="5" t="str">
        <f t="shared" si="91"/>
        <v/>
      </c>
      <c r="CI424" s="5" t="str">
        <f>IF(J424="","",IFERROR(IF(VLOOKUP(J424,J$2:J423,1,0)=0,"",""),J424))</f>
        <v/>
      </c>
      <c r="CJ424" s="22" t="str">
        <f>IF(CI424="","",(IFERROR(VLOOKUP(MID(CI424,1,1),$DA$2:DE$28,3,0),0)+IFERROR(VLOOKUP(MID(CI424,2,1),DA$2:DE$28,4,0),0)+IFERROR(VLOOKUP(MID(CI424,3,1),DA$2:DE$28,5,0),0)+(ROW(CI424)/1000000000000)))</f>
        <v/>
      </c>
      <c r="CL424" s="5">
        <v>423</v>
      </c>
      <c r="CM424" s="5" t="str">
        <f>IFERROR(VLOOKUP(CL424,CH$2:CI1500,2,0),"")</f>
        <v/>
      </c>
      <c r="DG424" s="5" t="e">
        <f>IF(REPORTE!AH$2="si",IF(C424=VALUE(REPORTE!C$22),IF(SUM(DG425:DG$1993),CONCATENATE(INT(B424),", "),INT(B424)),""),IF(C424=VALUE(REPORTE!C$21),IF(SUM(DG425:DG$1993),CONCATENATE(INT(B424),", "),INT(B424)),""))</f>
        <v>#VALUE!</v>
      </c>
    </row>
    <row r="425" spans="1:112" s="5" customFormat="1" ht="15" customHeight="1" x14ac:dyDescent="0.25">
      <c r="A425" s="4" t="str">
        <f t="shared" ca="1" si="82"/>
        <v/>
      </c>
      <c r="B425" s="6"/>
      <c r="C425" s="8"/>
      <c r="D425" s="1" t="str">
        <f>IFERROR(INDEX('padron cfe'!B:B,MATCH(DATOS!C425,'padron cfe'!A:A,0),1),"")</f>
        <v/>
      </c>
      <c r="E425" s="1"/>
      <c r="F425" s="7"/>
      <c r="G425" s="9" t="s">
        <v>157</v>
      </c>
      <c r="H425" s="5" t="str">
        <f>IF(F425="","",IFERROR(CONCATENATE("PEUA",VLOOKUP(ESTADO,REPORTE!AV$2:AW$33,2,0),DIDTRITO_FORM,CADER_FORM,IFERROR(INDEX(BS:BS,MATCH(DAY(F425),BR:BR,0),1),DAY(F425)),IFERROR(INDEX(BS:BS,MATCH(MONTH(F425),BR:BR,0),1),MONTH(F425)),YEAR(F425),G425),""))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4"/>
        <v/>
      </c>
      <c r="T425" s="2" t="str">
        <f>IFERROR(INDEX('padron cfe'!D:D,MATCH(DATOS!C425,'padron cfe'!A:A,0),1),"")</f>
        <v/>
      </c>
      <c r="U425" s="4"/>
      <c r="V425" s="4"/>
      <c r="W425" s="4"/>
      <c r="X425" s="4"/>
      <c r="Y425" s="6"/>
      <c r="Z425" s="4"/>
      <c r="AA425" s="4" t="str">
        <f t="shared" si="93"/>
        <v/>
      </c>
      <c r="AB425" s="4"/>
      <c r="AC425" s="4"/>
      <c r="AD425" s="4"/>
      <c r="AE425" s="2" t="str">
        <f>IFERROR(IF(INDEX(AE$1:AE424,MATCH(J425,J$1:J424,0),1)=0,"",INDEX(AE$1:AE424,MATCH(J425,J$1:J424,0),1)),"")</f>
        <v/>
      </c>
      <c r="AF425" s="2" t="str">
        <f>IFERROR(IF(INDEX(AF$1:AF424,MATCH(J425,J$1:J424,0),1)=0,"",INDEX(AF$1:AF424,MATCH(J425,J$1:J424,0),1)),"")</f>
        <v/>
      </c>
      <c r="AG425" s="2" t="str">
        <f>IFERROR(IF(INDEX(AG$1:AG424,MATCH(J425,J$1:J424,0),1)=0,"",INDEX(AG$1:AG424,MATCH(J425,J$1:J424,0),1)),"")</f>
        <v/>
      </c>
      <c r="AH425" s="2"/>
      <c r="AI425" s="2"/>
      <c r="AJ425" s="2"/>
      <c r="AK425" s="4"/>
      <c r="AL425" s="4"/>
      <c r="AM425" s="4"/>
      <c r="AN425" s="4"/>
      <c r="AO425" s="4"/>
      <c r="AP425" s="4"/>
      <c r="AQ425" s="4"/>
      <c r="AR425" s="4"/>
      <c r="AS425" s="4"/>
      <c r="AU425" s="7"/>
      <c r="AV425" s="47"/>
      <c r="AW425" s="66"/>
      <c r="AX425" s="66"/>
      <c r="AY425" s="66"/>
      <c r="AZ425" s="78"/>
      <c r="BA425" s="66"/>
      <c r="BB425" s="66"/>
      <c r="BC425" s="4"/>
      <c r="BD425" s="69"/>
      <c r="BE425" s="4"/>
      <c r="BF425" s="4"/>
      <c r="BG425" s="9"/>
      <c r="BH425" s="7"/>
      <c r="BI425" s="7"/>
      <c r="BJ425" s="7"/>
      <c r="BK425" s="7"/>
      <c r="BL425" s="7"/>
      <c r="BM425" s="7" t="str">
        <f t="shared" ca="1" si="84"/>
        <v/>
      </c>
      <c r="BN425" s="75" t="str">
        <f t="shared" si="85"/>
        <v/>
      </c>
      <c r="BO425" s="75" t="str">
        <f t="shared" si="86"/>
        <v/>
      </c>
      <c r="BU425" s="4" t="str">
        <f>IF(IFERROR(VLOOKUP(C425,C426:C$1993,1,0),"")="","",COUNTIF(C:C,C425))</f>
        <v/>
      </c>
      <c r="BY425" s="5" t="str">
        <f>IF(B425="","",IF(BU425="",1+(MAX(BY$2:BY424)),""))</f>
        <v/>
      </c>
      <c r="BZ425" s="5" t="str">
        <f t="shared" si="87"/>
        <v/>
      </c>
      <c r="CA425" s="5" t="str">
        <f t="shared" si="88"/>
        <v/>
      </c>
      <c r="CB425" s="14" t="str">
        <f t="shared" si="89"/>
        <v/>
      </c>
      <c r="CC425" s="25"/>
      <c r="CD425" s="15"/>
      <c r="CE425" s="5" t="str">
        <f t="shared" si="95"/>
        <v/>
      </c>
      <c r="CH425" s="5" t="str">
        <f t="shared" si="91"/>
        <v/>
      </c>
      <c r="CI425" s="5" t="str">
        <f>IF(J425="","",IFERROR(IF(VLOOKUP(J425,J$2:J424,1,0)=0,"",""),J425))</f>
        <v/>
      </c>
      <c r="CJ425" s="22" t="str">
        <f>IF(CI425="","",(IFERROR(VLOOKUP(MID(CI425,1,1),$DA$2:DE$28,3,0),0)+IFERROR(VLOOKUP(MID(CI425,2,1),DA$2:DE$28,4,0),0)+IFERROR(VLOOKUP(MID(CI425,3,1),DA$2:DE$28,5,0),0)+(ROW(CI425)/1000000000000)))</f>
        <v/>
      </c>
      <c r="CL425" s="5">
        <v>424</v>
      </c>
      <c r="CM425" s="5" t="str">
        <f>IFERROR(VLOOKUP(CL425,CH$2:CI1501,2,0),"")</f>
        <v/>
      </c>
      <c r="DG425" s="5" t="e">
        <f>IF(REPORTE!AH$2="si",IF(C425=VALUE(REPORTE!C$22),IF(SUM(DG426:DG$1993),CONCATENATE(INT(B425),", "),INT(B425)),""),IF(C425=VALUE(REPORTE!C$21),IF(SUM(DG426:DG$1993),CONCATENATE(INT(B425),", "),INT(B425)),""))</f>
        <v>#VALUE!</v>
      </c>
    </row>
    <row r="426" spans="1:112" s="5" customFormat="1" ht="15" customHeight="1" x14ac:dyDescent="0.25">
      <c r="A426" s="4" t="str">
        <f t="shared" ca="1" si="82"/>
        <v/>
      </c>
      <c r="B426" s="6"/>
      <c r="C426" s="8"/>
      <c r="D426" s="1" t="str">
        <f>IFERROR(INDEX('padron cfe'!B:B,MATCH(DATOS!C426,'padron cfe'!A:A,0),1),"")</f>
        <v/>
      </c>
      <c r="E426" s="1"/>
      <c r="F426" s="7"/>
      <c r="G426" s="9" t="s">
        <v>157</v>
      </c>
      <c r="H426" s="5" t="str">
        <f>IF(F426="","",IFERROR(CONCATENATE("PEUA",VLOOKUP(ESTADO,REPORTE!AV$2:AW$33,2,0),DIDTRITO_FORM,CADER_FORM,IFERROR(INDEX(BS:BS,MATCH(DAY(F426),BR:BR,0),1),DAY(F426)),IFERROR(INDEX(BS:BS,MATCH(MONTH(F426),BR:BR,0),1),MONTH(F426)),YEAR(F426),G426),""))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4"/>
        <v/>
      </c>
      <c r="T426" s="2" t="str">
        <f>IFERROR(INDEX('padron cfe'!D:D,MATCH(DATOS!C426,'padron cfe'!A:A,0),1),"")</f>
        <v/>
      </c>
      <c r="U426" s="4"/>
      <c r="V426" s="4"/>
      <c r="W426" s="4"/>
      <c r="X426" s="4"/>
      <c r="Y426" s="6"/>
      <c r="Z426" s="4"/>
      <c r="AA426" s="4" t="str">
        <f t="shared" si="93"/>
        <v/>
      </c>
      <c r="AB426" s="4"/>
      <c r="AC426" s="4"/>
      <c r="AD426" s="4"/>
      <c r="AE426" s="2" t="str">
        <f>IFERROR(IF(INDEX(AE$1:AE425,MATCH(J426,J$1:J425,0),1)=0,"",INDEX(AE$1:AE425,MATCH(J426,J$1:J425,0),1)),"")</f>
        <v/>
      </c>
      <c r="AF426" s="2" t="str">
        <f>IFERROR(IF(INDEX(AF$1:AF425,MATCH(J426,J$1:J425,0),1)=0,"",INDEX(AF$1:AF425,MATCH(J426,J$1:J425,0),1)),"")</f>
        <v/>
      </c>
      <c r="AG426" s="2" t="str">
        <f>IFERROR(IF(INDEX(AG$1:AG425,MATCH(J426,J$1:J425,0),1)=0,"",INDEX(AG$1:AG425,MATCH(J426,J$1:J425,0),1)),"")</f>
        <v/>
      </c>
      <c r="AH426" s="2"/>
      <c r="AI426" s="2"/>
      <c r="AJ426" s="2"/>
      <c r="AK426" s="4"/>
      <c r="AL426" s="4"/>
      <c r="AM426" s="4"/>
      <c r="AN426" s="4"/>
      <c r="AO426" s="4"/>
      <c r="AP426" s="4"/>
      <c r="AQ426" s="4"/>
      <c r="AR426" s="4"/>
      <c r="AS426" s="4"/>
      <c r="AU426" s="7"/>
      <c r="AV426" s="47"/>
      <c r="AW426" s="66"/>
      <c r="AX426" s="66"/>
      <c r="AY426" s="66"/>
      <c r="AZ426" s="78"/>
      <c r="BA426" s="66"/>
      <c r="BB426" s="66"/>
      <c r="BC426" s="4"/>
      <c r="BD426" s="69"/>
      <c r="BE426" s="4"/>
      <c r="BF426" s="4"/>
      <c r="BG426" s="9"/>
      <c r="BH426" s="7"/>
      <c r="BI426" s="7"/>
      <c r="BJ426" s="7"/>
      <c r="BK426" s="7"/>
      <c r="BL426" s="7"/>
      <c r="BM426" s="7" t="str">
        <f t="shared" ca="1" si="84"/>
        <v/>
      </c>
      <c r="BN426" s="75" t="str">
        <f t="shared" si="85"/>
        <v/>
      </c>
      <c r="BO426" s="75" t="str">
        <f t="shared" si="86"/>
        <v/>
      </c>
      <c r="BU426" s="4" t="str">
        <f>IF(IFERROR(VLOOKUP(C426,C427:C$1993,1,0),"")="","",COUNTIF(C:C,C426))</f>
        <v/>
      </c>
      <c r="BY426" s="5" t="str">
        <f>IF(B426="","",IF(BU426="",1+(MAX(BY$2:BY425)),""))</f>
        <v/>
      </c>
      <c r="BZ426" s="5" t="str">
        <f t="shared" si="87"/>
        <v/>
      </c>
      <c r="CA426" s="5" t="str">
        <f t="shared" si="88"/>
        <v/>
      </c>
      <c r="CB426" s="14" t="str">
        <f t="shared" si="89"/>
        <v/>
      </c>
      <c r="CC426" s="25"/>
      <c r="CD426" s="15"/>
      <c r="CE426" s="5" t="str">
        <f t="shared" si="95"/>
        <v/>
      </c>
      <c r="CH426" s="5" t="str">
        <f t="shared" si="91"/>
        <v/>
      </c>
      <c r="CI426" s="5" t="str">
        <f>IF(J426="","",IFERROR(IF(VLOOKUP(J426,J$2:J425,1,0)=0,"",""),J426))</f>
        <v/>
      </c>
      <c r="CJ426" s="22" t="str">
        <f>IF(CI426="","",(IFERROR(VLOOKUP(MID(CI426,1,1),$DA$2:DE$28,3,0),0)+IFERROR(VLOOKUP(MID(CI426,2,1),DA$2:DE$28,4,0),0)+IFERROR(VLOOKUP(MID(CI426,3,1),DA$2:DE$28,5,0),0)+(ROW(CI426)/1000000000000)))</f>
        <v/>
      </c>
      <c r="CL426" s="5">
        <v>425</v>
      </c>
      <c r="CM426" s="5" t="str">
        <f>IFERROR(VLOOKUP(CL426,CH$2:CI1502,2,0),"")</f>
        <v/>
      </c>
      <c r="DG426" s="5" t="e">
        <f>IF(REPORTE!AH$2="si",IF(C426=VALUE(REPORTE!C$22),IF(SUM(DG427:DG$1993),CONCATENATE(INT(B426),", "),INT(B426)),""),IF(C426=VALUE(REPORTE!C$21),IF(SUM(DG427:DG$1993),CONCATENATE(INT(B426),", "),INT(B426)),""))</f>
        <v>#VALUE!</v>
      </c>
    </row>
    <row r="427" spans="1:112" s="5" customFormat="1" ht="15" customHeight="1" x14ac:dyDescent="0.25">
      <c r="A427" s="4" t="str">
        <f t="shared" ca="1" si="82"/>
        <v/>
      </c>
      <c r="B427" s="6"/>
      <c r="C427" s="8"/>
      <c r="D427" s="1" t="str">
        <f>IFERROR(INDEX('padron cfe'!B:B,MATCH(DATOS!C427,'padron cfe'!A:A,0),1),"")</f>
        <v/>
      </c>
      <c r="E427" s="1"/>
      <c r="F427" s="7"/>
      <c r="G427" s="9" t="s">
        <v>157</v>
      </c>
      <c r="H427" s="5" t="str">
        <f>IF(F427="","",IFERROR(CONCATENATE("PEUA",VLOOKUP(ESTADO,REPORTE!AV$2:AW$33,2,0),DIDTRITO_FORM,CADER_FORM,IFERROR(INDEX(BS:BS,MATCH(DAY(F427),BR:BR,0),1),DAY(F427)),IFERROR(INDEX(BS:BS,MATCH(MONTH(F427),BR:BR,0),1),MONTH(F427)),YEAR(F427),G427),""))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4"/>
        <v/>
      </c>
      <c r="T427" s="2" t="str">
        <f>IFERROR(INDEX('padron cfe'!D:D,MATCH(DATOS!C427,'padron cfe'!A:A,0),1),"")</f>
        <v/>
      </c>
      <c r="U427" s="4"/>
      <c r="V427" s="4"/>
      <c r="W427" s="4"/>
      <c r="X427" s="4"/>
      <c r="Y427" s="6"/>
      <c r="Z427" s="4"/>
      <c r="AA427" s="4" t="str">
        <f t="shared" si="93"/>
        <v/>
      </c>
      <c r="AB427" s="4"/>
      <c r="AC427" s="4"/>
      <c r="AD427" s="4"/>
      <c r="AE427" s="2" t="str">
        <f>IFERROR(IF(INDEX(AE$1:AE426,MATCH(J427,J$1:J426,0),1)=0,"",INDEX(AE$1:AE426,MATCH(J427,J$1:J426,0),1)),"")</f>
        <v/>
      </c>
      <c r="AF427" s="2" t="str">
        <f>IFERROR(IF(INDEX(AF$1:AF426,MATCH(J427,J$1:J426,0),1)=0,"",INDEX(AF$1:AF426,MATCH(J427,J$1:J426,0),1)),"")</f>
        <v/>
      </c>
      <c r="AG427" s="2" t="str">
        <f>IFERROR(IF(INDEX(AG$1:AG426,MATCH(J427,J$1:J426,0),1)=0,"",INDEX(AG$1:AG426,MATCH(J427,J$1:J426,0),1)),"")</f>
        <v/>
      </c>
      <c r="AH427" s="2"/>
      <c r="AI427" s="2"/>
      <c r="AJ427" s="2"/>
      <c r="AK427" s="4"/>
      <c r="AL427" s="4"/>
      <c r="AM427" s="4"/>
      <c r="AN427" s="4"/>
      <c r="AO427" s="4"/>
      <c r="AP427" s="4"/>
      <c r="AQ427" s="4"/>
      <c r="AR427" s="4"/>
      <c r="AS427" s="4"/>
      <c r="AU427" s="7"/>
      <c r="AV427" s="47"/>
      <c r="AW427" s="66"/>
      <c r="AX427" s="66"/>
      <c r="AY427" s="66"/>
      <c r="AZ427" s="78"/>
      <c r="BA427" s="66"/>
      <c r="BB427" s="66"/>
      <c r="BC427" s="4"/>
      <c r="BD427" s="69"/>
      <c r="BE427" s="4"/>
      <c r="BF427" s="4"/>
      <c r="BG427" s="9"/>
      <c r="BH427" s="7"/>
      <c r="BI427" s="7"/>
      <c r="BJ427" s="7"/>
      <c r="BK427" s="7"/>
      <c r="BL427" s="7"/>
      <c r="BM427" s="7" t="str">
        <f t="shared" ca="1" si="84"/>
        <v/>
      </c>
      <c r="BN427" s="75" t="str">
        <f t="shared" si="85"/>
        <v/>
      </c>
      <c r="BO427" s="75" t="str">
        <f t="shared" si="86"/>
        <v/>
      </c>
      <c r="BU427" s="4" t="str">
        <f>IF(IFERROR(VLOOKUP(C427,C428:C$1993,1,0),"")="","",COUNTIF(C:C,C427))</f>
        <v/>
      </c>
      <c r="BY427" s="5" t="str">
        <f>IF(B427="","",IF(BU427="",1+(MAX(BY$2:BY426)),""))</f>
        <v/>
      </c>
      <c r="BZ427" s="5" t="str">
        <f t="shared" si="87"/>
        <v/>
      </c>
      <c r="CA427" s="5" t="str">
        <f t="shared" si="88"/>
        <v/>
      </c>
      <c r="CB427" s="14" t="str">
        <f t="shared" si="89"/>
        <v/>
      </c>
      <c r="CC427" s="25"/>
      <c r="CD427" s="15"/>
      <c r="CE427" s="5" t="str">
        <f t="shared" si="95"/>
        <v/>
      </c>
      <c r="CH427" s="5" t="str">
        <f t="shared" si="91"/>
        <v/>
      </c>
      <c r="CI427" s="5" t="str">
        <f>IF(J427="","",IFERROR(IF(VLOOKUP(J427,J$2:J426,1,0)=0,"",""),J427))</f>
        <v/>
      </c>
      <c r="CJ427" s="22" t="str">
        <f>IF(CI427="","",(IFERROR(VLOOKUP(MID(CI427,1,1),$DA$2:DE$28,3,0),0)+IFERROR(VLOOKUP(MID(CI427,2,1),DA$2:DE$28,4,0),0)+IFERROR(VLOOKUP(MID(CI427,3,1),DA$2:DE$28,5,0),0)+(ROW(CI427)/1000000000000)))</f>
        <v/>
      </c>
      <c r="CL427" s="5">
        <v>426</v>
      </c>
      <c r="CM427" s="5" t="str">
        <f>IFERROR(VLOOKUP(CL427,CH$2:CI1503,2,0),"")</f>
        <v/>
      </c>
      <c r="DG427" s="5" t="e">
        <f>IF(REPORTE!AH$2="si",IF(C427=VALUE(REPORTE!C$22),IF(SUM(DG428:DG$1993),CONCATENATE(INT(B427),", "),INT(B427)),""),IF(C427=VALUE(REPORTE!C$21),IF(SUM(DG428:DG$1993),CONCATENATE(INT(B427),", "),INT(B427)),""))</f>
        <v>#VALUE!</v>
      </c>
    </row>
    <row r="428" spans="1:112" s="5" customFormat="1" ht="15" customHeight="1" x14ac:dyDescent="0.25">
      <c r="A428" s="4" t="str">
        <f t="shared" ca="1" si="82"/>
        <v/>
      </c>
      <c r="B428" s="6"/>
      <c r="C428" s="8"/>
      <c r="D428" s="1" t="str">
        <f>IFERROR(INDEX('padron cfe'!B:B,MATCH(DATOS!C428,'padron cfe'!A:A,0),1),"")</f>
        <v/>
      </c>
      <c r="E428" s="1"/>
      <c r="F428" s="7"/>
      <c r="G428" s="9" t="s">
        <v>157</v>
      </c>
      <c r="H428" s="5" t="str">
        <f>IF(F428="","",IFERROR(CONCATENATE("PEUA",VLOOKUP(ESTADO,REPORTE!AV$2:AW$33,2,0),DIDTRITO_FORM,CADER_FORM,IFERROR(INDEX(BS:BS,MATCH(DAY(F428),BR:BR,0),1),DAY(F428)),IFERROR(INDEX(BS:BS,MATCH(MONTH(F428),BR:BR,0),1),MONTH(F428)),YEAR(F428),G428),""))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4"/>
        <v/>
      </c>
      <c r="T428" s="2" t="str">
        <f>IFERROR(INDEX('padron cfe'!D:D,MATCH(DATOS!C428,'padron cfe'!A:A,0),1),"")</f>
        <v/>
      </c>
      <c r="U428" s="4"/>
      <c r="V428" s="4"/>
      <c r="W428" s="4"/>
      <c r="X428" s="4"/>
      <c r="Y428" s="6"/>
      <c r="Z428" s="4"/>
      <c r="AA428" s="4" t="str">
        <f t="shared" si="93"/>
        <v/>
      </c>
      <c r="AB428" s="4"/>
      <c r="AC428" s="4"/>
      <c r="AD428" s="4"/>
      <c r="AE428" s="2" t="str">
        <f>IFERROR(IF(INDEX(AE$1:AE427,MATCH(J428,J$1:J427,0),1)=0,"",INDEX(AE$1:AE427,MATCH(J428,J$1:J427,0),1)),"")</f>
        <v/>
      </c>
      <c r="AF428" s="2" t="str">
        <f>IFERROR(IF(INDEX(AF$1:AF427,MATCH(J428,J$1:J427,0),1)=0,"",INDEX(AF$1:AF427,MATCH(J428,J$1:J427,0),1)),"")</f>
        <v/>
      </c>
      <c r="AG428" s="2" t="str">
        <f>IFERROR(IF(INDEX(AG$1:AG427,MATCH(J428,J$1:J427,0),1)=0,"",INDEX(AG$1:AG427,MATCH(J428,J$1:J427,0),1)),"")</f>
        <v/>
      </c>
      <c r="AH428" s="2"/>
      <c r="AI428" s="2"/>
      <c r="AJ428" s="2"/>
      <c r="AK428" s="4"/>
      <c r="AL428" s="4"/>
      <c r="AM428" s="4"/>
      <c r="AN428" s="4"/>
      <c r="AO428" s="4"/>
      <c r="AP428" s="4"/>
      <c r="AQ428" s="4"/>
      <c r="AR428" s="4"/>
      <c r="AS428" s="4"/>
      <c r="AU428" s="7"/>
      <c r="AV428" s="47"/>
      <c r="AW428" s="66"/>
      <c r="AX428" s="66"/>
      <c r="AY428" s="66"/>
      <c r="AZ428" s="78"/>
      <c r="BA428" s="66"/>
      <c r="BB428" s="66"/>
      <c r="BC428" s="4"/>
      <c r="BD428" s="69"/>
      <c r="BE428" s="4"/>
      <c r="BF428" s="4"/>
      <c r="BG428" s="9"/>
      <c r="BH428" s="7"/>
      <c r="BI428" s="7"/>
      <c r="BJ428" s="7"/>
      <c r="BK428" s="7"/>
      <c r="BL428" s="7"/>
      <c r="BM428" s="7" t="str">
        <f t="shared" ca="1" si="84"/>
        <v/>
      </c>
      <c r="BN428" s="75" t="str">
        <f t="shared" si="85"/>
        <v/>
      </c>
      <c r="BO428" s="75" t="str">
        <f t="shared" si="86"/>
        <v/>
      </c>
      <c r="BU428" s="4" t="str">
        <f>IF(IFERROR(VLOOKUP(C428,C429:C$1993,1,0),"")="","",COUNTIF(C:C,C428))</f>
        <v/>
      </c>
      <c r="BY428" s="5" t="str">
        <f>IF(B428="","",IF(BU428="",1+(MAX(BY$2:BY427)),""))</f>
        <v/>
      </c>
      <c r="BZ428" s="5" t="str">
        <f t="shared" si="87"/>
        <v/>
      </c>
      <c r="CA428" s="5" t="str">
        <f t="shared" si="88"/>
        <v/>
      </c>
      <c r="CB428" s="14" t="str">
        <f t="shared" si="89"/>
        <v/>
      </c>
      <c r="CC428" s="25"/>
      <c r="CD428" s="15"/>
      <c r="CE428" s="5" t="str">
        <f t="shared" si="95"/>
        <v/>
      </c>
      <c r="CH428" s="5" t="str">
        <f t="shared" si="91"/>
        <v/>
      </c>
      <c r="CI428" s="5" t="str">
        <f>IF(J428="","",IFERROR(IF(VLOOKUP(J428,J$2:J427,1,0)=0,"",""),J428))</f>
        <v/>
      </c>
      <c r="CJ428" s="22" t="str">
        <f>IF(CI428="","",(IFERROR(VLOOKUP(MID(CI428,1,1),$DA$2:DE$28,3,0),0)+IFERROR(VLOOKUP(MID(CI428,2,1),DA$2:DE$28,4,0),0)+IFERROR(VLOOKUP(MID(CI428,3,1),DA$2:DE$28,5,0),0)+(ROW(CI428)/1000000000000)))</f>
        <v/>
      </c>
      <c r="CL428" s="5">
        <v>427</v>
      </c>
      <c r="CM428" s="5" t="str">
        <f>IFERROR(VLOOKUP(CL428,CH$2:CI1504,2,0),"")</f>
        <v/>
      </c>
      <c r="DG428" s="5" t="e">
        <f>IF(REPORTE!AH$2="si",IF(C428=VALUE(REPORTE!C$22),IF(SUM(DG429:DG$1993),CONCATENATE(INT(B428),", "),INT(B428)),""),IF(C428=VALUE(REPORTE!C$21),IF(SUM(DG429:DG$1993),CONCATENATE(INT(B428),", "),INT(B428)),""))</f>
        <v>#VALUE!</v>
      </c>
    </row>
    <row r="429" spans="1:112" s="5" customFormat="1" ht="15" customHeight="1" x14ac:dyDescent="0.25">
      <c r="A429" s="4" t="str">
        <f t="shared" ca="1" si="82"/>
        <v/>
      </c>
      <c r="B429" s="6"/>
      <c r="C429" s="8"/>
      <c r="D429" s="1" t="str">
        <f>IFERROR(INDEX('padron cfe'!B:B,MATCH(DATOS!C429,'padron cfe'!A:A,0),1),"")</f>
        <v/>
      </c>
      <c r="E429" s="1"/>
      <c r="F429" s="7"/>
      <c r="G429" s="9" t="s">
        <v>157</v>
      </c>
      <c r="H429" s="5" t="str">
        <f>IF(F429="","",IFERROR(CONCATENATE("PEUA",VLOOKUP(ESTADO,REPORTE!AV$2:AW$33,2,0),DIDTRITO_FORM,CADER_FORM,IFERROR(INDEX(BS:BS,MATCH(DAY(F429),BR:BR,0),1),DAY(F429)),IFERROR(INDEX(BS:BS,MATCH(MONTH(F429),BR:BR,0),1),MONTH(F429)),YEAR(F429),G429),""))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4"/>
        <v/>
      </c>
      <c r="T429" s="2" t="str">
        <f>IFERROR(INDEX('padron cfe'!D:D,MATCH(DATOS!C429,'padron cfe'!A:A,0),1),"")</f>
        <v/>
      </c>
      <c r="U429" s="4"/>
      <c r="V429" s="4"/>
      <c r="W429" s="4"/>
      <c r="X429" s="4"/>
      <c r="Y429" s="6"/>
      <c r="Z429" s="4"/>
      <c r="AA429" s="4" t="str">
        <f t="shared" si="93"/>
        <v/>
      </c>
      <c r="AB429" s="4"/>
      <c r="AC429" s="4"/>
      <c r="AD429" s="4"/>
      <c r="AE429" s="2" t="str">
        <f>IFERROR(IF(INDEX(AE$1:AE428,MATCH(J429,J$1:J428,0),1)=0,"",INDEX(AE$1:AE428,MATCH(J429,J$1:J428,0),1)),"")</f>
        <v/>
      </c>
      <c r="AF429" s="2" t="str">
        <f>IFERROR(IF(INDEX(AF$1:AF428,MATCH(J429,J$1:J428,0),1)=0,"",INDEX(AF$1:AF428,MATCH(J429,J$1:J428,0),1)),"")</f>
        <v/>
      </c>
      <c r="AG429" s="2" t="str">
        <f>IFERROR(IF(INDEX(AG$1:AG428,MATCH(J429,J$1:J428,0),1)=0,"",INDEX(AG$1:AG428,MATCH(J429,J$1:J428,0),1)),"")</f>
        <v/>
      </c>
      <c r="AH429" s="2"/>
      <c r="AI429" s="2"/>
      <c r="AJ429" s="2"/>
      <c r="AK429" s="4"/>
      <c r="AL429" s="4"/>
      <c r="AM429" s="4"/>
      <c r="AN429" s="4"/>
      <c r="AO429" s="4"/>
      <c r="AP429" s="4"/>
      <c r="AQ429" s="4"/>
      <c r="AR429" s="4"/>
      <c r="AS429" s="4"/>
      <c r="AU429" s="7"/>
      <c r="AV429" s="47"/>
      <c r="AW429" s="66"/>
      <c r="AX429" s="66"/>
      <c r="AY429" s="66"/>
      <c r="AZ429" s="78"/>
      <c r="BA429" s="66"/>
      <c r="BB429" s="66"/>
      <c r="BC429" s="4"/>
      <c r="BD429" s="69"/>
      <c r="BE429" s="4"/>
      <c r="BF429" s="4"/>
      <c r="BG429" s="9"/>
      <c r="BH429" s="7"/>
      <c r="BI429" s="7"/>
      <c r="BJ429" s="7"/>
      <c r="BK429" s="7"/>
      <c r="BL429" s="7"/>
      <c r="BM429" s="7" t="str">
        <f t="shared" ca="1" si="84"/>
        <v/>
      </c>
      <c r="BN429" s="75" t="str">
        <f t="shared" si="85"/>
        <v/>
      </c>
      <c r="BO429" s="75" t="str">
        <f t="shared" si="86"/>
        <v/>
      </c>
      <c r="BU429" s="4" t="str">
        <f>IF(IFERROR(VLOOKUP(C429,C430:C$1993,1,0),"")="","",COUNTIF(C:C,C429))</f>
        <v/>
      </c>
      <c r="BY429" s="5" t="str">
        <f>IF(B429="","",IF(BU429="",1+(MAX(BY$2:BY428)),""))</f>
        <v/>
      </c>
      <c r="BZ429" s="5" t="str">
        <f t="shared" si="87"/>
        <v/>
      </c>
      <c r="CA429" s="5" t="str">
        <f t="shared" si="88"/>
        <v/>
      </c>
      <c r="CB429" s="14" t="str">
        <f t="shared" si="89"/>
        <v/>
      </c>
      <c r="CC429" s="25"/>
      <c r="CD429" s="15"/>
      <c r="CE429" s="5" t="str">
        <f t="shared" si="95"/>
        <v/>
      </c>
      <c r="CH429" s="5" t="str">
        <f t="shared" si="91"/>
        <v/>
      </c>
      <c r="CI429" s="5" t="str">
        <f>IF(J429="","",IFERROR(IF(VLOOKUP(J429,J$2:J428,1,0)=0,"",""),J429))</f>
        <v/>
      </c>
      <c r="CJ429" s="22" t="str">
        <f>IF(CI429="","",(IFERROR(VLOOKUP(MID(CI429,1,1),$DA$2:DE$28,3,0),0)+IFERROR(VLOOKUP(MID(CI429,2,1),DA$2:DE$28,4,0),0)+IFERROR(VLOOKUP(MID(CI429,3,1),DA$2:DE$28,5,0),0)+(ROW(CI429)/1000000000000)))</f>
        <v/>
      </c>
      <c r="CL429" s="5">
        <v>428</v>
      </c>
      <c r="CM429" s="5" t="str">
        <f>IFERROR(VLOOKUP(CL429,CH$2:CI1505,2,0),"")</f>
        <v/>
      </c>
      <c r="DG429" s="5" t="e">
        <f>IF(REPORTE!AH$2="si",IF(C429=VALUE(REPORTE!C$22),IF(SUM(DG430:DG$1993),CONCATENATE(INT(B429),", "),INT(B429)),""),IF(C429=VALUE(REPORTE!C$21),IF(SUM(DG430:DG$1993),CONCATENATE(INT(B429),", "),INT(B429)),""))</f>
        <v>#VALUE!</v>
      </c>
    </row>
    <row r="430" spans="1:112" s="5" customFormat="1" ht="15" customHeight="1" x14ac:dyDescent="0.25">
      <c r="A430" s="4" t="str">
        <f t="shared" ca="1" si="82"/>
        <v/>
      </c>
      <c r="B430" s="6"/>
      <c r="C430" s="8"/>
      <c r="D430" s="1" t="str">
        <f>IFERROR(INDEX('padron cfe'!B:B,MATCH(DATOS!C430,'padron cfe'!A:A,0),1),"")</f>
        <v/>
      </c>
      <c r="E430" s="1"/>
      <c r="F430" s="7"/>
      <c r="G430" s="9" t="s">
        <v>157</v>
      </c>
      <c r="H430" s="5" t="str">
        <f>IF(F430="","",IFERROR(CONCATENATE("PEUA",VLOOKUP(ESTADO,REPORTE!AV$2:AW$33,2,0),DIDTRITO_FORM,CADER_FORM,IFERROR(INDEX(BS:BS,MATCH(DAY(F430),BR:BR,0),1),DAY(F430)),IFERROR(INDEX(BS:BS,MATCH(MONTH(F430),BR:BR,0),1),MONTH(F430)),YEAR(F430),G430),""))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4"/>
        <v/>
      </c>
      <c r="T430" s="2" t="str">
        <f>IFERROR(INDEX('padron cfe'!D:D,MATCH(DATOS!C430,'padron cfe'!A:A,0),1),"")</f>
        <v/>
      </c>
      <c r="U430" s="4"/>
      <c r="V430" s="4"/>
      <c r="W430" s="4"/>
      <c r="X430" s="4"/>
      <c r="Y430" s="6"/>
      <c r="Z430" s="4"/>
      <c r="AA430" s="4" t="str">
        <f t="shared" si="93"/>
        <v/>
      </c>
      <c r="AB430" s="4"/>
      <c r="AC430" s="4"/>
      <c r="AD430" s="4"/>
      <c r="AE430" s="2" t="str">
        <f>IFERROR(IF(INDEX(AE$1:AE429,MATCH(J430,J$1:J429,0),1)=0,"",INDEX(AE$1:AE429,MATCH(J430,J$1:J429,0),1)),"")</f>
        <v/>
      </c>
      <c r="AF430" s="2" t="str">
        <f>IFERROR(IF(INDEX(AF$1:AF429,MATCH(J430,J$1:J429,0),1)=0,"",INDEX(AF$1:AF429,MATCH(J430,J$1:J429,0),1)),"")</f>
        <v/>
      </c>
      <c r="AG430" s="2" t="str">
        <f>IFERROR(IF(INDEX(AG$1:AG429,MATCH(J430,J$1:J429,0),1)=0,"",INDEX(AG$1:AG429,MATCH(J430,J$1:J429,0),1)),"")</f>
        <v/>
      </c>
      <c r="AH430" s="2"/>
      <c r="AI430" s="2"/>
      <c r="AJ430" s="2"/>
      <c r="AK430" s="4"/>
      <c r="AL430" s="4"/>
      <c r="AM430" s="4"/>
      <c r="AN430" s="4"/>
      <c r="AO430" s="4"/>
      <c r="AP430" s="4"/>
      <c r="AQ430" s="4"/>
      <c r="AR430" s="4"/>
      <c r="AS430" s="4"/>
      <c r="AU430" s="7"/>
      <c r="AV430" s="47"/>
      <c r="AW430" s="66"/>
      <c r="AX430" s="66"/>
      <c r="AY430" s="66"/>
      <c r="AZ430" s="78"/>
      <c r="BA430" s="66"/>
      <c r="BB430" s="66"/>
      <c r="BC430" s="4"/>
      <c r="BD430" s="69"/>
      <c r="BE430" s="4"/>
      <c r="BF430" s="4"/>
      <c r="BG430" s="9"/>
      <c r="BH430" s="7"/>
      <c r="BI430" s="7"/>
      <c r="BJ430" s="7"/>
      <c r="BK430" s="7"/>
      <c r="BL430" s="7"/>
      <c r="BM430" s="7" t="str">
        <f t="shared" ca="1" si="84"/>
        <v/>
      </c>
      <c r="BN430" s="75" t="str">
        <f t="shared" si="85"/>
        <v/>
      </c>
      <c r="BO430" s="75" t="str">
        <f t="shared" si="86"/>
        <v/>
      </c>
      <c r="BU430" s="4" t="str">
        <f>IF(IFERROR(VLOOKUP(C430,C431:C$1993,1,0),"")="","",COUNTIF(C:C,C430))</f>
        <v/>
      </c>
      <c r="BY430" s="5" t="str">
        <f>IF(B430="","",IF(BU430="",1+(MAX(BY$2:BY429)),""))</f>
        <v/>
      </c>
      <c r="BZ430" s="5" t="str">
        <f t="shared" si="87"/>
        <v/>
      </c>
      <c r="CA430" s="5" t="str">
        <f t="shared" si="88"/>
        <v/>
      </c>
      <c r="CB430" s="14" t="str">
        <f t="shared" si="89"/>
        <v/>
      </c>
      <c r="CC430" s="25"/>
      <c r="CD430" s="15"/>
      <c r="CE430" s="5" t="str">
        <f t="shared" si="95"/>
        <v/>
      </c>
      <c r="CH430" s="5" t="str">
        <f t="shared" si="91"/>
        <v/>
      </c>
      <c r="CI430" s="5" t="str">
        <f>IF(J430="","",IFERROR(IF(VLOOKUP(J430,J$2:J429,1,0)=0,"",""),J430))</f>
        <v/>
      </c>
      <c r="CJ430" s="22" t="str">
        <f>IF(CI430="","",(IFERROR(VLOOKUP(MID(CI430,1,1),$DA$2:DE$28,3,0),0)+IFERROR(VLOOKUP(MID(CI430,2,1),DA$2:DE$28,4,0),0)+IFERROR(VLOOKUP(MID(CI430,3,1),DA$2:DE$28,5,0),0)+(ROW(CI430)/1000000000000)))</f>
        <v/>
      </c>
      <c r="CL430" s="5">
        <v>429</v>
      </c>
      <c r="CM430" s="5" t="str">
        <f>IFERROR(VLOOKUP(CL430,CH$2:CI1506,2,0),"")</f>
        <v/>
      </c>
      <c r="DG430" s="5" t="e">
        <f>IF(REPORTE!AH$2="si",IF(C430=VALUE(REPORTE!C$22),IF(SUM(DG431:DG$1993),CONCATENATE(INT(B430),", "),INT(B430)),""),IF(C430=VALUE(REPORTE!C$21),IF(SUM(DG431:DG$1993),CONCATENATE(INT(B430),", "),INT(B430)),""))</f>
        <v>#VALUE!</v>
      </c>
    </row>
    <row r="431" spans="1:112" s="5" customFormat="1" ht="15" customHeight="1" x14ac:dyDescent="0.25">
      <c r="A431" s="4" t="str">
        <f t="shared" ca="1" si="82"/>
        <v/>
      </c>
      <c r="B431" s="6"/>
      <c r="C431" s="8"/>
      <c r="D431" s="1" t="str">
        <f>IFERROR(INDEX('padron cfe'!B:B,MATCH(DATOS!C431,'padron cfe'!A:A,0),1),"")</f>
        <v/>
      </c>
      <c r="E431" s="1"/>
      <c r="F431" s="7"/>
      <c r="G431" s="9" t="s">
        <v>157</v>
      </c>
      <c r="H431" s="5" t="str">
        <f>IF(F431="","",IFERROR(CONCATENATE("PEUA",VLOOKUP(ESTADO,REPORTE!AV$2:AW$33,2,0),DIDTRITO_FORM,CADER_FORM,IFERROR(INDEX(BS:BS,MATCH(DAY(F431),BR:BR,0),1),DAY(F431)),IFERROR(INDEX(BS:BS,MATCH(MONTH(F431),BR:BR,0),1),MONTH(F431)),YEAR(F431),G431),""))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4"/>
        <v/>
      </c>
      <c r="T431" s="2" t="str">
        <f>IFERROR(INDEX('padron cfe'!D:D,MATCH(DATOS!C431,'padron cfe'!A:A,0),1),"")</f>
        <v/>
      </c>
      <c r="U431" s="4"/>
      <c r="V431" s="4"/>
      <c r="W431" s="4"/>
      <c r="X431" s="4"/>
      <c r="Y431" s="6"/>
      <c r="Z431" s="4"/>
      <c r="AA431" s="4" t="str">
        <f t="shared" si="93"/>
        <v/>
      </c>
      <c r="AB431" s="4"/>
      <c r="AC431" s="4"/>
      <c r="AD431" s="4"/>
      <c r="AE431" s="2" t="str">
        <f>IFERROR(IF(INDEX(AE$1:AE430,MATCH(J431,J$1:J430,0),1)=0,"",INDEX(AE$1:AE430,MATCH(J431,J$1:J430,0),1)),"")</f>
        <v/>
      </c>
      <c r="AF431" s="2" t="str">
        <f>IFERROR(IF(INDEX(AF$1:AF430,MATCH(J431,J$1:J430,0),1)=0,"",INDEX(AF$1:AF430,MATCH(J431,J$1:J430,0),1)),"")</f>
        <v/>
      </c>
      <c r="AG431" s="2" t="str">
        <f>IFERROR(IF(INDEX(AG$1:AG430,MATCH(J431,J$1:J430,0),1)=0,"",INDEX(AG$1:AG430,MATCH(J431,J$1:J430,0),1)),"")</f>
        <v/>
      </c>
      <c r="AH431" s="2"/>
      <c r="AI431" s="2"/>
      <c r="AJ431" s="2"/>
      <c r="AK431" s="4"/>
      <c r="AL431" s="4"/>
      <c r="AM431" s="4"/>
      <c r="AN431" s="4"/>
      <c r="AO431" s="4"/>
      <c r="AP431" s="4"/>
      <c r="AQ431" s="4"/>
      <c r="AR431" s="4"/>
      <c r="AS431" s="4"/>
      <c r="AU431" s="7"/>
      <c r="AV431" s="47"/>
      <c r="AW431" s="66"/>
      <c r="AX431" s="66"/>
      <c r="AY431" s="66"/>
      <c r="AZ431" s="78"/>
      <c r="BA431" s="66"/>
      <c r="BB431" s="66"/>
      <c r="BC431" s="4"/>
      <c r="BD431" s="69"/>
      <c r="BE431" s="4"/>
      <c r="BF431" s="4"/>
      <c r="BG431" s="9"/>
      <c r="BH431" s="7"/>
      <c r="BI431" s="7"/>
      <c r="BJ431" s="7"/>
      <c r="BK431" s="7"/>
      <c r="BL431" s="7"/>
      <c r="BM431" s="7" t="str">
        <f t="shared" ca="1" si="84"/>
        <v/>
      </c>
      <c r="BN431" s="75" t="str">
        <f t="shared" si="85"/>
        <v/>
      </c>
      <c r="BO431" s="75" t="str">
        <f t="shared" si="86"/>
        <v/>
      </c>
      <c r="BU431" s="4" t="str">
        <f>IF(IFERROR(VLOOKUP(C431,C432:C$1993,1,0),"")="","",COUNTIF(C:C,C431))</f>
        <v/>
      </c>
      <c r="BY431" s="5" t="str">
        <f>IF(B431="","",IF(BU431="",1+(MAX(BY$2:BY430)),""))</f>
        <v/>
      </c>
      <c r="BZ431" s="5" t="str">
        <f t="shared" si="87"/>
        <v/>
      </c>
      <c r="CA431" s="5" t="str">
        <f t="shared" si="88"/>
        <v/>
      </c>
      <c r="CB431" s="14" t="str">
        <f t="shared" si="89"/>
        <v/>
      </c>
      <c r="CC431" s="25"/>
      <c r="CD431" s="15"/>
      <c r="CE431" s="5" t="str">
        <f t="shared" si="95"/>
        <v/>
      </c>
      <c r="CH431" s="5" t="str">
        <f t="shared" si="91"/>
        <v/>
      </c>
      <c r="CI431" s="5" t="str">
        <f>IF(J431="","",IFERROR(IF(VLOOKUP(J431,J$2:J430,1,0)=0,"",""),J431))</f>
        <v/>
      </c>
      <c r="CJ431" s="22" t="str">
        <f>IF(CI431="","",(IFERROR(VLOOKUP(MID(CI431,1,1),$DA$2:DE$28,3,0),0)+IFERROR(VLOOKUP(MID(CI431,2,1),DA$2:DE$28,4,0),0)+IFERROR(VLOOKUP(MID(CI431,3,1),DA$2:DE$28,5,0),0)+(ROW(CI431)/1000000000000)))</f>
        <v/>
      </c>
      <c r="CL431" s="5">
        <v>430</v>
      </c>
      <c r="CM431" s="5" t="str">
        <f>IFERROR(VLOOKUP(CL431,CH$2:CI1507,2,0),"")</f>
        <v/>
      </c>
      <c r="DG431" s="5" t="e">
        <f>IF(REPORTE!AH$2="si",IF(C431=VALUE(REPORTE!C$22),IF(SUM(DG432:DG$1993),CONCATENATE(INT(B431),", "),INT(B431)),""),IF(C431=VALUE(REPORTE!C$21),IF(SUM(DG432:DG$1993),CONCATENATE(INT(B431),", "),INT(B431)),""))</f>
        <v>#VALUE!</v>
      </c>
    </row>
    <row r="432" spans="1:112" s="5" customFormat="1" ht="15" customHeight="1" x14ac:dyDescent="0.25">
      <c r="A432" s="4" t="str">
        <f t="shared" ca="1" si="82"/>
        <v/>
      </c>
      <c r="B432" s="6"/>
      <c r="C432" s="8"/>
      <c r="D432" s="1" t="str">
        <f>IFERROR(INDEX('padron cfe'!B:B,MATCH(DATOS!C432,'padron cfe'!A:A,0),1),"")</f>
        <v/>
      </c>
      <c r="E432" s="1"/>
      <c r="F432" s="7"/>
      <c r="G432" s="9" t="s">
        <v>157</v>
      </c>
      <c r="H432" s="5" t="str">
        <f>IF(F432="","",IFERROR(CONCATENATE("PEUA",VLOOKUP(ESTADO,REPORTE!AV$2:AW$33,2,0),DIDTRITO_FORM,CADER_FORM,IFERROR(INDEX(BS:BS,MATCH(DAY(F432),BR:BR,0),1),DAY(F432)),IFERROR(INDEX(BS:BS,MATCH(MONTH(F432),BR:BR,0),1),MONTH(F432)),YEAR(F432),G432),""))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4"/>
        <v/>
      </c>
      <c r="T432" s="2" t="str">
        <f>IFERROR(INDEX('padron cfe'!D:D,MATCH(DATOS!C432,'padron cfe'!A:A,0),1),"")</f>
        <v/>
      </c>
      <c r="U432" s="4"/>
      <c r="V432" s="4"/>
      <c r="W432" s="4"/>
      <c r="X432" s="4"/>
      <c r="Y432" s="6"/>
      <c r="Z432" s="4"/>
      <c r="AA432" s="4" t="str">
        <f t="shared" si="93"/>
        <v/>
      </c>
      <c r="AB432" s="4"/>
      <c r="AC432" s="4"/>
      <c r="AD432" s="4"/>
      <c r="AE432" s="2" t="str">
        <f>IFERROR(IF(INDEX(AE$1:AE431,MATCH(J432,J$1:J431,0),1)=0,"",INDEX(AE$1:AE431,MATCH(J432,J$1:J431,0),1)),"")</f>
        <v/>
      </c>
      <c r="AF432" s="2" t="str">
        <f>IFERROR(IF(INDEX(AF$1:AF431,MATCH(J432,J$1:J431,0),1)=0,"",INDEX(AF$1:AF431,MATCH(J432,J$1:J431,0),1)),"")</f>
        <v/>
      </c>
      <c r="AG432" s="2" t="str">
        <f>IFERROR(IF(INDEX(AG$1:AG431,MATCH(J432,J$1:J431,0),1)=0,"",INDEX(AG$1:AG431,MATCH(J432,J$1:J431,0),1)),"")</f>
        <v/>
      </c>
      <c r="AH432" s="2"/>
      <c r="AI432" s="2"/>
      <c r="AJ432" s="2"/>
      <c r="AK432" s="4"/>
      <c r="AL432" s="4"/>
      <c r="AM432" s="4"/>
      <c r="AN432" s="4"/>
      <c r="AO432" s="4"/>
      <c r="AP432" s="4"/>
      <c r="AQ432" s="4"/>
      <c r="AR432" s="4"/>
      <c r="AS432" s="4"/>
      <c r="AU432" s="7"/>
      <c r="AV432" s="47"/>
      <c r="AW432" s="66"/>
      <c r="AX432" s="66"/>
      <c r="AY432" s="66"/>
      <c r="AZ432" s="78"/>
      <c r="BA432" s="66"/>
      <c r="BB432" s="66"/>
      <c r="BC432" s="4"/>
      <c r="BD432" s="69"/>
      <c r="BE432" s="4"/>
      <c r="BF432" s="4"/>
      <c r="BG432" s="9"/>
      <c r="BH432" s="7"/>
      <c r="BI432" s="7"/>
      <c r="BJ432" s="7"/>
      <c r="BK432" s="7"/>
      <c r="BL432" s="7"/>
      <c r="BM432" s="7" t="str">
        <f t="shared" ca="1" si="84"/>
        <v/>
      </c>
      <c r="BN432" s="75" t="str">
        <f t="shared" si="85"/>
        <v/>
      </c>
      <c r="BO432" s="75" t="str">
        <f t="shared" si="86"/>
        <v/>
      </c>
      <c r="BU432" s="4" t="str">
        <f>IF(IFERROR(VLOOKUP(C432,C433:C$1993,1,0),"")="","",COUNTIF(C:C,C432))</f>
        <v/>
      </c>
      <c r="BY432" s="5" t="str">
        <f>IF(B432="","",IF(BU432="",1+(MAX(BY$2:BY431)),""))</f>
        <v/>
      </c>
      <c r="BZ432" s="5" t="str">
        <f t="shared" si="87"/>
        <v/>
      </c>
      <c r="CA432" s="5" t="str">
        <f t="shared" si="88"/>
        <v/>
      </c>
      <c r="CB432" s="14" t="str">
        <f t="shared" si="89"/>
        <v/>
      </c>
      <c r="CC432" s="25"/>
      <c r="CD432" s="15"/>
      <c r="CE432" s="5" t="str">
        <f t="shared" si="95"/>
        <v/>
      </c>
      <c r="CH432" s="5" t="str">
        <f t="shared" si="91"/>
        <v/>
      </c>
      <c r="CI432" s="5" t="str">
        <f>IF(J432="","",IFERROR(IF(VLOOKUP(J432,J$2:J431,1,0)=0,"",""),J432))</f>
        <v/>
      </c>
      <c r="CJ432" s="22" t="str">
        <f>IF(CI432="","",(IFERROR(VLOOKUP(MID(CI432,1,1),$DA$2:DE$28,3,0),0)+IFERROR(VLOOKUP(MID(CI432,2,1),DA$2:DE$28,4,0),0)+IFERROR(VLOOKUP(MID(CI432,3,1),DA$2:DE$28,5,0),0)+(ROW(CI432)/1000000000000)))</f>
        <v/>
      </c>
      <c r="CL432" s="5">
        <v>431</v>
      </c>
      <c r="CM432" s="5" t="str">
        <f>IFERROR(VLOOKUP(CL432,CH$2:CI1508,2,0),"")</f>
        <v/>
      </c>
      <c r="DG432" s="5" t="e">
        <f>IF(REPORTE!AH$2="si",IF(C432=VALUE(REPORTE!C$22),IF(SUM(DG433:DG$1993),CONCATENATE(INT(B432),", "),INT(B432)),""),IF(C432=VALUE(REPORTE!C$21),IF(SUM(DG433:DG$1993),CONCATENATE(INT(B432),", "),INT(B432)),""))</f>
        <v>#VALUE!</v>
      </c>
    </row>
    <row r="433" spans="1:111" s="5" customFormat="1" ht="15" customHeight="1" x14ac:dyDescent="0.25">
      <c r="A433" s="4" t="str">
        <f t="shared" ca="1" si="82"/>
        <v/>
      </c>
      <c r="B433" s="6"/>
      <c r="C433" s="8"/>
      <c r="D433" s="1" t="str">
        <f>IFERROR(INDEX('padron cfe'!B:B,MATCH(DATOS!C433,'padron cfe'!A:A,0),1),"")</f>
        <v/>
      </c>
      <c r="E433" s="1"/>
      <c r="F433" s="7"/>
      <c r="G433" s="9" t="s">
        <v>157</v>
      </c>
      <c r="H433" s="5" t="str">
        <f>IF(F433="","",IFERROR(CONCATENATE("PEUA",VLOOKUP(ESTADO,REPORTE!AV$2:AW$33,2,0),DIDTRITO_FORM,CADER_FORM,IFERROR(INDEX(BS:BS,MATCH(DAY(F433),BR:BR,0),1),DAY(F433)),IFERROR(INDEX(BS:BS,MATCH(MONTH(F433),BR:BR,0),1),MONTH(F433)),YEAR(F433),G433),""))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4"/>
        <v/>
      </c>
      <c r="T433" s="2" t="str">
        <f>IFERROR(INDEX('padron cfe'!D:D,MATCH(DATOS!C433,'padron cfe'!A:A,0),1),"")</f>
        <v/>
      </c>
      <c r="U433" s="4"/>
      <c r="V433" s="4"/>
      <c r="W433" s="4"/>
      <c r="X433" s="4"/>
      <c r="Y433" s="6"/>
      <c r="Z433" s="4"/>
      <c r="AA433" s="4" t="str">
        <f t="shared" si="93"/>
        <v/>
      </c>
      <c r="AB433" s="4"/>
      <c r="AC433" s="4"/>
      <c r="AD433" s="4"/>
      <c r="AE433" s="2" t="str">
        <f>IFERROR(IF(INDEX(AE$1:AE432,MATCH(J433,J$1:J432,0),1)=0,"",INDEX(AE$1:AE432,MATCH(J433,J$1:J432,0),1)),"")</f>
        <v/>
      </c>
      <c r="AF433" s="2" t="str">
        <f>IFERROR(IF(INDEX(AF$1:AF432,MATCH(J433,J$1:J432,0),1)=0,"",INDEX(AF$1:AF432,MATCH(J433,J$1:J432,0),1)),"")</f>
        <v/>
      </c>
      <c r="AG433" s="2" t="str">
        <f>IFERROR(IF(INDEX(AG$1:AG432,MATCH(J433,J$1:J432,0),1)=0,"",INDEX(AG$1:AG432,MATCH(J433,J$1:J432,0),1)),"")</f>
        <v/>
      </c>
      <c r="AH433" s="2"/>
      <c r="AI433" s="2"/>
      <c r="AJ433" s="2"/>
      <c r="AK433" s="4"/>
      <c r="AL433" s="4"/>
      <c r="AM433" s="4"/>
      <c r="AN433" s="4"/>
      <c r="AO433" s="4"/>
      <c r="AP433" s="4"/>
      <c r="AQ433" s="4"/>
      <c r="AR433" s="4"/>
      <c r="AS433" s="4"/>
      <c r="AU433" s="7"/>
      <c r="AV433" s="47"/>
      <c r="AW433" s="66"/>
      <c r="AX433" s="66"/>
      <c r="AY433" s="66"/>
      <c r="AZ433" s="78"/>
      <c r="BA433" s="66"/>
      <c r="BB433" s="66"/>
      <c r="BC433" s="4"/>
      <c r="BD433" s="69"/>
      <c r="BE433" s="4"/>
      <c r="BF433" s="4"/>
      <c r="BG433" s="9"/>
      <c r="BH433" s="7"/>
      <c r="BI433" s="7"/>
      <c r="BJ433" s="7"/>
      <c r="BK433" s="7"/>
      <c r="BL433" s="7"/>
      <c r="BM433" s="7" t="str">
        <f t="shared" ca="1" si="84"/>
        <v/>
      </c>
      <c r="BN433" s="75" t="str">
        <f t="shared" si="85"/>
        <v/>
      </c>
      <c r="BO433" s="75" t="str">
        <f t="shared" si="86"/>
        <v/>
      </c>
      <c r="BU433" s="4" t="str">
        <f>IF(IFERROR(VLOOKUP(C433,C434:C$1993,1,0),"")="","",COUNTIF(C:C,C433))</f>
        <v/>
      </c>
      <c r="BY433" s="5" t="str">
        <f>IF(B433="","",IF(BU433="",1+(MAX(BY$2:BY432)),""))</f>
        <v/>
      </c>
      <c r="BZ433" s="5" t="str">
        <f t="shared" si="87"/>
        <v/>
      </c>
      <c r="CA433" s="5" t="str">
        <f t="shared" si="88"/>
        <v/>
      </c>
      <c r="CB433" s="14" t="str">
        <f t="shared" si="89"/>
        <v/>
      </c>
      <c r="CC433" s="25"/>
      <c r="CD433" s="15"/>
      <c r="CE433" s="5" t="str">
        <f t="shared" si="95"/>
        <v/>
      </c>
      <c r="CH433" s="5" t="str">
        <f t="shared" si="91"/>
        <v/>
      </c>
      <c r="CI433" s="5" t="str">
        <f>IF(J433="","",IFERROR(IF(VLOOKUP(J433,J$2:J432,1,0)=0,"",""),J433))</f>
        <v/>
      </c>
      <c r="CJ433" s="22" t="str">
        <f>IF(CI433="","",(IFERROR(VLOOKUP(MID(CI433,1,1),$DA$2:DE$28,3,0),0)+IFERROR(VLOOKUP(MID(CI433,2,1),DA$2:DE$28,4,0),0)+IFERROR(VLOOKUP(MID(CI433,3,1),DA$2:DE$28,5,0),0)+(ROW(CI433)/1000000000000)))</f>
        <v/>
      </c>
      <c r="CL433" s="5">
        <v>432</v>
      </c>
      <c r="CM433" s="5" t="str">
        <f>IFERROR(VLOOKUP(CL433,CH$2:CI1509,2,0),"")</f>
        <v/>
      </c>
      <c r="DG433" s="5" t="e">
        <f>IF(REPORTE!AH$2="si",IF(C433=VALUE(REPORTE!C$22),IF(SUM(DG434:DG$1993),CONCATENATE(INT(B433),", "),INT(B433)),""),IF(C433=VALUE(REPORTE!C$21),IF(SUM(DG434:DG$1993),CONCATENATE(INT(B433),", "),INT(B433)),""))</f>
        <v>#VALUE!</v>
      </c>
    </row>
    <row r="434" spans="1:111" s="5" customFormat="1" ht="15" customHeight="1" x14ac:dyDescent="0.25">
      <c r="A434" s="4" t="str">
        <f t="shared" ca="1" si="82"/>
        <v/>
      </c>
      <c r="B434" s="6"/>
      <c r="C434" s="8"/>
      <c r="D434" s="1" t="str">
        <f>IFERROR(INDEX('padron cfe'!B:B,MATCH(DATOS!C434,'padron cfe'!A:A,0),1),"")</f>
        <v/>
      </c>
      <c r="E434" s="1"/>
      <c r="F434" s="7"/>
      <c r="G434" s="9" t="s">
        <v>157</v>
      </c>
      <c r="H434" s="5" t="str">
        <f>IF(F434="","",IFERROR(CONCATENATE("PEUA",VLOOKUP(ESTADO,REPORTE!AV$2:AW$33,2,0),DIDTRITO_FORM,CADER_FORM,IFERROR(INDEX(BS:BS,MATCH(DAY(F434),BR:BR,0),1),DAY(F434)),IFERROR(INDEX(BS:BS,MATCH(MONTH(F434),BR:BR,0),1),MONTH(F434)),YEAR(F434),G434),""))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4"/>
        <v/>
      </c>
      <c r="T434" s="2" t="str">
        <f>IFERROR(INDEX('padron cfe'!D:D,MATCH(DATOS!C434,'padron cfe'!A:A,0),1),"")</f>
        <v/>
      </c>
      <c r="U434" s="4"/>
      <c r="V434" s="4"/>
      <c r="W434" s="4"/>
      <c r="X434" s="4"/>
      <c r="Y434" s="6"/>
      <c r="Z434" s="4"/>
      <c r="AA434" s="4" t="str">
        <f t="shared" si="93"/>
        <v/>
      </c>
      <c r="AB434" s="4"/>
      <c r="AC434" s="4"/>
      <c r="AD434" s="4"/>
      <c r="AE434" s="2" t="str">
        <f>IFERROR(IF(INDEX(AE$1:AE433,MATCH(J434,J$1:J433,0),1)=0,"",INDEX(AE$1:AE433,MATCH(J434,J$1:J433,0),1)),"")</f>
        <v/>
      </c>
      <c r="AF434" s="2" t="str">
        <f>IFERROR(IF(INDEX(AF$1:AF433,MATCH(J434,J$1:J433,0),1)=0,"",INDEX(AF$1:AF433,MATCH(J434,J$1:J433,0),1)),"")</f>
        <v/>
      </c>
      <c r="AG434" s="2" t="str">
        <f>IFERROR(IF(INDEX(AG$1:AG433,MATCH(J434,J$1:J433,0),1)=0,"",INDEX(AG$1:AG433,MATCH(J434,J$1:J433,0),1)),"")</f>
        <v/>
      </c>
      <c r="AH434" s="2"/>
      <c r="AI434" s="2"/>
      <c r="AJ434" s="2"/>
      <c r="AK434" s="4"/>
      <c r="AL434" s="4"/>
      <c r="AM434" s="4"/>
      <c r="AN434" s="4"/>
      <c r="AO434" s="4"/>
      <c r="AP434" s="4"/>
      <c r="AQ434" s="4"/>
      <c r="AR434" s="4"/>
      <c r="AS434" s="4"/>
      <c r="AU434" s="7"/>
      <c r="AV434" s="47"/>
      <c r="AW434" s="66"/>
      <c r="AX434" s="66"/>
      <c r="AY434" s="66"/>
      <c r="AZ434" s="78"/>
      <c r="BA434" s="66"/>
      <c r="BB434" s="66"/>
      <c r="BC434" s="4"/>
      <c r="BD434" s="69"/>
      <c r="BE434" s="4"/>
      <c r="BF434" s="4"/>
      <c r="BG434" s="9"/>
      <c r="BH434" s="7"/>
      <c r="BI434" s="7"/>
      <c r="BJ434" s="7"/>
      <c r="BK434" s="7"/>
      <c r="BL434" s="7"/>
      <c r="BM434" s="7" t="str">
        <f t="shared" ca="1" si="84"/>
        <v/>
      </c>
      <c r="BN434" s="75" t="str">
        <f t="shared" si="85"/>
        <v/>
      </c>
      <c r="BO434" s="75" t="str">
        <f t="shared" si="86"/>
        <v/>
      </c>
      <c r="BU434" s="4" t="str">
        <f>IF(IFERROR(VLOOKUP(C434,C435:C$1993,1,0),"")="","",COUNTIF(C:C,C434))</f>
        <v/>
      </c>
      <c r="BY434" s="5" t="str">
        <f>IF(B434="","",IF(BU434="",1+(MAX(BY$2:BY433)),""))</f>
        <v/>
      </c>
      <c r="BZ434" s="5" t="str">
        <f t="shared" si="87"/>
        <v/>
      </c>
      <c r="CA434" s="5" t="str">
        <f t="shared" si="88"/>
        <v/>
      </c>
      <c r="CB434" s="14" t="str">
        <f t="shared" si="89"/>
        <v/>
      </c>
      <c r="CC434" s="25"/>
      <c r="CD434" s="15"/>
      <c r="CE434" s="5" t="str">
        <f t="shared" si="95"/>
        <v/>
      </c>
      <c r="CH434" s="5" t="str">
        <f t="shared" si="91"/>
        <v/>
      </c>
      <c r="CI434" s="5" t="str">
        <f>IF(J434="","",IFERROR(IF(VLOOKUP(J434,J$2:J433,1,0)=0,"",""),J434))</f>
        <v/>
      </c>
      <c r="CJ434" s="22" t="str">
        <f>IF(CI434="","",(IFERROR(VLOOKUP(MID(CI434,1,1),$DA$2:DE$28,3,0),0)+IFERROR(VLOOKUP(MID(CI434,2,1),DA$2:DE$28,4,0),0)+IFERROR(VLOOKUP(MID(CI434,3,1),DA$2:DE$28,5,0),0)+(ROW(CI434)/1000000000000)))</f>
        <v/>
      </c>
      <c r="CL434" s="5">
        <v>433</v>
      </c>
      <c r="CM434" s="5" t="str">
        <f>IFERROR(VLOOKUP(CL434,CH$2:CI1510,2,0),"")</f>
        <v/>
      </c>
      <c r="DG434" s="5" t="e">
        <f>IF(REPORTE!AH$2="si",IF(C434=VALUE(REPORTE!C$22),IF(SUM(DG435:DG$1993),CONCATENATE(INT(B434),", "),INT(B434)),""),IF(C434=VALUE(REPORTE!C$21),IF(SUM(DG435:DG$1993),CONCATENATE(INT(B434),", "),INT(B434)),""))</f>
        <v>#VALUE!</v>
      </c>
    </row>
    <row r="435" spans="1:111" s="5" customFormat="1" ht="15" customHeight="1" x14ac:dyDescent="0.25">
      <c r="A435" s="4" t="str">
        <f t="shared" ca="1" si="82"/>
        <v/>
      </c>
      <c r="B435" s="6"/>
      <c r="C435" s="8"/>
      <c r="D435" s="1" t="str">
        <f>IFERROR(INDEX('padron cfe'!B:B,MATCH(DATOS!C435,'padron cfe'!A:A,0),1),"")</f>
        <v/>
      </c>
      <c r="E435" s="1"/>
      <c r="F435" s="7"/>
      <c r="G435" s="9" t="s">
        <v>157</v>
      </c>
      <c r="H435" s="5" t="str">
        <f>IF(F435="","",IFERROR(CONCATENATE("PEUA",VLOOKUP(ESTADO,REPORTE!AV$2:AW$33,2,0),DIDTRITO_FORM,CADER_FORM,IFERROR(INDEX(BS:BS,MATCH(DAY(F435),BR:BR,0),1),DAY(F435)),IFERROR(INDEX(BS:BS,MATCH(MONTH(F435),BR:BR,0),1),MONTH(F435)),YEAR(F435),G435),""))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4"/>
        <v/>
      </c>
      <c r="T435" s="2" t="str">
        <f>IFERROR(INDEX('padron cfe'!D:D,MATCH(DATOS!C435,'padron cfe'!A:A,0),1),"")</f>
        <v/>
      </c>
      <c r="U435" s="4"/>
      <c r="V435" s="4"/>
      <c r="W435" s="4"/>
      <c r="X435" s="4"/>
      <c r="Y435" s="6"/>
      <c r="Z435" s="4"/>
      <c r="AA435" s="4" t="str">
        <f t="shared" si="93"/>
        <v/>
      </c>
      <c r="AB435" s="4"/>
      <c r="AC435" s="4"/>
      <c r="AD435" s="4"/>
      <c r="AE435" s="2" t="str">
        <f>IFERROR(IF(INDEX(AE$1:AE434,MATCH(J435,J$1:J434,0),1)=0,"",INDEX(AE$1:AE434,MATCH(J435,J$1:J434,0),1)),"")</f>
        <v/>
      </c>
      <c r="AF435" s="2" t="str">
        <f>IFERROR(IF(INDEX(AF$1:AF434,MATCH(J435,J$1:J434,0),1)=0,"",INDEX(AF$1:AF434,MATCH(J435,J$1:J434,0),1)),"")</f>
        <v/>
      </c>
      <c r="AG435" s="2" t="str">
        <f>IFERROR(IF(INDEX(AG$1:AG434,MATCH(J435,J$1:J434,0),1)=0,"",INDEX(AG$1:AG434,MATCH(J435,J$1:J434,0),1)),"")</f>
        <v/>
      </c>
      <c r="AH435" s="2"/>
      <c r="AI435" s="2"/>
      <c r="AJ435" s="2"/>
      <c r="AK435" s="4"/>
      <c r="AL435" s="4"/>
      <c r="AM435" s="4"/>
      <c r="AN435" s="4"/>
      <c r="AO435" s="4"/>
      <c r="AP435" s="4"/>
      <c r="AQ435" s="4"/>
      <c r="AR435" s="4"/>
      <c r="AS435" s="4"/>
      <c r="AU435" s="7"/>
      <c r="AV435" s="47"/>
      <c r="AW435" s="66"/>
      <c r="AX435" s="66"/>
      <c r="AY435" s="66"/>
      <c r="AZ435" s="78"/>
      <c r="BA435" s="66"/>
      <c r="BB435" s="66"/>
      <c r="BC435" s="4"/>
      <c r="BD435" s="69"/>
      <c r="BE435" s="4"/>
      <c r="BF435" s="4"/>
      <c r="BG435" s="9"/>
      <c r="BH435" s="7"/>
      <c r="BI435" s="7"/>
      <c r="BJ435" s="7"/>
      <c r="BK435" s="7"/>
      <c r="BL435" s="7"/>
      <c r="BM435" s="7" t="str">
        <f t="shared" ca="1" si="84"/>
        <v/>
      </c>
      <c r="BN435" s="75" t="str">
        <f t="shared" si="85"/>
        <v/>
      </c>
      <c r="BO435" s="75" t="str">
        <f t="shared" si="86"/>
        <v/>
      </c>
      <c r="BU435" s="4" t="str">
        <f>IF(IFERROR(VLOOKUP(C435,C436:C$1993,1,0),"")="","",COUNTIF(C:C,C435))</f>
        <v/>
      </c>
      <c r="BY435" s="5" t="str">
        <f>IF(B435="","",IF(BU435="",1+(MAX(BY$2:BY434)),""))</f>
        <v/>
      </c>
      <c r="BZ435" s="5" t="str">
        <f t="shared" si="87"/>
        <v/>
      </c>
      <c r="CA435" s="5" t="str">
        <f t="shared" si="88"/>
        <v/>
      </c>
      <c r="CB435" s="14" t="str">
        <f t="shared" si="89"/>
        <v/>
      </c>
      <c r="CC435" s="25"/>
      <c r="CD435" s="15"/>
      <c r="CE435" s="5" t="str">
        <f t="shared" si="95"/>
        <v/>
      </c>
      <c r="CH435" s="5" t="str">
        <f t="shared" si="91"/>
        <v/>
      </c>
      <c r="CI435" s="5" t="str">
        <f>IF(J435="","",IFERROR(IF(VLOOKUP(J435,J$2:J434,1,0)=0,"",""),J435))</f>
        <v/>
      </c>
      <c r="CJ435" s="22" t="str">
        <f>IF(CI435="","",(IFERROR(VLOOKUP(MID(CI435,1,1),$DA$2:DE$28,3,0),0)+IFERROR(VLOOKUP(MID(CI435,2,1),DA$2:DE$28,4,0),0)+IFERROR(VLOOKUP(MID(CI435,3,1),DA$2:DE$28,5,0),0)+(ROW(CI435)/1000000000000)))</f>
        <v/>
      </c>
      <c r="CL435" s="5">
        <v>434</v>
      </c>
      <c r="CM435" s="5" t="str">
        <f>IFERROR(VLOOKUP(CL435,CH$2:CI1511,2,0),"")</f>
        <v/>
      </c>
      <c r="DG435" s="5" t="e">
        <f>IF(REPORTE!AH$2="si",IF(C435=VALUE(REPORTE!C$22),IF(SUM(DG436:DG$1993),CONCATENATE(INT(B435),", "),INT(B435)),""),IF(C435=VALUE(REPORTE!C$21),IF(SUM(DG436:DG$1993),CONCATENATE(INT(B435),", "),INT(B435)),""))</f>
        <v>#VALUE!</v>
      </c>
    </row>
    <row r="436" spans="1:111" s="5" customFormat="1" ht="15" customHeight="1" x14ac:dyDescent="0.25">
      <c r="A436" s="4" t="str">
        <f t="shared" ca="1" si="82"/>
        <v/>
      </c>
      <c r="B436" s="6"/>
      <c r="C436" s="8"/>
      <c r="D436" s="1" t="str">
        <f>IFERROR(INDEX('padron cfe'!B:B,MATCH(DATOS!C436,'padron cfe'!A:A,0),1),"")</f>
        <v/>
      </c>
      <c r="E436" s="1"/>
      <c r="F436" s="7"/>
      <c r="G436" s="9" t="s">
        <v>157</v>
      </c>
      <c r="H436" s="5" t="str">
        <f>IF(F436="","",IFERROR(CONCATENATE("PEUA",VLOOKUP(ESTADO,REPORTE!AV$2:AW$33,2,0),DIDTRITO_FORM,CADER_FORM,IFERROR(INDEX(BS:BS,MATCH(DAY(F436),BR:BR,0),1),DAY(F436)),IFERROR(INDEX(BS:BS,MATCH(MONTH(F436),BR:BR,0),1),MONTH(F436)),YEAR(F436),G436),""))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4"/>
        <v/>
      </c>
      <c r="T436" s="2" t="str">
        <f>IFERROR(INDEX('padron cfe'!D:D,MATCH(DATOS!C436,'padron cfe'!A:A,0),1),"")</f>
        <v/>
      </c>
      <c r="U436" s="4"/>
      <c r="V436" s="4"/>
      <c r="W436" s="4"/>
      <c r="X436" s="4"/>
      <c r="Y436" s="6"/>
      <c r="Z436" s="4"/>
      <c r="AA436" s="4" t="str">
        <f t="shared" si="93"/>
        <v/>
      </c>
      <c r="AB436" s="4"/>
      <c r="AC436" s="4"/>
      <c r="AD436" s="4"/>
      <c r="AE436" s="2" t="str">
        <f>IFERROR(IF(INDEX(AE$1:AE435,MATCH(J436,J$1:J435,0),1)=0,"",INDEX(AE$1:AE435,MATCH(J436,J$1:J435,0),1)),"")</f>
        <v/>
      </c>
      <c r="AF436" s="2" t="str">
        <f>IFERROR(IF(INDEX(AF$1:AF435,MATCH(J436,J$1:J435,0),1)=0,"",INDEX(AF$1:AF435,MATCH(J436,J$1:J435,0),1)),"")</f>
        <v/>
      </c>
      <c r="AG436" s="2" t="str">
        <f>IFERROR(IF(INDEX(AG$1:AG435,MATCH(J436,J$1:J435,0),1)=0,"",INDEX(AG$1:AG435,MATCH(J436,J$1:J435,0),1)),"")</f>
        <v/>
      </c>
      <c r="AH436" s="2"/>
      <c r="AI436" s="2"/>
      <c r="AJ436" s="2"/>
      <c r="AK436" s="4"/>
      <c r="AL436" s="4"/>
      <c r="AM436" s="4"/>
      <c r="AN436" s="4"/>
      <c r="AO436" s="4"/>
      <c r="AP436" s="4"/>
      <c r="AQ436" s="4"/>
      <c r="AR436" s="4"/>
      <c r="AS436" s="4"/>
      <c r="AU436" s="7"/>
      <c r="AV436" s="47"/>
      <c r="AW436" s="66"/>
      <c r="AX436" s="66"/>
      <c r="AY436" s="66"/>
      <c r="AZ436" s="78"/>
      <c r="BA436" s="66"/>
      <c r="BB436" s="66"/>
      <c r="BC436" s="4"/>
      <c r="BD436" s="69"/>
      <c r="BE436" s="4"/>
      <c r="BF436" s="4"/>
      <c r="BG436" s="9"/>
      <c r="BH436" s="7"/>
      <c r="BI436" s="7"/>
      <c r="BJ436" s="7"/>
      <c r="BK436" s="7"/>
      <c r="BL436" s="7"/>
      <c r="BM436" s="7" t="str">
        <f t="shared" ca="1" si="84"/>
        <v/>
      </c>
      <c r="BN436" s="75" t="str">
        <f t="shared" si="85"/>
        <v/>
      </c>
      <c r="BO436" s="75" t="str">
        <f t="shared" si="86"/>
        <v/>
      </c>
      <c r="BU436" s="4" t="str">
        <f>IF(IFERROR(VLOOKUP(C436,C437:C$1993,1,0),"")="","",COUNTIF(C:C,C436))</f>
        <v/>
      </c>
      <c r="BY436" s="5" t="str">
        <f>IF(B436="","",IF(BU436="",1+(MAX(BY$2:BY435)),""))</f>
        <v/>
      </c>
      <c r="BZ436" s="5" t="str">
        <f t="shared" si="87"/>
        <v/>
      </c>
      <c r="CA436" s="5" t="str">
        <f t="shared" si="88"/>
        <v/>
      </c>
      <c r="CB436" s="14" t="str">
        <f t="shared" si="89"/>
        <v/>
      </c>
      <c r="CC436" s="25"/>
      <c r="CD436" s="15"/>
      <c r="CE436" s="5" t="str">
        <f t="shared" si="95"/>
        <v/>
      </c>
      <c r="CH436" s="5" t="str">
        <f t="shared" si="91"/>
        <v/>
      </c>
      <c r="CI436" s="5" t="str">
        <f>IF(J436="","",IFERROR(IF(VLOOKUP(J436,J$2:J435,1,0)=0,"",""),J436))</f>
        <v/>
      </c>
      <c r="CJ436" s="22" t="str">
        <f>IF(CI436="","",(IFERROR(VLOOKUP(MID(CI436,1,1),$DA$2:DE$28,3,0),0)+IFERROR(VLOOKUP(MID(CI436,2,1),DA$2:DE$28,4,0),0)+IFERROR(VLOOKUP(MID(CI436,3,1),DA$2:DE$28,5,0),0)+(ROW(CI436)/1000000000000)))</f>
        <v/>
      </c>
      <c r="CL436" s="5">
        <v>435</v>
      </c>
      <c r="CM436" s="5" t="str">
        <f>IFERROR(VLOOKUP(CL436,CH$2:CI1512,2,0),"")</f>
        <v/>
      </c>
      <c r="DG436" s="5" t="e">
        <f>IF(REPORTE!AH$2="si",IF(C436=VALUE(REPORTE!C$22),IF(SUM(DG437:DG$1993),CONCATENATE(INT(B436),", "),INT(B436)),""),IF(C436=VALUE(REPORTE!C$21),IF(SUM(DG437:DG$1993),CONCATENATE(INT(B436),", "),INT(B436)),""))</f>
        <v>#VALUE!</v>
      </c>
    </row>
    <row r="437" spans="1:111" s="5" customFormat="1" ht="15" customHeight="1" x14ac:dyDescent="0.25">
      <c r="A437" s="4" t="str">
        <f t="shared" ca="1" si="82"/>
        <v/>
      </c>
      <c r="B437" s="6"/>
      <c r="C437" s="8"/>
      <c r="D437" s="1" t="str">
        <f>IFERROR(INDEX('padron cfe'!B:B,MATCH(DATOS!C437,'padron cfe'!A:A,0),1),"")</f>
        <v/>
      </c>
      <c r="E437" s="1"/>
      <c r="F437" s="7"/>
      <c r="G437" s="9" t="s">
        <v>157</v>
      </c>
      <c r="H437" s="5" t="str">
        <f>IF(F437="","",IFERROR(CONCATENATE("PEUA",VLOOKUP(ESTADO,REPORTE!AV$2:AW$33,2,0),DIDTRITO_FORM,CADER_FORM,IFERROR(INDEX(BS:BS,MATCH(DAY(F437),BR:BR,0),1),DAY(F437)),IFERROR(INDEX(BS:BS,MATCH(MONTH(F437),BR:BR,0),1),MONTH(F437)),YEAR(F437),G437),""))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4"/>
        <v/>
      </c>
      <c r="T437" s="2" t="str">
        <f>IFERROR(INDEX('padron cfe'!D:D,MATCH(DATOS!C437,'padron cfe'!A:A,0),1),"")</f>
        <v/>
      </c>
      <c r="U437" s="4"/>
      <c r="V437" s="4"/>
      <c r="W437" s="4"/>
      <c r="X437" s="4"/>
      <c r="Y437" s="6"/>
      <c r="Z437" s="4"/>
      <c r="AA437" s="4" t="str">
        <f t="shared" si="93"/>
        <v/>
      </c>
      <c r="AB437" s="4"/>
      <c r="AC437" s="4"/>
      <c r="AD437" s="4"/>
      <c r="AE437" s="2" t="str">
        <f>IFERROR(IF(INDEX(AE$1:AE436,MATCH(J437,J$1:J436,0),1)=0,"",INDEX(AE$1:AE436,MATCH(J437,J$1:J436,0),1)),"")</f>
        <v/>
      </c>
      <c r="AF437" s="2" t="str">
        <f>IFERROR(IF(INDEX(AF$1:AF436,MATCH(J437,J$1:J436,0),1)=0,"",INDEX(AF$1:AF436,MATCH(J437,J$1:J436,0),1)),"")</f>
        <v/>
      </c>
      <c r="AG437" s="2" t="str">
        <f>IFERROR(IF(INDEX(AG$1:AG436,MATCH(J437,J$1:J436,0),1)=0,"",INDEX(AG$1:AG436,MATCH(J437,J$1:J436,0),1)),"")</f>
        <v/>
      </c>
      <c r="AH437" s="2"/>
      <c r="AI437" s="2"/>
      <c r="AJ437" s="2"/>
      <c r="AK437" s="4"/>
      <c r="AL437" s="4"/>
      <c r="AM437" s="4"/>
      <c r="AN437" s="4"/>
      <c r="AO437" s="4"/>
      <c r="AP437" s="4"/>
      <c r="AQ437" s="4"/>
      <c r="AR437" s="4"/>
      <c r="AS437" s="4"/>
      <c r="AU437" s="7"/>
      <c r="AV437" s="47"/>
      <c r="AW437" s="66"/>
      <c r="AX437" s="66"/>
      <c r="AY437" s="66"/>
      <c r="AZ437" s="78"/>
      <c r="BA437" s="66"/>
      <c r="BB437" s="66"/>
      <c r="BC437" s="4"/>
      <c r="BD437" s="69"/>
      <c r="BE437" s="4"/>
      <c r="BF437" s="4"/>
      <c r="BG437" s="9"/>
      <c r="BH437" s="7"/>
      <c r="BI437" s="7"/>
      <c r="BJ437" s="7"/>
      <c r="BK437" s="7"/>
      <c r="BL437" s="7"/>
      <c r="BM437" s="7" t="str">
        <f t="shared" ca="1" si="84"/>
        <v/>
      </c>
      <c r="BN437" s="75" t="str">
        <f t="shared" si="85"/>
        <v/>
      </c>
      <c r="BO437" s="75" t="str">
        <f t="shared" si="86"/>
        <v/>
      </c>
      <c r="BU437" s="4" t="str">
        <f>IF(IFERROR(VLOOKUP(C437,C438:C$1993,1,0),"")="","",COUNTIF(C:C,C437))</f>
        <v/>
      </c>
      <c r="BY437" s="5" t="str">
        <f>IF(B437="","",IF(BU437="",1+(MAX(BY$2:BY436)),""))</f>
        <v/>
      </c>
      <c r="BZ437" s="5" t="str">
        <f t="shared" si="87"/>
        <v/>
      </c>
      <c r="CA437" s="5" t="str">
        <f t="shared" si="88"/>
        <v/>
      </c>
      <c r="CB437" s="14" t="str">
        <f t="shared" si="89"/>
        <v/>
      </c>
      <c r="CC437" s="25"/>
      <c r="CD437" s="15"/>
      <c r="CE437" s="5" t="str">
        <f t="shared" si="95"/>
        <v/>
      </c>
      <c r="CH437" s="5" t="str">
        <f t="shared" si="91"/>
        <v/>
      </c>
      <c r="CI437" s="5" t="str">
        <f>IF(J437="","",IFERROR(IF(VLOOKUP(J437,J$2:J436,1,0)=0,"",""),J437))</f>
        <v/>
      </c>
      <c r="CJ437" s="22" t="str">
        <f>IF(CI437="","",(IFERROR(VLOOKUP(MID(CI437,1,1),$DA$2:DE$28,3,0),0)+IFERROR(VLOOKUP(MID(CI437,2,1),DA$2:DE$28,4,0),0)+IFERROR(VLOOKUP(MID(CI437,3,1),DA$2:DE$28,5,0),0)+(ROW(CI437)/1000000000000)))</f>
        <v/>
      </c>
      <c r="CL437" s="5">
        <v>436</v>
      </c>
      <c r="CM437" s="5" t="str">
        <f>IFERROR(VLOOKUP(CL437,CH$2:CI1513,2,0),"")</f>
        <v/>
      </c>
      <c r="DG437" s="5" t="e">
        <f>IF(REPORTE!AH$2="si",IF(C437=VALUE(REPORTE!C$22),IF(SUM(DG438:DG$1993),CONCATENATE(INT(B437),", "),INT(B437)),""),IF(C437=VALUE(REPORTE!C$21),IF(SUM(DG438:DG$1993),CONCATENATE(INT(B437),", "),INT(B437)),""))</f>
        <v>#VALUE!</v>
      </c>
    </row>
    <row r="438" spans="1:111" s="5" customFormat="1" ht="15" customHeight="1" x14ac:dyDescent="0.25">
      <c r="A438" s="4" t="str">
        <f t="shared" ca="1" si="82"/>
        <v/>
      </c>
      <c r="B438" s="6"/>
      <c r="C438" s="8"/>
      <c r="D438" s="1" t="str">
        <f>IFERROR(INDEX('padron cfe'!B:B,MATCH(DATOS!C438,'padron cfe'!A:A,0),1),"")</f>
        <v/>
      </c>
      <c r="E438" s="1"/>
      <c r="F438" s="7"/>
      <c r="G438" s="9" t="s">
        <v>157</v>
      </c>
      <c r="H438" s="5" t="str">
        <f>IF(F438="","",IFERROR(CONCATENATE("PEUA",VLOOKUP(ESTADO,REPORTE!AV$2:AW$33,2,0),DIDTRITO_FORM,CADER_FORM,IFERROR(INDEX(BS:BS,MATCH(DAY(F438),BR:BR,0),1),DAY(F438)),IFERROR(INDEX(BS:BS,MATCH(MONTH(F438),BR:BR,0),1),MONTH(F438)),YEAR(F438),G438),""))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96">IF(J438="","",Q437)</f>
        <v/>
      </c>
      <c r="T438" s="2" t="str">
        <f>IFERROR(INDEX('padron cfe'!D:D,MATCH(DATOS!C438,'padron cfe'!A:A,0),1),"")</f>
        <v/>
      </c>
      <c r="U438" s="4"/>
      <c r="V438" s="4"/>
      <c r="W438" s="4"/>
      <c r="X438" s="4"/>
      <c r="Y438" s="6"/>
      <c r="Z438" s="4"/>
      <c r="AA438" s="4" t="str">
        <f t="shared" si="93"/>
        <v/>
      </c>
      <c r="AB438" s="4"/>
      <c r="AC438" s="4"/>
      <c r="AD438" s="4"/>
      <c r="AE438" s="2" t="str">
        <f>IFERROR(IF(INDEX(AE$1:AE437,MATCH(J438,J$1:J437,0),1)=0,"",INDEX(AE$1:AE437,MATCH(J438,J$1:J437,0),1)),"")</f>
        <v/>
      </c>
      <c r="AF438" s="2" t="str">
        <f>IFERROR(IF(INDEX(AF$1:AF437,MATCH(J438,J$1:J437,0),1)=0,"",INDEX(AF$1:AF437,MATCH(J438,J$1:J437,0),1)),"")</f>
        <v/>
      </c>
      <c r="AG438" s="2" t="str">
        <f>IFERROR(IF(INDEX(AG$1:AG437,MATCH(J438,J$1:J437,0),1)=0,"",INDEX(AG$1:AG437,MATCH(J438,J$1:J437,0),1)),"")</f>
        <v/>
      </c>
      <c r="AH438" s="2"/>
      <c r="AI438" s="2"/>
      <c r="AJ438" s="2"/>
      <c r="AK438" s="4"/>
      <c r="AL438" s="4"/>
      <c r="AM438" s="4"/>
      <c r="AN438" s="4"/>
      <c r="AO438" s="4"/>
      <c r="AP438" s="4"/>
      <c r="AQ438" s="4"/>
      <c r="AR438" s="4"/>
      <c r="AS438" s="4"/>
      <c r="AU438" s="7"/>
      <c r="AV438" s="47"/>
      <c r="AW438" s="66"/>
      <c r="AX438" s="66"/>
      <c r="AY438" s="66"/>
      <c r="AZ438" s="78"/>
      <c r="BA438" s="66"/>
      <c r="BB438" s="66"/>
      <c r="BC438" s="4"/>
      <c r="BD438" s="69"/>
      <c r="BE438" s="4"/>
      <c r="BF438" s="4"/>
      <c r="BG438" s="9"/>
      <c r="BH438" s="7"/>
      <c r="BI438" s="7"/>
      <c r="BJ438" s="7"/>
      <c r="BK438" s="7"/>
      <c r="BL438" s="7"/>
      <c r="BM438" s="7" t="str">
        <f t="shared" ca="1" si="84"/>
        <v/>
      </c>
      <c r="BN438" s="75" t="str">
        <f t="shared" si="85"/>
        <v/>
      </c>
      <c r="BO438" s="75" t="str">
        <f t="shared" si="86"/>
        <v/>
      </c>
      <c r="BU438" s="4" t="str">
        <f>IF(IFERROR(VLOOKUP(C438,C439:C$1993,1,0),"")="","",COUNTIF(C:C,C438))</f>
        <v/>
      </c>
      <c r="BY438" s="5" t="str">
        <f>IF(B438="","",IF(BU438="",1+(MAX(BY$2:BY437)),""))</f>
        <v/>
      </c>
      <c r="BZ438" s="5" t="str">
        <f t="shared" si="87"/>
        <v/>
      </c>
      <c r="CA438" s="5" t="str">
        <f t="shared" si="88"/>
        <v/>
      </c>
      <c r="CB438" s="14" t="str">
        <f t="shared" si="89"/>
        <v/>
      </c>
      <c r="CC438" s="25"/>
      <c r="CD438" s="15"/>
      <c r="CE438" s="5" t="str">
        <f t="shared" si="95"/>
        <v/>
      </c>
      <c r="CH438" s="5" t="str">
        <f t="shared" si="91"/>
        <v/>
      </c>
      <c r="CI438" s="5" t="str">
        <f>IF(J438="","",IFERROR(IF(VLOOKUP(J438,J$2:J437,1,0)=0,"",""),J438))</f>
        <v/>
      </c>
      <c r="CJ438" s="22" t="str">
        <f>IF(CI438="","",(IFERROR(VLOOKUP(MID(CI438,1,1),$DA$2:DE$28,3,0),0)+IFERROR(VLOOKUP(MID(CI438,2,1),DA$2:DE$28,4,0),0)+IFERROR(VLOOKUP(MID(CI438,3,1),DA$2:DE$28,5,0),0)+(ROW(CI438)/1000000000000)))</f>
        <v/>
      </c>
      <c r="CL438" s="5">
        <v>437</v>
      </c>
      <c r="CM438" s="5" t="str">
        <f>IFERROR(VLOOKUP(CL438,CH$2:CI1514,2,0),"")</f>
        <v/>
      </c>
      <c r="DG438" s="5" t="e">
        <f>IF(REPORTE!AH$2="si",IF(C438=VALUE(REPORTE!C$22),IF(SUM(DG439:DG$1993),CONCATENATE(INT(B438),", "),INT(B438)),""),IF(C438=VALUE(REPORTE!C$21),IF(SUM(DG439:DG$1993),CONCATENATE(INT(B438),", "),INT(B438)),""))</f>
        <v>#VALUE!</v>
      </c>
    </row>
    <row r="439" spans="1:111" s="5" customFormat="1" ht="15" customHeight="1" x14ac:dyDescent="0.25">
      <c r="A439" s="4" t="str">
        <f t="shared" ca="1" si="82"/>
        <v/>
      </c>
      <c r="B439" s="6"/>
      <c r="C439" s="8"/>
      <c r="D439" s="1" t="str">
        <f>IFERROR(INDEX('padron cfe'!B:B,MATCH(DATOS!C439,'padron cfe'!A:A,0),1),"")</f>
        <v/>
      </c>
      <c r="E439" s="1"/>
      <c r="F439" s="7"/>
      <c r="G439" s="9" t="s">
        <v>157</v>
      </c>
      <c r="H439" s="5" t="str">
        <f>IF(F439="","",IFERROR(CONCATENATE("PEUA",VLOOKUP(ESTADO,REPORTE!AV$2:AW$33,2,0),DIDTRITO_FORM,CADER_FORM,IFERROR(INDEX(BS:BS,MATCH(DAY(F439),BR:BR,0),1),DAY(F439)),IFERROR(INDEX(BS:BS,MATCH(MONTH(F439),BR:BR,0),1),MONTH(F439)),YEAR(F439),G439),""))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6"/>
        <v/>
      </c>
      <c r="T439" s="2" t="str">
        <f>IFERROR(INDEX('padron cfe'!D:D,MATCH(DATOS!C439,'padron cfe'!A:A,0),1),"")</f>
        <v/>
      </c>
      <c r="U439" s="4"/>
      <c r="V439" s="4"/>
      <c r="W439" s="4"/>
      <c r="X439" s="4"/>
      <c r="Y439" s="6"/>
      <c r="Z439" s="4"/>
      <c r="AA439" s="4" t="str">
        <f t="shared" si="93"/>
        <v/>
      </c>
      <c r="AB439" s="4"/>
      <c r="AC439" s="4"/>
      <c r="AD439" s="4"/>
      <c r="AE439" s="2" t="str">
        <f>IFERROR(IF(INDEX(AE$1:AE438,MATCH(J439,J$1:J438,0),1)=0,"",INDEX(AE$1:AE438,MATCH(J439,J$1:J438,0),1)),"")</f>
        <v/>
      </c>
      <c r="AF439" s="2" t="str">
        <f>IFERROR(IF(INDEX(AF$1:AF438,MATCH(J439,J$1:J438,0),1)=0,"",INDEX(AF$1:AF438,MATCH(J439,J$1:J438,0),1)),"")</f>
        <v/>
      </c>
      <c r="AG439" s="2" t="str">
        <f>IFERROR(IF(INDEX(AG$1:AG438,MATCH(J439,J$1:J438,0),1)=0,"",INDEX(AG$1:AG438,MATCH(J439,J$1:J438,0),1)),"")</f>
        <v/>
      </c>
      <c r="AH439" s="2"/>
      <c r="AI439" s="2"/>
      <c r="AJ439" s="2"/>
      <c r="AK439" s="4"/>
      <c r="AL439" s="4"/>
      <c r="AM439" s="4"/>
      <c r="AN439" s="4"/>
      <c r="AO439" s="4"/>
      <c r="AP439" s="4"/>
      <c r="AQ439" s="4"/>
      <c r="AR439" s="4"/>
      <c r="AS439" s="4"/>
      <c r="AU439" s="7"/>
      <c r="AV439" s="47"/>
      <c r="AW439" s="66"/>
      <c r="AX439" s="66"/>
      <c r="AY439" s="66"/>
      <c r="AZ439" s="78"/>
      <c r="BA439" s="66"/>
      <c r="BB439" s="66"/>
      <c r="BC439" s="4"/>
      <c r="BD439" s="69"/>
      <c r="BE439" s="4"/>
      <c r="BF439" s="4"/>
      <c r="BG439" s="9"/>
      <c r="BH439" s="7"/>
      <c r="BI439" s="7"/>
      <c r="BJ439" s="7"/>
      <c r="BK439" s="7"/>
      <c r="BL439" s="7"/>
      <c r="BM439" s="7" t="str">
        <f t="shared" ca="1" si="84"/>
        <v/>
      </c>
      <c r="BN439" s="75" t="str">
        <f t="shared" si="85"/>
        <v/>
      </c>
      <c r="BO439" s="75" t="str">
        <f t="shared" si="86"/>
        <v/>
      </c>
      <c r="BU439" s="4" t="str">
        <f>IF(IFERROR(VLOOKUP(C439,C440:C$1993,1,0),"")="","",COUNTIF(C:C,C439))</f>
        <v/>
      </c>
      <c r="BY439" s="5" t="str">
        <f>IF(B439="","",IF(BU439="",1+(MAX(BY$2:BY438)),""))</f>
        <v/>
      </c>
      <c r="BZ439" s="5" t="str">
        <f t="shared" si="87"/>
        <v/>
      </c>
      <c r="CA439" s="5" t="str">
        <f t="shared" si="88"/>
        <v/>
      </c>
      <c r="CB439" s="14" t="str">
        <f t="shared" si="89"/>
        <v/>
      </c>
      <c r="CC439" s="25"/>
      <c r="CD439" s="15"/>
      <c r="CE439" s="5" t="str">
        <f t="shared" si="95"/>
        <v/>
      </c>
      <c r="CH439" s="5" t="str">
        <f t="shared" si="91"/>
        <v/>
      </c>
      <c r="CI439" s="5" t="str">
        <f>IF(J439="","",IFERROR(IF(VLOOKUP(J439,J$2:J438,1,0)=0,"",""),J439))</f>
        <v/>
      </c>
      <c r="CJ439" s="22" t="str">
        <f>IF(CI439="","",(IFERROR(VLOOKUP(MID(CI439,1,1),$DA$2:DE$28,3,0),0)+IFERROR(VLOOKUP(MID(CI439,2,1),DA$2:DE$28,4,0),0)+IFERROR(VLOOKUP(MID(CI439,3,1),DA$2:DE$28,5,0),0)+(ROW(CI439)/1000000000000)))</f>
        <v/>
      </c>
      <c r="CL439" s="5">
        <v>438</v>
      </c>
      <c r="CM439" s="5" t="str">
        <f>IFERROR(VLOOKUP(CL439,CH$2:CI1515,2,0),"")</f>
        <v/>
      </c>
      <c r="DG439" s="5" t="e">
        <f>IF(REPORTE!AH$2="si",IF(C439=VALUE(REPORTE!C$22),IF(SUM(DG440:DG$1993),CONCATENATE(INT(B439),", "),INT(B439)),""),IF(C439=VALUE(REPORTE!C$21),IF(SUM(DG440:DG$1993),CONCATENATE(INT(B439),", "),INT(B439)),""))</f>
        <v>#VALUE!</v>
      </c>
    </row>
    <row r="440" spans="1:111" s="5" customFormat="1" ht="15" customHeight="1" x14ac:dyDescent="0.25">
      <c r="A440" s="4" t="str">
        <f t="shared" ca="1" si="82"/>
        <v/>
      </c>
      <c r="B440" s="6"/>
      <c r="C440" s="8"/>
      <c r="D440" s="1" t="str">
        <f>IFERROR(INDEX('padron cfe'!B:B,MATCH(DATOS!C440,'padron cfe'!A:A,0),1),"")</f>
        <v/>
      </c>
      <c r="E440" s="1"/>
      <c r="F440" s="7"/>
      <c r="G440" s="9" t="s">
        <v>157</v>
      </c>
      <c r="H440" s="5" t="str">
        <f>IF(F440="","",IFERROR(CONCATENATE("PEUA",VLOOKUP(ESTADO,REPORTE!AV$2:AW$33,2,0),DIDTRITO_FORM,CADER_FORM,IFERROR(INDEX(BS:BS,MATCH(DAY(F440),BR:BR,0),1),DAY(F440)),IFERROR(INDEX(BS:BS,MATCH(MONTH(F440),BR:BR,0),1),MONTH(F440)),YEAR(F440),G440),""))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6"/>
        <v/>
      </c>
      <c r="T440" s="2" t="str">
        <f>IFERROR(INDEX('padron cfe'!D:D,MATCH(DATOS!C440,'padron cfe'!A:A,0),1),"")</f>
        <v/>
      </c>
      <c r="U440" s="4"/>
      <c r="V440" s="4"/>
      <c r="W440" s="4"/>
      <c r="X440" s="4"/>
      <c r="Y440" s="6"/>
      <c r="Z440" s="4"/>
      <c r="AA440" s="4" t="str">
        <f t="shared" si="93"/>
        <v/>
      </c>
      <c r="AB440" s="4"/>
      <c r="AC440" s="4"/>
      <c r="AD440" s="4"/>
      <c r="AE440" s="2" t="str">
        <f>IFERROR(IF(INDEX(AE$1:AE439,MATCH(J440,J$1:J439,0),1)=0,"",INDEX(AE$1:AE439,MATCH(J440,J$1:J439,0),1)),"")</f>
        <v/>
      </c>
      <c r="AF440" s="2" t="str">
        <f>IFERROR(IF(INDEX(AF$1:AF439,MATCH(J440,J$1:J439,0),1)=0,"",INDEX(AF$1:AF439,MATCH(J440,J$1:J439,0),1)),"")</f>
        <v/>
      </c>
      <c r="AG440" s="2" t="str">
        <f>IFERROR(IF(INDEX(AG$1:AG439,MATCH(J440,J$1:J439,0),1)=0,"",INDEX(AG$1:AG439,MATCH(J440,J$1:J439,0),1)),"")</f>
        <v/>
      </c>
      <c r="AH440" s="2"/>
      <c r="AI440" s="2"/>
      <c r="AJ440" s="2"/>
      <c r="AK440" s="4"/>
      <c r="AL440" s="4"/>
      <c r="AM440" s="4"/>
      <c r="AN440" s="4"/>
      <c r="AO440" s="4"/>
      <c r="AP440" s="4"/>
      <c r="AQ440" s="4"/>
      <c r="AR440" s="4"/>
      <c r="AS440" s="4"/>
      <c r="AU440" s="7"/>
      <c r="AV440" s="47"/>
      <c r="AW440" s="66"/>
      <c r="AX440" s="66"/>
      <c r="AY440" s="66"/>
      <c r="AZ440" s="78"/>
      <c r="BA440" s="66"/>
      <c r="BB440" s="66"/>
      <c r="BC440" s="4"/>
      <c r="BD440" s="69"/>
      <c r="BE440" s="4"/>
      <c r="BF440" s="4"/>
      <c r="BG440" s="9"/>
      <c r="BH440" s="7"/>
      <c r="BI440" s="7"/>
      <c r="BJ440" s="7"/>
      <c r="BK440" s="7"/>
      <c r="BL440" s="7"/>
      <c r="BM440" s="7" t="str">
        <f t="shared" ca="1" si="84"/>
        <v/>
      </c>
      <c r="BN440" s="75" t="str">
        <f t="shared" si="85"/>
        <v/>
      </c>
      <c r="BO440" s="75" t="str">
        <f t="shared" si="86"/>
        <v/>
      </c>
      <c r="BU440" s="4" t="str">
        <f>IF(IFERROR(VLOOKUP(C440,C441:C$1993,1,0),"")="","",COUNTIF(C:C,C440))</f>
        <v/>
      </c>
      <c r="BY440" s="5" t="str">
        <f>IF(B440="","",IF(BU440="",1+(MAX(BY$2:BY439)),""))</f>
        <v/>
      </c>
      <c r="BZ440" s="5" t="str">
        <f t="shared" si="87"/>
        <v/>
      </c>
      <c r="CA440" s="5" t="str">
        <f t="shared" si="88"/>
        <v/>
      </c>
      <c r="CB440" s="14" t="str">
        <f t="shared" si="89"/>
        <v/>
      </c>
      <c r="CC440" s="25"/>
      <c r="CD440" s="15"/>
      <c r="CE440" s="5" t="str">
        <f t="shared" si="95"/>
        <v/>
      </c>
      <c r="CH440" s="5" t="str">
        <f t="shared" si="91"/>
        <v/>
      </c>
      <c r="CI440" s="5" t="str">
        <f>IF(J440="","",IFERROR(IF(VLOOKUP(J440,J$2:J439,1,0)=0,"",""),J440))</f>
        <v/>
      </c>
      <c r="CJ440" s="22" t="str">
        <f>IF(CI440="","",(IFERROR(VLOOKUP(MID(CI440,1,1),$DA$2:DE$28,3,0),0)+IFERROR(VLOOKUP(MID(CI440,2,1),DA$2:DE$28,4,0),0)+IFERROR(VLOOKUP(MID(CI440,3,1),DA$2:DE$28,5,0),0)+(ROW(CI440)/1000000000000)))</f>
        <v/>
      </c>
      <c r="CL440" s="5">
        <v>439</v>
      </c>
      <c r="CM440" s="5" t="str">
        <f>IFERROR(VLOOKUP(CL440,CH$2:CI1516,2,0),"")</f>
        <v/>
      </c>
      <c r="DG440" s="5" t="e">
        <f>IF(REPORTE!AH$2="si",IF(C440=VALUE(REPORTE!C$22),IF(SUM(DG441:DG$1993),CONCATENATE(INT(B440),", "),INT(B440)),""),IF(C440=VALUE(REPORTE!C$21),IF(SUM(DG441:DG$1993),CONCATENATE(INT(B440),", "),INT(B440)),""))</f>
        <v>#VALUE!</v>
      </c>
    </row>
    <row r="441" spans="1:111" s="5" customFormat="1" ht="15" customHeight="1" x14ac:dyDescent="0.25">
      <c r="A441" s="4" t="str">
        <f t="shared" ca="1" si="82"/>
        <v/>
      </c>
      <c r="B441" s="6"/>
      <c r="C441" s="8"/>
      <c r="D441" s="1" t="str">
        <f>IFERROR(INDEX('padron cfe'!B:B,MATCH(DATOS!C441,'padron cfe'!A:A,0),1),"")</f>
        <v/>
      </c>
      <c r="E441" s="1"/>
      <c r="F441" s="7"/>
      <c r="G441" s="9" t="s">
        <v>157</v>
      </c>
      <c r="H441" s="5" t="str">
        <f>IF(F441="","",IFERROR(CONCATENATE("PEUA",VLOOKUP(ESTADO,REPORTE!AV$2:AW$33,2,0),DIDTRITO_FORM,CADER_FORM,IFERROR(INDEX(BS:BS,MATCH(DAY(F441),BR:BR,0),1),DAY(F441)),IFERROR(INDEX(BS:BS,MATCH(MONTH(F441),BR:BR,0),1),MONTH(F441)),YEAR(F441),G441),""))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6"/>
        <v/>
      </c>
      <c r="T441" s="2" t="str">
        <f>IFERROR(INDEX('padron cfe'!D:D,MATCH(DATOS!C441,'padron cfe'!A:A,0),1),"")</f>
        <v/>
      </c>
      <c r="U441" s="4"/>
      <c r="V441" s="4"/>
      <c r="W441" s="4"/>
      <c r="X441" s="4"/>
      <c r="Y441" s="6"/>
      <c r="Z441" s="4"/>
      <c r="AA441" s="4" t="str">
        <f t="shared" si="93"/>
        <v/>
      </c>
      <c r="AB441" s="4"/>
      <c r="AC441" s="4"/>
      <c r="AD441" s="4"/>
      <c r="AE441" s="2" t="str">
        <f>IFERROR(IF(INDEX(AE$1:AE440,MATCH(J441,J$1:J440,0),1)=0,"",INDEX(AE$1:AE440,MATCH(J441,J$1:J440,0),1)),"")</f>
        <v/>
      </c>
      <c r="AF441" s="2" t="str">
        <f>IFERROR(IF(INDEX(AF$1:AF440,MATCH(J441,J$1:J440,0),1)=0,"",INDEX(AF$1:AF440,MATCH(J441,J$1:J440,0),1)),"")</f>
        <v/>
      </c>
      <c r="AG441" s="2" t="str">
        <f>IFERROR(IF(INDEX(AG$1:AG440,MATCH(J441,J$1:J440,0),1)=0,"",INDEX(AG$1:AG440,MATCH(J441,J$1:J440,0),1)),"")</f>
        <v/>
      </c>
      <c r="AH441" s="2"/>
      <c r="AI441" s="2"/>
      <c r="AJ441" s="2"/>
      <c r="AK441" s="4"/>
      <c r="AL441" s="4"/>
      <c r="AM441" s="4"/>
      <c r="AN441" s="4"/>
      <c r="AO441" s="4"/>
      <c r="AP441" s="4"/>
      <c r="AQ441" s="4"/>
      <c r="AR441" s="4"/>
      <c r="AS441" s="4"/>
      <c r="AU441" s="7"/>
      <c r="AV441" s="47"/>
      <c r="AW441" s="66"/>
      <c r="AX441" s="66"/>
      <c r="AY441" s="66"/>
      <c r="AZ441" s="78"/>
      <c r="BA441" s="66"/>
      <c r="BB441" s="66"/>
      <c r="BC441" s="4"/>
      <c r="BD441" s="69"/>
      <c r="BE441" s="4"/>
      <c r="BF441" s="4"/>
      <c r="BG441" s="9"/>
      <c r="BH441" s="7"/>
      <c r="BI441" s="7"/>
      <c r="BJ441" s="7"/>
      <c r="BK441" s="7"/>
      <c r="BL441" s="7"/>
      <c r="BM441" s="7" t="str">
        <f t="shared" ca="1" si="84"/>
        <v/>
      </c>
      <c r="BN441" s="75" t="str">
        <f t="shared" si="85"/>
        <v/>
      </c>
      <c r="BO441" s="75" t="str">
        <f t="shared" si="86"/>
        <v/>
      </c>
      <c r="BU441" s="4" t="str">
        <f>IF(IFERROR(VLOOKUP(C441,C442:C$1993,1,0),"")="","",COUNTIF(C:C,C441))</f>
        <v/>
      </c>
      <c r="BY441" s="5" t="str">
        <f>IF(B441="","",IF(BU441="",1+(MAX(BY$2:BY440)),""))</f>
        <v/>
      </c>
      <c r="BZ441" s="5" t="str">
        <f t="shared" si="87"/>
        <v/>
      </c>
      <c r="CA441" s="5" t="str">
        <f t="shared" si="88"/>
        <v/>
      </c>
      <c r="CB441" s="14" t="str">
        <f t="shared" si="89"/>
        <v/>
      </c>
      <c r="CC441" s="25"/>
      <c r="CD441" s="15"/>
      <c r="CE441" s="5" t="str">
        <f t="shared" si="95"/>
        <v/>
      </c>
      <c r="CH441" s="5" t="str">
        <f t="shared" si="91"/>
        <v/>
      </c>
      <c r="CI441" s="5" t="str">
        <f>IF(J441="","",IFERROR(IF(VLOOKUP(J441,J$2:J440,1,0)=0,"",""),J441))</f>
        <v/>
      </c>
      <c r="CJ441" s="22" t="str">
        <f>IF(CI441="","",(IFERROR(VLOOKUP(MID(CI441,1,1),$DA$2:DE$28,3,0),0)+IFERROR(VLOOKUP(MID(CI441,2,1),DA$2:DE$28,4,0),0)+IFERROR(VLOOKUP(MID(CI441,3,1),DA$2:DE$28,5,0),0)+(ROW(CI441)/1000000000000)))</f>
        <v/>
      </c>
      <c r="CL441" s="5">
        <v>440</v>
      </c>
      <c r="CM441" s="5" t="str">
        <f>IFERROR(VLOOKUP(CL441,CH$2:CI1517,2,0),"")</f>
        <v/>
      </c>
      <c r="DG441" s="5" t="e">
        <f>IF(REPORTE!AH$2="si",IF(C441=VALUE(REPORTE!C$22),IF(SUM(DG442:DG$1993),CONCATENATE(INT(B441),", "),INT(B441)),""),IF(C441=VALUE(REPORTE!C$21),IF(SUM(DG442:DG$1993),CONCATENATE(INT(B441),", "),INT(B441)),""))</f>
        <v>#VALUE!</v>
      </c>
    </row>
    <row r="442" spans="1:111" s="5" customFormat="1" ht="15" customHeight="1" x14ac:dyDescent="0.25">
      <c r="A442" s="4" t="str">
        <f t="shared" ca="1" si="82"/>
        <v/>
      </c>
      <c r="B442" s="6"/>
      <c r="C442" s="8"/>
      <c r="D442" s="1" t="str">
        <f>IFERROR(INDEX('padron cfe'!B:B,MATCH(DATOS!C442,'padron cfe'!A:A,0),1),"")</f>
        <v/>
      </c>
      <c r="E442" s="1"/>
      <c r="F442" s="7"/>
      <c r="G442" s="9" t="s">
        <v>157</v>
      </c>
      <c r="H442" s="5" t="str">
        <f>IF(F442="","",IFERROR(CONCATENATE("PEUA",VLOOKUP(ESTADO,REPORTE!AV$2:AW$33,2,0),DIDTRITO_FORM,CADER_FORM,IFERROR(INDEX(BS:BS,MATCH(DAY(F442),BR:BR,0),1),DAY(F442)),IFERROR(INDEX(BS:BS,MATCH(MONTH(F442),BR:BR,0),1),MONTH(F442)),YEAR(F442),G442),""))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6"/>
        <v/>
      </c>
      <c r="T442" s="2" t="str">
        <f>IFERROR(INDEX('padron cfe'!D:D,MATCH(DATOS!C442,'padron cfe'!A:A,0),1),"")</f>
        <v/>
      </c>
      <c r="U442" s="4"/>
      <c r="V442" s="4"/>
      <c r="W442" s="4"/>
      <c r="X442" s="4"/>
      <c r="Y442" s="6"/>
      <c r="Z442" s="4"/>
      <c r="AA442" s="4" t="str">
        <f t="shared" si="93"/>
        <v/>
      </c>
      <c r="AB442" s="4"/>
      <c r="AC442" s="4"/>
      <c r="AD442" s="4"/>
      <c r="AE442" s="2" t="str">
        <f>IFERROR(IF(INDEX(AE$1:AE441,MATCH(J442,J$1:J441,0),1)=0,"",INDEX(AE$1:AE441,MATCH(J442,J$1:J441,0),1)),"")</f>
        <v/>
      </c>
      <c r="AF442" s="2" t="str">
        <f>IFERROR(IF(INDEX(AF$1:AF441,MATCH(J442,J$1:J441,0),1)=0,"",INDEX(AF$1:AF441,MATCH(J442,J$1:J441,0),1)),"")</f>
        <v/>
      </c>
      <c r="AG442" s="2" t="str">
        <f>IFERROR(IF(INDEX(AG$1:AG441,MATCH(J442,J$1:J441,0),1)=0,"",INDEX(AG$1:AG441,MATCH(J442,J$1:J441,0),1)),"")</f>
        <v/>
      </c>
      <c r="AH442" s="2"/>
      <c r="AI442" s="2"/>
      <c r="AJ442" s="2"/>
      <c r="AK442" s="4"/>
      <c r="AL442" s="4"/>
      <c r="AM442" s="4"/>
      <c r="AN442" s="4"/>
      <c r="AO442" s="4"/>
      <c r="AP442" s="4"/>
      <c r="AQ442" s="4"/>
      <c r="AR442" s="4"/>
      <c r="AS442" s="4"/>
      <c r="AU442" s="7"/>
      <c r="AV442" s="47"/>
      <c r="AW442" s="66"/>
      <c r="AX442" s="66"/>
      <c r="AY442" s="66"/>
      <c r="AZ442" s="78"/>
      <c r="BA442" s="66"/>
      <c r="BB442" s="66"/>
      <c r="BC442" s="4"/>
      <c r="BD442" s="69"/>
      <c r="BE442" s="4"/>
      <c r="BF442" s="4"/>
      <c r="BG442" s="9"/>
      <c r="BH442" s="7"/>
      <c r="BI442" s="7"/>
      <c r="BJ442" s="7"/>
      <c r="BK442" s="7"/>
      <c r="BL442" s="7"/>
      <c r="BM442" s="7" t="str">
        <f t="shared" ca="1" si="84"/>
        <v/>
      </c>
      <c r="BN442" s="75" t="str">
        <f t="shared" si="85"/>
        <v/>
      </c>
      <c r="BO442" s="75" t="str">
        <f t="shared" si="86"/>
        <v/>
      </c>
      <c r="BU442" s="4" t="str">
        <f>IF(IFERROR(VLOOKUP(C442,C443:C$1993,1,0),"")="","",COUNTIF(C:C,C442))</f>
        <v/>
      </c>
      <c r="BY442" s="5" t="str">
        <f>IF(B442="","",IF(BU442="",1+(MAX(BY$2:BY441)),""))</f>
        <v/>
      </c>
      <c r="BZ442" s="5" t="str">
        <f t="shared" si="87"/>
        <v/>
      </c>
      <c r="CA442" s="5" t="str">
        <f t="shared" si="88"/>
        <v/>
      </c>
      <c r="CB442" s="14" t="str">
        <f t="shared" si="89"/>
        <v/>
      </c>
      <c r="CC442" s="25"/>
      <c r="CD442" s="15"/>
      <c r="CE442" s="5" t="str">
        <f t="shared" si="95"/>
        <v/>
      </c>
      <c r="CH442" s="5" t="str">
        <f t="shared" si="91"/>
        <v/>
      </c>
      <c r="CI442" s="5" t="str">
        <f>IF(J442="","",IFERROR(IF(VLOOKUP(J442,J$2:J441,1,0)=0,"",""),J442))</f>
        <v/>
      </c>
      <c r="CJ442" s="22" t="str">
        <f>IF(CI442="","",(IFERROR(VLOOKUP(MID(CI442,1,1),$DA$2:DE$28,3,0),0)+IFERROR(VLOOKUP(MID(CI442,2,1),DA$2:DE$28,4,0),0)+IFERROR(VLOOKUP(MID(CI442,3,1),DA$2:DE$28,5,0),0)+(ROW(CI442)/1000000000000)))</f>
        <v/>
      </c>
      <c r="CL442" s="5">
        <v>441</v>
      </c>
      <c r="CM442" s="5" t="str">
        <f>IFERROR(VLOOKUP(CL442,CH$2:CI1518,2,0),"")</f>
        <v/>
      </c>
      <c r="DG442" s="5" t="e">
        <f>IF(REPORTE!AH$2="si",IF(C442=VALUE(REPORTE!C$22),IF(SUM(DG443:DG$1993),CONCATENATE(INT(B442),", "),INT(B442)),""),IF(C442=VALUE(REPORTE!C$21),IF(SUM(DG443:DG$1993),CONCATENATE(INT(B442),", "),INT(B442)),""))</f>
        <v>#VALUE!</v>
      </c>
    </row>
    <row r="443" spans="1:111" s="5" customFormat="1" ht="15" customHeight="1" x14ac:dyDescent="0.25">
      <c r="A443" s="4" t="str">
        <f t="shared" ca="1" si="82"/>
        <v/>
      </c>
      <c r="B443" s="6"/>
      <c r="C443" s="8"/>
      <c r="D443" s="1" t="str">
        <f>IFERROR(INDEX('padron cfe'!B:B,MATCH(DATOS!C443,'padron cfe'!A:A,0),1),"")</f>
        <v/>
      </c>
      <c r="E443" s="1"/>
      <c r="F443" s="7"/>
      <c r="G443" s="9" t="s">
        <v>157</v>
      </c>
      <c r="H443" s="5" t="str">
        <f>IF(F443="","",IFERROR(CONCATENATE("PEUA",VLOOKUP(ESTADO,REPORTE!AV$2:AW$33,2,0),DIDTRITO_FORM,CADER_FORM,IFERROR(INDEX(BS:BS,MATCH(DAY(F443),BR:BR,0),1),DAY(F443)),IFERROR(INDEX(BS:BS,MATCH(MONTH(F443),BR:BR,0),1),MONTH(F443)),YEAR(F443),G443),""))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6"/>
        <v/>
      </c>
      <c r="T443" s="2" t="str">
        <f>IFERROR(INDEX('padron cfe'!D:D,MATCH(DATOS!C443,'padron cfe'!A:A,0),1),"")</f>
        <v/>
      </c>
      <c r="U443" s="4"/>
      <c r="V443" s="4"/>
      <c r="W443" s="4"/>
      <c r="X443" s="4"/>
      <c r="Y443" s="6"/>
      <c r="Z443" s="4"/>
      <c r="AA443" s="4" t="str">
        <f t="shared" si="93"/>
        <v/>
      </c>
      <c r="AB443" s="4"/>
      <c r="AC443" s="4"/>
      <c r="AD443" s="4"/>
      <c r="AE443" s="2" t="str">
        <f>IFERROR(IF(INDEX(AE$1:AE442,MATCH(J443,J$1:J442,0),1)=0,"",INDEX(AE$1:AE442,MATCH(J443,J$1:J442,0),1)),"")</f>
        <v/>
      </c>
      <c r="AF443" s="2" t="str">
        <f>IFERROR(IF(INDEX(AF$1:AF442,MATCH(J443,J$1:J442,0),1)=0,"",INDEX(AF$1:AF442,MATCH(J443,J$1:J442,0),1)),"")</f>
        <v/>
      </c>
      <c r="AG443" s="2" t="str">
        <f>IFERROR(IF(INDEX(AG$1:AG442,MATCH(J443,J$1:J442,0),1)=0,"",INDEX(AG$1:AG442,MATCH(J443,J$1:J442,0),1)),"")</f>
        <v/>
      </c>
      <c r="AH443" s="2"/>
      <c r="AI443" s="2"/>
      <c r="AJ443" s="2"/>
      <c r="AK443" s="4"/>
      <c r="AL443" s="4"/>
      <c r="AM443" s="4"/>
      <c r="AN443" s="4"/>
      <c r="AO443" s="4"/>
      <c r="AP443" s="4"/>
      <c r="AQ443" s="4"/>
      <c r="AR443" s="4"/>
      <c r="AS443" s="4"/>
      <c r="AU443" s="7"/>
      <c r="AV443" s="47"/>
      <c r="AW443" s="66"/>
      <c r="AX443" s="66"/>
      <c r="AY443" s="66"/>
      <c r="AZ443" s="78"/>
      <c r="BA443" s="66"/>
      <c r="BB443" s="66"/>
      <c r="BC443" s="4"/>
      <c r="BD443" s="69"/>
      <c r="BE443" s="4"/>
      <c r="BF443" s="4"/>
      <c r="BG443" s="9"/>
      <c r="BH443" s="7"/>
      <c r="BI443" s="7"/>
      <c r="BJ443" s="7"/>
      <c r="BK443" s="7"/>
      <c r="BL443" s="7"/>
      <c r="BM443" s="7" t="str">
        <f t="shared" ca="1" si="84"/>
        <v/>
      </c>
      <c r="BN443" s="75" t="str">
        <f t="shared" si="85"/>
        <v/>
      </c>
      <c r="BO443" s="75" t="str">
        <f t="shared" si="86"/>
        <v/>
      </c>
      <c r="BU443" s="4" t="str">
        <f>IF(IFERROR(VLOOKUP(C443,C444:C$1993,1,0),"")="","",COUNTIF(C:C,C443))</f>
        <v/>
      </c>
      <c r="BY443" s="5" t="str">
        <f>IF(B443="","",IF(BU443="",1+(MAX(BY$2:BY442)),""))</f>
        <v/>
      </c>
      <c r="BZ443" s="5" t="str">
        <f t="shared" si="87"/>
        <v/>
      </c>
      <c r="CA443" s="5" t="str">
        <f t="shared" si="88"/>
        <v/>
      </c>
      <c r="CB443" s="14" t="str">
        <f t="shared" si="89"/>
        <v/>
      </c>
      <c r="CC443" s="25"/>
      <c r="CD443" s="15"/>
      <c r="CE443" s="5" t="str">
        <f t="shared" si="95"/>
        <v/>
      </c>
      <c r="CH443" s="5" t="str">
        <f t="shared" si="91"/>
        <v/>
      </c>
      <c r="CI443" s="5" t="str">
        <f>IF(J443="","",IFERROR(IF(VLOOKUP(J443,J$2:J442,1,0)=0,"",""),J443))</f>
        <v/>
      </c>
      <c r="CJ443" s="22" t="str">
        <f>IF(CI443="","",(IFERROR(VLOOKUP(MID(CI443,1,1),$DA$2:DE$28,3,0),0)+IFERROR(VLOOKUP(MID(CI443,2,1),DA$2:DE$28,4,0),0)+IFERROR(VLOOKUP(MID(CI443,3,1),DA$2:DE$28,5,0),0)+(ROW(CI443)/1000000000000)))</f>
        <v/>
      </c>
      <c r="CL443" s="5">
        <v>442</v>
      </c>
      <c r="CM443" s="5" t="str">
        <f>IFERROR(VLOOKUP(CL443,CH$2:CI1519,2,0),"")</f>
        <v/>
      </c>
      <c r="DG443" s="5" t="e">
        <f>IF(REPORTE!AH$2="si",IF(C443=VALUE(REPORTE!C$22),IF(SUM(DG444:DG$1993),CONCATENATE(INT(B443),", "),INT(B443)),""),IF(C443=VALUE(REPORTE!C$21),IF(SUM(DG444:DG$1993),CONCATENATE(INT(B443),", "),INT(B443)),""))</f>
        <v>#VALUE!</v>
      </c>
    </row>
    <row r="444" spans="1:111" s="5" customFormat="1" ht="15" customHeight="1" x14ac:dyDescent="0.25">
      <c r="A444" s="4" t="str">
        <f t="shared" ca="1" si="82"/>
        <v/>
      </c>
      <c r="B444" s="6"/>
      <c r="C444" s="8"/>
      <c r="D444" s="1" t="str">
        <f>IFERROR(INDEX('padron cfe'!B:B,MATCH(DATOS!C444,'padron cfe'!A:A,0),1),"")</f>
        <v/>
      </c>
      <c r="E444" s="1"/>
      <c r="F444" s="7"/>
      <c r="G444" s="9" t="s">
        <v>157</v>
      </c>
      <c r="H444" s="5" t="str">
        <f>IF(F444="","",IFERROR(CONCATENATE("PEUA",VLOOKUP(ESTADO,REPORTE!AV$2:AW$33,2,0),DIDTRITO_FORM,CADER_FORM,IFERROR(INDEX(BS:BS,MATCH(DAY(F444),BR:BR,0),1),DAY(F444)),IFERROR(INDEX(BS:BS,MATCH(MONTH(F444),BR:BR,0),1),MONTH(F444)),YEAR(F444),G444),""))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6"/>
        <v/>
      </c>
      <c r="T444" s="2" t="str">
        <f>IFERROR(INDEX('padron cfe'!D:D,MATCH(DATOS!C444,'padron cfe'!A:A,0),1),"")</f>
        <v/>
      </c>
      <c r="U444" s="4"/>
      <c r="V444" s="4"/>
      <c r="W444" s="4"/>
      <c r="X444" s="4"/>
      <c r="Y444" s="6"/>
      <c r="Z444" s="4"/>
      <c r="AA444" s="4" t="str">
        <f t="shared" si="93"/>
        <v/>
      </c>
      <c r="AB444" s="4"/>
      <c r="AC444" s="4"/>
      <c r="AD444" s="4"/>
      <c r="AE444" s="2" t="str">
        <f>IFERROR(IF(INDEX(AE$1:AE443,MATCH(J444,J$1:J443,0),1)=0,"",INDEX(AE$1:AE443,MATCH(J444,J$1:J443,0),1)),"")</f>
        <v/>
      </c>
      <c r="AF444" s="2" t="str">
        <f>IFERROR(IF(INDEX(AF$1:AF443,MATCH(J444,J$1:J443,0),1)=0,"",INDEX(AF$1:AF443,MATCH(J444,J$1:J443,0),1)),"")</f>
        <v/>
      </c>
      <c r="AG444" s="2" t="str">
        <f>IFERROR(IF(INDEX(AG$1:AG443,MATCH(J444,J$1:J443,0),1)=0,"",INDEX(AG$1:AG443,MATCH(J444,J$1:J443,0),1)),"")</f>
        <v/>
      </c>
      <c r="AH444" s="2"/>
      <c r="AI444" s="2"/>
      <c r="AJ444" s="2"/>
      <c r="AK444" s="4"/>
      <c r="AL444" s="4"/>
      <c r="AM444" s="4"/>
      <c r="AN444" s="4"/>
      <c r="AO444" s="4"/>
      <c r="AP444" s="4"/>
      <c r="AQ444" s="4"/>
      <c r="AR444" s="4"/>
      <c r="AS444" s="4"/>
      <c r="AU444" s="7"/>
      <c r="AV444" s="47"/>
      <c r="AW444" s="66"/>
      <c r="AX444" s="66"/>
      <c r="AY444" s="66"/>
      <c r="AZ444" s="78"/>
      <c r="BA444" s="66"/>
      <c r="BB444" s="66"/>
      <c r="BC444" s="4"/>
      <c r="BD444" s="69"/>
      <c r="BE444" s="4"/>
      <c r="BF444" s="4"/>
      <c r="BG444" s="9"/>
      <c r="BH444" s="7"/>
      <c r="BI444" s="7"/>
      <c r="BJ444" s="7"/>
      <c r="BK444" s="7"/>
      <c r="BL444" s="7"/>
      <c r="BM444" s="7" t="str">
        <f t="shared" ca="1" si="84"/>
        <v/>
      </c>
      <c r="BN444" s="75" t="str">
        <f t="shared" si="85"/>
        <v/>
      </c>
      <c r="BO444" s="75" t="str">
        <f t="shared" si="86"/>
        <v/>
      </c>
      <c r="BU444" s="4" t="str">
        <f>IF(IFERROR(VLOOKUP(C444,C445:C$1993,1,0),"")="","",COUNTIF(C:C,C444))</f>
        <v/>
      </c>
      <c r="BY444" s="5" t="str">
        <f>IF(B444="","",IF(BU444="",1+(MAX(BY$2:BY443)),""))</f>
        <v/>
      </c>
      <c r="BZ444" s="5" t="str">
        <f t="shared" si="87"/>
        <v/>
      </c>
      <c r="CA444" s="5" t="str">
        <f t="shared" si="88"/>
        <v/>
      </c>
      <c r="CB444" s="14" t="str">
        <f t="shared" si="89"/>
        <v/>
      </c>
      <c r="CC444" s="25"/>
      <c r="CD444" s="15"/>
      <c r="CE444" s="5" t="str">
        <f t="shared" si="95"/>
        <v/>
      </c>
      <c r="CH444" s="5" t="str">
        <f t="shared" si="91"/>
        <v/>
      </c>
      <c r="CI444" s="5" t="str">
        <f>IF(J444="","",IFERROR(IF(VLOOKUP(J444,J$2:J443,1,0)=0,"",""),J444))</f>
        <v/>
      </c>
      <c r="CJ444" s="22" t="str">
        <f>IF(CI444="","",(IFERROR(VLOOKUP(MID(CI444,1,1),$DA$2:DE$28,3,0),0)+IFERROR(VLOOKUP(MID(CI444,2,1),DA$2:DE$28,4,0),0)+IFERROR(VLOOKUP(MID(CI444,3,1),DA$2:DE$28,5,0),0)+(ROW(CI444)/1000000000000)))</f>
        <v/>
      </c>
      <c r="CL444" s="5">
        <v>443</v>
      </c>
      <c r="CM444" s="5" t="str">
        <f>IFERROR(VLOOKUP(CL444,CH$2:CI1520,2,0),"")</f>
        <v/>
      </c>
      <c r="DG444" s="5" t="e">
        <f>IF(REPORTE!AH$2="si",IF(C444=VALUE(REPORTE!C$22),IF(SUM(DG445:DG$1993),CONCATENATE(INT(B444),", "),INT(B444)),""),IF(C444=VALUE(REPORTE!C$21),IF(SUM(DG445:DG$1993),CONCATENATE(INT(B444),", "),INT(B444)),""))</f>
        <v>#VALUE!</v>
      </c>
    </row>
    <row r="445" spans="1:111" s="5" customFormat="1" ht="15" customHeight="1" x14ac:dyDescent="0.25">
      <c r="A445" s="4" t="str">
        <f t="shared" ca="1" si="82"/>
        <v/>
      </c>
      <c r="B445" s="6"/>
      <c r="C445" s="8"/>
      <c r="D445" s="1" t="str">
        <f>IFERROR(INDEX('padron cfe'!B:B,MATCH(DATOS!C445,'padron cfe'!A:A,0),1),"")</f>
        <v/>
      </c>
      <c r="E445" s="1"/>
      <c r="F445" s="7"/>
      <c r="G445" s="9" t="s">
        <v>157</v>
      </c>
      <c r="H445" s="5" t="str">
        <f>IF(F445="","",IFERROR(CONCATENATE("PEUA",VLOOKUP(ESTADO,REPORTE!AV$2:AW$33,2,0),DIDTRITO_FORM,CADER_FORM,IFERROR(INDEX(BS:BS,MATCH(DAY(F445),BR:BR,0),1),DAY(F445)),IFERROR(INDEX(BS:BS,MATCH(MONTH(F445),BR:BR,0),1),MONTH(F445)),YEAR(F445),G445),""))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6"/>
        <v/>
      </c>
      <c r="T445" s="2" t="str">
        <f>IFERROR(INDEX('padron cfe'!D:D,MATCH(DATOS!C445,'padron cfe'!A:A,0),1),"")</f>
        <v/>
      </c>
      <c r="U445" s="4"/>
      <c r="V445" s="4"/>
      <c r="W445" s="4"/>
      <c r="X445" s="4"/>
      <c r="Y445" s="6"/>
      <c r="Z445" s="4"/>
      <c r="AA445" s="4" t="str">
        <f t="shared" si="93"/>
        <v/>
      </c>
      <c r="AB445" s="4"/>
      <c r="AC445" s="4"/>
      <c r="AD445" s="4"/>
      <c r="AE445" s="2" t="str">
        <f>IFERROR(IF(INDEX(AE$1:AE444,MATCH(J445,J$1:J444,0),1)=0,"",INDEX(AE$1:AE444,MATCH(J445,J$1:J444,0),1)),"")</f>
        <v/>
      </c>
      <c r="AF445" s="2" t="str">
        <f>IFERROR(IF(INDEX(AF$1:AF444,MATCH(J445,J$1:J444,0),1)=0,"",INDEX(AF$1:AF444,MATCH(J445,J$1:J444,0),1)),"")</f>
        <v/>
      </c>
      <c r="AG445" s="2" t="str">
        <f>IFERROR(IF(INDEX(AG$1:AG444,MATCH(J445,J$1:J444,0),1)=0,"",INDEX(AG$1:AG444,MATCH(J445,J$1:J444,0),1)),"")</f>
        <v/>
      </c>
      <c r="AH445" s="2"/>
      <c r="AI445" s="2"/>
      <c r="AJ445" s="2"/>
      <c r="AK445" s="4"/>
      <c r="AL445" s="4"/>
      <c r="AM445" s="4"/>
      <c r="AN445" s="4"/>
      <c r="AO445" s="4"/>
      <c r="AP445" s="4"/>
      <c r="AQ445" s="4"/>
      <c r="AR445" s="4"/>
      <c r="AS445" s="4"/>
      <c r="AU445" s="7"/>
      <c r="AV445" s="47"/>
      <c r="AW445" s="66"/>
      <c r="AX445" s="66"/>
      <c r="AY445" s="66"/>
      <c r="AZ445" s="78"/>
      <c r="BA445" s="66"/>
      <c r="BB445" s="66"/>
      <c r="BC445" s="4"/>
      <c r="BD445" s="69"/>
      <c r="BE445" s="4"/>
      <c r="BF445" s="4"/>
      <c r="BG445" s="9"/>
      <c r="BH445" s="7"/>
      <c r="BI445" s="7"/>
      <c r="BJ445" s="7"/>
      <c r="BK445" s="7"/>
      <c r="BL445" s="7"/>
      <c r="BM445" s="7" t="str">
        <f t="shared" ca="1" si="84"/>
        <v/>
      </c>
      <c r="BN445" s="75" t="str">
        <f t="shared" si="85"/>
        <v/>
      </c>
      <c r="BO445" s="75" t="str">
        <f t="shared" si="86"/>
        <v/>
      </c>
      <c r="BU445" s="4" t="str">
        <f>IF(IFERROR(VLOOKUP(C445,C446:C$1993,1,0),"")="","",COUNTIF(C:C,C445))</f>
        <v/>
      </c>
      <c r="BY445" s="5" t="str">
        <f>IF(B445="","",IF(BU445="",1+(MAX(BY$2:BY444)),""))</f>
        <v/>
      </c>
      <c r="BZ445" s="5" t="str">
        <f t="shared" si="87"/>
        <v/>
      </c>
      <c r="CA445" s="5" t="str">
        <f t="shared" si="88"/>
        <v/>
      </c>
      <c r="CB445" s="14" t="str">
        <f t="shared" si="89"/>
        <v/>
      </c>
      <c r="CC445" s="25"/>
      <c r="CD445" s="15"/>
      <c r="CE445" s="5" t="str">
        <f t="shared" si="95"/>
        <v/>
      </c>
      <c r="CH445" s="5" t="str">
        <f t="shared" si="91"/>
        <v/>
      </c>
      <c r="CI445" s="5" t="str">
        <f>IF(J445="","",IFERROR(IF(VLOOKUP(J445,J$2:J444,1,0)=0,"",""),J445))</f>
        <v/>
      </c>
      <c r="CJ445" s="22" t="str">
        <f>IF(CI445="","",(IFERROR(VLOOKUP(MID(CI445,1,1),$DA$2:DE$28,3,0),0)+IFERROR(VLOOKUP(MID(CI445,2,1),DA$2:DE$28,4,0),0)+IFERROR(VLOOKUP(MID(CI445,3,1),DA$2:DE$28,5,0),0)+(ROW(CI445)/1000000000000)))</f>
        <v/>
      </c>
      <c r="CL445" s="5">
        <v>444</v>
      </c>
      <c r="CM445" s="5" t="str">
        <f>IFERROR(VLOOKUP(CL445,CH$2:CI1521,2,0),"")</f>
        <v/>
      </c>
      <c r="DG445" s="5" t="e">
        <f>IF(REPORTE!AH$2="si",IF(C445=VALUE(REPORTE!C$22),IF(SUM(DG446:DG$1993),CONCATENATE(INT(B445),", "),INT(B445)),""),IF(C445=VALUE(REPORTE!C$21),IF(SUM(DG446:DG$1993),CONCATENATE(INT(B445),", "),INT(B445)),""))</f>
        <v>#VALUE!</v>
      </c>
    </row>
    <row r="446" spans="1:111" s="5" customFormat="1" ht="15" customHeight="1" x14ac:dyDescent="0.25">
      <c r="A446" s="4" t="str">
        <f t="shared" ca="1" si="82"/>
        <v/>
      </c>
      <c r="B446" s="6"/>
      <c r="C446" s="8"/>
      <c r="D446" s="1" t="str">
        <f>IFERROR(INDEX('padron cfe'!B:B,MATCH(DATOS!C446,'padron cfe'!A:A,0),1),"")</f>
        <v/>
      </c>
      <c r="E446" s="1"/>
      <c r="F446" s="7"/>
      <c r="G446" s="9" t="s">
        <v>157</v>
      </c>
      <c r="H446" s="5" t="str">
        <f>IF(F446="","",IFERROR(CONCATENATE("PEUA",VLOOKUP(ESTADO,REPORTE!AV$2:AW$33,2,0),DIDTRITO_FORM,CADER_FORM,IFERROR(INDEX(BS:BS,MATCH(DAY(F446),BR:BR,0),1),DAY(F446)),IFERROR(INDEX(BS:BS,MATCH(MONTH(F446),BR:BR,0),1),MONTH(F446)),YEAR(F446),G446),""))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6"/>
        <v/>
      </c>
      <c r="T446" s="2" t="str">
        <f>IFERROR(INDEX('padron cfe'!D:D,MATCH(DATOS!C446,'padron cfe'!A:A,0),1),"")</f>
        <v/>
      </c>
      <c r="U446" s="4"/>
      <c r="V446" s="4"/>
      <c r="W446" s="4"/>
      <c r="X446" s="4"/>
      <c r="Y446" s="6"/>
      <c r="Z446" s="4"/>
      <c r="AA446" s="4" t="str">
        <f t="shared" si="93"/>
        <v/>
      </c>
      <c r="AB446" s="4"/>
      <c r="AC446" s="4"/>
      <c r="AD446" s="4"/>
      <c r="AE446" s="2" t="str">
        <f>IFERROR(IF(INDEX(AE$1:AE445,MATCH(J446,J$1:J445,0),1)=0,"",INDEX(AE$1:AE445,MATCH(J446,J$1:J445,0),1)),"")</f>
        <v/>
      </c>
      <c r="AF446" s="2" t="str">
        <f>IFERROR(IF(INDEX(AF$1:AF445,MATCH(J446,J$1:J445,0),1)=0,"",INDEX(AF$1:AF445,MATCH(J446,J$1:J445,0),1)),"")</f>
        <v/>
      </c>
      <c r="AG446" s="2" t="str">
        <f>IFERROR(IF(INDEX(AG$1:AG445,MATCH(J446,J$1:J445,0),1)=0,"",INDEX(AG$1:AG445,MATCH(J446,J$1:J445,0),1)),"")</f>
        <v/>
      </c>
      <c r="AH446" s="2"/>
      <c r="AI446" s="2"/>
      <c r="AJ446" s="2"/>
      <c r="AK446" s="4"/>
      <c r="AL446" s="4"/>
      <c r="AM446" s="4"/>
      <c r="AN446" s="4"/>
      <c r="AO446" s="4"/>
      <c r="AP446" s="4"/>
      <c r="AQ446" s="4"/>
      <c r="AR446" s="4"/>
      <c r="AS446" s="4"/>
      <c r="AU446" s="7"/>
      <c r="AV446" s="47"/>
      <c r="AW446" s="66"/>
      <c r="AX446" s="66"/>
      <c r="AY446" s="66"/>
      <c r="AZ446" s="78"/>
      <c r="BA446" s="66"/>
      <c r="BB446" s="66"/>
      <c r="BC446" s="4"/>
      <c r="BD446" s="69"/>
      <c r="BE446" s="4"/>
      <c r="BF446" s="4"/>
      <c r="BG446" s="9"/>
      <c r="BH446" s="7"/>
      <c r="BI446" s="7"/>
      <c r="BJ446" s="7"/>
      <c r="BK446" s="7"/>
      <c r="BL446" s="7"/>
      <c r="BM446" s="7" t="str">
        <f t="shared" ca="1" si="84"/>
        <v/>
      </c>
      <c r="BN446" s="75" t="str">
        <f t="shared" si="85"/>
        <v/>
      </c>
      <c r="BO446" s="75" t="str">
        <f t="shared" si="86"/>
        <v/>
      </c>
      <c r="BU446" s="4" t="str">
        <f>IF(IFERROR(VLOOKUP(C446,C447:C$1993,1,0),"")="","",COUNTIF(C:C,C446))</f>
        <v/>
      </c>
      <c r="BY446" s="5" t="str">
        <f>IF(B446="","",IF(BU446="",1+(MAX(BY$2:BY445)),""))</f>
        <v/>
      </c>
      <c r="BZ446" s="5" t="str">
        <f t="shared" si="87"/>
        <v/>
      </c>
      <c r="CA446" s="5" t="str">
        <f t="shared" si="88"/>
        <v/>
      </c>
      <c r="CB446" s="14" t="str">
        <f t="shared" si="89"/>
        <v/>
      </c>
      <c r="CC446" s="25"/>
      <c r="CD446" s="15"/>
      <c r="CE446" s="5" t="str">
        <f t="shared" si="95"/>
        <v/>
      </c>
      <c r="CH446" s="5" t="str">
        <f t="shared" si="91"/>
        <v/>
      </c>
      <c r="CI446" s="5" t="str">
        <f>IF(J446="","",IFERROR(IF(VLOOKUP(J446,J$2:J445,1,0)=0,"",""),J446))</f>
        <v/>
      </c>
      <c r="CJ446" s="22" t="str">
        <f>IF(CI446="","",(IFERROR(VLOOKUP(MID(CI446,1,1),$DA$2:DE$28,3,0),0)+IFERROR(VLOOKUP(MID(CI446,2,1),DA$2:DE$28,4,0),0)+IFERROR(VLOOKUP(MID(CI446,3,1),DA$2:DE$28,5,0),0)+(ROW(CI446)/1000000000000)))</f>
        <v/>
      </c>
      <c r="CL446" s="5">
        <v>445</v>
      </c>
      <c r="CM446" s="5" t="str">
        <f>IFERROR(VLOOKUP(CL446,CH$2:CI1522,2,0),"")</f>
        <v/>
      </c>
      <c r="DG446" s="5" t="e">
        <f>IF(REPORTE!AH$2="si",IF(C446=VALUE(REPORTE!C$22),IF(SUM(DG447:DG$1993),CONCATENATE(INT(B446),", "),INT(B446)),""),IF(C446=VALUE(REPORTE!C$21),IF(SUM(DG447:DG$1993),CONCATENATE(INT(B446),", "),INT(B446)),""))</f>
        <v>#VALUE!</v>
      </c>
    </row>
    <row r="447" spans="1:111" s="5" customFormat="1" ht="15" customHeight="1" x14ac:dyDescent="0.25">
      <c r="A447" s="4" t="str">
        <f t="shared" ca="1" si="82"/>
        <v/>
      </c>
      <c r="B447" s="6"/>
      <c r="C447" s="8"/>
      <c r="D447" s="1" t="str">
        <f>IFERROR(INDEX('padron cfe'!B:B,MATCH(DATOS!C447,'padron cfe'!A:A,0),1),"")</f>
        <v/>
      </c>
      <c r="E447" s="1"/>
      <c r="F447" s="7"/>
      <c r="G447" s="9" t="s">
        <v>157</v>
      </c>
      <c r="H447" s="5" t="str">
        <f>IF(F447="","",IFERROR(CONCATENATE("PEUA",VLOOKUP(ESTADO,REPORTE!AV$2:AW$33,2,0),DIDTRITO_FORM,CADER_FORM,IFERROR(INDEX(BS:BS,MATCH(DAY(F447),BR:BR,0),1),DAY(F447)),IFERROR(INDEX(BS:BS,MATCH(MONTH(F447),BR:BR,0),1),MONTH(F447)),YEAR(F447),G447),""))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6"/>
        <v/>
      </c>
      <c r="T447" s="2" t="str">
        <f>IFERROR(INDEX('padron cfe'!D:D,MATCH(DATOS!C447,'padron cfe'!A:A,0),1),"")</f>
        <v/>
      </c>
      <c r="U447" s="4"/>
      <c r="V447" s="4"/>
      <c r="W447" s="4"/>
      <c r="X447" s="4"/>
      <c r="Y447" s="6"/>
      <c r="Z447" s="4"/>
      <c r="AA447" s="4" t="str">
        <f t="shared" si="93"/>
        <v/>
      </c>
      <c r="AB447" s="4"/>
      <c r="AC447" s="4"/>
      <c r="AD447" s="4"/>
      <c r="AE447" s="2" t="str">
        <f>IFERROR(IF(INDEX(AE$1:AE446,MATCH(J447,J$1:J446,0),1)=0,"",INDEX(AE$1:AE446,MATCH(J447,J$1:J446,0),1)),"")</f>
        <v/>
      </c>
      <c r="AF447" s="2" t="str">
        <f>IFERROR(IF(INDEX(AF$1:AF446,MATCH(J447,J$1:J446,0),1)=0,"",INDEX(AF$1:AF446,MATCH(J447,J$1:J446,0),1)),"")</f>
        <v/>
      </c>
      <c r="AG447" s="2" t="str">
        <f>IFERROR(IF(INDEX(AG$1:AG446,MATCH(J447,J$1:J446,0),1)=0,"",INDEX(AG$1:AG446,MATCH(J447,J$1:J446,0),1)),"")</f>
        <v/>
      </c>
      <c r="AH447" s="2"/>
      <c r="AI447" s="2"/>
      <c r="AJ447" s="2"/>
      <c r="AK447" s="4"/>
      <c r="AL447" s="4"/>
      <c r="AM447" s="4"/>
      <c r="AN447" s="4"/>
      <c r="AO447" s="4"/>
      <c r="AP447" s="4"/>
      <c r="AQ447" s="4"/>
      <c r="AR447" s="4"/>
      <c r="AS447" s="4"/>
      <c r="AU447" s="7"/>
      <c r="AV447" s="47"/>
      <c r="AW447" s="66"/>
      <c r="AX447" s="66"/>
      <c r="AY447" s="66"/>
      <c r="AZ447" s="78"/>
      <c r="BA447" s="66"/>
      <c r="BB447" s="66"/>
      <c r="BC447" s="4"/>
      <c r="BD447" s="69"/>
      <c r="BE447" s="4"/>
      <c r="BF447" s="4"/>
      <c r="BG447" s="9"/>
      <c r="BH447" s="7"/>
      <c r="BI447" s="7"/>
      <c r="BJ447" s="7"/>
      <c r="BK447" s="7"/>
      <c r="BL447" s="7"/>
      <c r="BM447" s="7" t="str">
        <f t="shared" ca="1" si="84"/>
        <v/>
      </c>
      <c r="BN447" s="75" t="str">
        <f t="shared" si="85"/>
        <v/>
      </c>
      <c r="BO447" s="75" t="str">
        <f t="shared" si="86"/>
        <v/>
      </c>
      <c r="BU447" s="4" t="str">
        <f>IF(IFERROR(VLOOKUP(C447,C448:C$1993,1,0),"")="","",COUNTIF(C:C,C447))</f>
        <v/>
      </c>
      <c r="BY447" s="5" t="str">
        <f>IF(B447="","",IF(BU447="",1+(MAX(BY$2:BY446)),""))</f>
        <v/>
      </c>
      <c r="BZ447" s="5" t="str">
        <f t="shared" si="87"/>
        <v/>
      </c>
      <c r="CA447" s="5" t="str">
        <f t="shared" si="88"/>
        <v/>
      </c>
      <c r="CB447" s="14" t="str">
        <f t="shared" si="89"/>
        <v/>
      </c>
      <c r="CC447" s="25"/>
      <c r="CD447" s="15"/>
      <c r="CE447" s="5" t="str">
        <f t="shared" si="95"/>
        <v/>
      </c>
      <c r="CH447" s="5" t="str">
        <f t="shared" si="91"/>
        <v/>
      </c>
      <c r="CI447" s="5" t="str">
        <f>IF(J447="","",IFERROR(IF(VLOOKUP(J447,J$2:J446,1,0)=0,"",""),J447))</f>
        <v/>
      </c>
      <c r="CJ447" s="22" t="str">
        <f>IF(CI447="","",(IFERROR(VLOOKUP(MID(CI447,1,1),$DA$2:DE$28,3,0),0)+IFERROR(VLOOKUP(MID(CI447,2,1),DA$2:DE$28,4,0),0)+IFERROR(VLOOKUP(MID(CI447,3,1),DA$2:DE$28,5,0),0)+(ROW(CI447)/1000000000000)))</f>
        <v/>
      </c>
      <c r="CL447" s="5">
        <v>446</v>
      </c>
      <c r="CM447" s="5" t="str">
        <f>IFERROR(VLOOKUP(CL447,CH$2:CI1523,2,0),"")</f>
        <v/>
      </c>
      <c r="DG447" s="5" t="e">
        <f>IF(REPORTE!AH$2="si",IF(C447=VALUE(REPORTE!C$22),IF(SUM(DG448:DG$1993),CONCATENATE(INT(B447),", "),INT(B447)),""),IF(C447=VALUE(REPORTE!C$21),IF(SUM(DG448:DG$1993),CONCATENATE(INT(B447),", "),INT(B447)),""))</f>
        <v>#VALUE!</v>
      </c>
    </row>
    <row r="448" spans="1:111" s="5" customFormat="1" ht="15" customHeight="1" x14ac:dyDescent="0.25">
      <c r="A448" s="4" t="str">
        <f t="shared" ca="1" si="82"/>
        <v/>
      </c>
      <c r="B448" s="6"/>
      <c r="C448" s="8"/>
      <c r="D448" s="1" t="str">
        <f>IFERROR(INDEX('padron cfe'!B:B,MATCH(DATOS!C448,'padron cfe'!A:A,0),1),"")</f>
        <v/>
      </c>
      <c r="E448" s="1"/>
      <c r="F448" s="7"/>
      <c r="G448" s="9" t="s">
        <v>157</v>
      </c>
      <c r="H448" s="5" t="str">
        <f>IF(F448="","",IFERROR(CONCATENATE("PEUA",VLOOKUP(ESTADO,REPORTE!AV$2:AW$33,2,0),DIDTRITO_FORM,CADER_FORM,IFERROR(INDEX(BS:BS,MATCH(DAY(F448),BR:BR,0),1),DAY(F448)),IFERROR(INDEX(BS:BS,MATCH(MONTH(F448),BR:BR,0),1),MONTH(F448)),YEAR(F448),G448),""))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6"/>
        <v/>
      </c>
      <c r="T448" s="2" t="str">
        <f>IFERROR(INDEX('padron cfe'!D:D,MATCH(DATOS!C448,'padron cfe'!A:A,0),1),"")</f>
        <v/>
      </c>
      <c r="U448" s="4"/>
      <c r="V448" s="4"/>
      <c r="W448" s="4"/>
      <c r="X448" s="4"/>
      <c r="Y448" s="6"/>
      <c r="Z448" s="4"/>
      <c r="AA448" s="4" t="str">
        <f t="shared" si="93"/>
        <v/>
      </c>
      <c r="AB448" s="4"/>
      <c r="AC448" s="4"/>
      <c r="AD448" s="4"/>
      <c r="AE448" s="2" t="str">
        <f>IFERROR(IF(INDEX(AE$1:AE447,MATCH(J448,J$1:J447,0),1)=0,"",INDEX(AE$1:AE447,MATCH(J448,J$1:J447,0),1)),"")</f>
        <v/>
      </c>
      <c r="AF448" s="2" t="str">
        <f>IFERROR(IF(INDEX(AF$1:AF447,MATCH(J448,J$1:J447,0),1)=0,"",INDEX(AF$1:AF447,MATCH(J448,J$1:J447,0),1)),"")</f>
        <v/>
      </c>
      <c r="AG448" s="2" t="str">
        <f>IFERROR(IF(INDEX(AG$1:AG447,MATCH(J448,J$1:J447,0),1)=0,"",INDEX(AG$1:AG447,MATCH(J448,J$1:J447,0),1)),"")</f>
        <v/>
      </c>
      <c r="AH448" s="2"/>
      <c r="AI448" s="2"/>
      <c r="AJ448" s="2"/>
      <c r="AK448" s="4"/>
      <c r="AL448" s="4"/>
      <c r="AM448" s="4"/>
      <c r="AN448" s="4"/>
      <c r="AO448" s="4"/>
      <c r="AP448" s="4"/>
      <c r="AQ448" s="4"/>
      <c r="AR448" s="4"/>
      <c r="AS448" s="4"/>
      <c r="AU448" s="7"/>
      <c r="AV448" s="47"/>
      <c r="AW448" s="66"/>
      <c r="AX448" s="66"/>
      <c r="AY448" s="66"/>
      <c r="AZ448" s="78"/>
      <c r="BA448" s="66"/>
      <c r="BB448" s="66"/>
      <c r="BC448" s="4"/>
      <c r="BD448" s="69"/>
      <c r="BE448" s="4"/>
      <c r="BF448" s="4"/>
      <c r="BG448" s="9"/>
      <c r="BH448" s="7"/>
      <c r="BI448" s="7"/>
      <c r="BJ448" s="7"/>
      <c r="BK448" s="7"/>
      <c r="BL448" s="7"/>
      <c r="BM448" s="7" t="str">
        <f t="shared" ca="1" si="84"/>
        <v/>
      </c>
      <c r="BN448" s="75" t="str">
        <f t="shared" si="85"/>
        <v/>
      </c>
      <c r="BO448" s="75" t="str">
        <f t="shared" si="86"/>
        <v/>
      </c>
      <c r="BU448" s="4" t="str">
        <f>IF(IFERROR(VLOOKUP(C448,C449:C$1993,1,0),"")="","",COUNTIF(C:C,C448))</f>
        <v/>
      </c>
      <c r="BY448" s="5" t="str">
        <f>IF(B448="","",IF(BU448="",1+(MAX(BY$2:BY447)),""))</f>
        <v/>
      </c>
      <c r="BZ448" s="5" t="str">
        <f t="shared" si="87"/>
        <v/>
      </c>
      <c r="CA448" s="5" t="str">
        <f t="shared" si="88"/>
        <v/>
      </c>
      <c r="CB448" s="14" t="str">
        <f t="shared" si="89"/>
        <v/>
      </c>
      <c r="CC448" s="25"/>
      <c r="CD448" s="15"/>
      <c r="CE448" s="5" t="str">
        <f t="shared" si="95"/>
        <v/>
      </c>
      <c r="CH448" s="5" t="str">
        <f t="shared" si="91"/>
        <v/>
      </c>
      <c r="CI448" s="5" t="str">
        <f>IF(J448="","",IFERROR(IF(VLOOKUP(J448,J$2:J447,1,0)=0,"",""),J448))</f>
        <v/>
      </c>
      <c r="CJ448" s="22" t="str">
        <f>IF(CI448="","",(IFERROR(VLOOKUP(MID(CI448,1,1),$DA$2:DE$28,3,0),0)+IFERROR(VLOOKUP(MID(CI448,2,1),DA$2:DE$28,4,0),0)+IFERROR(VLOOKUP(MID(CI448,3,1),DA$2:DE$28,5,0),0)+(ROW(CI448)/1000000000000)))</f>
        <v/>
      </c>
      <c r="CL448" s="5">
        <v>447</v>
      </c>
      <c r="CM448" s="5" t="str">
        <f>IFERROR(VLOOKUP(CL448,CH$2:CI1524,2,0),"")</f>
        <v/>
      </c>
      <c r="DG448" s="5" t="e">
        <f>IF(REPORTE!AH$2="si",IF(C448=VALUE(REPORTE!C$22),IF(SUM(DG449:DG$1993),CONCATENATE(INT(B448),", "),INT(B448)),""),IF(C448=VALUE(REPORTE!C$21),IF(SUM(DG449:DG$1993),CONCATENATE(INT(B448),", "),INT(B448)),""))</f>
        <v>#VALUE!</v>
      </c>
    </row>
    <row r="449" spans="1:112" s="5" customFormat="1" ht="15" customHeight="1" x14ac:dyDescent="0.25">
      <c r="A449" s="4" t="str">
        <f t="shared" ca="1" si="82"/>
        <v/>
      </c>
      <c r="B449" s="6"/>
      <c r="C449" s="8"/>
      <c r="D449" s="1" t="str">
        <f>IFERROR(INDEX('padron cfe'!B:B,MATCH(DATOS!C449,'padron cfe'!A:A,0),1),"")</f>
        <v/>
      </c>
      <c r="E449" s="1"/>
      <c r="F449" s="7"/>
      <c r="G449" s="9" t="s">
        <v>157</v>
      </c>
      <c r="H449" s="5" t="str">
        <f>IF(F449="","",IFERROR(CONCATENATE("PEUA",VLOOKUP(ESTADO,REPORTE!AV$2:AW$33,2,0),DIDTRITO_FORM,CADER_FORM,IFERROR(INDEX(BS:BS,MATCH(DAY(F449),BR:BR,0),1),DAY(F449)),IFERROR(INDEX(BS:BS,MATCH(MONTH(F449),BR:BR,0),1),MONTH(F449)),YEAR(F449),G449),""))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6"/>
        <v/>
      </c>
      <c r="T449" s="2" t="str">
        <f>IFERROR(INDEX('padron cfe'!D:D,MATCH(DATOS!C449,'padron cfe'!A:A,0),1),"")</f>
        <v/>
      </c>
      <c r="U449" s="4"/>
      <c r="V449" s="4"/>
      <c r="W449" s="4"/>
      <c r="X449" s="4"/>
      <c r="Y449" s="6"/>
      <c r="Z449" s="4"/>
      <c r="AA449" s="4" t="str">
        <f t="shared" si="93"/>
        <v/>
      </c>
      <c r="AB449" s="4"/>
      <c r="AC449" s="4"/>
      <c r="AD449" s="4"/>
      <c r="AE449" s="2" t="str">
        <f>IFERROR(IF(INDEX(AE$1:AE448,MATCH(J449,J$1:J448,0),1)=0,"",INDEX(AE$1:AE448,MATCH(J449,J$1:J448,0),1)),"")</f>
        <v/>
      </c>
      <c r="AF449" s="2" t="str">
        <f>IFERROR(IF(INDEX(AF$1:AF448,MATCH(J449,J$1:J448,0),1)=0,"",INDEX(AF$1:AF448,MATCH(J449,J$1:J448,0),1)),"")</f>
        <v/>
      </c>
      <c r="AG449" s="2" t="str">
        <f>IFERROR(IF(INDEX(AG$1:AG448,MATCH(J449,J$1:J448,0),1)=0,"",INDEX(AG$1:AG448,MATCH(J449,J$1:J448,0),1)),"")</f>
        <v/>
      </c>
      <c r="AH449" s="2"/>
      <c r="AI449" s="2"/>
      <c r="AJ449" s="2"/>
      <c r="AK449" s="4"/>
      <c r="AL449" s="4"/>
      <c r="AM449" s="4"/>
      <c r="AN449" s="4"/>
      <c r="AO449" s="4"/>
      <c r="AP449" s="4"/>
      <c r="AQ449" s="4"/>
      <c r="AR449" s="4"/>
      <c r="AS449" s="4"/>
      <c r="AU449" s="7"/>
      <c r="AV449" s="47"/>
      <c r="AW449" s="66"/>
      <c r="AX449" s="66"/>
      <c r="AY449" s="66"/>
      <c r="AZ449" s="78"/>
      <c r="BA449" s="66"/>
      <c r="BB449" s="66"/>
      <c r="BC449" s="4"/>
      <c r="BD449" s="69"/>
      <c r="BE449" s="4"/>
      <c r="BF449" s="4"/>
      <c r="BG449" s="9"/>
      <c r="BH449" s="7"/>
      <c r="BI449" s="7"/>
      <c r="BJ449" s="7"/>
      <c r="BK449" s="7"/>
      <c r="BL449" s="7"/>
      <c r="BM449" s="7" t="str">
        <f t="shared" ca="1" si="84"/>
        <v/>
      </c>
      <c r="BN449" s="75" t="str">
        <f t="shared" si="85"/>
        <v/>
      </c>
      <c r="BO449" s="75" t="str">
        <f t="shared" si="86"/>
        <v/>
      </c>
      <c r="BU449" s="4" t="str">
        <f>IF(IFERROR(VLOOKUP(C449,C450:C$1993,1,0),"")="","",COUNTIF(C:C,C449))</f>
        <v/>
      </c>
      <c r="BY449" s="5" t="str">
        <f>IF(B449="","",IF(BU449="",1+(MAX(BY$2:BY448)),""))</f>
        <v/>
      </c>
      <c r="BZ449" s="5" t="str">
        <f t="shared" si="87"/>
        <v/>
      </c>
      <c r="CA449" s="5" t="str">
        <f t="shared" si="88"/>
        <v/>
      </c>
      <c r="CB449" s="14" t="str">
        <f t="shared" si="89"/>
        <v/>
      </c>
      <c r="CC449" s="25"/>
      <c r="CD449" s="15"/>
      <c r="CE449" s="5" t="str">
        <f t="shared" si="95"/>
        <v/>
      </c>
      <c r="CH449" s="5" t="str">
        <f t="shared" si="91"/>
        <v/>
      </c>
      <c r="CI449" s="5" t="str">
        <f>IF(J449="","",IFERROR(IF(VLOOKUP(J449,J$2:J448,1,0)=0,"",""),J449))</f>
        <v/>
      </c>
      <c r="CJ449" s="22" t="str">
        <f>IF(CI449="","",(IFERROR(VLOOKUP(MID(CI449,1,1),$DA$2:DE$28,3,0),0)+IFERROR(VLOOKUP(MID(CI449,2,1),DA$2:DE$28,4,0),0)+IFERROR(VLOOKUP(MID(CI449,3,1),DA$2:DE$28,5,0),0)+(ROW(CI449)/1000000000000)))</f>
        <v/>
      </c>
      <c r="CL449" s="5">
        <v>448</v>
      </c>
      <c r="CM449" s="5" t="str">
        <f>IFERROR(VLOOKUP(CL449,CH$2:CI1525,2,0),"")</f>
        <v/>
      </c>
      <c r="DG449" s="5" t="e">
        <f>IF(REPORTE!AH$2="si",IF(C449=VALUE(REPORTE!C$22),IF(SUM(DG450:DG$1993),CONCATENATE(INT(B449),", "),INT(B449)),""),IF(C449=VALUE(REPORTE!C$21),IF(SUM(DG450:DG$1993),CONCATENATE(INT(B449),", "),INT(B449)),""))</f>
        <v>#VALUE!</v>
      </c>
    </row>
    <row r="450" spans="1:112" s="5" customFormat="1" ht="15" customHeight="1" x14ac:dyDescent="0.25">
      <c r="A450" s="4" t="str">
        <f t="shared" ref="A450:A513" ca="1" si="97">IF(OR(BO450="",BM450="",BM450="VENCIDO"),IF(B450="","",IF(LEN(B450)=1,"000"&amp;B450,IF(LEN(B450)=2,"00"&amp;B450,IF(LEN(B450)=3,"0"&amp;B450,B450)))),C450)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IF(F450="","",IFERROR(CONCATENATE("PEUA",VLOOKUP(ESTADO,REPORTE!AV$2:AW$33,2,0),DIDTRITO_FORM,CADER_FORM,IFERROR(INDEX(BS:BS,MATCH(DAY(F450),BR:BR,0),1),DAY(F450)),IFERROR(INDEX(BS:BS,MATCH(MONTH(F450),BR:BR,0),1),MONTH(F450)),YEAR(F450),G450),""))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6"/>
        <v/>
      </c>
      <c r="T450" s="2" t="str">
        <f>IFERROR(INDEX('padron cfe'!D:D,MATCH(DATOS!C450,'padron cfe'!A:A,0),1),"")</f>
        <v/>
      </c>
      <c r="U450" s="4"/>
      <c r="V450" s="4"/>
      <c r="W450" s="4"/>
      <c r="X450" s="4"/>
      <c r="Y450" s="6"/>
      <c r="Z450" s="4"/>
      <c r="AA450" s="4" t="str">
        <f t="shared" ref="AA450:AA513" si="98">IF(Z450="","",(Z450*0.746*365*24)*0.75+438)</f>
        <v/>
      </c>
      <c r="AB450" s="4"/>
      <c r="AC450" s="4"/>
      <c r="AD450" s="4"/>
      <c r="AE450" s="2" t="str">
        <f>IFERROR(IF(INDEX(AE$1:AE449,MATCH(J450,J$1:J449,0),1)=0,"",INDEX(AE$1:AE449,MATCH(J450,J$1:J449,0),1)),"")</f>
        <v/>
      </c>
      <c r="AF450" s="2" t="str">
        <f>IFERROR(IF(INDEX(AF$1:AF449,MATCH(J450,J$1:J449,0),1)=0,"",INDEX(AF$1:AF449,MATCH(J450,J$1:J449,0),1)),"")</f>
        <v/>
      </c>
      <c r="AG450" s="2" t="str">
        <f>IFERROR(IF(INDEX(AG$1:AG449,MATCH(J450,J$1:J449,0),1)=0,"",INDEX(AG$1:AG449,MATCH(J450,J$1:J449,0),1)),"")</f>
        <v/>
      </c>
      <c r="AH450" s="2"/>
      <c r="AI450" s="2"/>
      <c r="AJ450" s="2"/>
      <c r="AK450" s="4"/>
      <c r="AL450" s="4"/>
      <c r="AM450" s="4"/>
      <c r="AN450" s="4"/>
      <c r="AO450" s="4"/>
      <c r="AP450" s="4"/>
      <c r="AQ450" s="4"/>
      <c r="AR450" s="4"/>
      <c r="AS450" s="4"/>
      <c r="AU450" s="7"/>
      <c r="AV450" s="47"/>
      <c r="AW450" s="66"/>
      <c r="AX450" s="66"/>
      <c r="AY450" s="66"/>
      <c r="AZ450" s="78"/>
      <c r="BA450" s="66"/>
      <c r="BB450" s="66"/>
      <c r="BC450" s="4"/>
      <c r="BD450" s="69"/>
      <c r="BE450" s="4"/>
      <c r="BF450" s="4"/>
      <c r="BG450" s="9"/>
      <c r="BH450" s="7"/>
      <c r="BI450" s="7"/>
      <c r="BJ450" s="7"/>
      <c r="BK450" s="7"/>
      <c r="BL450" s="7"/>
      <c r="BM450" s="7" t="str">
        <f t="shared" ref="BM450:BM513" ca="1" si="99">IFERROR(IF(BG450="","",IF(BC450=5,"",IF(BG450-TODAY()&gt;0,"VIGENTE","VENCIDO"))),"")</f>
        <v/>
      </c>
      <c r="BN450" s="75" t="str">
        <f t="shared" ref="BN450:BN513" si="100">IFERROR(IF(BD450=0,"",BD450/6000),"")</f>
        <v/>
      </c>
      <c r="BO450" s="75" t="str">
        <f t="shared" ref="BO450:BO513" si="101">IFERROR(IF(VALUE(AU450)&gt;VALUE(APERTURA_VENTANILLA),"OK",""),"")</f>
        <v/>
      </c>
      <c r="BU450" s="4" t="str">
        <f>IF(IFERROR(VLOOKUP(C450,C451:C$1993,1,0),"")="","",COUNTIF(C:C,C450))</f>
        <v/>
      </c>
      <c r="BY450" s="5" t="str">
        <f>IF(B450="","",IF(BU450="",1+(MAX(BY$2:BY449)),""))</f>
        <v/>
      </c>
      <c r="BZ450" s="5" t="str">
        <f t="shared" ref="BZ450:BZ513" si="102">IF(BY450="","",AA450)</f>
        <v/>
      </c>
      <c r="CA450" s="5" t="str">
        <f t="shared" ref="CA450:CA513" si="103">IF(BY450="","",H450)</f>
        <v/>
      </c>
      <c r="CB450" s="14" t="str">
        <f t="shared" ref="CB450:CB513" si="104">IF(BY450="","",C450)</f>
        <v/>
      </c>
      <c r="CC450" s="25"/>
      <c r="CD450" s="15"/>
      <c r="CE450" s="5" t="str">
        <f t="shared" si="95"/>
        <v/>
      </c>
      <c r="CH450" s="5" t="str">
        <f t="shared" ref="CH450:CH513" si="105">IFERROR(RANK(CJ450,CJ$2:CJ$1493,1),"")</f>
        <v/>
      </c>
      <c r="CI450" s="5" t="str">
        <f>IF(J450="","",IFERROR(IF(VLOOKUP(J450,J$2:J449,1,0)=0,"",""),J450))</f>
        <v/>
      </c>
      <c r="CJ450" s="22" t="str">
        <f>IF(CI450="","",(IFERROR(VLOOKUP(MID(CI450,1,1),$DA$2:DE$28,3,0),0)+IFERROR(VLOOKUP(MID(CI450,2,1),DA$2:DE$28,4,0),0)+IFERROR(VLOOKUP(MID(CI450,3,1),DA$2:DE$28,5,0),0)+(ROW(CI450)/1000000000000)))</f>
        <v/>
      </c>
      <c r="CL450" s="5">
        <v>449</v>
      </c>
      <c r="CM450" s="5" t="str">
        <f>IFERROR(VLOOKUP(CL450,CH$2:CI1526,2,0),"")</f>
        <v/>
      </c>
      <c r="DG450" s="5" t="e">
        <f>IF(REPORTE!AH$2="si",IF(C450=VALUE(REPORTE!C$22),IF(SUM(DG451:DG$1993),CONCATENATE(INT(B450),", "),INT(B450)),""),IF(C450=VALUE(REPORTE!C$21),IF(SUM(DG451:DG$1993),CONCATENATE(INT(B450),", "),INT(B450)),""))</f>
        <v>#VALUE!</v>
      </c>
    </row>
    <row r="451" spans="1:112" s="5" customFormat="1" ht="15" customHeight="1" x14ac:dyDescent="0.25">
      <c r="A451" s="4" t="str">
        <f t="shared" ca="1" si="97"/>
        <v/>
      </c>
      <c r="B451" s="6"/>
      <c r="C451" s="8"/>
      <c r="D451" s="1" t="str">
        <f>IFERROR(INDEX('padron cfe'!B:B,MATCH(DATOS!C451,'padron cfe'!A:A,0),1),"")</f>
        <v/>
      </c>
      <c r="E451" s="1"/>
      <c r="F451" s="7"/>
      <c r="G451" s="9" t="s">
        <v>157</v>
      </c>
      <c r="H451" s="5" t="str">
        <f>IF(F451="","",IFERROR(CONCATENATE("PEUA",VLOOKUP(ESTADO,REPORTE!AV$2:AW$33,2,0),DIDTRITO_FORM,CADER_FORM,IFERROR(INDEX(BS:BS,MATCH(DAY(F451),BR:BR,0),1),DAY(F451)),IFERROR(INDEX(BS:BS,MATCH(MONTH(F451),BR:BR,0),1),MONTH(F451)),YEAR(F451),G451),""))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96"/>
        <v/>
      </c>
      <c r="T451" s="2" t="str">
        <f>IFERROR(INDEX('padron cfe'!D:D,MATCH(DATOS!C451,'padron cfe'!A:A,0),1),"")</f>
        <v/>
      </c>
      <c r="U451" s="4"/>
      <c r="V451" s="4"/>
      <c r="W451" s="4"/>
      <c r="X451" s="4"/>
      <c r="Y451" s="6"/>
      <c r="Z451" s="4"/>
      <c r="AA451" s="4" t="str">
        <f t="shared" si="98"/>
        <v/>
      </c>
      <c r="AB451" s="4"/>
      <c r="AC451" s="4"/>
      <c r="AD451" s="4"/>
      <c r="AE451" s="2" t="str">
        <f>IFERROR(IF(INDEX(AE$1:AE450,MATCH(J451,J$1:J450,0),1)=0,"",INDEX(AE$1:AE450,MATCH(J451,J$1:J450,0),1)),"")</f>
        <v/>
      </c>
      <c r="AF451" s="2" t="str">
        <f>IFERROR(IF(INDEX(AF$1:AF450,MATCH(J451,J$1:J450,0),1)=0,"",INDEX(AF$1:AF450,MATCH(J451,J$1:J450,0),1)),"")</f>
        <v/>
      </c>
      <c r="AG451" s="2" t="str">
        <f>IFERROR(IF(INDEX(AG$1:AG450,MATCH(J451,J$1:J450,0),1)=0,"",INDEX(AG$1:AG450,MATCH(J451,J$1:J450,0),1)),"")</f>
        <v/>
      </c>
      <c r="AH451" s="2"/>
      <c r="AI451" s="2"/>
      <c r="AJ451" s="2"/>
      <c r="AK451" s="4"/>
      <c r="AL451" s="4"/>
      <c r="AM451" s="4"/>
      <c r="AN451" s="4"/>
      <c r="AO451" s="4"/>
      <c r="AP451" s="4"/>
      <c r="AQ451" s="4"/>
      <c r="AR451" s="4"/>
      <c r="AS451" s="4"/>
      <c r="AU451" s="7"/>
      <c r="AV451" s="47"/>
      <c r="AW451" s="66"/>
      <c r="AX451" s="66"/>
      <c r="AY451" s="66"/>
      <c r="AZ451" s="78"/>
      <c r="BA451" s="66"/>
      <c r="BB451" s="66"/>
      <c r="BC451" s="4"/>
      <c r="BD451" s="69"/>
      <c r="BE451" s="4"/>
      <c r="BF451" s="4"/>
      <c r="BG451" s="9"/>
      <c r="BH451" s="7"/>
      <c r="BI451" s="7"/>
      <c r="BJ451" s="7"/>
      <c r="BK451" s="7"/>
      <c r="BL451" s="7"/>
      <c r="BM451" s="7" t="str">
        <f t="shared" ca="1" si="99"/>
        <v/>
      </c>
      <c r="BN451" s="75" t="str">
        <f t="shared" si="100"/>
        <v/>
      </c>
      <c r="BO451" s="75" t="str">
        <f t="shared" si="101"/>
        <v/>
      </c>
      <c r="BU451" s="4" t="str">
        <f>IF(IFERROR(VLOOKUP(C451,C452:C$1993,1,0),"")="","",COUNTIF(C:C,C451))</f>
        <v/>
      </c>
      <c r="BY451" s="5" t="str">
        <f>IF(B451="","",IF(BU451="",1+(MAX(BY$2:BY450)),""))</f>
        <v/>
      </c>
      <c r="BZ451" s="5" t="str">
        <f t="shared" si="102"/>
        <v/>
      </c>
      <c r="CA451" s="5" t="str">
        <f t="shared" si="103"/>
        <v/>
      </c>
      <c r="CB451" s="14" t="str">
        <f t="shared" si="104"/>
        <v/>
      </c>
      <c r="CC451" s="25"/>
      <c r="CD451" s="15"/>
      <c r="CE451" s="5" t="str">
        <f t="shared" si="95"/>
        <v/>
      </c>
      <c r="CH451" s="5" t="str">
        <f t="shared" si="105"/>
        <v/>
      </c>
      <c r="CI451" s="5" t="str">
        <f>IF(J451="","",IFERROR(IF(VLOOKUP(J451,J$2:J450,1,0)=0,"",""),J451))</f>
        <v/>
      </c>
      <c r="CJ451" s="22" t="str">
        <f>IF(CI451="","",(IFERROR(VLOOKUP(MID(CI451,1,1),$DA$2:DE$28,3,0),0)+IFERROR(VLOOKUP(MID(CI451,2,1),DA$2:DE$28,4,0),0)+IFERROR(VLOOKUP(MID(CI451,3,1),DA$2:DE$28,5,0),0)+(ROW(CI451)/1000000000000)))</f>
        <v/>
      </c>
      <c r="CL451" s="5">
        <v>450</v>
      </c>
      <c r="CM451" s="5" t="str">
        <f>IFERROR(VLOOKUP(CL451,CH$2:CI1527,2,0),"")</f>
        <v/>
      </c>
      <c r="DG451" s="5" t="e">
        <f>IF(REPORTE!AH$2="si",IF(C451=VALUE(REPORTE!C$22),IF(SUM(DG452:DG$1993),CONCATENATE(INT(B451),", "),INT(B451)),""),IF(C451=VALUE(REPORTE!C$21),IF(SUM(DG452:DG$1993),CONCATENATE(INT(B451),", "),INT(B451)),""))</f>
        <v>#VALUE!</v>
      </c>
    </row>
    <row r="452" spans="1:112" s="5" customFormat="1" ht="15" customHeight="1" x14ac:dyDescent="0.25">
      <c r="A452" s="4" t="str">
        <f t="shared" ca="1" si="97"/>
        <v/>
      </c>
      <c r="B452" s="6"/>
      <c r="C452" s="8"/>
      <c r="D452" s="1" t="str">
        <f>IFERROR(INDEX('padron cfe'!B:B,MATCH(DATOS!C452,'padron cfe'!A:A,0),1),"")</f>
        <v/>
      </c>
      <c r="E452" s="1"/>
      <c r="F452" s="7"/>
      <c r="G452" s="9" t="s">
        <v>157</v>
      </c>
      <c r="H452" s="5" t="str">
        <f>IF(F452="","",IFERROR(CONCATENATE("PEUA",VLOOKUP(ESTADO,REPORTE!AV$2:AW$33,2,0),DIDTRITO_FORM,CADER_FORM,IFERROR(INDEX(BS:BS,MATCH(DAY(F452),BR:BR,0),1),DAY(F452)),IFERROR(INDEX(BS:BS,MATCH(MONTH(F452),BR:BR,0),1),MONTH(F452)),YEAR(F452),G452),""))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96"/>
        <v/>
      </c>
      <c r="T452" s="2" t="str">
        <f>IFERROR(INDEX('padron cfe'!D:D,MATCH(DATOS!C452,'padron cfe'!A:A,0),1),"")</f>
        <v/>
      </c>
      <c r="U452" s="4"/>
      <c r="V452" s="4"/>
      <c r="W452" s="4"/>
      <c r="X452" s="4"/>
      <c r="Y452" s="6"/>
      <c r="Z452" s="4"/>
      <c r="AA452" s="4" t="str">
        <f t="shared" si="98"/>
        <v/>
      </c>
      <c r="AB452" s="4"/>
      <c r="AC452" s="4"/>
      <c r="AD452" s="4"/>
      <c r="AE452" s="2" t="str">
        <f>IFERROR(IF(INDEX(AE$1:AE451,MATCH(J452,J$1:J451,0),1)=0,"",INDEX(AE$1:AE451,MATCH(J452,J$1:J451,0),1)),"")</f>
        <v/>
      </c>
      <c r="AF452" s="2" t="str">
        <f>IFERROR(IF(INDEX(AF$1:AF451,MATCH(J452,J$1:J451,0),1)=0,"",INDEX(AF$1:AF451,MATCH(J452,J$1:J451,0),1)),"")</f>
        <v/>
      </c>
      <c r="AG452" s="2" t="str">
        <f>IFERROR(IF(INDEX(AG$1:AG451,MATCH(J452,J$1:J451,0),1)=0,"",INDEX(AG$1:AG451,MATCH(J452,J$1:J451,0),1)),"")</f>
        <v/>
      </c>
      <c r="AH452" s="2"/>
      <c r="AI452" s="2"/>
      <c r="AJ452" s="2"/>
      <c r="AK452" s="4"/>
      <c r="AL452" s="4"/>
      <c r="AM452" s="4"/>
      <c r="AN452" s="4"/>
      <c r="AO452" s="4"/>
      <c r="AP452" s="4"/>
      <c r="AQ452" s="4"/>
      <c r="AR452" s="4"/>
      <c r="AS452" s="4"/>
      <c r="AU452" s="7"/>
      <c r="AV452" s="47"/>
      <c r="AW452" s="66"/>
      <c r="AX452" s="66"/>
      <c r="AY452" s="66"/>
      <c r="AZ452" s="78"/>
      <c r="BA452" s="66"/>
      <c r="BB452" s="66"/>
      <c r="BC452" s="4"/>
      <c r="BD452" s="69"/>
      <c r="BE452" s="4"/>
      <c r="BF452" s="4"/>
      <c r="BG452" s="9"/>
      <c r="BH452" s="7"/>
      <c r="BI452" s="7"/>
      <c r="BJ452" s="7"/>
      <c r="BK452" s="7"/>
      <c r="BL452" s="7"/>
      <c r="BM452" s="7" t="str">
        <f t="shared" ca="1" si="99"/>
        <v/>
      </c>
      <c r="BN452" s="75" t="str">
        <f t="shared" si="100"/>
        <v/>
      </c>
      <c r="BO452" s="75" t="str">
        <f t="shared" si="101"/>
        <v/>
      </c>
      <c r="BU452" s="4" t="str">
        <f>IF(IFERROR(VLOOKUP(C452,C453:C$1993,1,0),"")="","",COUNTIF(C:C,C452))</f>
        <v/>
      </c>
      <c r="BY452" s="5" t="str">
        <f>IF(B452="","",IF(BU452="",1+(MAX(BY$2:BY451)),""))</f>
        <v/>
      </c>
      <c r="BZ452" s="5" t="str">
        <f t="shared" si="102"/>
        <v/>
      </c>
      <c r="CA452" s="5" t="str">
        <f t="shared" si="103"/>
        <v/>
      </c>
      <c r="CB452" s="14" t="str">
        <f t="shared" si="104"/>
        <v/>
      </c>
      <c r="CC452" s="25"/>
      <c r="CD452" s="15"/>
      <c r="CE452" s="5" t="str">
        <f t="shared" si="95"/>
        <v/>
      </c>
      <c r="CH452" s="5" t="str">
        <f t="shared" si="105"/>
        <v/>
      </c>
      <c r="CI452" s="5" t="str">
        <f>IF(J452="","",IFERROR(IF(VLOOKUP(J452,J$2:J451,1,0)=0,"",""),J452))</f>
        <v/>
      </c>
      <c r="CJ452" s="22" t="str">
        <f>IF(CI452="","",(IFERROR(VLOOKUP(MID(CI452,1,1),$DA$2:DE$28,3,0),0)+IFERROR(VLOOKUP(MID(CI452,2,1),DA$2:DE$28,4,0),0)+IFERROR(VLOOKUP(MID(CI452,3,1),DA$2:DE$28,5,0),0)+(ROW(CI452)/1000000000000)))</f>
        <v/>
      </c>
      <c r="CL452" s="5">
        <v>451</v>
      </c>
      <c r="CM452" s="5" t="str">
        <f>IFERROR(VLOOKUP(CL452,CH$2:CI1528,2,0),"")</f>
        <v/>
      </c>
      <c r="DG452" s="5" t="e">
        <f>IF(REPORTE!AH$2="si",IF(C452=VALUE(REPORTE!C$22),IF(SUM(DG453:DG$1993),CONCATENATE(INT(B452),", "),INT(B452)),""),IF(C452=VALUE(REPORTE!C$21),IF(SUM(DG453:DG$1993),CONCATENATE(INT(B452),", "),INT(B452)),""))</f>
        <v>#VALUE!</v>
      </c>
    </row>
    <row r="453" spans="1:112" s="5" customFormat="1" ht="15" customHeight="1" x14ac:dyDescent="0.25">
      <c r="A453" s="4" t="str">
        <f t="shared" ca="1" si="97"/>
        <v/>
      </c>
      <c r="B453" s="6"/>
      <c r="C453" s="8"/>
      <c r="D453" s="1" t="str">
        <f>IFERROR(INDEX('padron cfe'!B:B,MATCH(DATOS!C453,'padron cfe'!A:A,0),1),"")</f>
        <v/>
      </c>
      <c r="E453" s="1"/>
      <c r="F453" s="7"/>
      <c r="G453" s="9" t="s">
        <v>157</v>
      </c>
      <c r="H453" s="5" t="str">
        <f>IF(F453="","",IFERROR(CONCATENATE("PEUA",VLOOKUP(ESTADO,REPORTE!AV$2:AW$33,2,0),DIDTRITO_FORM,CADER_FORM,IFERROR(INDEX(BS:BS,MATCH(DAY(F453),BR:BR,0),1),DAY(F453)),IFERROR(INDEX(BS:BS,MATCH(MONTH(F453),BR:BR,0),1),MONTH(F453)),YEAR(F453),G453),""))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96"/>
        <v/>
      </c>
      <c r="T453" s="2" t="str">
        <f>IFERROR(INDEX('padron cfe'!D:D,MATCH(DATOS!C453,'padron cfe'!A:A,0),1),"")</f>
        <v/>
      </c>
      <c r="U453" s="4"/>
      <c r="V453" s="4"/>
      <c r="W453" s="4"/>
      <c r="X453" s="4"/>
      <c r="Y453" s="6"/>
      <c r="Z453" s="4"/>
      <c r="AA453" s="4" t="str">
        <f t="shared" si="98"/>
        <v/>
      </c>
      <c r="AB453" s="4"/>
      <c r="AC453" s="4"/>
      <c r="AD453" s="4"/>
      <c r="AE453" s="2" t="str">
        <f>IFERROR(IF(INDEX(AE$1:AE452,MATCH(J453,J$1:J452,0),1)=0,"",INDEX(AE$1:AE452,MATCH(J453,J$1:J452,0),1)),"")</f>
        <v/>
      </c>
      <c r="AF453" s="2" t="str">
        <f>IFERROR(IF(INDEX(AF$1:AF452,MATCH(J453,J$1:J452,0),1)=0,"",INDEX(AF$1:AF452,MATCH(J453,J$1:J452,0),1)),"")</f>
        <v/>
      </c>
      <c r="AG453" s="2" t="str">
        <f>IFERROR(IF(INDEX(AG$1:AG452,MATCH(J453,J$1:J452,0),1)=0,"",INDEX(AG$1:AG452,MATCH(J453,J$1:J452,0),1)),"")</f>
        <v/>
      </c>
      <c r="AH453" s="2"/>
      <c r="AI453" s="2"/>
      <c r="AJ453" s="2"/>
      <c r="AK453" s="4"/>
      <c r="AL453" s="4"/>
      <c r="AM453" s="4"/>
      <c r="AN453" s="4"/>
      <c r="AO453" s="4"/>
      <c r="AP453" s="4"/>
      <c r="AQ453" s="4"/>
      <c r="AR453" s="4"/>
      <c r="AS453" s="4"/>
      <c r="AU453" s="7"/>
      <c r="AV453" s="47"/>
      <c r="AW453" s="66"/>
      <c r="AX453" s="66"/>
      <c r="AY453" s="66"/>
      <c r="AZ453" s="78"/>
      <c r="BA453" s="66"/>
      <c r="BB453" s="66"/>
      <c r="BC453" s="4"/>
      <c r="BD453" s="69"/>
      <c r="BE453" s="4"/>
      <c r="BF453" s="4"/>
      <c r="BG453" s="9"/>
      <c r="BH453" s="7"/>
      <c r="BI453" s="7"/>
      <c r="BJ453" s="7"/>
      <c r="BK453" s="7"/>
      <c r="BL453" s="7"/>
      <c r="BM453" s="7" t="str">
        <f t="shared" ca="1" si="99"/>
        <v/>
      </c>
      <c r="BN453" s="75" t="str">
        <f t="shared" si="100"/>
        <v/>
      </c>
      <c r="BO453" s="75" t="str">
        <f t="shared" si="101"/>
        <v/>
      </c>
      <c r="BU453" s="4" t="str">
        <f>IF(IFERROR(VLOOKUP(C453,C454:C$1993,1,0),"")="","",COUNTIF(C:C,C453))</f>
        <v/>
      </c>
      <c r="BY453" s="5" t="str">
        <f>IF(B453="","",IF(BU453="",1+(MAX(BY$2:BY452)),""))</f>
        <v/>
      </c>
      <c r="BZ453" s="5" t="str">
        <f t="shared" si="102"/>
        <v/>
      </c>
      <c r="CA453" s="5" t="str">
        <f t="shared" si="103"/>
        <v/>
      </c>
      <c r="CB453" s="14" t="str">
        <f t="shared" si="104"/>
        <v/>
      </c>
      <c r="CC453" s="25"/>
      <c r="CD453" s="15"/>
      <c r="CE453" s="5" t="str">
        <f t="shared" si="95"/>
        <v/>
      </c>
      <c r="CH453" s="5" t="str">
        <f t="shared" si="105"/>
        <v/>
      </c>
      <c r="CI453" s="5" t="str">
        <f>IF(J453="","",IFERROR(IF(VLOOKUP(J453,J$2:J452,1,0)=0,"",""),J453))</f>
        <v/>
      </c>
      <c r="CJ453" s="22" t="str">
        <f>IF(CI453="","",(IFERROR(VLOOKUP(MID(CI453,1,1),$DA$2:DE$28,3,0),0)+IFERROR(VLOOKUP(MID(CI453,2,1),DA$2:DE$28,4,0),0)+IFERROR(VLOOKUP(MID(CI453,3,1),DA$2:DE$28,5,0),0)+(ROW(CI453)/1000000000000)))</f>
        <v/>
      </c>
      <c r="CL453" s="5">
        <v>452</v>
      </c>
      <c r="CM453" s="5" t="str">
        <f>IFERROR(VLOOKUP(CL453,CH$2:CI1529,2,0),"")</f>
        <v/>
      </c>
      <c r="DG453" s="5" t="e">
        <f>IF(REPORTE!AH$2="si",IF(C453=VALUE(REPORTE!C$22),IF(SUM(DG454:DG$1993),CONCATENATE(INT(B453),", "),INT(B453)),""),IF(C453=VALUE(REPORTE!C$21),IF(SUM(DG454:DG$1993),CONCATENATE(INT(B453),", "),INT(B453)),""))</f>
        <v>#VALUE!</v>
      </c>
    </row>
    <row r="454" spans="1:112" s="5" customFormat="1" ht="15" customHeight="1" x14ac:dyDescent="0.25">
      <c r="A454" s="4" t="str">
        <f t="shared" ca="1" si="97"/>
        <v/>
      </c>
      <c r="B454" s="6"/>
      <c r="C454" s="8"/>
      <c r="D454" s="1" t="str">
        <f>IFERROR(INDEX('padron cfe'!B:B,MATCH(DATOS!C454,'padron cfe'!A:A,0),1),"")</f>
        <v/>
      </c>
      <c r="E454" s="1"/>
      <c r="F454" s="7"/>
      <c r="G454" s="9" t="s">
        <v>157</v>
      </c>
      <c r="H454" s="5" t="str">
        <f>IF(F454="","",IFERROR(CONCATENATE("PEUA",VLOOKUP(ESTADO,REPORTE!AV$2:AW$33,2,0),DIDTRITO_FORM,CADER_FORM,IFERROR(INDEX(BS:BS,MATCH(DAY(F454),BR:BR,0),1),DAY(F454)),IFERROR(INDEX(BS:BS,MATCH(MONTH(F454),BR:BR,0),1),MONTH(F454)),YEAR(F454),G454),""))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96"/>
        <v/>
      </c>
      <c r="T454" s="2" t="str">
        <f>IFERROR(INDEX('padron cfe'!D:D,MATCH(DATOS!C454,'padron cfe'!A:A,0),1),"")</f>
        <v/>
      </c>
      <c r="U454" s="4"/>
      <c r="V454" s="4"/>
      <c r="W454" s="4"/>
      <c r="X454" s="4"/>
      <c r="Y454" s="6"/>
      <c r="Z454" s="4"/>
      <c r="AA454" s="4" t="str">
        <f t="shared" si="98"/>
        <v/>
      </c>
      <c r="AB454" s="4"/>
      <c r="AC454" s="4"/>
      <c r="AD454" s="4"/>
      <c r="AE454" s="2" t="str">
        <f>IFERROR(IF(INDEX(AE$1:AE453,MATCH(J454,J$1:J453,0),1)=0,"",INDEX(AE$1:AE453,MATCH(J454,J$1:J453,0),1)),"")</f>
        <v/>
      </c>
      <c r="AF454" s="2" t="str">
        <f>IFERROR(IF(INDEX(AF$1:AF453,MATCH(J454,J$1:J453,0),1)=0,"",INDEX(AF$1:AF453,MATCH(J454,J$1:J453,0),1)),"")</f>
        <v/>
      </c>
      <c r="AG454" s="2" t="str">
        <f>IFERROR(IF(INDEX(AG$1:AG453,MATCH(J454,J$1:J453,0),1)=0,"",INDEX(AG$1:AG453,MATCH(J454,J$1:J453,0),1)),"")</f>
        <v/>
      </c>
      <c r="AH454" s="2"/>
      <c r="AI454" s="2"/>
      <c r="AJ454" s="2"/>
      <c r="AK454" s="4"/>
      <c r="AL454" s="4"/>
      <c r="AM454" s="4"/>
      <c r="AN454" s="4"/>
      <c r="AO454" s="4"/>
      <c r="AP454" s="4"/>
      <c r="AQ454" s="4"/>
      <c r="AR454" s="4"/>
      <c r="AS454" s="4"/>
      <c r="AU454" s="7"/>
      <c r="AV454" s="47"/>
      <c r="AW454" s="66"/>
      <c r="AX454" s="66"/>
      <c r="AY454" s="66"/>
      <c r="AZ454" s="78"/>
      <c r="BA454" s="66"/>
      <c r="BB454" s="66"/>
      <c r="BC454" s="4"/>
      <c r="BD454" s="69"/>
      <c r="BE454" s="4"/>
      <c r="BF454" s="4"/>
      <c r="BG454" s="9"/>
      <c r="BH454" s="7"/>
      <c r="BI454" s="7"/>
      <c r="BJ454" s="7"/>
      <c r="BK454" s="7"/>
      <c r="BL454" s="7"/>
      <c r="BM454" s="7" t="str">
        <f t="shared" ca="1" si="99"/>
        <v/>
      </c>
      <c r="BN454" s="75" t="str">
        <f t="shared" si="100"/>
        <v/>
      </c>
      <c r="BO454" s="75" t="str">
        <f t="shared" si="101"/>
        <v/>
      </c>
      <c r="BU454" s="4" t="str">
        <f>IF(IFERROR(VLOOKUP(C454,C455:C$1993,1,0),"")="","",COUNTIF(C:C,C454))</f>
        <v/>
      </c>
      <c r="BY454" s="5" t="str">
        <f>IF(B454="","",IF(BU454="",1+(MAX(BY$2:BY453)),""))</f>
        <v/>
      </c>
      <c r="BZ454" s="5" t="str">
        <f t="shared" si="102"/>
        <v/>
      </c>
      <c r="CA454" s="5" t="str">
        <f t="shared" si="103"/>
        <v/>
      </c>
      <c r="CB454" s="14" t="str">
        <f t="shared" si="104"/>
        <v/>
      </c>
      <c r="CC454" s="25"/>
      <c r="CD454" s="15"/>
      <c r="CE454" s="5" t="str">
        <f t="shared" si="95"/>
        <v/>
      </c>
      <c r="CH454" s="5" t="str">
        <f t="shared" si="105"/>
        <v/>
      </c>
      <c r="CI454" s="5" t="str">
        <f>IF(J454="","",IFERROR(IF(VLOOKUP(J454,J$2:J453,1,0)=0,"",""),J454))</f>
        <v/>
      </c>
      <c r="CJ454" s="22" t="str">
        <f>IF(CI454="","",(IFERROR(VLOOKUP(MID(CI454,1,1),$DA$2:DE$28,3,0),0)+IFERROR(VLOOKUP(MID(CI454,2,1),DA$2:DE$28,4,0),0)+IFERROR(VLOOKUP(MID(CI454,3,1),DA$2:DE$28,5,0),0)+(ROW(CI454)/1000000000000)))</f>
        <v/>
      </c>
      <c r="CL454" s="5">
        <v>453</v>
      </c>
      <c r="CM454" s="5" t="str">
        <f>IFERROR(VLOOKUP(CL454,CH$2:CI1530,2,0),"")</f>
        <v/>
      </c>
      <c r="DG454" s="5" t="e">
        <f>IF(REPORTE!AH$2="si",IF(C454=VALUE(REPORTE!C$22),IF(SUM(DG455:DG$1993),CONCATENATE(INT(B454),", "),INT(B454)),""),IF(C454=VALUE(REPORTE!C$21),IF(SUM(DG455:DG$1993),CONCATENATE(INT(B454),", "),INT(B454)),""))</f>
        <v>#VALUE!</v>
      </c>
    </row>
    <row r="455" spans="1:112" s="5" customFormat="1" ht="15" customHeight="1" x14ac:dyDescent="0.25">
      <c r="A455" s="4" t="str">
        <f t="shared" ca="1" si="97"/>
        <v/>
      </c>
      <c r="B455" s="6"/>
      <c r="C455" s="8"/>
      <c r="D455" s="1" t="str">
        <f>IFERROR(INDEX('padron cfe'!B:B,MATCH(DATOS!C455,'padron cfe'!A:A,0),1),"")</f>
        <v/>
      </c>
      <c r="E455" s="1"/>
      <c r="F455" s="7"/>
      <c r="G455" s="9" t="s">
        <v>157</v>
      </c>
      <c r="H455" s="5" t="str">
        <f>IF(F455="","",IFERROR(CONCATENATE("PEUA",VLOOKUP(ESTADO,REPORTE!AV$2:AW$33,2,0),DIDTRITO_FORM,CADER_FORM,IFERROR(INDEX(BS:BS,MATCH(DAY(F455),BR:BR,0),1),DAY(F455)),IFERROR(INDEX(BS:BS,MATCH(MONTH(F455),BR:BR,0),1),MONTH(F455)),YEAR(F455),G455),""))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96"/>
        <v/>
      </c>
      <c r="T455" s="2" t="str">
        <f>IFERROR(INDEX('padron cfe'!D:D,MATCH(DATOS!C455,'padron cfe'!A:A,0),1),"")</f>
        <v/>
      </c>
      <c r="U455" s="4"/>
      <c r="V455" s="4"/>
      <c r="W455" s="4"/>
      <c r="X455" s="4"/>
      <c r="Y455" s="6"/>
      <c r="Z455" s="4"/>
      <c r="AA455" s="4" t="str">
        <f t="shared" si="98"/>
        <v/>
      </c>
      <c r="AB455" s="4"/>
      <c r="AC455" s="4"/>
      <c r="AD455" s="4"/>
      <c r="AE455" s="2" t="str">
        <f>IFERROR(IF(INDEX(AE$1:AE454,MATCH(J455,J$1:J454,0),1)=0,"",INDEX(AE$1:AE454,MATCH(J455,J$1:J454,0),1)),"")</f>
        <v/>
      </c>
      <c r="AF455" s="2" t="str">
        <f>IFERROR(IF(INDEX(AF$1:AF454,MATCH(J455,J$1:J454,0),1)=0,"",INDEX(AF$1:AF454,MATCH(J455,J$1:J454,0),1)),"")</f>
        <v/>
      </c>
      <c r="AG455" s="2" t="str">
        <f>IFERROR(IF(INDEX(AG$1:AG454,MATCH(J455,J$1:J454,0),1)=0,"",INDEX(AG$1:AG454,MATCH(J455,J$1:J454,0),1)),"")</f>
        <v/>
      </c>
      <c r="AH455" s="2"/>
      <c r="AI455" s="2"/>
      <c r="AJ455" s="2"/>
      <c r="AK455" s="4"/>
      <c r="AL455" s="4"/>
      <c r="AM455" s="4"/>
      <c r="AN455" s="4"/>
      <c r="AO455" s="4"/>
      <c r="AP455" s="4"/>
      <c r="AQ455" s="4"/>
      <c r="AR455" s="4"/>
      <c r="AS455" s="4"/>
      <c r="AU455" s="7"/>
      <c r="AV455" s="47"/>
      <c r="AW455" s="66"/>
      <c r="AX455" s="66"/>
      <c r="AY455" s="66"/>
      <c r="AZ455" s="78"/>
      <c r="BA455" s="66"/>
      <c r="BB455" s="66"/>
      <c r="BC455" s="4"/>
      <c r="BD455" s="69"/>
      <c r="BE455" s="4"/>
      <c r="BF455" s="4"/>
      <c r="BG455" s="9"/>
      <c r="BH455" s="7"/>
      <c r="BI455" s="7"/>
      <c r="BJ455" s="7"/>
      <c r="BK455" s="7"/>
      <c r="BL455" s="7"/>
      <c r="BM455" s="7" t="str">
        <f t="shared" ca="1" si="99"/>
        <v/>
      </c>
      <c r="BN455" s="75" t="str">
        <f t="shared" si="100"/>
        <v/>
      </c>
      <c r="BO455" s="75" t="str">
        <f t="shared" si="101"/>
        <v/>
      </c>
      <c r="BU455" s="4" t="str">
        <f>IF(IFERROR(VLOOKUP(C455,C456:C$1993,1,0),"")="","",COUNTIF(C:C,C455))</f>
        <v/>
      </c>
      <c r="BY455" s="5" t="str">
        <f>IF(B455="","",IF(BU455="",1+(MAX(BY$2:BY454)),""))</f>
        <v/>
      </c>
      <c r="BZ455" s="5" t="str">
        <f t="shared" si="102"/>
        <v/>
      </c>
      <c r="CA455" s="5" t="str">
        <f t="shared" si="103"/>
        <v/>
      </c>
      <c r="CB455" s="14" t="str">
        <f t="shared" si="104"/>
        <v/>
      </c>
      <c r="CC455" s="25"/>
      <c r="CD455" s="15"/>
      <c r="CE455" s="5" t="str">
        <f t="shared" si="95"/>
        <v/>
      </c>
      <c r="CH455" s="5" t="str">
        <f t="shared" si="105"/>
        <v/>
      </c>
      <c r="CI455" s="5" t="str">
        <f>IF(J455="","",IFERROR(IF(VLOOKUP(J455,J$2:J454,1,0)=0,"",""),J455))</f>
        <v/>
      </c>
      <c r="CJ455" s="22" t="str">
        <f>IF(CI455="","",(IFERROR(VLOOKUP(MID(CI455,1,1),$DA$2:DE$28,3,0),0)+IFERROR(VLOOKUP(MID(CI455,2,1),DA$2:DE$28,4,0),0)+IFERROR(VLOOKUP(MID(CI455,3,1),DA$2:DE$28,5,0),0)+(ROW(CI455)/1000000000000)))</f>
        <v/>
      </c>
      <c r="CL455" s="5">
        <v>454</v>
      </c>
      <c r="CM455" s="5" t="str">
        <f>IFERROR(VLOOKUP(CL455,CH$2:CI1531,2,0),"")</f>
        <v/>
      </c>
      <c r="DG455" s="5" t="e">
        <f>IF(REPORTE!AH$2="si",IF(C455=VALUE(REPORTE!C$22),IF(SUM(DG456:DG$1993),CONCATENATE(INT(B455),", "),INT(B455)),""),IF(C455=VALUE(REPORTE!C$21),IF(SUM(DG456:DG$1993),CONCATENATE(INT(B455),", "),INT(B455)),""))</f>
        <v>#VALUE!</v>
      </c>
    </row>
    <row r="456" spans="1:112" s="5" customFormat="1" ht="15" customHeight="1" x14ac:dyDescent="0.25">
      <c r="A456" s="4" t="str">
        <f t="shared" ca="1" si="97"/>
        <v/>
      </c>
      <c r="B456" s="6"/>
      <c r="C456" s="8"/>
      <c r="D456" s="1" t="str">
        <f>IFERROR(INDEX('padron cfe'!B:B,MATCH(DATOS!C456,'padron cfe'!A:A,0),1),"")</f>
        <v/>
      </c>
      <c r="E456" s="1"/>
      <c r="F456" s="7"/>
      <c r="G456" s="9" t="s">
        <v>157</v>
      </c>
      <c r="H456" s="5" t="str">
        <f>IF(F456="","",IFERROR(CONCATENATE("PEUA",VLOOKUP(ESTADO,REPORTE!AV$2:AW$33,2,0),DIDTRITO_FORM,CADER_FORM,IFERROR(INDEX(BS:BS,MATCH(DAY(F456),BR:BR,0),1),DAY(F456)),IFERROR(INDEX(BS:BS,MATCH(MONTH(F456),BR:BR,0),1),MONTH(F456)),YEAR(F456),G456),""))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96"/>
        <v/>
      </c>
      <c r="T456" s="2" t="str">
        <f>IFERROR(INDEX('padron cfe'!D:D,MATCH(DATOS!C456,'padron cfe'!A:A,0),1),"")</f>
        <v/>
      </c>
      <c r="U456" s="4"/>
      <c r="V456" s="4"/>
      <c r="W456" s="4"/>
      <c r="X456" s="4"/>
      <c r="Y456" s="6"/>
      <c r="Z456" s="4"/>
      <c r="AA456" s="4" t="str">
        <f t="shared" si="98"/>
        <v/>
      </c>
      <c r="AB456" s="4"/>
      <c r="AC456" s="4"/>
      <c r="AD456" s="4"/>
      <c r="AE456" s="2" t="str">
        <f>IFERROR(IF(INDEX(AE$1:AE455,MATCH(J456,J$1:J455,0),1)=0,"",INDEX(AE$1:AE455,MATCH(J456,J$1:J455,0),1)),"")</f>
        <v/>
      </c>
      <c r="AF456" s="2" t="str">
        <f>IFERROR(IF(INDEX(AF$1:AF455,MATCH(J456,J$1:J455,0),1)=0,"",INDEX(AF$1:AF455,MATCH(J456,J$1:J455,0),1)),"")</f>
        <v/>
      </c>
      <c r="AG456" s="2" t="str">
        <f>IFERROR(IF(INDEX(AG$1:AG455,MATCH(J456,J$1:J455,0),1)=0,"",INDEX(AG$1:AG455,MATCH(J456,J$1:J455,0),1)),"")</f>
        <v/>
      </c>
      <c r="AH456" s="2"/>
      <c r="AI456" s="2"/>
      <c r="AJ456" s="2"/>
      <c r="AK456" s="4"/>
      <c r="AL456" s="4"/>
      <c r="AM456" s="4"/>
      <c r="AN456" s="4"/>
      <c r="AO456" s="4"/>
      <c r="AP456" s="4"/>
      <c r="AQ456" s="4"/>
      <c r="AR456" s="4"/>
      <c r="AS456" s="4"/>
      <c r="AU456" s="7"/>
      <c r="AV456" s="47"/>
      <c r="AW456" s="66"/>
      <c r="AX456" s="66"/>
      <c r="AY456" s="66"/>
      <c r="AZ456" s="78"/>
      <c r="BA456" s="66"/>
      <c r="BB456" s="66"/>
      <c r="BC456" s="4"/>
      <c r="BD456" s="69"/>
      <c r="BE456" s="4"/>
      <c r="BF456" s="4"/>
      <c r="BG456" s="9"/>
      <c r="BH456" s="7"/>
      <c r="BI456" s="7"/>
      <c r="BJ456" s="7"/>
      <c r="BK456" s="7"/>
      <c r="BL456" s="7"/>
      <c r="BM456" s="7" t="str">
        <f t="shared" ca="1" si="99"/>
        <v/>
      </c>
      <c r="BN456" s="75" t="str">
        <f t="shared" si="100"/>
        <v/>
      </c>
      <c r="BO456" s="75" t="str">
        <f t="shared" si="101"/>
        <v/>
      </c>
      <c r="BU456" s="4" t="str">
        <f>IF(IFERROR(VLOOKUP(C456,C457:C$1993,1,0),"")="","",COUNTIF(C:C,C456))</f>
        <v/>
      </c>
      <c r="BY456" s="5" t="str">
        <f>IF(B456="","",IF(BU456="",1+(MAX(BY$2:BY455)),""))</f>
        <v/>
      </c>
      <c r="BZ456" s="5" t="str">
        <f t="shared" si="102"/>
        <v/>
      </c>
      <c r="CA456" s="5" t="str">
        <f t="shared" si="103"/>
        <v/>
      </c>
      <c r="CB456" s="14" t="str">
        <f t="shared" si="104"/>
        <v/>
      </c>
      <c r="CC456" s="25"/>
      <c r="CD456" s="15"/>
      <c r="CE456" s="5" t="str">
        <f t="shared" si="95"/>
        <v/>
      </c>
      <c r="CH456" s="5" t="str">
        <f t="shared" si="105"/>
        <v/>
      </c>
      <c r="CI456" s="5" t="str">
        <f>IF(J456="","",IFERROR(IF(VLOOKUP(J456,J$2:J455,1,0)=0,"",""),J456))</f>
        <v/>
      </c>
      <c r="CJ456" s="22" t="str">
        <f>IF(CI456="","",(IFERROR(VLOOKUP(MID(CI456,1,1),$DA$2:DE$28,3,0),0)+IFERROR(VLOOKUP(MID(CI456,2,1),DA$2:DE$28,4,0),0)+IFERROR(VLOOKUP(MID(CI456,3,1),DA$2:DE$28,5,0),0)+(ROW(CI456)/1000000000000)))</f>
        <v/>
      </c>
      <c r="CL456" s="5">
        <v>455</v>
      </c>
      <c r="CM456" s="5" t="str">
        <f>IFERROR(VLOOKUP(CL456,CH$2:CI1532,2,0),"")</f>
        <v/>
      </c>
      <c r="DG456" s="5" t="e">
        <f>IF(REPORTE!AH$2="si",IF(C456=VALUE(REPORTE!C$22),IF(SUM(DG457:DG$1993),CONCATENATE(INT(B456),", "),INT(B456)),""),IF(C456=VALUE(REPORTE!C$21),IF(SUM(DG457:DG$1993),CONCATENATE(INT(B456),", "),INT(B456)),""))</f>
        <v>#VALUE!</v>
      </c>
    </row>
    <row r="457" spans="1:112" s="5" customFormat="1" ht="15" customHeight="1" x14ac:dyDescent="0.25">
      <c r="A457" s="4" t="str">
        <f t="shared" ca="1" si="97"/>
        <v/>
      </c>
      <c r="B457" s="6"/>
      <c r="C457" s="8"/>
      <c r="D457" s="1" t="str">
        <f>IFERROR(INDEX('padron cfe'!B:B,MATCH(DATOS!C457,'padron cfe'!A:A,0),1),"")</f>
        <v/>
      </c>
      <c r="E457" s="1"/>
      <c r="F457" s="7"/>
      <c r="G457" s="9" t="s">
        <v>157</v>
      </c>
      <c r="H457" s="5" t="str">
        <f>IF(F457="","",IFERROR(CONCATENATE("PEUA",VLOOKUP(ESTADO,REPORTE!AV$2:AW$33,2,0),DIDTRITO_FORM,CADER_FORM,IFERROR(INDEX(BS:BS,MATCH(DAY(F457),BR:BR,0),1),DAY(F457)),IFERROR(INDEX(BS:BS,MATCH(MONTH(F457),BR:BR,0),1),MONTH(F457)),YEAR(F457),G457),""))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96"/>
        <v/>
      </c>
      <c r="T457" s="2" t="str">
        <f>IFERROR(INDEX('padron cfe'!D:D,MATCH(DATOS!C457,'padron cfe'!A:A,0),1),"")</f>
        <v/>
      </c>
      <c r="U457" s="4"/>
      <c r="V457" s="4"/>
      <c r="W457" s="4"/>
      <c r="X457" s="4"/>
      <c r="Y457" s="6"/>
      <c r="Z457" s="4"/>
      <c r="AA457" s="4" t="str">
        <f t="shared" si="98"/>
        <v/>
      </c>
      <c r="AB457" s="4"/>
      <c r="AC457" s="4"/>
      <c r="AD457" s="4"/>
      <c r="AE457" s="2" t="str">
        <f>IFERROR(IF(INDEX(AE$1:AE456,MATCH(J457,J$1:J456,0),1)=0,"",INDEX(AE$1:AE456,MATCH(J457,J$1:J456,0),1)),"")</f>
        <v/>
      </c>
      <c r="AF457" s="2" t="str">
        <f>IFERROR(IF(INDEX(AF$1:AF456,MATCH(J457,J$1:J456,0),1)=0,"",INDEX(AF$1:AF456,MATCH(J457,J$1:J456,0),1)),"")</f>
        <v/>
      </c>
      <c r="AG457" s="2" t="str">
        <f>IFERROR(IF(INDEX(AG$1:AG456,MATCH(J457,J$1:J456,0),1)=0,"",INDEX(AG$1:AG456,MATCH(J457,J$1:J456,0),1)),"")</f>
        <v/>
      </c>
      <c r="AH457" s="2"/>
      <c r="AI457" s="2"/>
      <c r="AJ457" s="2"/>
      <c r="AK457" s="4"/>
      <c r="AL457" s="4"/>
      <c r="AM457" s="4"/>
      <c r="AN457" s="4"/>
      <c r="AO457" s="4"/>
      <c r="AP457" s="4"/>
      <c r="AQ457" s="4"/>
      <c r="AR457" s="4"/>
      <c r="AS457" s="4"/>
      <c r="AU457" s="7"/>
      <c r="AV457" s="47"/>
      <c r="AW457" s="66"/>
      <c r="AX457" s="66"/>
      <c r="AY457" s="66"/>
      <c r="AZ457" s="78"/>
      <c r="BA457" s="66"/>
      <c r="BB457" s="66"/>
      <c r="BC457" s="4"/>
      <c r="BD457" s="69"/>
      <c r="BE457" s="4"/>
      <c r="BF457" s="4"/>
      <c r="BG457" s="9"/>
      <c r="BH457" s="7"/>
      <c r="BI457" s="7"/>
      <c r="BJ457" s="7"/>
      <c r="BK457" s="7"/>
      <c r="BL457" s="7"/>
      <c r="BM457" s="7" t="str">
        <f t="shared" ca="1" si="99"/>
        <v/>
      </c>
      <c r="BN457" s="75" t="str">
        <f t="shared" si="100"/>
        <v/>
      </c>
      <c r="BO457" s="75" t="str">
        <f t="shared" si="101"/>
        <v/>
      </c>
      <c r="BU457" s="4" t="str">
        <f>IF(IFERROR(VLOOKUP(C457,C458:C$1993,1,0),"")="","",COUNTIF(C:C,C457))</f>
        <v/>
      </c>
      <c r="BY457" s="5" t="str">
        <f>IF(B457="","",IF(BU457="",1+(MAX(BY$2:BY456)),""))</f>
        <v/>
      </c>
      <c r="BZ457" s="5" t="str">
        <f t="shared" si="102"/>
        <v/>
      </c>
      <c r="CA457" s="5" t="str">
        <f t="shared" si="103"/>
        <v/>
      </c>
      <c r="CB457" s="14" t="str">
        <f t="shared" si="104"/>
        <v/>
      </c>
      <c r="CC457" s="25"/>
      <c r="CD457" s="15"/>
      <c r="CE457" s="5" t="str">
        <f t="shared" si="95"/>
        <v/>
      </c>
      <c r="CH457" s="5" t="str">
        <f t="shared" si="105"/>
        <v/>
      </c>
      <c r="CI457" s="5" t="str">
        <f>IF(J457="","",IFERROR(IF(VLOOKUP(J457,J$2:J456,1,0)=0,"",""),J457))</f>
        <v/>
      </c>
      <c r="CJ457" s="22" t="str">
        <f>IF(CI457="","",(IFERROR(VLOOKUP(MID(CI457,1,1),$DA$2:DE$28,3,0),0)+IFERROR(VLOOKUP(MID(CI457,2,1),DA$2:DE$28,4,0),0)+IFERROR(VLOOKUP(MID(CI457,3,1),DA$2:DE$28,5,0),0)+(ROW(CI457)/1000000000000)))</f>
        <v/>
      </c>
      <c r="CL457" s="5">
        <v>456</v>
      </c>
      <c r="CM457" s="5" t="str">
        <f>IFERROR(VLOOKUP(CL457,CH$2:CI1533,2,0),"")</f>
        <v/>
      </c>
      <c r="DG457" s="5" t="e">
        <f>IF(REPORTE!AH$2="si",IF(C457=VALUE(REPORTE!C$22),IF(SUM(DG458:DG$1993),CONCATENATE(INT(B457),", "),INT(B457)),""),IF(C457=VALUE(REPORTE!C$21),IF(SUM(DG458:DG$1993),CONCATENATE(INT(B457),", "),INT(B457)),""))</f>
        <v>#VALUE!</v>
      </c>
    </row>
    <row r="458" spans="1:112" s="5" customFormat="1" ht="15" customHeight="1" x14ac:dyDescent="0.25">
      <c r="A458" s="4" t="str">
        <f t="shared" ca="1" si="97"/>
        <v/>
      </c>
      <c r="B458" s="6"/>
      <c r="C458" s="8"/>
      <c r="D458" s="1" t="str">
        <f>IFERROR(INDEX('padron cfe'!B:B,MATCH(DATOS!C458,'padron cfe'!A:A,0),1),"")</f>
        <v/>
      </c>
      <c r="E458" s="1"/>
      <c r="F458" s="7"/>
      <c r="G458" s="9" t="s">
        <v>157</v>
      </c>
      <c r="H458" s="5" t="str">
        <f>IF(F458="","",IFERROR(CONCATENATE("PEUA",VLOOKUP(ESTADO,REPORTE!AV$2:AW$33,2,0),DIDTRITO_FORM,CADER_FORM,IFERROR(INDEX(BS:BS,MATCH(DAY(F458),BR:BR,0),1),DAY(F458)),IFERROR(INDEX(BS:BS,MATCH(MONTH(F458),BR:BR,0),1),MONTH(F458)),YEAR(F458),G458),""))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96"/>
        <v/>
      </c>
      <c r="T458" s="2" t="str">
        <f>IFERROR(INDEX('padron cfe'!D:D,MATCH(DATOS!C458,'padron cfe'!A:A,0),1),"")</f>
        <v/>
      </c>
      <c r="U458" s="4"/>
      <c r="V458" s="4"/>
      <c r="W458" s="4"/>
      <c r="X458" s="4"/>
      <c r="Y458" s="6"/>
      <c r="Z458" s="4"/>
      <c r="AA458" s="4" t="str">
        <f t="shared" si="98"/>
        <v/>
      </c>
      <c r="AB458" s="4"/>
      <c r="AC458" s="4"/>
      <c r="AD458" s="4"/>
      <c r="AE458" s="2" t="str">
        <f>IFERROR(IF(INDEX(AE$1:AE457,MATCH(J458,J$1:J457,0),1)=0,"",INDEX(AE$1:AE457,MATCH(J458,J$1:J457,0),1)),"")</f>
        <v/>
      </c>
      <c r="AF458" s="2" t="str">
        <f>IFERROR(IF(INDEX(AF$1:AF457,MATCH(J458,J$1:J457,0),1)=0,"",INDEX(AF$1:AF457,MATCH(J458,J$1:J457,0),1)),"")</f>
        <v/>
      </c>
      <c r="AG458" s="2" t="str">
        <f>IFERROR(IF(INDEX(AG$1:AG457,MATCH(J458,J$1:J457,0),1)=0,"",INDEX(AG$1:AG457,MATCH(J458,J$1:J457,0),1)),"")</f>
        <v/>
      </c>
      <c r="AH458" s="2"/>
      <c r="AI458" s="2"/>
      <c r="AJ458" s="2"/>
      <c r="AK458" s="4"/>
      <c r="AL458" s="4"/>
      <c r="AM458" s="4"/>
      <c r="AN458" s="4"/>
      <c r="AO458" s="4"/>
      <c r="AP458" s="4"/>
      <c r="AQ458" s="4"/>
      <c r="AR458" s="4"/>
      <c r="AS458" s="4"/>
      <c r="AU458" s="7"/>
      <c r="AV458" s="47"/>
      <c r="AW458" s="66"/>
      <c r="AX458" s="66"/>
      <c r="AY458" s="66"/>
      <c r="AZ458" s="78"/>
      <c r="BA458" s="66"/>
      <c r="BB458" s="66"/>
      <c r="BC458" s="4"/>
      <c r="BD458" s="69"/>
      <c r="BE458" s="4"/>
      <c r="BF458" s="4"/>
      <c r="BG458" s="9"/>
      <c r="BH458" s="7"/>
      <c r="BI458" s="7"/>
      <c r="BJ458" s="7"/>
      <c r="BK458" s="7"/>
      <c r="BL458" s="7"/>
      <c r="BM458" s="7" t="str">
        <f t="shared" ca="1" si="99"/>
        <v/>
      </c>
      <c r="BN458" s="75" t="str">
        <f t="shared" si="100"/>
        <v/>
      </c>
      <c r="BO458" s="75" t="str">
        <f t="shared" si="101"/>
        <v/>
      </c>
      <c r="BU458" s="4" t="str">
        <f>IF(IFERROR(VLOOKUP(C458,C459:C$1993,1,0),"")="","",COUNTIF(C:C,C458))</f>
        <v/>
      </c>
      <c r="BY458" s="5" t="str">
        <f>IF(B458="","",IF(BU458="",1+(MAX(BY$2:BY457)),""))</f>
        <v/>
      </c>
      <c r="BZ458" s="5" t="str">
        <f t="shared" si="102"/>
        <v/>
      </c>
      <c r="CA458" s="5" t="str">
        <f t="shared" si="103"/>
        <v/>
      </c>
      <c r="CB458" s="14" t="str">
        <f t="shared" si="104"/>
        <v/>
      </c>
      <c r="CC458" s="25"/>
      <c r="CD458" s="15"/>
      <c r="CE458" s="5" t="str">
        <f t="shared" si="95"/>
        <v/>
      </c>
      <c r="CH458" s="5" t="str">
        <f t="shared" si="105"/>
        <v/>
      </c>
      <c r="CI458" s="5" t="str">
        <f>IF(J458="","",IFERROR(IF(VLOOKUP(J458,J$2:J457,1,0)=0,"",""),J458))</f>
        <v/>
      </c>
      <c r="CJ458" s="22" t="str">
        <f>IF(CI458="","",(IFERROR(VLOOKUP(MID(CI458,1,1),$DA$2:DE$28,3,0),0)+IFERROR(VLOOKUP(MID(CI458,2,1),DA$2:DE$28,4,0),0)+IFERROR(VLOOKUP(MID(CI458,3,1),DA$2:DE$28,5,0),0)+(ROW(CI458)/1000000000000)))</f>
        <v/>
      </c>
      <c r="CL458" s="5">
        <v>457</v>
      </c>
      <c r="CM458" s="5" t="str">
        <f>IFERROR(VLOOKUP(CL458,CH$2:CI1534,2,0),"")</f>
        <v/>
      </c>
      <c r="DG458" s="5" t="e">
        <f>IF(REPORTE!AH$2="si",IF(C458=VALUE(REPORTE!C$22),IF(SUM(DG459:DG$1993),CONCATENATE(INT(B458),", "),INT(B458)),""),IF(C458=VALUE(REPORTE!C$21),IF(SUM(DG459:DG$1993),CONCATENATE(INT(B458),", "),INT(B458)),""))</f>
        <v>#VALUE!</v>
      </c>
    </row>
    <row r="459" spans="1:112" s="5" customFormat="1" ht="15" customHeight="1" x14ac:dyDescent="0.25">
      <c r="A459" s="4" t="str">
        <f t="shared" ca="1" si="97"/>
        <v/>
      </c>
      <c r="B459" s="6"/>
      <c r="C459" s="8"/>
      <c r="D459" s="1" t="str">
        <f>IFERROR(INDEX('padron cfe'!B:B,MATCH(DATOS!C459,'padron cfe'!A:A,0),1),"")</f>
        <v/>
      </c>
      <c r="E459" s="1"/>
      <c r="F459" s="7"/>
      <c r="G459" s="9" t="s">
        <v>157</v>
      </c>
      <c r="H459" s="5" t="str">
        <f>IF(F459="","",IFERROR(CONCATENATE("PEUA",VLOOKUP(ESTADO,REPORTE!AV$2:AW$33,2,0),DIDTRITO_FORM,CADER_FORM,IFERROR(INDEX(BS:BS,MATCH(DAY(F459),BR:BR,0),1),DAY(F459)),IFERROR(INDEX(BS:BS,MATCH(MONTH(F459),BR:BR,0),1),MONTH(F459)),YEAR(F459),G459),""))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96"/>
        <v/>
      </c>
      <c r="T459" s="2" t="str">
        <f>IFERROR(INDEX('padron cfe'!D:D,MATCH(DATOS!C459,'padron cfe'!A:A,0),1),"")</f>
        <v/>
      </c>
      <c r="U459" s="4"/>
      <c r="V459" s="4"/>
      <c r="W459" s="4"/>
      <c r="X459" s="4"/>
      <c r="Y459" s="6"/>
      <c r="Z459" s="4"/>
      <c r="AA459" s="4" t="str">
        <f t="shared" si="98"/>
        <v/>
      </c>
      <c r="AB459" s="4"/>
      <c r="AC459" s="4"/>
      <c r="AD459" s="4"/>
      <c r="AE459" s="2" t="str">
        <f>IFERROR(IF(INDEX(AE$1:AE458,MATCH(J459,J$1:J458,0),1)=0,"",INDEX(AE$1:AE458,MATCH(J459,J$1:J458,0),1)),"")</f>
        <v/>
      </c>
      <c r="AF459" s="2" t="str">
        <f>IFERROR(IF(INDEX(AF$1:AF458,MATCH(J459,J$1:J458,0),1)=0,"",INDEX(AF$1:AF458,MATCH(J459,J$1:J458,0),1)),"")</f>
        <v/>
      </c>
      <c r="AG459" s="2" t="str">
        <f>IFERROR(IF(INDEX(AG$1:AG458,MATCH(J459,J$1:J458,0),1)=0,"",INDEX(AG$1:AG458,MATCH(J459,J$1:J458,0),1)),"")</f>
        <v/>
      </c>
      <c r="AH459" s="2"/>
      <c r="AI459" s="2"/>
      <c r="AJ459" s="2"/>
      <c r="AK459" s="4"/>
      <c r="AL459" s="4"/>
      <c r="AM459" s="4"/>
      <c r="AN459" s="4"/>
      <c r="AO459" s="4"/>
      <c r="AP459" s="4"/>
      <c r="AQ459" s="4"/>
      <c r="AR459" s="4"/>
      <c r="AS459" s="4"/>
      <c r="AU459" s="7"/>
      <c r="AV459" s="47"/>
      <c r="AW459" s="66"/>
      <c r="AX459" s="66"/>
      <c r="AY459" s="66"/>
      <c r="AZ459" s="78"/>
      <c r="BA459" s="66"/>
      <c r="BB459" s="66"/>
      <c r="BC459" s="4"/>
      <c r="BD459" s="69"/>
      <c r="BE459" s="4"/>
      <c r="BF459" s="4"/>
      <c r="BG459" s="9"/>
      <c r="BH459" s="7"/>
      <c r="BI459" s="7"/>
      <c r="BJ459" s="7"/>
      <c r="BK459" s="7"/>
      <c r="BL459" s="7"/>
      <c r="BM459" s="7" t="str">
        <f t="shared" ca="1" si="99"/>
        <v/>
      </c>
      <c r="BN459" s="75" t="str">
        <f t="shared" si="100"/>
        <v/>
      </c>
      <c r="BO459" s="75" t="str">
        <f t="shared" si="101"/>
        <v/>
      </c>
      <c r="BU459" s="4" t="str">
        <f>IF(IFERROR(VLOOKUP(C459,C460:C$1993,1,0),"")="","",COUNTIF(C:C,C459))</f>
        <v/>
      </c>
      <c r="BY459" s="5" t="str">
        <f>IF(B459="","",IF(BU459="",1+(MAX(BY$2:BY458)),""))</f>
        <v/>
      </c>
      <c r="BZ459" s="5" t="str">
        <f t="shared" si="102"/>
        <v/>
      </c>
      <c r="CA459" s="5" t="str">
        <f t="shared" si="103"/>
        <v/>
      </c>
      <c r="CB459" s="14" t="str">
        <f t="shared" si="104"/>
        <v/>
      </c>
      <c r="CC459" s="25"/>
      <c r="CD459" s="15"/>
      <c r="CE459" s="5" t="str">
        <f t="shared" si="95"/>
        <v/>
      </c>
      <c r="CH459" s="5" t="str">
        <f t="shared" si="105"/>
        <v/>
      </c>
      <c r="CI459" s="5" t="str">
        <f>IF(J459="","",IFERROR(IF(VLOOKUP(J459,J$2:J458,1,0)=0,"",""),J459))</f>
        <v/>
      </c>
      <c r="CJ459" s="22" t="str">
        <f>IF(CI459="","",(IFERROR(VLOOKUP(MID(CI459,1,1),$DA$2:DE$28,3,0),0)+IFERROR(VLOOKUP(MID(CI459,2,1),DA$2:DE$28,4,0),0)+IFERROR(VLOOKUP(MID(CI459,3,1),DA$2:DE$28,5,0),0)+(ROW(CI459)/1000000000000)))</f>
        <v/>
      </c>
      <c r="CL459" s="5">
        <v>458</v>
      </c>
      <c r="CM459" s="5" t="str">
        <f>IFERROR(VLOOKUP(CL459,CH$2:CI1535,2,0),"")</f>
        <v/>
      </c>
      <c r="DG459" s="5" t="e">
        <f>IF(REPORTE!AH$2="si",IF(C459=VALUE(REPORTE!C$22),IF(SUM(DG460:DG$1993),CONCATENATE(INT(B459),", "),INT(B459)),""),IF(C459=VALUE(REPORTE!C$21),IF(SUM(DG460:DG$1993),CONCATENATE(INT(B459),", "),INT(B459)),""))</f>
        <v>#VALUE!</v>
      </c>
    </row>
    <row r="460" spans="1:112" s="5" customFormat="1" ht="15" customHeight="1" x14ac:dyDescent="0.25">
      <c r="A460" s="4" t="str">
        <f t="shared" ca="1" si="97"/>
        <v/>
      </c>
      <c r="B460" s="6"/>
      <c r="C460" s="8"/>
      <c r="D460" s="1" t="str">
        <f>IFERROR(INDEX('padron cfe'!B:B,MATCH(DATOS!C460,'padron cfe'!A:A,0),1),"")</f>
        <v/>
      </c>
      <c r="E460" s="1"/>
      <c r="F460" s="7"/>
      <c r="G460" s="9" t="s">
        <v>157</v>
      </c>
      <c r="H460" s="5" t="str">
        <f>IF(F460="","",IFERROR(CONCATENATE("PEUA",VLOOKUP(ESTADO,REPORTE!AV$2:AW$33,2,0),DIDTRITO_FORM,CADER_FORM,IFERROR(INDEX(BS:BS,MATCH(DAY(F460),BR:BR,0),1),DAY(F460)),IFERROR(INDEX(BS:BS,MATCH(MONTH(F460),BR:BR,0),1),MONTH(F460)),YEAR(F460),G460),""))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96"/>
        <v/>
      </c>
      <c r="T460" s="2" t="str">
        <f>IFERROR(INDEX('padron cfe'!D:D,MATCH(DATOS!C460,'padron cfe'!A:A,0),1),"")</f>
        <v/>
      </c>
      <c r="U460" s="4"/>
      <c r="V460" s="4"/>
      <c r="W460" s="4"/>
      <c r="X460" s="4"/>
      <c r="Y460" s="6"/>
      <c r="Z460" s="4"/>
      <c r="AA460" s="4" t="str">
        <f t="shared" si="98"/>
        <v/>
      </c>
      <c r="AB460" s="4"/>
      <c r="AC460" s="4"/>
      <c r="AD460" s="4"/>
      <c r="AE460" s="2" t="str">
        <f>IFERROR(IF(INDEX(AE$1:AE459,MATCH(J460,J$1:J459,0),1)=0,"",INDEX(AE$1:AE459,MATCH(J460,J$1:J459,0),1)),"")</f>
        <v/>
      </c>
      <c r="AF460" s="2" t="str">
        <f>IFERROR(IF(INDEX(AF$1:AF459,MATCH(J460,J$1:J459,0),1)=0,"",INDEX(AF$1:AF459,MATCH(J460,J$1:J459,0),1)),"")</f>
        <v/>
      </c>
      <c r="AG460" s="2" t="str">
        <f>IFERROR(IF(INDEX(AG$1:AG459,MATCH(J460,J$1:J459,0),1)=0,"",INDEX(AG$1:AG459,MATCH(J460,J$1:J459,0),1)),"")</f>
        <v/>
      </c>
      <c r="AH460" s="2"/>
      <c r="AI460" s="2"/>
      <c r="AJ460" s="2"/>
      <c r="AK460" s="4"/>
      <c r="AL460" s="4"/>
      <c r="AM460" s="4"/>
      <c r="AN460" s="4"/>
      <c r="AO460" s="4"/>
      <c r="AP460" s="4"/>
      <c r="AQ460" s="4"/>
      <c r="AR460" s="4"/>
      <c r="AS460" s="4"/>
      <c r="AU460" s="7"/>
      <c r="AV460" s="47"/>
      <c r="AW460" s="66"/>
      <c r="AX460" s="66"/>
      <c r="AY460" s="66"/>
      <c r="AZ460" s="78"/>
      <c r="BA460" s="66"/>
      <c r="BB460" s="66"/>
      <c r="BC460" s="4"/>
      <c r="BD460" s="69"/>
      <c r="BE460" s="4"/>
      <c r="BF460" s="4"/>
      <c r="BG460" s="9"/>
      <c r="BH460" s="7"/>
      <c r="BI460" s="7"/>
      <c r="BJ460" s="7"/>
      <c r="BK460" s="7"/>
      <c r="BL460" s="7"/>
      <c r="BM460" s="7" t="str">
        <f t="shared" ca="1" si="99"/>
        <v/>
      </c>
      <c r="BN460" s="75" t="str">
        <f t="shared" si="100"/>
        <v/>
      </c>
      <c r="BO460" s="75" t="str">
        <f t="shared" si="101"/>
        <v/>
      </c>
      <c r="BU460" s="4" t="str">
        <f>IF(IFERROR(VLOOKUP(C460,C461:C$1993,1,0),"")="","",COUNTIF(C:C,C460))</f>
        <v/>
      </c>
      <c r="BY460" s="5" t="str">
        <f>IF(B460="","",IF(BU460="",1+(MAX(BY$2:BY459)),""))</f>
        <v/>
      </c>
      <c r="BZ460" s="5" t="str">
        <f t="shared" si="102"/>
        <v/>
      </c>
      <c r="CA460" s="5" t="str">
        <f t="shared" si="103"/>
        <v/>
      </c>
      <c r="CB460" s="14" t="str">
        <f t="shared" si="104"/>
        <v/>
      </c>
      <c r="CC460" s="25"/>
      <c r="CD460" s="15"/>
      <c r="CE460" s="5" t="str">
        <f t="shared" si="95"/>
        <v/>
      </c>
      <c r="CH460" s="5" t="str">
        <f t="shared" si="105"/>
        <v/>
      </c>
      <c r="CI460" s="5" t="str">
        <f>IF(J460="","",IFERROR(IF(VLOOKUP(J460,J$2:J459,1,0)=0,"",""),J460))</f>
        <v/>
      </c>
      <c r="CJ460" s="22" t="str">
        <f>IF(CI460="","",(IFERROR(VLOOKUP(MID(CI460,1,1),$DA$2:DE$28,3,0),0)+IFERROR(VLOOKUP(MID(CI460,2,1),DA$2:DE$28,4,0),0)+IFERROR(VLOOKUP(MID(CI460,3,1),DA$2:DE$28,5,0),0)+(ROW(CI460)/1000000000000)))</f>
        <v/>
      </c>
      <c r="CL460" s="5">
        <v>459</v>
      </c>
      <c r="CM460" s="5" t="str">
        <f>IFERROR(VLOOKUP(CL460,CH$2:CI1536,2,0),"")</f>
        <v/>
      </c>
      <c r="DG460" s="5" t="e">
        <f>IF(REPORTE!AH$2="si",IF(C460=VALUE(REPORTE!C$22),IF(SUM(DG461:DG$1993),CONCATENATE(INT(B460),", "),INT(B460)),""),IF(C460=VALUE(REPORTE!C$21),IF(SUM(DG461:DG$1993),CONCATENATE(INT(B460),", "),INT(B460)),""))</f>
        <v>#VALUE!</v>
      </c>
    </row>
    <row r="461" spans="1:112" s="5" customFormat="1" ht="15" customHeight="1" x14ac:dyDescent="0.25">
      <c r="A461" s="4" t="str">
        <f t="shared" ca="1" si="97"/>
        <v/>
      </c>
      <c r="B461" s="6"/>
      <c r="C461" s="8"/>
      <c r="D461" s="1" t="str">
        <f>IFERROR(INDEX('padron cfe'!B:B,MATCH(DATOS!C461,'padron cfe'!A:A,0),1),"")</f>
        <v/>
      </c>
      <c r="E461" s="1"/>
      <c r="F461" s="7"/>
      <c r="G461" s="9" t="s">
        <v>157</v>
      </c>
      <c r="H461" s="5" t="str">
        <f>IF(F461="","",IFERROR(CONCATENATE("PEUA",VLOOKUP(ESTADO,REPORTE!AV$2:AW$33,2,0),DIDTRITO_FORM,CADER_FORM,IFERROR(INDEX(BS:BS,MATCH(DAY(F461),BR:BR,0),1),DAY(F461)),IFERROR(INDEX(BS:BS,MATCH(MONTH(F461),BR:BR,0),1),MONTH(F461)),YEAR(F461),G461),""))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96"/>
        <v/>
      </c>
      <c r="T461" s="2" t="str">
        <f>IFERROR(INDEX('padron cfe'!D:D,MATCH(DATOS!C461,'padron cfe'!A:A,0),1),"")</f>
        <v/>
      </c>
      <c r="U461" s="4"/>
      <c r="V461" s="4"/>
      <c r="W461" s="4"/>
      <c r="X461" s="4"/>
      <c r="Y461" s="6"/>
      <c r="Z461" s="4"/>
      <c r="AA461" s="4" t="str">
        <f t="shared" si="98"/>
        <v/>
      </c>
      <c r="AB461" s="4"/>
      <c r="AC461" s="4"/>
      <c r="AD461" s="4"/>
      <c r="AE461" s="2" t="str">
        <f>IFERROR(IF(INDEX(AE$1:AE460,MATCH(J461,J$1:J460,0),1)=0,"",INDEX(AE$1:AE460,MATCH(J461,J$1:J460,0),1)),"")</f>
        <v/>
      </c>
      <c r="AF461" s="2" t="str">
        <f>IFERROR(IF(INDEX(AF$1:AF460,MATCH(J461,J$1:J460,0),1)=0,"",INDEX(AF$1:AF460,MATCH(J461,J$1:J460,0),1)),"")</f>
        <v/>
      </c>
      <c r="AG461" s="2" t="str">
        <f>IFERROR(IF(INDEX(AG$1:AG460,MATCH(J461,J$1:J460,0),1)=0,"",INDEX(AG$1:AG460,MATCH(J461,J$1:J460,0),1)),"")</f>
        <v/>
      </c>
      <c r="AH461" s="2"/>
      <c r="AI461" s="2"/>
      <c r="AJ461" s="2"/>
      <c r="AK461" s="4"/>
      <c r="AL461" s="4"/>
      <c r="AM461" s="4"/>
      <c r="AN461" s="4"/>
      <c r="AO461" s="4"/>
      <c r="AP461" s="4"/>
      <c r="AQ461" s="4"/>
      <c r="AR461" s="4"/>
      <c r="AS461" s="4"/>
      <c r="AU461" s="7"/>
      <c r="AV461" s="47"/>
      <c r="AW461" s="66"/>
      <c r="AX461" s="66"/>
      <c r="AY461" s="66"/>
      <c r="AZ461" s="78"/>
      <c r="BA461" s="66"/>
      <c r="BB461" s="66"/>
      <c r="BC461" s="4"/>
      <c r="BD461" s="69"/>
      <c r="BE461" s="4"/>
      <c r="BF461" s="4"/>
      <c r="BG461" s="9"/>
      <c r="BH461" s="7"/>
      <c r="BI461" s="7"/>
      <c r="BJ461" s="7"/>
      <c r="BK461" s="7"/>
      <c r="BL461" s="7"/>
      <c r="BM461" s="7" t="str">
        <f t="shared" ca="1" si="99"/>
        <v/>
      </c>
      <c r="BN461" s="75" t="str">
        <f t="shared" si="100"/>
        <v/>
      </c>
      <c r="BO461" s="75" t="str">
        <f t="shared" si="101"/>
        <v/>
      </c>
      <c r="BU461" s="4" t="str">
        <f>IF(IFERROR(VLOOKUP(C461,C462:C$1993,1,0),"")="","",COUNTIF(C:C,C461))</f>
        <v/>
      </c>
      <c r="BY461" s="5" t="str">
        <f>IF(B461="","",IF(BU461="",1+(MAX(BY$2:BY460)),""))</f>
        <v/>
      </c>
      <c r="BZ461" s="5" t="str">
        <f t="shared" si="102"/>
        <v/>
      </c>
      <c r="CA461" s="5" t="str">
        <f t="shared" si="103"/>
        <v/>
      </c>
      <c r="CB461" s="14" t="str">
        <f t="shared" si="104"/>
        <v/>
      </c>
      <c r="CC461" s="25"/>
      <c r="CD461" s="15"/>
      <c r="CE461" s="5" t="str">
        <f t="shared" si="95"/>
        <v/>
      </c>
      <c r="CH461" s="5" t="str">
        <f t="shared" si="105"/>
        <v/>
      </c>
      <c r="CI461" s="5" t="str">
        <f>IF(J461="","",IFERROR(IF(VLOOKUP(J461,J$2:J460,1,0)=0,"",""),J461))</f>
        <v/>
      </c>
      <c r="CJ461" s="22" t="str">
        <f>IF(CI461="","",(IFERROR(VLOOKUP(MID(CI461,1,1),$DA$2:DE$28,3,0),0)+IFERROR(VLOOKUP(MID(CI461,2,1),DA$2:DE$28,4,0),0)+IFERROR(VLOOKUP(MID(CI461,3,1),DA$2:DE$28,5,0),0)+(ROW(CI461)/1000000000000)))</f>
        <v/>
      </c>
      <c r="CL461" s="5">
        <v>460</v>
      </c>
      <c r="CM461" s="5" t="str">
        <f>IFERROR(VLOOKUP(CL461,CH$2:CI1537,2,0),"")</f>
        <v/>
      </c>
      <c r="DG461" s="5" t="e">
        <f>IF(REPORTE!AH$2="si",IF(C461=VALUE(REPORTE!C$22),IF(SUM(DG462:DG$1993),CONCATENATE(INT(B461),", "),INT(B461)),""),IF(C461=VALUE(REPORTE!C$21),IF(SUM(DG462:DG$1993),CONCATENATE(INT(B461),", "),INT(B461)),""))</f>
        <v>#VALUE!</v>
      </c>
    </row>
    <row r="462" spans="1:112" s="5" customFormat="1" ht="15" customHeight="1" x14ac:dyDescent="0.25">
      <c r="A462" s="4" t="str">
        <f t="shared" ca="1" si="97"/>
        <v/>
      </c>
      <c r="B462" s="6"/>
      <c r="C462" s="8"/>
      <c r="D462" s="1" t="str">
        <f>IFERROR(INDEX('padron cfe'!B:B,MATCH(DATOS!C462,'padron cfe'!A:A,0),1),"")</f>
        <v/>
      </c>
      <c r="E462" s="1"/>
      <c r="F462" s="7"/>
      <c r="G462" s="9" t="s">
        <v>157</v>
      </c>
      <c r="H462" s="5" t="str">
        <f>IF(F462="","",IFERROR(CONCATENATE("PEUA",VLOOKUP(ESTADO,REPORTE!AV$2:AW$33,2,0),DIDTRITO_FORM,CADER_FORM,IFERROR(INDEX(BS:BS,MATCH(DAY(F462),BR:BR,0),1),DAY(F462)),IFERROR(INDEX(BS:BS,MATCH(MONTH(F462),BR:BR,0),1),MONTH(F462)),YEAR(F462),G462),""))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96"/>
        <v/>
      </c>
      <c r="T462" s="2" t="str">
        <f>IFERROR(INDEX('padron cfe'!D:D,MATCH(DATOS!C462,'padron cfe'!A:A,0),1),"")</f>
        <v/>
      </c>
      <c r="U462" s="4"/>
      <c r="V462" s="4"/>
      <c r="W462" s="4"/>
      <c r="X462" s="4"/>
      <c r="Y462" s="6"/>
      <c r="Z462" s="4"/>
      <c r="AA462" s="4" t="str">
        <f t="shared" si="98"/>
        <v/>
      </c>
      <c r="AB462" s="4"/>
      <c r="AC462" s="4"/>
      <c r="AD462" s="4"/>
      <c r="AE462" s="2" t="str">
        <f>IFERROR(IF(INDEX(AE$1:AE461,MATCH(J462,J$1:J461,0),1)=0,"",INDEX(AE$1:AE461,MATCH(J462,J$1:J461,0),1)),"")</f>
        <v/>
      </c>
      <c r="AF462" s="2" t="str">
        <f>IFERROR(IF(INDEX(AF$1:AF461,MATCH(J462,J$1:J461,0),1)=0,"",INDEX(AF$1:AF461,MATCH(J462,J$1:J461,0),1)),"")</f>
        <v/>
      </c>
      <c r="AG462" s="2" t="str">
        <f>IFERROR(IF(INDEX(AG$1:AG461,MATCH(J462,J$1:J461,0),1)=0,"",INDEX(AG$1:AG461,MATCH(J462,J$1:J461,0),1)),"")</f>
        <v/>
      </c>
      <c r="AH462" s="2"/>
      <c r="AI462" s="2"/>
      <c r="AJ462" s="2"/>
      <c r="AK462" s="4"/>
      <c r="AL462" s="4"/>
      <c r="AM462" s="4"/>
      <c r="AN462" s="4"/>
      <c r="AO462" s="4"/>
      <c r="AP462" s="4"/>
      <c r="AQ462" s="4"/>
      <c r="AR462" s="4"/>
      <c r="AS462" s="4"/>
      <c r="AU462" s="7"/>
      <c r="AV462" s="47"/>
      <c r="AW462" s="66"/>
      <c r="AX462" s="66"/>
      <c r="AY462" s="66"/>
      <c r="AZ462" s="78"/>
      <c r="BA462" s="66"/>
      <c r="BB462" s="66"/>
      <c r="BC462" s="4"/>
      <c r="BD462" s="69"/>
      <c r="BE462" s="4"/>
      <c r="BF462" s="4"/>
      <c r="BG462" s="9"/>
      <c r="BH462" s="7"/>
      <c r="BI462" s="7"/>
      <c r="BJ462" s="7"/>
      <c r="BK462" s="7"/>
      <c r="BL462" s="7"/>
      <c r="BM462" s="7" t="str">
        <f t="shared" ca="1" si="99"/>
        <v/>
      </c>
      <c r="BN462" s="75" t="str">
        <f t="shared" si="100"/>
        <v/>
      </c>
      <c r="BO462" s="75" t="str">
        <f t="shared" si="101"/>
        <v/>
      </c>
      <c r="BU462" s="4" t="str">
        <f>IF(IFERROR(VLOOKUP(C462,C463:C$1993,1,0),"")="","",COUNTIF(C:C,C462))</f>
        <v/>
      </c>
      <c r="BY462" s="5" t="str">
        <f>IF(B462="","",IF(BU462="",1+(MAX(BY$2:BY461)),""))</f>
        <v/>
      </c>
      <c r="BZ462" s="5" t="str">
        <f t="shared" si="102"/>
        <v/>
      </c>
      <c r="CA462" s="5" t="str">
        <f t="shared" si="103"/>
        <v/>
      </c>
      <c r="CB462" s="14" t="str">
        <f t="shared" si="104"/>
        <v/>
      </c>
      <c r="CC462" s="25"/>
      <c r="CD462" s="15"/>
      <c r="CE462" s="5" t="str">
        <f t="shared" si="95"/>
        <v/>
      </c>
      <c r="CH462" s="5" t="str">
        <f t="shared" si="105"/>
        <v/>
      </c>
      <c r="CI462" s="5" t="str">
        <f>IF(J462="","",IFERROR(IF(VLOOKUP(J462,J$2:J461,1,0)=0,"",""),J462))</f>
        <v/>
      </c>
      <c r="CJ462" s="22" t="str">
        <f>IF(CI462="","",(IFERROR(VLOOKUP(MID(CI462,1,1),$DA$2:DE$28,3,0),0)+IFERROR(VLOOKUP(MID(CI462,2,1),DA$2:DE$28,4,0),0)+IFERROR(VLOOKUP(MID(CI462,3,1),DA$2:DE$28,5,0),0)+(ROW(CI462)/1000000000000)))</f>
        <v/>
      </c>
      <c r="CL462" s="5">
        <v>461</v>
      </c>
      <c r="CM462" s="5" t="str">
        <f>IFERROR(VLOOKUP(CL462,CH$2:CI1538,2,0),"")</f>
        <v/>
      </c>
      <c r="DG462" s="5" t="e">
        <f>IF(REPORTE!AH$2="si",IF(C462=VALUE(REPORTE!C$22),IF(SUM(DG463:DG$1993),CONCATENATE(INT(B462),", "),INT(B462)),""),IF(C462=VALUE(REPORTE!C$21),IF(SUM(DG463:DG$1993),CONCATENATE(INT(B462),", "),INT(B462)),""))</f>
        <v>#VALUE!</v>
      </c>
    </row>
    <row r="463" spans="1:112" s="5" customFormat="1" ht="15" customHeight="1" x14ac:dyDescent="0.25">
      <c r="A463" s="4" t="str">
        <f t="shared" ca="1" si="97"/>
        <v/>
      </c>
      <c r="B463" s="6"/>
      <c r="C463" s="8"/>
      <c r="D463" s="1" t="str">
        <f>IFERROR(INDEX('padron cfe'!B:B,MATCH(DATOS!C463,'padron cfe'!A:A,0),1),"")</f>
        <v/>
      </c>
      <c r="E463" s="1"/>
      <c r="F463" s="7"/>
      <c r="G463" s="9" t="s">
        <v>157</v>
      </c>
      <c r="H463" s="5" t="str">
        <f>IF(F463="","",IFERROR(CONCATENATE("PEUA",VLOOKUP(ESTADO,REPORTE!AV$2:AW$33,2,0),DIDTRITO_FORM,CADER_FORM,IFERROR(INDEX(BS:BS,MATCH(DAY(F463),BR:BR,0),1),DAY(F463)),IFERROR(INDEX(BS:BS,MATCH(MONTH(F463),BR:BR,0),1),MONTH(F463)),YEAR(F463),G463),""))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96"/>
        <v/>
      </c>
      <c r="T463" s="2" t="str">
        <f>IFERROR(INDEX('padron cfe'!D:D,MATCH(DATOS!C463,'padron cfe'!A:A,0),1),"")</f>
        <v/>
      </c>
      <c r="U463" s="4"/>
      <c r="V463" s="4"/>
      <c r="W463" s="4"/>
      <c r="X463" s="4"/>
      <c r="Y463" s="6"/>
      <c r="Z463" s="4"/>
      <c r="AA463" s="4" t="str">
        <f t="shared" si="98"/>
        <v/>
      </c>
      <c r="AB463" s="4"/>
      <c r="AC463" s="4"/>
      <c r="AD463" s="4"/>
      <c r="AE463" s="2" t="str">
        <f>IFERROR(IF(INDEX(AE$1:AE462,MATCH(J463,J$1:J462,0),1)=0,"",INDEX(AE$1:AE462,MATCH(J463,J$1:J462,0),1)),"")</f>
        <v/>
      </c>
      <c r="AF463" s="2" t="str">
        <f>IFERROR(IF(INDEX(AF$1:AF462,MATCH(J463,J$1:J462,0),1)=0,"",INDEX(AF$1:AF462,MATCH(J463,J$1:J462,0),1)),"")</f>
        <v/>
      </c>
      <c r="AG463" s="2" t="str">
        <f>IFERROR(IF(INDEX(AG$1:AG462,MATCH(J463,J$1:J462,0),1)=0,"",INDEX(AG$1:AG462,MATCH(J463,J$1:J462,0),1)),"")</f>
        <v/>
      </c>
      <c r="AH463" s="2"/>
      <c r="AI463" s="2"/>
      <c r="AJ463" s="2"/>
      <c r="AK463" s="4"/>
      <c r="AL463" s="4"/>
      <c r="AM463" s="4"/>
      <c r="AN463" s="4"/>
      <c r="AO463" s="4"/>
      <c r="AP463" s="4"/>
      <c r="AQ463" s="4"/>
      <c r="AR463" s="4"/>
      <c r="AS463" s="4"/>
      <c r="AU463" s="7"/>
      <c r="AV463" s="47"/>
      <c r="AW463" s="66"/>
      <c r="AX463" s="66"/>
      <c r="AY463" s="66"/>
      <c r="AZ463" s="78"/>
      <c r="BA463" s="66"/>
      <c r="BB463" s="66"/>
      <c r="BC463" s="4"/>
      <c r="BD463" s="69"/>
      <c r="BE463" s="4"/>
      <c r="BF463" s="4"/>
      <c r="BG463" s="9"/>
      <c r="BH463" s="7"/>
      <c r="BI463" s="7"/>
      <c r="BJ463" s="7"/>
      <c r="BK463" s="7"/>
      <c r="BL463" s="7"/>
      <c r="BM463" s="7" t="str">
        <f t="shared" ca="1" si="99"/>
        <v/>
      </c>
      <c r="BN463" s="75" t="str">
        <f t="shared" si="100"/>
        <v/>
      </c>
      <c r="BO463" s="75" t="str">
        <f t="shared" si="101"/>
        <v/>
      </c>
      <c r="BU463" s="4" t="str">
        <f>IF(IFERROR(VLOOKUP(C463,C464:C$1993,1,0),"")="","",COUNTIF(C:C,C463))</f>
        <v/>
      </c>
      <c r="BY463" s="5" t="str">
        <f>IF(B463="","",IF(BU463="",1+(MAX(BY$2:BY462)),""))</f>
        <v/>
      </c>
      <c r="BZ463" s="5" t="str">
        <f t="shared" si="102"/>
        <v/>
      </c>
      <c r="CA463" s="5" t="str">
        <f t="shared" si="103"/>
        <v/>
      </c>
      <c r="CB463" s="14" t="str">
        <f t="shared" si="104"/>
        <v/>
      </c>
      <c r="CC463" s="25"/>
      <c r="CD463" s="15"/>
      <c r="CE463" s="5" t="str">
        <f t="shared" si="95"/>
        <v/>
      </c>
      <c r="CH463" s="5" t="str">
        <f t="shared" si="105"/>
        <v/>
      </c>
      <c r="CI463" s="5" t="str">
        <f>IF(J463="","",IFERROR(IF(VLOOKUP(J463,J$2:J462,1,0)=0,"",""),J463))</f>
        <v/>
      </c>
      <c r="CJ463" s="22" t="str">
        <f>IF(CI463="","",(IFERROR(VLOOKUP(MID(CI463,1,1),$DA$2:DE$28,3,0),0)+IFERROR(VLOOKUP(MID(CI463,2,1),DA$2:DE$28,4,0),0)+IFERROR(VLOOKUP(MID(CI463,3,1),DA$2:DE$28,5,0),0)+(ROW(CI463)/1000000000000)))</f>
        <v/>
      </c>
      <c r="CL463" s="5">
        <v>462</v>
      </c>
      <c r="CM463" s="5" t="str">
        <f>IFERROR(VLOOKUP(CL463,CH$2:CI1539,2,0),"")</f>
        <v/>
      </c>
      <c r="DG463" s="5" t="e">
        <f>IF(REPORTE!AH$2="si",IF(C463=VALUE(REPORTE!C$22),IF(SUM(DG464:DG$1993),CONCATENATE(INT(B463),", "),INT(B463)),""),IF(C463=VALUE(REPORTE!C$21),IF(SUM(DG464:DG$1993),CONCATENATE(INT(B463),", "),INT(B463)),""))</f>
        <v>#VALUE!</v>
      </c>
    </row>
    <row r="464" spans="1:112" s="5" customFormat="1" ht="15" customHeight="1" x14ac:dyDescent="0.25">
      <c r="A464" s="4" t="str">
        <f t="shared" ca="1" si="97"/>
        <v/>
      </c>
      <c r="B464" s="6"/>
      <c r="C464" s="8"/>
      <c r="D464" s="1" t="str">
        <f>IFERROR(INDEX('padron cfe'!B:B,MATCH(DATOS!C464,'padron cfe'!A:A,0),1),"")</f>
        <v/>
      </c>
      <c r="E464" s="1"/>
      <c r="F464" s="7"/>
      <c r="G464" s="9" t="s">
        <v>157</v>
      </c>
      <c r="H464" s="5" t="str">
        <f>IF(F464="","",IFERROR(CONCATENATE("PEUA",VLOOKUP(ESTADO,REPORTE!AV$2:AW$33,2,0),DIDTRITO_FORM,CADER_FORM,IFERROR(INDEX(BS:BS,MATCH(DAY(F464),BR:BR,0),1),DAY(F464)),IFERROR(INDEX(BS:BS,MATCH(MONTH(F464),BR:BR,0),1),MONTH(F464)),YEAR(F464),G464),""))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96"/>
        <v/>
      </c>
      <c r="T464" s="2" t="str">
        <f>IFERROR(INDEX('padron cfe'!D:D,MATCH(DATOS!C464,'padron cfe'!A:A,0),1),"")</f>
        <v/>
      </c>
      <c r="U464" s="4"/>
      <c r="V464" s="4"/>
      <c r="W464" s="4"/>
      <c r="X464" s="4"/>
      <c r="Y464" s="6"/>
      <c r="Z464" s="4"/>
      <c r="AA464" s="4" t="str">
        <f t="shared" si="98"/>
        <v/>
      </c>
      <c r="AB464" s="4"/>
      <c r="AC464" s="4"/>
      <c r="AD464" s="4"/>
      <c r="AE464" s="2" t="str">
        <f>IFERROR(IF(INDEX(AE$1:AE463,MATCH(J464,J$1:J463,0),1)=0,"",INDEX(AE$1:AE463,MATCH(J464,J$1:J463,0),1)),"")</f>
        <v/>
      </c>
      <c r="AF464" s="2" t="str">
        <f>IFERROR(IF(INDEX(AF$1:AF463,MATCH(J464,J$1:J463,0),1)=0,"",INDEX(AF$1:AF463,MATCH(J464,J$1:J463,0),1)),"")</f>
        <v/>
      </c>
      <c r="AG464" s="2" t="str">
        <f>IFERROR(IF(INDEX(AG$1:AG463,MATCH(J464,J$1:J463,0),1)=0,"",INDEX(AG$1:AG463,MATCH(J464,J$1:J463,0),1)),"")</f>
        <v/>
      </c>
      <c r="AH464" s="2"/>
      <c r="AI464" s="2"/>
      <c r="AJ464" s="2"/>
      <c r="AK464" s="4"/>
      <c r="AL464" s="4"/>
      <c r="AM464" s="4"/>
      <c r="AN464" s="4"/>
      <c r="AO464" s="4"/>
      <c r="AP464" s="4"/>
      <c r="AQ464" s="4"/>
      <c r="AR464" s="4"/>
      <c r="AS464" s="4"/>
      <c r="AU464" s="7"/>
      <c r="AV464" s="47"/>
      <c r="AW464" s="66"/>
      <c r="AX464" s="66"/>
      <c r="AY464" s="66"/>
      <c r="AZ464" s="78"/>
      <c r="BA464" s="66"/>
      <c r="BB464" s="66"/>
      <c r="BC464" s="4"/>
      <c r="BD464" s="69"/>
      <c r="BE464" s="4"/>
      <c r="BF464" s="4"/>
      <c r="BG464" s="9"/>
      <c r="BH464" s="7"/>
      <c r="BI464" s="7"/>
      <c r="BJ464" s="7"/>
      <c r="BK464" s="7"/>
      <c r="BL464" s="7"/>
      <c r="BM464" s="7" t="str">
        <f t="shared" ca="1" si="99"/>
        <v/>
      </c>
      <c r="BN464" s="75" t="str">
        <f t="shared" si="100"/>
        <v/>
      </c>
      <c r="BO464" s="75" t="str">
        <f t="shared" si="101"/>
        <v/>
      </c>
      <c r="BU464" s="4" t="str">
        <f>IF(IFERROR(VLOOKUP(C464,C465:C$1993,1,0),"")="","",COUNTIF(C:C,C464))</f>
        <v/>
      </c>
      <c r="BY464" s="5" t="str">
        <f>IF(B464="","",IF(BU464="",1+(MAX(BY$2:BY463)),""))</f>
        <v/>
      </c>
      <c r="BZ464" s="5" t="str">
        <f t="shared" si="102"/>
        <v/>
      </c>
      <c r="CA464" s="5" t="str">
        <f t="shared" si="103"/>
        <v/>
      </c>
      <c r="CB464" s="14" t="str">
        <f t="shared" si="104"/>
        <v/>
      </c>
      <c r="CC464" s="25"/>
      <c r="CD464" s="15"/>
      <c r="CE464" s="5" t="str">
        <f t="shared" si="95"/>
        <v/>
      </c>
      <c r="CH464" s="5" t="str">
        <f t="shared" si="105"/>
        <v/>
      </c>
      <c r="CI464" s="5" t="str">
        <f>IF(J464="","",IFERROR(IF(VLOOKUP(J464,J$2:J463,1,0)=0,"",""),J464))</f>
        <v/>
      </c>
      <c r="CJ464" s="22" t="str">
        <f>IF(CI464="","",(IFERROR(VLOOKUP(MID(CI464,1,1),$DA$2:DE$28,3,0),0)+IFERROR(VLOOKUP(MID(CI464,2,1),DA$2:DE$28,4,0),0)+IFERROR(VLOOKUP(MID(CI464,3,1),DA$2:DE$28,5,0),0)+(ROW(CI464)/1000000000000)))</f>
        <v/>
      </c>
      <c r="CL464" s="5">
        <v>463</v>
      </c>
      <c r="CM464" s="5" t="str">
        <f>IFERROR(VLOOKUP(CL464,CH$2:CI1540,2,0),"")</f>
        <v/>
      </c>
      <c r="DG464" s="5" t="e">
        <f>IF(REPORTE!AH$2="si",IF(C464=VALUE(REPORTE!C$22),IF(SUM(DG465:DG$1993),CONCATENATE(INT(B464),", "),INT(B464)),""),IF(C464=VALUE(REPORTE!C$21),IF(SUM(DG465:DG$1993),CONCATENATE(INT(B464),", "),INT(B464)),""))</f>
        <v>#VALUE!</v>
      </c>
      <c r="DH464" s="5" t="e">
        <f>CONCATENATE(DG464,DG465,DG466,DG467,DG468,DG469,DG470,DG471,DG472,DG473,DG474,DG475,DG476,DG477,DG478,DG479,DG480,DG481,DG482,DG483,DG484,DG485,DG486,DG487,DG488,DG489,DG490,DG491,DG492,DG493,DG494,DG495,DG496,DG497,DG498,DG499,DG500,DG501,DG502,DG503,DG504,DG505)</f>
        <v>#VALUE!</v>
      </c>
    </row>
    <row r="465" spans="1:111" s="5" customFormat="1" ht="15" customHeight="1" x14ac:dyDescent="0.25">
      <c r="A465" s="4" t="str">
        <f t="shared" ca="1" si="97"/>
        <v/>
      </c>
      <c r="B465" s="6"/>
      <c r="C465" s="8"/>
      <c r="D465" s="1" t="str">
        <f>IFERROR(INDEX('padron cfe'!B:B,MATCH(DATOS!C465,'padron cfe'!A:A,0),1),"")</f>
        <v/>
      </c>
      <c r="E465" s="1"/>
      <c r="F465" s="7"/>
      <c r="G465" s="9" t="s">
        <v>157</v>
      </c>
      <c r="H465" s="5" t="str">
        <f>IF(F465="","",IFERROR(CONCATENATE("PEUA",VLOOKUP(ESTADO,REPORTE!AV$2:AW$33,2,0),DIDTRITO_FORM,CADER_FORM,IFERROR(INDEX(BS:BS,MATCH(DAY(F465),BR:BR,0),1),DAY(F465)),IFERROR(INDEX(BS:BS,MATCH(MONTH(F465),BR:BR,0),1),MONTH(F465)),YEAR(F465),G465),""))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96"/>
        <v/>
      </c>
      <c r="T465" s="2" t="str">
        <f>IFERROR(INDEX('padron cfe'!D:D,MATCH(DATOS!C465,'padron cfe'!A:A,0),1),"")</f>
        <v/>
      </c>
      <c r="U465" s="4"/>
      <c r="V465" s="4"/>
      <c r="W465" s="4"/>
      <c r="X465" s="4"/>
      <c r="Y465" s="6"/>
      <c r="Z465" s="4"/>
      <c r="AA465" s="4" t="str">
        <f t="shared" si="98"/>
        <v/>
      </c>
      <c r="AB465" s="4"/>
      <c r="AC465" s="4"/>
      <c r="AD465" s="4"/>
      <c r="AE465" s="2" t="str">
        <f>IFERROR(IF(INDEX(AE$1:AE464,MATCH(J465,J$1:J464,0),1)=0,"",INDEX(AE$1:AE464,MATCH(J465,J$1:J464,0),1)),"")</f>
        <v/>
      </c>
      <c r="AF465" s="2" t="str">
        <f>IFERROR(IF(INDEX(AF$1:AF464,MATCH(J465,J$1:J464,0),1)=0,"",INDEX(AF$1:AF464,MATCH(J465,J$1:J464,0),1)),"")</f>
        <v/>
      </c>
      <c r="AG465" s="2" t="str">
        <f>IFERROR(IF(INDEX(AG$1:AG464,MATCH(J465,J$1:J464,0),1)=0,"",INDEX(AG$1:AG464,MATCH(J465,J$1:J464,0),1)),"")</f>
        <v/>
      </c>
      <c r="AH465" s="2"/>
      <c r="AI465" s="2"/>
      <c r="AJ465" s="2"/>
      <c r="AK465" s="4"/>
      <c r="AL465" s="4"/>
      <c r="AM465" s="4"/>
      <c r="AN465" s="4"/>
      <c r="AO465" s="4"/>
      <c r="AP465" s="4"/>
      <c r="AQ465" s="4"/>
      <c r="AR465" s="4"/>
      <c r="AS465" s="4"/>
      <c r="AU465" s="7"/>
      <c r="AV465" s="47"/>
      <c r="AW465" s="66"/>
      <c r="AX465" s="66"/>
      <c r="AY465" s="66"/>
      <c r="AZ465" s="78"/>
      <c r="BA465" s="66"/>
      <c r="BB465" s="66"/>
      <c r="BC465" s="4"/>
      <c r="BD465" s="69"/>
      <c r="BE465" s="4"/>
      <c r="BF465" s="4"/>
      <c r="BG465" s="9"/>
      <c r="BH465" s="7"/>
      <c r="BI465" s="7"/>
      <c r="BJ465" s="7"/>
      <c r="BK465" s="7"/>
      <c r="BL465" s="7"/>
      <c r="BM465" s="7" t="str">
        <f t="shared" ca="1" si="99"/>
        <v/>
      </c>
      <c r="BN465" s="75" t="str">
        <f t="shared" si="100"/>
        <v/>
      </c>
      <c r="BO465" s="75" t="str">
        <f t="shared" si="101"/>
        <v/>
      </c>
      <c r="BU465" s="4" t="str">
        <f>IF(IFERROR(VLOOKUP(C465,C466:C$1993,1,0),"")="","",COUNTIF(C:C,C465))</f>
        <v/>
      </c>
      <c r="BY465" s="5" t="str">
        <f>IF(B465="","",IF(BU465="",1+(MAX(BY$2:BY464)),""))</f>
        <v/>
      </c>
      <c r="BZ465" s="5" t="str">
        <f t="shared" si="102"/>
        <v/>
      </c>
      <c r="CA465" s="5" t="str">
        <f t="shared" si="103"/>
        <v/>
      </c>
      <c r="CB465" s="14" t="str">
        <f t="shared" si="104"/>
        <v/>
      </c>
      <c r="CC465" s="25"/>
      <c r="CD465" s="15"/>
      <c r="CE465" s="5" t="str">
        <f t="shared" si="95"/>
        <v/>
      </c>
      <c r="CH465" s="5" t="str">
        <f t="shared" si="105"/>
        <v/>
      </c>
      <c r="CI465" s="5" t="str">
        <f>IF(J465="","",IFERROR(IF(VLOOKUP(J465,J$2:J464,1,0)=0,"",""),J465))</f>
        <v/>
      </c>
      <c r="CJ465" s="22" t="str">
        <f>IF(CI465="","",(IFERROR(VLOOKUP(MID(CI465,1,1),$DA$2:DE$28,3,0),0)+IFERROR(VLOOKUP(MID(CI465,2,1),DA$2:DE$28,4,0),0)+IFERROR(VLOOKUP(MID(CI465,3,1),DA$2:DE$28,5,0),0)+(ROW(CI465)/1000000000000)))</f>
        <v/>
      </c>
      <c r="CL465" s="5">
        <v>464</v>
      </c>
      <c r="CM465" s="5" t="str">
        <f>IFERROR(VLOOKUP(CL465,CH$2:CI1541,2,0),"")</f>
        <v/>
      </c>
      <c r="DG465" s="5" t="e">
        <f>IF(REPORTE!AH$2="si",IF(C465=VALUE(REPORTE!C$22),IF(SUM(DG466:DG$1993),CONCATENATE(INT(B465),", "),INT(B465)),""),IF(C465=VALUE(REPORTE!C$21),IF(SUM(DG466:DG$1993),CONCATENATE(INT(B465),", "),INT(B465)),""))</f>
        <v>#VALUE!</v>
      </c>
    </row>
    <row r="466" spans="1:111" s="5" customFormat="1" ht="15" customHeight="1" x14ac:dyDescent="0.25">
      <c r="A466" s="4" t="str">
        <f t="shared" ca="1" si="97"/>
        <v/>
      </c>
      <c r="B466" s="6"/>
      <c r="C466" s="8"/>
      <c r="D466" s="1" t="str">
        <f>IFERROR(INDEX('padron cfe'!B:B,MATCH(DATOS!C466,'padron cfe'!A:A,0),1),"")</f>
        <v/>
      </c>
      <c r="E466" s="1"/>
      <c r="F466" s="7"/>
      <c r="G466" s="9" t="s">
        <v>157</v>
      </c>
      <c r="H466" s="5" t="str">
        <f>IF(F466="","",IFERROR(CONCATENATE("PEUA",VLOOKUP(ESTADO,REPORTE!AV$2:AW$33,2,0),DIDTRITO_FORM,CADER_FORM,IFERROR(INDEX(BS:BS,MATCH(DAY(F466),BR:BR,0),1),DAY(F466)),IFERROR(INDEX(BS:BS,MATCH(MONTH(F466),BR:BR,0),1),MONTH(F466)),YEAR(F466),G466),""))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96"/>
        <v/>
      </c>
      <c r="T466" s="2" t="str">
        <f>IFERROR(INDEX('padron cfe'!D:D,MATCH(DATOS!C466,'padron cfe'!A:A,0),1),"")</f>
        <v/>
      </c>
      <c r="U466" s="4"/>
      <c r="V466" s="4"/>
      <c r="W466" s="4"/>
      <c r="X466" s="4"/>
      <c r="Y466" s="6"/>
      <c r="Z466" s="4"/>
      <c r="AA466" s="4" t="str">
        <f t="shared" si="98"/>
        <v/>
      </c>
      <c r="AB466" s="4"/>
      <c r="AC466" s="4"/>
      <c r="AD466" s="4"/>
      <c r="AE466" s="2" t="str">
        <f>IFERROR(IF(INDEX(AE$1:AE465,MATCH(J466,J$1:J465,0),1)=0,"",INDEX(AE$1:AE465,MATCH(J466,J$1:J465,0),1)),"")</f>
        <v/>
      </c>
      <c r="AF466" s="2" t="str">
        <f>IFERROR(IF(INDEX(AF$1:AF465,MATCH(J466,J$1:J465,0),1)=0,"",INDEX(AF$1:AF465,MATCH(J466,J$1:J465,0),1)),"")</f>
        <v/>
      </c>
      <c r="AG466" s="2" t="str">
        <f>IFERROR(IF(INDEX(AG$1:AG465,MATCH(J466,J$1:J465,0),1)=0,"",INDEX(AG$1:AG465,MATCH(J466,J$1:J465,0),1)),"")</f>
        <v/>
      </c>
      <c r="AH466" s="2"/>
      <c r="AI466" s="2"/>
      <c r="AJ466" s="2"/>
      <c r="AK466" s="4"/>
      <c r="AL466" s="4"/>
      <c r="AM466" s="4"/>
      <c r="AN466" s="4"/>
      <c r="AO466" s="4"/>
      <c r="AP466" s="4"/>
      <c r="AQ466" s="4"/>
      <c r="AR466" s="4"/>
      <c r="AS466" s="4"/>
      <c r="AU466" s="7"/>
      <c r="AV466" s="47"/>
      <c r="AW466" s="66"/>
      <c r="AX466" s="66"/>
      <c r="AY466" s="66"/>
      <c r="AZ466" s="78"/>
      <c r="BA466" s="66"/>
      <c r="BB466" s="66"/>
      <c r="BC466" s="4"/>
      <c r="BD466" s="69"/>
      <c r="BE466" s="4"/>
      <c r="BF466" s="4"/>
      <c r="BG466" s="9"/>
      <c r="BH466" s="7"/>
      <c r="BI466" s="7"/>
      <c r="BJ466" s="7"/>
      <c r="BK466" s="7"/>
      <c r="BL466" s="7"/>
      <c r="BM466" s="7" t="str">
        <f t="shared" ca="1" si="99"/>
        <v/>
      </c>
      <c r="BN466" s="75" t="str">
        <f t="shared" si="100"/>
        <v/>
      </c>
      <c r="BO466" s="75" t="str">
        <f t="shared" si="101"/>
        <v/>
      </c>
      <c r="BU466" s="4" t="str">
        <f>IF(IFERROR(VLOOKUP(C466,C467:C$1993,1,0),"")="","",COUNTIF(C:C,C466))</f>
        <v/>
      </c>
      <c r="BY466" s="5" t="str">
        <f>IF(B466="","",IF(BU466="",1+(MAX(BY$2:BY465)),""))</f>
        <v/>
      </c>
      <c r="BZ466" s="5" t="str">
        <f t="shared" si="102"/>
        <v/>
      </c>
      <c r="CA466" s="5" t="str">
        <f t="shared" si="103"/>
        <v/>
      </c>
      <c r="CB466" s="14" t="str">
        <f t="shared" si="104"/>
        <v/>
      </c>
      <c r="CC466" s="25"/>
      <c r="CD466" s="15"/>
      <c r="CE466" s="5" t="str">
        <f t="shared" si="95"/>
        <v/>
      </c>
      <c r="CH466" s="5" t="str">
        <f t="shared" si="105"/>
        <v/>
      </c>
      <c r="CI466" s="5" t="str">
        <f>IF(J466="","",IFERROR(IF(VLOOKUP(J466,J$2:J465,1,0)=0,"",""),J466))</f>
        <v/>
      </c>
      <c r="CJ466" s="22" t="str">
        <f>IF(CI466="","",(IFERROR(VLOOKUP(MID(CI466,1,1),$DA$2:DE$28,3,0),0)+IFERROR(VLOOKUP(MID(CI466,2,1),DA$2:DE$28,4,0),0)+IFERROR(VLOOKUP(MID(CI466,3,1),DA$2:DE$28,5,0),0)+(ROW(CI466)/1000000000000)))</f>
        <v/>
      </c>
      <c r="CL466" s="5">
        <v>465</v>
      </c>
      <c r="CM466" s="5" t="str">
        <f>IFERROR(VLOOKUP(CL466,CH$2:CI1542,2,0),"")</f>
        <v/>
      </c>
      <c r="DG466" s="5" t="e">
        <f>IF(REPORTE!AH$2="si",IF(C466=VALUE(REPORTE!C$22),IF(SUM(DG467:DG$1993),CONCATENATE(INT(B466),", "),INT(B466)),""),IF(C466=VALUE(REPORTE!C$21),IF(SUM(DG467:DG$1993),CONCATENATE(INT(B466),", "),INT(B466)),""))</f>
        <v>#VALUE!</v>
      </c>
    </row>
    <row r="467" spans="1:111" s="5" customFormat="1" ht="15" customHeight="1" x14ac:dyDescent="0.25">
      <c r="A467" s="4" t="str">
        <f t="shared" ca="1" si="97"/>
        <v/>
      </c>
      <c r="B467" s="6"/>
      <c r="C467" s="8"/>
      <c r="D467" s="1" t="str">
        <f>IFERROR(INDEX('padron cfe'!B:B,MATCH(DATOS!C467,'padron cfe'!A:A,0),1),"")</f>
        <v/>
      </c>
      <c r="E467" s="1"/>
      <c r="F467" s="7"/>
      <c r="G467" s="9" t="s">
        <v>157</v>
      </c>
      <c r="H467" s="5" t="str">
        <f>IF(F467="","",IFERROR(CONCATENATE("PEUA",VLOOKUP(ESTADO,REPORTE!AV$2:AW$33,2,0),DIDTRITO_FORM,CADER_FORM,IFERROR(INDEX(BS:BS,MATCH(DAY(F467),BR:BR,0),1),DAY(F467)),IFERROR(INDEX(BS:BS,MATCH(MONTH(F467),BR:BR,0),1),MONTH(F467)),YEAR(F467),G467),""))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96"/>
        <v/>
      </c>
      <c r="T467" s="2" t="str">
        <f>IFERROR(INDEX('padron cfe'!D:D,MATCH(DATOS!C467,'padron cfe'!A:A,0),1),"")</f>
        <v/>
      </c>
      <c r="U467" s="4"/>
      <c r="V467" s="4"/>
      <c r="W467" s="4"/>
      <c r="X467" s="4"/>
      <c r="Y467" s="6"/>
      <c r="Z467" s="4"/>
      <c r="AA467" s="4" t="str">
        <f t="shared" si="98"/>
        <v/>
      </c>
      <c r="AB467" s="4"/>
      <c r="AC467" s="4"/>
      <c r="AD467" s="4"/>
      <c r="AE467" s="2" t="str">
        <f>IFERROR(IF(INDEX(AE$1:AE466,MATCH(J467,J$1:J466,0),1)=0,"",INDEX(AE$1:AE466,MATCH(J467,J$1:J466,0),1)),"")</f>
        <v/>
      </c>
      <c r="AF467" s="2" t="str">
        <f>IFERROR(IF(INDEX(AF$1:AF466,MATCH(J467,J$1:J466,0),1)=0,"",INDEX(AF$1:AF466,MATCH(J467,J$1:J466,0),1)),"")</f>
        <v/>
      </c>
      <c r="AG467" s="2" t="str">
        <f>IFERROR(IF(INDEX(AG$1:AG466,MATCH(J467,J$1:J466,0),1)=0,"",INDEX(AG$1:AG466,MATCH(J467,J$1:J466,0),1)),"")</f>
        <v/>
      </c>
      <c r="AH467" s="2"/>
      <c r="AI467" s="2"/>
      <c r="AJ467" s="2"/>
      <c r="AK467" s="4"/>
      <c r="AL467" s="4"/>
      <c r="AM467" s="4"/>
      <c r="AN467" s="4"/>
      <c r="AO467" s="4"/>
      <c r="AP467" s="4"/>
      <c r="AQ467" s="4"/>
      <c r="AR467" s="4"/>
      <c r="AS467" s="4"/>
      <c r="AU467" s="7"/>
      <c r="AV467" s="47"/>
      <c r="AW467" s="66"/>
      <c r="AX467" s="66"/>
      <c r="AY467" s="66"/>
      <c r="AZ467" s="78"/>
      <c r="BA467" s="66"/>
      <c r="BB467" s="66"/>
      <c r="BC467" s="4"/>
      <c r="BD467" s="69"/>
      <c r="BE467" s="4"/>
      <c r="BF467" s="4"/>
      <c r="BG467" s="9"/>
      <c r="BH467" s="7"/>
      <c r="BI467" s="7"/>
      <c r="BJ467" s="7"/>
      <c r="BK467" s="7"/>
      <c r="BL467" s="7"/>
      <c r="BM467" s="7" t="str">
        <f t="shared" ca="1" si="99"/>
        <v/>
      </c>
      <c r="BN467" s="75" t="str">
        <f t="shared" si="100"/>
        <v/>
      </c>
      <c r="BO467" s="75" t="str">
        <f t="shared" si="101"/>
        <v/>
      </c>
      <c r="BU467" s="4" t="str">
        <f>IF(IFERROR(VLOOKUP(C467,C468:C$1993,1,0),"")="","",COUNTIF(C:C,C467))</f>
        <v/>
      </c>
      <c r="BY467" s="5" t="str">
        <f>IF(B467="","",IF(BU467="",1+(MAX(BY$2:BY466)),""))</f>
        <v/>
      </c>
      <c r="BZ467" s="5" t="str">
        <f t="shared" si="102"/>
        <v/>
      </c>
      <c r="CA467" s="5" t="str">
        <f t="shared" si="103"/>
        <v/>
      </c>
      <c r="CB467" s="14" t="str">
        <f t="shared" si="104"/>
        <v/>
      </c>
      <c r="CC467" s="25"/>
      <c r="CD467" s="15"/>
      <c r="CE467" s="5" t="str">
        <f t="shared" si="95"/>
        <v/>
      </c>
      <c r="CH467" s="5" t="str">
        <f t="shared" si="105"/>
        <v/>
      </c>
      <c r="CI467" s="5" t="str">
        <f>IF(J467="","",IFERROR(IF(VLOOKUP(J467,J$2:J466,1,0)=0,"",""),J467))</f>
        <v/>
      </c>
      <c r="CJ467" s="22" t="str">
        <f>IF(CI467="","",(IFERROR(VLOOKUP(MID(CI467,1,1),$DA$2:DE$28,3,0),0)+IFERROR(VLOOKUP(MID(CI467,2,1),DA$2:DE$28,4,0),0)+IFERROR(VLOOKUP(MID(CI467,3,1),DA$2:DE$28,5,0),0)+(ROW(CI467)/1000000000000)))</f>
        <v/>
      </c>
      <c r="CL467" s="5">
        <v>466</v>
      </c>
      <c r="CM467" s="5" t="str">
        <f>IFERROR(VLOOKUP(CL467,CH$2:CI1543,2,0),"")</f>
        <v/>
      </c>
      <c r="DG467" s="5" t="e">
        <f>IF(REPORTE!AH$2="si",IF(C467=VALUE(REPORTE!C$22),IF(SUM(DG468:DG$1993),CONCATENATE(INT(B467),", "),INT(B467)),""),IF(C467=VALUE(REPORTE!C$21),IF(SUM(DG468:DG$1993),CONCATENATE(INT(B467),", "),INT(B467)),""))</f>
        <v>#VALUE!</v>
      </c>
    </row>
    <row r="468" spans="1:111" s="5" customFormat="1" ht="15" customHeight="1" x14ac:dyDescent="0.25">
      <c r="A468" s="4" t="str">
        <f t="shared" ca="1" si="97"/>
        <v/>
      </c>
      <c r="B468" s="6"/>
      <c r="C468" s="8"/>
      <c r="D468" s="1" t="str">
        <f>IFERROR(INDEX('padron cfe'!B:B,MATCH(DATOS!C468,'padron cfe'!A:A,0),1),"")</f>
        <v/>
      </c>
      <c r="E468" s="1"/>
      <c r="F468" s="4"/>
      <c r="G468" s="9" t="s">
        <v>157</v>
      </c>
      <c r="H468" s="5" t="str">
        <f>IF(F468="","",IFERROR(CONCATENATE("PEUA",VLOOKUP(ESTADO,REPORTE!AV$2:AW$33,2,0),DIDTRITO_FORM,CADER_FORM,IFERROR(INDEX(BS:BS,MATCH(DAY(F468),BR:BR,0),1),DAY(F468)),IFERROR(INDEX(BS:BS,MATCH(MONTH(F468),BR:BR,0),1),MONTH(F468)),YEAR(F468),G468),""))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96"/>
        <v/>
      </c>
      <c r="T468" s="2" t="str">
        <f>IFERROR(INDEX('padron cfe'!D:D,MATCH(DATOS!C468,'padron cfe'!A:A,0),1),"")</f>
        <v/>
      </c>
      <c r="U468" s="4"/>
      <c r="V468" s="4"/>
      <c r="W468" s="4"/>
      <c r="X468" s="4"/>
      <c r="Y468" s="6"/>
      <c r="Z468" s="4"/>
      <c r="AA468" s="4" t="str">
        <f t="shared" si="98"/>
        <v/>
      </c>
      <c r="AB468" s="4"/>
      <c r="AC468" s="4"/>
      <c r="AD468" s="4"/>
      <c r="AE468" s="2" t="str">
        <f>IFERROR(IF(INDEX(AE$1:AE467,MATCH(J468,J$1:J467,0),1)=0,"",INDEX(AE$1:AE467,MATCH(J468,J$1:J467,0),1)),"")</f>
        <v/>
      </c>
      <c r="AF468" s="2" t="str">
        <f>IFERROR(IF(INDEX(AF$1:AF467,MATCH(J468,J$1:J467,0),1)=0,"",INDEX(AF$1:AF467,MATCH(J468,J$1:J467,0),1)),"")</f>
        <v/>
      </c>
      <c r="AG468" s="2" t="str">
        <f>IFERROR(IF(INDEX(AG$1:AG467,MATCH(J468,J$1:J467,0),1)=0,"",INDEX(AG$1:AG467,MATCH(J468,J$1:J467,0),1)),"")</f>
        <v/>
      </c>
      <c r="AH468" s="2"/>
      <c r="AI468" s="2"/>
      <c r="AJ468" s="2"/>
      <c r="AK468" s="4"/>
      <c r="AL468" s="4"/>
      <c r="AM468" s="4"/>
      <c r="AN468" s="4"/>
      <c r="AO468" s="4"/>
      <c r="AP468" s="4"/>
      <c r="AQ468" s="4"/>
      <c r="AR468" s="4"/>
      <c r="AS468" s="4"/>
      <c r="AU468" s="7"/>
      <c r="AV468" s="47"/>
      <c r="AW468" s="66"/>
      <c r="AX468" s="66"/>
      <c r="AY468" s="66"/>
      <c r="AZ468" s="78"/>
      <c r="BA468" s="66"/>
      <c r="BB468" s="66"/>
      <c r="BC468" s="4"/>
      <c r="BD468" s="69"/>
      <c r="BE468" s="4"/>
      <c r="BF468" s="4"/>
      <c r="BG468" s="9"/>
      <c r="BH468" s="7"/>
      <c r="BI468" s="7"/>
      <c r="BJ468" s="7"/>
      <c r="BK468" s="7"/>
      <c r="BL468" s="7"/>
      <c r="BM468" s="7" t="str">
        <f t="shared" ca="1" si="99"/>
        <v/>
      </c>
      <c r="BN468" s="75" t="str">
        <f t="shared" si="100"/>
        <v/>
      </c>
      <c r="BO468" s="75" t="str">
        <f t="shared" si="101"/>
        <v/>
      </c>
      <c r="BU468" s="4" t="str">
        <f>IF(IFERROR(VLOOKUP(C468,C469:C$1993,1,0),"")="","",COUNTIF(C:C,C468))</f>
        <v/>
      </c>
      <c r="BY468" s="5" t="str">
        <f>IF(B468="","",IF(BU468="",1+(MAX(BY$2:BY467)),""))</f>
        <v/>
      </c>
      <c r="BZ468" s="5" t="str">
        <f t="shared" si="102"/>
        <v/>
      </c>
      <c r="CA468" s="5" t="str">
        <f t="shared" si="103"/>
        <v/>
      </c>
      <c r="CB468" s="14" t="str">
        <f t="shared" si="104"/>
        <v/>
      </c>
      <c r="CC468" s="25"/>
      <c r="CD468" s="15"/>
      <c r="CE468" s="5" t="str">
        <f t="shared" si="95"/>
        <v/>
      </c>
      <c r="CH468" s="5" t="str">
        <f t="shared" si="105"/>
        <v/>
      </c>
      <c r="CI468" s="5" t="str">
        <f>IF(J468="","",IFERROR(IF(VLOOKUP(J468,J$2:J467,1,0)=0,"",""),J468))</f>
        <v/>
      </c>
      <c r="CJ468" s="22" t="str">
        <f>IF(CI468="","",(IFERROR(VLOOKUP(MID(CI468,1,1),$DA$2:DE$28,3,0),0)+IFERROR(VLOOKUP(MID(CI468,2,1),DA$2:DE$28,4,0),0)+IFERROR(VLOOKUP(MID(CI468,3,1),DA$2:DE$28,5,0),0)+(ROW(CI468)/1000000000000)))</f>
        <v/>
      </c>
      <c r="CL468" s="5">
        <v>467</v>
      </c>
      <c r="CM468" s="5" t="str">
        <f>IFERROR(VLOOKUP(CL468,CH$2:CI1544,2,0),"")</f>
        <v/>
      </c>
      <c r="DG468" s="5" t="e">
        <f>IF(REPORTE!AH$2="si",IF(C468=VALUE(REPORTE!C$22),IF(SUM(DG469:DG$1993),CONCATENATE(INT(B468),", "),INT(B468)),""),IF(C468=VALUE(REPORTE!C$21),IF(SUM(DG469:DG$1993),CONCATENATE(INT(B468),", "),INT(B468)),""))</f>
        <v>#VALUE!</v>
      </c>
    </row>
    <row r="469" spans="1:111" s="5" customFormat="1" ht="15" customHeight="1" x14ac:dyDescent="0.25">
      <c r="A469" s="4" t="str">
        <f t="shared" ca="1" si="97"/>
        <v/>
      </c>
      <c r="B469" s="6"/>
      <c r="C469" s="8"/>
      <c r="D469" s="1" t="str">
        <f>IFERROR(INDEX('padron cfe'!B:B,MATCH(DATOS!C469,'padron cfe'!A:A,0),1),"")</f>
        <v/>
      </c>
      <c r="E469" s="1"/>
      <c r="F469" s="4"/>
      <c r="G469" s="9" t="s">
        <v>157</v>
      </c>
      <c r="H469" s="5" t="str">
        <f>IF(F469="","",IFERROR(CONCATENATE("PEUA",VLOOKUP(ESTADO,REPORTE!AV$2:AW$33,2,0),DIDTRITO_FORM,CADER_FORM,IFERROR(INDEX(BS:BS,MATCH(DAY(F469),BR:BR,0),1),DAY(F469)),IFERROR(INDEX(BS:BS,MATCH(MONTH(F469),BR:BR,0),1),MONTH(F469)),YEAR(F469),G469),""))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96"/>
        <v/>
      </c>
      <c r="T469" s="2" t="str">
        <f>IFERROR(INDEX('padron cfe'!D:D,MATCH(DATOS!C469,'padron cfe'!A:A,0),1),"")</f>
        <v/>
      </c>
      <c r="U469" s="4"/>
      <c r="V469" s="4"/>
      <c r="W469" s="4"/>
      <c r="X469" s="4"/>
      <c r="Y469" s="6"/>
      <c r="Z469" s="4"/>
      <c r="AA469" s="4" t="str">
        <f t="shared" si="98"/>
        <v/>
      </c>
      <c r="AB469" s="4"/>
      <c r="AC469" s="4"/>
      <c r="AD469" s="4"/>
      <c r="AE469" s="2" t="str">
        <f>IFERROR(IF(INDEX(AE$1:AE468,MATCH(J469,J$1:J468,0),1)=0,"",INDEX(AE$1:AE468,MATCH(J469,J$1:J468,0),1)),"")</f>
        <v/>
      </c>
      <c r="AF469" s="2" t="str">
        <f>IFERROR(IF(INDEX(AF$1:AF468,MATCH(J469,J$1:J468,0),1)=0,"",INDEX(AF$1:AF468,MATCH(J469,J$1:J468,0),1)),"")</f>
        <v/>
      </c>
      <c r="AG469" s="2" t="str">
        <f>IFERROR(IF(INDEX(AG$1:AG468,MATCH(J469,J$1:J468,0),1)=0,"",INDEX(AG$1:AG468,MATCH(J469,J$1:J468,0),1)),"")</f>
        <v/>
      </c>
      <c r="AH469" s="2"/>
      <c r="AI469" s="2"/>
      <c r="AJ469" s="2"/>
      <c r="AK469" s="4"/>
      <c r="AL469" s="4"/>
      <c r="AM469" s="4"/>
      <c r="AN469" s="4"/>
      <c r="AO469" s="4"/>
      <c r="AP469" s="4"/>
      <c r="AQ469" s="4"/>
      <c r="AR469" s="4"/>
      <c r="AS469" s="4"/>
      <c r="AU469" s="7"/>
      <c r="AV469" s="47"/>
      <c r="AW469" s="66"/>
      <c r="AX469" s="66"/>
      <c r="AY469" s="66"/>
      <c r="AZ469" s="78"/>
      <c r="BA469" s="66"/>
      <c r="BB469" s="66"/>
      <c r="BC469" s="4"/>
      <c r="BD469" s="69"/>
      <c r="BE469" s="4"/>
      <c r="BF469" s="4"/>
      <c r="BG469" s="9"/>
      <c r="BH469" s="7"/>
      <c r="BI469" s="7"/>
      <c r="BJ469" s="7"/>
      <c r="BK469" s="7"/>
      <c r="BL469" s="7"/>
      <c r="BM469" s="7" t="str">
        <f t="shared" ca="1" si="99"/>
        <v/>
      </c>
      <c r="BN469" s="75" t="str">
        <f t="shared" si="100"/>
        <v/>
      </c>
      <c r="BO469" s="75" t="str">
        <f t="shared" si="101"/>
        <v/>
      </c>
      <c r="BU469" s="4" t="str">
        <f>IF(IFERROR(VLOOKUP(C469,C470:C$1993,1,0),"")="","",COUNTIF(C:C,C469))</f>
        <v/>
      </c>
      <c r="BY469" s="5" t="str">
        <f>IF(B469="","",IF(BU469="",1+(MAX(BY$2:BY468)),""))</f>
        <v/>
      </c>
      <c r="BZ469" s="5" t="str">
        <f t="shared" si="102"/>
        <v/>
      </c>
      <c r="CA469" s="5" t="str">
        <f t="shared" si="103"/>
        <v/>
      </c>
      <c r="CB469" s="14" t="str">
        <f t="shared" si="104"/>
        <v/>
      </c>
      <c r="CC469" s="25"/>
      <c r="CD469" s="15"/>
      <c r="CE469" s="5" t="str">
        <f t="shared" si="95"/>
        <v/>
      </c>
      <c r="CH469" s="5" t="str">
        <f t="shared" si="105"/>
        <v/>
      </c>
      <c r="CI469" s="5" t="str">
        <f>IF(J469="","",IFERROR(IF(VLOOKUP(J469,J$2:J468,1,0)=0,"",""),J469))</f>
        <v/>
      </c>
      <c r="CJ469" s="22" t="str">
        <f>IF(CI469="","",(IFERROR(VLOOKUP(MID(CI469,1,1),$DA$2:DE$28,3,0),0)+IFERROR(VLOOKUP(MID(CI469,2,1),DA$2:DE$28,4,0),0)+IFERROR(VLOOKUP(MID(CI469,3,1),DA$2:DE$28,5,0),0)+(ROW(CI469)/1000000000000)))</f>
        <v/>
      </c>
      <c r="CL469" s="5">
        <v>468</v>
      </c>
      <c r="CM469" s="5" t="str">
        <f>IFERROR(VLOOKUP(CL469,CH$2:CI1545,2,0),"")</f>
        <v/>
      </c>
      <c r="DG469" s="5" t="e">
        <f>IF(REPORTE!AH$2="si",IF(C469=VALUE(REPORTE!C$22),IF(SUM(DG470:DG$1993),CONCATENATE(INT(B469),", "),INT(B469)),""),IF(C469=VALUE(REPORTE!C$21),IF(SUM(DG470:DG$1993),CONCATENATE(INT(B469),", "),INT(B469)),""))</f>
        <v>#VALUE!</v>
      </c>
    </row>
    <row r="470" spans="1:111" s="5" customFormat="1" ht="15" customHeight="1" x14ac:dyDescent="0.25">
      <c r="A470" s="4" t="str">
        <f t="shared" ca="1" si="97"/>
        <v/>
      </c>
      <c r="B470" s="6"/>
      <c r="C470" s="8"/>
      <c r="D470" s="1" t="str">
        <f>IFERROR(INDEX('padron cfe'!B:B,MATCH(DATOS!C470,'padron cfe'!A:A,0),1),"")</f>
        <v/>
      </c>
      <c r="E470" s="1"/>
      <c r="F470" s="4"/>
      <c r="G470" s="9" t="s">
        <v>157</v>
      </c>
      <c r="H470" s="5" t="str">
        <f>IF(F470="","",IFERROR(CONCATENATE("PEUA",VLOOKUP(ESTADO,REPORTE!AV$2:AW$33,2,0),DIDTRITO_FORM,CADER_FORM,IFERROR(INDEX(BS:BS,MATCH(DAY(F470),BR:BR,0),1),DAY(F470)),IFERROR(INDEX(BS:BS,MATCH(MONTH(F470),BR:BR,0),1),MONTH(F470)),YEAR(F470),G470),""))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96"/>
        <v/>
      </c>
      <c r="T470" s="2" t="str">
        <f>IFERROR(INDEX('padron cfe'!D:D,MATCH(DATOS!C470,'padron cfe'!A:A,0),1),"")</f>
        <v/>
      </c>
      <c r="U470" s="4"/>
      <c r="V470" s="4"/>
      <c r="W470" s="4"/>
      <c r="X470" s="4"/>
      <c r="Y470" s="6"/>
      <c r="Z470" s="4"/>
      <c r="AA470" s="4" t="str">
        <f t="shared" si="98"/>
        <v/>
      </c>
      <c r="AB470" s="4"/>
      <c r="AC470" s="4"/>
      <c r="AD470" s="4"/>
      <c r="AE470" s="2" t="str">
        <f>IFERROR(IF(INDEX(AE$1:AE469,MATCH(J470,J$1:J469,0),1)=0,"",INDEX(AE$1:AE469,MATCH(J470,J$1:J469,0),1)),"")</f>
        <v/>
      </c>
      <c r="AF470" s="2" t="str">
        <f>IFERROR(IF(INDEX(AF$1:AF469,MATCH(J470,J$1:J469,0),1)=0,"",INDEX(AF$1:AF469,MATCH(J470,J$1:J469,0),1)),"")</f>
        <v/>
      </c>
      <c r="AG470" s="2" t="str">
        <f>IFERROR(IF(INDEX(AG$1:AG469,MATCH(J470,J$1:J469,0),1)=0,"",INDEX(AG$1:AG469,MATCH(J470,J$1:J469,0),1)),"")</f>
        <v/>
      </c>
      <c r="AH470" s="2"/>
      <c r="AI470" s="2"/>
      <c r="AJ470" s="2"/>
      <c r="AK470" s="4"/>
      <c r="AL470" s="4"/>
      <c r="AM470" s="4"/>
      <c r="AN470" s="4"/>
      <c r="AO470" s="4"/>
      <c r="AP470" s="4"/>
      <c r="AQ470" s="4"/>
      <c r="AR470" s="4"/>
      <c r="AS470" s="4"/>
      <c r="AU470" s="7"/>
      <c r="AV470" s="47"/>
      <c r="AW470" s="66"/>
      <c r="AX470" s="66"/>
      <c r="AY470" s="66"/>
      <c r="AZ470" s="78"/>
      <c r="BA470" s="66"/>
      <c r="BB470" s="66"/>
      <c r="BC470" s="4"/>
      <c r="BD470" s="69"/>
      <c r="BE470" s="4"/>
      <c r="BF470" s="4"/>
      <c r="BG470" s="9"/>
      <c r="BH470" s="7"/>
      <c r="BI470" s="7"/>
      <c r="BJ470" s="7"/>
      <c r="BK470" s="7"/>
      <c r="BL470" s="7"/>
      <c r="BM470" s="7" t="str">
        <f t="shared" ca="1" si="99"/>
        <v/>
      </c>
      <c r="BN470" s="75" t="str">
        <f t="shared" si="100"/>
        <v/>
      </c>
      <c r="BO470" s="75" t="str">
        <f t="shared" si="101"/>
        <v/>
      </c>
      <c r="BU470" s="4" t="str">
        <f>IF(IFERROR(VLOOKUP(C470,C471:C$1993,1,0),"")="","",COUNTIF(C:C,C470))</f>
        <v/>
      </c>
      <c r="BY470" s="5" t="str">
        <f>IF(B470="","",IF(BU470="",1+(MAX(BY$2:BY469)),""))</f>
        <v/>
      </c>
      <c r="BZ470" s="5" t="str">
        <f t="shared" si="102"/>
        <v/>
      </c>
      <c r="CA470" s="5" t="str">
        <f t="shared" si="103"/>
        <v/>
      </c>
      <c r="CB470" s="14" t="str">
        <f t="shared" si="104"/>
        <v/>
      </c>
      <c r="CC470" s="25"/>
      <c r="CD470" s="15"/>
      <c r="CE470" s="5" t="str">
        <f t="shared" ref="CE470:CE533" si="106">CONCATENATE(AK470,AL470,AM470,AN470,AO470)</f>
        <v/>
      </c>
      <c r="CH470" s="5" t="str">
        <f t="shared" si="105"/>
        <v/>
      </c>
      <c r="CI470" s="5" t="str">
        <f>IF(J470="","",IFERROR(IF(VLOOKUP(J470,J$2:J469,1,0)=0,"",""),J470))</f>
        <v/>
      </c>
      <c r="CJ470" s="22" t="str">
        <f>IF(CI470="","",(IFERROR(VLOOKUP(MID(CI470,1,1),$DA$2:DE$28,3,0),0)+IFERROR(VLOOKUP(MID(CI470,2,1),DA$2:DE$28,4,0),0)+IFERROR(VLOOKUP(MID(CI470,3,1),DA$2:DE$28,5,0),0)+(ROW(CI470)/1000000000000)))</f>
        <v/>
      </c>
      <c r="CL470" s="5">
        <v>469</v>
      </c>
      <c r="CM470" s="5" t="str">
        <f>IFERROR(VLOOKUP(CL470,CH$2:CI1546,2,0),"")</f>
        <v/>
      </c>
      <c r="DG470" s="5" t="e">
        <f>IF(REPORTE!AH$2="si",IF(C470=VALUE(REPORTE!C$22),IF(SUM(DG471:DG$1993),CONCATENATE(INT(B470),", "),INT(B470)),""),IF(C470=VALUE(REPORTE!C$21),IF(SUM(DG471:DG$1993),CONCATENATE(INT(B470),", "),INT(B470)),""))</f>
        <v>#VALUE!</v>
      </c>
    </row>
    <row r="471" spans="1:111" s="5" customFormat="1" ht="15" customHeight="1" x14ac:dyDescent="0.25">
      <c r="A471" s="4" t="str">
        <f t="shared" ca="1" si="97"/>
        <v/>
      </c>
      <c r="B471" s="6"/>
      <c r="C471" s="8"/>
      <c r="D471" s="1" t="str">
        <f>IFERROR(INDEX('padron cfe'!B:B,MATCH(DATOS!C471,'padron cfe'!A:A,0),1),"")</f>
        <v/>
      </c>
      <c r="E471" s="1"/>
      <c r="F471" s="4"/>
      <c r="G471" s="9" t="s">
        <v>157</v>
      </c>
      <c r="H471" s="5" t="str">
        <f>IF(F471="","",IFERROR(CONCATENATE("PEUA",VLOOKUP(ESTADO,REPORTE!AV$2:AW$33,2,0),DIDTRITO_FORM,CADER_FORM,IFERROR(INDEX(BS:BS,MATCH(DAY(F471),BR:BR,0),1),DAY(F471)),IFERROR(INDEX(BS:BS,MATCH(MONTH(F471),BR:BR,0),1),MONTH(F471)),YEAR(F471),G471),""))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96"/>
        <v/>
      </c>
      <c r="T471" s="2" t="str">
        <f>IFERROR(INDEX('padron cfe'!D:D,MATCH(DATOS!C471,'padron cfe'!A:A,0),1),"")</f>
        <v/>
      </c>
      <c r="U471" s="4"/>
      <c r="V471" s="4"/>
      <c r="W471" s="4"/>
      <c r="X471" s="4"/>
      <c r="Y471" s="6"/>
      <c r="Z471" s="4"/>
      <c r="AA471" s="4" t="str">
        <f t="shared" si="98"/>
        <v/>
      </c>
      <c r="AB471" s="4"/>
      <c r="AC471" s="4"/>
      <c r="AD471" s="4"/>
      <c r="AE471" s="2" t="str">
        <f>IFERROR(IF(INDEX(AE$1:AE470,MATCH(J471,J$1:J470,0),1)=0,"",INDEX(AE$1:AE470,MATCH(J471,J$1:J470,0),1)),"")</f>
        <v/>
      </c>
      <c r="AF471" s="2" t="str">
        <f>IFERROR(IF(INDEX(AF$1:AF470,MATCH(J471,J$1:J470,0),1)=0,"",INDEX(AF$1:AF470,MATCH(J471,J$1:J470,0),1)),"")</f>
        <v/>
      </c>
      <c r="AG471" s="2" t="str">
        <f>IFERROR(IF(INDEX(AG$1:AG470,MATCH(J471,J$1:J470,0),1)=0,"",INDEX(AG$1:AG470,MATCH(J471,J$1:J470,0),1)),"")</f>
        <v/>
      </c>
      <c r="AH471" s="2"/>
      <c r="AI471" s="2"/>
      <c r="AJ471" s="2"/>
      <c r="AK471" s="4"/>
      <c r="AL471" s="4"/>
      <c r="AM471" s="4"/>
      <c r="AN471" s="4"/>
      <c r="AO471" s="4"/>
      <c r="AP471" s="4"/>
      <c r="AQ471" s="4"/>
      <c r="AR471" s="4"/>
      <c r="AS471" s="4"/>
      <c r="AU471" s="7"/>
      <c r="AV471" s="47"/>
      <c r="AW471" s="66"/>
      <c r="AX471" s="66"/>
      <c r="AY471" s="66"/>
      <c r="AZ471" s="78"/>
      <c r="BA471" s="66"/>
      <c r="BB471" s="66"/>
      <c r="BC471" s="4"/>
      <c r="BD471" s="69"/>
      <c r="BE471" s="4"/>
      <c r="BF471" s="4"/>
      <c r="BG471" s="9"/>
      <c r="BH471" s="7"/>
      <c r="BI471" s="7"/>
      <c r="BJ471" s="7"/>
      <c r="BK471" s="7"/>
      <c r="BL471" s="7"/>
      <c r="BM471" s="7" t="str">
        <f t="shared" ca="1" si="99"/>
        <v/>
      </c>
      <c r="BN471" s="75" t="str">
        <f t="shared" si="100"/>
        <v/>
      </c>
      <c r="BO471" s="75" t="str">
        <f t="shared" si="101"/>
        <v/>
      </c>
      <c r="BU471" s="4" t="str">
        <f>IF(IFERROR(VLOOKUP(C471,C472:C$1993,1,0),"")="","",COUNTIF(C:C,C471))</f>
        <v/>
      </c>
      <c r="BY471" s="5" t="str">
        <f>IF(B471="","",IF(BU471="",1+(MAX(BY$2:BY470)),""))</f>
        <v/>
      </c>
      <c r="BZ471" s="5" t="str">
        <f t="shared" si="102"/>
        <v/>
      </c>
      <c r="CA471" s="5" t="str">
        <f t="shared" si="103"/>
        <v/>
      </c>
      <c r="CB471" s="14" t="str">
        <f t="shared" si="104"/>
        <v/>
      </c>
      <c r="CC471" s="25"/>
      <c r="CD471" s="15"/>
      <c r="CE471" s="5" t="str">
        <f t="shared" si="106"/>
        <v/>
      </c>
      <c r="CH471" s="5" t="str">
        <f t="shared" si="105"/>
        <v/>
      </c>
      <c r="CI471" s="5" t="str">
        <f>IF(J471="","",IFERROR(IF(VLOOKUP(J471,J$2:J470,1,0)=0,"",""),J471))</f>
        <v/>
      </c>
      <c r="CJ471" s="22" t="str">
        <f>IF(CI471="","",(IFERROR(VLOOKUP(MID(CI471,1,1),$DA$2:DE$28,3,0),0)+IFERROR(VLOOKUP(MID(CI471,2,1),DA$2:DE$28,4,0),0)+IFERROR(VLOOKUP(MID(CI471,3,1),DA$2:DE$28,5,0),0)+(ROW(CI471)/1000000000000)))</f>
        <v/>
      </c>
      <c r="CL471" s="5">
        <v>470</v>
      </c>
      <c r="CM471" s="5" t="str">
        <f>IFERROR(VLOOKUP(CL471,CH$2:CI1547,2,0),"")</f>
        <v/>
      </c>
      <c r="DG471" s="5" t="e">
        <f>IF(REPORTE!AH$2="si",IF(C471=VALUE(REPORTE!C$22),IF(SUM(DG472:DG$1993),CONCATENATE(INT(B471),", "),INT(B471)),""),IF(C471=VALUE(REPORTE!C$21),IF(SUM(DG472:DG$1993),CONCATENATE(INT(B471),", "),INT(B471)),""))</f>
        <v>#VALUE!</v>
      </c>
    </row>
    <row r="472" spans="1:111" s="5" customFormat="1" ht="15" customHeight="1" x14ac:dyDescent="0.25">
      <c r="A472" s="4" t="str">
        <f t="shared" ca="1" si="97"/>
        <v/>
      </c>
      <c r="B472" s="6"/>
      <c r="C472" s="8"/>
      <c r="D472" s="1" t="str">
        <f>IFERROR(INDEX('padron cfe'!B:B,MATCH(DATOS!C472,'padron cfe'!A:A,0),1),"")</f>
        <v/>
      </c>
      <c r="E472" s="1"/>
      <c r="F472" s="4"/>
      <c r="G472" s="4"/>
      <c r="H472" s="5" t="str">
        <f>IF(F472="","",IFERROR(CONCATENATE("PEUA",VLOOKUP(ESTADO,REPORTE!AV$2:AW$33,2,0),DIDTRITO_FORM,CADER_FORM,IFERROR(INDEX(BS:BS,MATCH(DAY(F472),BR:BR,0),1),DAY(F472)),IFERROR(INDEX(BS:BS,MATCH(MONTH(F472),BR:BR,0),1),MONTH(F472)),YEAR(F472),G472),""))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96"/>
        <v/>
      </c>
      <c r="T472" s="2" t="str">
        <f>IFERROR(INDEX('padron cfe'!D:D,MATCH(DATOS!C472,'padron cfe'!A:A,0),1),"")</f>
        <v/>
      </c>
      <c r="U472" s="4"/>
      <c r="V472" s="4"/>
      <c r="W472" s="4"/>
      <c r="X472" s="4"/>
      <c r="Y472" s="6"/>
      <c r="Z472" s="4"/>
      <c r="AA472" s="4" t="str">
        <f t="shared" si="98"/>
        <v/>
      </c>
      <c r="AB472" s="4"/>
      <c r="AC472" s="4"/>
      <c r="AD472" s="4"/>
      <c r="AE472" s="2" t="str">
        <f>IFERROR(IF(INDEX(AE$1:AE471,MATCH(J472,J$1:J471,0),1)=0,"",INDEX(AE$1:AE471,MATCH(J472,J$1:J471,0),1)),"")</f>
        <v/>
      </c>
      <c r="AF472" s="2" t="str">
        <f>IFERROR(IF(INDEX(AF$1:AF471,MATCH(J472,J$1:J471,0),1)=0,"",INDEX(AF$1:AF471,MATCH(J472,J$1:J471,0),1)),"")</f>
        <v/>
      </c>
      <c r="AG472" s="2" t="str">
        <f>IFERROR(IF(INDEX(AG$1:AG471,MATCH(J472,J$1:J471,0),1)=0,"",INDEX(AG$1:AG471,MATCH(J472,J$1:J471,0),1)),"")</f>
        <v/>
      </c>
      <c r="AH472" s="2"/>
      <c r="AI472" s="2"/>
      <c r="AJ472" s="2"/>
      <c r="AK472" s="4"/>
      <c r="AL472" s="4"/>
      <c r="AM472" s="4"/>
      <c r="AN472" s="4"/>
      <c r="AO472" s="4"/>
      <c r="AP472" s="4"/>
      <c r="AQ472" s="4"/>
      <c r="AR472" s="4"/>
      <c r="AS472" s="4"/>
      <c r="AU472" s="7"/>
      <c r="AV472" s="47"/>
      <c r="AW472" s="66"/>
      <c r="AX472" s="66"/>
      <c r="AY472" s="66"/>
      <c r="AZ472" s="78"/>
      <c r="BA472" s="66"/>
      <c r="BB472" s="66"/>
      <c r="BC472" s="4"/>
      <c r="BD472" s="69"/>
      <c r="BE472" s="4"/>
      <c r="BF472" s="4"/>
      <c r="BG472" s="9"/>
      <c r="BH472" s="7"/>
      <c r="BI472" s="7"/>
      <c r="BJ472" s="7"/>
      <c r="BK472" s="7"/>
      <c r="BL472" s="7"/>
      <c r="BM472" s="7" t="str">
        <f t="shared" ca="1" si="99"/>
        <v/>
      </c>
      <c r="BN472" s="75" t="str">
        <f t="shared" si="100"/>
        <v/>
      </c>
      <c r="BO472" s="75" t="str">
        <f t="shared" si="101"/>
        <v/>
      </c>
      <c r="BU472" s="4" t="str">
        <f>IF(IFERROR(VLOOKUP(C472,C473:C$1993,1,0),"")="","",COUNTIF(C:C,C472))</f>
        <v/>
      </c>
      <c r="BY472" s="5" t="str">
        <f>IF(B472="","",IF(BU472="",1+(MAX(BY$2:BY471)),""))</f>
        <v/>
      </c>
      <c r="BZ472" s="5" t="str">
        <f t="shared" si="102"/>
        <v/>
      </c>
      <c r="CA472" s="5" t="str">
        <f t="shared" si="103"/>
        <v/>
      </c>
      <c r="CB472" s="14" t="str">
        <f t="shared" si="104"/>
        <v/>
      </c>
      <c r="CC472" s="25"/>
      <c r="CD472" s="15"/>
      <c r="CE472" s="5" t="str">
        <f t="shared" si="106"/>
        <v/>
      </c>
      <c r="CH472" s="5" t="str">
        <f t="shared" si="105"/>
        <v/>
      </c>
      <c r="CI472" s="5" t="str">
        <f>IF(J472="","",IFERROR(IF(VLOOKUP(J472,J$2:J471,1,0)=0,"",""),J472))</f>
        <v/>
      </c>
      <c r="CJ472" s="22" t="str">
        <f>IF(CI472="","",(IFERROR(VLOOKUP(MID(CI472,1,1),$DA$2:DE$28,3,0),0)+IFERROR(VLOOKUP(MID(CI472,2,1),DA$2:DE$28,4,0),0)+IFERROR(VLOOKUP(MID(CI472,3,1),DA$2:DE$28,5,0),0)+(ROW(CI472)/1000000000000)))</f>
        <v/>
      </c>
      <c r="CL472" s="5">
        <v>471</v>
      </c>
      <c r="CM472" s="5" t="str">
        <f>IFERROR(VLOOKUP(CL472,CH$2:CI1548,2,0),"")</f>
        <v/>
      </c>
      <c r="DG472" s="5" t="e">
        <f>IF(REPORTE!AH$2="si",IF(C472=VALUE(REPORTE!C$22),IF(SUM(DG473:DG$1993),CONCATENATE(INT(B472),", "),INT(B472)),""),IF(C472=VALUE(REPORTE!C$21),IF(SUM(DG473:DG$1993),CONCATENATE(INT(B472),", "),INT(B472)),""))</f>
        <v>#VALUE!</v>
      </c>
    </row>
    <row r="473" spans="1:111" s="5" customFormat="1" ht="15" customHeight="1" x14ac:dyDescent="0.25">
      <c r="A473" s="4" t="str">
        <f t="shared" ca="1" si="97"/>
        <v/>
      </c>
      <c r="B473" s="6"/>
      <c r="C473" s="8"/>
      <c r="D473" s="1" t="str">
        <f>IFERROR(INDEX('padron cfe'!B:B,MATCH(DATOS!C473,'padron cfe'!A:A,0),1),"")</f>
        <v/>
      </c>
      <c r="E473" s="1"/>
      <c r="F473" s="4"/>
      <c r="G473" s="4"/>
      <c r="H473" s="5" t="str">
        <f>IF(F473="","",IFERROR(CONCATENATE("PEUA",VLOOKUP(ESTADO,REPORTE!AV$2:AW$33,2,0),DIDTRITO_FORM,CADER_FORM,IFERROR(INDEX(BS:BS,MATCH(DAY(F473),BR:BR,0),1),DAY(F473)),IFERROR(INDEX(BS:BS,MATCH(MONTH(F473),BR:BR,0),1),MONTH(F473)),YEAR(F473),G473),""))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96"/>
        <v/>
      </c>
      <c r="T473" s="2" t="str">
        <f>IFERROR(INDEX('padron cfe'!D:D,MATCH(DATOS!C473,'padron cfe'!A:A,0),1),"")</f>
        <v/>
      </c>
      <c r="U473" s="4"/>
      <c r="V473" s="4"/>
      <c r="W473" s="4"/>
      <c r="X473" s="4"/>
      <c r="Y473" s="6"/>
      <c r="Z473" s="4"/>
      <c r="AA473" s="4" t="str">
        <f t="shared" si="98"/>
        <v/>
      </c>
      <c r="AB473" s="4"/>
      <c r="AC473" s="4"/>
      <c r="AD473" s="4"/>
      <c r="AE473" s="2" t="str">
        <f>IFERROR(IF(INDEX(AE$1:AE472,MATCH(J473,J$1:J472,0),1)=0,"",INDEX(AE$1:AE472,MATCH(J473,J$1:J472,0),1)),"")</f>
        <v/>
      </c>
      <c r="AF473" s="2" t="str">
        <f>IFERROR(IF(INDEX(AF$1:AF472,MATCH(J473,J$1:J472,0),1)=0,"",INDEX(AF$1:AF472,MATCH(J473,J$1:J472,0),1)),"")</f>
        <v/>
      </c>
      <c r="AG473" s="2" t="str">
        <f>IFERROR(IF(INDEX(AG$1:AG472,MATCH(J473,J$1:J472,0),1)=0,"",INDEX(AG$1:AG472,MATCH(J473,J$1:J472,0),1)),"")</f>
        <v/>
      </c>
      <c r="AH473" s="2"/>
      <c r="AI473" s="2"/>
      <c r="AJ473" s="2"/>
      <c r="AK473" s="4"/>
      <c r="AL473" s="4"/>
      <c r="AM473" s="4"/>
      <c r="AN473" s="4"/>
      <c r="AO473" s="4"/>
      <c r="AP473" s="4"/>
      <c r="AQ473" s="4"/>
      <c r="AR473" s="4"/>
      <c r="AS473" s="4"/>
      <c r="AU473" s="7"/>
      <c r="AV473" s="47"/>
      <c r="AW473" s="66"/>
      <c r="AX473" s="66"/>
      <c r="AY473" s="66"/>
      <c r="AZ473" s="78"/>
      <c r="BA473" s="66"/>
      <c r="BB473" s="66"/>
      <c r="BC473" s="4"/>
      <c r="BD473" s="69"/>
      <c r="BE473" s="4"/>
      <c r="BF473" s="4"/>
      <c r="BG473" s="9"/>
      <c r="BH473" s="7"/>
      <c r="BI473" s="7"/>
      <c r="BJ473" s="7"/>
      <c r="BK473" s="7"/>
      <c r="BL473" s="7"/>
      <c r="BM473" s="7" t="str">
        <f t="shared" ca="1" si="99"/>
        <v/>
      </c>
      <c r="BN473" s="75" t="str">
        <f t="shared" si="100"/>
        <v/>
      </c>
      <c r="BO473" s="75" t="str">
        <f t="shared" si="101"/>
        <v/>
      </c>
      <c r="BU473" s="4" t="str">
        <f>IF(IFERROR(VLOOKUP(C473,C474:C$1993,1,0),"")="","",COUNTIF(C:C,C473))</f>
        <v/>
      </c>
      <c r="BY473" s="5" t="str">
        <f>IF(B473="","",IF(BU473="",1+(MAX(BY$2:BY472)),""))</f>
        <v/>
      </c>
      <c r="BZ473" s="5" t="str">
        <f t="shared" si="102"/>
        <v/>
      </c>
      <c r="CA473" s="5" t="str">
        <f t="shared" si="103"/>
        <v/>
      </c>
      <c r="CB473" s="14" t="str">
        <f t="shared" si="104"/>
        <v/>
      </c>
      <c r="CC473" s="25"/>
      <c r="CD473" s="15"/>
      <c r="CE473" s="5" t="str">
        <f t="shared" si="106"/>
        <v/>
      </c>
      <c r="CH473" s="5" t="str">
        <f t="shared" si="105"/>
        <v/>
      </c>
      <c r="CI473" s="5" t="str">
        <f>IF(J473="","",IFERROR(IF(VLOOKUP(J473,J$2:J472,1,0)=0,"",""),J473))</f>
        <v/>
      </c>
      <c r="CJ473" s="22" t="str">
        <f>IF(CI473="","",(IFERROR(VLOOKUP(MID(CI473,1,1),$DA$2:DE$28,3,0),0)+IFERROR(VLOOKUP(MID(CI473,2,1),DA$2:DE$28,4,0),0)+IFERROR(VLOOKUP(MID(CI473,3,1),DA$2:DE$28,5,0),0)+(ROW(CI473)/1000000000000)))</f>
        <v/>
      </c>
      <c r="CL473" s="5">
        <v>472</v>
      </c>
      <c r="CM473" s="5" t="str">
        <f>IFERROR(VLOOKUP(CL473,CH$2:CI1549,2,0),"")</f>
        <v/>
      </c>
      <c r="DG473" s="5" t="e">
        <f>IF(REPORTE!AH$2="si",IF(C473=VALUE(REPORTE!C$22),IF(SUM(DG474:DG$1993),CONCATENATE(INT(B473),", "),INT(B473)),""),IF(C473=VALUE(REPORTE!C$21),IF(SUM(DG474:DG$1993),CONCATENATE(INT(B473),", "),INT(B473)),""))</f>
        <v>#VALUE!</v>
      </c>
    </row>
    <row r="474" spans="1:111" s="5" customFormat="1" ht="15" customHeight="1" x14ac:dyDescent="0.25">
      <c r="A474" s="4" t="str">
        <f t="shared" ca="1" si="97"/>
        <v/>
      </c>
      <c r="B474" s="6"/>
      <c r="C474" s="6"/>
      <c r="D474" s="1" t="str">
        <f>IFERROR(INDEX('padron cfe'!B:B,MATCH(DATOS!C474,'padron cfe'!A:A,0),1),"")</f>
        <v/>
      </c>
      <c r="E474" s="4"/>
      <c r="F474" s="4"/>
      <c r="G474" s="4"/>
      <c r="H474" s="5" t="str">
        <f>IF(F474="","",IFERROR(CONCATENATE("PEUA",VLOOKUP(ESTADO,REPORTE!AV$2:AW$33,2,0),DIDTRITO_FORM,CADER_FORM,IFERROR(INDEX(BS:BS,MATCH(DAY(F474),BR:BR,0),1),DAY(F474)),IFERROR(INDEX(BS:BS,MATCH(MONTH(F474),BR:BR,0),1),MONTH(F474)),YEAR(F474),G474),""))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96"/>
        <v/>
      </c>
      <c r="T474" s="2" t="str">
        <f>IFERROR(INDEX('padron cfe'!D:D,MATCH(DATOS!C474,'padron cfe'!A:A,0),1),"")</f>
        <v/>
      </c>
      <c r="U474" s="4"/>
      <c r="V474" s="4"/>
      <c r="W474" s="4"/>
      <c r="X474" s="4"/>
      <c r="Y474" s="6"/>
      <c r="Z474" s="4"/>
      <c r="AA474" s="4" t="str">
        <f t="shared" si="98"/>
        <v/>
      </c>
      <c r="AB474" s="4"/>
      <c r="AC474" s="4"/>
      <c r="AD474" s="4"/>
      <c r="AE474" s="2" t="str">
        <f>IFERROR(IF(INDEX(AE$1:AE473,MATCH(J474,J$1:J473,0),1)=0,"",INDEX(AE$1:AE473,MATCH(J474,J$1:J473,0),1)),"")</f>
        <v/>
      </c>
      <c r="AF474" s="2" t="str">
        <f>IFERROR(IF(INDEX(AF$1:AF473,MATCH(J474,J$1:J473,0),1)=0,"",INDEX(AF$1:AF473,MATCH(J474,J$1:J473,0),1)),"")</f>
        <v/>
      </c>
      <c r="AG474" s="2" t="str">
        <f>IFERROR(IF(INDEX(AG$1:AG473,MATCH(J474,J$1:J473,0),1)=0,"",INDEX(AG$1:AG473,MATCH(J474,J$1:J473,0),1)),"")</f>
        <v/>
      </c>
      <c r="AH474" s="2"/>
      <c r="AI474" s="2"/>
      <c r="AJ474" s="2"/>
      <c r="AK474" s="4"/>
      <c r="AL474" s="4"/>
      <c r="AM474" s="4"/>
      <c r="AN474" s="4"/>
      <c r="AO474" s="4"/>
      <c r="AP474" s="4"/>
      <c r="AQ474" s="4"/>
      <c r="AR474" s="4"/>
      <c r="AS474" s="4"/>
      <c r="AU474" s="7"/>
      <c r="AV474" s="47"/>
      <c r="AW474" s="66"/>
      <c r="AX474" s="66"/>
      <c r="AY474" s="66"/>
      <c r="AZ474" s="78"/>
      <c r="BA474" s="66"/>
      <c r="BB474" s="66"/>
      <c r="BC474" s="4"/>
      <c r="BD474" s="69"/>
      <c r="BE474" s="4"/>
      <c r="BF474" s="4"/>
      <c r="BG474" s="9"/>
      <c r="BH474" s="4"/>
      <c r="BI474" s="4"/>
      <c r="BJ474" s="4"/>
      <c r="BK474" s="4"/>
      <c r="BL474" s="4"/>
      <c r="BM474" s="7" t="str">
        <f t="shared" ca="1" si="99"/>
        <v/>
      </c>
      <c r="BN474" s="75" t="str">
        <f t="shared" si="100"/>
        <v/>
      </c>
      <c r="BO474" s="75" t="str">
        <f t="shared" si="101"/>
        <v/>
      </c>
      <c r="BU474" s="4" t="str">
        <f>IF(IFERROR(VLOOKUP(C474,C475:C$1993,1,0),"")="","",COUNTIF(C:C,C474))</f>
        <v/>
      </c>
      <c r="BY474" s="5" t="str">
        <f>IF(B474="","",IF(BU474="",1+(MAX(BY$2:BY473)),""))</f>
        <v/>
      </c>
      <c r="BZ474" s="5" t="str">
        <f t="shared" si="102"/>
        <v/>
      </c>
      <c r="CA474" s="5" t="str">
        <f t="shared" si="103"/>
        <v/>
      </c>
      <c r="CB474" s="14" t="str">
        <f t="shared" si="104"/>
        <v/>
      </c>
      <c r="CC474" s="25"/>
      <c r="CD474" s="15"/>
      <c r="CE474" s="5" t="str">
        <f t="shared" si="106"/>
        <v/>
      </c>
      <c r="CH474" s="5" t="str">
        <f t="shared" si="105"/>
        <v/>
      </c>
      <c r="CI474" s="5" t="str">
        <f>IF(J474="","",IFERROR(IF(VLOOKUP(J474,J$2:J473,1,0)=0,"",""),J474))</f>
        <v/>
      </c>
      <c r="CJ474" s="22" t="str">
        <f>IF(CI474="","",(IFERROR(VLOOKUP(MID(CI474,1,1),$DA$2:DE$28,3,0),0)+IFERROR(VLOOKUP(MID(CI474,2,1),DA$2:DE$28,4,0),0)+IFERROR(VLOOKUP(MID(CI474,3,1),DA$2:DE$28,5,0),0)+(ROW(CI474)/1000000000000)))</f>
        <v/>
      </c>
      <c r="CL474" s="5">
        <v>473</v>
      </c>
      <c r="CM474" s="5" t="str">
        <f>IFERROR(VLOOKUP(CL474,CH$2:CI1550,2,0),"")</f>
        <v/>
      </c>
      <c r="DG474" s="5" t="e">
        <f>IF(REPORTE!AH$2="si",IF(C474=VALUE(REPORTE!C$22),IF(SUM(DG475:DG$1993),CONCATENATE(INT(B474),", "),INT(B474)),""),IF(C474=VALUE(REPORTE!C$21),IF(SUM(DG475:DG$1993),CONCATENATE(INT(B474),", "),INT(B474)),""))</f>
        <v>#VALUE!</v>
      </c>
    </row>
    <row r="475" spans="1:111" s="5" customFormat="1" ht="15" customHeight="1" x14ac:dyDescent="0.25">
      <c r="A475" s="4" t="str">
        <f t="shared" ca="1" si="97"/>
        <v/>
      </c>
      <c r="B475" s="6"/>
      <c r="C475" s="6"/>
      <c r="D475" s="1" t="str">
        <f>IFERROR(INDEX('padron cfe'!B:B,MATCH(DATOS!C475,'padron cfe'!A:A,0),1),"")</f>
        <v/>
      </c>
      <c r="E475" s="4"/>
      <c r="F475" s="4"/>
      <c r="G475" s="4"/>
      <c r="H475" s="5" t="str">
        <f>IF(F475="","",IFERROR(CONCATENATE("PEUA",VLOOKUP(ESTADO,REPORTE!AV$2:AW$33,2,0),DIDTRITO_FORM,CADER_FORM,IFERROR(INDEX(BS:BS,MATCH(DAY(F475),BR:BR,0),1),DAY(F475)),IFERROR(INDEX(BS:BS,MATCH(MONTH(F475),BR:BR,0),1),MONTH(F475)),YEAR(F475),G475),""))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96"/>
        <v/>
      </c>
      <c r="T475" s="2" t="str">
        <f>IFERROR(INDEX('padron cfe'!D:D,MATCH(DATOS!C475,'padron cfe'!A:A,0),1),"")</f>
        <v/>
      </c>
      <c r="U475" s="4"/>
      <c r="V475" s="4"/>
      <c r="W475" s="4"/>
      <c r="X475" s="4"/>
      <c r="Y475" s="6"/>
      <c r="Z475" s="4"/>
      <c r="AA475" s="4" t="str">
        <f t="shared" si="98"/>
        <v/>
      </c>
      <c r="AB475" s="4"/>
      <c r="AC475" s="4"/>
      <c r="AD475" s="4"/>
      <c r="AE475" s="2" t="str">
        <f>IFERROR(IF(INDEX(AE$1:AE474,MATCH(J475,J$1:J474,0),1)=0,"",INDEX(AE$1:AE474,MATCH(J475,J$1:J474,0),1)),"")</f>
        <v/>
      </c>
      <c r="AF475" s="2" t="str">
        <f>IFERROR(IF(INDEX(AF$1:AF474,MATCH(J475,J$1:J474,0),1)=0,"",INDEX(AF$1:AF474,MATCH(J475,J$1:J474,0),1)),"")</f>
        <v/>
      </c>
      <c r="AG475" s="2" t="str">
        <f>IFERROR(IF(INDEX(AG$1:AG474,MATCH(J475,J$1:J474,0),1)=0,"",INDEX(AG$1:AG474,MATCH(J475,J$1:J474,0),1)),"")</f>
        <v/>
      </c>
      <c r="AH475" s="2"/>
      <c r="AI475" s="2"/>
      <c r="AJ475" s="2"/>
      <c r="AK475" s="4"/>
      <c r="AL475" s="4"/>
      <c r="AM475" s="4"/>
      <c r="AN475" s="4"/>
      <c r="AO475" s="4"/>
      <c r="AP475" s="4"/>
      <c r="AQ475" s="4"/>
      <c r="AR475" s="4"/>
      <c r="AS475" s="4"/>
      <c r="AU475" s="7"/>
      <c r="AV475" s="47"/>
      <c r="AW475" s="66"/>
      <c r="AX475" s="66"/>
      <c r="AY475" s="66"/>
      <c r="AZ475" s="78"/>
      <c r="BA475" s="66"/>
      <c r="BB475" s="66"/>
      <c r="BC475" s="4"/>
      <c r="BD475" s="69"/>
      <c r="BE475" s="4"/>
      <c r="BF475" s="4"/>
      <c r="BG475" s="9"/>
      <c r="BH475" s="4"/>
      <c r="BI475" s="4"/>
      <c r="BJ475" s="4"/>
      <c r="BK475" s="4"/>
      <c r="BL475" s="4"/>
      <c r="BM475" s="7" t="str">
        <f t="shared" ca="1" si="99"/>
        <v/>
      </c>
      <c r="BN475" s="75" t="str">
        <f t="shared" si="100"/>
        <v/>
      </c>
      <c r="BO475" s="75" t="str">
        <f t="shared" si="101"/>
        <v/>
      </c>
      <c r="BU475" s="4" t="str">
        <f>IF(IFERROR(VLOOKUP(C475,C476:C$1993,1,0),"")="","",COUNTIF(C:C,C475))</f>
        <v/>
      </c>
      <c r="BY475" s="5" t="str">
        <f>IF(B475="","",IF(BU475="",1+(MAX(BY$2:BY474)),""))</f>
        <v/>
      </c>
      <c r="BZ475" s="5" t="str">
        <f t="shared" si="102"/>
        <v/>
      </c>
      <c r="CA475" s="5" t="str">
        <f t="shared" si="103"/>
        <v/>
      </c>
      <c r="CB475" s="14" t="str">
        <f t="shared" si="104"/>
        <v/>
      </c>
      <c r="CC475" s="25"/>
      <c r="CD475" s="15"/>
      <c r="CE475" s="5" t="str">
        <f t="shared" si="106"/>
        <v/>
      </c>
      <c r="CH475" s="5" t="str">
        <f t="shared" si="105"/>
        <v/>
      </c>
      <c r="CI475" s="5" t="str">
        <f>IF(J475="","",IFERROR(IF(VLOOKUP(J475,J$2:J474,1,0)=0,"",""),J475))</f>
        <v/>
      </c>
      <c r="CJ475" s="22" t="str">
        <f>IF(CI475="","",(IFERROR(VLOOKUP(MID(CI475,1,1),$DA$2:DE$28,3,0),0)+IFERROR(VLOOKUP(MID(CI475,2,1),DA$2:DE$28,4,0),0)+IFERROR(VLOOKUP(MID(CI475,3,1),DA$2:DE$28,5,0),0)+(ROW(CI475)/1000000000000)))</f>
        <v/>
      </c>
      <c r="CL475" s="5">
        <v>474</v>
      </c>
      <c r="CM475" s="5" t="str">
        <f>IFERROR(VLOOKUP(CL475,CH$2:CI1551,2,0),"")</f>
        <v/>
      </c>
      <c r="DG475" s="5" t="e">
        <f>IF(REPORTE!AH$2="si",IF(C475=VALUE(REPORTE!C$22),IF(SUM(DG476:DG$1993),CONCATENATE(INT(B475),", "),INT(B475)),""),IF(C475=VALUE(REPORTE!C$21),IF(SUM(DG476:DG$1993),CONCATENATE(INT(B475),", "),INT(B475)),""))</f>
        <v>#VALUE!</v>
      </c>
    </row>
    <row r="476" spans="1:111" s="5" customFormat="1" ht="15" customHeight="1" x14ac:dyDescent="0.25">
      <c r="A476" s="4" t="str">
        <f t="shared" ca="1" si="97"/>
        <v/>
      </c>
      <c r="B476" s="6"/>
      <c r="C476" s="6"/>
      <c r="D476" s="1" t="str">
        <f>IFERROR(INDEX('padron cfe'!B:B,MATCH(DATOS!C476,'padron cfe'!A:A,0),1),"")</f>
        <v/>
      </c>
      <c r="E476" s="4"/>
      <c r="F476" s="4"/>
      <c r="G476" s="4"/>
      <c r="H476" s="5" t="str">
        <f>IF(F476="","",IFERROR(CONCATENATE("PEUA",VLOOKUP(ESTADO,REPORTE!AV$2:AW$33,2,0),DIDTRITO_FORM,CADER_FORM,IFERROR(INDEX(BS:BS,MATCH(DAY(F476),BR:BR,0),1),DAY(F476)),IFERROR(INDEX(BS:BS,MATCH(MONTH(F476),BR:BR,0),1),MONTH(F476)),YEAR(F476),G476),""))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96"/>
        <v/>
      </c>
      <c r="T476" s="2" t="str">
        <f>IFERROR(INDEX('padron cfe'!D:D,MATCH(DATOS!C476,'padron cfe'!A:A,0),1),"")</f>
        <v/>
      </c>
      <c r="U476" s="4"/>
      <c r="V476" s="4"/>
      <c r="W476" s="4"/>
      <c r="X476" s="4"/>
      <c r="Y476" s="6"/>
      <c r="Z476" s="4"/>
      <c r="AA476" s="4" t="str">
        <f t="shared" si="98"/>
        <v/>
      </c>
      <c r="AB476" s="4"/>
      <c r="AC476" s="4"/>
      <c r="AD476" s="4"/>
      <c r="AE476" s="2" t="str">
        <f>IFERROR(IF(INDEX(AE$1:AE475,MATCH(J476,J$1:J475,0),1)=0,"",INDEX(AE$1:AE475,MATCH(J476,J$1:J475,0),1)),"")</f>
        <v/>
      </c>
      <c r="AF476" s="2" t="str">
        <f>IFERROR(IF(INDEX(AF$1:AF475,MATCH(J476,J$1:J475,0),1)=0,"",INDEX(AF$1:AF475,MATCH(J476,J$1:J475,0),1)),"")</f>
        <v/>
      </c>
      <c r="AG476" s="2" t="str">
        <f>IFERROR(IF(INDEX(AG$1:AG475,MATCH(J476,J$1:J475,0),1)=0,"",INDEX(AG$1:AG475,MATCH(J476,J$1:J475,0),1)),"")</f>
        <v/>
      </c>
      <c r="AH476" s="2"/>
      <c r="AI476" s="2"/>
      <c r="AJ476" s="2"/>
      <c r="AK476" s="4"/>
      <c r="AL476" s="4"/>
      <c r="AM476" s="4"/>
      <c r="AN476" s="4"/>
      <c r="AO476" s="4"/>
      <c r="AP476" s="4"/>
      <c r="AQ476" s="4"/>
      <c r="AR476" s="4"/>
      <c r="AS476" s="4"/>
      <c r="AU476" s="7"/>
      <c r="AV476" s="47"/>
      <c r="AW476" s="66"/>
      <c r="AX476" s="66"/>
      <c r="AY476" s="66"/>
      <c r="AZ476" s="78"/>
      <c r="BA476" s="66"/>
      <c r="BB476" s="66"/>
      <c r="BC476" s="4"/>
      <c r="BD476" s="69"/>
      <c r="BE476" s="4"/>
      <c r="BF476" s="4"/>
      <c r="BG476" s="9"/>
      <c r="BH476" s="4"/>
      <c r="BI476" s="4"/>
      <c r="BJ476" s="4"/>
      <c r="BK476" s="4"/>
      <c r="BL476" s="4"/>
      <c r="BM476" s="7" t="str">
        <f t="shared" ca="1" si="99"/>
        <v/>
      </c>
      <c r="BN476" s="75" t="str">
        <f t="shared" si="100"/>
        <v/>
      </c>
      <c r="BO476" s="75" t="str">
        <f t="shared" si="101"/>
        <v/>
      </c>
      <c r="BU476" s="4" t="str">
        <f>IF(IFERROR(VLOOKUP(C476,C477:C$1993,1,0),"")="","",COUNTIF(C:C,C476))</f>
        <v/>
      </c>
      <c r="BY476" s="5" t="str">
        <f>IF(B476="","",IF(BU476="",1+(MAX(BY$2:BY475)),""))</f>
        <v/>
      </c>
      <c r="BZ476" s="5" t="str">
        <f t="shared" si="102"/>
        <v/>
      </c>
      <c r="CA476" s="5" t="str">
        <f t="shared" si="103"/>
        <v/>
      </c>
      <c r="CB476" s="14" t="str">
        <f t="shared" si="104"/>
        <v/>
      </c>
      <c r="CC476" s="25"/>
      <c r="CD476" s="15"/>
      <c r="CE476" s="5" t="str">
        <f t="shared" si="106"/>
        <v/>
      </c>
      <c r="CH476" s="5" t="str">
        <f t="shared" si="105"/>
        <v/>
      </c>
      <c r="CI476" s="5" t="str">
        <f>IF(J476="","",IFERROR(IF(VLOOKUP(J476,J$2:J475,1,0)=0,"",""),J476))</f>
        <v/>
      </c>
      <c r="CJ476" s="22" t="str">
        <f>IF(CI476="","",(IFERROR(VLOOKUP(MID(CI476,1,1),$DA$2:DE$28,3,0),0)+IFERROR(VLOOKUP(MID(CI476,2,1),DA$2:DE$28,4,0),0)+IFERROR(VLOOKUP(MID(CI476,3,1),DA$2:DE$28,5,0),0)+(ROW(CI476)/1000000000000)))</f>
        <v/>
      </c>
      <c r="CL476" s="5">
        <v>475</v>
      </c>
      <c r="CM476" s="5" t="str">
        <f>IFERROR(VLOOKUP(CL476,CH$2:CI1552,2,0),"")</f>
        <v/>
      </c>
      <c r="DG476" s="5" t="e">
        <f>IF(REPORTE!AH$2="si",IF(C476=VALUE(REPORTE!C$22),IF(SUM(DG477:DG$1993),CONCATENATE(INT(B476),", "),INT(B476)),""),IF(C476=VALUE(REPORTE!C$21),IF(SUM(DG477:DG$1993),CONCATENATE(INT(B476),", "),INT(B476)),""))</f>
        <v>#VALUE!</v>
      </c>
    </row>
    <row r="477" spans="1:111" s="5" customFormat="1" ht="15" customHeight="1" x14ac:dyDescent="0.25">
      <c r="A477" s="4" t="str">
        <f t="shared" ca="1" si="97"/>
        <v/>
      </c>
      <c r="B477" s="6"/>
      <c r="C477" s="6"/>
      <c r="D477" s="1" t="str">
        <f>IFERROR(INDEX('padron cfe'!B:B,MATCH(DATOS!C477,'padron cfe'!A:A,0),1),"")</f>
        <v/>
      </c>
      <c r="E477" s="4"/>
      <c r="F477" s="4"/>
      <c r="G477" s="4"/>
      <c r="H477" s="5" t="str">
        <f>IF(F477="","",IFERROR(CONCATENATE("PEUA",VLOOKUP(ESTADO,REPORTE!AV$2:AW$33,2,0),DIDTRITO_FORM,CADER_FORM,IFERROR(INDEX(BS:BS,MATCH(DAY(F477),BR:BR,0),1),DAY(F477)),IFERROR(INDEX(BS:BS,MATCH(MONTH(F477),BR:BR,0),1),MONTH(F477)),YEAR(F477),G477),""))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96"/>
        <v/>
      </c>
      <c r="T477" s="2" t="str">
        <f>IFERROR(INDEX('padron cfe'!D:D,MATCH(DATOS!C477,'padron cfe'!A:A,0),1),"")</f>
        <v/>
      </c>
      <c r="U477" s="4"/>
      <c r="V477" s="4"/>
      <c r="W477" s="4"/>
      <c r="X477" s="4"/>
      <c r="Y477" s="6"/>
      <c r="Z477" s="4"/>
      <c r="AA477" s="4" t="str">
        <f t="shared" si="98"/>
        <v/>
      </c>
      <c r="AB477" s="4"/>
      <c r="AC477" s="4"/>
      <c r="AD477" s="4"/>
      <c r="AE477" s="2" t="str">
        <f>IFERROR(IF(INDEX(AE$1:AE476,MATCH(J477,J$1:J476,0),1)=0,"",INDEX(AE$1:AE476,MATCH(J477,J$1:J476,0),1)),"")</f>
        <v/>
      </c>
      <c r="AF477" s="2" t="str">
        <f>IFERROR(IF(INDEX(AF$1:AF476,MATCH(J477,J$1:J476,0),1)=0,"",INDEX(AF$1:AF476,MATCH(J477,J$1:J476,0),1)),"")</f>
        <v/>
      </c>
      <c r="AG477" s="2" t="str">
        <f>IFERROR(IF(INDEX(AG$1:AG476,MATCH(J477,J$1:J476,0),1)=0,"",INDEX(AG$1:AG476,MATCH(J477,J$1:J476,0),1)),"")</f>
        <v/>
      </c>
      <c r="AH477" s="2"/>
      <c r="AI477" s="2"/>
      <c r="AJ477" s="2"/>
      <c r="AK477" s="4"/>
      <c r="AL477" s="4"/>
      <c r="AM477" s="4"/>
      <c r="AN477" s="4"/>
      <c r="AO477" s="4"/>
      <c r="AP477" s="4"/>
      <c r="AQ477" s="4"/>
      <c r="AR477" s="4"/>
      <c r="AS477" s="4"/>
      <c r="AU477" s="7"/>
      <c r="AV477" s="47"/>
      <c r="AW477" s="66"/>
      <c r="AX477" s="66"/>
      <c r="AY477" s="66"/>
      <c r="AZ477" s="78"/>
      <c r="BA477" s="66"/>
      <c r="BB477" s="66"/>
      <c r="BC477" s="4"/>
      <c r="BD477" s="69"/>
      <c r="BE477" s="4"/>
      <c r="BF477" s="4"/>
      <c r="BG477" s="9"/>
      <c r="BH477" s="4"/>
      <c r="BI477" s="4"/>
      <c r="BJ477" s="4"/>
      <c r="BK477" s="4"/>
      <c r="BL477" s="4"/>
      <c r="BM477" s="7" t="str">
        <f t="shared" ca="1" si="99"/>
        <v/>
      </c>
      <c r="BN477" s="75" t="str">
        <f t="shared" si="100"/>
        <v/>
      </c>
      <c r="BO477" s="75" t="str">
        <f t="shared" si="101"/>
        <v/>
      </c>
      <c r="BU477" s="4" t="str">
        <f>IF(IFERROR(VLOOKUP(C477,C478:C$1993,1,0),"")="","",COUNTIF(C:C,C477))</f>
        <v/>
      </c>
      <c r="BY477" s="5" t="str">
        <f>IF(B477="","",IF(BU477="",1+(MAX(BY$2:BY476)),""))</f>
        <v/>
      </c>
      <c r="BZ477" s="5" t="str">
        <f t="shared" si="102"/>
        <v/>
      </c>
      <c r="CA477" s="5" t="str">
        <f t="shared" si="103"/>
        <v/>
      </c>
      <c r="CB477" s="14" t="str">
        <f t="shared" si="104"/>
        <v/>
      </c>
      <c r="CC477" s="25"/>
      <c r="CD477" s="15"/>
      <c r="CE477" s="5" t="str">
        <f t="shared" si="106"/>
        <v/>
      </c>
      <c r="CH477" s="5" t="str">
        <f t="shared" si="105"/>
        <v/>
      </c>
      <c r="CI477" s="5" t="str">
        <f>IF(J477="","",IFERROR(IF(VLOOKUP(J477,J$2:J476,1,0)=0,"",""),J477))</f>
        <v/>
      </c>
      <c r="CJ477" s="22" t="str">
        <f>IF(CI477="","",(IFERROR(VLOOKUP(MID(CI477,1,1),$DA$2:DE$28,3,0),0)+IFERROR(VLOOKUP(MID(CI477,2,1),DA$2:DE$28,4,0),0)+IFERROR(VLOOKUP(MID(CI477,3,1),DA$2:DE$28,5,0),0)+(ROW(CI477)/1000000000000)))</f>
        <v/>
      </c>
      <c r="CL477" s="5">
        <v>476</v>
      </c>
      <c r="CM477" s="5" t="str">
        <f>IFERROR(VLOOKUP(CL477,CH$2:CI1553,2,0),"")</f>
        <v/>
      </c>
      <c r="DG477" s="5" t="e">
        <f>IF(REPORTE!AH$2="si",IF(C477=VALUE(REPORTE!C$22),IF(SUM(DG478:DG$1993),CONCATENATE(INT(B477),", "),INT(B477)),""),IF(C477=VALUE(REPORTE!C$21),IF(SUM(DG478:DG$1993),CONCATENATE(INT(B477),", "),INT(B477)),""))</f>
        <v>#VALUE!</v>
      </c>
    </row>
    <row r="478" spans="1:111" s="5" customFormat="1" ht="15" customHeight="1" x14ac:dyDescent="0.25">
      <c r="A478" s="4" t="str">
        <f t="shared" ca="1" si="97"/>
        <v/>
      </c>
      <c r="B478" s="6"/>
      <c r="C478" s="6"/>
      <c r="D478" s="1" t="str">
        <f>IFERROR(INDEX('padron cfe'!B:B,MATCH(DATOS!C478,'padron cfe'!A:A,0),1),"")</f>
        <v/>
      </c>
      <c r="E478" s="4"/>
      <c r="F478" s="4"/>
      <c r="G478" s="4"/>
      <c r="H478" s="5" t="str">
        <f>IF(F478="","",IFERROR(CONCATENATE("PEUA",VLOOKUP(ESTADO,REPORTE!AV$2:AW$33,2,0),DIDTRITO_FORM,CADER_FORM,IFERROR(INDEX(BS:BS,MATCH(DAY(F478),BR:BR,0),1),DAY(F478)),IFERROR(INDEX(BS:BS,MATCH(MONTH(F478),BR:BR,0),1),MONTH(F478)),YEAR(F478),G478),""))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96"/>
        <v/>
      </c>
      <c r="T478" s="2" t="str">
        <f>IFERROR(INDEX('padron cfe'!D:D,MATCH(DATOS!C478,'padron cfe'!A:A,0),1),"")</f>
        <v/>
      </c>
      <c r="U478" s="4"/>
      <c r="V478" s="4"/>
      <c r="W478" s="4"/>
      <c r="X478" s="4"/>
      <c r="Y478" s="6"/>
      <c r="Z478" s="4"/>
      <c r="AA478" s="4" t="str">
        <f t="shared" si="98"/>
        <v/>
      </c>
      <c r="AB478" s="4"/>
      <c r="AC478" s="4"/>
      <c r="AD478" s="4"/>
      <c r="AE478" s="2" t="str">
        <f>IFERROR(IF(INDEX(AE$1:AE477,MATCH(J478,J$1:J477,0),1)=0,"",INDEX(AE$1:AE477,MATCH(J478,J$1:J477,0),1)),"")</f>
        <v/>
      </c>
      <c r="AF478" s="2" t="str">
        <f>IFERROR(IF(INDEX(AF$1:AF477,MATCH(J478,J$1:J477,0),1)=0,"",INDEX(AF$1:AF477,MATCH(J478,J$1:J477,0),1)),"")</f>
        <v/>
      </c>
      <c r="AG478" s="2" t="str">
        <f>IFERROR(IF(INDEX(AG$1:AG477,MATCH(J478,J$1:J477,0),1)=0,"",INDEX(AG$1:AG477,MATCH(J478,J$1:J477,0),1)),"")</f>
        <v/>
      </c>
      <c r="AH478" s="2"/>
      <c r="AI478" s="2"/>
      <c r="AJ478" s="2"/>
      <c r="AK478" s="4"/>
      <c r="AL478" s="4"/>
      <c r="AM478" s="4"/>
      <c r="AN478" s="4"/>
      <c r="AO478" s="4"/>
      <c r="AP478" s="4"/>
      <c r="AQ478" s="4"/>
      <c r="AR478" s="4"/>
      <c r="AS478" s="4"/>
      <c r="AU478" s="7"/>
      <c r="AV478" s="47"/>
      <c r="AW478" s="66"/>
      <c r="AX478" s="66"/>
      <c r="AY478" s="66"/>
      <c r="AZ478" s="78"/>
      <c r="BA478" s="66"/>
      <c r="BB478" s="66"/>
      <c r="BC478" s="4"/>
      <c r="BD478" s="69"/>
      <c r="BE478" s="4"/>
      <c r="BF478" s="4"/>
      <c r="BG478" s="9"/>
      <c r="BH478" s="4"/>
      <c r="BI478" s="4"/>
      <c r="BJ478" s="4"/>
      <c r="BK478" s="4"/>
      <c r="BL478" s="4"/>
      <c r="BM478" s="7" t="str">
        <f t="shared" ca="1" si="99"/>
        <v/>
      </c>
      <c r="BN478" s="75" t="str">
        <f t="shared" si="100"/>
        <v/>
      </c>
      <c r="BO478" s="75" t="str">
        <f t="shared" si="101"/>
        <v/>
      </c>
      <c r="BU478" s="4" t="str">
        <f>IF(IFERROR(VLOOKUP(C478,C479:C$1993,1,0),"")="","",COUNTIF(C:C,C478))</f>
        <v/>
      </c>
      <c r="BY478" s="5" t="str">
        <f>IF(B478="","",IF(BU478="",1+(MAX(BY$2:BY477)),""))</f>
        <v/>
      </c>
      <c r="BZ478" s="5" t="str">
        <f t="shared" si="102"/>
        <v/>
      </c>
      <c r="CA478" s="5" t="str">
        <f t="shared" si="103"/>
        <v/>
      </c>
      <c r="CB478" s="14" t="str">
        <f t="shared" si="104"/>
        <v/>
      </c>
      <c r="CC478" s="25"/>
      <c r="CD478" s="15"/>
      <c r="CE478" s="5" t="str">
        <f t="shared" si="106"/>
        <v/>
      </c>
      <c r="CH478" s="5" t="str">
        <f t="shared" si="105"/>
        <v/>
      </c>
      <c r="CI478" s="5" t="str">
        <f>IF(J478="","",IFERROR(IF(VLOOKUP(J478,J$2:J477,1,0)=0,"",""),J478))</f>
        <v/>
      </c>
      <c r="CJ478" s="22" t="str">
        <f>IF(CI478="","",(IFERROR(VLOOKUP(MID(CI478,1,1),$DA$2:DE$28,3,0),0)+IFERROR(VLOOKUP(MID(CI478,2,1),DA$2:DE$28,4,0),0)+IFERROR(VLOOKUP(MID(CI478,3,1),DA$2:DE$28,5,0),0)+(ROW(CI478)/1000000000000)))</f>
        <v/>
      </c>
      <c r="CL478" s="5">
        <v>477</v>
      </c>
      <c r="CM478" s="5" t="str">
        <f>IFERROR(VLOOKUP(CL478,CH$2:CI1554,2,0),"")</f>
        <v/>
      </c>
      <c r="DG478" s="5" t="e">
        <f>IF(REPORTE!AH$2="si",IF(C478=VALUE(REPORTE!C$22),IF(SUM(DG479:DG$1993),CONCATENATE(INT(B478),", "),INT(B478)),""),IF(C478=VALUE(REPORTE!C$21),IF(SUM(DG479:DG$1993),CONCATENATE(INT(B478),", "),INT(B478)),""))</f>
        <v>#VALUE!</v>
      </c>
    </row>
    <row r="479" spans="1:111" s="5" customFormat="1" ht="15" customHeight="1" x14ac:dyDescent="0.25">
      <c r="A479" s="4" t="str">
        <f t="shared" ca="1" si="97"/>
        <v/>
      </c>
      <c r="B479" s="6"/>
      <c r="C479" s="6"/>
      <c r="D479" s="1" t="str">
        <f>IFERROR(INDEX('padron cfe'!B:B,MATCH(DATOS!C479,'padron cfe'!A:A,0),1),"")</f>
        <v/>
      </c>
      <c r="E479" s="4"/>
      <c r="F479" s="4"/>
      <c r="G479" s="4"/>
      <c r="H479" s="5" t="str">
        <f>IF(F479="","",IFERROR(CONCATENATE("PEUA",VLOOKUP(ESTADO,REPORTE!AV$2:AW$33,2,0),DIDTRITO_FORM,CADER_FORM,IFERROR(INDEX(BS:BS,MATCH(DAY(F479),BR:BR,0),1),DAY(F479)),IFERROR(INDEX(BS:BS,MATCH(MONTH(F479),BR:BR,0),1),MONTH(F479)),YEAR(F479),G479),""))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96"/>
        <v/>
      </c>
      <c r="T479" s="2" t="str">
        <f>IFERROR(INDEX('padron cfe'!D:D,MATCH(DATOS!C479,'padron cfe'!A:A,0),1),"")</f>
        <v/>
      </c>
      <c r="U479" s="4"/>
      <c r="V479" s="4"/>
      <c r="W479" s="4"/>
      <c r="X479" s="4"/>
      <c r="Y479" s="6"/>
      <c r="Z479" s="4"/>
      <c r="AA479" s="4" t="str">
        <f t="shared" si="98"/>
        <v/>
      </c>
      <c r="AB479" s="4"/>
      <c r="AC479" s="4"/>
      <c r="AD479" s="4"/>
      <c r="AE479" s="2" t="str">
        <f>IFERROR(IF(INDEX(AE$1:AE478,MATCH(J479,J$1:J478,0),1)=0,"",INDEX(AE$1:AE478,MATCH(J479,J$1:J478,0),1)),"")</f>
        <v/>
      </c>
      <c r="AF479" s="2" t="str">
        <f>IFERROR(IF(INDEX(AF$1:AF478,MATCH(J479,J$1:J478,0),1)=0,"",INDEX(AF$1:AF478,MATCH(J479,J$1:J478,0),1)),"")</f>
        <v/>
      </c>
      <c r="AG479" s="2" t="str">
        <f>IFERROR(IF(INDEX(AG$1:AG478,MATCH(J479,J$1:J478,0),1)=0,"",INDEX(AG$1:AG478,MATCH(J479,J$1:J478,0),1)),"")</f>
        <v/>
      </c>
      <c r="AH479" s="2"/>
      <c r="AI479" s="2"/>
      <c r="AJ479" s="2"/>
      <c r="AK479" s="4"/>
      <c r="AL479" s="4"/>
      <c r="AM479" s="4"/>
      <c r="AN479" s="4"/>
      <c r="AO479" s="4"/>
      <c r="AP479" s="4"/>
      <c r="AQ479" s="4"/>
      <c r="AR479" s="4"/>
      <c r="AS479" s="4"/>
      <c r="AU479" s="7"/>
      <c r="AV479" s="47"/>
      <c r="AW479" s="66"/>
      <c r="AX479" s="66"/>
      <c r="AY479" s="66"/>
      <c r="AZ479" s="78"/>
      <c r="BA479" s="66"/>
      <c r="BB479" s="66"/>
      <c r="BC479" s="4"/>
      <c r="BD479" s="69"/>
      <c r="BE479" s="4"/>
      <c r="BF479" s="4"/>
      <c r="BG479" s="9"/>
      <c r="BH479" s="4"/>
      <c r="BI479" s="4"/>
      <c r="BJ479" s="4"/>
      <c r="BK479" s="4"/>
      <c r="BL479" s="4"/>
      <c r="BM479" s="7" t="str">
        <f t="shared" ca="1" si="99"/>
        <v/>
      </c>
      <c r="BN479" s="75" t="str">
        <f t="shared" si="100"/>
        <v/>
      </c>
      <c r="BO479" s="75" t="str">
        <f t="shared" si="101"/>
        <v/>
      </c>
      <c r="BU479" s="4" t="str">
        <f>IF(IFERROR(VLOOKUP(C479,C480:C$1993,1,0),"")="","",COUNTIF(C:C,C479))</f>
        <v/>
      </c>
      <c r="BY479" s="5" t="str">
        <f>IF(B479="","",IF(BU479="",1+(MAX(BY$2:BY478)),""))</f>
        <v/>
      </c>
      <c r="BZ479" s="5" t="str">
        <f t="shared" si="102"/>
        <v/>
      </c>
      <c r="CA479" s="5" t="str">
        <f t="shared" si="103"/>
        <v/>
      </c>
      <c r="CB479" s="14" t="str">
        <f t="shared" si="104"/>
        <v/>
      </c>
      <c r="CC479" s="25"/>
      <c r="CD479" s="15"/>
      <c r="CE479" s="5" t="str">
        <f t="shared" si="106"/>
        <v/>
      </c>
      <c r="CH479" s="5" t="str">
        <f t="shared" si="105"/>
        <v/>
      </c>
      <c r="CI479" s="5" t="str">
        <f>IF(J479="","",IFERROR(IF(VLOOKUP(J479,J$2:J478,1,0)=0,"",""),J479))</f>
        <v/>
      </c>
      <c r="CJ479" s="22" t="str">
        <f>IF(CI479="","",(IFERROR(VLOOKUP(MID(CI479,1,1),$DA$2:DE$28,3,0),0)+IFERROR(VLOOKUP(MID(CI479,2,1),DA$2:DE$28,4,0),0)+IFERROR(VLOOKUP(MID(CI479,3,1),DA$2:DE$28,5,0),0)+(ROW(CI479)/1000000000000)))</f>
        <v/>
      </c>
      <c r="CL479" s="5">
        <v>478</v>
      </c>
      <c r="CM479" s="5" t="str">
        <f>IFERROR(VLOOKUP(CL479,CH$2:CI1555,2,0),"")</f>
        <v/>
      </c>
      <c r="DG479" s="5" t="e">
        <f>IF(REPORTE!AH$2="si",IF(C479=VALUE(REPORTE!C$22),IF(SUM(DG480:DG$1993),CONCATENATE(INT(B479),", "),INT(B479)),""),IF(C479=VALUE(REPORTE!C$21),IF(SUM(DG480:DG$1993),CONCATENATE(INT(B479),", "),INT(B479)),""))</f>
        <v>#VALUE!</v>
      </c>
    </row>
    <row r="480" spans="1:111" s="5" customFormat="1" ht="15" customHeight="1" x14ac:dyDescent="0.25">
      <c r="A480" s="4" t="str">
        <f t="shared" ca="1" si="97"/>
        <v/>
      </c>
      <c r="B480" s="6"/>
      <c r="C480" s="6"/>
      <c r="D480" s="1" t="str">
        <f>IFERROR(INDEX('padron cfe'!B:B,MATCH(DATOS!C480,'padron cfe'!A:A,0),1),"")</f>
        <v/>
      </c>
      <c r="E480" s="4"/>
      <c r="F480" s="4"/>
      <c r="G480" s="4"/>
      <c r="H480" s="5" t="str">
        <f>IF(F480="","",IFERROR(CONCATENATE("PEUA",VLOOKUP(ESTADO,REPORTE!AV$2:AW$33,2,0),DIDTRITO_FORM,CADER_FORM,IFERROR(INDEX(BS:BS,MATCH(DAY(F480),BR:BR,0),1),DAY(F480)),IFERROR(INDEX(BS:BS,MATCH(MONTH(F480),BR:BR,0),1),MONTH(F480)),YEAR(F480),G480),""))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96"/>
        <v/>
      </c>
      <c r="T480" s="2" t="str">
        <f>IFERROR(INDEX('padron cfe'!D:D,MATCH(DATOS!C480,'padron cfe'!A:A,0),1),"")</f>
        <v/>
      </c>
      <c r="U480" s="4"/>
      <c r="V480" s="4"/>
      <c r="W480" s="4"/>
      <c r="X480" s="4"/>
      <c r="Y480" s="6"/>
      <c r="Z480" s="4"/>
      <c r="AA480" s="4" t="str">
        <f t="shared" si="98"/>
        <v/>
      </c>
      <c r="AB480" s="4"/>
      <c r="AC480" s="4"/>
      <c r="AD480" s="4"/>
      <c r="AE480" s="2" t="str">
        <f>IFERROR(IF(INDEX(AE$1:AE479,MATCH(J480,J$1:J479,0),1)=0,"",INDEX(AE$1:AE479,MATCH(J480,J$1:J479,0),1)),"")</f>
        <v/>
      </c>
      <c r="AF480" s="2" t="str">
        <f>IFERROR(IF(INDEX(AF$1:AF479,MATCH(J480,J$1:J479,0),1)=0,"",INDEX(AF$1:AF479,MATCH(J480,J$1:J479,0),1)),"")</f>
        <v/>
      </c>
      <c r="AG480" s="2" t="str">
        <f>IFERROR(IF(INDEX(AG$1:AG479,MATCH(J480,J$1:J479,0),1)=0,"",INDEX(AG$1:AG479,MATCH(J480,J$1:J479,0),1)),"")</f>
        <v/>
      </c>
      <c r="AH480" s="2"/>
      <c r="AI480" s="2"/>
      <c r="AJ480" s="2"/>
      <c r="AK480" s="4"/>
      <c r="AL480" s="4"/>
      <c r="AM480" s="4"/>
      <c r="AN480" s="4"/>
      <c r="AO480" s="4"/>
      <c r="AP480" s="4"/>
      <c r="AQ480" s="4"/>
      <c r="AR480" s="4"/>
      <c r="AS480" s="4"/>
      <c r="AU480" s="7"/>
      <c r="AV480" s="47"/>
      <c r="AW480" s="66"/>
      <c r="AX480" s="66"/>
      <c r="AY480" s="66"/>
      <c r="AZ480" s="78"/>
      <c r="BA480" s="66"/>
      <c r="BB480" s="66"/>
      <c r="BC480" s="4"/>
      <c r="BD480" s="69"/>
      <c r="BE480" s="4"/>
      <c r="BF480" s="4"/>
      <c r="BG480" s="9"/>
      <c r="BH480" s="4"/>
      <c r="BI480" s="4"/>
      <c r="BJ480" s="4"/>
      <c r="BK480" s="4"/>
      <c r="BL480" s="4"/>
      <c r="BM480" s="7" t="str">
        <f t="shared" ca="1" si="99"/>
        <v/>
      </c>
      <c r="BN480" s="75" t="str">
        <f t="shared" si="100"/>
        <v/>
      </c>
      <c r="BO480" s="75" t="str">
        <f t="shared" si="101"/>
        <v/>
      </c>
      <c r="BU480" s="4" t="str">
        <f>IF(IFERROR(VLOOKUP(C480,C481:C$1993,1,0),"")="","",COUNTIF(C:C,C480))</f>
        <v/>
      </c>
      <c r="BY480" s="5" t="str">
        <f>IF(B480="","",IF(BU480="",1+(MAX(BY$2:BY479)),""))</f>
        <v/>
      </c>
      <c r="BZ480" s="5" t="str">
        <f t="shared" si="102"/>
        <v/>
      </c>
      <c r="CA480" s="5" t="str">
        <f t="shared" si="103"/>
        <v/>
      </c>
      <c r="CB480" s="14" t="str">
        <f t="shared" si="104"/>
        <v/>
      </c>
      <c r="CC480" s="25"/>
      <c r="CD480" s="15"/>
      <c r="CE480" s="5" t="str">
        <f t="shared" si="106"/>
        <v/>
      </c>
      <c r="CH480" s="5" t="str">
        <f t="shared" si="105"/>
        <v/>
      </c>
      <c r="CI480" s="5" t="str">
        <f>IF(J480="","",IFERROR(IF(VLOOKUP(J480,J$2:J479,1,0)=0,"",""),J480))</f>
        <v/>
      </c>
      <c r="CJ480" s="22" t="str">
        <f>IF(CI480="","",(IFERROR(VLOOKUP(MID(CI480,1,1),$DA$2:DE$28,3,0),0)+IFERROR(VLOOKUP(MID(CI480,2,1),DA$2:DE$28,4,0),0)+IFERROR(VLOOKUP(MID(CI480,3,1),DA$2:DE$28,5,0),0)+(ROW(CI480)/1000000000000)))</f>
        <v/>
      </c>
      <c r="CL480" s="5">
        <v>479</v>
      </c>
      <c r="CM480" s="5" t="str">
        <f>IFERROR(VLOOKUP(CL480,CH$2:CI1556,2,0),"")</f>
        <v/>
      </c>
      <c r="DG480" s="5" t="e">
        <f>IF(REPORTE!AH$2="si",IF(C480=VALUE(REPORTE!C$22),IF(SUM(DG481:DG$1993),CONCATENATE(INT(B480),", "),INT(B480)),""),IF(C480=VALUE(REPORTE!C$21),IF(SUM(DG481:DG$1993),CONCATENATE(INT(B480),", "),INT(B480)),""))</f>
        <v>#VALUE!</v>
      </c>
    </row>
    <row r="481" spans="1:111" s="5" customFormat="1" ht="15" customHeight="1" x14ac:dyDescent="0.25">
      <c r="A481" s="4" t="str">
        <f t="shared" ca="1" si="97"/>
        <v/>
      </c>
      <c r="B481" s="6"/>
      <c r="C481" s="6"/>
      <c r="D481" s="1" t="str">
        <f>IFERROR(INDEX('padron cfe'!B:B,MATCH(DATOS!C481,'padron cfe'!A:A,0),1),"")</f>
        <v/>
      </c>
      <c r="E481" s="4"/>
      <c r="F481" s="4"/>
      <c r="G481" s="4"/>
      <c r="H481" s="5" t="str">
        <f>IF(F481="","",IFERROR(CONCATENATE("PEUA",VLOOKUP(ESTADO,REPORTE!AV$2:AW$33,2,0),DIDTRITO_FORM,CADER_FORM,IFERROR(INDEX(BS:BS,MATCH(DAY(F481),BR:BR,0),1),DAY(F481)),IFERROR(INDEX(BS:BS,MATCH(MONTH(F481),BR:BR,0),1),MONTH(F481)),YEAR(F481),G481),""))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96"/>
        <v/>
      </c>
      <c r="T481" s="2" t="str">
        <f>IFERROR(INDEX('padron cfe'!D:D,MATCH(DATOS!C481,'padron cfe'!A:A,0),1),"")</f>
        <v/>
      </c>
      <c r="U481" s="4"/>
      <c r="V481" s="4"/>
      <c r="W481" s="4"/>
      <c r="X481" s="4"/>
      <c r="Y481" s="6"/>
      <c r="Z481" s="4"/>
      <c r="AA481" s="4" t="str">
        <f t="shared" si="98"/>
        <v/>
      </c>
      <c r="AB481" s="4"/>
      <c r="AC481" s="4"/>
      <c r="AD481" s="4"/>
      <c r="AE481" s="2" t="str">
        <f>IFERROR(IF(INDEX(AE$1:AE480,MATCH(J481,J$1:J480,0),1)=0,"",INDEX(AE$1:AE480,MATCH(J481,J$1:J480,0),1)),"")</f>
        <v/>
      </c>
      <c r="AF481" s="2" t="str">
        <f>IFERROR(IF(INDEX(AF$1:AF480,MATCH(J481,J$1:J480,0),1)=0,"",INDEX(AF$1:AF480,MATCH(J481,J$1:J480,0),1)),"")</f>
        <v/>
      </c>
      <c r="AG481" s="2" t="str">
        <f>IFERROR(IF(INDEX(AG$1:AG480,MATCH(J481,J$1:J480,0),1)=0,"",INDEX(AG$1:AG480,MATCH(J481,J$1:J480,0),1)),"")</f>
        <v/>
      </c>
      <c r="AH481" s="2"/>
      <c r="AI481" s="2"/>
      <c r="AJ481" s="2"/>
      <c r="AK481" s="4"/>
      <c r="AL481" s="4"/>
      <c r="AM481" s="4"/>
      <c r="AN481" s="4"/>
      <c r="AO481" s="4"/>
      <c r="AP481" s="4"/>
      <c r="AQ481" s="4"/>
      <c r="AR481" s="4"/>
      <c r="AS481" s="4"/>
      <c r="AU481" s="7"/>
      <c r="AV481" s="47"/>
      <c r="AW481" s="66"/>
      <c r="AX481" s="66"/>
      <c r="AY481" s="66"/>
      <c r="AZ481" s="78"/>
      <c r="BA481" s="66"/>
      <c r="BB481" s="66"/>
      <c r="BC481" s="4"/>
      <c r="BD481" s="69"/>
      <c r="BE481" s="4"/>
      <c r="BF481" s="4"/>
      <c r="BG481" s="9"/>
      <c r="BH481" s="4"/>
      <c r="BI481" s="4"/>
      <c r="BJ481" s="4"/>
      <c r="BK481" s="4"/>
      <c r="BL481" s="4"/>
      <c r="BM481" s="7" t="str">
        <f t="shared" ca="1" si="99"/>
        <v/>
      </c>
      <c r="BN481" s="75" t="str">
        <f t="shared" si="100"/>
        <v/>
      </c>
      <c r="BO481" s="75" t="str">
        <f t="shared" si="101"/>
        <v/>
      </c>
      <c r="BU481" s="4" t="str">
        <f>IF(IFERROR(VLOOKUP(C481,C482:C$1993,1,0),"")="","",COUNTIF(C:C,C481))</f>
        <v/>
      </c>
      <c r="BY481" s="5" t="str">
        <f>IF(B481="","",IF(BU481="",1+(MAX(BY$2:BY480)),""))</f>
        <v/>
      </c>
      <c r="BZ481" s="5" t="str">
        <f t="shared" si="102"/>
        <v/>
      </c>
      <c r="CA481" s="5" t="str">
        <f t="shared" si="103"/>
        <v/>
      </c>
      <c r="CB481" s="14" t="str">
        <f t="shared" si="104"/>
        <v/>
      </c>
      <c r="CC481" s="25"/>
      <c r="CD481" s="15"/>
      <c r="CE481" s="5" t="str">
        <f t="shared" si="106"/>
        <v/>
      </c>
      <c r="CH481" s="5" t="str">
        <f t="shared" si="105"/>
        <v/>
      </c>
      <c r="CI481" s="5" t="str">
        <f>IF(J481="","",IFERROR(IF(VLOOKUP(J481,J$2:J480,1,0)=0,"",""),J481))</f>
        <v/>
      </c>
      <c r="CJ481" s="22" t="str">
        <f>IF(CI481="","",(IFERROR(VLOOKUP(MID(CI481,1,1),$DA$2:DE$28,3,0),0)+IFERROR(VLOOKUP(MID(CI481,2,1),DA$2:DE$28,4,0),0)+IFERROR(VLOOKUP(MID(CI481,3,1),DA$2:DE$28,5,0),0)+(ROW(CI481)/1000000000000)))</f>
        <v/>
      </c>
      <c r="CL481" s="5">
        <v>480</v>
      </c>
      <c r="CM481" s="5" t="str">
        <f>IFERROR(VLOOKUP(CL481,CH$2:CI1557,2,0),"")</f>
        <v/>
      </c>
      <c r="DG481" s="5" t="e">
        <f>IF(REPORTE!AH$2="si",IF(C481=VALUE(REPORTE!C$22),IF(SUM(DG482:DG$1993),CONCATENATE(INT(B481),", "),INT(B481)),""),IF(C481=VALUE(REPORTE!C$21),IF(SUM(DG482:DG$1993),CONCATENATE(INT(B481),", "),INT(B481)),""))</f>
        <v>#VALUE!</v>
      </c>
    </row>
    <row r="482" spans="1:111" s="5" customFormat="1" ht="15" customHeight="1" x14ac:dyDescent="0.25">
      <c r="A482" s="4" t="str">
        <f t="shared" ca="1" si="97"/>
        <v/>
      </c>
      <c r="B482" s="6"/>
      <c r="C482" s="6"/>
      <c r="D482" s="1" t="str">
        <f>IFERROR(INDEX('padron cfe'!B:B,MATCH(DATOS!C482,'padron cfe'!A:A,0),1),"")</f>
        <v/>
      </c>
      <c r="E482" s="4"/>
      <c r="F482" s="4"/>
      <c r="G482" s="4"/>
      <c r="H482" s="5" t="str">
        <f>IF(F482="","",IFERROR(CONCATENATE("PEUA",VLOOKUP(ESTADO,REPORTE!AV$2:AW$33,2,0),DIDTRITO_FORM,CADER_FORM,IFERROR(INDEX(BS:BS,MATCH(DAY(F482),BR:BR,0),1),DAY(F482)),IFERROR(INDEX(BS:BS,MATCH(MONTH(F482),BR:BR,0),1),MONTH(F482)),YEAR(F482),G482),""))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96"/>
        <v/>
      </c>
      <c r="T482" s="2" t="str">
        <f>IFERROR(INDEX('padron cfe'!D:D,MATCH(DATOS!C482,'padron cfe'!A:A,0),1),"")</f>
        <v/>
      </c>
      <c r="U482" s="4"/>
      <c r="V482" s="4"/>
      <c r="W482" s="4"/>
      <c r="X482" s="4"/>
      <c r="Y482" s="6"/>
      <c r="Z482" s="4"/>
      <c r="AA482" s="4" t="str">
        <f t="shared" si="98"/>
        <v/>
      </c>
      <c r="AB482" s="4"/>
      <c r="AC482" s="4"/>
      <c r="AD482" s="4"/>
      <c r="AE482" s="2" t="str">
        <f>IFERROR(IF(INDEX(AE$1:AE481,MATCH(J482,J$1:J481,0),1)=0,"",INDEX(AE$1:AE481,MATCH(J482,J$1:J481,0),1)),"")</f>
        <v/>
      </c>
      <c r="AF482" s="2" t="str">
        <f>IFERROR(IF(INDEX(AF$1:AF481,MATCH(J482,J$1:J481,0),1)=0,"",INDEX(AF$1:AF481,MATCH(J482,J$1:J481,0),1)),"")</f>
        <v/>
      </c>
      <c r="AG482" s="2" t="str">
        <f>IFERROR(IF(INDEX(AG$1:AG481,MATCH(J482,J$1:J481,0),1)=0,"",INDEX(AG$1:AG481,MATCH(J482,J$1:J481,0),1)),"")</f>
        <v/>
      </c>
      <c r="AH482" s="2"/>
      <c r="AI482" s="2"/>
      <c r="AJ482" s="2"/>
      <c r="AK482" s="4"/>
      <c r="AL482" s="4"/>
      <c r="AM482" s="4"/>
      <c r="AN482" s="4"/>
      <c r="AO482" s="4"/>
      <c r="AP482" s="4"/>
      <c r="AQ482" s="4"/>
      <c r="AR482" s="4"/>
      <c r="AS482" s="4"/>
      <c r="AU482" s="7"/>
      <c r="AV482" s="47"/>
      <c r="AW482" s="66"/>
      <c r="AX482" s="66"/>
      <c r="AY482" s="66"/>
      <c r="AZ482" s="78"/>
      <c r="BA482" s="66"/>
      <c r="BB482" s="66"/>
      <c r="BC482" s="4"/>
      <c r="BD482" s="69"/>
      <c r="BE482" s="4"/>
      <c r="BF482" s="4"/>
      <c r="BG482" s="9"/>
      <c r="BH482" s="4"/>
      <c r="BI482" s="4"/>
      <c r="BJ482" s="4"/>
      <c r="BK482" s="4"/>
      <c r="BL482" s="4"/>
      <c r="BM482" s="7" t="str">
        <f t="shared" ca="1" si="99"/>
        <v/>
      </c>
      <c r="BN482" s="75" t="str">
        <f t="shared" si="100"/>
        <v/>
      </c>
      <c r="BO482" s="75" t="str">
        <f t="shared" si="101"/>
        <v/>
      </c>
      <c r="BU482" s="4" t="str">
        <f>IF(IFERROR(VLOOKUP(C482,C483:C$1993,1,0),"")="","",COUNTIF(C:C,C482))</f>
        <v/>
      </c>
      <c r="BY482" s="5" t="str">
        <f>IF(B482="","",IF(BU482="",1+(MAX(BY$2:BY481)),""))</f>
        <v/>
      </c>
      <c r="BZ482" s="5" t="str">
        <f t="shared" si="102"/>
        <v/>
      </c>
      <c r="CA482" s="5" t="str">
        <f t="shared" si="103"/>
        <v/>
      </c>
      <c r="CB482" s="14" t="str">
        <f t="shared" si="104"/>
        <v/>
      </c>
      <c r="CC482" s="25"/>
      <c r="CD482" s="15"/>
      <c r="CE482" s="5" t="str">
        <f t="shared" si="106"/>
        <v/>
      </c>
      <c r="CH482" s="5" t="str">
        <f t="shared" si="105"/>
        <v/>
      </c>
      <c r="CI482" s="5" t="str">
        <f>IF(J482="","",IFERROR(IF(VLOOKUP(J482,J$2:J481,1,0)=0,"",""),J482))</f>
        <v/>
      </c>
      <c r="CJ482" s="22" t="str">
        <f>IF(CI482="","",(IFERROR(VLOOKUP(MID(CI482,1,1),$DA$2:DE$28,3,0),0)+IFERROR(VLOOKUP(MID(CI482,2,1),DA$2:DE$28,4,0),0)+IFERROR(VLOOKUP(MID(CI482,3,1),DA$2:DE$28,5,0),0)+(ROW(CI482)/1000000000000)))</f>
        <v/>
      </c>
      <c r="CL482" s="5">
        <v>481</v>
      </c>
      <c r="CM482" s="5" t="str">
        <f>IFERROR(VLOOKUP(CL482,CH$2:CI1558,2,0),"")</f>
        <v/>
      </c>
      <c r="DG482" s="5" t="e">
        <f>IF(REPORTE!AH$2="si",IF(C482=VALUE(REPORTE!C$22),IF(SUM(DG483:DG$1993),CONCATENATE(INT(B482),", "),INT(B482)),""),IF(C482=VALUE(REPORTE!C$21),IF(SUM(DG483:DG$1993),CONCATENATE(INT(B482),", "),INT(B482)),""))</f>
        <v>#VALUE!</v>
      </c>
    </row>
    <row r="483" spans="1:111" s="5" customFormat="1" ht="15" customHeight="1" x14ac:dyDescent="0.25">
      <c r="A483" s="4" t="str">
        <f t="shared" ca="1" si="97"/>
        <v/>
      </c>
      <c r="B483" s="6"/>
      <c r="C483" s="6"/>
      <c r="D483" s="1" t="str">
        <f>IFERROR(INDEX('padron cfe'!B:B,MATCH(DATOS!C483,'padron cfe'!A:A,0),1),"")</f>
        <v/>
      </c>
      <c r="E483" s="4"/>
      <c r="F483" s="4"/>
      <c r="G483" s="4"/>
      <c r="H483" s="5" t="str">
        <f>IF(F483="","",IFERROR(CONCATENATE("PEUA",VLOOKUP(ESTADO,REPORTE!AV$2:AW$33,2,0),DIDTRITO_FORM,CADER_FORM,IFERROR(INDEX(BS:BS,MATCH(DAY(F483),BR:BR,0),1),DAY(F483)),IFERROR(INDEX(BS:BS,MATCH(MONTH(F483),BR:BR,0),1),MONTH(F483)),YEAR(F483),G483),""))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96"/>
        <v/>
      </c>
      <c r="T483" s="2" t="str">
        <f>IFERROR(INDEX('padron cfe'!D:D,MATCH(DATOS!C483,'padron cfe'!A:A,0),1),"")</f>
        <v/>
      </c>
      <c r="U483" s="4"/>
      <c r="V483" s="4"/>
      <c r="W483" s="4"/>
      <c r="X483" s="4"/>
      <c r="Y483" s="6"/>
      <c r="Z483" s="4"/>
      <c r="AA483" s="4" t="str">
        <f t="shared" si="98"/>
        <v/>
      </c>
      <c r="AB483" s="4"/>
      <c r="AC483" s="4"/>
      <c r="AD483" s="4"/>
      <c r="AE483" s="2" t="str">
        <f>IFERROR(IF(INDEX(AE$1:AE482,MATCH(J483,J$1:J482,0),1)=0,"",INDEX(AE$1:AE482,MATCH(J483,J$1:J482,0),1)),"")</f>
        <v/>
      </c>
      <c r="AF483" s="2" t="str">
        <f>IFERROR(IF(INDEX(AF$1:AF482,MATCH(J483,J$1:J482,0),1)=0,"",INDEX(AF$1:AF482,MATCH(J483,J$1:J482,0),1)),"")</f>
        <v/>
      </c>
      <c r="AG483" s="2" t="str">
        <f>IFERROR(IF(INDEX(AG$1:AG482,MATCH(J483,J$1:J482,0),1)=0,"",INDEX(AG$1:AG482,MATCH(J483,J$1:J482,0),1)),"")</f>
        <v/>
      </c>
      <c r="AH483" s="2"/>
      <c r="AI483" s="2"/>
      <c r="AJ483" s="2"/>
      <c r="AK483" s="4"/>
      <c r="AL483" s="4"/>
      <c r="AM483" s="4"/>
      <c r="AN483" s="4"/>
      <c r="AO483" s="4"/>
      <c r="AP483" s="4"/>
      <c r="AQ483" s="4"/>
      <c r="AR483" s="4"/>
      <c r="AS483" s="4"/>
      <c r="AU483" s="7"/>
      <c r="AV483" s="47"/>
      <c r="AW483" s="66"/>
      <c r="AX483" s="66"/>
      <c r="AY483" s="66"/>
      <c r="AZ483" s="78"/>
      <c r="BA483" s="66"/>
      <c r="BB483" s="66"/>
      <c r="BC483" s="4"/>
      <c r="BD483" s="69"/>
      <c r="BE483" s="4"/>
      <c r="BF483" s="4"/>
      <c r="BG483" s="9"/>
      <c r="BH483" s="4"/>
      <c r="BI483" s="4"/>
      <c r="BJ483" s="4"/>
      <c r="BK483" s="4"/>
      <c r="BL483" s="4"/>
      <c r="BM483" s="7" t="str">
        <f t="shared" ca="1" si="99"/>
        <v/>
      </c>
      <c r="BN483" s="75" t="str">
        <f t="shared" si="100"/>
        <v/>
      </c>
      <c r="BO483" s="75" t="str">
        <f t="shared" si="101"/>
        <v/>
      </c>
      <c r="BU483" s="4" t="str">
        <f>IF(IFERROR(VLOOKUP(C483,C484:C$1993,1,0),"")="","",COUNTIF(C:C,C483))</f>
        <v/>
      </c>
      <c r="BY483" s="5" t="str">
        <f>IF(B483="","",IF(BU483="",1+(MAX(BY$2:BY482)),""))</f>
        <v/>
      </c>
      <c r="BZ483" s="5" t="str">
        <f t="shared" si="102"/>
        <v/>
      </c>
      <c r="CA483" s="5" t="str">
        <f t="shared" si="103"/>
        <v/>
      </c>
      <c r="CB483" s="14" t="str">
        <f t="shared" si="104"/>
        <v/>
      </c>
      <c r="CC483" s="25"/>
      <c r="CD483" s="15"/>
      <c r="CE483" s="5" t="str">
        <f t="shared" si="106"/>
        <v/>
      </c>
      <c r="CH483" s="5" t="str">
        <f t="shared" si="105"/>
        <v/>
      </c>
      <c r="CI483" s="5" t="str">
        <f>IF(J483="","",IFERROR(IF(VLOOKUP(J483,J$2:J482,1,0)=0,"",""),J483))</f>
        <v/>
      </c>
      <c r="CJ483" s="22" t="str">
        <f>IF(CI483="","",(IFERROR(VLOOKUP(MID(CI483,1,1),$DA$2:DE$28,3,0),0)+IFERROR(VLOOKUP(MID(CI483,2,1),DA$2:DE$28,4,0),0)+IFERROR(VLOOKUP(MID(CI483,3,1),DA$2:DE$28,5,0),0)+(ROW(CI483)/1000000000000)))</f>
        <v/>
      </c>
      <c r="CL483" s="5">
        <v>482</v>
      </c>
      <c r="CM483" s="5" t="str">
        <f>IFERROR(VLOOKUP(CL483,CH$2:CI1559,2,0),"")</f>
        <v/>
      </c>
      <c r="DG483" s="5" t="e">
        <f>IF(REPORTE!AH$2="si",IF(C483=VALUE(REPORTE!C$22),IF(SUM(DG484:DG$1993),CONCATENATE(INT(B483),", "),INT(B483)),""),IF(C483=VALUE(REPORTE!C$21),IF(SUM(DG484:DG$1993),CONCATENATE(INT(B483),", "),INT(B483)),""))</f>
        <v>#VALUE!</v>
      </c>
    </row>
    <row r="484" spans="1:111" s="5" customFormat="1" ht="15" customHeight="1" x14ac:dyDescent="0.25">
      <c r="A484" s="4" t="str">
        <f t="shared" ca="1" si="97"/>
        <v/>
      </c>
      <c r="B484" s="6"/>
      <c r="C484" s="6"/>
      <c r="D484" s="1" t="str">
        <f>IFERROR(INDEX('padron cfe'!B:B,MATCH(DATOS!C484,'padron cfe'!A:A,0),1),"")</f>
        <v/>
      </c>
      <c r="E484" s="4"/>
      <c r="F484" s="4"/>
      <c r="G484" s="4"/>
      <c r="H484" s="5" t="str">
        <f>IF(F484="","",IFERROR(CONCATENATE("PEUA",VLOOKUP(ESTADO,REPORTE!AV$2:AW$33,2,0),DIDTRITO_FORM,CADER_FORM,IFERROR(INDEX(BS:BS,MATCH(DAY(F484),BR:BR,0),1),DAY(F484)),IFERROR(INDEX(BS:BS,MATCH(MONTH(F484),BR:BR,0),1),MONTH(F484)),YEAR(F484),G484),""))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96"/>
        <v/>
      </c>
      <c r="T484" s="2" t="str">
        <f>IFERROR(INDEX('padron cfe'!D:D,MATCH(DATOS!C484,'padron cfe'!A:A,0),1),"")</f>
        <v/>
      </c>
      <c r="U484" s="4"/>
      <c r="V484" s="4"/>
      <c r="W484" s="4"/>
      <c r="X484" s="4"/>
      <c r="Y484" s="6"/>
      <c r="Z484" s="4"/>
      <c r="AA484" s="4" t="str">
        <f t="shared" si="98"/>
        <v/>
      </c>
      <c r="AB484" s="4"/>
      <c r="AC484" s="4"/>
      <c r="AD484" s="4"/>
      <c r="AE484" s="2" t="str">
        <f>IFERROR(IF(INDEX(AE$1:AE483,MATCH(J484,J$1:J483,0),1)=0,"",INDEX(AE$1:AE483,MATCH(J484,J$1:J483,0),1)),"")</f>
        <v/>
      </c>
      <c r="AF484" s="2" t="str">
        <f>IFERROR(IF(INDEX(AF$1:AF483,MATCH(J484,J$1:J483,0),1)=0,"",INDEX(AF$1:AF483,MATCH(J484,J$1:J483,0),1)),"")</f>
        <v/>
      </c>
      <c r="AG484" s="2" t="str">
        <f>IFERROR(IF(INDEX(AG$1:AG483,MATCH(J484,J$1:J483,0),1)=0,"",INDEX(AG$1:AG483,MATCH(J484,J$1:J483,0),1)),"")</f>
        <v/>
      </c>
      <c r="AH484" s="2"/>
      <c r="AI484" s="2"/>
      <c r="AJ484" s="2"/>
      <c r="AK484" s="4"/>
      <c r="AL484" s="4"/>
      <c r="AM484" s="4"/>
      <c r="AN484" s="4"/>
      <c r="AO484" s="4"/>
      <c r="AP484" s="4"/>
      <c r="AQ484" s="4"/>
      <c r="AR484" s="4"/>
      <c r="AS484" s="4"/>
      <c r="AU484" s="7"/>
      <c r="AV484" s="47"/>
      <c r="AW484" s="66"/>
      <c r="AX484" s="66"/>
      <c r="AY484" s="66"/>
      <c r="AZ484" s="78"/>
      <c r="BA484" s="66"/>
      <c r="BB484" s="66"/>
      <c r="BC484" s="4"/>
      <c r="BD484" s="69"/>
      <c r="BE484" s="4"/>
      <c r="BF484" s="4"/>
      <c r="BG484" s="9"/>
      <c r="BH484" s="4"/>
      <c r="BI484" s="4"/>
      <c r="BJ484" s="4"/>
      <c r="BK484" s="4"/>
      <c r="BL484" s="4"/>
      <c r="BM484" s="7" t="str">
        <f t="shared" ca="1" si="99"/>
        <v/>
      </c>
      <c r="BN484" s="75" t="str">
        <f t="shared" si="100"/>
        <v/>
      </c>
      <c r="BO484" s="75" t="str">
        <f t="shared" si="101"/>
        <v/>
      </c>
      <c r="BU484" s="4" t="str">
        <f>IF(IFERROR(VLOOKUP(C484,C485:C$1993,1,0),"")="","",COUNTIF(C:C,C484))</f>
        <v/>
      </c>
      <c r="BY484" s="5" t="str">
        <f>IF(B484="","",IF(BU484="",1+(MAX(BY$2:BY483)),""))</f>
        <v/>
      </c>
      <c r="BZ484" s="5" t="str">
        <f t="shared" si="102"/>
        <v/>
      </c>
      <c r="CA484" s="5" t="str">
        <f t="shared" si="103"/>
        <v/>
      </c>
      <c r="CB484" s="14" t="str">
        <f t="shared" si="104"/>
        <v/>
      </c>
      <c r="CC484" s="25"/>
      <c r="CD484" s="15"/>
      <c r="CE484" s="5" t="str">
        <f t="shared" si="106"/>
        <v/>
      </c>
      <c r="CH484" s="5" t="str">
        <f t="shared" si="105"/>
        <v/>
      </c>
      <c r="CI484" s="5" t="str">
        <f>IF(J484="","",IFERROR(IF(VLOOKUP(J484,J$2:J483,1,0)=0,"",""),J484))</f>
        <v/>
      </c>
      <c r="CJ484" s="22" t="str">
        <f>IF(CI484="","",(IFERROR(VLOOKUP(MID(CI484,1,1),$DA$2:DE$28,3,0),0)+IFERROR(VLOOKUP(MID(CI484,2,1),DA$2:DE$28,4,0),0)+IFERROR(VLOOKUP(MID(CI484,3,1),DA$2:DE$28,5,0),0)+(ROW(CI484)/1000000000000)))</f>
        <v/>
      </c>
      <c r="CL484" s="5">
        <v>483</v>
      </c>
      <c r="CM484" s="5" t="str">
        <f>IFERROR(VLOOKUP(CL484,CH$2:CI1560,2,0),"")</f>
        <v/>
      </c>
      <c r="DG484" s="5" t="e">
        <f>IF(REPORTE!AH$2="si",IF(C484=VALUE(REPORTE!C$22),IF(SUM(DG485:DG$1993),CONCATENATE(INT(B484),", "),INT(B484)),""),IF(C484=VALUE(REPORTE!C$21),IF(SUM(DG485:DG$1993),CONCATENATE(INT(B484),", "),INT(B484)),""))</f>
        <v>#VALUE!</v>
      </c>
    </row>
    <row r="485" spans="1:111" s="5" customFormat="1" ht="15" customHeight="1" x14ac:dyDescent="0.25">
      <c r="A485" s="4" t="str">
        <f t="shared" ca="1" si="97"/>
        <v/>
      </c>
      <c r="B485" s="6"/>
      <c r="C485" s="6"/>
      <c r="D485" s="1" t="str">
        <f>IFERROR(INDEX('padron cfe'!B:B,MATCH(DATOS!C485,'padron cfe'!A:A,0),1),"")</f>
        <v/>
      </c>
      <c r="E485" s="4"/>
      <c r="F485" s="4"/>
      <c r="G485" s="4"/>
      <c r="H485" s="5" t="str">
        <f>IF(F485="","",IFERROR(CONCATENATE("PEUA",VLOOKUP(ESTADO,REPORTE!AV$2:AW$33,2,0),DIDTRITO_FORM,CADER_FORM,IFERROR(INDEX(BS:BS,MATCH(DAY(F485),BR:BR,0),1),DAY(F485)),IFERROR(INDEX(BS:BS,MATCH(MONTH(F485),BR:BR,0),1),MONTH(F485)),YEAR(F485),G485),""))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96"/>
        <v/>
      </c>
      <c r="T485" s="2" t="str">
        <f>IFERROR(INDEX('padron cfe'!D:D,MATCH(DATOS!C485,'padron cfe'!A:A,0),1),"")</f>
        <v/>
      </c>
      <c r="U485" s="4"/>
      <c r="V485" s="4"/>
      <c r="W485" s="4"/>
      <c r="X485" s="4"/>
      <c r="Y485" s="6"/>
      <c r="Z485" s="4"/>
      <c r="AA485" s="4" t="str">
        <f t="shared" si="98"/>
        <v/>
      </c>
      <c r="AB485" s="4"/>
      <c r="AC485" s="4"/>
      <c r="AD485" s="4"/>
      <c r="AE485" s="2" t="str">
        <f>IFERROR(IF(INDEX(AE$1:AE484,MATCH(J485,J$1:J484,0),1)=0,"",INDEX(AE$1:AE484,MATCH(J485,J$1:J484,0),1)),"")</f>
        <v/>
      </c>
      <c r="AF485" s="2" t="str">
        <f>IFERROR(IF(INDEX(AF$1:AF484,MATCH(J485,J$1:J484,0),1)=0,"",INDEX(AF$1:AF484,MATCH(J485,J$1:J484,0),1)),"")</f>
        <v/>
      </c>
      <c r="AG485" s="2" t="str">
        <f>IFERROR(IF(INDEX(AG$1:AG484,MATCH(J485,J$1:J484,0),1)=0,"",INDEX(AG$1:AG484,MATCH(J485,J$1:J484,0),1)),"")</f>
        <v/>
      </c>
      <c r="AH485" s="2"/>
      <c r="AI485" s="2"/>
      <c r="AJ485" s="2"/>
      <c r="AK485" s="4"/>
      <c r="AL485" s="4"/>
      <c r="AM485" s="4"/>
      <c r="AN485" s="4"/>
      <c r="AO485" s="4"/>
      <c r="AP485" s="4"/>
      <c r="AQ485" s="4"/>
      <c r="AR485" s="4"/>
      <c r="AS485" s="4"/>
      <c r="AU485" s="7"/>
      <c r="AV485" s="47"/>
      <c r="AW485" s="66"/>
      <c r="AX485" s="66"/>
      <c r="AY485" s="66"/>
      <c r="AZ485" s="78"/>
      <c r="BA485" s="66"/>
      <c r="BB485" s="66"/>
      <c r="BC485" s="4"/>
      <c r="BD485" s="69"/>
      <c r="BE485" s="4"/>
      <c r="BF485" s="4"/>
      <c r="BG485" s="9"/>
      <c r="BH485" s="4"/>
      <c r="BI485" s="4"/>
      <c r="BJ485" s="4"/>
      <c r="BK485" s="4"/>
      <c r="BL485" s="4"/>
      <c r="BM485" s="7" t="str">
        <f t="shared" ca="1" si="99"/>
        <v/>
      </c>
      <c r="BN485" s="75" t="str">
        <f t="shared" si="100"/>
        <v/>
      </c>
      <c r="BO485" s="75" t="str">
        <f t="shared" si="101"/>
        <v/>
      </c>
      <c r="BU485" s="4" t="str">
        <f>IF(IFERROR(VLOOKUP(C485,C486:C$1993,1,0),"")="","",COUNTIF(C:C,C485))</f>
        <v/>
      </c>
      <c r="BY485" s="5" t="str">
        <f>IF(B485="","",IF(BU485="",1+(MAX(BY$2:BY484)),""))</f>
        <v/>
      </c>
      <c r="BZ485" s="5" t="str">
        <f t="shared" si="102"/>
        <v/>
      </c>
      <c r="CA485" s="5" t="str">
        <f t="shared" si="103"/>
        <v/>
      </c>
      <c r="CB485" s="14" t="str">
        <f t="shared" si="104"/>
        <v/>
      </c>
      <c r="CC485" s="25"/>
      <c r="CD485" s="15"/>
      <c r="CE485" s="5" t="str">
        <f t="shared" si="106"/>
        <v/>
      </c>
      <c r="CH485" s="5" t="str">
        <f t="shared" si="105"/>
        <v/>
      </c>
      <c r="CI485" s="5" t="str">
        <f>IF(J485="","",IFERROR(IF(VLOOKUP(J485,J$2:J484,1,0)=0,"",""),J485))</f>
        <v/>
      </c>
      <c r="CJ485" s="22" t="str">
        <f>IF(CI485="","",(IFERROR(VLOOKUP(MID(CI485,1,1),$DA$2:DE$28,3,0),0)+IFERROR(VLOOKUP(MID(CI485,2,1),DA$2:DE$28,4,0),0)+IFERROR(VLOOKUP(MID(CI485,3,1),DA$2:DE$28,5,0),0)+(ROW(CI485)/1000000000000)))</f>
        <v/>
      </c>
      <c r="CL485" s="5">
        <v>484</v>
      </c>
      <c r="CM485" s="5" t="str">
        <f>IFERROR(VLOOKUP(CL485,CH$2:CI1561,2,0),"")</f>
        <v/>
      </c>
      <c r="DG485" s="5" t="e">
        <f>IF(REPORTE!AH$2="si",IF(C485=VALUE(REPORTE!C$22),IF(SUM(DG486:DG$1993),CONCATENATE(INT(B485),", "),INT(B485)),""),IF(C485=VALUE(REPORTE!C$21),IF(SUM(DG486:DG$1993),CONCATENATE(INT(B485),", "),INT(B485)),""))</f>
        <v>#VALUE!</v>
      </c>
    </row>
    <row r="486" spans="1:111" s="5" customFormat="1" ht="15" customHeight="1" x14ac:dyDescent="0.25">
      <c r="A486" s="4" t="str">
        <f t="shared" ca="1" si="97"/>
        <v/>
      </c>
      <c r="B486" s="6"/>
      <c r="C486" s="6"/>
      <c r="D486" s="1" t="str">
        <f>IFERROR(INDEX('padron cfe'!B:B,MATCH(DATOS!C486,'padron cfe'!A:A,0),1),"")</f>
        <v/>
      </c>
      <c r="E486" s="4"/>
      <c r="F486" s="4"/>
      <c r="G486" s="4"/>
      <c r="H486" s="5" t="str">
        <f>IF(F486="","",IFERROR(CONCATENATE("PEUA",VLOOKUP(ESTADO,REPORTE!AV$2:AW$33,2,0),DIDTRITO_FORM,CADER_FORM,IFERROR(INDEX(BS:BS,MATCH(DAY(F486),BR:BR,0),1),DAY(F486)),IFERROR(INDEX(BS:BS,MATCH(MONTH(F486),BR:BR,0),1),MONTH(F486)),YEAR(F486),G486),""))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96"/>
        <v/>
      </c>
      <c r="T486" s="2" t="str">
        <f>IFERROR(INDEX('padron cfe'!D:D,MATCH(DATOS!C486,'padron cfe'!A:A,0),1),"")</f>
        <v/>
      </c>
      <c r="U486" s="4"/>
      <c r="V486" s="4"/>
      <c r="W486" s="4"/>
      <c r="X486" s="4"/>
      <c r="Y486" s="6"/>
      <c r="Z486" s="4"/>
      <c r="AA486" s="4" t="str">
        <f t="shared" si="98"/>
        <v/>
      </c>
      <c r="AB486" s="4"/>
      <c r="AC486" s="4"/>
      <c r="AD486" s="4"/>
      <c r="AE486" s="2" t="str">
        <f>IFERROR(IF(INDEX(AE$1:AE485,MATCH(J486,J$1:J485,0),1)=0,"",INDEX(AE$1:AE485,MATCH(J486,J$1:J485,0),1)),"")</f>
        <v/>
      </c>
      <c r="AF486" s="2" t="str">
        <f>IFERROR(IF(INDEX(AF$1:AF485,MATCH(J486,J$1:J485,0),1)=0,"",INDEX(AF$1:AF485,MATCH(J486,J$1:J485,0),1)),"")</f>
        <v/>
      </c>
      <c r="AG486" s="2" t="str">
        <f>IFERROR(IF(INDEX(AG$1:AG485,MATCH(J486,J$1:J485,0),1)=0,"",INDEX(AG$1:AG485,MATCH(J486,J$1:J485,0),1)),"")</f>
        <v/>
      </c>
      <c r="AH486" s="2"/>
      <c r="AI486" s="2"/>
      <c r="AJ486" s="2"/>
      <c r="AK486" s="4"/>
      <c r="AL486" s="4"/>
      <c r="AM486" s="4"/>
      <c r="AN486" s="4"/>
      <c r="AO486" s="4"/>
      <c r="AP486" s="4"/>
      <c r="AQ486" s="4"/>
      <c r="AR486" s="4"/>
      <c r="AS486" s="4"/>
      <c r="AU486" s="7"/>
      <c r="AV486" s="47"/>
      <c r="AW486" s="66"/>
      <c r="AX486" s="66"/>
      <c r="AY486" s="66"/>
      <c r="AZ486" s="78"/>
      <c r="BA486" s="66"/>
      <c r="BB486" s="66"/>
      <c r="BC486" s="4"/>
      <c r="BD486" s="69"/>
      <c r="BE486" s="4"/>
      <c r="BF486" s="4"/>
      <c r="BG486" s="9"/>
      <c r="BH486" s="4"/>
      <c r="BI486" s="4"/>
      <c r="BJ486" s="4"/>
      <c r="BK486" s="4"/>
      <c r="BL486" s="4"/>
      <c r="BM486" s="7" t="str">
        <f t="shared" ca="1" si="99"/>
        <v/>
      </c>
      <c r="BN486" s="75" t="str">
        <f t="shared" si="100"/>
        <v/>
      </c>
      <c r="BO486" s="75" t="str">
        <f t="shared" si="101"/>
        <v/>
      </c>
      <c r="BU486" s="4" t="str">
        <f>IF(IFERROR(VLOOKUP(C486,C487:C$1993,1,0),"")="","",COUNTIF(C:C,C486))</f>
        <v/>
      </c>
      <c r="BY486" s="5" t="str">
        <f>IF(B486="","",IF(BU486="",1+(MAX(BY$2:BY485)),""))</f>
        <v/>
      </c>
      <c r="BZ486" s="5" t="str">
        <f t="shared" si="102"/>
        <v/>
      </c>
      <c r="CA486" s="5" t="str">
        <f t="shared" si="103"/>
        <v/>
      </c>
      <c r="CB486" s="14" t="str">
        <f t="shared" si="104"/>
        <v/>
      </c>
      <c r="CC486" s="25"/>
      <c r="CD486" s="15"/>
      <c r="CE486" s="5" t="str">
        <f t="shared" si="106"/>
        <v/>
      </c>
      <c r="CH486" s="5" t="str">
        <f t="shared" si="105"/>
        <v/>
      </c>
      <c r="CI486" s="5" t="str">
        <f>IF(J486="","",IFERROR(IF(VLOOKUP(J486,J$2:J485,1,0)=0,"",""),J486))</f>
        <v/>
      </c>
      <c r="CJ486" s="22" t="str">
        <f>IF(CI486="","",(IFERROR(VLOOKUP(MID(CI486,1,1),$DA$2:DE$28,3,0),0)+IFERROR(VLOOKUP(MID(CI486,2,1),DA$2:DE$28,4,0),0)+IFERROR(VLOOKUP(MID(CI486,3,1),DA$2:DE$28,5,0),0)+(ROW(CI486)/1000000000000)))</f>
        <v/>
      </c>
      <c r="CL486" s="5">
        <v>485</v>
      </c>
      <c r="CM486" s="5" t="str">
        <f>IFERROR(VLOOKUP(CL486,CH$2:CI1562,2,0),"")</f>
        <v/>
      </c>
      <c r="DG486" s="5" t="e">
        <f>IF(REPORTE!AH$2="si",IF(C486=VALUE(REPORTE!C$22),IF(SUM(DG487:DG$1993),CONCATENATE(INT(B486),", "),INT(B486)),""),IF(C486=VALUE(REPORTE!C$21),IF(SUM(DG487:DG$1993),CONCATENATE(INT(B486),", "),INT(B486)),""))</f>
        <v>#VALUE!</v>
      </c>
    </row>
    <row r="487" spans="1:111" s="5" customFormat="1" ht="15" customHeight="1" x14ac:dyDescent="0.25">
      <c r="A487" s="4" t="str">
        <f t="shared" ca="1" si="97"/>
        <v/>
      </c>
      <c r="B487" s="6"/>
      <c r="C487" s="6"/>
      <c r="D487" s="1" t="str">
        <f>IFERROR(INDEX('padron cfe'!B:B,MATCH(DATOS!C487,'padron cfe'!A:A,0),1),"")</f>
        <v/>
      </c>
      <c r="E487" s="4"/>
      <c r="F487" s="4"/>
      <c r="G487" s="4"/>
      <c r="H487" s="5" t="str">
        <f>IF(F487="","",IFERROR(CONCATENATE("PEUA",VLOOKUP(ESTADO,REPORTE!AV$2:AW$33,2,0),DIDTRITO_FORM,CADER_FORM,IFERROR(INDEX(BS:BS,MATCH(DAY(F487),BR:BR,0),1),DAY(F487)),IFERROR(INDEX(BS:BS,MATCH(MONTH(F487),BR:BR,0),1),MONTH(F487)),YEAR(F487),G487),""))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96"/>
        <v/>
      </c>
      <c r="T487" s="2" t="str">
        <f>IFERROR(INDEX('padron cfe'!D:D,MATCH(DATOS!C487,'padron cfe'!A:A,0),1),"")</f>
        <v/>
      </c>
      <c r="U487" s="4"/>
      <c r="V487" s="4"/>
      <c r="W487" s="4"/>
      <c r="X487" s="4"/>
      <c r="Y487" s="6"/>
      <c r="Z487" s="4"/>
      <c r="AA487" s="4" t="str">
        <f t="shared" si="98"/>
        <v/>
      </c>
      <c r="AB487" s="4"/>
      <c r="AC487" s="4"/>
      <c r="AD487" s="4"/>
      <c r="AE487" s="2" t="str">
        <f>IFERROR(IF(INDEX(AE$1:AE486,MATCH(J487,J$1:J486,0),1)=0,"",INDEX(AE$1:AE486,MATCH(J487,J$1:J486,0),1)),"")</f>
        <v/>
      </c>
      <c r="AF487" s="2" t="str">
        <f>IFERROR(IF(INDEX(AF$1:AF486,MATCH(J487,J$1:J486,0),1)=0,"",INDEX(AF$1:AF486,MATCH(J487,J$1:J486,0),1)),"")</f>
        <v/>
      </c>
      <c r="AG487" s="2" t="str">
        <f>IFERROR(IF(INDEX(AG$1:AG486,MATCH(J487,J$1:J486,0),1)=0,"",INDEX(AG$1:AG486,MATCH(J487,J$1:J486,0),1)),"")</f>
        <v/>
      </c>
      <c r="AH487" s="2"/>
      <c r="AI487" s="2"/>
      <c r="AJ487" s="2"/>
      <c r="AK487" s="4"/>
      <c r="AL487" s="4"/>
      <c r="AM487" s="4"/>
      <c r="AN487" s="4"/>
      <c r="AO487" s="4"/>
      <c r="AP487" s="4"/>
      <c r="AQ487" s="4"/>
      <c r="AR487" s="4"/>
      <c r="AS487" s="4"/>
      <c r="AU487" s="7"/>
      <c r="AV487" s="47"/>
      <c r="AW487" s="66"/>
      <c r="AX487" s="66"/>
      <c r="AY487" s="66"/>
      <c r="AZ487" s="78"/>
      <c r="BA487" s="66"/>
      <c r="BB487" s="66"/>
      <c r="BC487" s="4"/>
      <c r="BD487" s="69"/>
      <c r="BE487" s="4"/>
      <c r="BF487" s="4"/>
      <c r="BG487" s="9"/>
      <c r="BH487" s="4"/>
      <c r="BI487" s="4"/>
      <c r="BJ487" s="4"/>
      <c r="BK487" s="4"/>
      <c r="BL487" s="4"/>
      <c r="BM487" s="7" t="str">
        <f t="shared" ca="1" si="99"/>
        <v/>
      </c>
      <c r="BN487" s="75" t="str">
        <f t="shared" si="100"/>
        <v/>
      </c>
      <c r="BO487" s="75" t="str">
        <f t="shared" si="101"/>
        <v/>
      </c>
      <c r="BU487" s="4" t="str">
        <f>IF(IFERROR(VLOOKUP(C487,C488:C$1993,1,0),"")="","",COUNTIF(C:C,C487))</f>
        <v/>
      </c>
      <c r="BY487" s="5" t="str">
        <f>IF(B487="","",IF(BU487="",1+(MAX(BY$2:BY486)),""))</f>
        <v/>
      </c>
      <c r="BZ487" s="5" t="str">
        <f t="shared" si="102"/>
        <v/>
      </c>
      <c r="CA487" s="5" t="str">
        <f t="shared" si="103"/>
        <v/>
      </c>
      <c r="CB487" s="14" t="str">
        <f t="shared" si="104"/>
        <v/>
      </c>
      <c r="CC487" s="25"/>
      <c r="CD487" s="15"/>
      <c r="CE487" s="5" t="str">
        <f t="shared" si="106"/>
        <v/>
      </c>
      <c r="CH487" s="5" t="str">
        <f t="shared" si="105"/>
        <v/>
      </c>
      <c r="CI487" s="5" t="str">
        <f>IF(J487="","",IFERROR(IF(VLOOKUP(J487,J$2:J486,1,0)=0,"",""),J487))</f>
        <v/>
      </c>
      <c r="CJ487" s="22" t="str">
        <f>IF(CI487="","",(IFERROR(VLOOKUP(MID(CI487,1,1),$DA$2:DE$28,3,0),0)+IFERROR(VLOOKUP(MID(CI487,2,1),DA$2:DE$28,4,0),0)+IFERROR(VLOOKUP(MID(CI487,3,1),DA$2:DE$28,5,0),0)+(ROW(CI487)/1000000000000)))</f>
        <v/>
      </c>
      <c r="CL487" s="5">
        <v>486</v>
      </c>
      <c r="CM487" s="5" t="str">
        <f>IFERROR(VLOOKUP(CL487,CH$2:CI1563,2,0),"")</f>
        <v/>
      </c>
      <c r="DG487" s="5" t="e">
        <f>IF(REPORTE!AH$2="si",IF(C487=VALUE(REPORTE!C$22),IF(SUM(DG488:DG$1993),CONCATENATE(INT(B487),", "),INT(B487)),""),IF(C487=VALUE(REPORTE!C$21),IF(SUM(DG488:DG$1993),CONCATENATE(INT(B487),", "),INT(B487)),""))</f>
        <v>#VALUE!</v>
      </c>
    </row>
    <row r="488" spans="1:111" s="5" customFormat="1" ht="15" customHeight="1" x14ac:dyDescent="0.25">
      <c r="A488" s="4" t="str">
        <f t="shared" ca="1" si="97"/>
        <v/>
      </c>
      <c r="B488" s="6"/>
      <c r="C488" s="6"/>
      <c r="D488" s="1" t="str">
        <f>IFERROR(INDEX('padron cfe'!B:B,MATCH(DATOS!C488,'padron cfe'!A:A,0),1),"")</f>
        <v/>
      </c>
      <c r="E488" s="4"/>
      <c r="F488" s="4"/>
      <c r="G488" s="4"/>
      <c r="H488" s="5" t="str">
        <f>IF(F488="","",IFERROR(CONCATENATE("PEUA",VLOOKUP(ESTADO,REPORTE!AV$2:AW$33,2,0),DIDTRITO_FORM,CADER_FORM,IFERROR(INDEX(BS:BS,MATCH(DAY(F488),BR:BR,0),1),DAY(F488)),IFERROR(INDEX(BS:BS,MATCH(MONTH(F488),BR:BR,0),1),MONTH(F488)),YEAR(F488),G488),""))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96"/>
        <v/>
      </c>
      <c r="T488" s="2" t="str">
        <f>IFERROR(INDEX('padron cfe'!D:D,MATCH(DATOS!C488,'padron cfe'!A:A,0),1),"")</f>
        <v/>
      </c>
      <c r="U488" s="4"/>
      <c r="V488" s="4"/>
      <c r="W488" s="4"/>
      <c r="X488" s="4"/>
      <c r="Y488" s="6"/>
      <c r="Z488" s="4"/>
      <c r="AA488" s="4" t="str">
        <f t="shared" si="98"/>
        <v/>
      </c>
      <c r="AB488" s="4"/>
      <c r="AC488" s="4"/>
      <c r="AD488" s="4"/>
      <c r="AE488" s="2" t="str">
        <f>IFERROR(IF(INDEX(AE$1:AE487,MATCH(J488,J$1:J487,0),1)=0,"",INDEX(AE$1:AE487,MATCH(J488,J$1:J487,0),1)),"")</f>
        <v/>
      </c>
      <c r="AF488" s="2" t="str">
        <f>IFERROR(IF(INDEX(AF$1:AF487,MATCH(J488,J$1:J487,0),1)=0,"",INDEX(AF$1:AF487,MATCH(J488,J$1:J487,0),1)),"")</f>
        <v/>
      </c>
      <c r="AG488" s="2" t="str">
        <f>IFERROR(IF(INDEX(AG$1:AG487,MATCH(J488,J$1:J487,0),1)=0,"",INDEX(AG$1:AG487,MATCH(J488,J$1:J487,0),1)),"")</f>
        <v/>
      </c>
      <c r="AH488" s="2"/>
      <c r="AI488" s="2"/>
      <c r="AJ488" s="2"/>
      <c r="AK488" s="4"/>
      <c r="AL488" s="4"/>
      <c r="AM488" s="4"/>
      <c r="AN488" s="4"/>
      <c r="AO488" s="4"/>
      <c r="AP488" s="4"/>
      <c r="AQ488" s="4"/>
      <c r="AR488" s="4"/>
      <c r="AS488" s="4"/>
      <c r="AU488" s="7"/>
      <c r="AV488" s="47"/>
      <c r="AW488" s="66"/>
      <c r="AX488" s="66"/>
      <c r="AY488" s="66"/>
      <c r="AZ488" s="78"/>
      <c r="BA488" s="66"/>
      <c r="BB488" s="66"/>
      <c r="BC488" s="4"/>
      <c r="BD488" s="69"/>
      <c r="BE488" s="4"/>
      <c r="BF488" s="4"/>
      <c r="BG488" s="9"/>
      <c r="BH488" s="4"/>
      <c r="BI488" s="4"/>
      <c r="BJ488" s="4"/>
      <c r="BK488" s="4"/>
      <c r="BL488" s="4"/>
      <c r="BM488" s="7" t="str">
        <f t="shared" ca="1" si="99"/>
        <v/>
      </c>
      <c r="BN488" s="75" t="str">
        <f t="shared" si="100"/>
        <v/>
      </c>
      <c r="BO488" s="75" t="str">
        <f t="shared" si="101"/>
        <v/>
      </c>
      <c r="BU488" s="4" t="str">
        <f>IF(IFERROR(VLOOKUP(C488,C489:C$1993,1,0),"")="","",COUNTIF(C:C,C488))</f>
        <v/>
      </c>
      <c r="BY488" s="5" t="str">
        <f>IF(B488="","",IF(BU488="",1+(MAX(BY$2:BY487)),""))</f>
        <v/>
      </c>
      <c r="BZ488" s="5" t="str">
        <f t="shared" si="102"/>
        <v/>
      </c>
      <c r="CA488" s="5" t="str">
        <f t="shared" si="103"/>
        <v/>
      </c>
      <c r="CB488" s="14" t="str">
        <f t="shared" si="104"/>
        <v/>
      </c>
      <c r="CC488" s="25"/>
      <c r="CD488" s="15"/>
      <c r="CE488" s="5" t="str">
        <f t="shared" si="106"/>
        <v/>
      </c>
      <c r="CH488" s="5" t="str">
        <f t="shared" si="105"/>
        <v/>
      </c>
      <c r="CI488" s="5" t="str">
        <f>IF(J488="","",IFERROR(IF(VLOOKUP(J488,J$2:J487,1,0)=0,"",""),J488))</f>
        <v/>
      </c>
      <c r="CJ488" s="22" t="str">
        <f>IF(CI488="","",(IFERROR(VLOOKUP(MID(CI488,1,1),$DA$2:DE$28,3,0),0)+IFERROR(VLOOKUP(MID(CI488,2,1),DA$2:DE$28,4,0),0)+IFERROR(VLOOKUP(MID(CI488,3,1),DA$2:DE$28,5,0),0)+(ROW(CI488)/1000000000000)))</f>
        <v/>
      </c>
      <c r="CL488" s="5">
        <v>487</v>
      </c>
      <c r="CM488" s="5" t="str">
        <f>IFERROR(VLOOKUP(CL488,CH$2:CI1564,2,0),"")</f>
        <v/>
      </c>
      <c r="DG488" s="5" t="e">
        <f>IF(REPORTE!AH$2="si",IF(C488=VALUE(REPORTE!C$22),IF(SUM(DG489:DG$1993),CONCATENATE(INT(B488),", "),INT(B488)),""),IF(C488=VALUE(REPORTE!C$21),IF(SUM(DG489:DG$1993),CONCATENATE(INT(B488),", "),INT(B488)),""))</f>
        <v>#VALUE!</v>
      </c>
    </row>
    <row r="489" spans="1:111" s="5" customFormat="1" ht="15" customHeight="1" x14ac:dyDescent="0.25">
      <c r="A489" s="4" t="str">
        <f t="shared" ca="1" si="97"/>
        <v/>
      </c>
      <c r="B489" s="6"/>
      <c r="C489" s="6"/>
      <c r="D489" s="1" t="str">
        <f>IFERROR(INDEX('padron cfe'!B:B,MATCH(DATOS!C489,'padron cfe'!A:A,0),1),"")</f>
        <v/>
      </c>
      <c r="E489" s="4"/>
      <c r="F489" s="4"/>
      <c r="G489" s="4"/>
      <c r="H489" s="5" t="str">
        <f>IF(F489="","",IFERROR(CONCATENATE("PEUA",VLOOKUP(ESTADO,REPORTE!AV$2:AW$33,2,0),DIDTRITO_FORM,CADER_FORM,IFERROR(INDEX(BS:BS,MATCH(DAY(F489),BR:BR,0),1),DAY(F489)),IFERROR(INDEX(BS:BS,MATCH(MONTH(F489),BR:BR,0),1),MONTH(F489)),YEAR(F489),G489),""))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96"/>
        <v/>
      </c>
      <c r="T489" s="2" t="str">
        <f>IFERROR(INDEX('padron cfe'!D:D,MATCH(DATOS!C489,'padron cfe'!A:A,0),1),"")</f>
        <v/>
      </c>
      <c r="U489" s="4"/>
      <c r="V489" s="4"/>
      <c r="W489" s="4"/>
      <c r="X489" s="4"/>
      <c r="Y489" s="6"/>
      <c r="Z489" s="4"/>
      <c r="AA489" s="4" t="str">
        <f t="shared" si="98"/>
        <v/>
      </c>
      <c r="AB489" s="4"/>
      <c r="AC489" s="4"/>
      <c r="AD489" s="4"/>
      <c r="AE489" s="2" t="str">
        <f>IFERROR(IF(INDEX(AE$1:AE488,MATCH(J489,J$1:J488,0),1)=0,"",INDEX(AE$1:AE488,MATCH(J489,J$1:J488,0),1)),"")</f>
        <v/>
      </c>
      <c r="AF489" s="2" t="str">
        <f>IFERROR(IF(INDEX(AF$1:AF488,MATCH(J489,J$1:J488,0),1)=0,"",INDEX(AF$1:AF488,MATCH(J489,J$1:J488,0),1)),"")</f>
        <v/>
      </c>
      <c r="AG489" s="2" t="str">
        <f>IFERROR(IF(INDEX(AG$1:AG488,MATCH(J489,J$1:J488,0),1)=0,"",INDEX(AG$1:AG488,MATCH(J489,J$1:J488,0),1)),"")</f>
        <v/>
      </c>
      <c r="AH489" s="2"/>
      <c r="AI489" s="2"/>
      <c r="AJ489" s="2"/>
      <c r="AK489" s="4"/>
      <c r="AL489" s="4"/>
      <c r="AM489" s="4"/>
      <c r="AN489" s="4"/>
      <c r="AO489" s="4"/>
      <c r="AP489" s="4"/>
      <c r="AQ489" s="4"/>
      <c r="AR489" s="4"/>
      <c r="AS489" s="4"/>
      <c r="AU489" s="7"/>
      <c r="AV489" s="47"/>
      <c r="AW489" s="66"/>
      <c r="AX489" s="66"/>
      <c r="AY489" s="66"/>
      <c r="AZ489" s="78"/>
      <c r="BA489" s="66"/>
      <c r="BB489" s="66"/>
      <c r="BC489" s="4"/>
      <c r="BD489" s="69"/>
      <c r="BE489" s="4"/>
      <c r="BF489" s="4"/>
      <c r="BG489" s="9"/>
      <c r="BH489" s="4"/>
      <c r="BI489" s="4"/>
      <c r="BJ489" s="4"/>
      <c r="BK489" s="4"/>
      <c r="BL489" s="4"/>
      <c r="BM489" s="7" t="str">
        <f t="shared" ca="1" si="99"/>
        <v/>
      </c>
      <c r="BN489" s="75" t="str">
        <f t="shared" si="100"/>
        <v/>
      </c>
      <c r="BO489" s="75" t="str">
        <f t="shared" si="101"/>
        <v/>
      </c>
      <c r="BU489" s="4" t="str">
        <f>IF(IFERROR(VLOOKUP(C489,C490:C$1993,1,0),"")="","",COUNTIF(C:C,C489))</f>
        <v/>
      </c>
      <c r="BY489" s="5" t="str">
        <f>IF(B489="","",IF(BU489="",1+(MAX(BY$2:BY488)),""))</f>
        <v/>
      </c>
      <c r="BZ489" s="5" t="str">
        <f t="shared" si="102"/>
        <v/>
      </c>
      <c r="CA489" s="5" t="str">
        <f t="shared" si="103"/>
        <v/>
      </c>
      <c r="CB489" s="14" t="str">
        <f t="shared" si="104"/>
        <v/>
      </c>
      <c r="CC489" s="25"/>
      <c r="CD489" s="15"/>
      <c r="CE489" s="5" t="str">
        <f t="shared" si="106"/>
        <v/>
      </c>
      <c r="CH489" s="5" t="str">
        <f t="shared" si="105"/>
        <v/>
      </c>
      <c r="CI489" s="5" t="str">
        <f>IF(J489="","",IFERROR(IF(VLOOKUP(J489,J$2:J488,1,0)=0,"",""),J489))</f>
        <v/>
      </c>
      <c r="CJ489" s="22" t="str">
        <f>IF(CI489="","",(IFERROR(VLOOKUP(MID(CI489,1,1),$DA$2:DE$28,3,0),0)+IFERROR(VLOOKUP(MID(CI489,2,1),DA$2:DE$28,4,0),0)+IFERROR(VLOOKUP(MID(CI489,3,1),DA$2:DE$28,5,0),0)+(ROW(CI489)/1000000000000)))</f>
        <v/>
      </c>
      <c r="CL489" s="5">
        <v>488</v>
      </c>
      <c r="CM489" s="5" t="str">
        <f>IFERROR(VLOOKUP(CL489,CH$2:CI1565,2,0),"")</f>
        <v/>
      </c>
      <c r="DG489" s="5" t="e">
        <f>IF(REPORTE!AH$2="si",IF(C489=VALUE(REPORTE!C$22),IF(SUM(DG490:DG$1993),CONCATENATE(INT(B489),", "),INT(B489)),""),IF(C489=VALUE(REPORTE!C$21),IF(SUM(DG490:DG$1993),CONCATENATE(INT(B489),", "),INT(B489)),""))</f>
        <v>#VALUE!</v>
      </c>
    </row>
    <row r="490" spans="1:111" s="5" customFormat="1" ht="15" customHeight="1" x14ac:dyDescent="0.25">
      <c r="A490" s="4" t="str">
        <f t="shared" ca="1" si="97"/>
        <v/>
      </c>
      <c r="B490" s="6"/>
      <c r="C490" s="6"/>
      <c r="D490" s="1" t="str">
        <f>IFERROR(INDEX('padron cfe'!B:B,MATCH(DATOS!C490,'padron cfe'!A:A,0),1),"")</f>
        <v/>
      </c>
      <c r="E490" s="4"/>
      <c r="F490" s="4"/>
      <c r="G490" s="4"/>
      <c r="H490" s="5" t="str">
        <f>IF(F490="","",IFERROR(CONCATENATE("PEUA",VLOOKUP(ESTADO,REPORTE!AV$2:AW$33,2,0),DIDTRITO_FORM,CADER_FORM,IFERROR(INDEX(BS:BS,MATCH(DAY(F490),BR:BR,0),1),DAY(F490)),IFERROR(INDEX(BS:BS,MATCH(MONTH(F490),BR:BR,0),1),MONTH(F490)),YEAR(F490),G490),""))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96"/>
        <v/>
      </c>
      <c r="T490" s="2" t="str">
        <f>IFERROR(INDEX('padron cfe'!D:D,MATCH(DATOS!C490,'padron cfe'!A:A,0),1),"")</f>
        <v/>
      </c>
      <c r="U490" s="4"/>
      <c r="V490" s="4"/>
      <c r="W490" s="4"/>
      <c r="X490" s="4"/>
      <c r="Y490" s="6"/>
      <c r="Z490" s="4"/>
      <c r="AA490" s="4" t="str">
        <f t="shared" si="98"/>
        <v/>
      </c>
      <c r="AB490" s="4"/>
      <c r="AC490" s="4"/>
      <c r="AD490" s="4"/>
      <c r="AE490" s="2" t="str">
        <f>IFERROR(IF(INDEX(AE$1:AE489,MATCH(J490,J$1:J489,0),1)=0,"",INDEX(AE$1:AE489,MATCH(J490,J$1:J489,0),1)),"")</f>
        <v/>
      </c>
      <c r="AF490" s="2" t="str">
        <f>IFERROR(IF(INDEX(AF$1:AF489,MATCH(J490,J$1:J489,0),1)=0,"",INDEX(AF$1:AF489,MATCH(J490,J$1:J489,0),1)),"")</f>
        <v/>
      </c>
      <c r="AG490" s="2" t="str">
        <f>IFERROR(IF(INDEX(AG$1:AG489,MATCH(J490,J$1:J489,0),1)=0,"",INDEX(AG$1:AG489,MATCH(J490,J$1:J489,0),1)),"")</f>
        <v/>
      </c>
      <c r="AH490" s="2"/>
      <c r="AI490" s="2"/>
      <c r="AJ490" s="2"/>
      <c r="AK490" s="4"/>
      <c r="AL490" s="4"/>
      <c r="AM490" s="4"/>
      <c r="AN490" s="4"/>
      <c r="AO490" s="4"/>
      <c r="AP490" s="4"/>
      <c r="AQ490" s="4"/>
      <c r="AR490" s="4"/>
      <c r="AS490" s="4"/>
      <c r="AU490" s="7"/>
      <c r="AV490" s="47"/>
      <c r="AW490" s="66"/>
      <c r="AX490" s="66"/>
      <c r="AY490" s="66"/>
      <c r="AZ490" s="78"/>
      <c r="BA490" s="66"/>
      <c r="BB490" s="66"/>
      <c r="BC490" s="4"/>
      <c r="BD490" s="69"/>
      <c r="BE490" s="4"/>
      <c r="BF490" s="4"/>
      <c r="BG490" s="9"/>
      <c r="BH490" s="4"/>
      <c r="BI490" s="4"/>
      <c r="BJ490" s="4"/>
      <c r="BK490" s="4"/>
      <c r="BL490" s="4"/>
      <c r="BM490" s="7" t="str">
        <f t="shared" ca="1" si="99"/>
        <v/>
      </c>
      <c r="BN490" s="75" t="str">
        <f t="shared" si="100"/>
        <v/>
      </c>
      <c r="BO490" s="75" t="str">
        <f t="shared" si="101"/>
        <v/>
      </c>
      <c r="BU490" s="4" t="str">
        <f>IF(IFERROR(VLOOKUP(C490,C491:C$1993,1,0),"")="","",COUNTIF(C:C,C490))</f>
        <v/>
      </c>
      <c r="BY490" s="5" t="str">
        <f>IF(B490="","",IF(BU490="",1+(MAX(BY$2:BY489)),""))</f>
        <v/>
      </c>
      <c r="BZ490" s="5" t="str">
        <f t="shared" si="102"/>
        <v/>
      </c>
      <c r="CA490" s="5" t="str">
        <f t="shared" si="103"/>
        <v/>
      </c>
      <c r="CB490" s="14" t="str">
        <f t="shared" si="104"/>
        <v/>
      </c>
      <c r="CC490" s="25"/>
      <c r="CD490" s="15"/>
      <c r="CE490" s="5" t="str">
        <f t="shared" si="106"/>
        <v/>
      </c>
      <c r="CH490" s="5" t="str">
        <f t="shared" si="105"/>
        <v/>
      </c>
      <c r="CI490" s="5" t="str">
        <f>IF(J490="","",IFERROR(IF(VLOOKUP(J490,J$2:J489,1,0)=0,"",""),J490))</f>
        <v/>
      </c>
      <c r="CJ490" s="22" t="str">
        <f>IF(CI490="","",(IFERROR(VLOOKUP(MID(CI490,1,1),$DA$2:DE$28,3,0),0)+IFERROR(VLOOKUP(MID(CI490,2,1),DA$2:DE$28,4,0),0)+IFERROR(VLOOKUP(MID(CI490,3,1),DA$2:DE$28,5,0),0)+(ROW(CI490)/1000000000000)))</f>
        <v/>
      </c>
      <c r="CL490" s="5">
        <v>489</v>
      </c>
      <c r="CM490" s="5" t="str">
        <f>IFERROR(VLOOKUP(CL490,CH$2:CI1566,2,0),"")</f>
        <v/>
      </c>
      <c r="DG490" s="5" t="e">
        <f>IF(REPORTE!AH$2="si",IF(C490=VALUE(REPORTE!C$22),IF(SUM(DG491:DG$1993),CONCATENATE(INT(B490),", "),INT(B490)),""),IF(C490=VALUE(REPORTE!C$21),IF(SUM(DG491:DG$1993),CONCATENATE(INT(B490),", "),INT(B490)),""))</f>
        <v>#VALUE!</v>
      </c>
    </row>
    <row r="491" spans="1:111" s="5" customFormat="1" ht="15" customHeight="1" x14ac:dyDescent="0.25">
      <c r="A491" s="4" t="str">
        <f t="shared" ca="1" si="97"/>
        <v/>
      </c>
      <c r="B491" s="6"/>
      <c r="C491" s="6"/>
      <c r="D491" s="1" t="str">
        <f>IFERROR(INDEX('padron cfe'!B:B,MATCH(DATOS!C491,'padron cfe'!A:A,0),1),"")</f>
        <v/>
      </c>
      <c r="E491" s="4"/>
      <c r="F491" s="4"/>
      <c r="G491" s="4"/>
      <c r="H491" s="5" t="str">
        <f>IF(F491="","",IFERROR(CONCATENATE("PEUA",VLOOKUP(ESTADO,REPORTE!AV$2:AW$33,2,0),DIDTRITO_FORM,CADER_FORM,IFERROR(INDEX(BS:BS,MATCH(DAY(F491),BR:BR,0),1),DAY(F491)),IFERROR(INDEX(BS:BS,MATCH(MONTH(F491),BR:BR,0),1),MONTH(F491)),YEAR(F491),G491),""))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96"/>
        <v/>
      </c>
      <c r="T491" s="2" t="str">
        <f>IFERROR(INDEX('padron cfe'!D:D,MATCH(DATOS!C491,'padron cfe'!A:A,0),1),"")</f>
        <v/>
      </c>
      <c r="U491" s="4"/>
      <c r="V491" s="4"/>
      <c r="W491" s="4"/>
      <c r="X491" s="4"/>
      <c r="Y491" s="6"/>
      <c r="Z491" s="4"/>
      <c r="AA491" s="4" t="str">
        <f t="shared" si="98"/>
        <v/>
      </c>
      <c r="AB491" s="4"/>
      <c r="AC491" s="4"/>
      <c r="AD491" s="4"/>
      <c r="AE491" s="2" t="str">
        <f>IFERROR(IF(INDEX(AE$1:AE490,MATCH(J491,J$1:J490,0),1)=0,"",INDEX(AE$1:AE490,MATCH(J491,J$1:J490,0),1)),"")</f>
        <v/>
      </c>
      <c r="AF491" s="2" t="str">
        <f>IFERROR(IF(INDEX(AF$1:AF490,MATCH(J491,J$1:J490,0),1)=0,"",INDEX(AF$1:AF490,MATCH(J491,J$1:J490,0),1)),"")</f>
        <v/>
      </c>
      <c r="AG491" s="2" t="str">
        <f>IFERROR(IF(INDEX(AG$1:AG490,MATCH(J491,J$1:J490,0),1)=0,"",INDEX(AG$1:AG490,MATCH(J491,J$1:J490,0),1)),"")</f>
        <v/>
      </c>
      <c r="AH491" s="2"/>
      <c r="AI491" s="2"/>
      <c r="AJ491" s="2"/>
      <c r="AK491" s="4"/>
      <c r="AL491" s="4"/>
      <c r="AM491" s="4"/>
      <c r="AN491" s="4"/>
      <c r="AO491" s="4"/>
      <c r="AP491" s="4"/>
      <c r="AQ491" s="4"/>
      <c r="AR491" s="4"/>
      <c r="AS491" s="4"/>
      <c r="AU491" s="7"/>
      <c r="AV491" s="47"/>
      <c r="AW491" s="66"/>
      <c r="AX491" s="66"/>
      <c r="AY491" s="66"/>
      <c r="AZ491" s="78"/>
      <c r="BA491" s="66"/>
      <c r="BB491" s="66"/>
      <c r="BC491" s="4"/>
      <c r="BD491" s="69"/>
      <c r="BE491" s="4"/>
      <c r="BF491" s="4"/>
      <c r="BG491" s="9"/>
      <c r="BH491" s="4"/>
      <c r="BI491" s="4"/>
      <c r="BJ491" s="4"/>
      <c r="BK491" s="4"/>
      <c r="BL491" s="4"/>
      <c r="BM491" s="7" t="str">
        <f t="shared" ca="1" si="99"/>
        <v/>
      </c>
      <c r="BN491" s="75" t="str">
        <f t="shared" si="100"/>
        <v/>
      </c>
      <c r="BO491" s="75" t="str">
        <f t="shared" si="101"/>
        <v/>
      </c>
      <c r="BU491" s="4" t="str">
        <f>IF(IFERROR(VLOOKUP(C491,C492:C$1993,1,0),"")="","",COUNTIF(C:C,C491))</f>
        <v/>
      </c>
      <c r="BY491" s="5" t="str">
        <f>IF(B491="","",IF(BU491="",1+(MAX(BY$2:BY490)),""))</f>
        <v/>
      </c>
      <c r="BZ491" s="5" t="str">
        <f t="shared" si="102"/>
        <v/>
      </c>
      <c r="CA491" s="5" t="str">
        <f t="shared" si="103"/>
        <v/>
      </c>
      <c r="CB491" s="14" t="str">
        <f t="shared" si="104"/>
        <v/>
      </c>
      <c r="CC491" s="25"/>
      <c r="CD491" s="15"/>
      <c r="CE491" s="5" t="str">
        <f t="shared" si="106"/>
        <v/>
      </c>
      <c r="CH491" s="5" t="str">
        <f t="shared" si="105"/>
        <v/>
      </c>
      <c r="CI491" s="5" t="str">
        <f>IF(J491="","",IFERROR(IF(VLOOKUP(J491,J$2:J490,1,0)=0,"",""),J491))</f>
        <v/>
      </c>
      <c r="CJ491" s="22" t="str">
        <f>IF(CI491="","",(IFERROR(VLOOKUP(MID(CI491,1,1),$DA$2:DE$28,3,0),0)+IFERROR(VLOOKUP(MID(CI491,2,1),DA$2:DE$28,4,0),0)+IFERROR(VLOOKUP(MID(CI491,3,1),DA$2:DE$28,5,0),0)+(ROW(CI491)/1000000000000)))</f>
        <v/>
      </c>
      <c r="CL491" s="5">
        <v>490</v>
      </c>
      <c r="CM491" s="5" t="str">
        <f>IFERROR(VLOOKUP(CL491,CH$2:CI1567,2,0),"")</f>
        <v/>
      </c>
      <c r="DG491" s="5" t="e">
        <f>IF(REPORTE!AH$2="si",IF(C491=VALUE(REPORTE!C$22),IF(SUM(DG492:DG$1993),CONCATENATE(INT(B491),", "),INT(B491)),""),IF(C491=VALUE(REPORTE!C$21),IF(SUM(DG492:DG$1993),CONCATENATE(INT(B491),", "),INT(B491)),""))</f>
        <v>#VALUE!</v>
      </c>
    </row>
    <row r="492" spans="1:111" s="5" customFormat="1" ht="15" customHeight="1" x14ac:dyDescent="0.25">
      <c r="A492" s="4" t="str">
        <f t="shared" ca="1" si="97"/>
        <v/>
      </c>
      <c r="B492" s="6"/>
      <c r="C492" s="6"/>
      <c r="D492" s="1" t="str">
        <f>IFERROR(INDEX('padron cfe'!B:B,MATCH(DATOS!C492,'padron cfe'!A:A,0),1),"")</f>
        <v/>
      </c>
      <c r="E492" s="4"/>
      <c r="F492" s="4"/>
      <c r="G492" s="4"/>
      <c r="H492" s="5" t="str">
        <f>IF(F492="","",IFERROR(CONCATENATE("PEUA",VLOOKUP(ESTADO,REPORTE!AV$2:AW$33,2,0),DIDTRITO_FORM,CADER_FORM,IFERROR(INDEX(BS:BS,MATCH(DAY(F492),BR:BR,0),1),DAY(F492)),IFERROR(INDEX(BS:BS,MATCH(MONTH(F492),BR:BR,0),1),MONTH(F492)),YEAR(F492),G492),""))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96"/>
        <v/>
      </c>
      <c r="T492" s="2" t="str">
        <f>IFERROR(INDEX('padron cfe'!D:D,MATCH(DATOS!C492,'padron cfe'!A:A,0),1),"")</f>
        <v/>
      </c>
      <c r="U492" s="4"/>
      <c r="V492" s="4"/>
      <c r="W492" s="4"/>
      <c r="X492" s="4"/>
      <c r="Y492" s="6"/>
      <c r="Z492" s="4"/>
      <c r="AA492" s="4" t="str">
        <f t="shared" si="98"/>
        <v/>
      </c>
      <c r="AB492" s="4"/>
      <c r="AC492" s="4"/>
      <c r="AD492" s="4"/>
      <c r="AE492" s="2" t="str">
        <f>IFERROR(IF(INDEX(AE$1:AE491,MATCH(J492,J$1:J491,0),1)=0,"",INDEX(AE$1:AE491,MATCH(J492,J$1:J491,0),1)),"")</f>
        <v/>
      </c>
      <c r="AF492" s="2" t="str">
        <f>IFERROR(IF(INDEX(AF$1:AF491,MATCH(J492,J$1:J491,0),1)=0,"",INDEX(AF$1:AF491,MATCH(J492,J$1:J491,0),1)),"")</f>
        <v/>
      </c>
      <c r="AG492" s="2" t="str">
        <f>IFERROR(IF(INDEX(AG$1:AG491,MATCH(J492,J$1:J491,0),1)=0,"",INDEX(AG$1:AG491,MATCH(J492,J$1:J491,0),1)),"")</f>
        <v/>
      </c>
      <c r="AH492" s="2"/>
      <c r="AI492" s="2"/>
      <c r="AJ492" s="2"/>
      <c r="AK492" s="4"/>
      <c r="AL492" s="4"/>
      <c r="AM492" s="4"/>
      <c r="AN492" s="4"/>
      <c r="AO492" s="4"/>
      <c r="AP492" s="4"/>
      <c r="AQ492" s="4"/>
      <c r="AR492" s="4"/>
      <c r="AS492" s="4"/>
      <c r="AU492" s="7"/>
      <c r="AV492" s="47"/>
      <c r="AW492" s="66"/>
      <c r="AX492" s="66"/>
      <c r="AY492" s="66"/>
      <c r="AZ492" s="78"/>
      <c r="BA492" s="66"/>
      <c r="BB492" s="66"/>
      <c r="BC492" s="4"/>
      <c r="BD492" s="69"/>
      <c r="BE492" s="4"/>
      <c r="BF492" s="4"/>
      <c r="BG492" s="9"/>
      <c r="BH492" s="4"/>
      <c r="BI492" s="4"/>
      <c r="BJ492" s="4"/>
      <c r="BK492" s="4"/>
      <c r="BL492" s="4"/>
      <c r="BM492" s="7" t="str">
        <f t="shared" ca="1" si="99"/>
        <v/>
      </c>
      <c r="BN492" s="75" t="str">
        <f t="shared" si="100"/>
        <v/>
      </c>
      <c r="BO492" s="75" t="str">
        <f t="shared" si="101"/>
        <v/>
      </c>
      <c r="BU492" s="4" t="str">
        <f>IF(IFERROR(VLOOKUP(C492,C493:C$1993,1,0),"")="","",COUNTIF(C:C,C492))</f>
        <v/>
      </c>
      <c r="BY492" s="5" t="str">
        <f>IF(B492="","",IF(BU492="",1+(MAX(BY$2:BY491)),""))</f>
        <v/>
      </c>
      <c r="BZ492" s="5" t="str">
        <f t="shared" si="102"/>
        <v/>
      </c>
      <c r="CA492" s="5" t="str">
        <f t="shared" si="103"/>
        <v/>
      </c>
      <c r="CB492" s="14" t="str">
        <f t="shared" si="104"/>
        <v/>
      </c>
      <c r="CC492" s="25"/>
      <c r="CD492" s="15"/>
      <c r="CE492" s="5" t="str">
        <f t="shared" si="106"/>
        <v/>
      </c>
      <c r="CH492" s="5" t="str">
        <f t="shared" si="105"/>
        <v/>
      </c>
      <c r="CI492" s="5" t="str">
        <f>IF(J492="","",IFERROR(IF(VLOOKUP(J492,J$2:J491,1,0)=0,"",""),J492))</f>
        <v/>
      </c>
      <c r="CJ492" s="22" t="str">
        <f>IF(CI492="","",(IFERROR(VLOOKUP(MID(CI492,1,1),$DA$2:DE$28,3,0),0)+IFERROR(VLOOKUP(MID(CI492,2,1),DA$2:DE$28,4,0),0)+IFERROR(VLOOKUP(MID(CI492,3,1),DA$2:DE$28,5,0),0)+(ROW(CI492)/1000000000000)))</f>
        <v/>
      </c>
      <c r="CL492" s="5">
        <v>491</v>
      </c>
      <c r="CM492" s="5" t="str">
        <f>IFERROR(VLOOKUP(CL492,CH$2:CI1568,2,0),"")</f>
        <v/>
      </c>
      <c r="DG492" s="5" t="e">
        <f>IF(REPORTE!AH$2="si",IF(C492=VALUE(REPORTE!C$22),IF(SUM(DG493:DG$1993),CONCATENATE(INT(B492),", "),INT(B492)),""),IF(C492=VALUE(REPORTE!C$21),IF(SUM(DG493:DG$1993),CONCATENATE(INT(B492),", "),INT(B492)),""))</f>
        <v>#VALUE!</v>
      </c>
    </row>
    <row r="493" spans="1:111" s="5" customFormat="1" ht="15" customHeight="1" x14ac:dyDescent="0.25">
      <c r="A493" s="4" t="str">
        <f t="shared" ca="1" si="97"/>
        <v/>
      </c>
      <c r="B493" s="6"/>
      <c r="C493" s="6"/>
      <c r="D493" s="1" t="str">
        <f>IFERROR(INDEX('padron cfe'!B:B,MATCH(DATOS!C493,'padron cfe'!A:A,0),1),"")</f>
        <v/>
      </c>
      <c r="E493" s="4"/>
      <c r="F493" s="4"/>
      <c r="G493" s="4"/>
      <c r="H493" s="5" t="str">
        <f>IF(F493="","",IFERROR(CONCATENATE("PEUA",VLOOKUP(ESTADO,REPORTE!AV$2:AW$33,2,0),DIDTRITO_FORM,CADER_FORM,IFERROR(INDEX(BS:BS,MATCH(DAY(F493),BR:BR,0),1),DAY(F493)),IFERROR(INDEX(BS:BS,MATCH(MONTH(F493),BR:BR,0),1),MONTH(F493)),YEAR(F493),G493),""))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96"/>
        <v/>
      </c>
      <c r="T493" s="2" t="str">
        <f>IFERROR(INDEX('padron cfe'!D:D,MATCH(DATOS!C493,'padron cfe'!A:A,0),1),"")</f>
        <v/>
      </c>
      <c r="U493" s="4"/>
      <c r="V493" s="4"/>
      <c r="W493" s="4"/>
      <c r="X493" s="4"/>
      <c r="Y493" s="6"/>
      <c r="Z493" s="4"/>
      <c r="AA493" s="4" t="str">
        <f t="shared" si="98"/>
        <v/>
      </c>
      <c r="AB493" s="4"/>
      <c r="AC493" s="4"/>
      <c r="AD493" s="4"/>
      <c r="AE493" s="2" t="str">
        <f>IFERROR(IF(INDEX(AE$1:AE492,MATCH(J493,J$1:J492,0),1)=0,"",INDEX(AE$1:AE492,MATCH(J493,J$1:J492,0),1)),"")</f>
        <v/>
      </c>
      <c r="AF493" s="2" t="str">
        <f>IFERROR(IF(INDEX(AF$1:AF492,MATCH(J493,J$1:J492,0),1)=0,"",INDEX(AF$1:AF492,MATCH(J493,J$1:J492,0),1)),"")</f>
        <v/>
      </c>
      <c r="AG493" s="2" t="str">
        <f>IFERROR(IF(INDEX(AG$1:AG492,MATCH(J493,J$1:J492,0),1)=0,"",INDEX(AG$1:AG492,MATCH(J493,J$1:J492,0),1)),"")</f>
        <v/>
      </c>
      <c r="AH493" s="2"/>
      <c r="AI493" s="2"/>
      <c r="AJ493" s="2"/>
      <c r="AK493" s="4"/>
      <c r="AL493" s="4"/>
      <c r="AM493" s="4"/>
      <c r="AN493" s="4"/>
      <c r="AO493" s="4"/>
      <c r="AP493" s="4"/>
      <c r="AQ493" s="4"/>
      <c r="AR493" s="4"/>
      <c r="AS493" s="4"/>
      <c r="AU493" s="7"/>
      <c r="AV493" s="47"/>
      <c r="AW493" s="66"/>
      <c r="AX493" s="66"/>
      <c r="AY493" s="66"/>
      <c r="AZ493" s="78"/>
      <c r="BA493" s="66"/>
      <c r="BB493" s="66"/>
      <c r="BC493" s="4"/>
      <c r="BD493" s="69"/>
      <c r="BE493" s="4"/>
      <c r="BF493" s="4"/>
      <c r="BG493" s="9"/>
      <c r="BH493" s="4"/>
      <c r="BI493" s="4"/>
      <c r="BJ493" s="4"/>
      <c r="BK493" s="4"/>
      <c r="BL493" s="4"/>
      <c r="BM493" s="7" t="str">
        <f t="shared" ca="1" si="99"/>
        <v/>
      </c>
      <c r="BN493" s="75" t="str">
        <f t="shared" si="100"/>
        <v/>
      </c>
      <c r="BO493" s="75" t="str">
        <f t="shared" si="101"/>
        <v/>
      </c>
      <c r="BU493" s="4" t="str">
        <f>IF(IFERROR(VLOOKUP(C493,C494:C$1993,1,0),"")="","",COUNTIF(C:C,C493))</f>
        <v/>
      </c>
      <c r="BY493" s="5" t="str">
        <f>IF(B493="","",IF(BU493="",1+(MAX(BY$2:BY492)),""))</f>
        <v/>
      </c>
      <c r="BZ493" s="5" t="str">
        <f t="shared" si="102"/>
        <v/>
      </c>
      <c r="CA493" s="5" t="str">
        <f t="shared" si="103"/>
        <v/>
      </c>
      <c r="CB493" s="14" t="str">
        <f t="shared" si="104"/>
        <v/>
      </c>
      <c r="CC493" s="25"/>
      <c r="CD493" s="15"/>
      <c r="CE493" s="5" t="str">
        <f t="shared" si="106"/>
        <v/>
      </c>
      <c r="CH493" s="5" t="str">
        <f t="shared" si="105"/>
        <v/>
      </c>
      <c r="CI493" s="5" t="str">
        <f>IF(J493="","",IFERROR(IF(VLOOKUP(J493,J$2:J492,1,0)=0,"",""),J493))</f>
        <v/>
      </c>
      <c r="CJ493" s="22" t="str">
        <f>IF(CI493="","",(IFERROR(VLOOKUP(MID(CI493,1,1),$DA$2:DE$28,3,0),0)+IFERROR(VLOOKUP(MID(CI493,2,1),DA$2:DE$28,4,0),0)+IFERROR(VLOOKUP(MID(CI493,3,1),DA$2:DE$28,5,0),0)+(ROW(CI493)/1000000000000)))</f>
        <v/>
      </c>
      <c r="CL493" s="5">
        <v>492</v>
      </c>
      <c r="CM493" s="5" t="str">
        <f>IFERROR(VLOOKUP(CL493,CH$2:CI1569,2,0),"")</f>
        <v/>
      </c>
      <c r="DG493" s="5" t="e">
        <f>IF(REPORTE!AH$2="si",IF(C493=VALUE(REPORTE!C$22),IF(SUM(DG494:DG$1993),CONCATENATE(INT(B493),", "),INT(B493)),""),IF(C493=VALUE(REPORTE!C$21),IF(SUM(DG494:DG$1993),CONCATENATE(INT(B493),", "),INT(B493)),""))</f>
        <v>#VALUE!</v>
      </c>
    </row>
    <row r="494" spans="1:111" s="5" customFormat="1" ht="15" customHeight="1" x14ac:dyDescent="0.25">
      <c r="A494" s="4" t="str">
        <f t="shared" ca="1" si="97"/>
        <v/>
      </c>
      <c r="B494" s="6"/>
      <c r="C494" s="6"/>
      <c r="D494" s="1" t="str">
        <f>IFERROR(INDEX('padron cfe'!B:B,MATCH(DATOS!C494,'padron cfe'!A:A,0),1),"")</f>
        <v/>
      </c>
      <c r="E494" s="4"/>
      <c r="F494" s="4"/>
      <c r="G494" s="4"/>
      <c r="H494" s="5" t="str">
        <f>IF(F494="","",IFERROR(CONCATENATE("PEUA",VLOOKUP(ESTADO,REPORTE!AV$2:AW$33,2,0),DIDTRITO_FORM,CADER_FORM,IFERROR(INDEX(BS:BS,MATCH(DAY(F494),BR:BR,0),1),DAY(F494)),IFERROR(INDEX(BS:BS,MATCH(MONTH(F494),BR:BR,0),1),MONTH(F494)),YEAR(F494),G494),""))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96"/>
        <v/>
      </c>
      <c r="T494" s="2" t="str">
        <f>IFERROR(INDEX('padron cfe'!D:D,MATCH(DATOS!C494,'padron cfe'!A:A,0),1),"")</f>
        <v/>
      </c>
      <c r="U494" s="4"/>
      <c r="V494" s="4"/>
      <c r="W494" s="4"/>
      <c r="X494" s="4"/>
      <c r="Y494" s="6"/>
      <c r="Z494" s="4"/>
      <c r="AA494" s="4" t="str">
        <f t="shared" si="98"/>
        <v/>
      </c>
      <c r="AB494" s="4"/>
      <c r="AC494" s="4"/>
      <c r="AD494" s="4"/>
      <c r="AE494" s="2" t="str">
        <f>IFERROR(IF(INDEX(AE$1:AE493,MATCH(J494,J$1:J493,0),1)=0,"",INDEX(AE$1:AE493,MATCH(J494,J$1:J493,0),1)),"")</f>
        <v/>
      </c>
      <c r="AF494" s="2" t="str">
        <f>IFERROR(IF(INDEX(AF$1:AF493,MATCH(J494,J$1:J493,0),1)=0,"",INDEX(AF$1:AF493,MATCH(J494,J$1:J493,0),1)),"")</f>
        <v/>
      </c>
      <c r="AG494" s="2" t="str">
        <f>IFERROR(IF(INDEX(AG$1:AG493,MATCH(J494,J$1:J493,0),1)=0,"",INDEX(AG$1:AG493,MATCH(J494,J$1:J493,0),1)),"")</f>
        <v/>
      </c>
      <c r="AH494" s="2"/>
      <c r="AI494" s="2"/>
      <c r="AJ494" s="2"/>
      <c r="AK494" s="4"/>
      <c r="AL494" s="4"/>
      <c r="AM494" s="4"/>
      <c r="AN494" s="4"/>
      <c r="AO494" s="4"/>
      <c r="AP494" s="4"/>
      <c r="AQ494" s="4"/>
      <c r="AR494" s="4"/>
      <c r="AS494" s="4"/>
      <c r="AU494" s="7"/>
      <c r="AV494" s="47"/>
      <c r="AW494" s="66"/>
      <c r="AX494" s="66"/>
      <c r="AY494" s="66"/>
      <c r="AZ494" s="78"/>
      <c r="BA494" s="66"/>
      <c r="BB494" s="66"/>
      <c r="BC494" s="4"/>
      <c r="BD494" s="69"/>
      <c r="BE494" s="4"/>
      <c r="BF494" s="4"/>
      <c r="BG494" s="9"/>
      <c r="BH494" s="4"/>
      <c r="BI494" s="4"/>
      <c r="BJ494" s="4"/>
      <c r="BK494" s="4"/>
      <c r="BL494" s="4"/>
      <c r="BM494" s="7" t="str">
        <f t="shared" ca="1" si="99"/>
        <v/>
      </c>
      <c r="BN494" s="75" t="str">
        <f t="shared" si="100"/>
        <v/>
      </c>
      <c r="BO494" s="75" t="str">
        <f t="shared" si="101"/>
        <v/>
      </c>
      <c r="BU494" s="4" t="str">
        <f>IF(IFERROR(VLOOKUP(C494,C495:C$1993,1,0),"")="","",COUNTIF(C:C,C494))</f>
        <v/>
      </c>
      <c r="BY494" s="5" t="str">
        <f>IF(B494="","",IF(BU494="",1+(MAX(BY$2:BY493)),""))</f>
        <v/>
      </c>
      <c r="BZ494" s="5" t="str">
        <f t="shared" si="102"/>
        <v/>
      </c>
      <c r="CA494" s="5" t="str">
        <f t="shared" si="103"/>
        <v/>
      </c>
      <c r="CB494" s="14" t="str">
        <f t="shared" si="104"/>
        <v/>
      </c>
      <c r="CC494" s="25"/>
      <c r="CD494" s="15"/>
      <c r="CE494" s="5" t="str">
        <f t="shared" si="106"/>
        <v/>
      </c>
      <c r="CH494" s="5" t="str">
        <f t="shared" si="105"/>
        <v/>
      </c>
      <c r="CI494" s="5" t="str">
        <f>IF(J494="","",IFERROR(IF(VLOOKUP(J494,J$2:J493,1,0)=0,"",""),J494))</f>
        <v/>
      </c>
      <c r="CJ494" s="22" t="str">
        <f>IF(CI494="","",(IFERROR(VLOOKUP(MID(CI494,1,1),$DA$2:DE$28,3,0),0)+IFERROR(VLOOKUP(MID(CI494,2,1),DA$2:DE$28,4,0),0)+IFERROR(VLOOKUP(MID(CI494,3,1),DA$2:DE$28,5,0),0)+(ROW(CI494)/1000000000000)))</f>
        <v/>
      </c>
      <c r="CL494" s="5">
        <v>493</v>
      </c>
      <c r="CM494" s="5" t="str">
        <f>IFERROR(VLOOKUP(CL494,CH$2:CI1570,2,0),"")</f>
        <v/>
      </c>
      <c r="DG494" s="5" t="e">
        <f>IF(REPORTE!AH$2="si",IF(C494=VALUE(REPORTE!C$22),IF(SUM(DG495:DG$1993),CONCATENATE(INT(B494),", "),INT(B494)),""),IF(C494=VALUE(REPORTE!C$21),IF(SUM(DG495:DG$1993),CONCATENATE(INT(B494),", "),INT(B494)),""))</f>
        <v>#VALUE!</v>
      </c>
    </row>
    <row r="495" spans="1:111" s="5" customFormat="1" ht="15" customHeight="1" x14ac:dyDescent="0.25">
      <c r="A495" s="4" t="str">
        <f t="shared" ca="1" si="97"/>
        <v/>
      </c>
      <c r="B495" s="6"/>
      <c r="C495" s="6"/>
      <c r="D495" s="1" t="str">
        <f>IFERROR(INDEX('padron cfe'!B:B,MATCH(DATOS!C495,'padron cfe'!A:A,0),1),"")</f>
        <v/>
      </c>
      <c r="E495" s="4"/>
      <c r="F495" s="4"/>
      <c r="G495" s="4"/>
      <c r="H495" s="5" t="str">
        <f>IF(F495="","",IFERROR(CONCATENATE("PEUA",VLOOKUP(ESTADO,REPORTE!AV$2:AW$33,2,0),DIDTRITO_FORM,CADER_FORM,IFERROR(INDEX(BS:BS,MATCH(DAY(F495),BR:BR,0),1),DAY(F495)),IFERROR(INDEX(BS:BS,MATCH(MONTH(F495),BR:BR,0),1),MONTH(F495)),YEAR(F495),G495),""))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96"/>
        <v/>
      </c>
      <c r="T495" s="2" t="str">
        <f>IFERROR(INDEX('padron cfe'!D:D,MATCH(DATOS!C495,'padron cfe'!A:A,0),1),"")</f>
        <v/>
      </c>
      <c r="U495" s="4"/>
      <c r="V495" s="4"/>
      <c r="W495" s="4"/>
      <c r="X495" s="4"/>
      <c r="Y495" s="6"/>
      <c r="Z495" s="4"/>
      <c r="AA495" s="4" t="str">
        <f t="shared" si="98"/>
        <v/>
      </c>
      <c r="AB495" s="4"/>
      <c r="AC495" s="4"/>
      <c r="AD495" s="4"/>
      <c r="AE495" s="2" t="str">
        <f>IFERROR(IF(INDEX(AE$1:AE494,MATCH(J495,J$1:J494,0),1)=0,"",INDEX(AE$1:AE494,MATCH(J495,J$1:J494,0),1)),"")</f>
        <v/>
      </c>
      <c r="AF495" s="2" t="str">
        <f>IFERROR(IF(INDEX(AF$1:AF494,MATCH(J495,J$1:J494,0),1)=0,"",INDEX(AF$1:AF494,MATCH(J495,J$1:J494,0),1)),"")</f>
        <v/>
      </c>
      <c r="AG495" s="2" t="str">
        <f>IFERROR(IF(INDEX(AG$1:AG494,MATCH(J495,J$1:J494,0),1)=0,"",INDEX(AG$1:AG494,MATCH(J495,J$1:J494,0),1)),"")</f>
        <v/>
      </c>
      <c r="AH495" s="2"/>
      <c r="AI495" s="2"/>
      <c r="AJ495" s="2"/>
      <c r="AK495" s="4"/>
      <c r="AL495" s="4"/>
      <c r="AM495" s="4"/>
      <c r="AN495" s="4"/>
      <c r="AO495" s="4"/>
      <c r="AP495" s="4"/>
      <c r="AQ495" s="4"/>
      <c r="AR495" s="4"/>
      <c r="AS495" s="4"/>
      <c r="AU495" s="7"/>
      <c r="AV495" s="47"/>
      <c r="AW495" s="66"/>
      <c r="AX495" s="66"/>
      <c r="AY495" s="66"/>
      <c r="AZ495" s="78"/>
      <c r="BA495" s="66"/>
      <c r="BB495" s="66"/>
      <c r="BC495" s="4"/>
      <c r="BD495" s="69"/>
      <c r="BE495" s="4"/>
      <c r="BF495" s="4"/>
      <c r="BG495" s="9"/>
      <c r="BH495" s="4"/>
      <c r="BI495" s="4"/>
      <c r="BJ495" s="4"/>
      <c r="BK495" s="4"/>
      <c r="BL495" s="4"/>
      <c r="BM495" s="7" t="str">
        <f t="shared" ca="1" si="99"/>
        <v/>
      </c>
      <c r="BN495" s="75" t="str">
        <f t="shared" si="100"/>
        <v/>
      </c>
      <c r="BO495" s="75" t="str">
        <f t="shared" si="101"/>
        <v/>
      </c>
      <c r="BU495" s="4" t="str">
        <f>IF(IFERROR(VLOOKUP(C495,C496:C$1993,1,0),"")="","",COUNTIF(C:C,C495))</f>
        <v/>
      </c>
      <c r="BY495" s="5" t="str">
        <f>IF(B495="","",IF(BU495="",1+(MAX(BY$2:BY494)),""))</f>
        <v/>
      </c>
      <c r="BZ495" s="5" t="str">
        <f t="shared" si="102"/>
        <v/>
      </c>
      <c r="CA495" s="5" t="str">
        <f t="shared" si="103"/>
        <v/>
      </c>
      <c r="CB495" s="14" t="str">
        <f t="shared" si="104"/>
        <v/>
      </c>
      <c r="CC495" s="25"/>
      <c r="CD495" s="15"/>
      <c r="CE495" s="5" t="str">
        <f t="shared" si="106"/>
        <v/>
      </c>
      <c r="CH495" s="5" t="str">
        <f t="shared" si="105"/>
        <v/>
      </c>
      <c r="CI495" s="5" t="str">
        <f>IF(J495="","",IFERROR(IF(VLOOKUP(J495,J$2:J494,1,0)=0,"",""),J495))</f>
        <v/>
      </c>
      <c r="CJ495" s="22" t="str">
        <f>IF(CI495="","",(IFERROR(VLOOKUP(MID(CI495,1,1),$DA$2:DE$28,3,0),0)+IFERROR(VLOOKUP(MID(CI495,2,1),DA$2:DE$28,4,0),0)+IFERROR(VLOOKUP(MID(CI495,3,1),DA$2:DE$28,5,0),0)+(ROW(CI495)/1000000000000)))</f>
        <v/>
      </c>
      <c r="CL495" s="5">
        <v>494</v>
      </c>
      <c r="CM495" s="5" t="str">
        <f>IFERROR(VLOOKUP(CL495,CH$2:CI1571,2,0),"")</f>
        <v/>
      </c>
      <c r="DG495" s="5" t="e">
        <f>IF(REPORTE!AH$2="si",IF(C495=VALUE(REPORTE!C$22),IF(SUM(DG496:DG$1993),CONCATENATE(INT(B495),", "),INT(B495)),""),IF(C495=VALUE(REPORTE!C$21),IF(SUM(DG496:DG$1993),CONCATENATE(INT(B495),", "),INT(B495)),""))</f>
        <v>#VALUE!</v>
      </c>
    </row>
    <row r="496" spans="1:111" s="5" customFormat="1" ht="15" customHeight="1" x14ac:dyDescent="0.25">
      <c r="A496" s="4" t="str">
        <f t="shared" ca="1" si="97"/>
        <v/>
      </c>
      <c r="B496" s="6"/>
      <c r="C496" s="6"/>
      <c r="D496" s="1" t="str">
        <f>IFERROR(INDEX('padron cfe'!B:B,MATCH(DATOS!C496,'padron cfe'!A:A,0),1),"")</f>
        <v/>
      </c>
      <c r="E496" s="4"/>
      <c r="F496" s="4"/>
      <c r="G496" s="4"/>
      <c r="H496" s="5" t="str">
        <f>IF(F496="","",IFERROR(CONCATENATE("PEUA",VLOOKUP(ESTADO,REPORTE!AV$2:AW$33,2,0),DIDTRITO_FORM,CADER_FORM,IFERROR(INDEX(BS:BS,MATCH(DAY(F496),BR:BR,0),1),DAY(F496)),IFERROR(INDEX(BS:BS,MATCH(MONTH(F496),BR:BR,0),1),MONTH(F496)),YEAR(F496),G496),""))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96"/>
        <v/>
      </c>
      <c r="T496" s="2" t="str">
        <f>IFERROR(INDEX('padron cfe'!D:D,MATCH(DATOS!C496,'padron cfe'!A:A,0),1),"")</f>
        <v/>
      </c>
      <c r="U496" s="4"/>
      <c r="V496" s="4"/>
      <c r="W496" s="4"/>
      <c r="X496" s="4"/>
      <c r="Y496" s="6"/>
      <c r="Z496" s="4"/>
      <c r="AA496" s="4" t="str">
        <f t="shared" si="98"/>
        <v/>
      </c>
      <c r="AB496" s="4"/>
      <c r="AC496" s="4"/>
      <c r="AD496" s="4"/>
      <c r="AE496" s="2" t="str">
        <f>IFERROR(IF(INDEX(AE$1:AE495,MATCH(J496,J$1:J495,0),1)=0,"",INDEX(AE$1:AE495,MATCH(J496,J$1:J495,0),1)),"")</f>
        <v/>
      </c>
      <c r="AF496" s="2" t="str">
        <f>IFERROR(IF(INDEX(AF$1:AF495,MATCH(J496,J$1:J495,0),1)=0,"",INDEX(AF$1:AF495,MATCH(J496,J$1:J495,0),1)),"")</f>
        <v/>
      </c>
      <c r="AG496" s="2" t="str">
        <f>IFERROR(IF(INDEX(AG$1:AG495,MATCH(J496,J$1:J495,0),1)=0,"",INDEX(AG$1:AG495,MATCH(J496,J$1:J495,0),1)),"")</f>
        <v/>
      </c>
      <c r="AH496" s="2"/>
      <c r="AI496" s="2"/>
      <c r="AJ496" s="2"/>
      <c r="AK496" s="4"/>
      <c r="AL496" s="4"/>
      <c r="AM496" s="4"/>
      <c r="AN496" s="4"/>
      <c r="AO496" s="4"/>
      <c r="AP496" s="4"/>
      <c r="AQ496" s="4"/>
      <c r="AR496" s="4"/>
      <c r="AS496" s="4"/>
      <c r="AU496" s="7"/>
      <c r="AV496" s="47"/>
      <c r="AW496" s="66"/>
      <c r="AX496" s="66"/>
      <c r="AY496" s="66"/>
      <c r="AZ496" s="78"/>
      <c r="BA496" s="66"/>
      <c r="BB496" s="66"/>
      <c r="BC496" s="4"/>
      <c r="BD496" s="69"/>
      <c r="BE496" s="4"/>
      <c r="BF496" s="4"/>
      <c r="BG496" s="9"/>
      <c r="BH496" s="4"/>
      <c r="BI496" s="4"/>
      <c r="BJ496" s="4"/>
      <c r="BK496" s="4"/>
      <c r="BL496" s="4"/>
      <c r="BM496" s="7" t="str">
        <f t="shared" ca="1" si="99"/>
        <v/>
      </c>
      <c r="BN496" s="75" t="str">
        <f t="shared" si="100"/>
        <v/>
      </c>
      <c r="BO496" s="75" t="str">
        <f t="shared" si="101"/>
        <v/>
      </c>
      <c r="BU496" s="4" t="str">
        <f>IF(IFERROR(VLOOKUP(C496,C497:C$1993,1,0),"")="","",COUNTIF(C:C,C496))</f>
        <v/>
      </c>
      <c r="BY496" s="5" t="str">
        <f>IF(B496="","",IF(BU496="",1+(MAX(BY$2:BY495)),""))</f>
        <v/>
      </c>
      <c r="BZ496" s="5" t="str">
        <f t="shared" si="102"/>
        <v/>
      </c>
      <c r="CA496" s="5" t="str">
        <f t="shared" si="103"/>
        <v/>
      </c>
      <c r="CB496" s="14" t="str">
        <f t="shared" si="104"/>
        <v/>
      </c>
      <c r="CC496" s="25"/>
      <c r="CD496" s="15"/>
      <c r="CE496" s="5" t="str">
        <f t="shared" si="106"/>
        <v/>
      </c>
      <c r="CH496" s="5" t="str">
        <f t="shared" si="105"/>
        <v/>
      </c>
      <c r="CI496" s="5" t="str">
        <f>IF(J496="","",IFERROR(IF(VLOOKUP(J496,J$2:J495,1,0)=0,"",""),J496))</f>
        <v/>
      </c>
      <c r="CJ496" s="22" t="str">
        <f>IF(CI496="","",(IFERROR(VLOOKUP(MID(CI496,1,1),$DA$2:DE$28,3,0),0)+IFERROR(VLOOKUP(MID(CI496,2,1),DA$2:DE$28,4,0),0)+IFERROR(VLOOKUP(MID(CI496,3,1),DA$2:DE$28,5,0),0)+(ROW(CI496)/1000000000000)))</f>
        <v/>
      </c>
      <c r="CL496" s="5">
        <v>495</v>
      </c>
      <c r="CM496" s="5" t="str">
        <f>IFERROR(VLOOKUP(CL496,CH$2:CI1572,2,0),"")</f>
        <v/>
      </c>
      <c r="DG496" s="5" t="e">
        <f>IF(REPORTE!AH$2="si",IF(C496=VALUE(REPORTE!C$22),IF(SUM(DG497:DG$1993),CONCATENATE(INT(B496),", "),INT(B496)),""),IF(C496=VALUE(REPORTE!C$21),IF(SUM(DG497:DG$1993),CONCATENATE(INT(B496),", "),INT(B496)),""))</f>
        <v>#VALUE!</v>
      </c>
    </row>
    <row r="497" spans="1:112" s="5" customFormat="1" ht="15" customHeight="1" x14ac:dyDescent="0.25">
      <c r="A497" s="4" t="str">
        <f t="shared" ca="1" si="97"/>
        <v/>
      </c>
      <c r="B497" s="6"/>
      <c r="C497" s="6"/>
      <c r="D497" s="1" t="str">
        <f>IFERROR(INDEX('padron cfe'!B:B,MATCH(DATOS!C497,'padron cfe'!A:A,0),1),"")</f>
        <v/>
      </c>
      <c r="E497" s="4"/>
      <c r="F497" s="4"/>
      <c r="G497" s="4"/>
      <c r="H497" s="5" t="str">
        <f>IF(F497="","",IFERROR(CONCATENATE("PEUA",VLOOKUP(ESTADO,REPORTE!AV$2:AW$33,2,0),DIDTRITO_FORM,CADER_FORM,IFERROR(INDEX(BS:BS,MATCH(DAY(F497),BR:BR,0),1),DAY(F497)),IFERROR(INDEX(BS:BS,MATCH(MONTH(F497),BR:BR,0),1),MONTH(F497)),YEAR(F497),G497),""))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96"/>
        <v/>
      </c>
      <c r="T497" s="2" t="str">
        <f>IFERROR(INDEX('padron cfe'!D:D,MATCH(DATOS!C497,'padron cfe'!A:A,0),1),"")</f>
        <v/>
      </c>
      <c r="U497" s="4"/>
      <c r="V497" s="4"/>
      <c r="W497" s="4"/>
      <c r="X497" s="4"/>
      <c r="Y497" s="6"/>
      <c r="Z497" s="4"/>
      <c r="AA497" s="4" t="str">
        <f t="shared" si="98"/>
        <v/>
      </c>
      <c r="AB497" s="4"/>
      <c r="AC497" s="4"/>
      <c r="AD497" s="4"/>
      <c r="AE497" s="2" t="str">
        <f>IFERROR(IF(INDEX(AE$1:AE496,MATCH(J497,J$1:J496,0),1)=0,"",INDEX(AE$1:AE496,MATCH(J497,J$1:J496,0),1)),"")</f>
        <v/>
      </c>
      <c r="AF497" s="2" t="str">
        <f>IFERROR(IF(INDEX(AF$1:AF496,MATCH(J497,J$1:J496,0),1)=0,"",INDEX(AF$1:AF496,MATCH(J497,J$1:J496,0),1)),"")</f>
        <v/>
      </c>
      <c r="AG497" s="2" t="str">
        <f>IFERROR(IF(INDEX(AG$1:AG496,MATCH(J497,J$1:J496,0),1)=0,"",INDEX(AG$1:AG496,MATCH(J497,J$1:J496,0),1)),"")</f>
        <v/>
      </c>
      <c r="AH497" s="2"/>
      <c r="AI497" s="2"/>
      <c r="AJ497" s="2"/>
      <c r="AK497" s="4"/>
      <c r="AL497" s="4"/>
      <c r="AM497" s="4"/>
      <c r="AN497" s="4"/>
      <c r="AO497" s="4"/>
      <c r="AP497" s="4"/>
      <c r="AQ497" s="4"/>
      <c r="AR497" s="4"/>
      <c r="AS497" s="4"/>
      <c r="AU497" s="7"/>
      <c r="AV497" s="47"/>
      <c r="AW497" s="66"/>
      <c r="AX497" s="66"/>
      <c r="AY497" s="66"/>
      <c r="AZ497" s="78"/>
      <c r="BA497" s="66"/>
      <c r="BB497" s="66"/>
      <c r="BC497" s="4"/>
      <c r="BD497" s="69"/>
      <c r="BE497" s="4"/>
      <c r="BF497" s="4"/>
      <c r="BG497" s="9"/>
      <c r="BH497" s="4"/>
      <c r="BI497" s="4"/>
      <c r="BJ497" s="4"/>
      <c r="BK497" s="4"/>
      <c r="BL497" s="4"/>
      <c r="BM497" s="7" t="str">
        <f t="shared" ca="1" si="99"/>
        <v/>
      </c>
      <c r="BN497" s="75" t="str">
        <f t="shared" si="100"/>
        <v/>
      </c>
      <c r="BO497" s="75" t="str">
        <f t="shared" si="101"/>
        <v/>
      </c>
      <c r="BU497" s="4" t="str">
        <f>IF(IFERROR(VLOOKUP(C497,C498:C$1993,1,0),"")="","",COUNTIF(C:C,C497))</f>
        <v/>
      </c>
      <c r="BY497" s="5" t="str">
        <f>IF(B497="","",IF(BU497="",1+(MAX(BY$2:BY496)),""))</f>
        <v/>
      </c>
      <c r="BZ497" s="5" t="str">
        <f t="shared" si="102"/>
        <v/>
      </c>
      <c r="CA497" s="5" t="str">
        <f t="shared" si="103"/>
        <v/>
      </c>
      <c r="CB497" s="14" t="str">
        <f t="shared" si="104"/>
        <v/>
      </c>
      <c r="CC497" s="25"/>
      <c r="CD497" s="15"/>
      <c r="CE497" s="5" t="str">
        <f t="shared" si="106"/>
        <v/>
      </c>
      <c r="CH497" s="5" t="str">
        <f t="shared" si="105"/>
        <v/>
      </c>
      <c r="CI497" s="5" t="str">
        <f>IF(J497="","",IFERROR(IF(VLOOKUP(J497,J$2:J496,1,0)=0,"",""),J497))</f>
        <v/>
      </c>
      <c r="CJ497" s="22" t="str">
        <f>IF(CI497="","",(IFERROR(VLOOKUP(MID(CI497,1,1),$DA$2:DE$28,3,0),0)+IFERROR(VLOOKUP(MID(CI497,2,1),DA$2:DE$28,4,0),0)+IFERROR(VLOOKUP(MID(CI497,3,1),DA$2:DE$28,5,0),0)+(ROW(CI497)/1000000000000)))</f>
        <v/>
      </c>
      <c r="CL497" s="5">
        <v>496</v>
      </c>
      <c r="CM497" s="5" t="str">
        <f>IFERROR(VLOOKUP(CL497,CH$2:CI1573,2,0),"")</f>
        <v/>
      </c>
      <c r="DG497" s="5" t="e">
        <f>IF(REPORTE!AH$2="si",IF(C497=VALUE(REPORTE!C$22),IF(SUM(DG498:DG$1993),CONCATENATE(INT(B497),", "),INT(B497)),""),IF(C497=VALUE(REPORTE!C$21),IF(SUM(DG498:DG$1993),CONCATENATE(INT(B497),", "),INT(B497)),""))</f>
        <v>#VALUE!</v>
      </c>
    </row>
    <row r="498" spans="1:112" s="5" customFormat="1" ht="15" customHeight="1" x14ac:dyDescent="0.25">
      <c r="A498" s="4" t="str">
        <f t="shared" ca="1" si="97"/>
        <v/>
      </c>
      <c r="B498" s="6"/>
      <c r="C498" s="6"/>
      <c r="D498" s="1" t="str">
        <f>IFERROR(INDEX('padron cfe'!B:B,MATCH(DATOS!C498,'padron cfe'!A:A,0),1),"")</f>
        <v/>
      </c>
      <c r="E498" s="4"/>
      <c r="F498" s="4"/>
      <c r="G498" s="4"/>
      <c r="H498" s="5" t="str">
        <f>IF(F498="","",IFERROR(CONCATENATE("PEUA",VLOOKUP(ESTADO,REPORTE!AV$2:AW$33,2,0),DIDTRITO_FORM,CADER_FORM,IFERROR(INDEX(BS:BS,MATCH(DAY(F498),BR:BR,0),1),DAY(F498)),IFERROR(INDEX(BS:BS,MATCH(MONTH(F498),BR:BR,0),1),MONTH(F498)),YEAR(F498),G498),""))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96"/>
        <v/>
      </c>
      <c r="T498" s="2" t="str">
        <f>IFERROR(INDEX('padron cfe'!D:D,MATCH(DATOS!C498,'padron cfe'!A:A,0),1),"")</f>
        <v/>
      </c>
      <c r="U498" s="4"/>
      <c r="V498" s="4"/>
      <c r="W498" s="4"/>
      <c r="X498" s="4"/>
      <c r="Y498" s="6"/>
      <c r="Z498" s="4"/>
      <c r="AA498" s="4" t="str">
        <f t="shared" si="98"/>
        <v/>
      </c>
      <c r="AB498" s="4"/>
      <c r="AC498" s="4"/>
      <c r="AD498" s="4"/>
      <c r="AE498" s="2" t="str">
        <f>IFERROR(IF(INDEX(AE$1:AE497,MATCH(J498,J$1:J497,0),1)=0,"",INDEX(AE$1:AE497,MATCH(J498,J$1:J497,0),1)),"")</f>
        <v/>
      </c>
      <c r="AF498" s="2" t="str">
        <f>IFERROR(IF(INDEX(AF$1:AF497,MATCH(J498,J$1:J497,0),1)=0,"",INDEX(AF$1:AF497,MATCH(J498,J$1:J497,0),1)),"")</f>
        <v/>
      </c>
      <c r="AG498" s="2" t="str">
        <f>IFERROR(IF(INDEX(AG$1:AG497,MATCH(J498,J$1:J497,0),1)=0,"",INDEX(AG$1:AG497,MATCH(J498,J$1:J497,0),1)),"")</f>
        <v/>
      </c>
      <c r="AH498" s="2"/>
      <c r="AI498" s="2"/>
      <c r="AJ498" s="2"/>
      <c r="AK498" s="4"/>
      <c r="AL498" s="4"/>
      <c r="AM498" s="4"/>
      <c r="AN498" s="4"/>
      <c r="AO498" s="4"/>
      <c r="AP498" s="4"/>
      <c r="AQ498" s="4"/>
      <c r="AR498" s="4"/>
      <c r="AS498" s="4"/>
      <c r="AU498" s="7"/>
      <c r="AV498" s="47"/>
      <c r="AW498" s="66"/>
      <c r="AX498" s="66"/>
      <c r="AY498" s="66"/>
      <c r="AZ498" s="78"/>
      <c r="BA498" s="66"/>
      <c r="BB498" s="66"/>
      <c r="BC498" s="4"/>
      <c r="BD498" s="69"/>
      <c r="BE498" s="4"/>
      <c r="BF498" s="4"/>
      <c r="BG498" s="9"/>
      <c r="BH498" s="4"/>
      <c r="BI498" s="4"/>
      <c r="BJ498" s="4"/>
      <c r="BK498" s="4"/>
      <c r="BL498" s="4"/>
      <c r="BM498" s="7" t="str">
        <f t="shared" ca="1" si="99"/>
        <v/>
      </c>
      <c r="BN498" s="75" t="str">
        <f t="shared" si="100"/>
        <v/>
      </c>
      <c r="BO498" s="75" t="str">
        <f t="shared" si="101"/>
        <v/>
      </c>
      <c r="BU498" s="4" t="str">
        <f>IF(IFERROR(VLOOKUP(C498,C499:C$1993,1,0),"")="","",COUNTIF(C:C,C498))</f>
        <v/>
      </c>
      <c r="BY498" s="5" t="str">
        <f>IF(B498="","",IF(BU498="",1+(MAX(BY$2:BY497)),""))</f>
        <v/>
      </c>
      <c r="BZ498" s="5" t="str">
        <f t="shared" si="102"/>
        <v/>
      </c>
      <c r="CA498" s="5" t="str">
        <f t="shared" si="103"/>
        <v/>
      </c>
      <c r="CB498" s="14" t="str">
        <f t="shared" si="104"/>
        <v/>
      </c>
      <c r="CC498" s="25"/>
      <c r="CD498" s="15"/>
      <c r="CE498" s="5" t="str">
        <f t="shared" si="106"/>
        <v/>
      </c>
      <c r="CH498" s="5" t="str">
        <f t="shared" si="105"/>
        <v/>
      </c>
      <c r="CI498" s="5" t="str">
        <f>IF(J498="","",IFERROR(IF(VLOOKUP(J498,J$2:J497,1,0)=0,"",""),J498))</f>
        <v/>
      </c>
      <c r="CJ498" s="22" t="str">
        <f>IF(CI498="","",(IFERROR(VLOOKUP(MID(CI498,1,1),$DA$2:DE$28,3,0),0)+IFERROR(VLOOKUP(MID(CI498,2,1),DA$2:DE$28,4,0),0)+IFERROR(VLOOKUP(MID(CI498,3,1),DA$2:DE$28,5,0),0)+(ROW(CI498)/1000000000000)))</f>
        <v/>
      </c>
      <c r="CL498" s="5">
        <v>497</v>
      </c>
      <c r="CM498" s="5" t="str">
        <f>IFERROR(VLOOKUP(CL498,CH$2:CI1574,2,0),"")</f>
        <v/>
      </c>
      <c r="DG498" s="5" t="e">
        <f>IF(REPORTE!AH$2="si",IF(C498=VALUE(REPORTE!C$22),IF(SUM(DG499:DG$1993),CONCATENATE(INT(B498),", "),INT(B498)),""),IF(C498=VALUE(REPORTE!C$21),IF(SUM(DG499:DG$1993),CONCATENATE(INT(B498),", "),INT(B498)),""))</f>
        <v>#VALUE!</v>
      </c>
    </row>
    <row r="499" spans="1:112" s="5" customFormat="1" ht="15" customHeight="1" x14ac:dyDescent="0.25">
      <c r="A499" s="4" t="str">
        <f t="shared" ca="1" si="97"/>
        <v/>
      </c>
      <c r="B499" s="6"/>
      <c r="C499" s="6"/>
      <c r="D499" s="1" t="str">
        <f>IFERROR(INDEX('padron cfe'!B:B,MATCH(DATOS!C499,'padron cfe'!A:A,0),1),"")</f>
        <v/>
      </c>
      <c r="E499" s="4"/>
      <c r="F499" s="4"/>
      <c r="G499" s="4"/>
      <c r="H499" s="5" t="str">
        <f>IF(F499="","",IFERROR(CONCATENATE("PEUA",VLOOKUP(ESTADO,REPORTE!AV$2:AW$33,2,0),DIDTRITO_FORM,CADER_FORM,IFERROR(INDEX(BS:BS,MATCH(DAY(F499),BR:BR,0),1),DAY(F499)),IFERROR(INDEX(BS:BS,MATCH(MONTH(F499),BR:BR,0),1),MONTH(F499)),YEAR(F499),G499),""))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96"/>
        <v/>
      </c>
      <c r="T499" s="2" t="str">
        <f>IFERROR(INDEX('padron cfe'!D:D,MATCH(DATOS!C499,'padron cfe'!A:A,0),1),"")</f>
        <v/>
      </c>
      <c r="U499" s="4"/>
      <c r="V499" s="4"/>
      <c r="W499" s="4"/>
      <c r="X499" s="4"/>
      <c r="Y499" s="6"/>
      <c r="Z499" s="4"/>
      <c r="AA499" s="4" t="str">
        <f t="shared" si="98"/>
        <v/>
      </c>
      <c r="AB499" s="4"/>
      <c r="AC499" s="4"/>
      <c r="AD499" s="4"/>
      <c r="AE499" s="2" t="str">
        <f>IFERROR(IF(INDEX(AE$1:AE498,MATCH(J499,J$1:J498,0),1)=0,"",INDEX(AE$1:AE498,MATCH(J499,J$1:J498,0),1)),"")</f>
        <v/>
      </c>
      <c r="AF499" s="2" t="str">
        <f>IFERROR(IF(INDEX(AF$1:AF498,MATCH(J499,J$1:J498,0),1)=0,"",INDEX(AF$1:AF498,MATCH(J499,J$1:J498,0),1)),"")</f>
        <v/>
      </c>
      <c r="AG499" s="2" t="str">
        <f>IFERROR(IF(INDEX(AG$1:AG498,MATCH(J499,J$1:J498,0),1)=0,"",INDEX(AG$1:AG498,MATCH(J499,J$1:J498,0),1)),"")</f>
        <v/>
      </c>
      <c r="AH499" s="2"/>
      <c r="AI499" s="2"/>
      <c r="AJ499" s="2"/>
      <c r="AK499" s="4"/>
      <c r="AL499" s="4"/>
      <c r="AM499" s="4"/>
      <c r="AN499" s="4"/>
      <c r="AO499" s="4"/>
      <c r="AP499" s="4"/>
      <c r="AQ499" s="4"/>
      <c r="AR499" s="4"/>
      <c r="AS499" s="4"/>
      <c r="AU499" s="7"/>
      <c r="AV499" s="47"/>
      <c r="AW499" s="66"/>
      <c r="AX499" s="66"/>
      <c r="AY499" s="66"/>
      <c r="AZ499" s="78"/>
      <c r="BA499" s="66"/>
      <c r="BB499" s="66"/>
      <c r="BC499" s="4"/>
      <c r="BD499" s="69"/>
      <c r="BE499" s="4"/>
      <c r="BF499" s="4"/>
      <c r="BG499" s="9"/>
      <c r="BH499" s="4"/>
      <c r="BI499" s="4"/>
      <c r="BJ499" s="4"/>
      <c r="BK499" s="4"/>
      <c r="BL499" s="4"/>
      <c r="BM499" s="7" t="str">
        <f t="shared" ca="1" si="99"/>
        <v/>
      </c>
      <c r="BN499" s="75" t="str">
        <f t="shared" si="100"/>
        <v/>
      </c>
      <c r="BO499" s="75" t="str">
        <f t="shared" si="101"/>
        <v/>
      </c>
      <c r="BU499" s="4" t="str">
        <f>IF(IFERROR(VLOOKUP(C499,C500:C$1993,1,0),"")="","",COUNTIF(C:C,C499))</f>
        <v/>
      </c>
      <c r="BY499" s="5" t="str">
        <f>IF(B499="","",IF(BU499="",1+(MAX(BY$2:BY498)),""))</f>
        <v/>
      </c>
      <c r="BZ499" s="5" t="str">
        <f t="shared" si="102"/>
        <v/>
      </c>
      <c r="CA499" s="5" t="str">
        <f t="shared" si="103"/>
        <v/>
      </c>
      <c r="CB499" s="14" t="str">
        <f t="shared" si="104"/>
        <v/>
      </c>
      <c r="CC499" s="25"/>
      <c r="CD499" s="15"/>
      <c r="CE499" s="5" t="str">
        <f t="shared" si="106"/>
        <v/>
      </c>
      <c r="CH499" s="5" t="str">
        <f t="shared" si="105"/>
        <v/>
      </c>
      <c r="CI499" s="5" t="str">
        <f>IF(J499="","",IFERROR(IF(VLOOKUP(J499,J$2:J498,1,0)=0,"",""),J499))</f>
        <v/>
      </c>
      <c r="CJ499" s="22" t="str">
        <f>IF(CI499="","",(IFERROR(VLOOKUP(MID(CI499,1,1),$DA$2:DE$28,3,0),0)+IFERROR(VLOOKUP(MID(CI499,2,1),DA$2:DE$28,4,0),0)+IFERROR(VLOOKUP(MID(CI499,3,1),DA$2:DE$28,5,0),0)+(ROW(CI499)/1000000000000)))</f>
        <v/>
      </c>
      <c r="CL499" s="5">
        <v>498</v>
      </c>
      <c r="CM499" s="5" t="str">
        <f>IFERROR(VLOOKUP(CL499,CH$2:CI1575,2,0),"")</f>
        <v/>
      </c>
      <c r="DG499" s="5" t="e">
        <f>IF(REPORTE!AH$2="si",IF(C499=VALUE(REPORTE!C$22),IF(SUM(DG500:DG$1993),CONCATENATE(INT(B499),", "),INT(B499)),""),IF(C499=VALUE(REPORTE!C$21),IF(SUM(DG500:DG$1993),CONCATENATE(INT(B499),", "),INT(B499)),""))</f>
        <v>#VALUE!</v>
      </c>
    </row>
    <row r="500" spans="1:112" s="5" customFormat="1" ht="15" customHeight="1" x14ac:dyDescent="0.25">
      <c r="A500" s="4" t="str">
        <f t="shared" ca="1" si="97"/>
        <v/>
      </c>
      <c r="B500" s="6"/>
      <c r="C500" s="6"/>
      <c r="D500" s="1" t="str">
        <f>IFERROR(INDEX('padron cfe'!B:B,MATCH(DATOS!C500,'padron cfe'!A:A,0),1),"")</f>
        <v/>
      </c>
      <c r="E500" s="4"/>
      <c r="F500" s="4"/>
      <c r="G500" s="4"/>
      <c r="H500" s="5" t="str">
        <f>IF(F500="","",IFERROR(CONCATENATE("PEUA",VLOOKUP(ESTADO,REPORTE!AV$2:AW$33,2,0),DIDTRITO_FORM,CADER_FORM,IFERROR(INDEX(BS:BS,MATCH(DAY(F500),BR:BR,0),1),DAY(F500)),IFERROR(INDEX(BS:BS,MATCH(MONTH(F500),BR:BR,0),1),MONTH(F500)),YEAR(F500),G500),""))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96"/>
        <v/>
      </c>
      <c r="T500" s="2" t="str">
        <f>IFERROR(INDEX('padron cfe'!D:D,MATCH(DATOS!C500,'padron cfe'!A:A,0),1),"")</f>
        <v/>
      </c>
      <c r="U500" s="4"/>
      <c r="V500" s="4"/>
      <c r="W500" s="4"/>
      <c r="X500" s="4"/>
      <c r="Y500" s="6"/>
      <c r="Z500" s="4"/>
      <c r="AA500" s="4" t="str">
        <f t="shared" si="98"/>
        <v/>
      </c>
      <c r="AB500" s="4"/>
      <c r="AC500" s="4"/>
      <c r="AD500" s="4"/>
      <c r="AE500" s="2" t="str">
        <f>IFERROR(IF(INDEX(AE$1:AE499,MATCH(J500,J$1:J499,0),1)=0,"",INDEX(AE$1:AE499,MATCH(J500,J$1:J499,0),1)),"")</f>
        <v/>
      </c>
      <c r="AF500" s="2" t="str">
        <f>IFERROR(IF(INDEX(AF$1:AF499,MATCH(J500,J$1:J499,0),1)=0,"",INDEX(AF$1:AF499,MATCH(J500,J$1:J499,0),1)),"")</f>
        <v/>
      </c>
      <c r="AG500" s="2" t="str">
        <f>IFERROR(IF(INDEX(AG$1:AG499,MATCH(J500,J$1:J499,0),1)=0,"",INDEX(AG$1:AG499,MATCH(J500,J$1:J499,0),1)),"")</f>
        <v/>
      </c>
      <c r="AH500" s="2"/>
      <c r="AI500" s="2"/>
      <c r="AJ500" s="2"/>
      <c r="AK500" s="4"/>
      <c r="AL500" s="4"/>
      <c r="AM500" s="4"/>
      <c r="AN500" s="4"/>
      <c r="AO500" s="4"/>
      <c r="AP500" s="4"/>
      <c r="AQ500" s="4"/>
      <c r="AR500" s="4"/>
      <c r="AS500" s="4"/>
      <c r="AU500" s="7"/>
      <c r="AV500" s="47"/>
      <c r="AW500" s="66"/>
      <c r="AX500" s="66"/>
      <c r="AY500" s="66"/>
      <c r="AZ500" s="78"/>
      <c r="BA500" s="66"/>
      <c r="BB500" s="66"/>
      <c r="BC500" s="4"/>
      <c r="BD500" s="69"/>
      <c r="BE500" s="4"/>
      <c r="BF500" s="4"/>
      <c r="BG500" s="9"/>
      <c r="BH500" s="4"/>
      <c r="BI500" s="4"/>
      <c r="BJ500" s="4"/>
      <c r="BK500" s="4"/>
      <c r="BL500" s="4"/>
      <c r="BM500" s="7" t="str">
        <f t="shared" ca="1" si="99"/>
        <v/>
      </c>
      <c r="BN500" s="75" t="str">
        <f t="shared" si="100"/>
        <v/>
      </c>
      <c r="BO500" s="75" t="str">
        <f t="shared" si="101"/>
        <v/>
      </c>
      <c r="BU500" s="4" t="str">
        <f>IF(IFERROR(VLOOKUP(C500,C501:C$1993,1,0),"")="","",COUNTIF(C:C,C500))</f>
        <v/>
      </c>
      <c r="BY500" s="5" t="str">
        <f>IF(B500="","",IF(BU500="",1+(MAX(BY$2:BY499)),""))</f>
        <v/>
      </c>
      <c r="BZ500" s="5" t="str">
        <f t="shared" si="102"/>
        <v/>
      </c>
      <c r="CA500" s="5" t="str">
        <f t="shared" si="103"/>
        <v/>
      </c>
      <c r="CB500" s="14" t="str">
        <f t="shared" si="104"/>
        <v/>
      </c>
      <c r="CC500" s="25"/>
      <c r="CD500" s="15"/>
      <c r="CE500" s="5" t="str">
        <f t="shared" si="106"/>
        <v/>
      </c>
      <c r="CH500" s="5" t="str">
        <f t="shared" si="105"/>
        <v/>
      </c>
      <c r="CI500" s="5" t="str">
        <f>IF(J500="","",IFERROR(IF(VLOOKUP(J500,J$2:J499,1,0)=0,"",""),J500))</f>
        <v/>
      </c>
      <c r="CJ500" s="22" t="str">
        <f>IF(CI500="","",(IFERROR(VLOOKUP(MID(CI500,1,1),$DA$2:DE$28,3,0),0)+IFERROR(VLOOKUP(MID(CI500,2,1),DA$2:DE$28,4,0),0)+IFERROR(VLOOKUP(MID(CI500,3,1),DA$2:DE$28,5,0),0)+(ROW(CI500)/1000000000000)))</f>
        <v/>
      </c>
      <c r="CL500" s="5">
        <v>499</v>
      </c>
      <c r="CM500" s="5" t="str">
        <f>IFERROR(VLOOKUP(CL500,CH$2:CI1576,2,0),"")</f>
        <v/>
      </c>
      <c r="DG500" s="5" t="e">
        <f>IF(REPORTE!AH$2="si",IF(C500=VALUE(REPORTE!C$22),IF(SUM(DG501:DG$1993),CONCATENATE(INT(B500),", "),INT(B500)),""),IF(C500=VALUE(REPORTE!C$21),IF(SUM(DG501:DG$1993),CONCATENATE(INT(B500),", "),INT(B500)),""))</f>
        <v>#VALUE!</v>
      </c>
    </row>
    <row r="501" spans="1:112" s="5" customFormat="1" ht="15" customHeight="1" x14ac:dyDescent="0.25">
      <c r="A501" s="4" t="str">
        <f t="shared" ca="1" si="97"/>
        <v/>
      </c>
      <c r="B501" s="6"/>
      <c r="C501" s="6"/>
      <c r="D501" s="1" t="str">
        <f>IFERROR(INDEX('padron cfe'!B:B,MATCH(DATOS!C501,'padron cfe'!A:A,0),1),"")</f>
        <v/>
      </c>
      <c r="E501" s="4"/>
      <c r="F501" s="4"/>
      <c r="G501" s="4"/>
      <c r="H501" s="5" t="str">
        <f>IF(F501="","",IFERROR(CONCATENATE("PEUA",VLOOKUP(ESTADO,REPORTE!AV$2:AW$33,2,0),DIDTRITO_FORM,CADER_FORM,IFERROR(INDEX(BS:BS,MATCH(DAY(F501),BR:BR,0),1),DAY(F501)),IFERROR(INDEX(BS:BS,MATCH(MONTH(F501),BR:BR,0),1),MONTH(F501)),YEAR(F501),G501),""))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96"/>
        <v/>
      </c>
      <c r="T501" s="2" t="str">
        <f>IFERROR(INDEX('padron cfe'!D:D,MATCH(DATOS!C501,'padron cfe'!A:A,0),1),"")</f>
        <v/>
      </c>
      <c r="U501" s="4"/>
      <c r="V501" s="4"/>
      <c r="W501" s="4"/>
      <c r="X501" s="4"/>
      <c r="Y501" s="6"/>
      <c r="Z501" s="4"/>
      <c r="AA501" s="4" t="str">
        <f t="shared" si="98"/>
        <v/>
      </c>
      <c r="AB501" s="4"/>
      <c r="AC501" s="4"/>
      <c r="AD501" s="4"/>
      <c r="AE501" s="2" t="str">
        <f>IFERROR(IF(INDEX(AE$1:AE500,MATCH(J501,J$1:J500,0),1)=0,"",INDEX(AE$1:AE500,MATCH(J501,J$1:J500,0),1)),"")</f>
        <v/>
      </c>
      <c r="AF501" s="2" t="str">
        <f>IFERROR(IF(INDEX(AF$1:AF500,MATCH(J501,J$1:J500,0),1)=0,"",INDEX(AF$1:AF500,MATCH(J501,J$1:J500,0),1)),"")</f>
        <v/>
      </c>
      <c r="AG501" s="2" t="str">
        <f>IFERROR(IF(INDEX(AG$1:AG500,MATCH(J501,J$1:J500,0),1)=0,"",INDEX(AG$1:AG500,MATCH(J501,J$1:J500,0),1)),"")</f>
        <v/>
      </c>
      <c r="AH501" s="2"/>
      <c r="AI501" s="2"/>
      <c r="AJ501" s="2"/>
      <c r="AK501" s="4"/>
      <c r="AL501" s="4"/>
      <c r="AM501" s="4"/>
      <c r="AN501" s="4"/>
      <c r="AO501" s="4"/>
      <c r="AP501" s="4"/>
      <c r="AQ501" s="4"/>
      <c r="AR501" s="4"/>
      <c r="AS501" s="4"/>
      <c r="AU501" s="7"/>
      <c r="AV501" s="47"/>
      <c r="AW501" s="66"/>
      <c r="AX501" s="66"/>
      <c r="AY501" s="66"/>
      <c r="AZ501" s="78"/>
      <c r="BA501" s="66"/>
      <c r="BB501" s="66"/>
      <c r="BC501" s="4"/>
      <c r="BD501" s="69"/>
      <c r="BE501" s="4"/>
      <c r="BF501" s="4"/>
      <c r="BG501" s="9"/>
      <c r="BH501" s="4"/>
      <c r="BI501" s="4"/>
      <c r="BJ501" s="4"/>
      <c r="BK501" s="4"/>
      <c r="BL501" s="4"/>
      <c r="BM501" s="7" t="str">
        <f t="shared" ca="1" si="99"/>
        <v/>
      </c>
      <c r="BN501" s="75" t="str">
        <f t="shared" si="100"/>
        <v/>
      </c>
      <c r="BO501" s="75" t="str">
        <f t="shared" si="101"/>
        <v/>
      </c>
      <c r="BU501" s="4" t="str">
        <f>IF(IFERROR(VLOOKUP(C501,C502:C$1993,1,0),"")="","",COUNTIF(C:C,C501))</f>
        <v/>
      </c>
      <c r="BY501" s="5" t="str">
        <f>IF(B501="","",IF(BU501="",1+(MAX(BY$2:BY500)),""))</f>
        <v/>
      </c>
      <c r="BZ501" s="5" t="str">
        <f t="shared" si="102"/>
        <v/>
      </c>
      <c r="CA501" s="5" t="str">
        <f t="shared" si="103"/>
        <v/>
      </c>
      <c r="CB501" s="14" t="str">
        <f t="shared" si="104"/>
        <v/>
      </c>
      <c r="CC501" s="25"/>
      <c r="CD501" s="15"/>
      <c r="CE501" s="5" t="str">
        <f t="shared" si="106"/>
        <v/>
      </c>
      <c r="CH501" s="5" t="str">
        <f t="shared" si="105"/>
        <v/>
      </c>
      <c r="CI501" s="5" t="str">
        <f>IF(J501="","",IFERROR(IF(VLOOKUP(J501,J$2:J500,1,0)=0,"",""),J501))</f>
        <v/>
      </c>
      <c r="CJ501" s="22" t="str">
        <f>IF(CI501="","",(IFERROR(VLOOKUP(MID(CI501,1,1),$DA$2:DE$28,3,0),0)+IFERROR(VLOOKUP(MID(CI501,2,1),DA$2:DE$28,4,0),0)+IFERROR(VLOOKUP(MID(CI501,3,1),DA$2:DE$28,5,0),0)+(ROW(CI501)/1000000000000)))</f>
        <v/>
      </c>
      <c r="CL501" s="5">
        <v>500</v>
      </c>
      <c r="CM501" s="5" t="str">
        <f>IFERROR(VLOOKUP(CL501,CH$2:CI1577,2,0),"")</f>
        <v/>
      </c>
      <c r="DG501" s="5" t="e">
        <f>IF(REPORTE!AH$2="si",IF(C501=VALUE(REPORTE!C$22),IF(SUM(DG502:DG$1993),CONCATENATE(INT(B501),", "),INT(B501)),""),IF(C501=VALUE(REPORTE!C$21),IF(SUM(DG502:DG$1993),CONCATENATE(INT(B501),", "),INT(B501)),""))</f>
        <v>#VALUE!</v>
      </c>
    </row>
    <row r="502" spans="1:112" s="5" customFormat="1" ht="15" customHeight="1" x14ac:dyDescent="0.25">
      <c r="A502" s="4" t="str">
        <f t="shared" ca="1" si="97"/>
        <v/>
      </c>
      <c r="B502" s="6"/>
      <c r="C502" s="6"/>
      <c r="D502" s="1" t="str">
        <f>IFERROR(INDEX('padron cfe'!B:B,MATCH(DATOS!C502,'padron cfe'!A:A,0),1),"")</f>
        <v/>
      </c>
      <c r="E502" s="4"/>
      <c r="F502" s="4"/>
      <c r="G502" s="4"/>
      <c r="H502" s="5" t="str">
        <f>IF(F502="","",IFERROR(CONCATENATE("PEUA",VLOOKUP(ESTADO,REPORTE!AV$2:AW$33,2,0),DIDTRITO_FORM,CADER_FORM,IFERROR(INDEX(BS:BS,MATCH(DAY(F502),BR:BR,0),1),DAY(F502)),IFERROR(INDEX(BS:BS,MATCH(MONTH(F502),BR:BR,0),1),MONTH(F502)),YEAR(F502),G502),""))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07">IF(J502="","",Q501)</f>
        <v/>
      </c>
      <c r="T502" s="2" t="str">
        <f>IFERROR(INDEX('padron cfe'!D:D,MATCH(DATOS!C502,'padron cfe'!A:A,0),1),"")</f>
        <v/>
      </c>
      <c r="U502" s="4"/>
      <c r="V502" s="4"/>
      <c r="W502" s="4"/>
      <c r="X502" s="4"/>
      <c r="Y502" s="6"/>
      <c r="Z502" s="4"/>
      <c r="AA502" s="4" t="str">
        <f t="shared" si="98"/>
        <v/>
      </c>
      <c r="AB502" s="4"/>
      <c r="AC502" s="4"/>
      <c r="AD502" s="4"/>
      <c r="AE502" s="2" t="str">
        <f>IFERROR(IF(INDEX(AE$1:AE501,MATCH(J502,J$1:J501,0),1)=0,"",INDEX(AE$1:AE501,MATCH(J502,J$1:J501,0),1)),"")</f>
        <v/>
      </c>
      <c r="AF502" s="2" t="str">
        <f>IFERROR(IF(INDEX(AF$1:AF501,MATCH(J502,J$1:J501,0),1)=0,"",INDEX(AF$1:AF501,MATCH(J502,J$1:J501,0),1)),"")</f>
        <v/>
      </c>
      <c r="AG502" s="2" t="str">
        <f>IFERROR(IF(INDEX(AG$1:AG501,MATCH(J502,J$1:J501,0),1)=0,"",INDEX(AG$1:AG501,MATCH(J502,J$1:J501,0),1)),"")</f>
        <v/>
      </c>
      <c r="AH502" s="2"/>
      <c r="AI502" s="2"/>
      <c r="AJ502" s="2"/>
      <c r="AK502" s="4"/>
      <c r="AL502" s="4"/>
      <c r="AM502" s="4"/>
      <c r="AN502" s="4"/>
      <c r="AO502" s="4"/>
      <c r="AP502" s="4"/>
      <c r="AQ502" s="4"/>
      <c r="AR502" s="4"/>
      <c r="AS502" s="4"/>
      <c r="AU502" s="7"/>
      <c r="AV502" s="47"/>
      <c r="AW502" s="66"/>
      <c r="AX502" s="66"/>
      <c r="AY502" s="66"/>
      <c r="AZ502" s="78"/>
      <c r="BA502" s="66"/>
      <c r="BB502" s="66"/>
      <c r="BC502" s="4"/>
      <c r="BD502" s="69"/>
      <c r="BE502" s="4"/>
      <c r="BF502" s="4"/>
      <c r="BG502" s="9"/>
      <c r="BH502" s="4"/>
      <c r="BI502" s="4"/>
      <c r="BJ502" s="4"/>
      <c r="BK502" s="4"/>
      <c r="BL502" s="4"/>
      <c r="BM502" s="7" t="str">
        <f t="shared" ca="1" si="99"/>
        <v/>
      </c>
      <c r="BN502" s="75" t="str">
        <f t="shared" si="100"/>
        <v/>
      </c>
      <c r="BO502" s="75" t="str">
        <f t="shared" si="101"/>
        <v/>
      </c>
      <c r="BU502" s="4" t="str">
        <f>IF(IFERROR(VLOOKUP(C502,C503:C$1993,1,0),"")="","",COUNTIF(C:C,C502))</f>
        <v/>
      </c>
      <c r="BY502" s="5" t="str">
        <f>IF(B502="","",IF(BU502="",1+(MAX(BY$2:BY501)),""))</f>
        <v/>
      </c>
      <c r="BZ502" s="5" t="str">
        <f t="shared" si="102"/>
        <v/>
      </c>
      <c r="CA502" s="5" t="str">
        <f t="shared" si="103"/>
        <v/>
      </c>
      <c r="CB502" s="14" t="str">
        <f t="shared" si="104"/>
        <v/>
      </c>
      <c r="CC502" s="25"/>
      <c r="CD502" s="15"/>
      <c r="CE502" s="5" t="str">
        <f t="shared" si="106"/>
        <v/>
      </c>
      <c r="CH502" s="5" t="str">
        <f t="shared" si="105"/>
        <v/>
      </c>
      <c r="CI502" s="5" t="str">
        <f>IF(J502="","",IFERROR(IF(VLOOKUP(J502,J$2:J501,1,0)=0,"",""),J502))</f>
        <v/>
      </c>
      <c r="CJ502" s="22" t="str">
        <f>IF(CI502="","",(IFERROR(VLOOKUP(MID(CI502,1,1),$DA$2:DE$28,3,0),0)+IFERROR(VLOOKUP(MID(CI502,2,1),DA$2:DE$28,4,0),0)+IFERROR(VLOOKUP(MID(CI502,3,1),DA$2:DE$28,5,0),0)+(ROW(CI502)/1000000000000)))</f>
        <v/>
      </c>
      <c r="CL502" s="5">
        <v>501</v>
      </c>
      <c r="CM502" s="5" t="str">
        <f>IFERROR(VLOOKUP(CL502,CH$2:CI1578,2,0),"")</f>
        <v/>
      </c>
      <c r="DG502" s="5" t="e">
        <f>IF(REPORTE!AH$2="si",IF(C502=VALUE(REPORTE!C$22),IF(SUM(DG503:DG$1993),CONCATENATE(INT(B502),", "),INT(B502)),""),IF(C502=VALUE(REPORTE!C$21),IF(SUM(DG503:DG$1993),CONCATENATE(INT(B502),", "),INT(B502)),""))</f>
        <v>#VALUE!</v>
      </c>
    </row>
    <row r="503" spans="1:112" s="5" customFormat="1" ht="15" customHeight="1" x14ac:dyDescent="0.25">
      <c r="A503" s="4" t="str">
        <f t="shared" ca="1" si="97"/>
        <v/>
      </c>
      <c r="B503" s="6"/>
      <c r="C503" s="6"/>
      <c r="D503" s="1" t="str">
        <f>IFERROR(INDEX('padron cfe'!B:B,MATCH(DATOS!C503,'padron cfe'!A:A,0),1),"")</f>
        <v/>
      </c>
      <c r="E503" s="4"/>
      <c r="F503" s="4"/>
      <c r="G503" s="4"/>
      <c r="H503" s="5" t="str">
        <f>IF(F503="","",IFERROR(CONCATENATE("PEUA",VLOOKUP(ESTADO,REPORTE!AV$2:AW$33,2,0),DIDTRITO_FORM,CADER_FORM,IFERROR(INDEX(BS:BS,MATCH(DAY(F503),BR:BR,0),1),DAY(F503)),IFERROR(INDEX(BS:BS,MATCH(MONTH(F503),BR:BR,0),1),MONTH(F503)),YEAR(F503),G503),""))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7"/>
        <v/>
      </c>
      <c r="T503" s="2" t="str">
        <f>IFERROR(INDEX('padron cfe'!D:D,MATCH(DATOS!C503,'padron cfe'!A:A,0),1),"")</f>
        <v/>
      </c>
      <c r="U503" s="4"/>
      <c r="V503" s="4"/>
      <c r="W503" s="4"/>
      <c r="X503" s="4"/>
      <c r="Y503" s="6"/>
      <c r="Z503" s="4"/>
      <c r="AA503" s="4" t="str">
        <f t="shared" si="98"/>
        <v/>
      </c>
      <c r="AB503" s="4"/>
      <c r="AC503" s="4"/>
      <c r="AD503" s="4"/>
      <c r="AE503" s="2" t="str">
        <f>IFERROR(IF(INDEX(AE$1:AE502,MATCH(J503,J$1:J502,0),1)=0,"",INDEX(AE$1:AE502,MATCH(J503,J$1:J502,0),1)),"")</f>
        <v/>
      </c>
      <c r="AF503" s="2" t="str">
        <f>IFERROR(IF(INDEX(AF$1:AF502,MATCH(J503,J$1:J502,0),1)=0,"",INDEX(AF$1:AF502,MATCH(J503,J$1:J502,0),1)),"")</f>
        <v/>
      </c>
      <c r="AG503" s="2" t="str">
        <f>IFERROR(IF(INDEX(AG$1:AG502,MATCH(J503,J$1:J502,0),1)=0,"",INDEX(AG$1:AG502,MATCH(J503,J$1:J502,0),1)),"")</f>
        <v/>
      </c>
      <c r="AH503" s="2"/>
      <c r="AI503" s="2"/>
      <c r="AJ503" s="2"/>
      <c r="AK503" s="4"/>
      <c r="AL503" s="4"/>
      <c r="AM503" s="4"/>
      <c r="AN503" s="4"/>
      <c r="AO503" s="4"/>
      <c r="AP503" s="4"/>
      <c r="AQ503" s="4"/>
      <c r="AR503" s="4"/>
      <c r="AS503" s="4"/>
      <c r="AU503" s="7"/>
      <c r="AV503" s="47"/>
      <c r="AW503" s="66"/>
      <c r="AX503" s="66"/>
      <c r="AY503" s="66"/>
      <c r="AZ503" s="78"/>
      <c r="BA503" s="66"/>
      <c r="BB503" s="66"/>
      <c r="BC503" s="4"/>
      <c r="BD503" s="69"/>
      <c r="BE503" s="4"/>
      <c r="BF503" s="4"/>
      <c r="BG503" s="9"/>
      <c r="BH503" s="4"/>
      <c r="BI503" s="4"/>
      <c r="BJ503" s="4"/>
      <c r="BK503" s="4"/>
      <c r="BL503" s="4"/>
      <c r="BM503" s="7" t="str">
        <f t="shared" ca="1" si="99"/>
        <v/>
      </c>
      <c r="BN503" s="75" t="str">
        <f t="shared" si="100"/>
        <v/>
      </c>
      <c r="BO503" s="75" t="str">
        <f t="shared" si="101"/>
        <v/>
      </c>
      <c r="BU503" s="4" t="str">
        <f>IF(IFERROR(VLOOKUP(C503,C504:C$1993,1,0),"")="","",COUNTIF(C:C,C503))</f>
        <v/>
      </c>
      <c r="BY503" s="5" t="str">
        <f>IF(B503="","",IF(BU503="",1+(MAX(BY$2:BY502)),""))</f>
        <v/>
      </c>
      <c r="BZ503" s="5" t="str">
        <f t="shared" si="102"/>
        <v/>
      </c>
      <c r="CA503" s="5" t="str">
        <f t="shared" si="103"/>
        <v/>
      </c>
      <c r="CB503" s="14" t="str">
        <f t="shared" si="104"/>
        <v/>
      </c>
      <c r="CC503" s="25"/>
      <c r="CD503" s="15"/>
      <c r="CE503" s="5" t="str">
        <f t="shared" si="106"/>
        <v/>
      </c>
      <c r="CH503" s="5" t="str">
        <f t="shared" si="105"/>
        <v/>
      </c>
      <c r="CI503" s="5" t="str">
        <f>IF(J503="","",IFERROR(IF(VLOOKUP(J503,J$2:J502,1,0)=0,"",""),J503))</f>
        <v/>
      </c>
      <c r="CJ503" s="22" t="str">
        <f>IF(CI503="","",(IFERROR(VLOOKUP(MID(CI503,1,1),$DA$2:DE$28,3,0),0)+IFERROR(VLOOKUP(MID(CI503,2,1),DA$2:DE$28,4,0),0)+IFERROR(VLOOKUP(MID(CI503,3,1),DA$2:DE$28,5,0),0)+(ROW(CI503)/1000000000000)))</f>
        <v/>
      </c>
      <c r="CL503" s="5">
        <v>502</v>
      </c>
      <c r="CM503" s="5" t="str">
        <f>IFERROR(VLOOKUP(CL503,CH$2:CI1579,2,0),"")</f>
        <v/>
      </c>
      <c r="DG503" s="5" t="e">
        <f>IF(REPORTE!AH$2="si",IF(C503=VALUE(REPORTE!C$22),IF(SUM(DG504:DG$1993),CONCATENATE(INT(B503),", "),INT(B503)),""),IF(C503=VALUE(REPORTE!C$21),IF(SUM(DG504:DG$1993),CONCATENATE(INT(B503),", "),INT(B503)),""))</f>
        <v>#VALUE!</v>
      </c>
    </row>
    <row r="504" spans="1:112" s="5" customFormat="1" ht="15" customHeight="1" x14ac:dyDescent="0.25">
      <c r="A504" s="4" t="str">
        <f t="shared" ca="1" si="97"/>
        <v/>
      </c>
      <c r="B504" s="6"/>
      <c r="C504" s="6"/>
      <c r="D504" s="1" t="str">
        <f>IFERROR(INDEX('padron cfe'!B:B,MATCH(DATOS!C504,'padron cfe'!A:A,0),1),"")</f>
        <v/>
      </c>
      <c r="E504" s="4"/>
      <c r="F504" s="4"/>
      <c r="G504" s="4"/>
      <c r="H504" s="5" t="str">
        <f>IF(F504="","",IFERROR(CONCATENATE("PEUA",VLOOKUP(ESTADO,REPORTE!AV$2:AW$33,2,0),DIDTRITO_FORM,CADER_FORM,IFERROR(INDEX(BS:BS,MATCH(DAY(F504),BR:BR,0),1),DAY(F504)),IFERROR(INDEX(BS:BS,MATCH(MONTH(F504),BR:BR,0),1),MONTH(F504)),YEAR(F504),G504),""))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7"/>
        <v/>
      </c>
      <c r="T504" s="2" t="str">
        <f>IFERROR(INDEX('padron cfe'!D:D,MATCH(DATOS!C504,'padron cfe'!A:A,0),1),"")</f>
        <v/>
      </c>
      <c r="U504" s="4"/>
      <c r="V504" s="4"/>
      <c r="W504" s="4"/>
      <c r="X504" s="4"/>
      <c r="Y504" s="6"/>
      <c r="Z504" s="4"/>
      <c r="AA504" s="4" t="str">
        <f t="shared" si="98"/>
        <v/>
      </c>
      <c r="AB504" s="4"/>
      <c r="AC504" s="4"/>
      <c r="AD504" s="4"/>
      <c r="AE504" s="2" t="str">
        <f>IFERROR(IF(INDEX(AE$1:AE503,MATCH(J504,J$1:J503,0),1)=0,"",INDEX(AE$1:AE503,MATCH(J504,J$1:J503,0),1)),"")</f>
        <v/>
      </c>
      <c r="AF504" s="2" t="str">
        <f>IFERROR(IF(INDEX(AF$1:AF503,MATCH(J504,J$1:J503,0),1)=0,"",INDEX(AF$1:AF503,MATCH(J504,J$1:J503,0),1)),"")</f>
        <v/>
      </c>
      <c r="AG504" s="2" t="str">
        <f>IFERROR(IF(INDEX(AG$1:AG503,MATCH(J504,J$1:J503,0),1)=0,"",INDEX(AG$1:AG503,MATCH(J504,J$1:J503,0),1)),"")</f>
        <v/>
      </c>
      <c r="AH504" s="2"/>
      <c r="AI504" s="2"/>
      <c r="AJ504" s="2"/>
      <c r="AK504" s="4"/>
      <c r="AL504" s="4"/>
      <c r="AM504" s="4"/>
      <c r="AN504" s="4"/>
      <c r="AO504" s="4"/>
      <c r="AP504" s="4"/>
      <c r="AQ504" s="4"/>
      <c r="AR504" s="4"/>
      <c r="AS504" s="4"/>
      <c r="AU504" s="7"/>
      <c r="AV504" s="47"/>
      <c r="AW504" s="66"/>
      <c r="AX504" s="66"/>
      <c r="AY504" s="66"/>
      <c r="AZ504" s="78"/>
      <c r="BA504" s="66"/>
      <c r="BB504" s="66"/>
      <c r="BC504" s="4"/>
      <c r="BD504" s="69"/>
      <c r="BE504" s="4"/>
      <c r="BF504" s="4"/>
      <c r="BG504" s="9"/>
      <c r="BH504" s="4"/>
      <c r="BI504" s="4"/>
      <c r="BJ504" s="4"/>
      <c r="BK504" s="4"/>
      <c r="BL504" s="4"/>
      <c r="BM504" s="7" t="str">
        <f t="shared" ca="1" si="99"/>
        <v/>
      </c>
      <c r="BN504" s="75" t="str">
        <f t="shared" si="100"/>
        <v/>
      </c>
      <c r="BO504" s="75" t="str">
        <f t="shared" si="101"/>
        <v/>
      </c>
      <c r="BU504" s="4" t="str">
        <f>IF(IFERROR(VLOOKUP(C504,C505:C$1993,1,0),"")="","",COUNTIF(C:C,C504))</f>
        <v/>
      </c>
      <c r="BY504" s="5" t="str">
        <f>IF(B504="","",IF(BU504="",1+(MAX(BY$2:BY503)),""))</f>
        <v/>
      </c>
      <c r="BZ504" s="5" t="str">
        <f t="shared" si="102"/>
        <v/>
      </c>
      <c r="CA504" s="5" t="str">
        <f t="shared" si="103"/>
        <v/>
      </c>
      <c r="CB504" s="14" t="str">
        <f t="shared" si="104"/>
        <v/>
      </c>
      <c r="CC504" s="25"/>
      <c r="CD504" s="15"/>
      <c r="CE504" s="5" t="str">
        <f t="shared" si="106"/>
        <v/>
      </c>
      <c r="CH504" s="5" t="str">
        <f t="shared" si="105"/>
        <v/>
      </c>
      <c r="CI504" s="5" t="str">
        <f>IF(J504="","",IFERROR(IF(VLOOKUP(J504,J$2:J503,1,0)=0,"",""),J504))</f>
        <v/>
      </c>
      <c r="CJ504" s="22" t="str">
        <f>IF(CI504="","",(IFERROR(VLOOKUP(MID(CI504,1,1),$DA$2:DE$28,3,0),0)+IFERROR(VLOOKUP(MID(CI504,2,1),DA$2:DE$28,4,0),0)+IFERROR(VLOOKUP(MID(CI504,3,1),DA$2:DE$28,5,0),0)+(ROW(CI504)/1000000000000)))</f>
        <v/>
      </c>
      <c r="CL504" s="5">
        <v>503</v>
      </c>
      <c r="CM504" s="5" t="str">
        <f>IFERROR(VLOOKUP(CL504,CH$2:CI1580,2,0),"")</f>
        <v/>
      </c>
      <c r="DG504" s="5" t="e">
        <f>IF(REPORTE!AH$2="si",IF(C504=VALUE(REPORTE!C$22),IF(SUM(DG505:DG$1993),CONCATENATE(INT(B504),", "),INT(B504)),""),IF(C504=VALUE(REPORTE!C$21),IF(SUM(DG505:DG$1993),CONCATENATE(INT(B504),", "),INT(B504)),""))</f>
        <v>#VALUE!</v>
      </c>
    </row>
    <row r="505" spans="1:112" s="5" customFormat="1" ht="15" customHeight="1" x14ac:dyDescent="0.25">
      <c r="A505" s="4" t="str">
        <f t="shared" ca="1" si="97"/>
        <v/>
      </c>
      <c r="B505" s="6"/>
      <c r="C505" s="6"/>
      <c r="D505" s="1" t="str">
        <f>IFERROR(INDEX('padron cfe'!B:B,MATCH(DATOS!C505,'padron cfe'!A:A,0),1),"")</f>
        <v/>
      </c>
      <c r="E505" s="4"/>
      <c r="F505" s="4"/>
      <c r="G505" s="4"/>
      <c r="H505" s="5" t="str">
        <f>IF(F505="","",IFERROR(CONCATENATE("PEUA",VLOOKUP(ESTADO,REPORTE!AV$2:AW$33,2,0),DIDTRITO_FORM,CADER_FORM,IFERROR(INDEX(BS:BS,MATCH(DAY(F505),BR:BR,0),1),DAY(F505)),IFERROR(INDEX(BS:BS,MATCH(MONTH(F505),BR:BR,0),1),MONTH(F505)),YEAR(F505),G505),""))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7"/>
        <v/>
      </c>
      <c r="T505" s="2" t="str">
        <f>IFERROR(INDEX('padron cfe'!D:D,MATCH(DATOS!C505,'padron cfe'!A:A,0),1),"")</f>
        <v/>
      </c>
      <c r="U505" s="4"/>
      <c r="V505" s="4"/>
      <c r="W505" s="4"/>
      <c r="X505" s="4"/>
      <c r="Y505" s="6"/>
      <c r="Z505" s="4"/>
      <c r="AA505" s="4" t="str">
        <f t="shared" si="98"/>
        <v/>
      </c>
      <c r="AB505" s="4"/>
      <c r="AC505" s="4"/>
      <c r="AD505" s="4"/>
      <c r="AE505" s="2" t="str">
        <f>IFERROR(IF(INDEX(AE$1:AE504,MATCH(J505,J$1:J504,0),1)=0,"",INDEX(AE$1:AE504,MATCH(J505,J$1:J504,0),1)),"")</f>
        <v/>
      </c>
      <c r="AF505" s="2" t="str">
        <f>IFERROR(IF(INDEX(AF$1:AF504,MATCH(J505,J$1:J504,0),1)=0,"",INDEX(AF$1:AF504,MATCH(J505,J$1:J504,0),1)),"")</f>
        <v/>
      </c>
      <c r="AG505" s="2" t="str">
        <f>IFERROR(IF(INDEX(AG$1:AG504,MATCH(J505,J$1:J504,0),1)=0,"",INDEX(AG$1:AG504,MATCH(J505,J$1:J504,0),1)),"")</f>
        <v/>
      </c>
      <c r="AH505" s="2"/>
      <c r="AI505" s="2"/>
      <c r="AJ505" s="2"/>
      <c r="AK505" s="4"/>
      <c r="AL505" s="4"/>
      <c r="AM505" s="4"/>
      <c r="AN505" s="4"/>
      <c r="AO505" s="4"/>
      <c r="AP505" s="4"/>
      <c r="AQ505" s="4"/>
      <c r="AR505" s="4"/>
      <c r="AS505" s="4"/>
      <c r="AU505" s="7"/>
      <c r="AV505" s="47"/>
      <c r="AW505" s="66"/>
      <c r="AX505" s="66"/>
      <c r="AY505" s="66"/>
      <c r="AZ505" s="78"/>
      <c r="BA505" s="66"/>
      <c r="BB505" s="66"/>
      <c r="BC505" s="4"/>
      <c r="BD505" s="69"/>
      <c r="BE505" s="4"/>
      <c r="BF505" s="4"/>
      <c r="BG505" s="9"/>
      <c r="BH505" s="4"/>
      <c r="BI505" s="4"/>
      <c r="BJ505" s="4"/>
      <c r="BK505" s="4"/>
      <c r="BL505" s="4"/>
      <c r="BM505" s="7" t="str">
        <f t="shared" ca="1" si="99"/>
        <v/>
      </c>
      <c r="BN505" s="75" t="str">
        <f t="shared" si="100"/>
        <v/>
      </c>
      <c r="BO505" s="75" t="str">
        <f t="shared" si="101"/>
        <v/>
      </c>
      <c r="BU505" s="4" t="str">
        <f>IF(IFERROR(VLOOKUP(C505,C506:C$1993,1,0),"")="","",COUNTIF(C:C,C505))</f>
        <v/>
      </c>
      <c r="BY505" s="5" t="str">
        <f>IF(B505="","",IF(BU505="",1+(MAX(BY$2:BY504)),""))</f>
        <v/>
      </c>
      <c r="BZ505" s="5" t="str">
        <f t="shared" si="102"/>
        <v/>
      </c>
      <c r="CA505" s="5" t="str">
        <f t="shared" si="103"/>
        <v/>
      </c>
      <c r="CB505" s="14" t="str">
        <f t="shared" si="104"/>
        <v/>
      </c>
      <c r="CC505" s="25"/>
      <c r="CD505" s="15"/>
      <c r="CE505" s="5" t="str">
        <f t="shared" si="106"/>
        <v/>
      </c>
      <c r="CH505" s="5" t="str">
        <f t="shared" si="105"/>
        <v/>
      </c>
      <c r="CI505" s="5" t="str">
        <f>IF(J505="","",IFERROR(IF(VLOOKUP(J505,J$2:J504,1,0)=0,"",""),J505))</f>
        <v/>
      </c>
      <c r="CJ505" s="22" t="str">
        <f>IF(CI505="","",(IFERROR(VLOOKUP(MID(CI505,1,1),$DA$2:DE$28,3,0),0)+IFERROR(VLOOKUP(MID(CI505,2,1),DA$2:DE$28,4,0),0)+IFERROR(VLOOKUP(MID(CI505,3,1),DA$2:DE$28,5,0),0)+(ROW(CI505)/1000000000000)))</f>
        <v/>
      </c>
      <c r="CL505" s="5">
        <v>504</v>
      </c>
      <c r="CM505" s="5" t="str">
        <f>IFERROR(VLOOKUP(CL505,CH$2:CI1581,2,0),"")</f>
        <v/>
      </c>
      <c r="DG505" s="5" t="e">
        <f>IF(REPORTE!AH$2="si",IF(C505=VALUE(REPORTE!C$22),IF(SUM(DG506:DG$1993),CONCATENATE(INT(B505),", "),INT(B505)),""),IF(C505=VALUE(REPORTE!C$21),IF(SUM(DG506:DG$1993),CONCATENATE(INT(B505),", "),INT(B505)),""))</f>
        <v>#VALUE!</v>
      </c>
    </row>
    <row r="506" spans="1:112" s="5" customFormat="1" ht="15" customHeight="1" x14ac:dyDescent="0.25">
      <c r="A506" s="4" t="str">
        <f t="shared" ca="1" si="97"/>
        <v/>
      </c>
      <c r="B506" s="6"/>
      <c r="C506" s="6"/>
      <c r="D506" s="1" t="str">
        <f>IFERROR(INDEX('padron cfe'!B:B,MATCH(DATOS!C506,'padron cfe'!A:A,0),1),"")</f>
        <v/>
      </c>
      <c r="E506" s="4"/>
      <c r="F506" s="4"/>
      <c r="G506" s="4"/>
      <c r="H506" s="5" t="str">
        <f>IF(F506="","",IFERROR(CONCATENATE("PEUA",VLOOKUP(ESTADO,REPORTE!AV$2:AW$33,2,0),DIDTRITO_FORM,CADER_FORM,IFERROR(INDEX(BS:BS,MATCH(DAY(F506),BR:BR,0),1),DAY(F506)),IFERROR(INDEX(BS:BS,MATCH(MONTH(F506),BR:BR,0),1),MONTH(F506)),YEAR(F506),G506),""))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7"/>
        <v/>
      </c>
      <c r="T506" s="2" t="str">
        <f>IFERROR(INDEX('padron cfe'!D:D,MATCH(DATOS!C506,'padron cfe'!A:A,0),1),"")</f>
        <v/>
      </c>
      <c r="U506" s="4"/>
      <c r="V506" s="4"/>
      <c r="W506" s="4"/>
      <c r="X506" s="4"/>
      <c r="Y506" s="6"/>
      <c r="Z506" s="4"/>
      <c r="AA506" s="4" t="str">
        <f t="shared" si="98"/>
        <v/>
      </c>
      <c r="AB506" s="4"/>
      <c r="AC506" s="4"/>
      <c r="AD506" s="4"/>
      <c r="AE506" s="2" t="str">
        <f>IFERROR(IF(INDEX(AE$1:AE505,MATCH(J506,J$1:J505,0),1)=0,"",INDEX(AE$1:AE505,MATCH(J506,J$1:J505,0),1)),"")</f>
        <v/>
      </c>
      <c r="AF506" s="2" t="str">
        <f>IFERROR(IF(INDEX(AF$1:AF505,MATCH(J506,J$1:J505,0),1)=0,"",INDEX(AF$1:AF505,MATCH(J506,J$1:J505,0),1)),"")</f>
        <v/>
      </c>
      <c r="AG506" s="2" t="str">
        <f>IFERROR(IF(INDEX(AG$1:AG505,MATCH(J506,J$1:J505,0),1)=0,"",INDEX(AG$1:AG505,MATCH(J506,J$1:J505,0),1)),"")</f>
        <v/>
      </c>
      <c r="AH506" s="2"/>
      <c r="AI506" s="2"/>
      <c r="AJ506" s="2"/>
      <c r="AK506" s="4"/>
      <c r="AL506" s="4"/>
      <c r="AM506" s="4"/>
      <c r="AN506" s="4"/>
      <c r="AO506" s="4"/>
      <c r="AP506" s="4"/>
      <c r="AQ506" s="4"/>
      <c r="AR506" s="4"/>
      <c r="AS506" s="4"/>
      <c r="AU506" s="7"/>
      <c r="AV506" s="47"/>
      <c r="AW506" s="66"/>
      <c r="AX506" s="66"/>
      <c r="AY506" s="66"/>
      <c r="AZ506" s="78"/>
      <c r="BA506" s="66"/>
      <c r="BB506" s="66"/>
      <c r="BC506" s="4"/>
      <c r="BD506" s="69"/>
      <c r="BE506" s="4"/>
      <c r="BF506" s="4"/>
      <c r="BG506" s="9"/>
      <c r="BH506" s="4"/>
      <c r="BI506" s="4"/>
      <c r="BJ506" s="4"/>
      <c r="BK506" s="4"/>
      <c r="BL506" s="4"/>
      <c r="BM506" s="7" t="str">
        <f t="shared" ca="1" si="99"/>
        <v/>
      </c>
      <c r="BN506" s="75" t="str">
        <f t="shared" si="100"/>
        <v/>
      </c>
      <c r="BO506" s="75" t="str">
        <f t="shared" si="101"/>
        <v/>
      </c>
      <c r="BU506" s="4" t="str">
        <f>IF(IFERROR(VLOOKUP(C506,C507:C$1993,1,0),"")="","",COUNTIF(C:C,C506))</f>
        <v/>
      </c>
      <c r="BY506" s="5" t="str">
        <f>IF(B506="","",IF(BU506="",1+(MAX(BY$2:BY505)),""))</f>
        <v/>
      </c>
      <c r="BZ506" s="5" t="str">
        <f t="shared" si="102"/>
        <v/>
      </c>
      <c r="CA506" s="5" t="str">
        <f t="shared" si="103"/>
        <v/>
      </c>
      <c r="CB506" s="14" t="str">
        <f t="shared" si="104"/>
        <v/>
      </c>
      <c r="CC506" s="25"/>
      <c r="CD506" s="15"/>
      <c r="CE506" s="5" t="str">
        <f t="shared" si="106"/>
        <v/>
      </c>
      <c r="CH506" s="5" t="str">
        <f t="shared" si="105"/>
        <v/>
      </c>
      <c r="CI506" s="5" t="str">
        <f>IF(J506="","",IFERROR(IF(VLOOKUP(J506,J$2:J505,1,0)=0,"",""),J506))</f>
        <v/>
      </c>
      <c r="CJ506" s="22" t="str">
        <f>IF(CI506="","",(IFERROR(VLOOKUP(MID(CI506,1,1),$DA$2:DE$28,3,0),0)+IFERROR(VLOOKUP(MID(CI506,2,1),DA$2:DE$28,4,0),0)+IFERROR(VLOOKUP(MID(CI506,3,1),DA$2:DE$28,5,0),0)+(ROW(CI506)/1000000000000)))</f>
        <v/>
      </c>
      <c r="CL506" s="5">
        <v>505</v>
      </c>
      <c r="CM506" s="5" t="str">
        <f>IFERROR(VLOOKUP(CL506,CH$2:CI1582,2,0),"")</f>
        <v/>
      </c>
      <c r="DG506" s="5" t="e">
        <f>IF(REPORTE!AH$2="si",IF(C506=VALUE(REPORTE!C$22),IF(SUM(DG507:DG$1993),CONCATENATE(INT(B506),", "),INT(B506)),""),IF(C506=VALUE(REPORTE!C$21),IF(SUM(DG507:DG$1993),CONCATENATE(INT(B506),", "),INT(B506)),""))</f>
        <v>#VALUE!</v>
      </c>
      <c r="DH506" s="5" t="e">
        <f>CONCATENATE(DG506,DG507,DG508,DG509,DG510,DG511,DG512,DG513,DG514,DG515,DG516,DG517,DG518,DG519,DG520,DG521,DG522,DG523,DG524,DG525,DG526,DG527,DG528,DG529,DG530,DG531,DG532,DG533,DG534,DG535,DG536,DG537,DG538,DG539,DG540,DG541,DG542,DG543,DG544,DG545,DG546,DG547)</f>
        <v>#VALUE!</v>
      </c>
    </row>
    <row r="507" spans="1:112" s="5" customFormat="1" ht="15" customHeight="1" x14ac:dyDescent="0.25">
      <c r="A507" s="4" t="str">
        <f t="shared" ca="1" si="97"/>
        <v/>
      </c>
      <c r="B507" s="6"/>
      <c r="C507" s="6"/>
      <c r="D507" s="1" t="str">
        <f>IFERROR(INDEX('padron cfe'!B:B,MATCH(DATOS!C507,'padron cfe'!A:A,0),1),"")</f>
        <v/>
      </c>
      <c r="E507" s="4"/>
      <c r="F507" s="4"/>
      <c r="G507" s="4"/>
      <c r="H507" s="5" t="str">
        <f>IF(F507="","",IFERROR(CONCATENATE("PEUA",VLOOKUP(ESTADO,REPORTE!AV$2:AW$33,2,0),DIDTRITO_FORM,CADER_FORM,IFERROR(INDEX(BS:BS,MATCH(DAY(F507),BR:BR,0),1),DAY(F507)),IFERROR(INDEX(BS:BS,MATCH(MONTH(F507),BR:BR,0),1),MONTH(F507)),YEAR(F507),G507),""))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7"/>
        <v/>
      </c>
      <c r="T507" s="2" t="str">
        <f>IFERROR(INDEX('padron cfe'!D:D,MATCH(DATOS!C507,'padron cfe'!A:A,0),1),"")</f>
        <v/>
      </c>
      <c r="U507" s="4"/>
      <c r="V507" s="4"/>
      <c r="W507" s="4"/>
      <c r="X507" s="4"/>
      <c r="Y507" s="6"/>
      <c r="Z507" s="4"/>
      <c r="AA507" s="4" t="str">
        <f t="shared" si="98"/>
        <v/>
      </c>
      <c r="AB507" s="4"/>
      <c r="AC507" s="4"/>
      <c r="AD507" s="4"/>
      <c r="AE507" s="2" t="str">
        <f>IFERROR(IF(INDEX(AE$1:AE506,MATCH(J507,J$1:J506,0),1)=0,"",INDEX(AE$1:AE506,MATCH(J507,J$1:J506,0),1)),"")</f>
        <v/>
      </c>
      <c r="AF507" s="2" t="str">
        <f>IFERROR(IF(INDEX(AF$1:AF506,MATCH(J507,J$1:J506,0),1)=0,"",INDEX(AF$1:AF506,MATCH(J507,J$1:J506,0),1)),"")</f>
        <v/>
      </c>
      <c r="AG507" s="2" t="str">
        <f>IFERROR(IF(INDEX(AG$1:AG506,MATCH(J507,J$1:J506,0),1)=0,"",INDEX(AG$1:AG506,MATCH(J507,J$1:J506,0),1)),"")</f>
        <v/>
      </c>
      <c r="AH507" s="2"/>
      <c r="AI507" s="2"/>
      <c r="AJ507" s="2"/>
      <c r="AK507" s="4"/>
      <c r="AL507" s="4"/>
      <c r="AM507" s="4"/>
      <c r="AN507" s="4"/>
      <c r="AO507" s="4"/>
      <c r="AP507" s="4"/>
      <c r="AQ507" s="4"/>
      <c r="AR507" s="4"/>
      <c r="AS507" s="4"/>
      <c r="AU507" s="7"/>
      <c r="AV507" s="47"/>
      <c r="AW507" s="66"/>
      <c r="AX507" s="66"/>
      <c r="AY507" s="66"/>
      <c r="AZ507" s="78"/>
      <c r="BA507" s="66"/>
      <c r="BB507" s="66"/>
      <c r="BC507" s="4"/>
      <c r="BD507" s="69"/>
      <c r="BE507" s="4"/>
      <c r="BF507" s="4"/>
      <c r="BG507" s="9"/>
      <c r="BH507" s="4"/>
      <c r="BI507" s="4"/>
      <c r="BJ507" s="4"/>
      <c r="BK507" s="4"/>
      <c r="BL507" s="4"/>
      <c r="BM507" s="7" t="str">
        <f t="shared" ca="1" si="99"/>
        <v/>
      </c>
      <c r="BN507" s="75" t="str">
        <f t="shared" si="100"/>
        <v/>
      </c>
      <c r="BO507" s="75" t="str">
        <f t="shared" si="101"/>
        <v/>
      </c>
      <c r="BU507" s="4" t="str">
        <f>IF(IFERROR(VLOOKUP(C507,C508:C$1993,1,0),"")="","",COUNTIF(C:C,C507))</f>
        <v/>
      </c>
      <c r="BY507" s="5" t="str">
        <f>IF(B507="","",IF(BU507="",1+(MAX(BY$2:BY506)),""))</f>
        <v/>
      </c>
      <c r="BZ507" s="5" t="str">
        <f t="shared" si="102"/>
        <v/>
      </c>
      <c r="CA507" s="5" t="str">
        <f t="shared" si="103"/>
        <v/>
      </c>
      <c r="CB507" s="14" t="str">
        <f t="shared" si="104"/>
        <v/>
      </c>
      <c r="CC507" s="25"/>
      <c r="CD507" s="15"/>
      <c r="CE507" s="5" t="str">
        <f t="shared" si="106"/>
        <v/>
      </c>
      <c r="CH507" s="5" t="str">
        <f t="shared" si="105"/>
        <v/>
      </c>
      <c r="CI507" s="5" t="str">
        <f>IF(J507="","",IFERROR(IF(VLOOKUP(J507,J$2:J506,1,0)=0,"",""),J507))</f>
        <v/>
      </c>
      <c r="CJ507" s="22" t="str">
        <f>IF(CI507="","",(IFERROR(VLOOKUP(MID(CI507,1,1),$DA$2:DE$28,3,0),0)+IFERROR(VLOOKUP(MID(CI507,2,1),DA$2:DE$28,4,0),0)+IFERROR(VLOOKUP(MID(CI507,3,1),DA$2:DE$28,5,0),0)+(ROW(CI507)/1000000000000)))</f>
        <v/>
      </c>
      <c r="CL507" s="5">
        <v>506</v>
      </c>
      <c r="CM507" s="5" t="str">
        <f>IFERROR(VLOOKUP(CL507,CH$2:CI1583,2,0),"")</f>
        <v/>
      </c>
      <c r="DG507" s="5" t="e">
        <f>IF(REPORTE!AH$2="si",IF(C507=VALUE(REPORTE!C$22),IF(SUM(DG508:DG$1993),CONCATENATE(INT(B507),", "),INT(B507)),""),IF(C507=VALUE(REPORTE!C$21),IF(SUM(DG508:DG$1993),CONCATENATE(INT(B507),", "),INT(B507)),""))</f>
        <v>#VALUE!</v>
      </c>
    </row>
    <row r="508" spans="1:112" s="5" customFormat="1" ht="15" customHeight="1" x14ac:dyDescent="0.25">
      <c r="A508" s="4" t="str">
        <f t="shared" ca="1" si="97"/>
        <v/>
      </c>
      <c r="B508" s="6"/>
      <c r="C508" s="6"/>
      <c r="D508" s="1" t="str">
        <f>IFERROR(INDEX('padron cfe'!B:B,MATCH(DATOS!C508,'padron cfe'!A:A,0),1),"")</f>
        <v/>
      </c>
      <c r="E508" s="4"/>
      <c r="F508" s="4"/>
      <c r="G508" s="4"/>
      <c r="H508" s="5" t="str">
        <f>IF(F508="","",IFERROR(CONCATENATE("PEUA",VLOOKUP(ESTADO,REPORTE!AV$2:AW$33,2,0),DIDTRITO_FORM,CADER_FORM,IFERROR(INDEX(BS:BS,MATCH(DAY(F508),BR:BR,0),1),DAY(F508)),IFERROR(INDEX(BS:BS,MATCH(MONTH(F508),BR:BR,0),1),MONTH(F508)),YEAR(F508),G508),""))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7"/>
        <v/>
      </c>
      <c r="T508" s="2" t="str">
        <f>IFERROR(INDEX('padron cfe'!D:D,MATCH(DATOS!C508,'padron cfe'!A:A,0),1),"")</f>
        <v/>
      </c>
      <c r="U508" s="4"/>
      <c r="V508" s="4"/>
      <c r="W508" s="4"/>
      <c r="X508" s="4"/>
      <c r="Y508" s="6"/>
      <c r="Z508" s="4"/>
      <c r="AA508" s="4" t="str">
        <f t="shared" si="98"/>
        <v/>
      </c>
      <c r="AB508" s="4"/>
      <c r="AC508" s="4"/>
      <c r="AD508" s="4"/>
      <c r="AE508" s="2" t="str">
        <f>IFERROR(IF(INDEX(AE$1:AE507,MATCH(J508,J$1:J507,0),1)=0,"",INDEX(AE$1:AE507,MATCH(J508,J$1:J507,0),1)),"")</f>
        <v/>
      </c>
      <c r="AF508" s="2" t="str">
        <f>IFERROR(IF(INDEX(AF$1:AF507,MATCH(J508,J$1:J507,0),1)=0,"",INDEX(AF$1:AF507,MATCH(J508,J$1:J507,0),1)),"")</f>
        <v/>
      </c>
      <c r="AG508" s="2" t="str">
        <f>IFERROR(IF(INDEX(AG$1:AG507,MATCH(J508,J$1:J507,0),1)=0,"",INDEX(AG$1:AG507,MATCH(J508,J$1:J507,0),1)),"")</f>
        <v/>
      </c>
      <c r="AH508" s="2"/>
      <c r="AI508" s="2"/>
      <c r="AJ508" s="2"/>
      <c r="AK508" s="4"/>
      <c r="AL508" s="4"/>
      <c r="AM508" s="4"/>
      <c r="AN508" s="4"/>
      <c r="AO508" s="4"/>
      <c r="AP508" s="4"/>
      <c r="AQ508" s="4"/>
      <c r="AR508" s="4"/>
      <c r="AS508" s="4"/>
      <c r="AU508" s="7"/>
      <c r="AV508" s="47"/>
      <c r="AW508" s="66"/>
      <c r="AX508" s="66"/>
      <c r="AY508" s="66"/>
      <c r="AZ508" s="78"/>
      <c r="BA508" s="66"/>
      <c r="BB508" s="66"/>
      <c r="BC508" s="4"/>
      <c r="BD508" s="69"/>
      <c r="BE508" s="4"/>
      <c r="BF508" s="4"/>
      <c r="BG508" s="9"/>
      <c r="BH508" s="4"/>
      <c r="BI508" s="4"/>
      <c r="BJ508" s="4"/>
      <c r="BK508" s="4"/>
      <c r="BL508" s="4"/>
      <c r="BM508" s="7" t="str">
        <f t="shared" ca="1" si="99"/>
        <v/>
      </c>
      <c r="BN508" s="75" t="str">
        <f t="shared" si="100"/>
        <v/>
      </c>
      <c r="BO508" s="75" t="str">
        <f t="shared" si="101"/>
        <v/>
      </c>
      <c r="BU508" s="4" t="str">
        <f>IF(IFERROR(VLOOKUP(C508,C509:C$1993,1,0),"")="","",COUNTIF(C:C,C508))</f>
        <v/>
      </c>
      <c r="BY508" s="5" t="str">
        <f>IF(B508="","",IF(BU508="",1+(MAX(BY$2:BY507)),""))</f>
        <v/>
      </c>
      <c r="BZ508" s="5" t="str">
        <f t="shared" si="102"/>
        <v/>
      </c>
      <c r="CA508" s="5" t="str">
        <f t="shared" si="103"/>
        <v/>
      </c>
      <c r="CB508" s="14" t="str">
        <f t="shared" si="104"/>
        <v/>
      </c>
      <c r="CC508" s="25"/>
      <c r="CD508" s="15"/>
      <c r="CE508" s="5" t="str">
        <f t="shared" si="106"/>
        <v/>
      </c>
      <c r="CH508" s="5" t="str">
        <f t="shared" si="105"/>
        <v/>
      </c>
      <c r="CI508" s="5" t="str">
        <f>IF(J508="","",IFERROR(IF(VLOOKUP(J508,J$2:J507,1,0)=0,"",""),J508))</f>
        <v/>
      </c>
      <c r="CJ508" s="22" t="str">
        <f>IF(CI508="","",(IFERROR(VLOOKUP(MID(CI508,1,1),$DA$2:DE$28,3,0),0)+IFERROR(VLOOKUP(MID(CI508,2,1),DA$2:DE$28,4,0),0)+IFERROR(VLOOKUP(MID(CI508,3,1),DA$2:DE$28,5,0),0)+(ROW(CI508)/1000000000000)))</f>
        <v/>
      </c>
      <c r="CL508" s="5">
        <v>507</v>
      </c>
      <c r="CM508" s="5" t="str">
        <f>IFERROR(VLOOKUP(CL508,CH$2:CI1584,2,0),"")</f>
        <v/>
      </c>
      <c r="DG508" s="5" t="e">
        <f>IF(REPORTE!AH$2="si",IF(C508=VALUE(REPORTE!C$22),IF(SUM(DG509:DG$1993),CONCATENATE(INT(B508),", "),INT(B508)),""),IF(C508=VALUE(REPORTE!C$21),IF(SUM(DG509:DG$1993),CONCATENATE(INT(B508),", "),INT(B508)),""))</f>
        <v>#VALUE!</v>
      </c>
    </row>
    <row r="509" spans="1:112" s="5" customFormat="1" ht="15" customHeight="1" x14ac:dyDescent="0.25">
      <c r="A509" s="4" t="str">
        <f t="shared" ca="1" si="97"/>
        <v/>
      </c>
      <c r="B509" s="6"/>
      <c r="C509" s="6"/>
      <c r="D509" s="1" t="str">
        <f>IFERROR(INDEX('padron cfe'!B:B,MATCH(DATOS!C509,'padron cfe'!A:A,0),1),"")</f>
        <v/>
      </c>
      <c r="E509" s="4"/>
      <c r="F509" s="4"/>
      <c r="G509" s="4"/>
      <c r="H509" s="5" t="str">
        <f>IF(F509="","",IFERROR(CONCATENATE("PEUA",VLOOKUP(ESTADO,REPORTE!AV$2:AW$33,2,0),DIDTRITO_FORM,CADER_FORM,IFERROR(INDEX(BS:BS,MATCH(DAY(F509),BR:BR,0),1),DAY(F509)),IFERROR(INDEX(BS:BS,MATCH(MONTH(F509),BR:BR,0),1),MONTH(F509)),YEAR(F509),G509),""))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7"/>
        <v/>
      </c>
      <c r="T509" s="2" t="str">
        <f>IFERROR(INDEX('padron cfe'!D:D,MATCH(DATOS!C509,'padron cfe'!A:A,0),1),"")</f>
        <v/>
      </c>
      <c r="U509" s="4"/>
      <c r="V509" s="4"/>
      <c r="W509" s="4"/>
      <c r="X509" s="4"/>
      <c r="Y509" s="6"/>
      <c r="Z509" s="4"/>
      <c r="AA509" s="4" t="str">
        <f t="shared" si="98"/>
        <v/>
      </c>
      <c r="AB509" s="4"/>
      <c r="AC509" s="4"/>
      <c r="AD509" s="4"/>
      <c r="AE509" s="2" t="str">
        <f>IFERROR(IF(INDEX(AE$1:AE508,MATCH(J509,J$1:J508,0),1)=0,"",INDEX(AE$1:AE508,MATCH(J509,J$1:J508,0),1)),"")</f>
        <v/>
      </c>
      <c r="AF509" s="2" t="str">
        <f>IFERROR(IF(INDEX(AF$1:AF508,MATCH(J509,J$1:J508,0),1)=0,"",INDEX(AF$1:AF508,MATCH(J509,J$1:J508,0),1)),"")</f>
        <v/>
      </c>
      <c r="AG509" s="2" t="str">
        <f>IFERROR(IF(INDEX(AG$1:AG508,MATCH(J509,J$1:J508,0),1)=0,"",INDEX(AG$1:AG508,MATCH(J509,J$1:J508,0),1)),"")</f>
        <v/>
      </c>
      <c r="AH509" s="2"/>
      <c r="AI509" s="2"/>
      <c r="AJ509" s="2"/>
      <c r="AK509" s="4"/>
      <c r="AL509" s="4"/>
      <c r="AM509" s="4"/>
      <c r="AN509" s="4"/>
      <c r="AO509" s="4"/>
      <c r="AP509" s="4"/>
      <c r="AQ509" s="4"/>
      <c r="AR509" s="4"/>
      <c r="AS509" s="4"/>
      <c r="AU509" s="7"/>
      <c r="AV509" s="47"/>
      <c r="AW509" s="66"/>
      <c r="AX509" s="66"/>
      <c r="AY509" s="66"/>
      <c r="AZ509" s="78"/>
      <c r="BA509" s="66"/>
      <c r="BB509" s="66"/>
      <c r="BC509" s="4"/>
      <c r="BD509" s="69"/>
      <c r="BE509" s="4"/>
      <c r="BF509" s="4"/>
      <c r="BG509" s="9"/>
      <c r="BH509" s="4"/>
      <c r="BI509" s="4"/>
      <c r="BJ509" s="4"/>
      <c r="BK509" s="4"/>
      <c r="BL509" s="4"/>
      <c r="BM509" s="7" t="str">
        <f t="shared" ca="1" si="99"/>
        <v/>
      </c>
      <c r="BN509" s="75" t="str">
        <f t="shared" si="100"/>
        <v/>
      </c>
      <c r="BO509" s="75" t="str">
        <f t="shared" si="101"/>
        <v/>
      </c>
      <c r="BU509" s="4" t="str">
        <f>IF(IFERROR(VLOOKUP(C509,C510:C$1993,1,0),"")="","",COUNTIF(C:C,C509))</f>
        <v/>
      </c>
      <c r="BY509" s="5" t="str">
        <f>IF(B509="","",IF(BU509="",1+(MAX(BY$2:BY508)),""))</f>
        <v/>
      </c>
      <c r="BZ509" s="5" t="str">
        <f t="shared" si="102"/>
        <v/>
      </c>
      <c r="CA509" s="5" t="str">
        <f t="shared" si="103"/>
        <v/>
      </c>
      <c r="CB509" s="14" t="str">
        <f t="shared" si="104"/>
        <v/>
      </c>
      <c r="CC509" s="25"/>
      <c r="CD509" s="15"/>
      <c r="CE509" s="5" t="str">
        <f t="shared" si="106"/>
        <v/>
      </c>
      <c r="CH509" s="5" t="str">
        <f t="shared" si="105"/>
        <v/>
      </c>
      <c r="CI509" s="5" t="str">
        <f>IF(J509="","",IFERROR(IF(VLOOKUP(J509,J$2:J508,1,0)=0,"",""),J509))</f>
        <v/>
      </c>
      <c r="CJ509" s="22" t="str">
        <f>IF(CI509="","",(IFERROR(VLOOKUP(MID(CI509,1,1),$DA$2:DE$28,3,0),0)+IFERROR(VLOOKUP(MID(CI509,2,1),DA$2:DE$28,4,0),0)+IFERROR(VLOOKUP(MID(CI509,3,1),DA$2:DE$28,5,0),0)+(ROW(CI509)/1000000000000)))</f>
        <v/>
      </c>
      <c r="CL509" s="5">
        <v>508</v>
      </c>
      <c r="CM509" s="5" t="str">
        <f>IFERROR(VLOOKUP(CL509,CH$2:CI1585,2,0),"")</f>
        <v/>
      </c>
      <c r="DG509" s="5" t="e">
        <f>IF(REPORTE!AH$2="si",IF(C509=VALUE(REPORTE!C$22),IF(SUM(DG510:DG$1993),CONCATENATE(INT(B509),", "),INT(B509)),""),IF(C509=VALUE(REPORTE!C$21),IF(SUM(DG510:DG$1993),CONCATENATE(INT(B509),", "),INT(B509)),""))</f>
        <v>#VALUE!</v>
      </c>
    </row>
    <row r="510" spans="1:112" s="5" customFormat="1" ht="15" customHeight="1" x14ac:dyDescent="0.25">
      <c r="A510" s="4" t="str">
        <f t="shared" ca="1" si="97"/>
        <v/>
      </c>
      <c r="B510" s="6"/>
      <c r="C510" s="6"/>
      <c r="D510" s="1" t="str">
        <f>IFERROR(INDEX('padron cfe'!B:B,MATCH(DATOS!C510,'padron cfe'!A:A,0),1),"")</f>
        <v/>
      </c>
      <c r="E510" s="4"/>
      <c r="F510" s="4"/>
      <c r="G510" s="4"/>
      <c r="H510" s="5" t="str">
        <f>IF(F510="","",IFERROR(CONCATENATE("PEUA",VLOOKUP(ESTADO,REPORTE!AV$2:AW$33,2,0),DIDTRITO_FORM,CADER_FORM,IFERROR(INDEX(BS:BS,MATCH(DAY(F510),BR:BR,0),1),DAY(F510)),IFERROR(INDEX(BS:BS,MATCH(MONTH(F510),BR:BR,0),1),MONTH(F510)),YEAR(F510),G510),""))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7"/>
        <v/>
      </c>
      <c r="T510" s="2" t="str">
        <f>IFERROR(INDEX('padron cfe'!D:D,MATCH(DATOS!C510,'padron cfe'!A:A,0),1),"")</f>
        <v/>
      </c>
      <c r="U510" s="4"/>
      <c r="V510" s="4"/>
      <c r="W510" s="4"/>
      <c r="X510" s="4"/>
      <c r="Y510" s="6"/>
      <c r="Z510" s="4"/>
      <c r="AA510" s="4" t="str">
        <f t="shared" si="98"/>
        <v/>
      </c>
      <c r="AB510" s="4"/>
      <c r="AC510" s="4"/>
      <c r="AD510" s="4"/>
      <c r="AE510" s="2" t="str">
        <f>IFERROR(IF(INDEX(AE$1:AE509,MATCH(J510,J$1:J509,0),1)=0,"",INDEX(AE$1:AE509,MATCH(J510,J$1:J509,0),1)),"")</f>
        <v/>
      </c>
      <c r="AF510" s="2" t="str">
        <f>IFERROR(IF(INDEX(AF$1:AF509,MATCH(J510,J$1:J509,0),1)=0,"",INDEX(AF$1:AF509,MATCH(J510,J$1:J509,0),1)),"")</f>
        <v/>
      </c>
      <c r="AG510" s="2" t="str">
        <f>IFERROR(IF(INDEX(AG$1:AG509,MATCH(J510,J$1:J509,0),1)=0,"",INDEX(AG$1:AG509,MATCH(J510,J$1:J509,0),1)),"")</f>
        <v/>
      </c>
      <c r="AH510" s="2"/>
      <c r="AI510" s="2"/>
      <c r="AJ510" s="2"/>
      <c r="AK510" s="4"/>
      <c r="AL510" s="4"/>
      <c r="AM510" s="4"/>
      <c r="AN510" s="4"/>
      <c r="AO510" s="4"/>
      <c r="AP510" s="4"/>
      <c r="AQ510" s="4"/>
      <c r="AR510" s="4"/>
      <c r="AS510" s="4"/>
      <c r="AU510" s="7"/>
      <c r="AV510" s="47"/>
      <c r="AW510" s="66"/>
      <c r="AX510" s="66"/>
      <c r="AY510" s="66"/>
      <c r="AZ510" s="78"/>
      <c r="BA510" s="66"/>
      <c r="BB510" s="66"/>
      <c r="BC510" s="4"/>
      <c r="BD510" s="69"/>
      <c r="BE510" s="4"/>
      <c r="BF510" s="4"/>
      <c r="BG510" s="9"/>
      <c r="BH510" s="4"/>
      <c r="BI510" s="4"/>
      <c r="BJ510" s="4"/>
      <c r="BK510" s="4"/>
      <c r="BL510" s="4"/>
      <c r="BM510" s="7" t="str">
        <f t="shared" ca="1" si="99"/>
        <v/>
      </c>
      <c r="BN510" s="75" t="str">
        <f t="shared" si="100"/>
        <v/>
      </c>
      <c r="BO510" s="75" t="str">
        <f t="shared" si="101"/>
        <v/>
      </c>
      <c r="BU510" s="4" t="str">
        <f>IF(IFERROR(VLOOKUP(C510,C511:C$1993,1,0),"")="","",COUNTIF(C:C,C510))</f>
        <v/>
      </c>
      <c r="BY510" s="5" t="str">
        <f>IF(B510="","",IF(BU510="",1+(MAX(BY$2:BY509)),""))</f>
        <v/>
      </c>
      <c r="BZ510" s="5" t="str">
        <f t="shared" si="102"/>
        <v/>
      </c>
      <c r="CA510" s="5" t="str">
        <f t="shared" si="103"/>
        <v/>
      </c>
      <c r="CB510" s="14" t="str">
        <f t="shared" si="104"/>
        <v/>
      </c>
      <c r="CC510" s="25"/>
      <c r="CD510" s="15"/>
      <c r="CE510" s="5" t="str">
        <f t="shared" si="106"/>
        <v/>
      </c>
      <c r="CH510" s="5" t="str">
        <f t="shared" si="105"/>
        <v/>
      </c>
      <c r="CI510" s="5" t="str">
        <f>IF(J510="","",IFERROR(IF(VLOOKUP(J510,J$2:J509,1,0)=0,"",""),J510))</f>
        <v/>
      </c>
      <c r="CJ510" s="22" t="str">
        <f>IF(CI510="","",(IFERROR(VLOOKUP(MID(CI510,1,1),$DA$2:DE$28,3,0),0)+IFERROR(VLOOKUP(MID(CI510,2,1),DA$2:DE$28,4,0),0)+IFERROR(VLOOKUP(MID(CI510,3,1),DA$2:DE$28,5,0),0)+(ROW(CI510)/1000000000000)))</f>
        <v/>
      </c>
      <c r="CL510" s="5">
        <v>509</v>
      </c>
      <c r="CM510" s="5" t="str">
        <f>IFERROR(VLOOKUP(CL510,CH$2:CI1586,2,0),"")</f>
        <v/>
      </c>
      <c r="DG510" s="5" t="e">
        <f>IF(REPORTE!AH$2="si",IF(C510=VALUE(REPORTE!C$22),IF(SUM(DG511:DG$1993),CONCATENATE(INT(B510),", "),INT(B510)),""),IF(C510=VALUE(REPORTE!C$21),IF(SUM(DG511:DG$1993),CONCATENATE(INT(B510),", "),INT(B510)),""))</f>
        <v>#VALUE!</v>
      </c>
    </row>
    <row r="511" spans="1:112" s="5" customFormat="1" ht="15" customHeight="1" x14ac:dyDescent="0.25">
      <c r="A511" s="4" t="str">
        <f t="shared" ca="1" si="97"/>
        <v/>
      </c>
      <c r="B511" s="6"/>
      <c r="C511" s="6"/>
      <c r="D511" s="1" t="str">
        <f>IFERROR(INDEX('padron cfe'!B:B,MATCH(DATOS!C511,'padron cfe'!A:A,0),1),"")</f>
        <v/>
      </c>
      <c r="E511" s="4"/>
      <c r="F511" s="4"/>
      <c r="G511" s="4"/>
      <c r="H511" s="5" t="str">
        <f>IF(F511="","",IFERROR(CONCATENATE("PEUA",VLOOKUP(ESTADO,REPORTE!AV$2:AW$33,2,0),DIDTRITO_FORM,CADER_FORM,IFERROR(INDEX(BS:BS,MATCH(DAY(F511),BR:BR,0),1),DAY(F511)),IFERROR(INDEX(BS:BS,MATCH(MONTH(F511),BR:BR,0),1),MONTH(F511)),YEAR(F511),G511),""))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7"/>
        <v/>
      </c>
      <c r="T511" s="2" t="str">
        <f>IFERROR(INDEX('padron cfe'!D:D,MATCH(DATOS!C511,'padron cfe'!A:A,0),1),"")</f>
        <v/>
      </c>
      <c r="U511" s="4"/>
      <c r="V511" s="4"/>
      <c r="W511" s="4"/>
      <c r="X511" s="4"/>
      <c r="Y511" s="6"/>
      <c r="Z511" s="4"/>
      <c r="AA511" s="4" t="str">
        <f t="shared" si="98"/>
        <v/>
      </c>
      <c r="AB511" s="4"/>
      <c r="AC511" s="4"/>
      <c r="AD511" s="4"/>
      <c r="AE511" s="2" t="str">
        <f>IFERROR(IF(INDEX(AE$1:AE510,MATCH(J511,J$1:J510,0),1)=0,"",INDEX(AE$1:AE510,MATCH(J511,J$1:J510,0),1)),"")</f>
        <v/>
      </c>
      <c r="AF511" s="2" t="str">
        <f>IFERROR(IF(INDEX(AF$1:AF510,MATCH(J511,J$1:J510,0),1)=0,"",INDEX(AF$1:AF510,MATCH(J511,J$1:J510,0),1)),"")</f>
        <v/>
      </c>
      <c r="AG511" s="2" t="str">
        <f>IFERROR(IF(INDEX(AG$1:AG510,MATCH(J511,J$1:J510,0),1)=0,"",INDEX(AG$1:AG510,MATCH(J511,J$1:J510,0),1)),"")</f>
        <v/>
      </c>
      <c r="AH511" s="2"/>
      <c r="AI511" s="2"/>
      <c r="AJ511" s="2"/>
      <c r="AK511" s="4"/>
      <c r="AL511" s="4"/>
      <c r="AM511" s="4"/>
      <c r="AN511" s="4"/>
      <c r="AO511" s="4"/>
      <c r="AP511" s="4"/>
      <c r="AQ511" s="4"/>
      <c r="AR511" s="4"/>
      <c r="AS511" s="4"/>
      <c r="AU511" s="7"/>
      <c r="AV511" s="47"/>
      <c r="AW511" s="66"/>
      <c r="AX511" s="66"/>
      <c r="AY511" s="66"/>
      <c r="AZ511" s="78"/>
      <c r="BA511" s="66"/>
      <c r="BB511" s="66"/>
      <c r="BC511" s="4"/>
      <c r="BD511" s="69"/>
      <c r="BE511" s="4"/>
      <c r="BF511" s="4"/>
      <c r="BG511" s="9"/>
      <c r="BH511" s="4"/>
      <c r="BI511" s="4"/>
      <c r="BJ511" s="4"/>
      <c r="BK511" s="4"/>
      <c r="BL511" s="4"/>
      <c r="BM511" s="7" t="str">
        <f t="shared" ca="1" si="99"/>
        <v/>
      </c>
      <c r="BN511" s="75" t="str">
        <f t="shared" si="100"/>
        <v/>
      </c>
      <c r="BO511" s="75" t="str">
        <f t="shared" si="101"/>
        <v/>
      </c>
      <c r="BU511" s="4" t="str">
        <f>IF(IFERROR(VLOOKUP(C511,C512:C$1993,1,0),"")="","",COUNTIF(C:C,C511))</f>
        <v/>
      </c>
      <c r="BY511" s="5" t="str">
        <f>IF(B511="","",IF(BU511="",1+(MAX(BY$2:BY510)),""))</f>
        <v/>
      </c>
      <c r="BZ511" s="5" t="str">
        <f t="shared" si="102"/>
        <v/>
      </c>
      <c r="CA511" s="5" t="str">
        <f t="shared" si="103"/>
        <v/>
      </c>
      <c r="CB511" s="14" t="str">
        <f t="shared" si="104"/>
        <v/>
      </c>
      <c r="CC511" s="25"/>
      <c r="CD511" s="15"/>
      <c r="CE511" s="5" t="str">
        <f t="shared" si="106"/>
        <v/>
      </c>
      <c r="CH511" s="5" t="str">
        <f t="shared" si="105"/>
        <v/>
      </c>
      <c r="CI511" s="5" t="str">
        <f>IF(J511="","",IFERROR(IF(VLOOKUP(J511,J$2:J510,1,0)=0,"",""),J511))</f>
        <v/>
      </c>
      <c r="CJ511" s="22" t="str">
        <f>IF(CI511="","",(IFERROR(VLOOKUP(MID(CI511,1,1),$DA$2:DE$28,3,0),0)+IFERROR(VLOOKUP(MID(CI511,2,1),DA$2:DE$28,4,0),0)+IFERROR(VLOOKUP(MID(CI511,3,1),DA$2:DE$28,5,0),0)+(ROW(CI511)/1000000000000)))</f>
        <v/>
      </c>
      <c r="CL511" s="5">
        <v>510</v>
      </c>
      <c r="CM511" s="5" t="str">
        <f>IFERROR(VLOOKUP(CL511,CH$2:CI1587,2,0),"")</f>
        <v/>
      </c>
      <c r="DG511" s="5" t="e">
        <f>IF(REPORTE!AH$2="si",IF(C511=VALUE(REPORTE!C$22),IF(SUM(DG512:DG$1993),CONCATENATE(INT(B511),", "),INT(B511)),""),IF(C511=VALUE(REPORTE!C$21),IF(SUM(DG512:DG$1993),CONCATENATE(INT(B511),", "),INT(B511)),""))</f>
        <v>#VALUE!</v>
      </c>
    </row>
    <row r="512" spans="1:112" s="5" customFormat="1" ht="15" customHeight="1" x14ac:dyDescent="0.25">
      <c r="A512" s="4" t="str">
        <f t="shared" ca="1" si="97"/>
        <v/>
      </c>
      <c r="B512" s="6"/>
      <c r="C512" s="6"/>
      <c r="D512" s="1" t="str">
        <f>IFERROR(INDEX('padron cfe'!B:B,MATCH(DATOS!C512,'padron cfe'!A:A,0),1),"")</f>
        <v/>
      </c>
      <c r="E512" s="4"/>
      <c r="F512" s="4"/>
      <c r="G512" s="4"/>
      <c r="H512" s="5" t="str">
        <f>IF(F512="","",IFERROR(CONCATENATE("PEUA",VLOOKUP(ESTADO,REPORTE!AV$2:AW$33,2,0),DIDTRITO_FORM,CADER_FORM,IFERROR(INDEX(BS:BS,MATCH(DAY(F512),BR:BR,0),1),DAY(F512)),IFERROR(INDEX(BS:BS,MATCH(MONTH(F512),BR:BR,0),1),MONTH(F512)),YEAR(F512),G512),""))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7"/>
        <v/>
      </c>
      <c r="T512" s="2" t="str">
        <f>IFERROR(INDEX('padron cfe'!D:D,MATCH(DATOS!C512,'padron cfe'!A:A,0),1),"")</f>
        <v/>
      </c>
      <c r="U512" s="4"/>
      <c r="V512" s="4"/>
      <c r="W512" s="4"/>
      <c r="X512" s="4"/>
      <c r="Y512" s="6"/>
      <c r="Z512" s="4"/>
      <c r="AA512" s="4" t="str">
        <f t="shared" si="98"/>
        <v/>
      </c>
      <c r="AB512" s="4"/>
      <c r="AC512" s="4"/>
      <c r="AD512" s="4"/>
      <c r="AE512" s="2" t="str">
        <f>IFERROR(IF(INDEX(AE$1:AE511,MATCH(J512,J$1:J511,0),1)=0,"",INDEX(AE$1:AE511,MATCH(J512,J$1:J511,0),1)),"")</f>
        <v/>
      </c>
      <c r="AF512" s="2" t="str">
        <f>IFERROR(IF(INDEX(AF$1:AF511,MATCH(J512,J$1:J511,0),1)=0,"",INDEX(AF$1:AF511,MATCH(J512,J$1:J511,0),1)),"")</f>
        <v/>
      </c>
      <c r="AG512" s="2" t="str">
        <f>IFERROR(IF(INDEX(AG$1:AG511,MATCH(J512,J$1:J511,0),1)=0,"",INDEX(AG$1:AG511,MATCH(J512,J$1:J511,0),1)),"")</f>
        <v/>
      </c>
      <c r="AH512" s="2"/>
      <c r="AI512" s="2"/>
      <c r="AJ512" s="2"/>
      <c r="AK512" s="4"/>
      <c r="AL512" s="4"/>
      <c r="AM512" s="4"/>
      <c r="AN512" s="4"/>
      <c r="AO512" s="4"/>
      <c r="AP512" s="4"/>
      <c r="AQ512" s="4"/>
      <c r="AR512" s="4"/>
      <c r="AS512" s="4"/>
      <c r="AU512" s="7"/>
      <c r="AV512" s="47"/>
      <c r="AW512" s="66"/>
      <c r="AX512" s="66"/>
      <c r="AY512" s="66"/>
      <c r="AZ512" s="78"/>
      <c r="BA512" s="66"/>
      <c r="BB512" s="66"/>
      <c r="BC512" s="4"/>
      <c r="BD512" s="69"/>
      <c r="BE512" s="4"/>
      <c r="BF512" s="4"/>
      <c r="BG512" s="9"/>
      <c r="BH512" s="4"/>
      <c r="BI512" s="4"/>
      <c r="BJ512" s="4"/>
      <c r="BK512" s="4"/>
      <c r="BL512" s="4"/>
      <c r="BM512" s="7" t="str">
        <f t="shared" ca="1" si="99"/>
        <v/>
      </c>
      <c r="BN512" s="75" t="str">
        <f t="shared" si="100"/>
        <v/>
      </c>
      <c r="BO512" s="75" t="str">
        <f t="shared" si="101"/>
        <v/>
      </c>
      <c r="BU512" s="4" t="str">
        <f>IF(IFERROR(VLOOKUP(C512,C513:C$1993,1,0),"")="","",COUNTIF(C:C,C512))</f>
        <v/>
      </c>
      <c r="BY512" s="5" t="str">
        <f>IF(B512="","",IF(BU512="",1+(MAX(BY$2:BY511)),""))</f>
        <v/>
      </c>
      <c r="BZ512" s="5" t="str">
        <f t="shared" si="102"/>
        <v/>
      </c>
      <c r="CA512" s="5" t="str">
        <f t="shared" si="103"/>
        <v/>
      </c>
      <c r="CB512" s="14" t="str">
        <f t="shared" si="104"/>
        <v/>
      </c>
      <c r="CC512" s="25"/>
      <c r="CD512" s="15"/>
      <c r="CE512" s="5" t="str">
        <f t="shared" si="106"/>
        <v/>
      </c>
      <c r="CH512" s="5" t="str">
        <f t="shared" si="105"/>
        <v/>
      </c>
      <c r="CI512" s="5" t="str">
        <f>IF(J512="","",IFERROR(IF(VLOOKUP(J512,J$2:J511,1,0)=0,"",""),J512))</f>
        <v/>
      </c>
      <c r="CJ512" s="22" t="str">
        <f>IF(CI512="","",(IFERROR(VLOOKUP(MID(CI512,1,1),$DA$2:DE$28,3,0),0)+IFERROR(VLOOKUP(MID(CI512,2,1),DA$2:DE$28,4,0),0)+IFERROR(VLOOKUP(MID(CI512,3,1),DA$2:DE$28,5,0),0)+(ROW(CI512)/1000000000000)))</f>
        <v/>
      </c>
      <c r="CL512" s="5">
        <v>511</v>
      </c>
      <c r="CM512" s="5" t="str">
        <f>IFERROR(VLOOKUP(CL512,CH$2:CI1588,2,0),"")</f>
        <v/>
      </c>
      <c r="DG512" s="5" t="e">
        <f>IF(REPORTE!AH$2="si",IF(C512=VALUE(REPORTE!C$22),IF(SUM(DG513:DG$1993),CONCATENATE(INT(B512),", "),INT(B512)),""),IF(C512=VALUE(REPORTE!C$21),IF(SUM(DG513:DG$1993),CONCATENATE(INT(B512),", "),INT(B512)),""))</f>
        <v>#VALUE!</v>
      </c>
    </row>
    <row r="513" spans="1:111" s="5" customFormat="1" ht="15" customHeight="1" x14ac:dyDescent="0.25">
      <c r="A513" s="4" t="str">
        <f t="shared" ca="1" si="97"/>
        <v/>
      </c>
      <c r="B513" s="6"/>
      <c r="C513" s="6"/>
      <c r="D513" s="1" t="str">
        <f>IFERROR(INDEX('padron cfe'!B:B,MATCH(DATOS!C513,'padron cfe'!A:A,0),1),"")</f>
        <v/>
      </c>
      <c r="E513" s="4"/>
      <c r="F513" s="4"/>
      <c r="G513" s="4"/>
      <c r="H513" s="5" t="str">
        <f>IF(F513="","",IFERROR(CONCATENATE("PEUA",VLOOKUP(ESTADO,REPORTE!AV$2:AW$33,2,0),DIDTRITO_FORM,CADER_FORM,IFERROR(INDEX(BS:BS,MATCH(DAY(F513),BR:BR,0),1),DAY(F513)),IFERROR(INDEX(BS:BS,MATCH(MONTH(F513),BR:BR,0),1),MONTH(F513)),YEAR(F513),G513),""))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7"/>
        <v/>
      </c>
      <c r="T513" s="2" t="str">
        <f>IFERROR(INDEX('padron cfe'!D:D,MATCH(DATOS!C513,'padron cfe'!A:A,0),1),"")</f>
        <v/>
      </c>
      <c r="U513" s="4"/>
      <c r="V513" s="4"/>
      <c r="W513" s="4"/>
      <c r="X513" s="4"/>
      <c r="Y513" s="6"/>
      <c r="Z513" s="4"/>
      <c r="AA513" s="4" t="str">
        <f t="shared" si="98"/>
        <v/>
      </c>
      <c r="AB513" s="4"/>
      <c r="AC513" s="4"/>
      <c r="AD513" s="4"/>
      <c r="AE513" s="2" t="str">
        <f>IFERROR(IF(INDEX(AE$1:AE512,MATCH(J513,J$1:J512,0),1)=0,"",INDEX(AE$1:AE512,MATCH(J513,J$1:J512,0),1)),"")</f>
        <v/>
      </c>
      <c r="AF513" s="2" t="str">
        <f>IFERROR(IF(INDEX(AF$1:AF512,MATCH(J513,J$1:J512,0),1)=0,"",INDEX(AF$1:AF512,MATCH(J513,J$1:J512,0),1)),"")</f>
        <v/>
      </c>
      <c r="AG513" s="2" t="str">
        <f>IFERROR(IF(INDEX(AG$1:AG512,MATCH(J513,J$1:J512,0),1)=0,"",INDEX(AG$1:AG512,MATCH(J513,J$1:J512,0),1)),"")</f>
        <v/>
      </c>
      <c r="AH513" s="2"/>
      <c r="AI513" s="2"/>
      <c r="AJ513" s="2"/>
      <c r="AK513" s="4"/>
      <c r="AL513" s="4"/>
      <c r="AM513" s="4"/>
      <c r="AN513" s="4"/>
      <c r="AO513" s="4"/>
      <c r="AP513" s="4"/>
      <c r="AQ513" s="4"/>
      <c r="AR513" s="4"/>
      <c r="AS513" s="4"/>
      <c r="AU513" s="7"/>
      <c r="AV513" s="47"/>
      <c r="AW513" s="66"/>
      <c r="AX513" s="66"/>
      <c r="AY513" s="66"/>
      <c r="AZ513" s="78"/>
      <c r="BA513" s="66"/>
      <c r="BB513" s="66"/>
      <c r="BC513" s="4"/>
      <c r="BD513" s="69"/>
      <c r="BE513" s="4"/>
      <c r="BF513" s="4"/>
      <c r="BG513" s="9"/>
      <c r="BH513" s="4"/>
      <c r="BI513" s="4"/>
      <c r="BJ513" s="4"/>
      <c r="BK513" s="4"/>
      <c r="BL513" s="4"/>
      <c r="BM513" s="7" t="str">
        <f t="shared" ca="1" si="99"/>
        <v/>
      </c>
      <c r="BN513" s="75" t="str">
        <f t="shared" si="100"/>
        <v/>
      </c>
      <c r="BO513" s="75" t="str">
        <f t="shared" si="101"/>
        <v/>
      </c>
      <c r="BU513" s="4" t="str">
        <f>IF(IFERROR(VLOOKUP(C513,C514:C$1993,1,0),"")="","",COUNTIF(C:C,C513))</f>
        <v/>
      </c>
      <c r="BY513" s="5" t="str">
        <f>IF(B513="","",IF(BU513="",1+(MAX(BY$2:BY512)),""))</f>
        <v/>
      </c>
      <c r="BZ513" s="5" t="str">
        <f t="shared" si="102"/>
        <v/>
      </c>
      <c r="CA513" s="5" t="str">
        <f t="shared" si="103"/>
        <v/>
      </c>
      <c r="CB513" s="14" t="str">
        <f t="shared" si="104"/>
        <v/>
      </c>
      <c r="CC513" s="25"/>
      <c r="CD513" s="15"/>
      <c r="CE513" s="5" t="str">
        <f t="shared" si="106"/>
        <v/>
      </c>
      <c r="CH513" s="5" t="str">
        <f t="shared" si="105"/>
        <v/>
      </c>
      <c r="CI513" s="5" t="str">
        <f>IF(J513="","",IFERROR(IF(VLOOKUP(J513,J$2:J512,1,0)=0,"",""),J513))</f>
        <v/>
      </c>
      <c r="CJ513" s="22" t="str">
        <f>IF(CI513="","",(IFERROR(VLOOKUP(MID(CI513,1,1),$DA$2:DE$28,3,0),0)+IFERROR(VLOOKUP(MID(CI513,2,1),DA$2:DE$28,4,0),0)+IFERROR(VLOOKUP(MID(CI513,3,1),DA$2:DE$28,5,0),0)+(ROW(CI513)/1000000000000)))</f>
        <v/>
      </c>
      <c r="CL513" s="5">
        <v>512</v>
      </c>
      <c r="CM513" s="5" t="str">
        <f>IFERROR(VLOOKUP(CL513,CH$2:CI1589,2,0),"")</f>
        <v/>
      </c>
      <c r="DG513" s="5" t="e">
        <f>IF(REPORTE!AH$2="si",IF(C513=VALUE(REPORTE!C$22),IF(SUM(DG514:DG$1993),CONCATENATE(INT(B513),", "),INT(B513)),""),IF(C513=VALUE(REPORTE!C$21),IF(SUM(DG514:DG$1993),CONCATENATE(INT(B513),", "),INT(B513)),""))</f>
        <v>#VALUE!</v>
      </c>
    </row>
    <row r="514" spans="1:111" s="5" customFormat="1" ht="15" customHeight="1" x14ac:dyDescent="0.25">
      <c r="A514" s="4" t="str">
        <f t="shared" ref="A514:A577" ca="1" si="108">IF(OR(BO514="",BM514="",BM514="VENCIDO"),IF(B514="","",IF(LEN(B514)=1,"000"&amp;B514,IF(LEN(B514)=2,"00"&amp;B514,IF(LEN(B514)=3,"0"&amp;B514,B514)))),C514)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IF(F514="","",IFERROR(CONCATENATE("PEUA",VLOOKUP(ESTADO,REPORTE!AV$2:AW$33,2,0),DIDTRITO_FORM,CADER_FORM,IFERROR(INDEX(BS:BS,MATCH(DAY(F514),BR:BR,0),1),DAY(F514)),IFERROR(INDEX(BS:BS,MATCH(MONTH(F514),BR:BR,0),1),MONTH(F514)),YEAR(F514),G514),""))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7"/>
        <v/>
      </c>
      <c r="T514" s="2" t="str">
        <f>IFERROR(INDEX('padron cfe'!D:D,MATCH(DATOS!C514,'padron cfe'!A:A,0),1),"")</f>
        <v/>
      </c>
      <c r="U514" s="4"/>
      <c r="V514" s="4"/>
      <c r="W514" s="4"/>
      <c r="X514" s="4"/>
      <c r="Y514" s="6"/>
      <c r="Z514" s="4"/>
      <c r="AA514" s="4" t="str">
        <f t="shared" ref="AA514:AA577" si="109">IF(Z514="","",(Z514*0.746*365*24)*0.75+438)</f>
        <v/>
      </c>
      <c r="AB514" s="4"/>
      <c r="AC514" s="4"/>
      <c r="AD514" s="4"/>
      <c r="AE514" s="2" t="str">
        <f>IFERROR(IF(INDEX(AE$1:AE513,MATCH(J514,J$1:J513,0),1)=0,"",INDEX(AE$1:AE513,MATCH(J514,J$1:J513,0),1)),"")</f>
        <v/>
      </c>
      <c r="AF514" s="2" t="str">
        <f>IFERROR(IF(INDEX(AF$1:AF513,MATCH(J514,J$1:J513,0),1)=0,"",INDEX(AF$1:AF513,MATCH(J514,J$1:J513,0),1)),"")</f>
        <v/>
      </c>
      <c r="AG514" s="2" t="str">
        <f>IFERROR(IF(INDEX(AG$1:AG513,MATCH(J514,J$1:J513,0),1)=0,"",INDEX(AG$1:AG513,MATCH(J514,J$1:J513,0),1)),"")</f>
        <v/>
      </c>
      <c r="AH514" s="2"/>
      <c r="AI514" s="2"/>
      <c r="AJ514" s="2"/>
      <c r="AK514" s="4"/>
      <c r="AL514" s="4"/>
      <c r="AM514" s="4"/>
      <c r="AN514" s="4"/>
      <c r="AO514" s="4"/>
      <c r="AP514" s="4"/>
      <c r="AQ514" s="4"/>
      <c r="AR514" s="4"/>
      <c r="AS514" s="4"/>
      <c r="AU514" s="7"/>
      <c r="AV514" s="47"/>
      <c r="AW514" s="66"/>
      <c r="AX514" s="66"/>
      <c r="AY514" s="66"/>
      <c r="AZ514" s="78"/>
      <c r="BA514" s="66"/>
      <c r="BB514" s="66"/>
      <c r="BC514" s="4"/>
      <c r="BD514" s="69"/>
      <c r="BE514" s="4"/>
      <c r="BF514" s="4"/>
      <c r="BG514" s="9"/>
      <c r="BH514" s="4"/>
      <c r="BI514" s="4"/>
      <c r="BJ514" s="4"/>
      <c r="BK514" s="4"/>
      <c r="BL514" s="4"/>
      <c r="BM514" s="7" t="str">
        <f t="shared" ref="BM514:BM577" ca="1" si="110">IFERROR(IF(BG514="","",IF(BC514=5,"",IF(BG514-TODAY()&gt;0,"VIGENTE","VENCIDO"))),"")</f>
        <v/>
      </c>
      <c r="BN514" s="75" t="str">
        <f t="shared" ref="BN514:BN577" si="111">IFERROR(IF(BD514=0,"",BD514/6000),"")</f>
        <v/>
      </c>
      <c r="BO514" s="75" t="str">
        <f t="shared" ref="BO514:BO577" si="112">IFERROR(IF(VALUE(AU514)&gt;VALUE(APERTURA_VENTANILLA),"OK",""),"")</f>
        <v/>
      </c>
      <c r="BU514" s="4" t="str">
        <f>IF(IFERROR(VLOOKUP(C514,C515:C$1993,1,0),"")="","",COUNTIF(C:C,C514))</f>
        <v/>
      </c>
      <c r="BY514" s="5" t="str">
        <f>IF(B514="","",IF(BU514="",1+(MAX(BY$2:BY513)),""))</f>
        <v/>
      </c>
      <c r="BZ514" s="5" t="str">
        <f t="shared" ref="BZ514:BZ577" si="113">IF(BY514="","",AA514)</f>
        <v/>
      </c>
      <c r="CA514" s="5" t="str">
        <f t="shared" ref="CA514:CA577" si="114">IF(BY514="","",H514)</f>
        <v/>
      </c>
      <c r="CB514" s="14" t="str">
        <f t="shared" ref="CB514:CB577" si="115">IF(BY514="","",C514)</f>
        <v/>
      </c>
      <c r="CC514" s="25"/>
      <c r="CD514" s="15"/>
      <c r="CE514" s="5" t="str">
        <f t="shared" si="106"/>
        <v/>
      </c>
      <c r="CH514" s="5" t="str">
        <f t="shared" ref="CH514:CH577" si="116">IFERROR(RANK(CJ514,CJ$2:CJ$1493,1),"")</f>
        <v/>
      </c>
      <c r="CI514" s="5" t="str">
        <f>IF(J514="","",IFERROR(IF(VLOOKUP(J514,J$2:J513,1,0)=0,"",""),J514))</f>
        <v/>
      </c>
      <c r="CJ514" s="22" t="str">
        <f>IF(CI514="","",(IFERROR(VLOOKUP(MID(CI514,1,1),$DA$2:DE$28,3,0),0)+IFERROR(VLOOKUP(MID(CI514,2,1),DA$2:DE$28,4,0),0)+IFERROR(VLOOKUP(MID(CI514,3,1),DA$2:DE$28,5,0),0)+(ROW(CI514)/1000000000000)))</f>
        <v/>
      </c>
      <c r="CL514" s="5">
        <v>513</v>
      </c>
      <c r="CM514" s="5" t="str">
        <f>IFERROR(VLOOKUP(CL514,CH$2:CI1590,2,0),"")</f>
        <v/>
      </c>
      <c r="DG514" s="5" t="e">
        <f>IF(REPORTE!AH$2="si",IF(C514=VALUE(REPORTE!C$22),IF(SUM(DG515:DG$1993),CONCATENATE(INT(B514),", "),INT(B514)),""),IF(C514=VALUE(REPORTE!C$21),IF(SUM(DG515:DG$1993),CONCATENATE(INT(B514),", "),INT(B514)),""))</f>
        <v>#VALUE!</v>
      </c>
    </row>
    <row r="515" spans="1:111" s="5" customFormat="1" ht="15" customHeight="1" x14ac:dyDescent="0.25">
      <c r="A515" s="4" t="str">
        <f t="shared" ca="1" si="108"/>
        <v/>
      </c>
      <c r="B515" s="6"/>
      <c r="C515" s="6"/>
      <c r="D515" s="1" t="str">
        <f>IFERROR(INDEX('padron cfe'!B:B,MATCH(DATOS!C515,'padron cfe'!A:A,0),1),"")</f>
        <v/>
      </c>
      <c r="E515" s="4"/>
      <c r="F515" s="4"/>
      <c r="G515" s="4"/>
      <c r="H515" s="5" t="str">
        <f>IF(F515="","",IFERROR(CONCATENATE("PEUA",VLOOKUP(ESTADO,REPORTE!AV$2:AW$33,2,0),DIDTRITO_FORM,CADER_FORM,IFERROR(INDEX(BS:BS,MATCH(DAY(F515),BR:BR,0),1),DAY(F515)),IFERROR(INDEX(BS:BS,MATCH(MONTH(F515),BR:BR,0),1),MONTH(F515)),YEAR(F515),G515),""))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07"/>
        <v/>
      </c>
      <c r="T515" s="2" t="str">
        <f>IFERROR(INDEX('padron cfe'!D:D,MATCH(DATOS!C515,'padron cfe'!A:A,0),1),"")</f>
        <v/>
      </c>
      <c r="U515" s="4"/>
      <c r="V515" s="4"/>
      <c r="W515" s="4"/>
      <c r="X515" s="4"/>
      <c r="Y515" s="6"/>
      <c r="Z515" s="4"/>
      <c r="AA515" s="4" t="str">
        <f t="shared" si="109"/>
        <v/>
      </c>
      <c r="AB515" s="4"/>
      <c r="AC515" s="4"/>
      <c r="AD515" s="4"/>
      <c r="AE515" s="2" t="str">
        <f>IFERROR(IF(INDEX(AE$1:AE514,MATCH(J515,J$1:J514,0),1)=0,"",INDEX(AE$1:AE514,MATCH(J515,J$1:J514,0),1)),"")</f>
        <v/>
      </c>
      <c r="AF515" s="2" t="str">
        <f>IFERROR(IF(INDEX(AF$1:AF514,MATCH(J515,J$1:J514,0),1)=0,"",INDEX(AF$1:AF514,MATCH(J515,J$1:J514,0),1)),"")</f>
        <v/>
      </c>
      <c r="AG515" s="2" t="str">
        <f>IFERROR(IF(INDEX(AG$1:AG514,MATCH(J515,J$1:J514,0),1)=0,"",INDEX(AG$1:AG514,MATCH(J515,J$1:J514,0),1)),"")</f>
        <v/>
      </c>
      <c r="AH515" s="2"/>
      <c r="AI515" s="2"/>
      <c r="AJ515" s="2"/>
      <c r="AK515" s="4"/>
      <c r="AL515" s="4"/>
      <c r="AM515" s="4"/>
      <c r="AN515" s="4"/>
      <c r="AO515" s="4"/>
      <c r="AP515" s="4"/>
      <c r="AQ515" s="4"/>
      <c r="AR515" s="4"/>
      <c r="AS515" s="4"/>
      <c r="AU515" s="7"/>
      <c r="AV515" s="47"/>
      <c r="AW515" s="66"/>
      <c r="AX515" s="66"/>
      <c r="AY515" s="66"/>
      <c r="AZ515" s="78"/>
      <c r="BA515" s="66"/>
      <c r="BB515" s="66"/>
      <c r="BC515" s="4"/>
      <c r="BD515" s="69"/>
      <c r="BE515" s="4"/>
      <c r="BF515" s="4"/>
      <c r="BG515" s="9"/>
      <c r="BH515" s="4"/>
      <c r="BI515" s="4"/>
      <c r="BJ515" s="4"/>
      <c r="BK515" s="4"/>
      <c r="BL515" s="4"/>
      <c r="BM515" s="7" t="str">
        <f t="shared" ca="1" si="110"/>
        <v/>
      </c>
      <c r="BN515" s="75" t="str">
        <f t="shared" si="111"/>
        <v/>
      </c>
      <c r="BO515" s="75" t="str">
        <f t="shared" si="112"/>
        <v/>
      </c>
      <c r="BU515" s="4" t="str">
        <f>IF(IFERROR(VLOOKUP(C515,C516:C$1993,1,0),"")="","",COUNTIF(C:C,C515))</f>
        <v/>
      </c>
      <c r="BY515" s="5" t="str">
        <f>IF(B515="","",IF(BU515="",1+(MAX(BY$2:BY514)),""))</f>
        <v/>
      </c>
      <c r="BZ515" s="5" t="str">
        <f t="shared" si="113"/>
        <v/>
      </c>
      <c r="CA515" s="5" t="str">
        <f t="shared" si="114"/>
        <v/>
      </c>
      <c r="CB515" s="14" t="str">
        <f t="shared" si="115"/>
        <v/>
      </c>
      <c r="CC515" s="25"/>
      <c r="CD515" s="15"/>
      <c r="CE515" s="5" t="str">
        <f t="shared" si="106"/>
        <v/>
      </c>
      <c r="CH515" s="5" t="str">
        <f t="shared" si="116"/>
        <v/>
      </c>
      <c r="CI515" s="5" t="str">
        <f>IF(J515="","",IFERROR(IF(VLOOKUP(J515,J$2:J514,1,0)=0,"",""),J515))</f>
        <v/>
      </c>
      <c r="CJ515" s="22" t="str">
        <f>IF(CI515="","",(IFERROR(VLOOKUP(MID(CI515,1,1),$DA$2:DE$28,3,0),0)+IFERROR(VLOOKUP(MID(CI515,2,1),DA$2:DE$28,4,0),0)+IFERROR(VLOOKUP(MID(CI515,3,1),DA$2:DE$28,5,0),0)+(ROW(CI515)/1000000000000)))</f>
        <v/>
      </c>
      <c r="CL515" s="5">
        <v>514</v>
      </c>
      <c r="CM515" s="5" t="str">
        <f>IFERROR(VLOOKUP(CL515,CH$2:CI1591,2,0),"")</f>
        <v/>
      </c>
      <c r="DG515" s="5" t="e">
        <f>IF(REPORTE!AH$2="si",IF(C515=VALUE(REPORTE!C$22),IF(SUM(DG516:DG$1993),CONCATENATE(INT(B515),", "),INT(B515)),""),IF(C515=VALUE(REPORTE!C$21),IF(SUM(DG516:DG$1993),CONCATENATE(INT(B515),", "),INT(B515)),""))</f>
        <v>#VALUE!</v>
      </c>
    </row>
    <row r="516" spans="1:111" s="5" customFormat="1" ht="15" customHeight="1" x14ac:dyDescent="0.25">
      <c r="A516" s="4" t="str">
        <f t="shared" ca="1" si="108"/>
        <v/>
      </c>
      <c r="B516" s="6"/>
      <c r="C516" s="6"/>
      <c r="D516" s="1" t="str">
        <f>IFERROR(INDEX('padron cfe'!B:B,MATCH(DATOS!C516,'padron cfe'!A:A,0),1),"")</f>
        <v/>
      </c>
      <c r="E516" s="4"/>
      <c r="F516" s="4"/>
      <c r="G516" s="4"/>
      <c r="H516" s="5" t="str">
        <f>IF(F516="","",IFERROR(CONCATENATE("PEUA",VLOOKUP(ESTADO,REPORTE!AV$2:AW$33,2,0),DIDTRITO_FORM,CADER_FORM,IFERROR(INDEX(BS:BS,MATCH(DAY(F516),BR:BR,0),1),DAY(F516)),IFERROR(INDEX(BS:BS,MATCH(MONTH(F516),BR:BR,0),1),MONTH(F516)),YEAR(F516),G516),""))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07"/>
        <v/>
      </c>
      <c r="T516" s="2" t="str">
        <f>IFERROR(INDEX('padron cfe'!D:D,MATCH(DATOS!C516,'padron cfe'!A:A,0),1),"")</f>
        <v/>
      </c>
      <c r="U516" s="4"/>
      <c r="V516" s="4"/>
      <c r="W516" s="4"/>
      <c r="X516" s="4"/>
      <c r="Y516" s="6"/>
      <c r="Z516" s="4"/>
      <c r="AA516" s="4" t="str">
        <f t="shared" si="109"/>
        <v/>
      </c>
      <c r="AB516" s="4"/>
      <c r="AC516" s="4"/>
      <c r="AD516" s="4"/>
      <c r="AE516" s="2" t="str">
        <f>IFERROR(IF(INDEX(AE$1:AE515,MATCH(J516,J$1:J515,0),1)=0,"",INDEX(AE$1:AE515,MATCH(J516,J$1:J515,0),1)),"")</f>
        <v/>
      </c>
      <c r="AF516" s="2" t="str">
        <f>IFERROR(IF(INDEX(AF$1:AF515,MATCH(J516,J$1:J515,0),1)=0,"",INDEX(AF$1:AF515,MATCH(J516,J$1:J515,0),1)),"")</f>
        <v/>
      </c>
      <c r="AG516" s="2" t="str">
        <f>IFERROR(IF(INDEX(AG$1:AG515,MATCH(J516,J$1:J515,0),1)=0,"",INDEX(AG$1:AG515,MATCH(J516,J$1:J515,0),1)),"")</f>
        <v/>
      </c>
      <c r="AH516" s="2"/>
      <c r="AI516" s="2"/>
      <c r="AJ516" s="2"/>
      <c r="AK516" s="4"/>
      <c r="AL516" s="4"/>
      <c r="AM516" s="4"/>
      <c r="AN516" s="4"/>
      <c r="AO516" s="4"/>
      <c r="AP516" s="4"/>
      <c r="AQ516" s="4"/>
      <c r="AR516" s="4"/>
      <c r="AS516" s="4"/>
      <c r="AU516" s="7"/>
      <c r="AV516" s="47"/>
      <c r="AW516" s="66"/>
      <c r="AX516" s="66"/>
      <c r="AY516" s="66"/>
      <c r="AZ516" s="78"/>
      <c r="BA516" s="66"/>
      <c r="BB516" s="66"/>
      <c r="BC516" s="4"/>
      <c r="BD516" s="69"/>
      <c r="BE516" s="4"/>
      <c r="BF516" s="4"/>
      <c r="BG516" s="9"/>
      <c r="BH516" s="4"/>
      <c r="BI516" s="4"/>
      <c r="BJ516" s="4"/>
      <c r="BK516" s="4"/>
      <c r="BL516" s="4"/>
      <c r="BM516" s="7" t="str">
        <f t="shared" ca="1" si="110"/>
        <v/>
      </c>
      <c r="BN516" s="75" t="str">
        <f t="shared" si="111"/>
        <v/>
      </c>
      <c r="BO516" s="75" t="str">
        <f t="shared" si="112"/>
        <v/>
      </c>
      <c r="BU516" s="4" t="str">
        <f>IF(IFERROR(VLOOKUP(C516,C517:C$1993,1,0),"")="","",COUNTIF(C:C,C516))</f>
        <v/>
      </c>
      <c r="BY516" s="5" t="str">
        <f>IF(B516="","",IF(BU516="",1+(MAX(BY$2:BY515)),""))</f>
        <v/>
      </c>
      <c r="BZ516" s="5" t="str">
        <f t="shared" si="113"/>
        <v/>
      </c>
      <c r="CA516" s="5" t="str">
        <f t="shared" si="114"/>
        <v/>
      </c>
      <c r="CB516" s="14" t="str">
        <f t="shared" si="115"/>
        <v/>
      </c>
      <c r="CC516" s="25"/>
      <c r="CD516" s="15"/>
      <c r="CE516" s="5" t="str">
        <f t="shared" si="106"/>
        <v/>
      </c>
      <c r="CH516" s="5" t="str">
        <f t="shared" si="116"/>
        <v/>
      </c>
      <c r="CI516" s="5" t="str">
        <f>IF(J516="","",IFERROR(IF(VLOOKUP(J516,J$2:J515,1,0)=0,"",""),J516))</f>
        <v/>
      </c>
      <c r="CJ516" s="22" t="str">
        <f>IF(CI516="","",(IFERROR(VLOOKUP(MID(CI516,1,1),$DA$2:DE$28,3,0),0)+IFERROR(VLOOKUP(MID(CI516,2,1),DA$2:DE$28,4,0),0)+IFERROR(VLOOKUP(MID(CI516,3,1),DA$2:DE$28,5,0),0)+(ROW(CI516)/1000000000000)))</f>
        <v/>
      </c>
      <c r="CL516" s="5">
        <v>515</v>
      </c>
      <c r="CM516" s="5" t="str">
        <f>IFERROR(VLOOKUP(CL516,CH$2:CI1592,2,0),"")</f>
        <v/>
      </c>
      <c r="DG516" s="5" t="e">
        <f>IF(REPORTE!AH$2="si",IF(C516=VALUE(REPORTE!C$22),IF(SUM(DG517:DG$1993),CONCATENATE(INT(B516),", "),INT(B516)),""),IF(C516=VALUE(REPORTE!C$21),IF(SUM(DG517:DG$1993),CONCATENATE(INT(B516),", "),INT(B516)),""))</f>
        <v>#VALUE!</v>
      </c>
    </row>
    <row r="517" spans="1:111" s="5" customFormat="1" ht="15" customHeight="1" x14ac:dyDescent="0.25">
      <c r="A517" s="4" t="str">
        <f t="shared" ca="1" si="108"/>
        <v/>
      </c>
      <c r="B517" s="6"/>
      <c r="C517" s="6"/>
      <c r="D517" s="1" t="str">
        <f>IFERROR(INDEX('padron cfe'!B:B,MATCH(DATOS!C517,'padron cfe'!A:A,0),1),"")</f>
        <v/>
      </c>
      <c r="E517" s="4"/>
      <c r="F517" s="4"/>
      <c r="G517" s="4"/>
      <c r="H517" s="5" t="str">
        <f>IF(F517="","",IFERROR(CONCATENATE("PEUA",VLOOKUP(ESTADO,REPORTE!AV$2:AW$33,2,0),DIDTRITO_FORM,CADER_FORM,IFERROR(INDEX(BS:BS,MATCH(DAY(F517),BR:BR,0),1),DAY(F517)),IFERROR(INDEX(BS:BS,MATCH(MONTH(F517),BR:BR,0),1),MONTH(F517)),YEAR(F517),G517),""))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07"/>
        <v/>
      </c>
      <c r="T517" s="2" t="str">
        <f>IFERROR(INDEX('padron cfe'!D:D,MATCH(DATOS!C517,'padron cfe'!A:A,0),1),"")</f>
        <v/>
      </c>
      <c r="U517" s="4"/>
      <c r="V517" s="4"/>
      <c r="W517" s="4"/>
      <c r="X517" s="4"/>
      <c r="Y517" s="6"/>
      <c r="Z517" s="4"/>
      <c r="AA517" s="4" t="str">
        <f t="shared" si="109"/>
        <v/>
      </c>
      <c r="AB517" s="4"/>
      <c r="AC517" s="4"/>
      <c r="AD517" s="4"/>
      <c r="AE517" s="2" t="str">
        <f>IFERROR(IF(INDEX(AE$1:AE516,MATCH(J517,J$1:J516,0),1)=0,"",INDEX(AE$1:AE516,MATCH(J517,J$1:J516,0),1)),"")</f>
        <v/>
      </c>
      <c r="AF517" s="2" t="str">
        <f>IFERROR(IF(INDEX(AF$1:AF516,MATCH(J517,J$1:J516,0),1)=0,"",INDEX(AF$1:AF516,MATCH(J517,J$1:J516,0),1)),"")</f>
        <v/>
      </c>
      <c r="AG517" s="2" t="str">
        <f>IFERROR(IF(INDEX(AG$1:AG516,MATCH(J517,J$1:J516,0),1)=0,"",INDEX(AG$1:AG516,MATCH(J517,J$1:J516,0),1)),"")</f>
        <v/>
      </c>
      <c r="AH517" s="2"/>
      <c r="AI517" s="2"/>
      <c r="AJ517" s="2"/>
      <c r="AK517" s="4"/>
      <c r="AL517" s="4"/>
      <c r="AM517" s="4"/>
      <c r="AN517" s="4"/>
      <c r="AO517" s="4"/>
      <c r="AP517" s="4"/>
      <c r="AQ517" s="4"/>
      <c r="AR517" s="4"/>
      <c r="AS517" s="4"/>
      <c r="AU517" s="7"/>
      <c r="AV517" s="47"/>
      <c r="AW517" s="66"/>
      <c r="AX517" s="66"/>
      <c r="AY517" s="66"/>
      <c r="AZ517" s="78"/>
      <c r="BA517" s="66"/>
      <c r="BB517" s="66"/>
      <c r="BC517" s="4"/>
      <c r="BD517" s="69"/>
      <c r="BE517" s="4"/>
      <c r="BF517" s="4"/>
      <c r="BG517" s="9"/>
      <c r="BH517" s="4"/>
      <c r="BI517" s="4"/>
      <c r="BJ517" s="4"/>
      <c r="BK517" s="4"/>
      <c r="BL517" s="4"/>
      <c r="BM517" s="7" t="str">
        <f t="shared" ca="1" si="110"/>
        <v/>
      </c>
      <c r="BN517" s="75" t="str">
        <f t="shared" si="111"/>
        <v/>
      </c>
      <c r="BO517" s="75" t="str">
        <f t="shared" si="112"/>
        <v/>
      </c>
      <c r="BU517" s="4" t="str">
        <f>IF(IFERROR(VLOOKUP(C517,C518:C$1993,1,0),"")="","",COUNTIF(C:C,C517))</f>
        <v/>
      </c>
      <c r="BY517" s="5" t="str">
        <f>IF(B517="","",IF(BU517="",1+(MAX(BY$2:BY516)),""))</f>
        <v/>
      </c>
      <c r="BZ517" s="5" t="str">
        <f t="shared" si="113"/>
        <v/>
      </c>
      <c r="CA517" s="5" t="str">
        <f t="shared" si="114"/>
        <v/>
      </c>
      <c r="CB517" s="14" t="str">
        <f t="shared" si="115"/>
        <v/>
      </c>
      <c r="CC517" s="25"/>
      <c r="CD517" s="15"/>
      <c r="CE517" s="5" t="str">
        <f t="shared" si="106"/>
        <v/>
      </c>
      <c r="CH517" s="5" t="str">
        <f t="shared" si="116"/>
        <v/>
      </c>
      <c r="CI517" s="5" t="str">
        <f>IF(J517="","",IFERROR(IF(VLOOKUP(J517,J$2:J516,1,0)=0,"",""),J517))</f>
        <v/>
      </c>
      <c r="CJ517" s="22" t="str">
        <f>IF(CI517="","",(IFERROR(VLOOKUP(MID(CI517,1,1),$DA$2:DE$28,3,0),0)+IFERROR(VLOOKUP(MID(CI517,2,1),DA$2:DE$28,4,0),0)+IFERROR(VLOOKUP(MID(CI517,3,1),DA$2:DE$28,5,0),0)+(ROW(CI517)/1000000000000)))</f>
        <v/>
      </c>
      <c r="CL517" s="5">
        <v>516</v>
      </c>
      <c r="CM517" s="5" t="str">
        <f>IFERROR(VLOOKUP(CL517,CH$2:CI1593,2,0),"")</f>
        <v/>
      </c>
      <c r="DG517" s="5" t="e">
        <f>IF(REPORTE!AH$2="si",IF(C517=VALUE(REPORTE!C$22),IF(SUM(DG518:DG$1993),CONCATENATE(INT(B517),", "),INT(B517)),""),IF(C517=VALUE(REPORTE!C$21),IF(SUM(DG518:DG$1993),CONCATENATE(INT(B517),", "),INT(B517)),""))</f>
        <v>#VALUE!</v>
      </c>
    </row>
    <row r="518" spans="1:111" s="5" customFormat="1" ht="15" customHeight="1" x14ac:dyDescent="0.25">
      <c r="A518" s="4" t="str">
        <f t="shared" ca="1" si="108"/>
        <v/>
      </c>
      <c r="B518" s="6"/>
      <c r="C518" s="6"/>
      <c r="D518" s="1" t="str">
        <f>IFERROR(INDEX('padron cfe'!B:B,MATCH(DATOS!C518,'padron cfe'!A:A,0),1),"")</f>
        <v/>
      </c>
      <c r="E518" s="4"/>
      <c r="F518" s="4"/>
      <c r="G518" s="4"/>
      <c r="H518" s="5" t="str">
        <f>IF(F518="","",IFERROR(CONCATENATE("PEUA",VLOOKUP(ESTADO,REPORTE!AV$2:AW$33,2,0),DIDTRITO_FORM,CADER_FORM,IFERROR(INDEX(BS:BS,MATCH(DAY(F518),BR:BR,0),1),DAY(F518)),IFERROR(INDEX(BS:BS,MATCH(MONTH(F518),BR:BR,0),1),MONTH(F518)),YEAR(F518),G518),""))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07"/>
        <v/>
      </c>
      <c r="T518" s="2" t="str">
        <f>IFERROR(INDEX('padron cfe'!D:D,MATCH(DATOS!C518,'padron cfe'!A:A,0),1),"")</f>
        <v/>
      </c>
      <c r="U518" s="4"/>
      <c r="V518" s="4"/>
      <c r="W518" s="4"/>
      <c r="X518" s="4"/>
      <c r="Y518" s="6"/>
      <c r="Z518" s="4"/>
      <c r="AA518" s="4" t="str">
        <f t="shared" si="109"/>
        <v/>
      </c>
      <c r="AB518" s="4"/>
      <c r="AC518" s="4"/>
      <c r="AD518" s="4"/>
      <c r="AE518" s="2" t="str">
        <f>IFERROR(IF(INDEX(AE$1:AE517,MATCH(J518,J$1:J517,0),1)=0,"",INDEX(AE$1:AE517,MATCH(J518,J$1:J517,0),1)),"")</f>
        <v/>
      </c>
      <c r="AF518" s="2" t="str">
        <f>IFERROR(IF(INDEX(AF$1:AF517,MATCH(J518,J$1:J517,0),1)=0,"",INDEX(AF$1:AF517,MATCH(J518,J$1:J517,0),1)),"")</f>
        <v/>
      </c>
      <c r="AG518" s="2" t="str">
        <f>IFERROR(IF(INDEX(AG$1:AG517,MATCH(J518,J$1:J517,0),1)=0,"",INDEX(AG$1:AG517,MATCH(J518,J$1:J517,0),1)),"")</f>
        <v/>
      </c>
      <c r="AH518" s="2"/>
      <c r="AI518" s="2"/>
      <c r="AJ518" s="2"/>
      <c r="AK518" s="4"/>
      <c r="AL518" s="4"/>
      <c r="AM518" s="4"/>
      <c r="AN518" s="4"/>
      <c r="AO518" s="4"/>
      <c r="AP518" s="4"/>
      <c r="AQ518" s="4"/>
      <c r="AR518" s="4"/>
      <c r="AS518" s="4"/>
      <c r="AU518" s="7"/>
      <c r="AV518" s="47"/>
      <c r="AW518" s="66"/>
      <c r="AX518" s="66"/>
      <c r="AY518" s="66"/>
      <c r="AZ518" s="78"/>
      <c r="BA518" s="66"/>
      <c r="BB518" s="66"/>
      <c r="BC518" s="4"/>
      <c r="BD518" s="69"/>
      <c r="BE518" s="4"/>
      <c r="BF518" s="4"/>
      <c r="BG518" s="9"/>
      <c r="BH518" s="4"/>
      <c r="BI518" s="4"/>
      <c r="BJ518" s="4"/>
      <c r="BK518" s="4"/>
      <c r="BL518" s="4"/>
      <c r="BM518" s="7" t="str">
        <f t="shared" ca="1" si="110"/>
        <v/>
      </c>
      <c r="BN518" s="75" t="str">
        <f t="shared" si="111"/>
        <v/>
      </c>
      <c r="BO518" s="75" t="str">
        <f t="shared" si="112"/>
        <v/>
      </c>
      <c r="BU518" s="4" t="str">
        <f>IF(IFERROR(VLOOKUP(C518,C519:C$1993,1,0),"")="","",COUNTIF(C:C,C518))</f>
        <v/>
      </c>
      <c r="BY518" s="5" t="str">
        <f>IF(B518="","",IF(BU518="",1+(MAX(BY$2:BY517)),""))</f>
        <v/>
      </c>
      <c r="BZ518" s="5" t="str">
        <f t="shared" si="113"/>
        <v/>
      </c>
      <c r="CA518" s="5" t="str">
        <f t="shared" si="114"/>
        <v/>
      </c>
      <c r="CB518" s="14" t="str">
        <f t="shared" si="115"/>
        <v/>
      </c>
      <c r="CC518" s="25"/>
      <c r="CD518" s="15"/>
      <c r="CE518" s="5" t="str">
        <f t="shared" si="106"/>
        <v/>
      </c>
      <c r="CH518" s="5" t="str">
        <f t="shared" si="116"/>
        <v/>
      </c>
      <c r="CI518" s="5" t="str">
        <f>IF(J518="","",IFERROR(IF(VLOOKUP(J518,J$2:J517,1,0)=0,"",""),J518))</f>
        <v/>
      </c>
      <c r="CJ518" s="22" t="str">
        <f>IF(CI518="","",(IFERROR(VLOOKUP(MID(CI518,1,1),$DA$2:DE$28,3,0),0)+IFERROR(VLOOKUP(MID(CI518,2,1),DA$2:DE$28,4,0),0)+IFERROR(VLOOKUP(MID(CI518,3,1),DA$2:DE$28,5,0),0)+(ROW(CI518)/1000000000000)))</f>
        <v/>
      </c>
      <c r="CL518" s="5">
        <v>517</v>
      </c>
      <c r="CM518" s="5" t="str">
        <f>IFERROR(VLOOKUP(CL518,CH$2:CI1594,2,0),"")</f>
        <v/>
      </c>
      <c r="DG518" s="5" t="e">
        <f>IF(REPORTE!AH$2="si",IF(C518=VALUE(REPORTE!C$22),IF(SUM(DG519:DG$1993),CONCATENATE(INT(B518),", "),INT(B518)),""),IF(C518=VALUE(REPORTE!C$21),IF(SUM(DG519:DG$1993),CONCATENATE(INT(B518),", "),INT(B518)),""))</f>
        <v>#VALUE!</v>
      </c>
    </row>
    <row r="519" spans="1:111" s="5" customFormat="1" ht="15" customHeight="1" x14ac:dyDescent="0.25">
      <c r="A519" s="4" t="str">
        <f t="shared" ca="1" si="108"/>
        <v/>
      </c>
      <c r="B519" s="6"/>
      <c r="C519" s="6"/>
      <c r="D519" s="1" t="str">
        <f>IFERROR(INDEX('padron cfe'!B:B,MATCH(DATOS!C519,'padron cfe'!A:A,0),1),"")</f>
        <v/>
      </c>
      <c r="E519" s="4"/>
      <c r="F519" s="4"/>
      <c r="G519" s="4"/>
      <c r="H519" s="5" t="str">
        <f>IF(F519="","",IFERROR(CONCATENATE("PEUA",VLOOKUP(ESTADO,REPORTE!AV$2:AW$33,2,0),DIDTRITO_FORM,CADER_FORM,IFERROR(INDEX(BS:BS,MATCH(DAY(F519),BR:BR,0),1),DAY(F519)),IFERROR(INDEX(BS:BS,MATCH(MONTH(F519),BR:BR,0),1),MONTH(F519)),YEAR(F519),G519),""))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07"/>
        <v/>
      </c>
      <c r="T519" s="2" t="str">
        <f>IFERROR(INDEX('padron cfe'!D:D,MATCH(DATOS!C519,'padron cfe'!A:A,0),1),"")</f>
        <v/>
      </c>
      <c r="U519" s="4"/>
      <c r="V519" s="4"/>
      <c r="W519" s="4"/>
      <c r="X519" s="4"/>
      <c r="Y519" s="6"/>
      <c r="Z519" s="4"/>
      <c r="AA519" s="4" t="str">
        <f t="shared" si="109"/>
        <v/>
      </c>
      <c r="AB519" s="4"/>
      <c r="AC519" s="4"/>
      <c r="AD519" s="4"/>
      <c r="AE519" s="2" t="str">
        <f>IFERROR(IF(INDEX(AE$1:AE518,MATCH(J519,J$1:J518,0),1)=0,"",INDEX(AE$1:AE518,MATCH(J519,J$1:J518,0),1)),"")</f>
        <v/>
      </c>
      <c r="AF519" s="2" t="str">
        <f>IFERROR(IF(INDEX(AF$1:AF518,MATCH(J519,J$1:J518,0),1)=0,"",INDEX(AF$1:AF518,MATCH(J519,J$1:J518,0),1)),"")</f>
        <v/>
      </c>
      <c r="AG519" s="2" t="str">
        <f>IFERROR(IF(INDEX(AG$1:AG518,MATCH(J519,J$1:J518,0),1)=0,"",INDEX(AG$1:AG518,MATCH(J519,J$1:J518,0),1)),"")</f>
        <v/>
      </c>
      <c r="AH519" s="2"/>
      <c r="AI519" s="2"/>
      <c r="AJ519" s="2"/>
      <c r="AK519" s="4"/>
      <c r="AL519" s="4"/>
      <c r="AM519" s="4"/>
      <c r="AN519" s="4"/>
      <c r="AO519" s="4"/>
      <c r="AP519" s="4"/>
      <c r="AQ519" s="4"/>
      <c r="AR519" s="4"/>
      <c r="AS519" s="4"/>
      <c r="AU519" s="7"/>
      <c r="AV519" s="47"/>
      <c r="AW519" s="66"/>
      <c r="AX519" s="66"/>
      <c r="AY519" s="66"/>
      <c r="AZ519" s="78"/>
      <c r="BA519" s="66"/>
      <c r="BB519" s="66"/>
      <c r="BC519" s="4"/>
      <c r="BD519" s="69"/>
      <c r="BE519" s="4"/>
      <c r="BF519" s="4"/>
      <c r="BG519" s="9"/>
      <c r="BH519" s="4"/>
      <c r="BI519" s="4"/>
      <c r="BJ519" s="4"/>
      <c r="BK519" s="4"/>
      <c r="BL519" s="4"/>
      <c r="BM519" s="7" t="str">
        <f t="shared" ca="1" si="110"/>
        <v/>
      </c>
      <c r="BN519" s="75" t="str">
        <f t="shared" si="111"/>
        <v/>
      </c>
      <c r="BO519" s="75" t="str">
        <f t="shared" si="112"/>
        <v/>
      </c>
      <c r="BU519" s="4" t="str">
        <f>IF(IFERROR(VLOOKUP(C519,C520:C$1993,1,0),"")="","",COUNTIF(C:C,C519))</f>
        <v/>
      </c>
      <c r="BY519" s="5" t="str">
        <f>IF(B519="","",IF(BU519="",1+(MAX(BY$2:BY518)),""))</f>
        <v/>
      </c>
      <c r="BZ519" s="5" t="str">
        <f t="shared" si="113"/>
        <v/>
      </c>
      <c r="CA519" s="5" t="str">
        <f t="shared" si="114"/>
        <v/>
      </c>
      <c r="CB519" s="14" t="str">
        <f t="shared" si="115"/>
        <v/>
      </c>
      <c r="CC519" s="25"/>
      <c r="CD519" s="15"/>
      <c r="CE519" s="5" t="str">
        <f t="shared" si="106"/>
        <v/>
      </c>
      <c r="CH519" s="5" t="str">
        <f t="shared" si="116"/>
        <v/>
      </c>
      <c r="CI519" s="5" t="str">
        <f>IF(J519="","",IFERROR(IF(VLOOKUP(J519,J$2:J518,1,0)=0,"",""),J519))</f>
        <v/>
      </c>
      <c r="CJ519" s="22" t="str">
        <f>IF(CI519="","",(IFERROR(VLOOKUP(MID(CI519,1,1),$DA$2:DE$28,3,0),0)+IFERROR(VLOOKUP(MID(CI519,2,1),DA$2:DE$28,4,0),0)+IFERROR(VLOOKUP(MID(CI519,3,1),DA$2:DE$28,5,0),0)+(ROW(CI519)/1000000000000)))</f>
        <v/>
      </c>
      <c r="CL519" s="5">
        <v>518</v>
      </c>
      <c r="CM519" s="5" t="str">
        <f>IFERROR(VLOOKUP(CL519,CH$2:CI1595,2,0),"")</f>
        <v/>
      </c>
      <c r="DG519" s="5" t="e">
        <f>IF(REPORTE!AH$2="si",IF(C519=VALUE(REPORTE!C$22),IF(SUM(DG520:DG$1993),CONCATENATE(INT(B519),", "),INT(B519)),""),IF(C519=VALUE(REPORTE!C$21),IF(SUM(DG520:DG$1993),CONCATENATE(INT(B519),", "),INT(B519)),""))</f>
        <v>#VALUE!</v>
      </c>
    </row>
    <row r="520" spans="1:111" s="5" customFormat="1" ht="15" customHeight="1" x14ac:dyDescent="0.25">
      <c r="A520" s="4" t="str">
        <f t="shared" ca="1" si="108"/>
        <v/>
      </c>
      <c r="B520" s="6"/>
      <c r="C520" s="6"/>
      <c r="D520" s="1" t="str">
        <f>IFERROR(INDEX('padron cfe'!B:B,MATCH(DATOS!C520,'padron cfe'!A:A,0),1),"")</f>
        <v/>
      </c>
      <c r="E520" s="4"/>
      <c r="F520" s="4"/>
      <c r="G520" s="4"/>
      <c r="H520" s="5" t="str">
        <f>IF(F520="","",IFERROR(CONCATENATE("PEUA",VLOOKUP(ESTADO,REPORTE!AV$2:AW$33,2,0),DIDTRITO_FORM,CADER_FORM,IFERROR(INDEX(BS:BS,MATCH(DAY(F520),BR:BR,0),1),DAY(F520)),IFERROR(INDEX(BS:BS,MATCH(MONTH(F520),BR:BR,0),1),MONTH(F520)),YEAR(F520),G520),""))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07"/>
        <v/>
      </c>
      <c r="T520" s="2" t="str">
        <f>IFERROR(INDEX('padron cfe'!D:D,MATCH(DATOS!C520,'padron cfe'!A:A,0),1),"")</f>
        <v/>
      </c>
      <c r="U520" s="4"/>
      <c r="V520" s="4"/>
      <c r="W520" s="4"/>
      <c r="X520" s="4"/>
      <c r="Y520" s="6"/>
      <c r="Z520" s="4"/>
      <c r="AA520" s="4" t="str">
        <f t="shared" si="109"/>
        <v/>
      </c>
      <c r="AB520" s="4"/>
      <c r="AC520" s="4"/>
      <c r="AD520" s="4"/>
      <c r="AE520" s="2" t="str">
        <f>IFERROR(IF(INDEX(AE$1:AE519,MATCH(J520,J$1:J519,0),1)=0,"",INDEX(AE$1:AE519,MATCH(J520,J$1:J519,0),1)),"")</f>
        <v/>
      </c>
      <c r="AF520" s="2" t="str">
        <f>IFERROR(IF(INDEX(AF$1:AF519,MATCH(J520,J$1:J519,0),1)=0,"",INDEX(AF$1:AF519,MATCH(J520,J$1:J519,0),1)),"")</f>
        <v/>
      </c>
      <c r="AG520" s="2" t="str">
        <f>IFERROR(IF(INDEX(AG$1:AG519,MATCH(J520,J$1:J519,0),1)=0,"",INDEX(AG$1:AG519,MATCH(J520,J$1:J519,0),1)),"")</f>
        <v/>
      </c>
      <c r="AH520" s="2"/>
      <c r="AI520" s="2"/>
      <c r="AJ520" s="2"/>
      <c r="AK520" s="4"/>
      <c r="AL520" s="4"/>
      <c r="AM520" s="4"/>
      <c r="AN520" s="4"/>
      <c r="AO520" s="4"/>
      <c r="AP520" s="4"/>
      <c r="AQ520" s="4"/>
      <c r="AR520" s="4"/>
      <c r="AS520" s="4"/>
      <c r="AU520" s="7"/>
      <c r="AV520" s="47"/>
      <c r="AW520" s="66"/>
      <c r="AX520" s="66"/>
      <c r="AY520" s="66"/>
      <c r="AZ520" s="78"/>
      <c r="BA520" s="66"/>
      <c r="BB520" s="66"/>
      <c r="BC520" s="4"/>
      <c r="BD520" s="69"/>
      <c r="BE520" s="4"/>
      <c r="BF520" s="4"/>
      <c r="BG520" s="9"/>
      <c r="BH520" s="4"/>
      <c r="BI520" s="4"/>
      <c r="BJ520" s="4"/>
      <c r="BK520" s="4"/>
      <c r="BL520" s="4"/>
      <c r="BM520" s="7" t="str">
        <f t="shared" ca="1" si="110"/>
        <v/>
      </c>
      <c r="BN520" s="75" t="str">
        <f t="shared" si="111"/>
        <v/>
      </c>
      <c r="BO520" s="75" t="str">
        <f t="shared" si="112"/>
        <v/>
      </c>
      <c r="BU520" s="4" t="str">
        <f>IF(IFERROR(VLOOKUP(C520,C521:C$1993,1,0),"")="","",COUNTIF(C:C,C520))</f>
        <v/>
      </c>
      <c r="BY520" s="5" t="str">
        <f>IF(B520="","",IF(BU520="",1+(MAX(BY$2:BY519)),""))</f>
        <v/>
      </c>
      <c r="BZ520" s="5" t="str">
        <f t="shared" si="113"/>
        <v/>
      </c>
      <c r="CA520" s="5" t="str">
        <f t="shared" si="114"/>
        <v/>
      </c>
      <c r="CB520" s="14" t="str">
        <f t="shared" si="115"/>
        <v/>
      </c>
      <c r="CC520" s="25"/>
      <c r="CD520" s="15"/>
      <c r="CE520" s="5" t="str">
        <f t="shared" si="106"/>
        <v/>
      </c>
      <c r="CH520" s="5" t="str">
        <f t="shared" si="116"/>
        <v/>
      </c>
      <c r="CI520" s="5" t="str">
        <f>IF(J520="","",IFERROR(IF(VLOOKUP(J520,J$2:J519,1,0)=0,"",""),J520))</f>
        <v/>
      </c>
      <c r="CJ520" s="22" t="str">
        <f>IF(CI520="","",(IFERROR(VLOOKUP(MID(CI520,1,1),$DA$2:DE$28,3,0),0)+IFERROR(VLOOKUP(MID(CI520,2,1),DA$2:DE$28,4,0),0)+IFERROR(VLOOKUP(MID(CI520,3,1),DA$2:DE$28,5,0),0)+(ROW(CI520)/1000000000000)))</f>
        <v/>
      </c>
      <c r="CL520" s="5">
        <v>519</v>
      </c>
      <c r="CM520" s="5" t="str">
        <f>IFERROR(VLOOKUP(CL520,CH$2:CI1596,2,0),"")</f>
        <v/>
      </c>
      <c r="DG520" s="5" t="e">
        <f>IF(REPORTE!AH$2="si",IF(C520=VALUE(REPORTE!C$22),IF(SUM(DG521:DG$1993),CONCATENATE(INT(B520),", "),INT(B520)),""),IF(C520=VALUE(REPORTE!C$21),IF(SUM(DG521:DG$1993),CONCATENATE(INT(B520),", "),INT(B520)),""))</f>
        <v>#VALUE!</v>
      </c>
    </row>
    <row r="521" spans="1:111" s="5" customFormat="1" ht="15" customHeight="1" x14ac:dyDescent="0.25">
      <c r="A521" s="4" t="str">
        <f t="shared" ca="1" si="108"/>
        <v/>
      </c>
      <c r="B521" s="6"/>
      <c r="C521" s="6"/>
      <c r="D521" s="1" t="str">
        <f>IFERROR(INDEX('padron cfe'!B:B,MATCH(DATOS!C521,'padron cfe'!A:A,0),1),"")</f>
        <v/>
      </c>
      <c r="E521" s="4"/>
      <c r="F521" s="4"/>
      <c r="G521" s="4"/>
      <c r="H521" s="5" t="str">
        <f>IF(F521="","",IFERROR(CONCATENATE("PEUA",VLOOKUP(ESTADO,REPORTE!AV$2:AW$33,2,0),DIDTRITO_FORM,CADER_FORM,IFERROR(INDEX(BS:BS,MATCH(DAY(F521),BR:BR,0),1),DAY(F521)),IFERROR(INDEX(BS:BS,MATCH(MONTH(F521),BR:BR,0),1),MONTH(F521)),YEAR(F521),G521),""))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07"/>
        <v/>
      </c>
      <c r="T521" s="2" t="str">
        <f>IFERROR(INDEX('padron cfe'!D:D,MATCH(DATOS!C521,'padron cfe'!A:A,0),1),"")</f>
        <v/>
      </c>
      <c r="U521" s="4"/>
      <c r="V521" s="4"/>
      <c r="W521" s="4"/>
      <c r="X521" s="4"/>
      <c r="Y521" s="6"/>
      <c r="Z521" s="4"/>
      <c r="AA521" s="4" t="str">
        <f t="shared" si="109"/>
        <v/>
      </c>
      <c r="AB521" s="4"/>
      <c r="AC521" s="4"/>
      <c r="AD521" s="4"/>
      <c r="AE521" s="2" t="str">
        <f>IFERROR(IF(INDEX(AE$1:AE520,MATCH(J521,J$1:J520,0),1)=0,"",INDEX(AE$1:AE520,MATCH(J521,J$1:J520,0),1)),"")</f>
        <v/>
      </c>
      <c r="AF521" s="2" t="str">
        <f>IFERROR(IF(INDEX(AF$1:AF520,MATCH(J521,J$1:J520,0),1)=0,"",INDEX(AF$1:AF520,MATCH(J521,J$1:J520,0),1)),"")</f>
        <v/>
      </c>
      <c r="AG521" s="2" t="str">
        <f>IFERROR(IF(INDEX(AG$1:AG520,MATCH(J521,J$1:J520,0),1)=0,"",INDEX(AG$1:AG520,MATCH(J521,J$1:J520,0),1)),"")</f>
        <v/>
      </c>
      <c r="AH521" s="2"/>
      <c r="AI521" s="2"/>
      <c r="AJ521" s="2"/>
      <c r="AK521" s="4"/>
      <c r="AL521" s="4"/>
      <c r="AM521" s="4"/>
      <c r="AN521" s="4"/>
      <c r="AO521" s="4"/>
      <c r="AP521" s="4"/>
      <c r="AQ521" s="4"/>
      <c r="AR521" s="4"/>
      <c r="AS521" s="4"/>
      <c r="AU521" s="7"/>
      <c r="AV521" s="47"/>
      <c r="AW521" s="66"/>
      <c r="AX521" s="66"/>
      <c r="AY521" s="66"/>
      <c r="AZ521" s="78"/>
      <c r="BA521" s="66"/>
      <c r="BB521" s="66"/>
      <c r="BC521" s="4"/>
      <c r="BD521" s="69"/>
      <c r="BE521" s="4"/>
      <c r="BF521" s="4"/>
      <c r="BG521" s="9"/>
      <c r="BH521" s="4"/>
      <c r="BI521" s="4"/>
      <c r="BJ521" s="4"/>
      <c r="BK521" s="4"/>
      <c r="BL521" s="4"/>
      <c r="BM521" s="7" t="str">
        <f t="shared" ca="1" si="110"/>
        <v/>
      </c>
      <c r="BN521" s="75" t="str">
        <f t="shared" si="111"/>
        <v/>
      </c>
      <c r="BO521" s="75" t="str">
        <f t="shared" si="112"/>
        <v/>
      </c>
      <c r="BU521" s="4" t="str">
        <f>IF(IFERROR(VLOOKUP(C521,C522:C$1993,1,0),"")="","",COUNTIF(C:C,C521))</f>
        <v/>
      </c>
      <c r="BY521" s="5" t="str">
        <f>IF(B521="","",IF(BU521="",1+(MAX(BY$2:BY520)),""))</f>
        <v/>
      </c>
      <c r="BZ521" s="5" t="str">
        <f t="shared" si="113"/>
        <v/>
      </c>
      <c r="CA521" s="5" t="str">
        <f t="shared" si="114"/>
        <v/>
      </c>
      <c r="CB521" s="14" t="str">
        <f t="shared" si="115"/>
        <v/>
      </c>
      <c r="CC521" s="25"/>
      <c r="CD521" s="15"/>
      <c r="CE521" s="5" t="str">
        <f t="shared" si="106"/>
        <v/>
      </c>
      <c r="CH521" s="5" t="str">
        <f t="shared" si="116"/>
        <v/>
      </c>
      <c r="CI521" s="5" t="str">
        <f>IF(J521="","",IFERROR(IF(VLOOKUP(J521,J$2:J520,1,0)=0,"",""),J521))</f>
        <v/>
      </c>
      <c r="CJ521" s="22" t="str">
        <f>IF(CI521="","",(IFERROR(VLOOKUP(MID(CI521,1,1),$DA$2:DE$28,3,0),0)+IFERROR(VLOOKUP(MID(CI521,2,1),DA$2:DE$28,4,0),0)+IFERROR(VLOOKUP(MID(CI521,3,1),DA$2:DE$28,5,0),0)+(ROW(CI521)/1000000000000)))</f>
        <v/>
      </c>
      <c r="CL521" s="5">
        <v>520</v>
      </c>
      <c r="CM521" s="5" t="str">
        <f>IFERROR(VLOOKUP(CL521,CH$2:CI1597,2,0),"")</f>
        <v/>
      </c>
      <c r="DG521" s="5" t="e">
        <f>IF(REPORTE!AH$2="si",IF(C521=VALUE(REPORTE!C$22),IF(SUM(DG522:DG$1993),CONCATENATE(INT(B521),", "),INT(B521)),""),IF(C521=VALUE(REPORTE!C$21),IF(SUM(DG522:DG$1993),CONCATENATE(INT(B521),", "),INT(B521)),""))</f>
        <v>#VALUE!</v>
      </c>
    </row>
    <row r="522" spans="1:111" s="5" customFormat="1" ht="15" customHeight="1" x14ac:dyDescent="0.25">
      <c r="A522" s="4" t="str">
        <f t="shared" ca="1" si="108"/>
        <v/>
      </c>
      <c r="B522" s="6"/>
      <c r="C522" s="6"/>
      <c r="D522" s="1" t="str">
        <f>IFERROR(INDEX('padron cfe'!B:B,MATCH(DATOS!C522,'padron cfe'!A:A,0),1),"")</f>
        <v/>
      </c>
      <c r="E522" s="4"/>
      <c r="F522" s="4"/>
      <c r="G522" s="4"/>
      <c r="H522" s="5" t="str">
        <f>IF(F522="","",IFERROR(CONCATENATE("PEUA",VLOOKUP(ESTADO,REPORTE!AV$2:AW$33,2,0),DIDTRITO_FORM,CADER_FORM,IFERROR(INDEX(BS:BS,MATCH(DAY(F522),BR:BR,0),1),DAY(F522)),IFERROR(INDEX(BS:BS,MATCH(MONTH(F522),BR:BR,0),1),MONTH(F522)),YEAR(F522),G522),""))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07"/>
        <v/>
      </c>
      <c r="T522" s="2" t="str">
        <f>IFERROR(INDEX('padron cfe'!D:D,MATCH(DATOS!C522,'padron cfe'!A:A,0),1),"")</f>
        <v/>
      </c>
      <c r="U522" s="4"/>
      <c r="V522" s="4"/>
      <c r="W522" s="4"/>
      <c r="X522" s="4"/>
      <c r="Y522" s="6"/>
      <c r="Z522" s="4"/>
      <c r="AA522" s="4" t="str">
        <f t="shared" si="109"/>
        <v/>
      </c>
      <c r="AB522" s="4"/>
      <c r="AC522" s="4"/>
      <c r="AD522" s="4"/>
      <c r="AE522" s="2" t="str">
        <f>IFERROR(IF(INDEX(AE$1:AE521,MATCH(J522,J$1:J521,0),1)=0,"",INDEX(AE$1:AE521,MATCH(J522,J$1:J521,0),1)),"")</f>
        <v/>
      </c>
      <c r="AF522" s="2" t="str">
        <f>IFERROR(IF(INDEX(AF$1:AF521,MATCH(J522,J$1:J521,0),1)=0,"",INDEX(AF$1:AF521,MATCH(J522,J$1:J521,0),1)),"")</f>
        <v/>
      </c>
      <c r="AG522" s="2" t="str">
        <f>IFERROR(IF(INDEX(AG$1:AG521,MATCH(J522,J$1:J521,0),1)=0,"",INDEX(AG$1:AG521,MATCH(J522,J$1:J521,0),1)),"")</f>
        <v/>
      </c>
      <c r="AH522" s="2"/>
      <c r="AI522" s="2"/>
      <c r="AJ522" s="2"/>
      <c r="AK522" s="4"/>
      <c r="AL522" s="4"/>
      <c r="AM522" s="4"/>
      <c r="AN522" s="4"/>
      <c r="AO522" s="4"/>
      <c r="AP522" s="4"/>
      <c r="AQ522" s="4"/>
      <c r="AR522" s="4"/>
      <c r="AS522" s="4"/>
      <c r="AU522" s="7"/>
      <c r="AV522" s="47"/>
      <c r="AW522" s="66"/>
      <c r="AX522" s="66"/>
      <c r="AY522" s="66"/>
      <c r="AZ522" s="78"/>
      <c r="BA522" s="66"/>
      <c r="BB522" s="66"/>
      <c r="BC522" s="4"/>
      <c r="BD522" s="69"/>
      <c r="BE522" s="4"/>
      <c r="BF522" s="4"/>
      <c r="BG522" s="9"/>
      <c r="BH522" s="4"/>
      <c r="BI522" s="4"/>
      <c r="BJ522" s="4"/>
      <c r="BK522" s="4"/>
      <c r="BL522" s="4"/>
      <c r="BM522" s="7" t="str">
        <f t="shared" ca="1" si="110"/>
        <v/>
      </c>
      <c r="BN522" s="75" t="str">
        <f t="shared" si="111"/>
        <v/>
      </c>
      <c r="BO522" s="75" t="str">
        <f t="shared" si="112"/>
        <v/>
      </c>
      <c r="BU522" s="4" t="str">
        <f>IF(IFERROR(VLOOKUP(C522,C523:C$1993,1,0),"")="","",COUNTIF(C:C,C522))</f>
        <v/>
      </c>
      <c r="BY522" s="5" t="str">
        <f>IF(B522="","",IF(BU522="",1+(MAX(BY$2:BY521)),""))</f>
        <v/>
      </c>
      <c r="BZ522" s="5" t="str">
        <f t="shared" si="113"/>
        <v/>
      </c>
      <c r="CA522" s="5" t="str">
        <f t="shared" si="114"/>
        <v/>
      </c>
      <c r="CB522" s="14" t="str">
        <f t="shared" si="115"/>
        <v/>
      </c>
      <c r="CC522" s="25"/>
      <c r="CD522" s="15"/>
      <c r="CE522" s="5" t="str">
        <f t="shared" si="106"/>
        <v/>
      </c>
      <c r="CH522" s="5" t="str">
        <f t="shared" si="116"/>
        <v/>
      </c>
      <c r="CI522" s="5" t="str">
        <f>IF(J522="","",IFERROR(IF(VLOOKUP(J522,J$2:J521,1,0)=0,"",""),J522))</f>
        <v/>
      </c>
      <c r="CJ522" s="22" t="str">
        <f>IF(CI522="","",(IFERROR(VLOOKUP(MID(CI522,1,1),$DA$2:DE$28,3,0),0)+IFERROR(VLOOKUP(MID(CI522,2,1),DA$2:DE$28,4,0),0)+IFERROR(VLOOKUP(MID(CI522,3,1),DA$2:DE$28,5,0),0)+(ROW(CI522)/1000000000000)))</f>
        <v/>
      </c>
      <c r="CL522" s="5">
        <v>521</v>
      </c>
      <c r="CM522" s="5" t="str">
        <f>IFERROR(VLOOKUP(CL522,CH$2:CI1598,2,0),"")</f>
        <v/>
      </c>
      <c r="DG522" s="5" t="e">
        <f>IF(REPORTE!AH$2="si",IF(C522=VALUE(REPORTE!C$22),IF(SUM(DG523:DG$1993),CONCATENATE(INT(B522),", "),INT(B522)),""),IF(C522=VALUE(REPORTE!C$21),IF(SUM(DG523:DG$1993),CONCATENATE(INT(B522),", "),INT(B522)),""))</f>
        <v>#VALUE!</v>
      </c>
    </row>
    <row r="523" spans="1:111" s="5" customFormat="1" ht="15" customHeight="1" x14ac:dyDescent="0.25">
      <c r="A523" s="4" t="str">
        <f t="shared" ca="1" si="108"/>
        <v/>
      </c>
      <c r="B523" s="6"/>
      <c r="C523" s="6"/>
      <c r="D523" s="1" t="str">
        <f>IFERROR(INDEX('padron cfe'!B:B,MATCH(DATOS!C523,'padron cfe'!A:A,0),1),"")</f>
        <v/>
      </c>
      <c r="E523" s="4"/>
      <c r="F523" s="4"/>
      <c r="G523" s="4"/>
      <c r="H523" s="5" t="str">
        <f>IF(F523="","",IFERROR(CONCATENATE("PEUA",VLOOKUP(ESTADO,REPORTE!AV$2:AW$33,2,0),DIDTRITO_FORM,CADER_FORM,IFERROR(INDEX(BS:BS,MATCH(DAY(F523),BR:BR,0),1),DAY(F523)),IFERROR(INDEX(BS:BS,MATCH(MONTH(F523),BR:BR,0),1),MONTH(F523)),YEAR(F523),G523),""))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07"/>
        <v/>
      </c>
      <c r="T523" s="2" t="str">
        <f>IFERROR(INDEX('padron cfe'!D:D,MATCH(DATOS!C523,'padron cfe'!A:A,0),1),"")</f>
        <v/>
      </c>
      <c r="U523" s="4"/>
      <c r="V523" s="4"/>
      <c r="W523" s="4"/>
      <c r="X523" s="4"/>
      <c r="Y523" s="6"/>
      <c r="Z523" s="4"/>
      <c r="AA523" s="4" t="str">
        <f t="shared" si="109"/>
        <v/>
      </c>
      <c r="AB523" s="4"/>
      <c r="AC523" s="4"/>
      <c r="AD523" s="4"/>
      <c r="AE523" s="2" t="str">
        <f>IFERROR(IF(INDEX(AE$1:AE522,MATCH(J523,J$1:J522,0),1)=0,"",INDEX(AE$1:AE522,MATCH(J523,J$1:J522,0),1)),"")</f>
        <v/>
      </c>
      <c r="AF523" s="2" t="str">
        <f>IFERROR(IF(INDEX(AF$1:AF522,MATCH(J523,J$1:J522,0),1)=0,"",INDEX(AF$1:AF522,MATCH(J523,J$1:J522,0),1)),"")</f>
        <v/>
      </c>
      <c r="AG523" s="2" t="str">
        <f>IFERROR(IF(INDEX(AG$1:AG522,MATCH(J523,J$1:J522,0),1)=0,"",INDEX(AG$1:AG522,MATCH(J523,J$1:J522,0),1)),"")</f>
        <v/>
      </c>
      <c r="AH523" s="2"/>
      <c r="AI523" s="2"/>
      <c r="AJ523" s="2"/>
      <c r="AK523" s="4"/>
      <c r="AL523" s="4"/>
      <c r="AM523" s="4"/>
      <c r="AN523" s="4"/>
      <c r="AO523" s="4"/>
      <c r="AP523" s="4"/>
      <c r="AQ523" s="4"/>
      <c r="AR523" s="4"/>
      <c r="AS523" s="4"/>
      <c r="AU523" s="7"/>
      <c r="AV523" s="47"/>
      <c r="AW523" s="66"/>
      <c r="AX523" s="66"/>
      <c r="AY523" s="66"/>
      <c r="AZ523" s="78"/>
      <c r="BA523" s="66"/>
      <c r="BB523" s="66"/>
      <c r="BC523" s="4"/>
      <c r="BD523" s="69"/>
      <c r="BE523" s="4"/>
      <c r="BF523" s="4"/>
      <c r="BG523" s="9"/>
      <c r="BH523" s="4"/>
      <c r="BI523" s="4"/>
      <c r="BJ523" s="4"/>
      <c r="BK523" s="4"/>
      <c r="BL523" s="4"/>
      <c r="BM523" s="7" t="str">
        <f t="shared" ca="1" si="110"/>
        <v/>
      </c>
      <c r="BN523" s="75" t="str">
        <f t="shared" si="111"/>
        <v/>
      </c>
      <c r="BO523" s="75" t="str">
        <f t="shared" si="112"/>
        <v/>
      </c>
      <c r="BU523" s="4" t="str">
        <f>IF(IFERROR(VLOOKUP(C523,C524:C$1993,1,0),"")="","",COUNTIF(C:C,C523))</f>
        <v/>
      </c>
      <c r="BY523" s="5" t="str">
        <f>IF(B523="","",IF(BU523="",1+(MAX(BY$2:BY522)),""))</f>
        <v/>
      </c>
      <c r="BZ523" s="5" t="str">
        <f t="shared" si="113"/>
        <v/>
      </c>
      <c r="CA523" s="5" t="str">
        <f t="shared" si="114"/>
        <v/>
      </c>
      <c r="CB523" s="14" t="str">
        <f t="shared" si="115"/>
        <v/>
      </c>
      <c r="CC523" s="25"/>
      <c r="CD523" s="15"/>
      <c r="CE523" s="5" t="str">
        <f t="shared" si="106"/>
        <v/>
      </c>
      <c r="CH523" s="5" t="str">
        <f t="shared" si="116"/>
        <v/>
      </c>
      <c r="CI523" s="5" t="str">
        <f>IF(J523="","",IFERROR(IF(VLOOKUP(J523,J$2:J522,1,0)=0,"",""),J523))</f>
        <v/>
      </c>
      <c r="CJ523" s="22" t="str">
        <f>IF(CI523="","",(IFERROR(VLOOKUP(MID(CI523,1,1),$DA$2:DE$28,3,0),0)+IFERROR(VLOOKUP(MID(CI523,2,1),DA$2:DE$28,4,0),0)+IFERROR(VLOOKUP(MID(CI523,3,1),DA$2:DE$28,5,0),0)+(ROW(CI523)/1000000000000)))</f>
        <v/>
      </c>
      <c r="CL523" s="5">
        <v>522</v>
      </c>
      <c r="CM523" s="5" t="str">
        <f>IFERROR(VLOOKUP(CL523,CH$2:CI1599,2,0),"")</f>
        <v/>
      </c>
      <c r="DG523" s="5" t="e">
        <f>IF(REPORTE!AH$2="si",IF(C523=VALUE(REPORTE!C$22),IF(SUM(DG524:DG$1993),CONCATENATE(INT(B523),", "),INT(B523)),""),IF(C523=VALUE(REPORTE!C$21),IF(SUM(DG524:DG$1993),CONCATENATE(INT(B523),", "),INT(B523)),""))</f>
        <v>#VALUE!</v>
      </c>
    </row>
    <row r="524" spans="1:111" s="5" customFormat="1" ht="15" customHeight="1" x14ac:dyDescent="0.25">
      <c r="A524" s="4" t="str">
        <f t="shared" ca="1" si="108"/>
        <v/>
      </c>
      <c r="B524" s="6"/>
      <c r="C524" s="6"/>
      <c r="D524" s="1" t="str">
        <f>IFERROR(INDEX('padron cfe'!B:B,MATCH(DATOS!C524,'padron cfe'!A:A,0),1),"")</f>
        <v/>
      </c>
      <c r="E524" s="4"/>
      <c r="F524" s="4"/>
      <c r="G524" s="4"/>
      <c r="H524" s="5" t="str">
        <f>IF(F524="","",IFERROR(CONCATENATE("PEUA",VLOOKUP(ESTADO,REPORTE!AV$2:AW$33,2,0),DIDTRITO_FORM,CADER_FORM,IFERROR(INDEX(BS:BS,MATCH(DAY(F524),BR:BR,0),1),DAY(F524)),IFERROR(INDEX(BS:BS,MATCH(MONTH(F524),BR:BR,0),1),MONTH(F524)),YEAR(F524),G524),""))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07"/>
        <v/>
      </c>
      <c r="T524" s="2" t="str">
        <f>IFERROR(INDEX('padron cfe'!D:D,MATCH(DATOS!C524,'padron cfe'!A:A,0),1),"")</f>
        <v/>
      </c>
      <c r="U524" s="4"/>
      <c r="V524" s="4"/>
      <c r="W524" s="4"/>
      <c r="X524" s="4"/>
      <c r="Y524" s="6"/>
      <c r="Z524" s="4"/>
      <c r="AA524" s="4" t="str">
        <f t="shared" si="109"/>
        <v/>
      </c>
      <c r="AB524" s="4"/>
      <c r="AC524" s="4"/>
      <c r="AD524" s="4"/>
      <c r="AE524" s="2" t="str">
        <f>IFERROR(IF(INDEX(AE$1:AE523,MATCH(J524,J$1:J523,0),1)=0,"",INDEX(AE$1:AE523,MATCH(J524,J$1:J523,0),1)),"")</f>
        <v/>
      </c>
      <c r="AF524" s="2" t="str">
        <f>IFERROR(IF(INDEX(AF$1:AF523,MATCH(J524,J$1:J523,0),1)=0,"",INDEX(AF$1:AF523,MATCH(J524,J$1:J523,0),1)),"")</f>
        <v/>
      </c>
      <c r="AG524" s="2" t="str">
        <f>IFERROR(IF(INDEX(AG$1:AG523,MATCH(J524,J$1:J523,0),1)=0,"",INDEX(AG$1:AG523,MATCH(J524,J$1:J523,0),1)),"")</f>
        <v/>
      </c>
      <c r="AH524" s="2"/>
      <c r="AI524" s="2"/>
      <c r="AJ524" s="2"/>
      <c r="AK524" s="4"/>
      <c r="AL524" s="4"/>
      <c r="AM524" s="4"/>
      <c r="AN524" s="4"/>
      <c r="AO524" s="4"/>
      <c r="AP524" s="4"/>
      <c r="AQ524" s="4"/>
      <c r="AR524" s="4"/>
      <c r="AS524" s="4"/>
      <c r="AU524" s="7"/>
      <c r="AV524" s="47"/>
      <c r="AW524" s="66"/>
      <c r="AX524" s="66"/>
      <c r="AY524" s="66"/>
      <c r="AZ524" s="78"/>
      <c r="BA524" s="66"/>
      <c r="BB524" s="66"/>
      <c r="BC524" s="4"/>
      <c r="BD524" s="69"/>
      <c r="BE524" s="4"/>
      <c r="BF524" s="4"/>
      <c r="BG524" s="9"/>
      <c r="BH524" s="4"/>
      <c r="BI524" s="4"/>
      <c r="BJ524" s="4"/>
      <c r="BK524" s="4"/>
      <c r="BL524" s="4"/>
      <c r="BM524" s="7" t="str">
        <f t="shared" ca="1" si="110"/>
        <v/>
      </c>
      <c r="BN524" s="75" t="str">
        <f t="shared" si="111"/>
        <v/>
      </c>
      <c r="BO524" s="75" t="str">
        <f t="shared" si="112"/>
        <v/>
      </c>
      <c r="BU524" s="4" t="str">
        <f>IF(IFERROR(VLOOKUP(C524,C525:C$1993,1,0),"")="","",COUNTIF(C:C,C524))</f>
        <v/>
      </c>
      <c r="BY524" s="5" t="str">
        <f>IF(B524="","",IF(BU524="",1+(MAX(BY$2:BY523)),""))</f>
        <v/>
      </c>
      <c r="BZ524" s="5" t="str">
        <f t="shared" si="113"/>
        <v/>
      </c>
      <c r="CA524" s="5" t="str">
        <f t="shared" si="114"/>
        <v/>
      </c>
      <c r="CB524" s="14" t="str">
        <f t="shared" si="115"/>
        <v/>
      </c>
      <c r="CC524" s="25"/>
      <c r="CD524" s="15"/>
      <c r="CE524" s="5" t="str">
        <f t="shared" si="106"/>
        <v/>
      </c>
      <c r="CH524" s="5" t="str">
        <f t="shared" si="116"/>
        <v/>
      </c>
      <c r="CI524" s="5" t="str">
        <f>IF(J524="","",IFERROR(IF(VLOOKUP(J524,J$2:J523,1,0)=0,"",""),J524))</f>
        <v/>
      </c>
      <c r="CJ524" s="22" t="str">
        <f>IF(CI524="","",(IFERROR(VLOOKUP(MID(CI524,1,1),$DA$2:DE$28,3,0),0)+IFERROR(VLOOKUP(MID(CI524,2,1),DA$2:DE$28,4,0),0)+IFERROR(VLOOKUP(MID(CI524,3,1),DA$2:DE$28,5,0),0)+(ROW(CI524)/1000000000000)))</f>
        <v/>
      </c>
      <c r="CL524" s="5">
        <v>523</v>
      </c>
      <c r="CM524" s="5" t="str">
        <f>IFERROR(VLOOKUP(CL524,CH$2:CI1600,2,0),"")</f>
        <v/>
      </c>
      <c r="DG524" s="5" t="e">
        <f>IF(REPORTE!AH$2="si",IF(C524=VALUE(REPORTE!C$22),IF(SUM(DG525:DG$1993),CONCATENATE(INT(B524),", "),INT(B524)),""),IF(C524=VALUE(REPORTE!C$21),IF(SUM(DG525:DG$1993),CONCATENATE(INT(B524),", "),INT(B524)),""))</f>
        <v>#VALUE!</v>
      </c>
    </row>
    <row r="525" spans="1:111" s="5" customFormat="1" ht="15" customHeight="1" x14ac:dyDescent="0.25">
      <c r="A525" s="4" t="str">
        <f t="shared" ca="1" si="108"/>
        <v/>
      </c>
      <c r="B525" s="6"/>
      <c r="C525" s="6"/>
      <c r="D525" s="1" t="str">
        <f>IFERROR(INDEX('padron cfe'!B:B,MATCH(DATOS!C525,'padron cfe'!A:A,0),1),"")</f>
        <v/>
      </c>
      <c r="E525" s="4"/>
      <c r="F525" s="4"/>
      <c r="G525" s="4"/>
      <c r="H525" s="5" t="str">
        <f>IF(F525="","",IFERROR(CONCATENATE("PEUA",VLOOKUP(ESTADO,REPORTE!AV$2:AW$33,2,0),DIDTRITO_FORM,CADER_FORM,IFERROR(INDEX(BS:BS,MATCH(DAY(F525),BR:BR,0),1),DAY(F525)),IFERROR(INDEX(BS:BS,MATCH(MONTH(F525),BR:BR,0),1),MONTH(F525)),YEAR(F525),G525),""))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07"/>
        <v/>
      </c>
      <c r="T525" s="2" t="str">
        <f>IFERROR(INDEX('padron cfe'!D:D,MATCH(DATOS!C525,'padron cfe'!A:A,0),1),"")</f>
        <v/>
      </c>
      <c r="U525" s="4"/>
      <c r="V525" s="4"/>
      <c r="W525" s="4"/>
      <c r="X525" s="4"/>
      <c r="Y525" s="6"/>
      <c r="Z525" s="4"/>
      <c r="AA525" s="4" t="str">
        <f t="shared" si="109"/>
        <v/>
      </c>
      <c r="AB525" s="4"/>
      <c r="AC525" s="4"/>
      <c r="AD525" s="4"/>
      <c r="AE525" s="2" t="str">
        <f>IFERROR(IF(INDEX(AE$1:AE524,MATCH(J525,J$1:J524,0),1)=0,"",INDEX(AE$1:AE524,MATCH(J525,J$1:J524,0),1)),"")</f>
        <v/>
      </c>
      <c r="AF525" s="2" t="str">
        <f>IFERROR(IF(INDEX(AF$1:AF524,MATCH(J525,J$1:J524,0),1)=0,"",INDEX(AF$1:AF524,MATCH(J525,J$1:J524,0),1)),"")</f>
        <v/>
      </c>
      <c r="AG525" s="2" t="str">
        <f>IFERROR(IF(INDEX(AG$1:AG524,MATCH(J525,J$1:J524,0),1)=0,"",INDEX(AG$1:AG524,MATCH(J525,J$1:J524,0),1)),"")</f>
        <v/>
      </c>
      <c r="AH525" s="2"/>
      <c r="AI525" s="2"/>
      <c r="AJ525" s="2"/>
      <c r="AK525" s="4"/>
      <c r="AL525" s="4"/>
      <c r="AM525" s="4"/>
      <c r="AN525" s="4"/>
      <c r="AO525" s="4"/>
      <c r="AP525" s="4"/>
      <c r="AQ525" s="4"/>
      <c r="AR525" s="4"/>
      <c r="AS525" s="4"/>
      <c r="AU525" s="7"/>
      <c r="AV525" s="47"/>
      <c r="AW525" s="66"/>
      <c r="AX525" s="66"/>
      <c r="AY525" s="66"/>
      <c r="AZ525" s="78"/>
      <c r="BA525" s="66"/>
      <c r="BB525" s="66"/>
      <c r="BC525" s="4"/>
      <c r="BD525" s="69"/>
      <c r="BE525" s="4"/>
      <c r="BF525" s="4"/>
      <c r="BG525" s="9"/>
      <c r="BH525" s="4"/>
      <c r="BI525" s="4"/>
      <c r="BJ525" s="4"/>
      <c r="BK525" s="4"/>
      <c r="BL525" s="4"/>
      <c r="BM525" s="7" t="str">
        <f t="shared" ca="1" si="110"/>
        <v/>
      </c>
      <c r="BN525" s="75" t="str">
        <f t="shared" si="111"/>
        <v/>
      </c>
      <c r="BO525" s="75" t="str">
        <f t="shared" si="112"/>
        <v/>
      </c>
      <c r="BU525" s="4" t="str">
        <f>IF(IFERROR(VLOOKUP(C525,C526:C$1993,1,0),"")="","",COUNTIF(C:C,C525))</f>
        <v/>
      </c>
      <c r="BY525" s="5" t="str">
        <f>IF(B525="","",IF(BU525="",1+(MAX(BY$2:BY524)),""))</f>
        <v/>
      </c>
      <c r="BZ525" s="5" t="str">
        <f t="shared" si="113"/>
        <v/>
      </c>
      <c r="CA525" s="5" t="str">
        <f t="shared" si="114"/>
        <v/>
      </c>
      <c r="CB525" s="14" t="str">
        <f t="shared" si="115"/>
        <v/>
      </c>
      <c r="CC525" s="25"/>
      <c r="CD525" s="15"/>
      <c r="CE525" s="5" t="str">
        <f t="shared" si="106"/>
        <v/>
      </c>
      <c r="CH525" s="5" t="str">
        <f t="shared" si="116"/>
        <v/>
      </c>
      <c r="CI525" s="5" t="str">
        <f>IF(J525="","",IFERROR(IF(VLOOKUP(J525,J$2:J524,1,0)=0,"",""),J525))</f>
        <v/>
      </c>
      <c r="CJ525" s="22" t="str">
        <f>IF(CI525="","",(IFERROR(VLOOKUP(MID(CI525,1,1),$DA$2:DE$28,3,0),0)+IFERROR(VLOOKUP(MID(CI525,2,1),DA$2:DE$28,4,0),0)+IFERROR(VLOOKUP(MID(CI525,3,1),DA$2:DE$28,5,0),0)+(ROW(CI525)/1000000000000)))</f>
        <v/>
      </c>
      <c r="CL525" s="5">
        <v>524</v>
      </c>
      <c r="CM525" s="5" t="str">
        <f>IFERROR(VLOOKUP(CL525,CH$2:CI1601,2,0),"")</f>
        <v/>
      </c>
      <c r="DG525" s="5" t="e">
        <f>IF(REPORTE!AH$2="si",IF(C525=VALUE(REPORTE!C$22),IF(SUM(DG526:DG$1993),CONCATENATE(INT(B525),", "),INT(B525)),""),IF(C525=VALUE(REPORTE!C$21),IF(SUM(DG526:DG$1993),CONCATENATE(INT(B525),", "),INT(B525)),""))</f>
        <v>#VALUE!</v>
      </c>
    </row>
    <row r="526" spans="1:111" s="5" customFormat="1" ht="15" customHeight="1" x14ac:dyDescent="0.25">
      <c r="A526" s="4" t="str">
        <f t="shared" ca="1" si="108"/>
        <v/>
      </c>
      <c r="B526" s="6"/>
      <c r="C526" s="6"/>
      <c r="D526" s="1" t="str">
        <f>IFERROR(INDEX('padron cfe'!B:B,MATCH(DATOS!C526,'padron cfe'!A:A,0),1),"")</f>
        <v/>
      </c>
      <c r="E526" s="4"/>
      <c r="F526" s="4"/>
      <c r="G526" s="4"/>
      <c r="H526" s="5" t="str">
        <f>IF(F526="","",IFERROR(CONCATENATE("PEUA",VLOOKUP(ESTADO,REPORTE!AV$2:AW$33,2,0),DIDTRITO_FORM,CADER_FORM,IFERROR(INDEX(BS:BS,MATCH(DAY(F526),BR:BR,0),1),DAY(F526)),IFERROR(INDEX(BS:BS,MATCH(MONTH(F526),BR:BR,0),1),MONTH(F526)),YEAR(F526),G526),""))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07"/>
        <v/>
      </c>
      <c r="T526" s="2" t="str">
        <f>IFERROR(INDEX('padron cfe'!D:D,MATCH(DATOS!C526,'padron cfe'!A:A,0),1),"")</f>
        <v/>
      </c>
      <c r="U526" s="4"/>
      <c r="V526" s="4"/>
      <c r="W526" s="4"/>
      <c r="X526" s="4"/>
      <c r="Y526" s="6"/>
      <c r="Z526" s="4"/>
      <c r="AA526" s="4" t="str">
        <f t="shared" si="109"/>
        <v/>
      </c>
      <c r="AB526" s="4"/>
      <c r="AC526" s="4"/>
      <c r="AD526" s="4"/>
      <c r="AE526" s="2" t="str">
        <f>IFERROR(IF(INDEX(AE$1:AE525,MATCH(J526,J$1:J525,0),1)=0,"",INDEX(AE$1:AE525,MATCH(J526,J$1:J525,0),1)),"")</f>
        <v/>
      </c>
      <c r="AF526" s="2" t="str">
        <f>IFERROR(IF(INDEX(AF$1:AF525,MATCH(J526,J$1:J525,0),1)=0,"",INDEX(AF$1:AF525,MATCH(J526,J$1:J525,0),1)),"")</f>
        <v/>
      </c>
      <c r="AG526" s="2" t="str">
        <f>IFERROR(IF(INDEX(AG$1:AG525,MATCH(J526,J$1:J525,0),1)=0,"",INDEX(AG$1:AG525,MATCH(J526,J$1:J525,0),1)),"")</f>
        <v/>
      </c>
      <c r="AH526" s="2"/>
      <c r="AI526" s="2"/>
      <c r="AJ526" s="2"/>
      <c r="AK526" s="4"/>
      <c r="AL526" s="4"/>
      <c r="AM526" s="4"/>
      <c r="AN526" s="4"/>
      <c r="AO526" s="4"/>
      <c r="AP526" s="4"/>
      <c r="AQ526" s="4"/>
      <c r="AR526" s="4"/>
      <c r="AS526" s="4"/>
      <c r="AU526" s="7"/>
      <c r="AV526" s="47"/>
      <c r="AW526" s="66"/>
      <c r="AX526" s="66"/>
      <c r="AY526" s="66"/>
      <c r="AZ526" s="78"/>
      <c r="BA526" s="66"/>
      <c r="BB526" s="66"/>
      <c r="BC526" s="4"/>
      <c r="BD526" s="69"/>
      <c r="BE526" s="4"/>
      <c r="BF526" s="4"/>
      <c r="BG526" s="9"/>
      <c r="BH526" s="4"/>
      <c r="BI526" s="4"/>
      <c r="BJ526" s="4"/>
      <c r="BK526" s="4"/>
      <c r="BL526" s="4"/>
      <c r="BM526" s="7" t="str">
        <f t="shared" ca="1" si="110"/>
        <v/>
      </c>
      <c r="BN526" s="75" t="str">
        <f t="shared" si="111"/>
        <v/>
      </c>
      <c r="BO526" s="75" t="str">
        <f t="shared" si="112"/>
        <v/>
      </c>
      <c r="BU526" s="4" t="str">
        <f>IF(IFERROR(VLOOKUP(C526,C527:C$1993,1,0),"")="","",COUNTIF(C:C,C526))</f>
        <v/>
      </c>
      <c r="BY526" s="5" t="str">
        <f>IF(B526="","",IF(BU526="",1+(MAX(BY$2:BY525)),""))</f>
        <v/>
      </c>
      <c r="BZ526" s="5" t="str">
        <f t="shared" si="113"/>
        <v/>
      </c>
      <c r="CA526" s="5" t="str">
        <f t="shared" si="114"/>
        <v/>
      </c>
      <c r="CB526" s="14" t="str">
        <f t="shared" si="115"/>
        <v/>
      </c>
      <c r="CC526" s="25"/>
      <c r="CD526" s="15"/>
      <c r="CE526" s="5" t="str">
        <f t="shared" si="106"/>
        <v/>
      </c>
      <c r="CH526" s="5" t="str">
        <f t="shared" si="116"/>
        <v/>
      </c>
      <c r="CI526" s="5" t="str">
        <f>IF(J526="","",IFERROR(IF(VLOOKUP(J526,J$2:J525,1,0)=0,"",""),J526))</f>
        <v/>
      </c>
      <c r="CJ526" s="22" t="str">
        <f>IF(CI526="","",(IFERROR(VLOOKUP(MID(CI526,1,1),$DA$2:DE$28,3,0),0)+IFERROR(VLOOKUP(MID(CI526,2,1),DA$2:DE$28,4,0),0)+IFERROR(VLOOKUP(MID(CI526,3,1),DA$2:DE$28,5,0),0)+(ROW(CI526)/1000000000000)))</f>
        <v/>
      </c>
      <c r="CL526" s="5">
        <v>525</v>
      </c>
      <c r="CM526" s="5" t="str">
        <f>IFERROR(VLOOKUP(CL526,CH$2:CI1602,2,0),"")</f>
        <v/>
      </c>
      <c r="DG526" s="5" t="e">
        <f>IF(REPORTE!AH$2="si",IF(C526=VALUE(REPORTE!C$22),IF(SUM(DG527:DG$1993),CONCATENATE(INT(B526),", "),INT(B526)),""),IF(C526=VALUE(REPORTE!C$21),IF(SUM(DG527:DG$1993),CONCATENATE(INT(B526),", "),INT(B526)),""))</f>
        <v>#VALUE!</v>
      </c>
    </row>
    <row r="527" spans="1:111" s="5" customFormat="1" ht="15" customHeight="1" x14ac:dyDescent="0.25">
      <c r="A527" s="4" t="str">
        <f t="shared" ca="1" si="108"/>
        <v/>
      </c>
      <c r="B527" s="6"/>
      <c r="C527" s="6"/>
      <c r="D527" s="1" t="str">
        <f>IFERROR(INDEX('padron cfe'!B:B,MATCH(DATOS!C527,'padron cfe'!A:A,0),1),"")</f>
        <v/>
      </c>
      <c r="E527" s="4"/>
      <c r="F527" s="4"/>
      <c r="G527" s="4"/>
      <c r="H527" s="5" t="str">
        <f>IF(F527="","",IFERROR(CONCATENATE("PEUA",VLOOKUP(ESTADO,REPORTE!AV$2:AW$33,2,0),DIDTRITO_FORM,CADER_FORM,IFERROR(INDEX(BS:BS,MATCH(DAY(F527),BR:BR,0),1),DAY(F527)),IFERROR(INDEX(BS:BS,MATCH(MONTH(F527),BR:BR,0),1),MONTH(F527)),YEAR(F527),G527),""))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07"/>
        <v/>
      </c>
      <c r="T527" s="2" t="str">
        <f>IFERROR(INDEX('padron cfe'!D:D,MATCH(DATOS!C527,'padron cfe'!A:A,0),1),"")</f>
        <v/>
      </c>
      <c r="U527" s="4"/>
      <c r="V527" s="4"/>
      <c r="W527" s="4"/>
      <c r="X527" s="4"/>
      <c r="Y527" s="6"/>
      <c r="Z527" s="4"/>
      <c r="AA527" s="4" t="str">
        <f t="shared" si="109"/>
        <v/>
      </c>
      <c r="AB527" s="4"/>
      <c r="AC527" s="4"/>
      <c r="AD527" s="4"/>
      <c r="AE527" s="2" t="str">
        <f>IFERROR(IF(INDEX(AE$1:AE526,MATCH(J527,J$1:J526,0),1)=0,"",INDEX(AE$1:AE526,MATCH(J527,J$1:J526,0),1)),"")</f>
        <v/>
      </c>
      <c r="AF527" s="2" t="str">
        <f>IFERROR(IF(INDEX(AF$1:AF526,MATCH(J527,J$1:J526,0),1)=0,"",INDEX(AF$1:AF526,MATCH(J527,J$1:J526,0),1)),"")</f>
        <v/>
      </c>
      <c r="AG527" s="2" t="str">
        <f>IFERROR(IF(INDEX(AG$1:AG526,MATCH(J527,J$1:J526,0),1)=0,"",INDEX(AG$1:AG526,MATCH(J527,J$1:J526,0),1)),"")</f>
        <v/>
      </c>
      <c r="AH527" s="2"/>
      <c r="AI527" s="2"/>
      <c r="AJ527" s="2"/>
      <c r="AK527" s="4"/>
      <c r="AL527" s="4"/>
      <c r="AM527" s="4"/>
      <c r="AN527" s="4"/>
      <c r="AO527" s="4"/>
      <c r="AP527" s="4"/>
      <c r="AQ527" s="4"/>
      <c r="AR527" s="4"/>
      <c r="AS527" s="4"/>
      <c r="AU527" s="7"/>
      <c r="AV527" s="47"/>
      <c r="AW527" s="66"/>
      <c r="AX527" s="66"/>
      <c r="AY527" s="66"/>
      <c r="AZ527" s="78"/>
      <c r="BA527" s="66"/>
      <c r="BB527" s="66"/>
      <c r="BC527" s="4"/>
      <c r="BD527" s="69"/>
      <c r="BE527" s="4"/>
      <c r="BF527" s="4"/>
      <c r="BG527" s="9"/>
      <c r="BH527" s="4"/>
      <c r="BI527" s="4"/>
      <c r="BJ527" s="4"/>
      <c r="BK527" s="4"/>
      <c r="BL527" s="4"/>
      <c r="BM527" s="7" t="str">
        <f t="shared" ca="1" si="110"/>
        <v/>
      </c>
      <c r="BN527" s="75" t="str">
        <f t="shared" si="111"/>
        <v/>
      </c>
      <c r="BO527" s="75" t="str">
        <f t="shared" si="112"/>
        <v/>
      </c>
      <c r="BU527" s="4" t="str">
        <f>IF(IFERROR(VLOOKUP(C527,C528:C$1993,1,0),"")="","",COUNTIF(C:C,C527))</f>
        <v/>
      </c>
      <c r="BY527" s="5" t="str">
        <f>IF(B527="","",IF(BU527="",1+(MAX(BY$2:BY526)),""))</f>
        <v/>
      </c>
      <c r="BZ527" s="5" t="str">
        <f t="shared" si="113"/>
        <v/>
      </c>
      <c r="CA527" s="5" t="str">
        <f t="shared" si="114"/>
        <v/>
      </c>
      <c r="CB527" s="14" t="str">
        <f t="shared" si="115"/>
        <v/>
      </c>
      <c r="CC527" s="25"/>
      <c r="CD527" s="15"/>
      <c r="CE527" s="5" t="str">
        <f t="shared" si="106"/>
        <v/>
      </c>
      <c r="CH527" s="5" t="str">
        <f t="shared" si="116"/>
        <v/>
      </c>
      <c r="CI527" s="5" t="str">
        <f>IF(J527="","",IFERROR(IF(VLOOKUP(J527,J$2:J526,1,0)=0,"",""),J527))</f>
        <v/>
      </c>
      <c r="CJ527" s="22" t="str">
        <f>IF(CI527="","",(IFERROR(VLOOKUP(MID(CI527,1,1),$DA$2:DE$28,3,0),0)+IFERROR(VLOOKUP(MID(CI527,2,1),DA$2:DE$28,4,0),0)+IFERROR(VLOOKUP(MID(CI527,3,1),DA$2:DE$28,5,0),0)+(ROW(CI527)/1000000000000)))</f>
        <v/>
      </c>
      <c r="CL527" s="5">
        <v>526</v>
      </c>
      <c r="CM527" s="5" t="str">
        <f>IFERROR(VLOOKUP(CL527,CH$2:CI1603,2,0),"")</f>
        <v/>
      </c>
      <c r="DG527" s="5" t="e">
        <f>IF(REPORTE!AH$2="si",IF(C527=VALUE(REPORTE!C$22),IF(SUM(DG528:DG$1993),CONCATENATE(INT(B527),", "),INT(B527)),""),IF(C527=VALUE(REPORTE!C$21),IF(SUM(DG528:DG$1993),CONCATENATE(INT(B527),", "),INT(B527)),""))</f>
        <v>#VALUE!</v>
      </c>
    </row>
    <row r="528" spans="1:111" s="5" customFormat="1" ht="15" customHeight="1" x14ac:dyDescent="0.25">
      <c r="A528" s="4" t="str">
        <f t="shared" ca="1" si="108"/>
        <v/>
      </c>
      <c r="B528" s="6"/>
      <c r="C528" s="6"/>
      <c r="D528" s="1" t="str">
        <f>IFERROR(INDEX('padron cfe'!B:B,MATCH(DATOS!C528,'padron cfe'!A:A,0),1),"")</f>
        <v/>
      </c>
      <c r="E528" s="4"/>
      <c r="F528" s="4"/>
      <c r="G528" s="4"/>
      <c r="H528" s="5" t="str">
        <f>IF(F528="","",IFERROR(CONCATENATE("PEUA",VLOOKUP(ESTADO,REPORTE!AV$2:AW$33,2,0),DIDTRITO_FORM,CADER_FORM,IFERROR(INDEX(BS:BS,MATCH(DAY(F528),BR:BR,0),1),DAY(F528)),IFERROR(INDEX(BS:BS,MATCH(MONTH(F528),BR:BR,0),1),MONTH(F528)),YEAR(F528),G528),""))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07"/>
        <v/>
      </c>
      <c r="T528" s="2" t="str">
        <f>IFERROR(INDEX('padron cfe'!D:D,MATCH(DATOS!C528,'padron cfe'!A:A,0),1),"")</f>
        <v/>
      </c>
      <c r="U528" s="4"/>
      <c r="V528" s="4"/>
      <c r="W528" s="4"/>
      <c r="X528" s="4"/>
      <c r="Y528" s="6"/>
      <c r="Z528" s="4"/>
      <c r="AA528" s="4" t="str">
        <f t="shared" si="109"/>
        <v/>
      </c>
      <c r="AB528" s="4"/>
      <c r="AC528" s="4"/>
      <c r="AD528" s="4"/>
      <c r="AE528" s="2" t="str">
        <f>IFERROR(IF(INDEX(AE$1:AE527,MATCH(J528,J$1:J527,0),1)=0,"",INDEX(AE$1:AE527,MATCH(J528,J$1:J527,0),1)),"")</f>
        <v/>
      </c>
      <c r="AF528" s="2" t="str">
        <f>IFERROR(IF(INDEX(AF$1:AF527,MATCH(J528,J$1:J527,0),1)=0,"",INDEX(AF$1:AF527,MATCH(J528,J$1:J527,0),1)),"")</f>
        <v/>
      </c>
      <c r="AG528" s="2" t="str">
        <f>IFERROR(IF(INDEX(AG$1:AG527,MATCH(J528,J$1:J527,0),1)=0,"",INDEX(AG$1:AG527,MATCH(J528,J$1:J527,0),1)),"")</f>
        <v/>
      </c>
      <c r="AH528" s="2"/>
      <c r="AI528" s="2"/>
      <c r="AJ528" s="2"/>
      <c r="AK528" s="4"/>
      <c r="AL528" s="4"/>
      <c r="AM528" s="4"/>
      <c r="AN528" s="4"/>
      <c r="AO528" s="4"/>
      <c r="AP528" s="4"/>
      <c r="AQ528" s="4"/>
      <c r="AR528" s="4"/>
      <c r="AS528" s="4"/>
      <c r="AU528" s="7"/>
      <c r="AV528" s="47"/>
      <c r="AW528" s="66"/>
      <c r="AX528" s="66"/>
      <c r="AY528" s="66"/>
      <c r="AZ528" s="78"/>
      <c r="BA528" s="66"/>
      <c r="BB528" s="66"/>
      <c r="BC528" s="4"/>
      <c r="BD528" s="69"/>
      <c r="BE528" s="4"/>
      <c r="BF528" s="4"/>
      <c r="BG528" s="9"/>
      <c r="BH528" s="4"/>
      <c r="BI528" s="4"/>
      <c r="BJ528" s="4"/>
      <c r="BK528" s="4"/>
      <c r="BL528" s="4"/>
      <c r="BM528" s="7" t="str">
        <f t="shared" ca="1" si="110"/>
        <v/>
      </c>
      <c r="BN528" s="75" t="str">
        <f t="shared" si="111"/>
        <v/>
      </c>
      <c r="BO528" s="75" t="str">
        <f t="shared" si="112"/>
        <v/>
      </c>
      <c r="BU528" s="4" t="str">
        <f>IF(IFERROR(VLOOKUP(C528,C529:C$1993,1,0),"")="","",COUNTIF(C:C,C528))</f>
        <v/>
      </c>
      <c r="BY528" s="5" t="str">
        <f>IF(B528="","",IF(BU528="",1+(MAX(BY$2:BY527)),""))</f>
        <v/>
      </c>
      <c r="BZ528" s="5" t="str">
        <f t="shared" si="113"/>
        <v/>
      </c>
      <c r="CA528" s="5" t="str">
        <f t="shared" si="114"/>
        <v/>
      </c>
      <c r="CB528" s="14" t="str">
        <f t="shared" si="115"/>
        <v/>
      </c>
      <c r="CC528" s="25"/>
      <c r="CD528" s="15"/>
      <c r="CE528" s="5" t="str">
        <f t="shared" si="106"/>
        <v/>
      </c>
      <c r="CH528" s="5" t="str">
        <f t="shared" si="116"/>
        <v/>
      </c>
      <c r="CI528" s="5" t="str">
        <f>IF(J528="","",IFERROR(IF(VLOOKUP(J528,J$2:J527,1,0)=0,"",""),J528))</f>
        <v/>
      </c>
      <c r="CJ528" s="22" t="str">
        <f>IF(CI528="","",(IFERROR(VLOOKUP(MID(CI528,1,1),$DA$2:DE$28,3,0),0)+IFERROR(VLOOKUP(MID(CI528,2,1),DA$2:DE$28,4,0),0)+IFERROR(VLOOKUP(MID(CI528,3,1),DA$2:DE$28,5,0),0)+(ROW(CI528)/1000000000000)))</f>
        <v/>
      </c>
      <c r="CL528" s="5">
        <v>527</v>
      </c>
      <c r="CM528" s="5" t="str">
        <f>IFERROR(VLOOKUP(CL528,CH$2:CI1604,2,0),"")</f>
        <v/>
      </c>
      <c r="DG528" s="5" t="e">
        <f>IF(REPORTE!AH$2="si",IF(C528=VALUE(REPORTE!C$22),IF(SUM(DG529:DG$1993),CONCATENATE(INT(B528),", "),INT(B528)),""),IF(C528=VALUE(REPORTE!C$21),IF(SUM(DG529:DG$1993),CONCATENATE(INT(B528),", "),INT(B528)),""))</f>
        <v>#VALUE!</v>
      </c>
    </row>
    <row r="529" spans="1:111" s="5" customFormat="1" ht="15" customHeight="1" x14ac:dyDescent="0.25">
      <c r="A529" s="4" t="str">
        <f t="shared" ca="1" si="108"/>
        <v/>
      </c>
      <c r="B529" s="6"/>
      <c r="C529" s="6"/>
      <c r="D529" s="1" t="str">
        <f>IFERROR(INDEX('padron cfe'!B:B,MATCH(DATOS!C529,'padron cfe'!A:A,0),1),"")</f>
        <v/>
      </c>
      <c r="E529" s="4"/>
      <c r="F529" s="4"/>
      <c r="G529" s="4"/>
      <c r="H529" s="5" t="str">
        <f>IF(F529="","",IFERROR(CONCATENATE("PEUA",VLOOKUP(ESTADO,REPORTE!AV$2:AW$33,2,0),DIDTRITO_FORM,CADER_FORM,IFERROR(INDEX(BS:BS,MATCH(DAY(F529),BR:BR,0),1),DAY(F529)),IFERROR(INDEX(BS:BS,MATCH(MONTH(F529),BR:BR,0),1),MONTH(F529)),YEAR(F529),G529),""))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07"/>
        <v/>
      </c>
      <c r="T529" s="2" t="str">
        <f>IFERROR(INDEX('padron cfe'!D:D,MATCH(DATOS!C529,'padron cfe'!A:A,0),1),"")</f>
        <v/>
      </c>
      <c r="U529" s="4"/>
      <c r="V529" s="4"/>
      <c r="W529" s="4"/>
      <c r="X529" s="4"/>
      <c r="Y529" s="6"/>
      <c r="Z529" s="4"/>
      <c r="AA529" s="4" t="str">
        <f t="shared" si="109"/>
        <v/>
      </c>
      <c r="AB529" s="4"/>
      <c r="AC529" s="4"/>
      <c r="AD529" s="4"/>
      <c r="AE529" s="2" t="str">
        <f>IFERROR(IF(INDEX(AE$1:AE528,MATCH(J529,J$1:J528,0),1)=0,"",INDEX(AE$1:AE528,MATCH(J529,J$1:J528,0),1)),"")</f>
        <v/>
      </c>
      <c r="AF529" s="2" t="str">
        <f>IFERROR(IF(INDEX(AF$1:AF528,MATCH(J529,J$1:J528,0),1)=0,"",INDEX(AF$1:AF528,MATCH(J529,J$1:J528,0),1)),"")</f>
        <v/>
      </c>
      <c r="AG529" s="2" t="str">
        <f>IFERROR(IF(INDEX(AG$1:AG528,MATCH(J529,J$1:J528,0),1)=0,"",INDEX(AG$1:AG528,MATCH(J529,J$1:J528,0),1)),"")</f>
        <v/>
      </c>
      <c r="AH529" s="2"/>
      <c r="AI529" s="2"/>
      <c r="AJ529" s="2"/>
      <c r="AK529" s="4"/>
      <c r="AL529" s="4"/>
      <c r="AM529" s="4"/>
      <c r="AN529" s="4"/>
      <c r="AO529" s="4"/>
      <c r="AP529" s="4"/>
      <c r="AQ529" s="4"/>
      <c r="AR529" s="4"/>
      <c r="AS529" s="4"/>
      <c r="AU529" s="7"/>
      <c r="AV529" s="47"/>
      <c r="AW529" s="66"/>
      <c r="AX529" s="66"/>
      <c r="AY529" s="66"/>
      <c r="AZ529" s="78"/>
      <c r="BA529" s="66"/>
      <c r="BB529" s="66"/>
      <c r="BC529" s="4"/>
      <c r="BD529" s="69"/>
      <c r="BE529" s="4"/>
      <c r="BF529" s="4"/>
      <c r="BG529" s="9"/>
      <c r="BH529" s="4"/>
      <c r="BI529" s="4"/>
      <c r="BJ529" s="4"/>
      <c r="BK529" s="4"/>
      <c r="BL529" s="4"/>
      <c r="BM529" s="7" t="str">
        <f t="shared" ca="1" si="110"/>
        <v/>
      </c>
      <c r="BN529" s="75" t="str">
        <f t="shared" si="111"/>
        <v/>
      </c>
      <c r="BO529" s="75" t="str">
        <f t="shared" si="112"/>
        <v/>
      </c>
      <c r="BU529" s="4" t="str">
        <f>IF(IFERROR(VLOOKUP(C529,C530:C$1993,1,0),"")="","",COUNTIF(C:C,C529))</f>
        <v/>
      </c>
      <c r="BY529" s="5" t="str">
        <f>IF(B529="","",IF(BU529="",1+(MAX(BY$2:BY528)),""))</f>
        <v/>
      </c>
      <c r="BZ529" s="5" t="str">
        <f t="shared" si="113"/>
        <v/>
      </c>
      <c r="CA529" s="5" t="str">
        <f t="shared" si="114"/>
        <v/>
      </c>
      <c r="CB529" s="14" t="str">
        <f t="shared" si="115"/>
        <v/>
      </c>
      <c r="CC529" s="25"/>
      <c r="CD529" s="15"/>
      <c r="CE529" s="5" t="str">
        <f t="shared" si="106"/>
        <v/>
      </c>
      <c r="CH529" s="5" t="str">
        <f t="shared" si="116"/>
        <v/>
      </c>
      <c r="CI529" s="5" t="str">
        <f>IF(J529="","",IFERROR(IF(VLOOKUP(J529,J$2:J528,1,0)=0,"",""),J529))</f>
        <v/>
      </c>
      <c r="CJ529" s="22" t="str">
        <f>IF(CI529="","",(IFERROR(VLOOKUP(MID(CI529,1,1),$DA$2:DE$28,3,0),0)+IFERROR(VLOOKUP(MID(CI529,2,1),DA$2:DE$28,4,0),0)+IFERROR(VLOOKUP(MID(CI529,3,1),DA$2:DE$28,5,0),0)+(ROW(CI529)/1000000000000)))</f>
        <v/>
      </c>
      <c r="CL529" s="5">
        <v>528</v>
      </c>
      <c r="CM529" s="5" t="str">
        <f>IFERROR(VLOOKUP(CL529,CH$2:CI1605,2,0),"")</f>
        <v/>
      </c>
      <c r="DG529" s="5" t="e">
        <f>IF(REPORTE!AH$2="si",IF(C529=VALUE(REPORTE!C$22),IF(SUM(DG530:DG$1993),CONCATENATE(INT(B529),", "),INT(B529)),""),IF(C529=VALUE(REPORTE!C$21),IF(SUM(DG530:DG$1993),CONCATENATE(INT(B529),", "),INT(B529)),""))</f>
        <v>#VALUE!</v>
      </c>
    </row>
    <row r="530" spans="1:111" s="5" customFormat="1" ht="15" customHeight="1" x14ac:dyDescent="0.25">
      <c r="A530" s="4" t="str">
        <f t="shared" ca="1" si="108"/>
        <v/>
      </c>
      <c r="B530" s="6"/>
      <c r="C530" s="6"/>
      <c r="D530" s="1" t="str">
        <f>IFERROR(INDEX('padron cfe'!B:B,MATCH(DATOS!C530,'padron cfe'!A:A,0),1),"")</f>
        <v/>
      </c>
      <c r="E530" s="4"/>
      <c r="F530" s="4"/>
      <c r="G530" s="4"/>
      <c r="H530" s="5" t="str">
        <f>IF(F530="","",IFERROR(CONCATENATE("PEUA",VLOOKUP(ESTADO,REPORTE!AV$2:AW$33,2,0),DIDTRITO_FORM,CADER_FORM,IFERROR(INDEX(BS:BS,MATCH(DAY(F530),BR:BR,0),1),DAY(F530)),IFERROR(INDEX(BS:BS,MATCH(MONTH(F530),BR:BR,0),1),MONTH(F530)),YEAR(F530),G530),""))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07"/>
        <v/>
      </c>
      <c r="T530" s="2" t="str">
        <f>IFERROR(INDEX('padron cfe'!D:D,MATCH(DATOS!C530,'padron cfe'!A:A,0),1),"")</f>
        <v/>
      </c>
      <c r="U530" s="4"/>
      <c r="V530" s="4"/>
      <c r="W530" s="4"/>
      <c r="X530" s="4"/>
      <c r="Y530" s="6"/>
      <c r="Z530" s="4"/>
      <c r="AA530" s="4" t="str">
        <f t="shared" si="109"/>
        <v/>
      </c>
      <c r="AB530" s="4"/>
      <c r="AC530" s="4"/>
      <c r="AD530" s="4"/>
      <c r="AE530" s="2" t="str">
        <f>IFERROR(IF(INDEX(AE$1:AE529,MATCH(J530,J$1:J529,0),1)=0,"",INDEX(AE$1:AE529,MATCH(J530,J$1:J529,0),1)),"")</f>
        <v/>
      </c>
      <c r="AF530" s="2" t="str">
        <f>IFERROR(IF(INDEX(AF$1:AF529,MATCH(J530,J$1:J529,0),1)=0,"",INDEX(AF$1:AF529,MATCH(J530,J$1:J529,0),1)),"")</f>
        <v/>
      </c>
      <c r="AG530" s="2" t="str">
        <f>IFERROR(IF(INDEX(AG$1:AG529,MATCH(J530,J$1:J529,0),1)=0,"",INDEX(AG$1:AG529,MATCH(J530,J$1:J529,0),1)),"")</f>
        <v/>
      </c>
      <c r="AH530" s="2"/>
      <c r="AI530" s="2"/>
      <c r="AJ530" s="2"/>
      <c r="AK530" s="4"/>
      <c r="AL530" s="4"/>
      <c r="AM530" s="4"/>
      <c r="AN530" s="4"/>
      <c r="AO530" s="4"/>
      <c r="AP530" s="4"/>
      <c r="AQ530" s="4"/>
      <c r="AR530" s="4"/>
      <c r="AS530" s="4"/>
      <c r="AU530" s="7"/>
      <c r="AV530" s="47"/>
      <c r="AW530" s="66"/>
      <c r="AX530" s="66"/>
      <c r="AY530" s="66"/>
      <c r="AZ530" s="78"/>
      <c r="BA530" s="66"/>
      <c r="BB530" s="66"/>
      <c r="BC530" s="4"/>
      <c r="BD530" s="69"/>
      <c r="BE530" s="4"/>
      <c r="BF530" s="4"/>
      <c r="BG530" s="9"/>
      <c r="BH530" s="4"/>
      <c r="BI530" s="4"/>
      <c r="BJ530" s="4"/>
      <c r="BK530" s="4"/>
      <c r="BL530" s="4"/>
      <c r="BM530" s="7" t="str">
        <f t="shared" ca="1" si="110"/>
        <v/>
      </c>
      <c r="BN530" s="75" t="str">
        <f t="shared" si="111"/>
        <v/>
      </c>
      <c r="BO530" s="75" t="str">
        <f t="shared" si="112"/>
        <v/>
      </c>
      <c r="BU530" s="4" t="str">
        <f>IF(IFERROR(VLOOKUP(C530,C531:C$1993,1,0),"")="","",COUNTIF(C:C,C530))</f>
        <v/>
      </c>
      <c r="BY530" s="5" t="str">
        <f>IF(B530="","",IF(BU530="",1+(MAX(BY$2:BY529)),""))</f>
        <v/>
      </c>
      <c r="BZ530" s="5" t="str">
        <f t="shared" si="113"/>
        <v/>
      </c>
      <c r="CA530" s="5" t="str">
        <f t="shared" si="114"/>
        <v/>
      </c>
      <c r="CB530" s="14" t="str">
        <f t="shared" si="115"/>
        <v/>
      </c>
      <c r="CC530" s="25"/>
      <c r="CD530" s="15"/>
      <c r="CE530" s="5" t="str">
        <f t="shared" si="106"/>
        <v/>
      </c>
      <c r="CH530" s="5" t="str">
        <f t="shared" si="116"/>
        <v/>
      </c>
      <c r="CI530" s="5" t="str">
        <f>IF(J530="","",IFERROR(IF(VLOOKUP(J530,J$2:J529,1,0)=0,"",""),J530))</f>
        <v/>
      </c>
      <c r="CJ530" s="22" t="str">
        <f>IF(CI530="","",(IFERROR(VLOOKUP(MID(CI530,1,1),$DA$2:DE$28,3,0),0)+IFERROR(VLOOKUP(MID(CI530,2,1),DA$2:DE$28,4,0),0)+IFERROR(VLOOKUP(MID(CI530,3,1),DA$2:DE$28,5,0),0)+(ROW(CI530)/1000000000000)))</f>
        <v/>
      </c>
      <c r="CL530" s="5">
        <v>529</v>
      </c>
      <c r="CM530" s="5" t="str">
        <f>IFERROR(VLOOKUP(CL530,CH$2:CI1606,2,0),"")</f>
        <v/>
      </c>
      <c r="DG530" s="5" t="e">
        <f>IF(REPORTE!AH$2="si",IF(C530=VALUE(REPORTE!C$22),IF(SUM(DG531:DG$1993),CONCATENATE(INT(B530),", "),INT(B530)),""),IF(C530=VALUE(REPORTE!C$21),IF(SUM(DG531:DG$1993),CONCATENATE(INT(B530),", "),INT(B530)),""))</f>
        <v>#VALUE!</v>
      </c>
    </row>
    <row r="531" spans="1:111" s="5" customFormat="1" ht="15" customHeight="1" x14ac:dyDescent="0.25">
      <c r="A531" s="4" t="str">
        <f t="shared" ca="1" si="108"/>
        <v/>
      </c>
      <c r="B531" s="6"/>
      <c r="C531" s="6"/>
      <c r="D531" s="1" t="str">
        <f>IFERROR(INDEX('padron cfe'!B:B,MATCH(DATOS!C531,'padron cfe'!A:A,0),1),"")</f>
        <v/>
      </c>
      <c r="E531" s="4"/>
      <c r="F531" s="4"/>
      <c r="G531" s="4"/>
      <c r="H531" s="5" t="str">
        <f>IF(F531="","",IFERROR(CONCATENATE("PEUA",VLOOKUP(ESTADO,REPORTE!AV$2:AW$33,2,0),DIDTRITO_FORM,CADER_FORM,IFERROR(INDEX(BS:BS,MATCH(DAY(F531),BR:BR,0),1),DAY(F531)),IFERROR(INDEX(BS:BS,MATCH(MONTH(F531),BR:BR,0),1),MONTH(F531)),YEAR(F531),G531),""))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07"/>
        <v/>
      </c>
      <c r="T531" s="2" t="str">
        <f>IFERROR(INDEX('padron cfe'!D:D,MATCH(DATOS!C531,'padron cfe'!A:A,0),1),"")</f>
        <v/>
      </c>
      <c r="U531" s="4"/>
      <c r="V531" s="4"/>
      <c r="W531" s="4"/>
      <c r="X531" s="4"/>
      <c r="Y531" s="6"/>
      <c r="Z531" s="4"/>
      <c r="AA531" s="4" t="str">
        <f t="shared" si="109"/>
        <v/>
      </c>
      <c r="AB531" s="4"/>
      <c r="AC531" s="4"/>
      <c r="AD531" s="4"/>
      <c r="AE531" s="2" t="str">
        <f>IFERROR(IF(INDEX(AE$1:AE530,MATCH(J531,J$1:J530,0),1)=0,"",INDEX(AE$1:AE530,MATCH(J531,J$1:J530,0),1)),"")</f>
        <v/>
      </c>
      <c r="AF531" s="2" t="str">
        <f>IFERROR(IF(INDEX(AF$1:AF530,MATCH(J531,J$1:J530,0),1)=0,"",INDEX(AF$1:AF530,MATCH(J531,J$1:J530,0),1)),"")</f>
        <v/>
      </c>
      <c r="AG531" s="2" t="str">
        <f>IFERROR(IF(INDEX(AG$1:AG530,MATCH(J531,J$1:J530,0),1)=0,"",INDEX(AG$1:AG530,MATCH(J531,J$1:J530,0),1)),"")</f>
        <v/>
      </c>
      <c r="AH531" s="2"/>
      <c r="AI531" s="2"/>
      <c r="AJ531" s="2"/>
      <c r="AK531" s="4"/>
      <c r="AL531" s="4"/>
      <c r="AM531" s="4"/>
      <c r="AN531" s="4"/>
      <c r="AO531" s="4"/>
      <c r="AP531" s="4"/>
      <c r="AQ531" s="4"/>
      <c r="AR531" s="4"/>
      <c r="AS531" s="4"/>
      <c r="AU531" s="7"/>
      <c r="AV531" s="47"/>
      <c r="AW531" s="66"/>
      <c r="AX531" s="66"/>
      <c r="AY531" s="66"/>
      <c r="AZ531" s="78"/>
      <c r="BA531" s="66"/>
      <c r="BB531" s="66"/>
      <c r="BC531" s="4"/>
      <c r="BD531" s="69"/>
      <c r="BE531" s="4"/>
      <c r="BF531" s="4"/>
      <c r="BG531" s="9"/>
      <c r="BH531" s="4"/>
      <c r="BI531" s="4"/>
      <c r="BJ531" s="4"/>
      <c r="BK531" s="4"/>
      <c r="BL531" s="4"/>
      <c r="BM531" s="7" t="str">
        <f t="shared" ca="1" si="110"/>
        <v/>
      </c>
      <c r="BN531" s="75" t="str">
        <f t="shared" si="111"/>
        <v/>
      </c>
      <c r="BO531" s="75" t="str">
        <f t="shared" si="112"/>
        <v/>
      </c>
      <c r="BU531" s="4" t="str">
        <f>IF(IFERROR(VLOOKUP(C531,C532:C$1993,1,0),"")="","",COUNTIF(C:C,C531))</f>
        <v/>
      </c>
      <c r="BY531" s="5" t="str">
        <f>IF(B531="","",IF(BU531="",1+(MAX(BY$2:BY530)),""))</f>
        <v/>
      </c>
      <c r="BZ531" s="5" t="str">
        <f t="shared" si="113"/>
        <v/>
      </c>
      <c r="CA531" s="5" t="str">
        <f t="shared" si="114"/>
        <v/>
      </c>
      <c r="CB531" s="14" t="str">
        <f t="shared" si="115"/>
        <v/>
      </c>
      <c r="CC531" s="25"/>
      <c r="CD531" s="15"/>
      <c r="CE531" s="5" t="str">
        <f t="shared" si="106"/>
        <v/>
      </c>
      <c r="CH531" s="5" t="str">
        <f t="shared" si="116"/>
        <v/>
      </c>
      <c r="CI531" s="5" t="str">
        <f>IF(J531="","",IFERROR(IF(VLOOKUP(J531,J$2:J530,1,0)=0,"",""),J531))</f>
        <v/>
      </c>
      <c r="CJ531" s="22" t="str">
        <f>IF(CI531="","",(IFERROR(VLOOKUP(MID(CI531,1,1),$DA$2:DE$28,3,0),0)+IFERROR(VLOOKUP(MID(CI531,2,1),DA$2:DE$28,4,0),0)+IFERROR(VLOOKUP(MID(CI531,3,1),DA$2:DE$28,5,0),0)+(ROW(CI531)/1000000000000)))</f>
        <v/>
      </c>
      <c r="CL531" s="5">
        <v>530</v>
      </c>
      <c r="CM531" s="5" t="str">
        <f>IFERROR(VLOOKUP(CL531,CH$2:CI1607,2,0),"")</f>
        <v/>
      </c>
      <c r="DG531" s="5" t="e">
        <f>IF(REPORTE!AH$2="si",IF(C531=VALUE(REPORTE!C$22),IF(SUM(DG532:DG$1993),CONCATENATE(INT(B531),", "),INT(B531)),""),IF(C531=VALUE(REPORTE!C$21),IF(SUM(DG532:DG$1993),CONCATENATE(INT(B531),", "),INT(B531)),""))</f>
        <v>#VALUE!</v>
      </c>
    </row>
    <row r="532" spans="1:111" s="5" customFormat="1" ht="15" customHeight="1" x14ac:dyDescent="0.25">
      <c r="A532" s="4" t="str">
        <f t="shared" ca="1" si="108"/>
        <v/>
      </c>
      <c r="B532" s="6"/>
      <c r="C532" s="6"/>
      <c r="D532" s="1" t="str">
        <f>IFERROR(INDEX('padron cfe'!B:B,MATCH(DATOS!C532,'padron cfe'!A:A,0),1),"")</f>
        <v/>
      </c>
      <c r="E532" s="4"/>
      <c r="F532" s="4"/>
      <c r="G532" s="4"/>
      <c r="H532" s="5" t="str">
        <f>IF(F532="","",IFERROR(CONCATENATE("PEUA",VLOOKUP(ESTADO,REPORTE!AV$2:AW$33,2,0),DIDTRITO_FORM,CADER_FORM,IFERROR(INDEX(BS:BS,MATCH(DAY(F532),BR:BR,0),1),DAY(F532)),IFERROR(INDEX(BS:BS,MATCH(MONTH(F532),BR:BR,0),1),MONTH(F532)),YEAR(F532),G532),""))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07"/>
        <v/>
      </c>
      <c r="T532" s="2" t="str">
        <f>IFERROR(INDEX('padron cfe'!D:D,MATCH(DATOS!C532,'padron cfe'!A:A,0),1),"")</f>
        <v/>
      </c>
      <c r="U532" s="4"/>
      <c r="V532" s="4"/>
      <c r="W532" s="4"/>
      <c r="X532" s="4"/>
      <c r="Y532" s="6"/>
      <c r="Z532" s="4"/>
      <c r="AA532" s="4" t="str">
        <f t="shared" si="109"/>
        <v/>
      </c>
      <c r="AB532" s="4"/>
      <c r="AC532" s="4"/>
      <c r="AD532" s="4"/>
      <c r="AE532" s="2" t="str">
        <f>IFERROR(IF(INDEX(AE$1:AE531,MATCH(J532,J$1:J531,0),1)=0,"",INDEX(AE$1:AE531,MATCH(J532,J$1:J531,0),1)),"")</f>
        <v/>
      </c>
      <c r="AF532" s="2" t="str">
        <f>IFERROR(IF(INDEX(AF$1:AF531,MATCH(J532,J$1:J531,0),1)=0,"",INDEX(AF$1:AF531,MATCH(J532,J$1:J531,0),1)),"")</f>
        <v/>
      </c>
      <c r="AG532" s="2" t="str">
        <f>IFERROR(IF(INDEX(AG$1:AG531,MATCH(J532,J$1:J531,0),1)=0,"",INDEX(AG$1:AG531,MATCH(J532,J$1:J531,0),1)),"")</f>
        <v/>
      </c>
      <c r="AH532" s="2"/>
      <c r="AI532" s="2"/>
      <c r="AJ532" s="2"/>
      <c r="AK532" s="4"/>
      <c r="AL532" s="4"/>
      <c r="AM532" s="4"/>
      <c r="AN532" s="4"/>
      <c r="AO532" s="4"/>
      <c r="AP532" s="4"/>
      <c r="AQ532" s="4"/>
      <c r="AR532" s="4"/>
      <c r="AS532" s="4"/>
      <c r="AU532" s="7"/>
      <c r="AV532" s="47"/>
      <c r="AW532" s="66"/>
      <c r="AX532" s="66"/>
      <c r="AY532" s="66"/>
      <c r="AZ532" s="78"/>
      <c r="BA532" s="66"/>
      <c r="BB532" s="66"/>
      <c r="BC532" s="4"/>
      <c r="BD532" s="69"/>
      <c r="BE532" s="4"/>
      <c r="BF532" s="4"/>
      <c r="BG532" s="9"/>
      <c r="BH532" s="4"/>
      <c r="BI532" s="4"/>
      <c r="BJ532" s="4"/>
      <c r="BK532" s="4"/>
      <c r="BL532" s="4"/>
      <c r="BM532" s="7" t="str">
        <f t="shared" ca="1" si="110"/>
        <v/>
      </c>
      <c r="BN532" s="75" t="str">
        <f t="shared" si="111"/>
        <v/>
      </c>
      <c r="BO532" s="75" t="str">
        <f t="shared" si="112"/>
        <v/>
      </c>
      <c r="BU532" s="4" t="str">
        <f>IF(IFERROR(VLOOKUP(C532,C533:C$1993,1,0),"")="","",COUNTIF(C:C,C532))</f>
        <v/>
      </c>
      <c r="BY532" s="5" t="str">
        <f>IF(B532="","",IF(BU532="",1+(MAX(BY$2:BY531)),""))</f>
        <v/>
      </c>
      <c r="BZ532" s="5" t="str">
        <f t="shared" si="113"/>
        <v/>
      </c>
      <c r="CA532" s="5" t="str">
        <f t="shared" si="114"/>
        <v/>
      </c>
      <c r="CB532" s="14" t="str">
        <f t="shared" si="115"/>
        <v/>
      </c>
      <c r="CC532" s="25"/>
      <c r="CD532" s="15"/>
      <c r="CE532" s="5" t="str">
        <f t="shared" si="106"/>
        <v/>
      </c>
      <c r="CH532" s="5" t="str">
        <f t="shared" si="116"/>
        <v/>
      </c>
      <c r="CI532" s="5" t="str">
        <f>IF(J532="","",IFERROR(IF(VLOOKUP(J532,J$2:J531,1,0)=0,"",""),J532))</f>
        <v/>
      </c>
      <c r="CJ532" s="22" t="str">
        <f>IF(CI532="","",(IFERROR(VLOOKUP(MID(CI532,1,1),$DA$2:DE$28,3,0),0)+IFERROR(VLOOKUP(MID(CI532,2,1),DA$2:DE$28,4,0),0)+IFERROR(VLOOKUP(MID(CI532,3,1),DA$2:DE$28,5,0),0)+(ROW(CI532)/1000000000000)))</f>
        <v/>
      </c>
      <c r="CL532" s="5">
        <v>531</v>
      </c>
      <c r="CM532" s="5" t="str">
        <f>IFERROR(VLOOKUP(CL532,CH$2:CI1608,2,0),"")</f>
        <v/>
      </c>
      <c r="DG532" s="5" t="e">
        <f>IF(REPORTE!AH$2="si",IF(C532=VALUE(REPORTE!C$22),IF(SUM(DG533:DG$1993),CONCATENATE(INT(B532),", "),INT(B532)),""),IF(C532=VALUE(REPORTE!C$21),IF(SUM(DG533:DG$1993),CONCATENATE(INT(B532),", "),INT(B532)),""))</f>
        <v>#VALUE!</v>
      </c>
    </row>
    <row r="533" spans="1:111" s="5" customFormat="1" ht="15" customHeight="1" x14ac:dyDescent="0.25">
      <c r="A533" s="4" t="str">
        <f t="shared" ca="1" si="108"/>
        <v/>
      </c>
      <c r="B533" s="6"/>
      <c r="C533" s="6"/>
      <c r="D533" s="1" t="str">
        <f>IFERROR(INDEX('padron cfe'!B:B,MATCH(DATOS!C533,'padron cfe'!A:A,0),1),"")</f>
        <v/>
      </c>
      <c r="E533" s="4"/>
      <c r="F533" s="4"/>
      <c r="G533" s="4"/>
      <c r="H533" s="5" t="str">
        <f>IF(F533="","",IFERROR(CONCATENATE("PEUA",VLOOKUP(ESTADO,REPORTE!AV$2:AW$33,2,0),DIDTRITO_FORM,CADER_FORM,IFERROR(INDEX(BS:BS,MATCH(DAY(F533),BR:BR,0),1),DAY(F533)),IFERROR(INDEX(BS:BS,MATCH(MONTH(F533),BR:BR,0),1),MONTH(F533)),YEAR(F533),G533),""))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07"/>
        <v/>
      </c>
      <c r="T533" s="2" t="str">
        <f>IFERROR(INDEX('padron cfe'!D:D,MATCH(DATOS!C533,'padron cfe'!A:A,0),1),"")</f>
        <v/>
      </c>
      <c r="U533" s="4"/>
      <c r="V533" s="4"/>
      <c r="W533" s="4"/>
      <c r="X533" s="4"/>
      <c r="Y533" s="6"/>
      <c r="Z533" s="4"/>
      <c r="AA533" s="4" t="str">
        <f t="shared" si="109"/>
        <v/>
      </c>
      <c r="AB533" s="4"/>
      <c r="AC533" s="4"/>
      <c r="AD533" s="4"/>
      <c r="AE533" s="2" t="str">
        <f>IFERROR(IF(INDEX(AE$1:AE532,MATCH(J533,J$1:J532,0),1)=0,"",INDEX(AE$1:AE532,MATCH(J533,J$1:J532,0),1)),"")</f>
        <v/>
      </c>
      <c r="AF533" s="2" t="str">
        <f>IFERROR(IF(INDEX(AF$1:AF532,MATCH(J533,J$1:J532,0),1)=0,"",INDEX(AF$1:AF532,MATCH(J533,J$1:J532,0),1)),"")</f>
        <v/>
      </c>
      <c r="AG533" s="2" t="str">
        <f>IFERROR(IF(INDEX(AG$1:AG532,MATCH(J533,J$1:J532,0),1)=0,"",INDEX(AG$1:AG532,MATCH(J533,J$1:J532,0),1)),"")</f>
        <v/>
      </c>
      <c r="AH533" s="2"/>
      <c r="AI533" s="2"/>
      <c r="AJ533" s="2"/>
      <c r="AK533" s="4"/>
      <c r="AL533" s="4"/>
      <c r="AM533" s="4"/>
      <c r="AN533" s="4"/>
      <c r="AO533" s="4"/>
      <c r="AP533" s="4"/>
      <c r="AQ533" s="4"/>
      <c r="AR533" s="4"/>
      <c r="AS533" s="4"/>
      <c r="AU533" s="7"/>
      <c r="AV533" s="47"/>
      <c r="AW533" s="66"/>
      <c r="AX533" s="66"/>
      <c r="AY533" s="66"/>
      <c r="AZ533" s="78"/>
      <c r="BA533" s="66"/>
      <c r="BB533" s="66"/>
      <c r="BC533" s="4"/>
      <c r="BD533" s="69"/>
      <c r="BE533" s="4"/>
      <c r="BF533" s="4"/>
      <c r="BG533" s="9"/>
      <c r="BH533" s="4"/>
      <c r="BI533" s="4"/>
      <c r="BJ533" s="4"/>
      <c r="BK533" s="4"/>
      <c r="BL533" s="4"/>
      <c r="BM533" s="7" t="str">
        <f t="shared" ca="1" si="110"/>
        <v/>
      </c>
      <c r="BN533" s="75" t="str">
        <f t="shared" si="111"/>
        <v/>
      </c>
      <c r="BO533" s="75" t="str">
        <f t="shared" si="112"/>
        <v/>
      </c>
      <c r="BU533" s="4" t="str">
        <f>IF(IFERROR(VLOOKUP(C533,C534:C$1993,1,0),"")="","",COUNTIF(C:C,C533))</f>
        <v/>
      </c>
      <c r="BY533" s="5" t="str">
        <f>IF(B533="","",IF(BU533="",1+(MAX(BY$2:BY532)),""))</f>
        <v/>
      </c>
      <c r="BZ533" s="5" t="str">
        <f t="shared" si="113"/>
        <v/>
      </c>
      <c r="CA533" s="5" t="str">
        <f t="shared" si="114"/>
        <v/>
      </c>
      <c r="CB533" s="14" t="str">
        <f t="shared" si="115"/>
        <v/>
      </c>
      <c r="CC533" s="25"/>
      <c r="CD533" s="15"/>
      <c r="CE533" s="5" t="str">
        <f t="shared" si="106"/>
        <v/>
      </c>
      <c r="CH533" s="5" t="str">
        <f t="shared" si="116"/>
        <v/>
      </c>
      <c r="CI533" s="5" t="str">
        <f>IF(J533="","",IFERROR(IF(VLOOKUP(J533,J$2:J532,1,0)=0,"",""),J533))</f>
        <v/>
      </c>
      <c r="CJ533" s="22" t="str">
        <f>IF(CI533="","",(IFERROR(VLOOKUP(MID(CI533,1,1),$DA$2:DE$28,3,0),0)+IFERROR(VLOOKUP(MID(CI533,2,1),DA$2:DE$28,4,0),0)+IFERROR(VLOOKUP(MID(CI533,3,1),DA$2:DE$28,5,0),0)+(ROW(CI533)/1000000000000)))</f>
        <v/>
      </c>
      <c r="CL533" s="5">
        <v>532</v>
      </c>
      <c r="CM533" s="5" t="str">
        <f>IFERROR(VLOOKUP(CL533,CH$2:CI1609,2,0),"")</f>
        <v/>
      </c>
      <c r="DG533" s="5" t="e">
        <f>IF(REPORTE!AH$2="si",IF(C533=VALUE(REPORTE!C$22),IF(SUM(DG534:DG$1993),CONCATENATE(INT(B533),", "),INT(B533)),""),IF(C533=VALUE(REPORTE!C$21),IF(SUM(DG534:DG$1993),CONCATENATE(INT(B533),", "),INT(B533)),""))</f>
        <v>#VALUE!</v>
      </c>
    </row>
    <row r="534" spans="1:111" s="5" customFormat="1" ht="15" customHeight="1" x14ac:dyDescent="0.25">
      <c r="A534" s="4" t="str">
        <f t="shared" ca="1" si="108"/>
        <v/>
      </c>
      <c r="B534" s="6"/>
      <c r="C534" s="6"/>
      <c r="D534" s="1" t="str">
        <f>IFERROR(INDEX('padron cfe'!B:B,MATCH(DATOS!C534,'padron cfe'!A:A,0),1),"")</f>
        <v/>
      </c>
      <c r="E534" s="4"/>
      <c r="F534" s="4"/>
      <c r="G534" s="4"/>
      <c r="H534" s="5" t="str">
        <f>IF(F534="","",IFERROR(CONCATENATE("PEUA",VLOOKUP(ESTADO,REPORTE!AV$2:AW$33,2,0),DIDTRITO_FORM,CADER_FORM,IFERROR(INDEX(BS:BS,MATCH(DAY(F534),BR:BR,0),1),DAY(F534)),IFERROR(INDEX(BS:BS,MATCH(MONTH(F534),BR:BR,0),1),MONTH(F534)),YEAR(F534),G534),""))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07"/>
        <v/>
      </c>
      <c r="T534" s="2" t="str">
        <f>IFERROR(INDEX('padron cfe'!D:D,MATCH(DATOS!C534,'padron cfe'!A:A,0),1),"")</f>
        <v/>
      </c>
      <c r="U534" s="4"/>
      <c r="V534" s="4"/>
      <c r="W534" s="4"/>
      <c r="X534" s="4"/>
      <c r="Y534" s="6"/>
      <c r="Z534" s="4"/>
      <c r="AA534" s="4" t="str">
        <f t="shared" si="109"/>
        <v/>
      </c>
      <c r="AB534" s="4"/>
      <c r="AC534" s="4"/>
      <c r="AD534" s="4"/>
      <c r="AE534" s="2" t="str">
        <f>IFERROR(IF(INDEX(AE$1:AE533,MATCH(J534,J$1:J533,0),1)=0,"",INDEX(AE$1:AE533,MATCH(J534,J$1:J533,0),1)),"")</f>
        <v/>
      </c>
      <c r="AF534" s="2" t="str">
        <f>IFERROR(IF(INDEX(AF$1:AF533,MATCH(J534,J$1:J533,0),1)=0,"",INDEX(AF$1:AF533,MATCH(J534,J$1:J533,0),1)),"")</f>
        <v/>
      </c>
      <c r="AG534" s="2" t="str">
        <f>IFERROR(IF(INDEX(AG$1:AG533,MATCH(J534,J$1:J533,0),1)=0,"",INDEX(AG$1:AG533,MATCH(J534,J$1:J533,0),1)),"")</f>
        <v/>
      </c>
      <c r="AH534" s="2"/>
      <c r="AI534" s="2"/>
      <c r="AJ534" s="2"/>
      <c r="AK534" s="4"/>
      <c r="AL534" s="4"/>
      <c r="AM534" s="4"/>
      <c r="AN534" s="4"/>
      <c r="AO534" s="4"/>
      <c r="AP534" s="4"/>
      <c r="AQ534" s="4"/>
      <c r="AR534" s="4"/>
      <c r="AS534" s="4"/>
      <c r="AU534" s="7"/>
      <c r="AV534" s="47"/>
      <c r="AW534" s="66"/>
      <c r="AX534" s="66"/>
      <c r="AY534" s="66"/>
      <c r="AZ534" s="78"/>
      <c r="BA534" s="66"/>
      <c r="BB534" s="66"/>
      <c r="BC534" s="4"/>
      <c r="BD534" s="69"/>
      <c r="BE534" s="4"/>
      <c r="BF534" s="4"/>
      <c r="BG534" s="9"/>
      <c r="BH534" s="4"/>
      <c r="BI534" s="4"/>
      <c r="BJ534" s="4"/>
      <c r="BK534" s="4"/>
      <c r="BL534" s="4"/>
      <c r="BM534" s="7" t="str">
        <f t="shared" ca="1" si="110"/>
        <v/>
      </c>
      <c r="BN534" s="75" t="str">
        <f t="shared" si="111"/>
        <v/>
      </c>
      <c r="BO534" s="75" t="str">
        <f t="shared" si="112"/>
        <v/>
      </c>
      <c r="BU534" s="4" t="str">
        <f>IF(IFERROR(VLOOKUP(C534,C535:C$1993,1,0),"")="","",COUNTIF(C:C,C534))</f>
        <v/>
      </c>
      <c r="BY534" s="5" t="str">
        <f>IF(B534="","",IF(BU534="",1+(MAX(BY$2:BY533)),""))</f>
        <v/>
      </c>
      <c r="BZ534" s="5" t="str">
        <f t="shared" si="113"/>
        <v/>
      </c>
      <c r="CA534" s="5" t="str">
        <f t="shared" si="114"/>
        <v/>
      </c>
      <c r="CB534" s="14" t="str">
        <f t="shared" si="115"/>
        <v/>
      </c>
      <c r="CC534" s="25"/>
      <c r="CD534" s="15"/>
      <c r="CE534" s="5" t="str">
        <f t="shared" ref="CE534:CE597" si="117">CONCATENATE(AK534,AL534,AM534,AN534,AO534)</f>
        <v/>
      </c>
      <c r="CH534" s="5" t="str">
        <f t="shared" si="116"/>
        <v/>
      </c>
      <c r="CI534" s="5" t="str">
        <f>IF(J534="","",IFERROR(IF(VLOOKUP(J534,J$2:J533,1,0)=0,"",""),J534))</f>
        <v/>
      </c>
      <c r="CJ534" s="22" t="str">
        <f>IF(CI534="","",(IFERROR(VLOOKUP(MID(CI534,1,1),$DA$2:DE$28,3,0),0)+IFERROR(VLOOKUP(MID(CI534,2,1),DA$2:DE$28,4,0),0)+IFERROR(VLOOKUP(MID(CI534,3,1),DA$2:DE$28,5,0),0)+(ROW(CI534)/1000000000000)))</f>
        <v/>
      </c>
      <c r="CL534" s="5">
        <v>533</v>
      </c>
      <c r="CM534" s="5" t="str">
        <f>IFERROR(VLOOKUP(CL534,CH$2:CI1610,2,0),"")</f>
        <v/>
      </c>
      <c r="DG534" s="5" t="e">
        <f>IF(REPORTE!AH$2="si",IF(C534=VALUE(REPORTE!C$22),IF(SUM(DG535:DG$1993),CONCATENATE(INT(B534),", "),INT(B534)),""),IF(C534=VALUE(REPORTE!C$21),IF(SUM(DG535:DG$1993),CONCATENATE(INT(B534),", "),INT(B534)),""))</f>
        <v>#VALUE!</v>
      </c>
    </row>
    <row r="535" spans="1:111" s="5" customFormat="1" ht="15" customHeight="1" x14ac:dyDescent="0.25">
      <c r="A535" s="4" t="str">
        <f t="shared" ca="1" si="108"/>
        <v/>
      </c>
      <c r="B535" s="6"/>
      <c r="C535" s="6"/>
      <c r="D535" s="1" t="str">
        <f>IFERROR(INDEX('padron cfe'!B:B,MATCH(DATOS!C535,'padron cfe'!A:A,0),1),"")</f>
        <v/>
      </c>
      <c r="E535" s="4"/>
      <c r="F535" s="4"/>
      <c r="G535" s="4"/>
      <c r="H535" s="5" t="str">
        <f>IF(F535="","",IFERROR(CONCATENATE("PEUA",VLOOKUP(ESTADO,REPORTE!AV$2:AW$33,2,0),DIDTRITO_FORM,CADER_FORM,IFERROR(INDEX(BS:BS,MATCH(DAY(F535),BR:BR,0),1),DAY(F535)),IFERROR(INDEX(BS:BS,MATCH(MONTH(F535),BR:BR,0),1),MONTH(F535)),YEAR(F535),G535),""))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07"/>
        <v/>
      </c>
      <c r="T535" s="2" t="str">
        <f>IFERROR(INDEX('padron cfe'!D:D,MATCH(DATOS!C535,'padron cfe'!A:A,0),1),"")</f>
        <v/>
      </c>
      <c r="U535" s="4"/>
      <c r="V535" s="4"/>
      <c r="W535" s="4"/>
      <c r="X535" s="4"/>
      <c r="Y535" s="6"/>
      <c r="Z535" s="4"/>
      <c r="AA535" s="4" t="str">
        <f t="shared" si="109"/>
        <v/>
      </c>
      <c r="AB535" s="4"/>
      <c r="AC535" s="4"/>
      <c r="AD535" s="4"/>
      <c r="AE535" s="2" t="str">
        <f>IFERROR(IF(INDEX(AE$1:AE534,MATCH(J535,J$1:J534,0),1)=0,"",INDEX(AE$1:AE534,MATCH(J535,J$1:J534,0),1)),"")</f>
        <v/>
      </c>
      <c r="AF535" s="2" t="str">
        <f>IFERROR(IF(INDEX(AF$1:AF534,MATCH(J535,J$1:J534,0),1)=0,"",INDEX(AF$1:AF534,MATCH(J535,J$1:J534,0),1)),"")</f>
        <v/>
      </c>
      <c r="AG535" s="2" t="str">
        <f>IFERROR(IF(INDEX(AG$1:AG534,MATCH(J535,J$1:J534,0),1)=0,"",INDEX(AG$1:AG534,MATCH(J535,J$1:J534,0),1)),"")</f>
        <v/>
      </c>
      <c r="AH535" s="2"/>
      <c r="AI535" s="2"/>
      <c r="AJ535" s="2"/>
      <c r="AK535" s="4"/>
      <c r="AL535" s="4"/>
      <c r="AM535" s="4"/>
      <c r="AN535" s="4"/>
      <c r="AO535" s="4"/>
      <c r="AP535" s="4"/>
      <c r="AQ535" s="4"/>
      <c r="AR535" s="4"/>
      <c r="AS535" s="4"/>
      <c r="AU535" s="7"/>
      <c r="AV535" s="47"/>
      <c r="AW535" s="66"/>
      <c r="AX535" s="66"/>
      <c r="AY535" s="66"/>
      <c r="AZ535" s="78"/>
      <c r="BA535" s="66"/>
      <c r="BB535" s="66"/>
      <c r="BC535" s="4"/>
      <c r="BD535" s="69"/>
      <c r="BE535" s="4"/>
      <c r="BF535" s="4"/>
      <c r="BG535" s="9"/>
      <c r="BH535" s="4"/>
      <c r="BI535" s="4"/>
      <c r="BJ535" s="4"/>
      <c r="BK535" s="4"/>
      <c r="BL535" s="4"/>
      <c r="BM535" s="7" t="str">
        <f t="shared" ca="1" si="110"/>
        <v/>
      </c>
      <c r="BN535" s="75" t="str">
        <f t="shared" si="111"/>
        <v/>
      </c>
      <c r="BO535" s="75" t="str">
        <f t="shared" si="112"/>
        <v/>
      </c>
      <c r="BU535" s="4" t="str">
        <f>IF(IFERROR(VLOOKUP(C535,C536:C$1993,1,0),"")="","",COUNTIF(C:C,C535))</f>
        <v/>
      </c>
      <c r="BY535" s="5" t="str">
        <f>IF(B535="","",IF(BU535="",1+(MAX(BY$2:BY534)),""))</f>
        <v/>
      </c>
      <c r="BZ535" s="5" t="str">
        <f t="shared" si="113"/>
        <v/>
      </c>
      <c r="CA535" s="5" t="str">
        <f t="shared" si="114"/>
        <v/>
      </c>
      <c r="CB535" s="14" t="str">
        <f t="shared" si="115"/>
        <v/>
      </c>
      <c r="CC535" s="25"/>
      <c r="CD535" s="15"/>
      <c r="CE535" s="5" t="str">
        <f t="shared" si="117"/>
        <v/>
      </c>
      <c r="CH535" s="5" t="str">
        <f t="shared" si="116"/>
        <v/>
      </c>
      <c r="CI535" s="5" t="str">
        <f>IF(J535="","",IFERROR(IF(VLOOKUP(J535,J$2:J534,1,0)=0,"",""),J535))</f>
        <v/>
      </c>
      <c r="CJ535" s="22" t="str">
        <f>IF(CI535="","",(IFERROR(VLOOKUP(MID(CI535,1,1),$DA$2:DE$28,3,0),0)+IFERROR(VLOOKUP(MID(CI535,2,1),DA$2:DE$28,4,0),0)+IFERROR(VLOOKUP(MID(CI535,3,1),DA$2:DE$28,5,0),0)+(ROW(CI535)/1000000000000)))</f>
        <v/>
      </c>
      <c r="CL535" s="5">
        <v>534</v>
      </c>
      <c r="CM535" s="5" t="str">
        <f>IFERROR(VLOOKUP(CL535,CH$2:CI1611,2,0),"")</f>
        <v/>
      </c>
      <c r="DG535" s="5" t="e">
        <f>IF(REPORTE!AH$2="si",IF(C535=VALUE(REPORTE!C$22),IF(SUM(DG536:DG$1993),CONCATENATE(INT(B535),", "),INT(B535)),""),IF(C535=VALUE(REPORTE!C$21),IF(SUM(DG536:DG$1993),CONCATENATE(INT(B535),", "),INT(B535)),""))</f>
        <v>#VALUE!</v>
      </c>
    </row>
    <row r="536" spans="1:111" s="5" customFormat="1" ht="15" customHeight="1" x14ac:dyDescent="0.25">
      <c r="A536" s="4" t="str">
        <f t="shared" ca="1" si="108"/>
        <v/>
      </c>
      <c r="B536" s="6"/>
      <c r="C536" s="6"/>
      <c r="D536" s="1" t="str">
        <f>IFERROR(INDEX('padron cfe'!B:B,MATCH(DATOS!C536,'padron cfe'!A:A,0),1),"")</f>
        <v/>
      </c>
      <c r="E536" s="4"/>
      <c r="F536" s="4"/>
      <c r="G536" s="4"/>
      <c r="H536" s="5" t="str">
        <f>IF(F536="","",IFERROR(CONCATENATE("PEUA",VLOOKUP(ESTADO,REPORTE!AV$2:AW$33,2,0),DIDTRITO_FORM,CADER_FORM,IFERROR(INDEX(BS:BS,MATCH(DAY(F536),BR:BR,0),1),DAY(F536)),IFERROR(INDEX(BS:BS,MATCH(MONTH(F536),BR:BR,0),1),MONTH(F536)),YEAR(F536),G536),""))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07"/>
        <v/>
      </c>
      <c r="T536" s="2" t="str">
        <f>IFERROR(INDEX('padron cfe'!D:D,MATCH(DATOS!C536,'padron cfe'!A:A,0),1),"")</f>
        <v/>
      </c>
      <c r="U536" s="4"/>
      <c r="V536" s="4"/>
      <c r="W536" s="4"/>
      <c r="X536" s="4"/>
      <c r="Y536" s="6"/>
      <c r="Z536" s="4"/>
      <c r="AA536" s="4" t="str">
        <f t="shared" si="109"/>
        <v/>
      </c>
      <c r="AB536" s="4"/>
      <c r="AC536" s="4"/>
      <c r="AD536" s="4"/>
      <c r="AE536" s="2" t="str">
        <f>IFERROR(IF(INDEX(AE$1:AE535,MATCH(J536,J$1:J535,0),1)=0,"",INDEX(AE$1:AE535,MATCH(J536,J$1:J535,0),1)),"")</f>
        <v/>
      </c>
      <c r="AF536" s="2" t="str">
        <f>IFERROR(IF(INDEX(AF$1:AF535,MATCH(J536,J$1:J535,0),1)=0,"",INDEX(AF$1:AF535,MATCH(J536,J$1:J535,0),1)),"")</f>
        <v/>
      </c>
      <c r="AG536" s="2" t="str">
        <f>IFERROR(IF(INDEX(AG$1:AG535,MATCH(J536,J$1:J535,0),1)=0,"",INDEX(AG$1:AG535,MATCH(J536,J$1:J535,0),1)),"")</f>
        <v/>
      </c>
      <c r="AH536" s="2"/>
      <c r="AI536" s="2"/>
      <c r="AJ536" s="2"/>
      <c r="AK536" s="4"/>
      <c r="AL536" s="4"/>
      <c r="AM536" s="4"/>
      <c r="AN536" s="4"/>
      <c r="AO536" s="4"/>
      <c r="AP536" s="4"/>
      <c r="AQ536" s="4"/>
      <c r="AR536" s="4"/>
      <c r="AS536" s="4"/>
      <c r="AU536" s="7"/>
      <c r="AV536" s="47"/>
      <c r="AW536" s="66"/>
      <c r="AX536" s="66"/>
      <c r="AY536" s="66"/>
      <c r="AZ536" s="78"/>
      <c r="BA536" s="66"/>
      <c r="BB536" s="66"/>
      <c r="BC536" s="4"/>
      <c r="BD536" s="69"/>
      <c r="BE536" s="4"/>
      <c r="BF536" s="4"/>
      <c r="BG536" s="9"/>
      <c r="BH536" s="4"/>
      <c r="BI536" s="4"/>
      <c r="BJ536" s="4"/>
      <c r="BK536" s="4"/>
      <c r="BL536" s="4"/>
      <c r="BM536" s="7" t="str">
        <f t="shared" ca="1" si="110"/>
        <v/>
      </c>
      <c r="BN536" s="75" t="str">
        <f t="shared" si="111"/>
        <v/>
      </c>
      <c r="BO536" s="75" t="str">
        <f t="shared" si="112"/>
        <v/>
      </c>
      <c r="BU536" s="4" t="str">
        <f>IF(IFERROR(VLOOKUP(C536,C537:C$1993,1,0),"")="","",COUNTIF(C:C,C536))</f>
        <v/>
      </c>
      <c r="BY536" s="5" t="str">
        <f>IF(B536="","",IF(BU536="",1+(MAX(BY$2:BY535)),""))</f>
        <v/>
      </c>
      <c r="BZ536" s="5" t="str">
        <f t="shared" si="113"/>
        <v/>
      </c>
      <c r="CA536" s="5" t="str">
        <f t="shared" si="114"/>
        <v/>
      </c>
      <c r="CB536" s="14" t="str">
        <f t="shared" si="115"/>
        <v/>
      </c>
      <c r="CC536" s="25"/>
      <c r="CD536" s="15"/>
      <c r="CE536" s="5" t="str">
        <f t="shared" si="117"/>
        <v/>
      </c>
      <c r="CH536" s="5" t="str">
        <f t="shared" si="116"/>
        <v/>
      </c>
      <c r="CI536" s="5" t="str">
        <f>IF(J536="","",IFERROR(IF(VLOOKUP(J536,J$2:J535,1,0)=0,"",""),J536))</f>
        <v/>
      </c>
      <c r="CJ536" s="22" t="str">
        <f>IF(CI536="","",(IFERROR(VLOOKUP(MID(CI536,1,1),$DA$2:DE$28,3,0),0)+IFERROR(VLOOKUP(MID(CI536,2,1),DA$2:DE$28,4,0),0)+IFERROR(VLOOKUP(MID(CI536,3,1),DA$2:DE$28,5,0),0)+(ROW(CI536)/1000000000000)))</f>
        <v/>
      </c>
      <c r="CL536" s="5">
        <v>535</v>
      </c>
      <c r="CM536" s="5" t="str">
        <f>IFERROR(VLOOKUP(CL536,CH$2:CI1612,2,0),"")</f>
        <v/>
      </c>
      <c r="DG536" s="5" t="e">
        <f>IF(REPORTE!AH$2="si",IF(C536=VALUE(REPORTE!C$22),IF(SUM(DG537:DG$1993),CONCATENATE(INT(B536),", "),INT(B536)),""),IF(C536=VALUE(REPORTE!C$21),IF(SUM(DG537:DG$1993),CONCATENATE(INT(B536),", "),INT(B536)),""))</f>
        <v>#VALUE!</v>
      </c>
    </row>
    <row r="537" spans="1:111" s="5" customFormat="1" ht="15" customHeight="1" x14ac:dyDescent="0.25">
      <c r="A537" s="4" t="str">
        <f t="shared" ca="1" si="108"/>
        <v/>
      </c>
      <c r="B537" s="6"/>
      <c r="C537" s="6"/>
      <c r="D537" s="1" t="str">
        <f>IFERROR(INDEX('padron cfe'!B:B,MATCH(DATOS!C537,'padron cfe'!A:A,0),1),"")</f>
        <v/>
      </c>
      <c r="E537" s="4"/>
      <c r="F537" s="4"/>
      <c r="G537" s="4"/>
      <c r="H537" s="5" t="str">
        <f>IF(F537="","",IFERROR(CONCATENATE("PEUA",VLOOKUP(ESTADO,REPORTE!AV$2:AW$33,2,0),DIDTRITO_FORM,CADER_FORM,IFERROR(INDEX(BS:BS,MATCH(DAY(F537),BR:BR,0),1),DAY(F537)),IFERROR(INDEX(BS:BS,MATCH(MONTH(F537),BR:BR,0),1),MONTH(F537)),YEAR(F537),G537),""))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07"/>
        <v/>
      </c>
      <c r="T537" s="2" t="str">
        <f>IFERROR(INDEX('padron cfe'!D:D,MATCH(DATOS!C537,'padron cfe'!A:A,0),1),"")</f>
        <v/>
      </c>
      <c r="U537" s="4"/>
      <c r="V537" s="4"/>
      <c r="W537" s="4"/>
      <c r="X537" s="4"/>
      <c r="Y537" s="6"/>
      <c r="Z537" s="4"/>
      <c r="AA537" s="4" t="str">
        <f t="shared" si="109"/>
        <v/>
      </c>
      <c r="AB537" s="4"/>
      <c r="AC537" s="4"/>
      <c r="AD537" s="4"/>
      <c r="AE537" s="2" t="str">
        <f>IFERROR(IF(INDEX(AE$1:AE536,MATCH(J537,J$1:J536,0),1)=0,"",INDEX(AE$1:AE536,MATCH(J537,J$1:J536,0),1)),"")</f>
        <v/>
      </c>
      <c r="AF537" s="2" t="str">
        <f>IFERROR(IF(INDEX(AF$1:AF536,MATCH(J537,J$1:J536,0),1)=0,"",INDEX(AF$1:AF536,MATCH(J537,J$1:J536,0),1)),"")</f>
        <v/>
      </c>
      <c r="AG537" s="2" t="str">
        <f>IFERROR(IF(INDEX(AG$1:AG536,MATCH(J537,J$1:J536,0),1)=0,"",INDEX(AG$1:AG536,MATCH(J537,J$1:J536,0),1)),"")</f>
        <v/>
      </c>
      <c r="AH537" s="2"/>
      <c r="AI537" s="2"/>
      <c r="AJ537" s="2"/>
      <c r="AK537" s="4"/>
      <c r="AL537" s="4"/>
      <c r="AM537" s="4"/>
      <c r="AN537" s="4"/>
      <c r="AO537" s="4"/>
      <c r="AP537" s="4"/>
      <c r="AQ537" s="4"/>
      <c r="AR537" s="4"/>
      <c r="AS537" s="4"/>
      <c r="AU537" s="7"/>
      <c r="AV537" s="47"/>
      <c r="AW537" s="66"/>
      <c r="AX537" s="66"/>
      <c r="AY537" s="66"/>
      <c r="AZ537" s="78"/>
      <c r="BA537" s="66"/>
      <c r="BB537" s="66"/>
      <c r="BC537" s="4"/>
      <c r="BD537" s="69"/>
      <c r="BE537" s="4"/>
      <c r="BF537" s="4"/>
      <c r="BG537" s="9"/>
      <c r="BH537" s="4"/>
      <c r="BI537" s="4"/>
      <c r="BJ537" s="4"/>
      <c r="BK537" s="4"/>
      <c r="BL537" s="4"/>
      <c r="BM537" s="7" t="str">
        <f t="shared" ca="1" si="110"/>
        <v/>
      </c>
      <c r="BN537" s="75" t="str">
        <f t="shared" si="111"/>
        <v/>
      </c>
      <c r="BO537" s="75" t="str">
        <f t="shared" si="112"/>
        <v/>
      </c>
      <c r="BU537" s="4" t="str">
        <f>IF(IFERROR(VLOOKUP(C537,C538:C$1993,1,0),"")="","",COUNTIF(C:C,C537))</f>
        <v/>
      </c>
      <c r="BY537" s="5" t="str">
        <f>IF(B537="","",IF(BU537="",1+(MAX(BY$2:BY536)),""))</f>
        <v/>
      </c>
      <c r="BZ537" s="5" t="str">
        <f t="shared" si="113"/>
        <v/>
      </c>
      <c r="CA537" s="5" t="str">
        <f t="shared" si="114"/>
        <v/>
      </c>
      <c r="CB537" s="14" t="str">
        <f t="shared" si="115"/>
        <v/>
      </c>
      <c r="CC537" s="25"/>
      <c r="CD537" s="15"/>
      <c r="CE537" s="5" t="str">
        <f t="shared" si="117"/>
        <v/>
      </c>
      <c r="CH537" s="5" t="str">
        <f t="shared" si="116"/>
        <v/>
      </c>
      <c r="CI537" s="5" t="str">
        <f>IF(J537="","",IFERROR(IF(VLOOKUP(J537,J$2:J536,1,0)=0,"",""),J537))</f>
        <v/>
      </c>
      <c r="CJ537" s="22" t="str">
        <f>IF(CI537="","",(IFERROR(VLOOKUP(MID(CI537,1,1),$DA$2:DE$28,3,0),0)+IFERROR(VLOOKUP(MID(CI537,2,1),DA$2:DE$28,4,0),0)+IFERROR(VLOOKUP(MID(CI537,3,1),DA$2:DE$28,5,0),0)+(ROW(CI537)/1000000000000)))</f>
        <v/>
      </c>
      <c r="CL537" s="5">
        <v>536</v>
      </c>
      <c r="CM537" s="5" t="str">
        <f>IFERROR(VLOOKUP(CL537,CH$2:CI1613,2,0),"")</f>
        <v/>
      </c>
      <c r="DG537" s="5" t="e">
        <f>IF(REPORTE!AH$2="si",IF(C537=VALUE(REPORTE!C$22),IF(SUM(DG538:DG$1993),CONCATENATE(INT(B537),", "),INT(B537)),""),IF(C537=VALUE(REPORTE!C$21),IF(SUM(DG538:DG$1993),CONCATENATE(INT(B537),", "),INT(B537)),""))</f>
        <v>#VALUE!</v>
      </c>
    </row>
    <row r="538" spans="1:111" s="5" customFormat="1" ht="15" customHeight="1" x14ac:dyDescent="0.25">
      <c r="A538" s="4" t="str">
        <f t="shared" ca="1" si="108"/>
        <v/>
      </c>
      <c r="B538" s="6"/>
      <c r="C538" s="6"/>
      <c r="D538" s="1" t="str">
        <f>IFERROR(INDEX('padron cfe'!B:B,MATCH(DATOS!C538,'padron cfe'!A:A,0),1),"")</f>
        <v/>
      </c>
      <c r="E538" s="4"/>
      <c r="F538" s="4"/>
      <c r="G538" s="4"/>
      <c r="H538" s="5" t="str">
        <f>IF(F538="","",IFERROR(CONCATENATE("PEUA",VLOOKUP(ESTADO,REPORTE!AV$2:AW$33,2,0),DIDTRITO_FORM,CADER_FORM,IFERROR(INDEX(BS:BS,MATCH(DAY(F538),BR:BR,0),1),DAY(F538)),IFERROR(INDEX(BS:BS,MATCH(MONTH(F538),BR:BR,0),1),MONTH(F538)),YEAR(F538),G538),""))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07"/>
        <v/>
      </c>
      <c r="T538" s="2" t="str">
        <f>IFERROR(INDEX('padron cfe'!D:D,MATCH(DATOS!C538,'padron cfe'!A:A,0),1),"")</f>
        <v/>
      </c>
      <c r="U538" s="4"/>
      <c r="V538" s="4"/>
      <c r="W538" s="4"/>
      <c r="X538" s="4"/>
      <c r="Y538" s="6"/>
      <c r="Z538" s="4"/>
      <c r="AA538" s="4" t="str">
        <f t="shared" si="109"/>
        <v/>
      </c>
      <c r="AB538" s="4"/>
      <c r="AC538" s="4"/>
      <c r="AD538" s="4"/>
      <c r="AE538" s="2" t="str">
        <f>IFERROR(IF(INDEX(AE$1:AE537,MATCH(J538,J$1:J537,0),1)=0,"",INDEX(AE$1:AE537,MATCH(J538,J$1:J537,0),1)),"")</f>
        <v/>
      </c>
      <c r="AF538" s="2" t="str">
        <f>IFERROR(IF(INDEX(AF$1:AF537,MATCH(J538,J$1:J537,0),1)=0,"",INDEX(AF$1:AF537,MATCH(J538,J$1:J537,0),1)),"")</f>
        <v/>
      </c>
      <c r="AG538" s="2" t="str">
        <f>IFERROR(IF(INDEX(AG$1:AG537,MATCH(J538,J$1:J537,0),1)=0,"",INDEX(AG$1:AG537,MATCH(J538,J$1:J537,0),1)),"")</f>
        <v/>
      </c>
      <c r="AH538" s="2"/>
      <c r="AI538" s="2"/>
      <c r="AJ538" s="2"/>
      <c r="AK538" s="4"/>
      <c r="AL538" s="4"/>
      <c r="AM538" s="4"/>
      <c r="AN538" s="4"/>
      <c r="AO538" s="4"/>
      <c r="AP538" s="4"/>
      <c r="AQ538" s="4"/>
      <c r="AR538" s="4"/>
      <c r="AS538" s="4"/>
      <c r="AU538" s="7"/>
      <c r="AV538" s="47"/>
      <c r="AW538" s="66"/>
      <c r="AX538" s="66"/>
      <c r="AY538" s="66"/>
      <c r="AZ538" s="78"/>
      <c r="BA538" s="66"/>
      <c r="BB538" s="66"/>
      <c r="BC538" s="4"/>
      <c r="BD538" s="69"/>
      <c r="BE538" s="4"/>
      <c r="BF538" s="4"/>
      <c r="BG538" s="9"/>
      <c r="BH538" s="4"/>
      <c r="BI538" s="4"/>
      <c r="BJ538" s="4"/>
      <c r="BK538" s="4"/>
      <c r="BL538" s="4"/>
      <c r="BM538" s="7" t="str">
        <f t="shared" ca="1" si="110"/>
        <v/>
      </c>
      <c r="BN538" s="75" t="str">
        <f t="shared" si="111"/>
        <v/>
      </c>
      <c r="BO538" s="75" t="str">
        <f t="shared" si="112"/>
        <v/>
      </c>
      <c r="BU538" s="4" t="str">
        <f>IF(IFERROR(VLOOKUP(C538,C539:C$1993,1,0),"")="","",COUNTIF(C:C,C538))</f>
        <v/>
      </c>
      <c r="BY538" s="5" t="str">
        <f>IF(B538="","",IF(BU538="",1+(MAX(BY$2:BY537)),""))</f>
        <v/>
      </c>
      <c r="BZ538" s="5" t="str">
        <f t="shared" si="113"/>
        <v/>
      </c>
      <c r="CA538" s="5" t="str">
        <f t="shared" si="114"/>
        <v/>
      </c>
      <c r="CB538" s="14" t="str">
        <f t="shared" si="115"/>
        <v/>
      </c>
      <c r="CC538" s="25"/>
      <c r="CD538" s="15"/>
      <c r="CE538" s="5" t="str">
        <f t="shared" si="117"/>
        <v/>
      </c>
      <c r="CH538" s="5" t="str">
        <f t="shared" si="116"/>
        <v/>
      </c>
      <c r="CI538" s="5" t="str">
        <f>IF(J538="","",IFERROR(IF(VLOOKUP(J538,J$2:J537,1,0)=0,"",""),J538))</f>
        <v/>
      </c>
      <c r="CJ538" s="22" t="str">
        <f>IF(CI538="","",(IFERROR(VLOOKUP(MID(CI538,1,1),$DA$2:DE$28,3,0),0)+IFERROR(VLOOKUP(MID(CI538,2,1),DA$2:DE$28,4,0),0)+IFERROR(VLOOKUP(MID(CI538,3,1),DA$2:DE$28,5,0),0)+(ROW(CI538)/1000000000000)))</f>
        <v/>
      </c>
      <c r="CL538" s="5">
        <v>537</v>
      </c>
      <c r="CM538" s="5" t="str">
        <f>IFERROR(VLOOKUP(CL538,CH$2:CI1614,2,0),"")</f>
        <v/>
      </c>
      <c r="DG538" s="5" t="e">
        <f>IF(REPORTE!AH$2="si",IF(C538=VALUE(REPORTE!C$22),IF(SUM(DG539:DG$1993),CONCATENATE(INT(B538),", "),INT(B538)),""),IF(C538=VALUE(REPORTE!C$21),IF(SUM(DG539:DG$1993),CONCATENATE(INT(B538),", "),INT(B538)),""))</f>
        <v>#VALUE!</v>
      </c>
    </row>
    <row r="539" spans="1:111" s="5" customFormat="1" ht="15" customHeight="1" x14ac:dyDescent="0.25">
      <c r="A539" s="4" t="str">
        <f t="shared" ca="1" si="108"/>
        <v/>
      </c>
      <c r="B539" s="6"/>
      <c r="C539" s="6"/>
      <c r="D539" s="1" t="str">
        <f>IFERROR(INDEX('padron cfe'!B:B,MATCH(DATOS!C539,'padron cfe'!A:A,0),1),"")</f>
        <v/>
      </c>
      <c r="E539" s="4"/>
      <c r="F539" s="4"/>
      <c r="G539" s="4"/>
      <c r="H539" s="5" t="str">
        <f>IF(F539="","",IFERROR(CONCATENATE("PEUA",VLOOKUP(ESTADO,REPORTE!AV$2:AW$33,2,0),DIDTRITO_FORM,CADER_FORM,IFERROR(INDEX(BS:BS,MATCH(DAY(F539),BR:BR,0),1),DAY(F539)),IFERROR(INDEX(BS:BS,MATCH(MONTH(F539),BR:BR,0),1),MONTH(F539)),YEAR(F539),G539),""))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07"/>
        <v/>
      </c>
      <c r="T539" s="2" t="str">
        <f>IFERROR(INDEX('padron cfe'!D:D,MATCH(DATOS!C539,'padron cfe'!A:A,0),1),"")</f>
        <v/>
      </c>
      <c r="U539" s="4"/>
      <c r="V539" s="4"/>
      <c r="W539" s="4"/>
      <c r="X539" s="4"/>
      <c r="Y539" s="6"/>
      <c r="Z539" s="4"/>
      <c r="AA539" s="4" t="str">
        <f t="shared" si="109"/>
        <v/>
      </c>
      <c r="AB539" s="4"/>
      <c r="AC539" s="4"/>
      <c r="AD539" s="4"/>
      <c r="AE539" s="2" t="str">
        <f>IFERROR(IF(INDEX(AE$1:AE538,MATCH(J539,J$1:J538,0),1)=0,"",INDEX(AE$1:AE538,MATCH(J539,J$1:J538,0),1)),"")</f>
        <v/>
      </c>
      <c r="AF539" s="2" t="str">
        <f>IFERROR(IF(INDEX(AF$1:AF538,MATCH(J539,J$1:J538,0),1)=0,"",INDEX(AF$1:AF538,MATCH(J539,J$1:J538,0),1)),"")</f>
        <v/>
      </c>
      <c r="AG539" s="2" t="str">
        <f>IFERROR(IF(INDEX(AG$1:AG538,MATCH(J539,J$1:J538,0),1)=0,"",INDEX(AG$1:AG538,MATCH(J539,J$1:J538,0),1)),"")</f>
        <v/>
      </c>
      <c r="AH539" s="2"/>
      <c r="AI539" s="2"/>
      <c r="AJ539" s="2"/>
      <c r="AK539" s="4"/>
      <c r="AL539" s="4"/>
      <c r="AM539" s="4"/>
      <c r="AN539" s="4"/>
      <c r="AO539" s="4"/>
      <c r="AP539" s="4"/>
      <c r="AQ539" s="4"/>
      <c r="AR539" s="4"/>
      <c r="AS539" s="4"/>
      <c r="AU539" s="7"/>
      <c r="AV539" s="47"/>
      <c r="AW539" s="66"/>
      <c r="AX539" s="66"/>
      <c r="AY539" s="66"/>
      <c r="AZ539" s="78"/>
      <c r="BA539" s="66"/>
      <c r="BB539" s="66"/>
      <c r="BC539" s="4"/>
      <c r="BD539" s="69"/>
      <c r="BE539" s="4"/>
      <c r="BF539" s="4"/>
      <c r="BG539" s="9"/>
      <c r="BH539" s="4"/>
      <c r="BI539" s="4"/>
      <c r="BJ539" s="4"/>
      <c r="BK539" s="4"/>
      <c r="BL539" s="4"/>
      <c r="BM539" s="7" t="str">
        <f t="shared" ca="1" si="110"/>
        <v/>
      </c>
      <c r="BN539" s="75" t="str">
        <f t="shared" si="111"/>
        <v/>
      </c>
      <c r="BO539" s="75" t="str">
        <f t="shared" si="112"/>
        <v/>
      </c>
      <c r="BU539" s="4" t="str">
        <f>IF(IFERROR(VLOOKUP(C539,C540:C$1993,1,0),"")="","",COUNTIF(C:C,C539))</f>
        <v/>
      </c>
      <c r="BY539" s="5" t="str">
        <f>IF(B539="","",IF(BU539="",1+(MAX(BY$2:BY538)),""))</f>
        <v/>
      </c>
      <c r="BZ539" s="5" t="str">
        <f t="shared" si="113"/>
        <v/>
      </c>
      <c r="CA539" s="5" t="str">
        <f t="shared" si="114"/>
        <v/>
      </c>
      <c r="CB539" s="14" t="str">
        <f t="shared" si="115"/>
        <v/>
      </c>
      <c r="CC539" s="25"/>
      <c r="CD539" s="15"/>
      <c r="CE539" s="5" t="str">
        <f t="shared" si="117"/>
        <v/>
      </c>
      <c r="CH539" s="5" t="str">
        <f t="shared" si="116"/>
        <v/>
      </c>
      <c r="CI539" s="5" t="str">
        <f>IF(J539="","",IFERROR(IF(VLOOKUP(J539,J$2:J538,1,0)=0,"",""),J539))</f>
        <v/>
      </c>
      <c r="CJ539" s="22" t="str">
        <f>IF(CI539="","",(IFERROR(VLOOKUP(MID(CI539,1,1),$DA$2:DE$28,3,0),0)+IFERROR(VLOOKUP(MID(CI539,2,1),DA$2:DE$28,4,0),0)+IFERROR(VLOOKUP(MID(CI539,3,1),DA$2:DE$28,5,0),0)+(ROW(CI539)/1000000000000)))</f>
        <v/>
      </c>
      <c r="CL539" s="5">
        <v>538</v>
      </c>
      <c r="CM539" s="5" t="str">
        <f>IFERROR(VLOOKUP(CL539,CH$2:CI1615,2,0),"")</f>
        <v/>
      </c>
      <c r="DG539" s="5" t="e">
        <f>IF(REPORTE!AH$2="si",IF(C539=VALUE(REPORTE!C$22),IF(SUM(DG540:DG$1993),CONCATENATE(INT(B539),", "),INT(B539)),""),IF(C539=VALUE(REPORTE!C$21),IF(SUM(DG540:DG$1993),CONCATENATE(INT(B539),", "),INT(B539)),""))</f>
        <v>#VALUE!</v>
      </c>
    </row>
    <row r="540" spans="1:111" s="5" customFormat="1" ht="15" customHeight="1" x14ac:dyDescent="0.25">
      <c r="A540" s="4" t="str">
        <f t="shared" ca="1" si="108"/>
        <v/>
      </c>
      <c r="B540" s="6"/>
      <c r="C540" s="6"/>
      <c r="D540" s="1" t="str">
        <f>IFERROR(INDEX('padron cfe'!B:B,MATCH(DATOS!C540,'padron cfe'!A:A,0),1),"")</f>
        <v/>
      </c>
      <c r="E540" s="4"/>
      <c r="F540" s="4"/>
      <c r="G540" s="4"/>
      <c r="H540" s="5" t="str">
        <f>IF(F540="","",IFERROR(CONCATENATE("PEUA",VLOOKUP(ESTADO,REPORTE!AV$2:AW$33,2,0),DIDTRITO_FORM,CADER_FORM,IFERROR(INDEX(BS:BS,MATCH(DAY(F540),BR:BR,0),1),DAY(F540)),IFERROR(INDEX(BS:BS,MATCH(MONTH(F540),BR:BR,0),1),MONTH(F540)),YEAR(F540),G540),""))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07"/>
        <v/>
      </c>
      <c r="T540" s="2" t="str">
        <f>IFERROR(INDEX('padron cfe'!D:D,MATCH(DATOS!C540,'padron cfe'!A:A,0),1),"")</f>
        <v/>
      </c>
      <c r="U540" s="4"/>
      <c r="V540" s="4"/>
      <c r="W540" s="4"/>
      <c r="X540" s="4"/>
      <c r="Y540" s="6"/>
      <c r="Z540" s="4"/>
      <c r="AA540" s="4" t="str">
        <f t="shared" si="109"/>
        <v/>
      </c>
      <c r="AB540" s="4"/>
      <c r="AC540" s="4"/>
      <c r="AD540" s="4"/>
      <c r="AE540" s="2" t="str">
        <f>IFERROR(IF(INDEX(AE$1:AE539,MATCH(J540,J$1:J539,0),1)=0,"",INDEX(AE$1:AE539,MATCH(J540,J$1:J539,0),1)),"")</f>
        <v/>
      </c>
      <c r="AF540" s="2" t="str">
        <f>IFERROR(IF(INDEX(AF$1:AF539,MATCH(J540,J$1:J539,0),1)=0,"",INDEX(AF$1:AF539,MATCH(J540,J$1:J539,0),1)),"")</f>
        <v/>
      </c>
      <c r="AG540" s="2" t="str">
        <f>IFERROR(IF(INDEX(AG$1:AG539,MATCH(J540,J$1:J539,0),1)=0,"",INDEX(AG$1:AG539,MATCH(J540,J$1:J539,0),1)),"")</f>
        <v/>
      </c>
      <c r="AH540" s="2"/>
      <c r="AI540" s="2"/>
      <c r="AJ540" s="2"/>
      <c r="AK540" s="4"/>
      <c r="AL540" s="4"/>
      <c r="AM540" s="4"/>
      <c r="AN540" s="4"/>
      <c r="AO540" s="4"/>
      <c r="AP540" s="4"/>
      <c r="AQ540" s="4"/>
      <c r="AR540" s="4"/>
      <c r="AS540" s="4"/>
      <c r="AU540" s="7"/>
      <c r="AV540" s="47"/>
      <c r="AW540" s="66"/>
      <c r="AX540" s="66"/>
      <c r="AY540" s="66"/>
      <c r="AZ540" s="78"/>
      <c r="BA540" s="66"/>
      <c r="BB540" s="66"/>
      <c r="BC540" s="4"/>
      <c r="BD540" s="69"/>
      <c r="BE540" s="4"/>
      <c r="BF540" s="4"/>
      <c r="BG540" s="9"/>
      <c r="BH540" s="4"/>
      <c r="BI540" s="4"/>
      <c r="BJ540" s="4"/>
      <c r="BK540" s="4"/>
      <c r="BL540" s="4"/>
      <c r="BM540" s="7" t="str">
        <f t="shared" ca="1" si="110"/>
        <v/>
      </c>
      <c r="BN540" s="75" t="str">
        <f t="shared" si="111"/>
        <v/>
      </c>
      <c r="BO540" s="75" t="str">
        <f t="shared" si="112"/>
        <v/>
      </c>
      <c r="BU540" s="4" t="str">
        <f>IF(IFERROR(VLOOKUP(C540,C541:C$1993,1,0),"")="","",COUNTIF(C:C,C540))</f>
        <v/>
      </c>
      <c r="BY540" s="5" t="str">
        <f>IF(B540="","",IF(BU540="",1+(MAX(BY$2:BY539)),""))</f>
        <v/>
      </c>
      <c r="BZ540" s="5" t="str">
        <f t="shared" si="113"/>
        <v/>
      </c>
      <c r="CA540" s="5" t="str">
        <f t="shared" si="114"/>
        <v/>
      </c>
      <c r="CB540" s="14" t="str">
        <f t="shared" si="115"/>
        <v/>
      </c>
      <c r="CC540" s="25"/>
      <c r="CD540" s="15"/>
      <c r="CE540" s="5" t="str">
        <f t="shared" si="117"/>
        <v/>
      </c>
      <c r="CH540" s="5" t="str">
        <f t="shared" si="116"/>
        <v/>
      </c>
      <c r="CI540" s="5" t="str">
        <f>IF(J540="","",IFERROR(IF(VLOOKUP(J540,J$2:J539,1,0)=0,"",""),J540))</f>
        <v/>
      </c>
      <c r="CJ540" s="22" t="str">
        <f>IF(CI540="","",(IFERROR(VLOOKUP(MID(CI540,1,1),$DA$2:DE$28,3,0),0)+IFERROR(VLOOKUP(MID(CI540,2,1),DA$2:DE$28,4,0),0)+IFERROR(VLOOKUP(MID(CI540,3,1),DA$2:DE$28,5,0),0)+(ROW(CI540)/1000000000000)))</f>
        <v/>
      </c>
      <c r="CL540" s="5">
        <v>539</v>
      </c>
      <c r="CM540" s="5" t="str">
        <f>IFERROR(VLOOKUP(CL540,CH$2:CI1616,2,0),"")</f>
        <v/>
      </c>
      <c r="DG540" s="5" t="e">
        <f>IF(REPORTE!AH$2="si",IF(C540=VALUE(REPORTE!C$22),IF(SUM(DG541:DG$1993),CONCATENATE(INT(B540),", "),INT(B540)),""),IF(C540=VALUE(REPORTE!C$21),IF(SUM(DG541:DG$1993),CONCATENATE(INT(B540),", "),INT(B540)),""))</f>
        <v>#VALUE!</v>
      </c>
    </row>
    <row r="541" spans="1:111" s="5" customFormat="1" ht="15" customHeight="1" x14ac:dyDescent="0.25">
      <c r="A541" s="4" t="str">
        <f t="shared" ca="1" si="108"/>
        <v/>
      </c>
      <c r="B541" s="6"/>
      <c r="C541" s="6"/>
      <c r="D541" s="1" t="str">
        <f>IFERROR(INDEX('padron cfe'!B:B,MATCH(DATOS!C541,'padron cfe'!A:A,0),1),"")</f>
        <v/>
      </c>
      <c r="E541" s="4"/>
      <c r="F541" s="4"/>
      <c r="G541" s="4"/>
      <c r="H541" s="5" t="str">
        <f>IF(F541="","",IFERROR(CONCATENATE("PEUA",VLOOKUP(ESTADO,REPORTE!AV$2:AW$33,2,0),DIDTRITO_FORM,CADER_FORM,IFERROR(INDEX(BS:BS,MATCH(DAY(F541),BR:BR,0),1),DAY(F541)),IFERROR(INDEX(BS:BS,MATCH(MONTH(F541),BR:BR,0),1),MONTH(F541)),YEAR(F541),G541),""))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07"/>
        <v/>
      </c>
      <c r="T541" s="2" t="str">
        <f>IFERROR(INDEX('padron cfe'!D:D,MATCH(DATOS!C541,'padron cfe'!A:A,0),1),"")</f>
        <v/>
      </c>
      <c r="U541" s="4"/>
      <c r="V541" s="4"/>
      <c r="W541" s="4"/>
      <c r="X541" s="4"/>
      <c r="Y541" s="6"/>
      <c r="Z541" s="4"/>
      <c r="AA541" s="4" t="str">
        <f t="shared" si="109"/>
        <v/>
      </c>
      <c r="AB541" s="4"/>
      <c r="AC541" s="4"/>
      <c r="AD541" s="4"/>
      <c r="AE541" s="2" t="str">
        <f>IFERROR(IF(INDEX(AE$1:AE540,MATCH(J541,J$1:J540,0),1)=0,"",INDEX(AE$1:AE540,MATCH(J541,J$1:J540,0),1)),"")</f>
        <v/>
      </c>
      <c r="AF541" s="2" t="str">
        <f>IFERROR(IF(INDEX(AF$1:AF540,MATCH(J541,J$1:J540,0),1)=0,"",INDEX(AF$1:AF540,MATCH(J541,J$1:J540,0),1)),"")</f>
        <v/>
      </c>
      <c r="AG541" s="2" t="str">
        <f>IFERROR(IF(INDEX(AG$1:AG540,MATCH(J541,J$1:J540,0),1)=0,"",INDEX(AG$1:AG540,MATCH(J541,J$1:J540,0),1)),"")</f>
        <v/>
      </c>
      <c r="AH541" s="2"/>
      <c r="AI541" s="2"/>
      <c r="AJ541" s="2"/>
      <c r="AK541" s="4"/>
      <c r="AL541" s="4"/>
      <c r="AM541" s="4"/>
      <c r="AN541" s="4"/>
      <c r="AO541" s="4"/>
      <c r="AP541" s="4"/>
      <c r="AQ541" s="4"/>
      <c r="AR541" s="4"/>
      <c r="AS541" s="4"/>
      <c r="AU541" s="7"/>
      <c r="AV541" s="47"/>
      <c r="AW541" s="66"/>
      <c r="AX541" s="66"/>
      <c r="AY541" s="66"/>
      <c r="AZ541" s="78"/>
      <c r="BA541" s="66"/>
      <c r="BB541" s="66"/>
      <c r="BC541" s="4"/>
      <c r="BD541" s="69"/>
      <c r="BE541" s="4"/>
      <c r="BF541" s="4"/>
      <c r="BG541" s="9"/>
      <c r="BH541" s="4"/>
      <c r="BI541" s="4"/>
      <c r="BJ541" s="4"/>
      <c r="BK541" s="4"/>
      <c r="BL541" s="4"/>
      <c r="BM541" s="7" t="str">
        <f t="shared" ca="1" si="110"/>
        <v/>
      </c>
      <c r="BN541" s="75" t="str">
        <f t="shared" si="111"/>
        <v/>
      </c>
      <c r="BO541" s="75" t="str">
        <f t="shared" si="112"/>
        <v/>
      </c>
      <c r="BU541" s="4" t="str">
        <f>IF(IFERROR(VLOOKUP(C541,C542:C$1993,1,0),"")="","",COUNTIF(C:C,C541))</f>
        <v/>
      </c>
      <c r="BY541" s="5" t="str">
        <f>IF(B541="","",IF(BU541="",1+(MAX(BY$2:BY540)),""))</f>
        <v/>
      </c>
      <c r="BZ541" s="5" t="str">
        <f t="shared" si="113"/>
        <v/>
      </c>
      <c r="CA541" s="5" t="str">
        <f t="shared" si="114"/>
        <v/>
      </c>
      <c r="CB541" s="14" t="str">
        <f t="shared" si="115"/>
        <v/>
      </c>
      <c r="CC541" s="25"/>
      <c r="CD541" s="15"/>
      <c r="CE541" s="5" t="str">
        <f t="shared" si="117"/>
        <v/>
      </c>
      <c r="CH541" s="5" t="str">
        <f t="shared" si="116"/>
        <v/>
      </c>
      <c r="CI541" s="5" t="str">
        <f>IF(J541="","",IFERROR(IF(VLOOKUP(J541,J$2:J540,1,0)=0,"",""),J541))</f>
        <v/>
      </c>
      <c r="CJ541" s="22" t="str">
        <f>IF(CI541="","",(IFERROR(VLOOKUP(MID(CI541,1,1),$DA$2:DE$28,3,0),0)+IFERROR(VLOOKUP(MID(CI541,2,1),DA$2:DE$28,4,0),0)+IFERROR(VLOOKUP(MID(CI541,3,1),DA$2:DE$28,5,0),0)+(ROW(CI541)/1000000000000)))</f>
        <v/>
      </c>
      <c r="CL541" s="5">
        <v>540</v>
      </c>
      <c r="CM541" s="5" t="str">
        <f>IFERROR(VLOOKUP(CL541,CH$2:CI1617,2,0),"")</f>
        <v/>
      </c>
      <c r="DG541" s="5" t="e">
        <f>IF(REPORTE!AH$2="si",IF(C541=VALUE(REPORTE!C$22),IF(SUM(DG542:DG$1993),CONCATENATE(INT(B541),", "),INT(B541)),""),IF(C541=VALUE(REPORTE!C$21),IF(SUM(DG542:DG$1993),CONCATENATE(INT(B541),", "),INT(B541)),""))</f>
        <v>#VALUE!</v>
      </c>
    </row>
    <row r="542" spans="1:111" s="5" customFormat="1" ht="15" customHeight="1" x14ac:dyDescent="0.25">
      <c r="A542" s="4" t="str">
        <f t="shared" ca="1" si="108"/>
        <v/>
      </c>
      <c r="B542" s="6"/>
      <c r="C542" s="6"/>
      <c r="D542" s="1" t="str">
        <f>IFERROR(INDEX('padron cfe'!B:B,MATCH(DATOS!C542,'padron cfe'!A:A,0),1),"")</f>
        <v/>
      </c>
      <c r="E542" s="4"/>
      <c r="F542" s="4"/>
      <c r="G542" s="4"/>
      <c r="H542" s="5" t="str">
        <f>IF(F542="","",IFERROR(CONCATENATE("PEUA",VLOOKUP(ESTADO,REPORTE!AV$2:AW$33,2,0),DIDTRITO_FORM,CADER_FORM,IFERROR(INDEX(BS:BS,MATCH(DAY(F542),BR:BR,0),1),DAY(F542)),IFERROR(INDEX(BS:BS,MATCH(MONTH(F542),BR:BR,0),1),MONTH(F542)),YEAR(F542),G542),""))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07"/>
        <v/>
      </c>
      <c r="T542" s="2" t="str">
        <f>IFERROR(INDEX('padron cfe'!D:D,MATCH(DATOS!C542,'padron cfe'!A:A,0),1),"")</f>
        <v/>
      </c>
      <c r="U542" s="4"/>
      <c r="V542" s="4"/>
      <c r="W542" s="4"/>
      <c r="X542" s="4"/>
      <c r="Y542" s="6"/>
      <c r="Z542" s="4"/>
      <c r="AA542" s="4" t="str">
        <f t="shared" si="109"/>
        <v/>
      </c>
      <c r="AB542" s="4"/>
      <c r="AC542" s="4"/>
      <c r="AD542" s="4"/>
      <c r="AE542" s="2" t="str">
        <f>IFERROR(IF(INDEX(AE$1:AE541,MATCH(J542,J$1:J541,0),1)=0,"",INDEX(AE$1:AE541,MATCH(J542,J$1:J541,0),1)),"")</f>
        <v/>
      </c>
      <c r="AF542" s="2" t="str">
        <f>IFERROR(IF(INDEX(AF$1:AF541,MATCH(J542,J$1:J541,0),1)=0,"",INDEX(AF$1:AF541,MATCH(J542,J$1:J541,0),1)),"")</f>
        <v/>
      </c>
      <c r="AG542" s="2" t="str">
        <f>IFERROR(IF(INDEX(AG$1:AG541,MATCH(J542,J$1:J541,0),1)=0,"",INDEX(AG$1:AG541,MATCH(J542,J$1:J541,0),1)),"")</f>
        <v/>
      </c>
      <c r="AH542" s="2"/>
      <c r="AI542" s="2"/>
      <c r="AJ542" s="2"/>
      <c r="AK542" s="4"/>
      <c r="AL542" s="4"/>
      <c r="AM542" s="4"/>
      <c r="AN542" s="4"/>
      <c r="AO542" s="4"/>
      <c r="AP542" s="4"/>
      <c r="AQ542" s="4"/>
      <c r="AR542" s="4"/>
      <c r="AS542" s="4"/>
      <c r="AU542" s="7"/>
      <c r="AV542" s="47"/>
      <c r="AW542" s="66"/>
      <c r="AX542" s="66"/>
      <c r="AY542" s="66"/>
      <c r="AZ542" s="78"/>
      <c r="BA542" s="66"/>
      <c r="BB542" s="66"/>
      <c r="BC542" s="4"/>
      <c r="BD542" s="69"/>
      <c r="BE542" s="4"/>
      <c r="BF542" s="4"/>
      <c r="BG542" s="9"/>
      <c r="BH542" s="4"/>
      <c r="BI542" s="4"/>
      <c r="BJ542" s="4"/>
      <c r="BK542" s="4"/>
      <c r="BL542" s="4"/>
      <c r="BM542" s="7" t="str">
        <f t="shared" ca="1" si="110"/>
        <v/>
      </c>
      <c r="BN542" s="75" t="str">
        <f t="shared" si="111"/>
        <v/>
      </c>
      <c r="BO542" s="75" t="str">
        <f t="shared" si="112"/>
        <v/>
      </c>
      <c r="BU542" s="4" t="str">
        <f>IF(IFERROR(VLOOKUP(C542,C543:C$1993,1,0),"")="","",COUNTIF(C:C,C542))</f>
        <v/>
      </c>
      <c r="BY542" s="5" t="str">
        <f>IF(B542="","",IF(BU542="",1+(MAX(BY$2:BY541)),""))</f>
        <v/>
      </c>
      <c r="BZ542" s="5" t="str">
        <f t="shared" si="113"/>
        <v/>
      </c>
      <c r="CA542" s="5" t="str">
        <f t="shared" si="114"/>
        <v/>
      </c>
      <c r="CB542" s="14" t="str">
        <f t="shared" si="115"/>
        <v/>
      </c>
      <c r="CC542" s="25"/>
      <c r="CD542" s="15"/>
      <c r="CE542" s="5" t="str">
        <f t="shared" si="117"/>
        <v/>
      </c>
      <c r="CH542" s="5" t="str">
        <f t="shared" si="116"/>
        <v/>
      </c>
      <c r="CI542" s="5" t="str">
        <f>IF(J542="","",IFERROR(IF(VLOOKUP(J542,J$2:J541,1,0)=0,"",""),J542))</f>
        <v/>
      </c>
      <c r="CJ542" s="22" t="str">
        <f>IF(CI542="","",(IFERROR(VLOOKUP(MID(CI542,1,1),$DA$2:DE$28,3,0),0)+IFERROR(VLOOKUP(MID(CI542,2,1),DA$2:DE$28,4,0),0)+IFERROR(VLOOKUP(MID(CI542,3,1),DA$2:DE$28,5,0),0)+(ROW(CI542)/1000000000000)))</f>
        <v/>
      </c>
      <c r="CL542" s="5">
        <v>541</v>
      </c>
      <c r="CM542" s="5" t="str">
        <f>IFERROR(VLOOKUP(CL542,CH$2:CI1618,2,0),"")</f>
        <v/>
      </c>
      <c r="DG542" s="5" t="e">
        <f>IF(REPORTE!AH$2="si",IF(C542=VALUE(REPORTE!C$22),IF(SUM(DG543:DG$1993),CONCATENATE(INT(B542),", "),INT(B542)),""),IF(C542=VALUE(REPORTE!C$21),IF(SUM(DG543:DG$1993),CONCATENATE(INT(B542),", "),INT(B542)),""))</f>
        <v>#VALUE!</v>
      </c>
    </row>
    <row r="543" spans="1:111" s="5" customFormat="1" ht="15" customHeight="1" x14ac:dyDescent="0.25">
      <c r="A543" s="4" t="str">
        <f t="shared" ca="1" si="108"/>
        <v/>
      </c>
      <c r="B543" s="6"/>
      <c r="C543" s="6"/>
      <c r="D543" s="1" t="str">
        <f>IFERROR(INDEX('padron cfe'!B:B,MATCH(DATOS!C543,'padron cfe'!A:A,0),1),"")</f>
        <v/>
      </c>
      <c r="E543" s="4"/>
      <c r="F543" s="4"/>
      <c r="G543" s="4"/>
      <c r="H543" s="5" t="str">
        <f>IF(F543="","",IFERROR(CONCATENATE("PEUA",VLOOKUP(ESTADO,REPORTE!AV$2:AW$33,2,0),DIDTRITO_FORM,CADER_FORM,IFERROR(INDEX(BS:BS,MATCH(DAY(F543),BR:BR,0),1),DAY(F543)),IFERROR(INDEX(BS:BS,MATCH(MONTH(F543),BR:BR,0),1),MONTH(F543)),YEAR(F543),G543),""))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07"/>
        <v/>
      </c>
      <c r="T543" s="2" t="str">
        <f>IFERROR(INDEX('padron cfe'!D:D,MATCH(DATOS!C543,'padron cfe'!A:A,0),1),"")</f>
        <v/>
      </c>
      <c r="U543" s="4"/>
      <c r="V543" s="4"/>
      <c r="W543" s="4"/>
      <c r="X543" s="4"/>
      <c r="Y543" s="6"/>
      <c r="Z543" s="4"/>
      <c r="AA543" s="4" t="str">
        <f t="shared" si="109"/>
        <v/>
      </c>
      <c r="AB543" s="4"/>
      <c r="AC543" s="4"/>
      <c r="AD543" s="4"/>
      <c r="AE543" s="2" t="str">
        <f>IFERROR(IF(INDEX(AE$1:AE542,MATCH(J543,J$1:J542,0),1)=0,"",INDEX(AE$1:AE542,MATCH(J543,J$1:J542,0),1)),"")</f>
        <v/>
      </c>
      <c r="AF543" s="2" t="str">
        <f>IFERROR(IF(INDEX(AF$1:AF542,MATCH(J543,J$1:J542,0),1)=0,"",INDEX(AF$1:AF542,MATCH(J543,J$1:J542,0),1)),"")</f>
        <v/>
      </c>
      <c r="AG543" s="2" t="str">
        <f>IFERROR(IF(INDEX(AG$1:AG542,MATCH(J543,J$1:J542,0),1)=0,"",INDEX(AG$1:AG542,MATCH(J543,J$1:J542,0),1)),"")</f>
        <v/>
      </c>
      <c r="AH543" s="2"/>
      <c r="AI543" s="2"/>
      <c r="AJ543" s="2"/>
      <c r="AK543" s="4"/>
      <c r="AL543" s="4"/>
      <c r="AM543" s="4"/>
      <c r="AN543" s="4"/>
      <c r="AO543" s="4"/>
      <c r="AP543" s="4"/>
      <c r="AQ543" s="4"/>
      <c r="AR543" s="4"/>
      <c r="AS543" s="4"/>
      <c r="AU543" s="7"/>
      <c r="AV543" s="47"/>
      <c r="AW543" s="66"/>
      <c r="AX543" s="66"/>
      <c r="AY543" s="66"/>
      <c r="AZ543" s="78"/>
      <c r="BA543" s="66"/>
      <c r="BB543" s="66"/>
      <c r="BC543" s="4"/>
      <c r="BD543" s="69"/>
      <c r="BE543" s="4"/>
      <c r="BF543" s="4"/>
      <c r="BG543" s="9"/>
      <c r="BH543" s="4"/>
      <c r="BI543" s="4"/>
      <c r="BJ543" s="4"/>
      <c r="BK543" s="4"/>
      <c r="BL543" s="4"/>
      <c r="BM543" s="7" t="str">
        <f t="shared" ca="1" si="110"/>
        <v/>
      </c>
      <c r="BN543" s="75" t="str">
        <f t="shared" si="111"/>
        <v/>
      </c>
      <c r="BO543" s="75" t="str">
        <f t="shared" si="112"/>
        <v/>
      </c>
      <c r="BU543" s="4" t="str">
        <f>IF(IFERROR(VLOOKUP(C543,C544:C$1993,1,0),"")="","",COUNTIF(C:C,C543))</f>
        <v/>
      </c>
      <c r="BY543" s="5" t="str">
        <f>IF(B543="","",IF(BU543="",1+(MAX(BY$2:BY542)),""))</f>
        <v/>
      </c>
      <c r="BZ543" s="5" t="str">
        <f t="shared" si="113"/>
        <v/>
      </c>
      <c r="CA543" s="5" t="str">
        <f t="shared" si="114"/>
        <v/>
      </c>
      <c r="CB543" s="14" t="str">
        <f t="shared" si="115"/>
        <v/>
      </c>
      <c r="CC543" s="25"/>
      <c r="CD543" s="15"/>
      <c r="CE543" s="5" t="str">
        <f t="shared" si="117"/>
        <v/>
      </c>
      <c r="CH543" s="5" t="str">
        <f t="shared" si="116"/>
        <v/>
      </c>
      <c r="CI543" s="5" t="str">
        <f>IF(J543="","",IFERROR(IF(VLOOKUP(J543,J$2:J542,1,0)=0,"",""),J543))</f>
        <v/>
      </c>
      <c r="CJ543" s="22" t="str">
        <f>IF(CI543="","",(IFERROR(VLOOKUP(MID(CI543,1,1),$DA$2:DE$28,3,0),0)+IFERROR(VLOOKUP(MID(CI543,2,1),DA$2:DE$28,4,0),0)+IFERROR(VLOOKUP(MID(CI543,3,1),DA$2:DE$28,5,0),0)+(ROW(CI543)/1000000000000)))</f>
        <v/>
      </c>
      <c r="CL543" s="5">
        <v>542</v>
      </c>
      <c r="CM543" s="5" t="str">
        <f>IFERROR(VLOOKUP(CL543,CH$2:CI1619,2,0),"")</f>
        <v/>
      </c>
      <c r="DG543" s="5" t="e">
        <f>IF(REPORTE!AH$2="si",IF(C543=VALUE(REPORTE!C$22),IF(SUM(DG544:DG$1993),CONCATENATE(INT(B543),", "),INT(B543)),""),IF(C543=VALUE(REPORTE!C$21),IF(SUM(DG544:DG$1993),CONCATENATE(INT(B543),", "),INT(B543)),""))</f>
        <v>#VALUE!</v>
      </c>
    </row>
    <row r="544" spans="1:111" s="5" customFormat="1" ht="15" customHeight="1" x14ac:dyDescent="0.25">
      <c r="A544" s="4" t="str">
        <f t="shared" ca="1" si="108"/>
        <v/>
      </c>
      <c r="B544" s="6"/>
      <c r="C544" s="6"/>
      <c r="D544" s="1" t="str">
        <f>IFERROR(INDEX('padron cfe'!B:B,MATCH(DATOS!C544,'padron cfe'!A:A,0),1),"")</f>
        <v/>
      </c>
      <c r="E544" s="4"/>
      <c r="F544" s="4"/>
      <c r="G544" s="4"/>
      <c r="H544" s="5" t="str">
        <f>IF(F544="","",IFERROR(CONCATENATE("PEUA",VLOOKUP(ESTADO,REPORTE!AV$2:AW$33,2,0),DIDTRITO_FORM,CADER_FORM,IFERROR(INDEX(BS:BS,MATCH(DAY(F544),BR:BR,0),1),DAY(F544)),IFERROR(INDEX(BS:BS,MATCH(MONTH(F544),BR:BR,0),1),MONTH(F544)),YEAR(F544),G544),""))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07"/>
        <v/>
      </c>
      <c r="T544" s="2" t="str">
        <f>IFERROR(INDEX('padron cfe'!D:D,MATCH(DATOS!C544,'padron cfe'!A:A,0),1),"")</f>
        <v/>
      </c>
      <c r="U544" s="4"/>
      <c r="V544" s="4"/>
      <c r="W544" s="4"/>
      <c r="X544" s="4"/>
      <c r="Y544" s="6"/>
      <c r="Z544" s="4"/>
      <c r="AA544" s="4" t="str">
        <f t="shared" si="109"/>
        <v/>
      </c>
      <c r="AB544" s="4"/>
      <c r="AC544" s="4"/>
      <c r="AD544" s="4"/>
      <c r="AE544" s="2" t="str">
        <f>IFERROR(IF(INDEX(AE$1:AE543,MATCH(J544,J$1:J543,0),1)=0,"",INDEX(AE$1:AE543,MATCH(J544,J$1:J543,0),1)),"")</f>
        <v/>
      </c>
      <c r="AF544" s="2" t="str">
        <f>IFERROR(IF(INDEX(AF$1:AF543,MATCH(J544,J$1:J543,0),1)=0,"",INDEX(AF$1:AF543,MATCH(J544,J$1:J543,0),1)),"")</f>
        <v/>
      </c>
      <c r="AG544" s="2" t="str">
        <f>IFERROR(IF(INDEX(AG$1:AG543,MATCH(J544,J$1:J543,0),1)=0,"",INDEX(AG$1:AG543,MATCH(J544,J$1:J543,0),1)),"")</f>
        <v/>
      </c>
      <c r="AH544" s="2"/>
      <c r="AI544" s="2"/>
      <c r="AJ544" s="2"/>
      <c r="AK544" s="4"/>
      <c r="AL544" s="4"/>
      <c r="AM544" s="4"/>
      <c r="AN544" s="4"/>
      <c r="AO544" s="4"/>
      <c r="AP544" s="4"/>
      <c r="AQ544" s="4"/>
      <c r="AR544" s="4"/>
      <c r="AS544" s="4"/>
      <c r="AU544" s="7"/>
      <c r="AV544" s="47"/>
      <c r="AW544" s="66"/>
      <c r="AX544" s="66"/>
      <c r="AY544" s="66"/>
      <c r="AZ544" s="78"/>
      <c r="BA544" s="66"/>
      <c r="BB544" s="66"/>
      <c r="BC544" s="4"/>
      <c r="BD544" s="69"/>
      <c r="BE544" s="4"/>
      <c r="BF544" s="4"/>
      <c r="BG544" s="9"/>
      <c r="BH544" s="4"/>
      <c r="BI544" s="4"/>
      <c r="BJ544" s="4"/>
      <c r="BK544" s="4"/>
      <c r="BL544" s="4"/>
      <c r="BM544" s="7" t="str">
        <f t="shared" ca="1" si="110"/>
        <v/>
      </c>
      <c r="BN544" s="75" t="str">
        <f t="shared" si="111"/>
        <v/>
      </c>
      <c r="BO544" s="75" t="str">
        <f t="shared" si="112"/>
        <v/>
      </c>
      <c r="BU544" s="4" t="str">
        <f>IF(IFERROR(VLOOKUP(C544,C545:C$1993,1,0),"")="","",COUNTIF(C:C,C544))</f>
        <v/>
      </c>
      <c r="BY544" s="5" t="str">
        <f>IF(B544="","",IF(BU544="",1+(MAX(BY$2:BY543)),""))</f>
        <v/>
      </c>
      <c r="BZ544" s="5" t="str">
        <f t="shared" si="113"/>
        <v/>
      </c>
      <c r="CA544" s="5" t="str">
        <f t="shared" si="114"/>
        <v/>
      </c>
      <c r="CB544" s="14" t="str">
        <f t="shared" si="115"/>
        <v/>
      </c>
      <c r="CC544" s="25"/>
      <c r="CD544" s="15"/>
      <c r="CE544" s="5" t="str">
        <f t="shared" si="117"/>
        <v/>
      </c>
      <c r="CH544" s="5" t="str">
        <f t="shared" si="116"/>
        <v/>
      </c>
      <c r="CI544" s="5" t="str">
        <f>IF(J544="","",IFERROR(IF(VLOOKUP(J544,J$2:J543,1,0)=0,"",""),J544))</f>
        <v/>
      </c>
      <c r="CJ544" s="22" t="str">
        <f>IF(CI544="","",(IFERROR(VLOOKUP(MID(CI544,1,1),$DA$2:DE$28,3,0),0)+IFERROR(VLOOKUP(MID(CI544,2,1),DA$2:DE$28,4,0),0)+IFERROR(VLOOKUP(MID(CI544,3,1),DA$2:DE$28,5,0),0)+(ROW(CI544)/1000000000000)))</f>
        <v/>
      </c>
      <c r="CL544" s="5">
        <v>543</v>
      </c>
      <c r="CM544" s="5" t="str">
        <f>IFERROR(VLOOKUP(CL544,CH$2:CI1620,2,0),"")</f>
        <v/>
      </c>
      <c r="DG544" s="5" t="e">
        <f>IF(REPORTE!AH$2="si",IF(C544=VALUE(REPORTE!C$22),IF(SUM(DG545:DG$1993),CONCATENATE(INT(B544),", "),INT(B544)),""),IF(C544=VALUE(REPORTE!C$21),IF(SUM(DG545:DG$1993),CONCATENATE(INT(B544),", "),INT(B544)),""))</f>
        <v>#VALUE!</v>
      </c>
    </row>
    <row r="545" spans="1:112" s="5" customFormat="1" ht="15" customHeight="1" x14ac:dyDescent="0.25">
      <c r="A545" s="4" t="str">
        <f t="shared" ca="1" si="108"/>
        <v/>
      </c>
      <c r="B545" s="6"/>
      <c r="C545" s="6"/>
      <c r="D545" s="1" t="str">
        <f>IFERROR(INDEX('padron cfe'!B:B,MATCH(DATOS!C545,'padron cfe'!A:A,0),1),"")</f>
        <v/>
      </c>
      <c r="E545" s="4"/>
      <c r="F545" s="4"/>
      <c r="G545" s="4"/>
      <c r="H545" s="5" t="str">
        <f>IF(F545="","",IFERROR(CONCATENATE("PEUA",VLOOKUP(ESTADO,REPORTE!AV$2:AW$33,2,0),DIDTRITO_FORM,CADER_FORM,IFERROR(INDEX(BS:BS,MATCH(DAY(F545),BR:BR,0),1),DAY(F545)),IFERROR(INDEX(BS:BS,MATCH(MONTH(F545),BR:BR,0),1),MONTH(F545)),YEAR(F545),G545),""))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07"/>
        <v/>
      </c>
      <c r="T545" s="2" t="str">
        <f>IFERROR(INDEX('padron cfe'!D:D,MATCH(DATOS!C545,'padron cfe'!A:A,0),1),"")</f>
        <v/>
      </c>
      <c r="U545" s="4"/>
      <c r="V545" s="4"/>
      <c r="W545" s="4"/>
      <c r="X545" s="4"/>
      <c r="Y545" s="6"/>
      <c r="Z545" s="4"/>
      <c r="AA545" s="4" t="str">
        <f t="shared" si="109"/>
        <v/>
      </c>
      <c r="AB545" s="4"/>
      <c r="AC545" s="4"/>
      <c r="AD545" s="4"/>
      <c r="AE545" s="2" t="str">
        <f>IFERROR(IF(INDEX(AE$1:AE544,MATCH(J545,J$1:J544,0),1)=0,"",INDEX(AE$1:AE544,MATCH(J545,J$1:J544,0),1)),"")</f>
        <v/>
      </c>
      <c r="AF545" s="2" t="str">
        <f>IFERROR(IF(INDEX(AF$1:AF544,MATCH(J545,J$1:J544,0),1)=0,"",INDEX(AF$1:AF544,MATCH(J545,J$1:J544,0),1)),"")</f>
        <v/>
      </c>
      <c r="AG545" s="2" t="str">
        <f>IFERROR(IF(INDEX(AG$1:AG544,MATCH(J545,J$1:J544,0),1)=0,"",INDEX(AG$1:AG544,MATCH(J545,J$1:J544,0),1)),"")</f>
        <v/>
      </c>
      <c r="AH545" s="2"/>
      <c r="AI545" s="2"/>
      <c r="AJ545" s="2"/>
      <c r="AK545" s="4"/>
      <c r="AL545" s="4"/>
      <c r="AM545" s="4"/>
      <c r="AN545" s="4"/>
      <c r="AO545" s="4"/>
      <c r="AP545" s="4"/>
      <c r="AQ545" s="4"/>
      <c r="AR545" s="4"/>
      <c r="AS545" s="4"/>
      <c r="AU545" s="7"/>
      <c r="AV545" s="47"/>
      <c r="AW545" s="66"/>
      <c r="AX545" s="66"/>
      <c r="AY545" s="66"/>
      <c r="AZ545" s="78"/>
      <c r="BA545" s="66"/>
      <c r="BB545" s="66"/>
      <c r="BC545" s="4"/>
      <c r="BD545" s="69"/>
      <c r="BE545" s="4"/>
      <c r="BF545" s="4"/>
      <c r="BG545" s="9"/>
      <c r="BH545" s="4"/>
      <c r="BI545" s="4"/>
      <c r="BJ545" s="4"/>
      <c r="BK545" s="4"/>
      <c r="BL545" s="4"/>
      <c r="BM545" s="7" t="str">
        <f t="shared" ca="1" si="110"/>
        <v/>
      </c>
      <c r="BN545" s="75" t="str">
        <f t="shared" si="111"/>
        <v/>
      </c>
      <c r="BO545" s="75" t="str">
        <f t="shared" si="112"/>
        <v/>
      </c>
      <c r="BU545" s="4" t="str">
        <f>IF(IFERROR(VLOOKUP(C545,C546:C$1993,1,0),"")="","",COUNTIF(C:C,C545))</f>
        <v/>
      </c>
      <c r="BY545" s="5" t="str">
        <f>IF(B545="","",IF(BU545="",1+(MAX(BY$2:BY544)),""))</f>
        <v/>
      </c>
      <c r="BZ545" s="5" t="str">
        <f t="shared" si="113"/>
        <v/>
      </c>
      <c r="CA545" s="5" t="str">
        <f t="shared" si="114"/>
        <v/>
      </c>
      <c r="CB545" s="14" t="str">
        <f t="shared" si="115"/>
        <v/>
      </c>
      <c r="CC545" s="25"/>
      <c r="CD545" s="15"/>
      <c r="CE545" s="5" t="str">
        <f t="shared" si="117"/>
        <v/>
      </c>
      <c r="CH545" s="5" t="str">
        <f t="shared" si="116"/>
        <v/>
      </c>
      <c r="CI545" s="5" t="str">
        <f>IF(J545="","",IFERROR(IF(VLOOKUP(J545,J$2:J544,1,0)=0,"",""),J545))</f>
        <v/>
      </c>
      <c r="CJ545" s="22" t="str">
        <f>IF(CI545="","",(IFERROR(VLOOKUP(MID(CI545,1,1),$DA$2:DE$28,3,0),0)+IFERROR(VLOOKUP(MID(CI545,2,1),DA$2:DE$28,4,0),0)+IFERROR(VLOOKUP(MID(CI545,3,1),DA$2:DE$28,5,0),0)+(ROW(CI545)/1000000000000)))</f>
        <v/>
      </c>
      <c r="CL545" s="5">
        <v>544</v>
      </c>
      <c r="CM545" s="5" t="str">
        <f>IFERROR(VLOOKUP(CL545,CH$2:CI1621,2,0),"")</f>
        <v/>
      </c>
      <c r="DG545" s="5" t="e">
        <f>IF(REPORTE!AH$2="si",IF(C545=VALUE(REPORTE!C$22),IF(SUM(DG546:DG$1993),CONCATENATE(INT(B545),", "),INT(B545)),""),IF(C545=VALUE(REPORTE!C$21),IF(SUM(DG546:DG$1993),CONCATENATE(INT(B545),", "),INT(B545)),""))</f>
        <v>#VALUE!</v>
      </c>
    </row>
    <row r="546" spans="1:112" s="5" customFormat="1" ht="15" customHeight="1" x14ac:dyDescent="0.25">
      <c r="A546" s="4" t="str">
        <f t="shared" ca="1" si="108"/>
        <v/>
      </c>
      <c r="B546" s="6"/>
      <c r="C546" s="6"/>
      <c r="D546" s="1" t="str">
        <f>IFERROR(INDEX('padron cfe'!B:B,MATCH(DATOS!C546,'padron cfe'!A:A,0),1),"")</f>
        <v/>
      </c>
      <c r="E546" s="4"/>
      <c r="F546" s="4"/>
      <c r="G546" s="4"/>
      <c r="H546" s="5" t="str">
        <f>IF(F546="","",IFERROR(CONCATENATE("PEUA",VLOOKUP(ESTADO,REPORTE!AV$2:AW$33,2,0),DIDTRITO_FORM,CADER_FORM,IFERROR(INDEX(BS:BS,MATCH(DAY(F546),BR:BR,0),1),DAY(F546)),IFERROR(INDEX(BS:BS,MATCH(MONTH(F546),BR:BR,0),1),MONTH(F546)),YEAR(F546),G546),""))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07"/>
        <v/>
      </c>
      <c r="T546" s="2" t="str">
        <f>IFERROR(INDEX('padron cfe'!D:D,MATCH(DATOS!C546,'padron cfe'!A:A,0),1),"")</f>
        <v/>
      </c>
      <c r="U546" s="4"/>
      <c r="V546" s="4"/>
      <c r="W546" s="4"/>
      <c r="X546" s="4"/>
      <c r="Y546" s="6"/>
      <c r="Z546" s="4"/>
      <c r="AA546" s="4" t="str">
        <f t="shared" si="109"/>
        <v/>
      </c>
      <c r="AB546" s="4"/>
      <c r="AC546" s="4"/>
      <c r="AD546" s="4"/>
      <c r="AE546" s="2" t="str">
        <f>IFERROR(IF(INDEX(AE$1:AE545,MATCH(J546,J$1:J545,0),1)=0,"",INDEX(AE$1:AE545,MATCH(J546,J$1:J545,0),1)),"")</f>
        <v/>
      </c>
      <c r="AF546" s="2" t="str">
        <f>IFERROR(IF(INDEX(AF$1:AF545,MATCH(J546,J$1:J545,0),1)=0,"",INDEX(AF$1:AF545,MATCH(J546,J$1:J545,0),1)),"")</f>
        <v/>
      </c>
      <c r="AG546" s="2" t="str">
        <f>IFERROR(IF(INDEX(AG$1:AG545,MATCH(J546,J$1:J545,0),1)=0,"",INDEX(AG$1:AG545,MATCH(J546,J$1:J545,0),1)),"")</f>
        <v/>
      </c>
      <c r="AH546" s="2"/>
      <c r="AI546" s="2"/>
      <c r="AJ546" s="2"/>
      <c r="AK546" s="4"/>
      <c r="AL546" s="4"/>
      <c r="AM546" s="4"/>
      <c r="AN546" s="4"/>
      <c r="AO546" s="4"/>
      <c r="AP546" s="4"/>
      <c r="AQ546" s="4"/>
      <c r="AR546" s="4"/>
      <c r="AS546" s="4"/>
      <c r="AU546" s="7"/>
      <c r="AV546" s="47"/>
      <c r="AW546" s="66"/>
      <c r="AX546" s="66"/>
      <c r="AY546" s="66"/>
      <c r="AZ546" s="78"/>
      <c r="BA546" s="66"/>
      <c r="BB546" s="66"/>
      <c r="BC546" s="4"/>
      <c r="BD546" s="69"/>
      <c r="BE546" s="4"/>
      <c r="BF546" s="4"/>
      <c r="BG546" s="9"/>
      <c r="BH546" s="4"/>
      <c r="BI546" s="4"/>
      <c r="BJ546" s="4"/>
      <c r="BK546" s="4"/>
      <c r="BL546" s="4"/>
      <c r="BM546" s="7" t="str">
        <f t="shared" ca="1" si="110"/>
        <v/>
      </c>
      <c r="BN546" s="75" t="str">
        <f t="shared" si="111"/>
        <v/>
      </c>
      <c r="BO546" s="75" t="str">
        <f t="shared" si="112"/>
        <v/>
      </c>
      <c r="BU546" s="4" t="str">
        <f>IF(IFERROR(VLOOKUP(C546,C547:C$1993,1,0),"")="","",COUNTIF(C:C,C546))</f>
        <v/>
      </c>
      <c r="BY546" s="5" t="str">
        <f>IF(B546="","",IF(BU546="",1+(MAX(BY$2:BY545)),""))</f>
        <v/>
      </c>
      <c r="BZ546" s="5" t="str">
        <f t="shared" si="113"/>
        <v/>
      </c>
      <c r="CA546" s="5" t="str">
        <f t="shared" si="114"/>
        <v/>
      </c>
      <c r="CB546" s="14" t="str">
        <f t="shared" si="115"/>
        <v/>
      </c>
      <c r="CC546" s="25"/>
      <c r="CD546" s="15"/>
      <c r="CE546" s="5" t="str">
        <f t="shared" si="117"/>
        <v/>
      </c>
      <c r="CH546" s="5" t="str">
        <f t="shared" si="116"/>
        <v/>
      </c>
      <c r="CI546" s="5" t="str">
        <f>IF(J546="","",IFERROR(IF(VLOOKUP(J546,J$2:J545,1,0)=0,"",""),J546))</f>
        <v/>
      </c>
      <c r="CJ546" s="22" t="str">
        <f>IF(CI546="","",(IFERROR(VLOOKUP(MID(CI546,1,1),$DA$2:DE$28,3,0),0)+IFERROR(VLOOKUP(MID(CI546,2,1),DA$2:DE$28,4,0),0)+IFERROR(VLOOKUP(MID(CI546,3,1),DA$2:DE$28,5,0),0)+(ROW(CI546)/1000000000000)))</f>
        <v/>
      </c>
      <c r="CL546" s="5">
        <v>545</v>
      </c>
      <c r="CM546" s="5" t="str">
        <f>IFERROR(VLOOKUP(CL546,CH$2:CI1622,2,0),"")</f>
        <v/>
      </c>
      <c r="DG546" s="5" t="e">
        <f>IF(REPORTE!AH$2="si",IF(C546=VALUE(REPORTE!C$22),IF(SUM(DG547:DG$1993),CONCATENATE(INT(B546),", "),INT(B546)),""),IF(C546=VALUE(REPORTE!C$21),IF(SUM(DG547:DG$1993),CONCATENATE(INT(B546),", "),INT(B546)),""))</f>
        <v>#VALUE!</v>
      </c>
    </row>
    <row r="547" spans="1:112" s="5" customFormat="1" ht="15" customHeight="1" x14ac:dyDescent="0.25">
      <c r="A547" s="4" t="str">
        <f t="shared" ca="1" si="108"/>
        <v/>
      </c>
      <c r="B547" s="6"/>
      <c r="C547" s="6"/>
      <c r="D547" s="1" t="str">
        <f>IFERROR(INDEX('padron cfe'!B:B,MATCH(DATOS!C547,'padron cfe'!A:A,0),1),"")</f>
        <v/>
      </c>
      <c r="E547" s="4"/>
      <c r="F547" s="4"/>
      <c r="G547" s="4"/>
      <c r="H547" s="5" t="str">
        <f>IF(F547="","",IFERROR(CONCATENATE("PEUA",VLOOKUP(ESTADO,REPORTE!AV$2:AW$33,2,0),DIDTRITO_FORM,CADER_FORM,IFERROR(INDEX(BS:BS,MATCH(DAY(F547),BR:BR,0),1),DAY(F547)),IFERROR(INDEX(BS:BS,MATCH(MONTH(F547),BR:BR,0),1),MONTH(F547)),YEAR(F547),G547),""))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07"/>
        <v/>
      </c>
      <c r="T547" s="2" t="str">
        <f>IFERROR(INDEX('padron cfe'!D:D,MATCH(DATOS!C547,'padron cfe'!A:A,0),1),"")</f>
        <v/>
      </c>
      <c r="U547" s="4"/>
      <c r="V547" s="4"/>
      <c r="W547" s="4"/>
      <c r="X547" s="4"/>
      <c r="Y547" s="6"/>
      <c r="Z547" s="4"/>
      <c r="AA547" s="4" t="str">
        <f t="shared" si="109"/>
        <v/>
      </c>
      <c r="AB547" s="4"/>
      <c r="AC547" s="4"/>
      <c r="AD547" s="4"/>
      <c r="AE547" s="2" t="str">
        <f>IFERROR(IF(INDEX(AE$1:AE546,MATCH(J547,J$1:J546,0),1)=0,"",INDEX(AE$1:AE546,MATCH(J547,J$1:J546,0),1)),"")</f>
        <v/>
      </c>
      <c r="AF547" s="2" t="str">
        <f>IFERROR(IF(INDEX(AF$1:AF546,MATCH(J547,J$1:J546,0),1)=0,"",INDEX(AF$1:AF546,MATCH(J547,J$1:J546,0),1)),"")</f>
        <v/>
      </c>
      <c r="AG547" s="2" t="str">
        <f>IFERROR(IF(INDEX(AG$1:AG546,MATCH(J547,J$1:J546,0),1)=0,"",INDEX(AG$1:AG546,MATCH(J547,J$1:J546,0),1)),"")</f>
        <v/>
      </c>
      <c r="AH547" s="2"/>
      <c r="AI547" s="2"/>
      <c r="AJ547" s="2"/>
      <c r="AK547" s="4"/>
      <c r="AL547" s="4"/>
      <c r="AM547" s="4"/>
      <c r="AN547" s="4"/>
      <c r="AO547" s="4"/>
      <c r="AP547" s="4"/>
      <c r="AQ547" s="4"/>
      <c r="AR547" s="4"/>
      <c r="AS547" s="4"/>
      <c r="AU547" s="7"/>
      <c r="AV547" s="47"/>
      <c r="AW547" s="66"/>
      <c r="AX547" s="66"/>
      <c r="AY547" s="66"/>
      <c r="AZ547" s="78"/>
      <c r="BA547" s="66"/>
      <c r="BB547" s="66"/>
      <c r="BC547" s="4"/>
      <c r="BD547" s="69"/>
      <c r="BE547" s="4"/>
      <c r="BF547" s="4"/>
      <c r="BG547" s="9"/>
      <c r="BH547" s="4"/>
      <c r="BI547" s="4"/>
      <c r="BJ547" s="4"/>
      <c r="BK547" s="4"/>
      <c r="BL547" s="4"/>
      <c r="BM547" s="7" t="str">
        <f t="shared" ca="1" si="110"/>
        <v/>
      </c>
      <c r="BN547" s="75" t="str">
        <f t="shared" si="111"/>
        <v/>
      </c>
      <c r="BO547" s="75" t="str">
        <f t="shared" si="112"/>
        <v/>
      </c>
      <c r="BU547" s="4" t="str">
        <f>IF(IFERROR(VLOOKUP(C547,C548:C$1993,1,0),"")="","",COUNTIF(C:C,C547))</f>
        <v/>
      </c>
      <c r="BY547" s="5" t="str">
        <f>IF(B547="","",IF(BU547="",1+(MAX(BY$2:BY546)),""))</f>
        <v/>
      </c>
      <c r="BZ547" s="5" t="str">
        <f t="shared" si="113"/>
        <v/>
      </c>
      <c r="CA547" s="5" t="str">
        <f t="shared" si="114"/>
        <v/>
      </c>
      <c r="CB547" s="14" t="str">
        <f t="shared" si="115"/>
        <v/>
      </c>
      <c r="CC547" s="25"/>
      <c r="CD547" s="15"/>
      <c r="CE547" s="5" t="str">
        <f t="shared" si="117"/>
        <v/>
      </c>
      <c r="CH547" s="5" t="str">
        <f t="shared" si="116"/>
        <v/>
      </c>
      <c r="CI547" s="5" t="str">
        <f>IF(J547="","",IFERROR(IF(VLOOKUP(J547,J$2:J546,1,0)=0,"",""),J547))</f>
        <v/>
      </c>
      <c r="CJ547" s="22" t="str">
        <f>IF(CI547="","",(IFERROR(VLOOKUP(MID(CI547,1,1),$DA$2:DE$28,3,0),0)+IFERROR(VLOOKUP(MID(CI547,2,1),DA$2:DE$28,4,0),0)+IFERROR(VLOOKUP(MID(CI547,3,1),DA$2:DE$28,5,0),0)+(ROW(CI547)/1000000000000)))</f>
        <v/>
      </c>
      <c r="CL547" s="5">
        <v>546</v>
      </c>
      <c r="CM547" s="5" t="str">
        <f>IFERROR(VLOOKUP(CL547,CH$2:CI1623,2,0),"")</f>
        <v/>
      </c>
      <c r="DG547" s="5" t="e">
        <f>IF(REPORTE!AH$2="si",IF(C547=VALUE(REPORTE!C$22),IF(SUM(DG548:DG$1993),CONCATENATE(INT(B547),", "),INT(B547)),""),IF(C547=VALUE(REPORTE!C$21),IF(SUM(DG548:DG$1993),CONCATENATE(INT(B547),", "),INT(B547)),""))</f>
        <v>#VALUE!</v>
      </c>
    </row>
    <row r="548" spans="1:112" s="5" customFormat="1" ht="15" customHeight="1" x14ac:dyDescent="0.25">
      <c r="A548" s="4" t="str">
        <f t="shared" ca="1" si="108"/>
        <v/>
      </c>
      <c r="B548" s="6"/>
      <c r="C548" s="6"/>
      <c r="D548" s="1" t="str">
        <f>IFERROR(INDEX('padron cfe'!B:B,MATCH(DATOS!C548,'padron cfe'!A:A,0),1),"")</f>
        <v/>
      </c>
      <c r="E548" s="4"/>
      <c r="F548" s="4"/>
      <c r="G548" s="4"/>
      <c r="H548" s="5" t="str">
        <f>IF(F548="","",IFERROR(CONCATENATE("PEUA",VLOOKUP(ESTADO,REPORTE!AV$2:AW$33,2,0),DIDTRITO_FORM,CADER_FORM,IFERROR(INDEX(BS:BS,MATCH(DAY(F548),BR:BR,0),1),DAY(F548)),IFERROR(INDEX(BS:BS,MATCH(MONTH(F548),BR:BR,0),1),MONTH(F548)),YEAR(F548),G548),""))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07"/>
        <v/>
      </c>
      <c r="T548" s="2" t="str">
        <f>IFERROR(INDEX('padron cfe'!D:D,MATCH(DATOS!C548,'padron cfe'!A:A,0),1),"")</f>
        <v/>
      </c>
      <c r="U548" s="4"/>
      <c r="V548" s="4"/>
      <c r="W548" s="4"/>
      <c r="X548" s="4"/>
      <c r="Y548" s="6"/>
      <c r="Z548" s="4"/>
      <c r="AA548" s="4" t="str">
        <f t="shared" si="109"/>
        <v/>
      </c>
      <c r="AB548" s="4"/>
      <c r="AC548" s="4"/>
      <c r="AD548" s="4"/>
      <c r="AE548" s="2" t="str">
        <f>IFERROR(IF(INDEX(AE$1:AE547,MATCH(J548,J$1:J547,0),1)=0,"",INDEX(AE$1:AE547,MATCH(J548,J$1:J547,0),1)),"")</f>
        <v/>
      </c>
      <c r="AF548" s="2" t="str">
        <f>IFERROR(IF(INDEX(AF$1:AF547,MATCH(J548,J$1:J547,0),1)=0,"",INDEX(AF$1:AF547,MATCH(J548,J$1:J547,0),1)),"")</f>
        <v/>
      </c>
      <c r="AG548" s="2" t="str">
        <f>IFERROR(IF(INDEX(AG$1:AG547,MATCH(J548,J$1:J547,0),1)=0,"",INDEX(AG$1:AG547,MATCH(J548,J$1:J547,0),1)),"")</f>
        <v/>
      </c>
      <c r="AH548" s="2"/>
      <c r="AI548" s="2"/>
      <c r="AJ548" s="2"/>
      <c r="AK548" s="4"/>
      <c r="AL548" s="4"/>
      <c r="AM548" s="4"/>
      <c r="AN548" s="4"/>
      <c r="AO548" s="4"/>
      <c r="AP548" s="4"/>
      <c r="AQ548" s="4"/>
      <c r="AR548" s="4"/>
      <c r="AS548" s="4"/>
      <c r="AU548" s="7"/>
      <c r="AV548" s="47"/>
      <c r="AW548" s="66"/>
      <c r="AX548" s="66"/>
      <c r="AY548" s="66"/>
      <c r="AZ548" s="78"/>
      <c r="BA548" s="66"/>
      <c r="BB548" s="66"/>
      <c r="BC548" s="4"/>
      <c r="BD548" s="69"/>
      <c r="BE548" s="4"/>
      <c r="BF548" s="4"/>
      <c r="BG548" s="9"/>
      <c r="BH548" s="4"/>
      <c r="BI548" s="4"/>
      <c r="BJ548" s="4"/>
      <c r="BK548" s="4"/>
      <c r="BL548" s="4"/>
      <c r="BM548" s="7" t="str">
        <f t="shared" ca="1" si="110"/>
        <v/>
      </c>
      <c r="BN548" s="75" t="str">
        <f t="shared" si="111"/>
        <v/>
      </c>
      <c r="BO548" s="75" t="str">
        <f t="shared" si="112"/>
        <v/>
      </c>
      <c r="BU548" s="4" t="str">
        <f>IF(IFERROR(VLOOKUP(C548,C549:C$1993,1,0),"")="","",COUNTIF(C:C,C548))</f>
        <v/>
      </c>
      <c r="BY548" s="5" t="str">
        <f>IF(B548="","",IF(BU548="",1+(MAX(BY$2:BY547)),""))</f>
        <v/>
      </c>
      <c r="BZ548" s="5" t="str">
        <f t="shared" si="113"/>
        <v/>
      </c>
      <c r="CA548" s="5" t="str">
        <f t="shared" si="114"/>
        <v/>
      </c>
      <c r="CB548" s="14" t="str">
        <f t="shared" si="115"/>
        <v/>
      </c>
      <c r="CC548" s="25"/>
      <c r="CD548" s="15"/>
      <c r="CE548" s="5" t="str">
        <f t="shared" si="117"/>
        <v/>
      </c>
      <c r="CH548" s="5" t="str">
        <f t="shared" si="116"/>
        <v/>
      </c>
      <c r="CI548" s="5" t="str">
        <f>IF(J548="","",IFERROR(IF(VLOOKUP(J548,J$2:J547,1,0)=0,"",""),J548))</f>
        <v/>
      </c>
      <c r="CJ548" s="22" t="str">
        <f>IF(CI548="","",(IFERROR(VLOOKUP(MID(CI548,1,1),$DA$2:DE$28,3,0),0)+IFERROR(VLOOKUP(MID(CI548,2,1),DA$2:DE$28,4,0),0)+IFERROR(VLOOKUP(MID(CI548,3,1),DA$2:DE$28,5,0),0)+(ROW(CI548)/1000000000000)))</f>
        <v/>
      </c>
      <c r="CL548" s="5">
        <v>547</v>
      </c>
      <c r="CM548" s="5" t="str">
        <f>IFERROR(VLOOKUP(CL548,CH$2:CI1624,2,0),"")</f>
        <v/>
      </c>
      <c r="DG548" s="5" t="e">
        <f>IF(REPORTE!AH$2="si",IF(C548=VALUE(REPORTE!C$22),IF(SUM(DG549:DG$1993),CONCATENATE(INT(B548),", "),INT(B548)),""),IF(C548=VALUE(REPORTE!C$21),IF(SUM(DG549:DG$1993),CONCATENATE(INT(B548),", "),INT(B548)),""))</f>
        <v>#VALUE!</v>
      </c>
      <c r="DH548" s="5" t="e">
        <f>CONCATENATE(DG548,DG549,DG550,DG551,DG552,DG553,DG554,DG555,DG556,DG557,DG558,DG559,DG560,DG561,DG562,DG563,DG564,DG565,DG566,DG567,DG568,DG569,DG570,DG571,DG572,DG573,DG574,DG575,DG576,DG577,DG578,DG579,DG580,DG581,DG582,DG583,DG584,DG585,DG586,DG587,DG588,DG589)</f>
        <v>#VALUE!</v>
      </c>
    </row>
    <row r="549" spans="1:112" s="5" customFormat="1" ht="15" customHeight="1" x14ac:dyDescent="0.25">
      <c r="A549" s="4" t="str">
        <f t="shared" ca="1" si="108"/>
        <v/>
      </c>
      <c r="B549" s="6"/>
      <c r="C549" s="6"/>
      <c r="D549" s="1" t="str">
        <f>IFERROR(INDEX('padron cfe'!B:B,MATCH(DATOS!C549,'padron cfe'!A:A,0),1),"")</f>
        <v/>
      </c>
      <c r="E549" s="4"/>
      <c r="F549" s="4"/>
      <c r="G549" s="4"/>
      <c r="H549" s="5" t="str">
        <f>IF(F549="","",IFERROR(CONCATENATE("PEUA",VLOOKUP(ESTADO,REPORTE!AV$2:AW$33,2,0),DIDTRITO_FORM,CADER_FORM,IFERROR(INDEX(BS:BS,MATCH(DAY(F549),BR:BR,0),1),DAY(F549)),IFERROR(INDEX(BS:BS,MATCH(MONTH(F549),BR:BR,0),1),MONTH(F549)),YEAR(F549),G549),""))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07"/>
        <v/>
      </c>
      <c r="T549" s="2" t="str">
        <f>IFERROR(INDEX('padron cfe'!D:D,MATCH(DATOS!C549,'padron cfe'!A:A,0),1),"")</f>
        <v/>
      </c>
      <c r="U549" s="4"/>
      <c r="V549" s="4"/>
      <c r="W549" s="4"/>
      <c r="X549" s="4"/>
      <c r="Y549" s="6"/>
      <c r="Z549" s="4"/>
      <c r="AA549" s="4" t="str">
        <f t="shared" si="109"/>
        <v/>
      </c>
      <c r="AB549" s="4"/>
      <c r="AC549" s="4"/>
      <c r="AD549" s="4"/>
      <c r="AE549" s="2" t="str">
        <f>IFERROR(IF(INDEX(AE$1:AE548,MATCH(J549,J$1:J548,0),1)=0,"",INDEX(AE$1:AE548,MATCH(J549,J$1:J548,0),1)),"")</f>
        <v/>
      </c>
      <c r="AF549" s="2" t="str">
        <f>IFERROR(IF(INDEX(AF$1:AF548,MATCH(J549,J$1:J548,0),1)=0,"",INDEX(AF$1:AF548,MATCH(J549,J$1:J548,0),1)),"")</f>
        <v/>
      </c>
      <c r="AG549" s="2" t="str">
        <f>IFERROR(IF(INDEX(AG$1:AG548,MATCH(J549,J$1:J548,0),1)=0,"",INDEX(AG$1:AG548,MATCH(J549,J$1:J548,0),1)),"")</f>
        <v/>
      </c>
      <c r="AH549" s="2"/>
      <c r="AI549" s="2"/>
      <c r="AJ549" s="2"/>
      <c r="AK549" s="4"/>
      <c r="AL549" s="4"/>
      <c r="AM549" s="4"/>
      <c r="AN549" s="4"/>
      <c r="AO549" s="4"/>
      <c r="AP549" s="4"/>
      <c r="AQ549" s="4"/>
      <c r="AR549" s="4"/>
      <c r="AS549" s="4"/>
      <c r="AU549" s="7"/>
      <c r="AV549" s="47"/>
      <c r="AW549" s="66"/>
      <c r="AX549" s="66"/>
      <c r="AY549" s="66"/>
      <c r="AZ549" s="78"/>
      <c r="BA549" s="66"/>
      <c r="BB549" s="66"/>
      <c r="BC549" s="4"/>
      <c r="BD549" s="69"/>
      <c r="BE549" s="4"/>
      <c r="BF549" s="4"/>
      <c r="BG549" s="9"/>
      <c r="BH549" s="4"/>
      <c r="BI549" s="4"/>
      <c r="BJ549" s="4"/>
      <c r="BK549" s="4"/>
      <c r="BL549" s="4"/>
      <c r="BM549" s="7" t="str">
        <f t="shared" ca="1" si="110"/>
        <v/>
      </c>
      <c r="BN549" s="75" t="str">
        <f t="shared" si="111"/>
        <v/>
      </c>
      <c r="BO549" s="75" t="str">
        <f t="shared" si="112"/>
        <v/>
      </c>
      <c r="BU549" s="4" t="str">
        <f>IF(IFERROR(VLOOKUP(C549,C550:C$1993,1,0),"")="","",COUNTIF(C:C,C549))</f>
        <v/>
      </c>
      <c r="BY549" s="5" t="str">
        <f>IF(B549="","",IF(BU549="",1+(MAX(BY$2:BY548)),""))</f>
        <v/>
      </c>
      <c r="BZ549" s="5" t="str">
        <f t="shared" si="113"/>
        <v/>
      </c>
      <c r="CA549" s="5" t="str">
        <f t="shared" si="114"/>
        <v/>
      </c>
      <c r="CB549" s="14" t="str">
        <f t="shared" si="115"/>
        <v/>
      </c>
      <c r="CC549" s="25"/>
      <c r="CD549" s="15"/>
      <c r="CE549" s="5" t="str">
        <f t="shared" si="117"/>
        <v/>
      </c>
      <c r="CH549" s="5" t="str">
        <f t="shared" si="116"/>
        <v/>
      </c>
      <c r="CI549" s="5" t="str">
        <f>IF(J549="","",IFERROR(IF(VLOOKUP(J549,J$2:J548,1,0)=0,"",""),J549))</f>
        <v/>
      </c>
      <c r="CJ549" s="22" t="str">
        <f>IF(CI549="","",(IFERROR(VLOOKUP(MID(CI549,1,1),$DA$2:DE$28,3,0),0)+IFERROR(VLOOKUP(MID(CI549,2,1),DA$2:DE$28,4,0),0)+IFERROR(VLOOKUP(MID(CI549,3,1),DA$2:DE$28,5,0),0)+(ROW(CI549)/1000000000000)))</f>
        <v/>
      </c>
      <c r="CL549" s="5">
        <v>548</v>
      </c>
      <c r="CM549" s="5" t="str">
        <f>IFERROR(VLOOKUP(CL549,CH$2:CI1625,2,0),"")</f>
        <v/>
      </c>
      <c r="DG549" s="5" t="e">
        <f>IF(REPORTE!AH$2="si",IF(C549=VALUE(REPORTE!C$22),IF(SUM(DG550:DG$1993),CONCATENATE(INT(B549),", "),INT(B549)),""),IF(C549=VALUE(REPORTE!C$21),IF(SUM(DG550:DG$1993),CONCATENATE(INT(B549),", "),INT(B549)),""))</f>
        <v>#VALUE!</v>
      </c>
    </row>
    <row r="550" spans="1:112" s="5" customFormat="1" ht="15" customHeight="1" x14ac:dyDescent="0.25">
      <c r="A550" s="4" t="str">
        <f t="shared" ca="1" si="108"/>
        <v/>
      </c>
      <c r="B550" s="6"/>
      <c r="C550" s="6"/>
      <c r="D550" s="1" t="str">
        <f>IFERROR(INDEX('padron cfe'!B:B,MATCH(DATOS!C550,'padron cfe'!A:A,0),1),"")</f>
        <v/>
      </c>
      <c r="E550" s="4"/>
      <c r="F550" s="4"/>
      <c r="G550" s="4"/>
      <c r="H550" s="5" t="str">
        <f>IF(F550="","",IFERROR(CONCATENATE("PEUA",VLOOKUP(ESTADO,REPORTE!AV$2:AW$33,2,0),DIDTRITO_FORM,CADER_FORM,IFERROR(INDEX(BS:BS,MATCH(DAY(F550),BR:BR,0),1),DAY(F550)),IFERROR(INDEX(BS:BS,MATCH(MONTH(F550),BR:BR,0),1),MONTH(F550)),YEAR(F550),G550),""))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07"/>
        <v/>
      </c>
      <c r="T550" s="2" t="str">
        <f>IFERROR(INDEX('padron cfe'!D:D,MATCH(DATOS!C550,'padron cfe'!A:A,0),1),"")</f>
        <v/>
      </c>
      <c r="U550" s="4"/>
      <c r="V550" s="4"/>
      <c r="W550" s="4"/>
      <c r="X550" s="4"/>
      <c r="Y550" s="6"/>
      <c r="Z550" s="4"/>
      <c r="AA550" s="4" t="str">
        <f t="shared" si="109"/>
        <v/>
      </c>
      <c r="AB550" s="4"/>
      <c r="AC550" s="4"/>
      <c r="AD550" s="4"/>
      <c r="AE550" s="2" t="str">
        <f>IFERROR(IF(INDEX(AE$1:AE549,MATCH(J550,J$1:J549,0),1)=0,"",INDEX(AE$1:AE549,MATCH(J550,J$1:J549,0),1)),"")</f>
        <v/>
      </c>
      <c r="AF550" s="2" t="str">
        <f>IFERROR(IF(INDEX(AF$1:AF549,MATCH(J550,J$1:J549,0),1)=0,"",INDEX(AF$1:AF549,MATCH(J550,J$1:J549,0),1)),"")</f>
        <v/>
      </c>
      <c r="AG550" s="2" t="str">
        <f>IFERROR(IF(INDEX(AG$1:AG549,MATCH(J550,J$1:J549,0),1)=0,"",INDEX(AG$1:AG549,MATCH(J550,J$1:J549,0),1)),"")</f>
        <v/>
      </c>
      <c r="AH550" s="2"/>
      <c r="AI550" s="2"/>
      <c r="AJ550" s="2"/>
      <c r="AK550" s="4"/>
      <c r="AL550" s="4"/>
      <c r="AM550" s="4"/>
      <c r="AN550" s="4"/>
      <c r="AO550" s="4"/>
      <c r="AP550" s="4"/>
      <c r="AQ550" s="4"/>
      <c r="AR550" s="4"/>
      <c r="AS550" s="4"/>
      <c r="AU550" s="7"/>
      <c r="AV550" s="47"/>
      <c r="AW550" s="66"/>
      <c r="AX550" s="66"/>
      <c r="AY550" s="66"/>
      <c r="AZ550" s="78"/>
      <c r="BA550" s="66"/>
      <c r="BB550" s="66"/>
      <c r="BC550" s="4"/>
      <c r="BD550" s="69"/>
      <c r="BE550" s="4"/>
      <c r="BF550" s="4"/>
      <c r="BG550" s="9"/>
      <c r="BH550" s="4"/>
      <c r="BI550" s="4"/>
      <c r="BJ550" s="4"/>
      <c r="BK550" s="4"/>
      <c r="BL550" s="4"/>
      <c r="BM550" s="7" t="str">
        <f t="shared" ca="1" si="110"/>
        <v/>
      </c>
      <c r="BN550" s="75" t="str">
        <f t="shared" si="111"/>
        <v/>
      </c>
      <c r="BO550" s="75" t="str">
        <f t="shared" si="112"/>
        <v/>
      </c>
      <c r="BU550" s="4" t="str">
        <f>IF(IFERROR(VLOOKUP(C550,C551:C$1993,1,0),"")="","",COUNTIF(C:C,C550))</f>
        <v/>
      </c>
      <c r="BY550" s="5" t="str">
        <f>IF(B550="","",IF(BU550="",1+(MAX(BY$2:BY549)),""))</f>
        <v/>
      </c>
      <c r="BZ550" s="5" t="str">
        <f t="shared" si="113"/>
        <v/>
      </c>
      <c r="CA550" s="5" t="str">
        <f t="shared" si="114"/>
        <v/>
      </c>
      <c r="CB550" s="14" t="str">
        <f t="shared" si="115"/>
        <v/>
      </c>
      <c r="CC550" s="25"/>
      <c r="CD550" s="15"/>
      <c r="CE550" s="5" t="str">
        <f t="shared" si="117"/>
        <v/>
      </c>
      <c r="CH550" s="5" t="str">
        <f t="shared" si="116"/>
        <v/>
      </c>
      <c r="CI550" s="5" t="str">
        <f>IF(J550="","",IFERROR(IF(VLOOKUP(J550,J$2:J549,1,0)=0,"",""),J550))</f>
        <v/>
      </c>
      <c r="CJ550" s="22" t="str">
        <f>IF(CI550="","",(IFERROR(VLOOKUP(MID(CI550,1,1),$DA$2:DE$28,3,0),0)+IFERROR(VLOOKUP(MID(CI550,2,1),DA$2:DE$28,4,0),0)+IFERROR(VLOOKUP(MID(CI550,3,1),DA$2:DE$28,5,0),0)+(ROW(CI550)/1000000000000)))</f>
        <v/>
      </c>
      <c r="CL550" s="5">
        <v>549</v>
      </c>
      <c r="CM550" s="5" t="str">
        <f>IFERROR(VLOOKUP(CL550,CH$2:CI1626,2,0),"")</f>
        <v/>
      </c>
      <c r="DG550" s="5" t="e">
        <f>IF(REPORTE!AH$2="si",IF(C550=VALUE(REPORTE!C$22),IF(SUM(DG551:DG$1993),CONCATENATE(INT(B550),", "),INT(B550)),""),IF(C550=VALUE(REPORTE!C$21),IF(SUM(DG551:DG$1993),CONCATENATE(INT(B550),", "),INT(B550)),""))</f>
        <v>#VALUE!</v>
      </c>
    </row>
    <row r="551" spans="1:112" s="5" customFormat="1" ht="15" customHeight="1" x14ac:dyDescent="0.25">
      <c r="A551" s="4" t="str">
        <f t="shared" ca="1" si="108"/>
        <v/>
      </c>
      <c r="B551" s="6"/>
      <c r="C551" s="6"/>
      <c r="D551" s="1" t="str">
        <f>IFERROR(INDEX('padron cfe'!B:B,MATCH(DATOS!C551,'padron cfe'!A:A,0),1),"")</f>
        <v/>
      </c>
      <c r="E551" s="4"/>
      <c r="F551" s="4"/>
      <c r="G551" s="4"/>
      <c r="H551" s="5" t="str">
        <f>IF(F551="","",IFERROR(CONCATENATE("PEUA",VLOOKUP(ESTADO,REPORTE!AV$2:AW$33,2,0),DIDTRITO_FORM,CADER_FORM,IFERROR(INDEX(BS:BS,MATCH(DAY(F551),BR:BR,0),1),DAY(F551)),IFERROR(INDEX(BS:BS,MATCH(MONTH(F551),BR:BR,0),1),MONTH(F551)),YEAR(F551),G551),""))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07"/>
        <v/>
      </c>
      <c r="T551" s="2" t="str">
        <f>IFERROR(INDEX('padron cfe'!D:D,MATCH(DATOS!C551,'padron cfe'!A:A,0),1),"")</f>
        <v/>
      </c>
      <c r="U551" s="4"/>
      <c r="V551" s="4"/>
      <c r="W551" s="4"/>
      <c r="X551" s="4"/>
      <c r="Y551" s="6"/>
      <c r="Z551" s="4"/>
      <c r="AA551" s="4" t="str">
        <f t="shared" si="109"/>
        <v/>
      </c>
      <c r="AB551" s="4"/>
      <c r="AC551" s="4"/>
      <c r="AD551" s="4"/>
      <c r="AE551" s="2" t="str">
        <f>IFERROR(IF(INDEX(AE$1:AE550,MATCH(J551,J$1:J550,0),1)=0,"",INDEX(AE$1:AE550,MATCH(J551,J$1:J550,0),1)),"")</f>
        <v/>
      </c>
      <c r="AF551" s="2" t="str">
        <f>IFERROR(IF(INDEX(AF$1:AF550,MATCH(J551,J$1:J550,0),1)=0,"",INDEX(AF$1:AF550,MATCH(J551,J$1:J550,0),1)),"")</f>
        <v/>
      </c>
      <c r="AG551" s="2" t="str">
        <f>IFERROR(IF(INDEX(AG$1:AG550,MATCH(J551,J$1:J550,0),1)=0,"",INDEX(AG$1:AG550,MATCH(J551,J$1:J550,0),1)),"")</f>
        <v/>
      </c>
      <c r="AH551" s="2"/>
      <c r="AI551" s="2"/>
      <c r="AJ551" s="2"/>
      <c r="AK551" s="4"/>
      <c r="AL551" s="4"/>
      <c r="AM551" s="4"/>
      <c r="AN551" s="4"/>
      <c r="AO551" s="4"/>
      <c r="AP551" s="4"/>
      <c r="AQ551" s="4"/>
      <c r="AR551" s="4"/>
      <c r="AS551" s="4"/>
      <c r="AU551" s="7"/>
      <c r="AV551" s="47"/>
      <c r="AW551" s="66"/>
      <c r="AX551" s="66"/>
      <c r="AY551" s="66"/>
      <c r="AZ551" s="78"/>
      <c r="BA551" s="66"/>
      <c r="BB551" s="66"/>
      <c r="BC551" s="4"/>
      <c r="BD551" s="69"/>
      <c r="BE551" s="4"/>
      <c r="BF551" s="4"/>
      <c r="BG551" s="9"/>
      <c r="BH551" s="4"/>
      <c r="BI551" s="4"/>
      <c r="BJ551" s="4"/>
      <c r="BK551" s="4"/>
      <c r="BL551" s="4"/>
      <c r="BM551" s="7" t="str">
        <f t="shared" ca="1" si="110"/>
        <v/>
      </c>
      <c r="BN551" s="75" t="str">
        <f t="shared" si="111"/>
        <v/>
      </c>
      <c r="BO551" s="75" t="str">
        <f t="shared" si="112"/>
        <v/>
      </c>
      <c r="BU551" s="4" t="str">
        <f>IF(IFERROR(VLOOKUP(C551,C552:C$1993,1,0),"")="","",COUNTIF(C:C,C551))</f>
        <v/>
      </c>
      <c r="BY551" s="5" t="str">
        <f>IF(B551="","",IF(BU551="",1+(MAX(BY$2:BY550)),""))</f>
        <v/>
      </c>
      <c r="BZ551" s="5" t="str">
        <f t="shared" si="113"/>
        <v/>
      </c>
      <c r="CA551" s="5" t="str">
        <f t="shared" si="114"/>
        <v/>
      </c>
      <c r="CB551" s="14" t="str">
        <f t="shared" si="115"/>
        <v/>
      </c>
      <c r="CC551" s="25"/>
      <c r="CD551" s="15"/>
      <c r="CE551" s="5" t="str">
        <f t="shared" si="117"/>
        <v/>
      </c>
      <c r="CH551" s="5" t="str">
        <f t="shared" si="116"/>
        <v/>
      </c>
      <c r="CI551" s="5" t="str">
        <f>IF(J551="","",IFERROR(IF(VLOOKUP(J551,J$2:J550,1,0)=0,"",""),J551))</f>
        <v/>
      </c>
      <c r="CJ551" s="22" t="str">
        <f>IF(CI551="","",(IFERROR(VLOOKUP(MID(CI551,1,1),$DA$2:DE$28,3,0),0)+IFERROR(VLOOKUP(MID(CI551,2,1),DA$2:DE$28,4,0),0)+IFERROR(VLOOKUP(MID(CI551,3,1),DA$2:DE$28,5,0),0)+(ROW(CI551)/1000000000000)))</f>
        <v/>
      </c>
      <c r="CL551" s="5">
        <v>550</v>
      </c>
      <c r="CM551" s="5" t="str">
        <f>IFERROR(VLOOKUP(CL551,CH$2:CI1627,2,0),"")</f>
        <v/>
      </c>
      <c r="DG551" s="5" t="e">
        <f>IF(REPORTE!AH$2="si",IF(C551=VALUE(REPORTE!C$22),IF(SUM(DG552:DG$1993),CONCATENATE(INT(B551),", "),INT(B551)),""),IF(C551=VALUE(REPORTE!C$21),IF(SUM(DG552:DG$1993),CONCATENATE(INT(B551),", "),INT(B551)),""))</f>
        <v>#VALUE!</v>
      </c>
    </row>
    <row r="552" spans="1:112" s="5" customFormat="1" ht="15" customHeight="1" x14ac:dyDescent="0.25">
      <c r="A552" s="4" t="str">
        <f t="shared" ca="1" si="108"/>
        <v/>
      </c>
      <c r="B552" s="6"/>
      <c r="C552" s="6"/>
      <c r="D552" s="1" t="str">
        <f>IFERROR(INDEX('padron cfe'!B:B,MATCH(DATOS!C552,'padron cfe'!A:A,0),1),"")</f>
        <v/>
      </c>
      <c r="E552" s="4"/>
      <c r="F552" s="4"/>
      <c r="G552" s="4"/>
      <c r="H552" s="5" t="str">
        <f>IF(F552="","",IFERROR(CONCATENATE("PEUA",VLOOKUP(ESTADO,REPORTE!AV$2:AW$33,2,0),DIDTRITO_FORM,CADER_FORM,IFERROR(INDEX(BS:BS,MATCH(DAY(F552),BR:BR,0),1),DAY(F552)),IFERROR(INDEX(BS:BS,MATCH(MONTH(F552),BR:BR,0),1),MONTH(F552)),YEAR(F552),G552),""))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07"/>
        <v/>
      </c>
      <c r="T552" s="2" t="str">
        <f>IFERROR(INDEX('padron cfe'!D:D,MATCH(DATOS!C552,'padron cfe'!A:A,0),1),"")</f>
        <v/>
      </c>
      <c r="U552" s="4"/>
      <c r="V552" s="4"/>
      <c r="W552" s="4"/>
      <c r="X552" s="4"/>
      <c r="Y552" s="6"/>
      <c r="Z552" s="4"/>
      <c r="AA552" s="4" t="str">
        <f t="shared" si="109"/>
        <v/>
      </c>
      <c r="AB552" s="4"/>
      <c r="AC552" s="4"/>
      <c r="AD552" s="4"/>
      <c r="AE552" s="2" t="str">
        <f>IFERROR(IF(INDEX(AE$1:AE551,MATCH(J552,J$1:J551,0),1)=0,"",INDEX(AE$1:AE551,MATCH(J552,J$1:J551,0),1)),"")</f>
        <v/>
      </c>
      <c r="AF552" s="2" t="str">
        <f>IFERROR(IF(INDEX(AF$1:AF551,MATCH(J552,J$1:J551,0),1)=0,"",INDEX(AF$1:AF551,MATCH(J552,J$1:J551,0),1)),"")</f>
        <v/>
      </c>
      <c r="AG552" s="2" t="str">
        <f>IFERROR(IF(INDEX(AG$1:AG551,MATCH(J552,J$1:J551,0),1)=0,"",INDEX(AG$1:AG551,MATCH(J552,J$1:J551,0),1)),"")</f>
        <v/>
      </c>
      <c r="AH552" s="2"/>
      <c r="AI552" s="2"/>
      <c r="AJ552" s="2"/>
      <c r="AK552" s="4"/>
      <c r="AL552" s="4"/>
      <c r="AM552" s="4"/>
      <c r="AN552" s="4"/>
      <c r="AO552" s="4"/>
      <c r="AP552" s="4"/>
      <c r="AQ552" s="4"/>
      <c r="AR552" s="4"/>
      <c r="AS552" s="4"/>
      <c r="AU552" s="7"/>
      <c r="AV552" s="47"/>
      <c r="AW552" s="66"/>
      <c r="AX552" s="66"/>
      <c r="AY552" s="66"/>
      <c r="AZ552" s="78"/>
      <c r="BA552" s="66"/>
      <c r="BB552" s="66"/>
      <c r="BC552" s="4"/>
      <c r="BD552" s="69"/>
      <c r="BE552" s="4"/>
      <c r="BF552" s="4"/>
      <c r="BG552" s="9"/>
      <c r="BH552" s="4"/>
      <c r="BI552" s="4"/>
      <c r="BJ552" s="4"/>
      <c r="BK552" s="4"/>
      <c r="BL552" s="4"/>
      <c r="BM552" s="7" t="str">
        <f t="shared" ca="1" si="110"/>
        <v/>
      </c>
      <c r="BN552" s="75" t="str">
        <f t="shared" si="111"/>
        <v/>
      </c>
      <c r="BO552" s="75" t="str">
        <f t="shared" si="112"/>
        <v/>
      </c>
      <c r="BU552" s="4" t="str">
        <f>IF(IFERROR(VLOOKUP(C552,C553:C$1993,1,0),"")="","",COUNTIF(C:C,C552))</f>
        <v/>
      </c>
      <c r="BY552" s="5" t="str">
        <f>IF(B552="","",IF(BU552="",1+(MAX(BY$2:BY551)),""))</f>
        <v/>
      </c>
      <c r="BZ552" s="5" t="str">
        <f t="shared" si="113"/>
        <v/>
      </c>
      <c r="CA552" s="5" t="str">
        <f t="shared" si="114"/>
        <v/>
      </c>
      <c r="CB552" s="14" t="str">
        <f t="shared" si="115"/>
        <v/>
      </c>
      <c r="CC552" s="25"/>
      <c r="CD552" s="15"/>
      <c r="CE552" s="5" t="str">
        <f t="shared" si="117"/>
        <v/>
      </c>
      <c r="CH552" s="5" t="str">
        <f t="shared" si="116"/>
        <v/>
      </c>
      <c r="CI552" s="5" t="str">
        <f>IF(J552="","",IFERROR(IF(VLOOKUP(J552,J$2:J551,1,0)=0,"",""),J552))</f>
        <v/>
      </c>
      <c r="CJ552" s="22" t="str">
        <f>IF(CI552="","",(IFERROR(VLOOKUP(MID(CI552,1,1),$DA$2:DE$28,3,0),0)+IFERROR(VLOOKUP(MID(CI552,2,1),DA$2:DE$28,4,0),0)+IFERROR(VLOOKUP(MID(CI552,3,1),DA$2:DE$28,5,0),0)+(ROW(CI552)/1000000000000)))</f>
        <v/>
      </c>
      <c r="CL552" s="5">
        <v>551</v>
      </c>
      <c r="CM552" s="5" t="str">
        <f>IFERROR(VLOOKUP(CL552,CH$2:CI1628,2,0),"")</f>
        <v/>
      </c>
      <c r="DG552" s="5" t="e">
        <f>IF(REPORTE!AH$2="si",IF(C552=VALUE(REPORTE!C$22),IF(SUM(DG553:DG$1993),CONCATENATE(INT(B552),", "),INT(B552)),""),IF(C552=VALUE(REPORTE!C$21),IF(SUM(DG553:DG$1993),CONCATENATE(INT(B552),", "),INT(B552)),""))</f>
        <v>#VALUE!</v>
      </c>
    </row>
    <row r="553" spans="1:112" s="5" customFormat="1" ht="15" customHeight="1" x14ac:dyDescent="0.25">
      <c r="A553" s="4" t="str">
        <f t="shared" ca="1" si="108"/>
        <v/>
      </c>
      <c r="B553" s="6"/>
      <c r="C553" s="6"/>
      <c r="D553" s="1" t="str">
        <f>IFERROR(INDEX('padron cfe'!B:B,MATCH(DATOS!C553,'padron cfe'!A:A,0),1),"")</f>
        <v/>
      </c>
      <c r="E553" s="4"/>
      <c r="F553" s="4"/>
      <c r="G553" s="4"/>
      <c r="H553" s="5" t="str">
        <f>IF(F553="","",IFERROR(CONCATENATE("PEUA",VLOOKUP(ESTADO,REPORTE!AV$2:AW$33,2,0),DIDTRITO_FORM,CADER_FORM,IFERROR(INDEX(BS:BS,MATCH(DAY(F553),BR:BR,0),1),DAY(F553)),IFERROR(INDEX(BS:BS,MATCH(MONTH(F553),BR:BR,0),1),MONTH(F553)),YEAR(F553),G553),""))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07"/>
        <v/>
      </c>
      <c r="T553" s="2" t="str">
        <f>IFERROR(INDEX('padron cfe'!D:D,MATCH(DATOS!C553,'padron cfe'!A:A,0),1),"")</f>
        <v/>
      </c>
      <c r="U553" s="4"/>
      <c r="V553" s="4"/>
      <c r="W553" s="4"/>
      <c r="X553" s="4"/>
      <c r="Y553" s="6"/>
      <c r="Z553" s="4"/>
      <c r="AA553" s="4" t="str">
        <f t="shared" si="109"/>
        <v/>
      </c>
      <c r="AB553" s="4"/>
      <c r="AC553" s="4"/>
      <c r="AD553" s="4"/>
      <c r="AE553" s="2" t="str">
        <f>IFERROR(IF(INDEX(AE$1:AE552,MATCH(J553,J$1:J552,0),1)=0,"",INDEX(AE$1:AE552,MATCH(J553,J$1:J552,0),1)),"")</f>
        <v/>
      </c>
      <c r="AF553" s="2" t="str">
        <f>IFERROR(IF(INDEX(AF$1:AF552,MATCH(J553,J$1:J552,0),1)=0,"",INDEX(AF$1:AF552,MATCH(J553,J$1:J552,0),1)),"")</f>
        <v/>
      </c>
      <c r="AG553" s="2" t="str">
        <f>IFERROR(IF(INDEX(AG$1:AG552,MATCH(J553,J$1:J552,0),1)=0,"",INDEX(AG$1:AG552,MATCH(J553,J$1:J552,0),1)),"")</f>
        <v/>
      </c>
      <c r="AH553" s="2"/>
      <c r="AI553" s="2"/>
      <c r="AJ553" s="2"/>
      <c r="AK553" s="4"/>
      <c r="AL553" s="4"/>
      <c r="AM553" s="4"/>
      <c r="AN553" s="4"/>
      <c r="AO553" s="4"/>
      <c r="AP553" s="4"/>
      <c r="AQ553" s="4"/>
      <c r="AR553" s="4"/>
      <c r="AS553" s="4"/>
      <c r="AU553" s="7"/>
      <c r="AV553" s="47"/>
      <c r="AW553" s="66"/>
      <c r="AX553" s="66"/>
      <c r="AY553" s="66"/>
      <c r="AZ553" s="78"/>
      <c r="BA553" s="66"/>
      <c r="BB553" s="66"/>
      <c r="BC553" s="4"/>
      <c r="BD553" s="69"/>
      <c r="BE553" s="4"/>
      <c r="BF553" s="4"/>
      <c r="BG553" s="9"/>
      <c r="BH553" s="4"/>
      <c r="BI553" s="4"/>
      <c r="BJ553" s="4"/>
      <c r="BK553" s="4"/>
      <c r="BL553" s="4"/>
      <c r="BM553" s="7" t="str">
        <f t="shared" ca="1" si="110"/>
        <v/>
      </c>
      <c r="BN553" s="75" t="str">
        <f t="shared" si="111"/>
        <v/>
      </c>
      <c r="BO553" s="75" t="str">
        <f t="shared" si="112"/>
        <v/>
      </c>
      <c r="BU553" s="4" t="str">
        <f>IF(IFERROR(VLOOKUP(C553,C554:C$1993,1,0),"")="","",COUNTIF(C:C,C553))</f>
        <v/>
      </c>
      <c r="BY553" s="5" t="str">
        <f>IF(B553="","",IF(BU553="",1+(MAX(BY$2:BY552)),""))</f>
        <v/>
      </c>
      <c r="BZ553" s="5" t="str">
        <f t="shared" si="113"/>
        <v/>
      </c>
      <c r="CA553" s="5" t="str">
        <f t="shared" si="114"/>
        <v/>
      </c>
      <c r="CB553" s="14" t="str">
        <f t="shared" si="115"/>
        <v/>
      </c>
      <c r="CC553" s="25"/>
      <c r="CD553" s="15"/>
      <c r="CE553" s="5" t="str">
        <f t="shared" si="117"/>
        <v/>
      </c>
      <c r="CH553" s="5" t="str">
        <f t="shared" si="116"/>
        <v/>
      </c>
      <c r="CI553" s="5" t="str">
        <f>IF(J553="","",IFERROR(IF(VLOOKUP(J553,J$2:J552,1,0)=0,"",""),J553))</f>
        <v/>
      </c>
      <c r="CJ553" s="22" t="str">
        <f>IF(CI553="","",(IFERROR(VLOOKUP(MID(CI553,1,1),$DA$2:DE$28,3,0),0)+IFERROR(VLOOKUP(MID(CI553,2,1),DA$2:DE$28,4,0),0)+IFERROR(VLOOKUP(MID(CI553,3,1),DA$2:DE$28,5,0),0)+(ROW(CI553)/1000000000000)))</f>
        <v/>
      </c>
      <c r="CL553" s="5">
        <v>552</v>
      </c>
      <c r="CM553" s="5" t="str">
        <f>IFERROR(VLOOKUP(CL553,CH$2:CI1629,2,0),"")</f>
        <v/>
      </c>
      <c r="DG553" s="5" t="e">
        <f>IF(REPORTE!AH$2="si",IF(C553=VALUE(REPORTE!C$22),IF(SUM(DG554:DG$1993),CONCATENATE(INT(B553),", "),INT(B553)),""),IF(C553=VALUE(REPORTE!C$21),IF(SUM(DG554:DG$1993),CONCATENATE(INT(B553),", "),INT(B553)),""))</f>
        <v>#VALUE!</v>
      </c>
    </row>
    <row r="554" spans="1:112" s="5" customFormat="1" ht="15" customHeight="1" x14ac:dyDescent="0.25">
      <c r="A554" s="4" t="str">
        <f t="shared" ca="1" si="108"/>
        <v/>
      </c>
      <c r="B554" s="6"/>
      <c r="C554" s="6"/>
      <c r="D554" s="1" t="str">
        <f>IFERROR(INDEX('padron cfe'!B:B,MATCH(DATOS!C554,'padron cfe'!A:A,0),1),"")</f>
        <v/>
      </c>
      <c r="E554" s="4"/>
      <c r="F554" s="4"/>
      <c r="G554" s="4"/>
      <c r="H554" s="5" t="str">
        <f>IF(F554="","",IFERROR(CONCATENATE("PEUA",VLOOKUP(ESTADO,REPORTE!AV$2:AW$33,2,0),DIDTRITO_FORM,CADER_FORM,IFERROR(INDEX(BS:BS,MATCH(DAY(F554),BR:BR,0),1),DAY(F554)),IFERROR(INDEX(BS:BS,MATCH(MONTH(F554),BR:BR,0),1),MONTH(F554)),YEAR(F554),G554),""))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07"/>
        <v/>
      </c>
      <c r="T554" s="2" t="str">
        <f>IFERROR(INDEX('padron cfe'!D:D,MATCH(DATOS!C554,'padron cfe'!A:A,0),1),"")</f>
        <v/>
      </c>
      <c r="U554" s="4"/>
      <c r="V554" s="4"/>
      <c r="W554" s="4"/>
      <c r="X554" s="4"/>
      <c r="Y554" s="6"/>
      <c r="Z554" s="4"/>
      <c r="AA554" s="4" t="str">
        <f t="shared" si="109"/>
        <v/>
      </c>
      <c r="AB554" s="4"/>
      <c r="AC554" s="4"/>
      <c r="AD554" s="4"/>
      <c r="AE554" s="2" t="str">
        <f>IFERROR(IF(INDEX(AE$1:AE553,MATCH(J554,J$1:J553,0),1)=0,"",INDEX(AE$1:AE553,MATCH(J554,J$1:J553,0),1)),"")</f>
        <v/>
      </c>
      <c r="AF554" s="2" t="str">
        <f>IFERROR(IF(INDEX(AF$1:AF553,MATCH(J554,J$1:J553,0),1)=0,"",INDEX(AF$1:AF553,MATCH(J554,J$1:J553,0),1)),"")</f>
        <v/>
      </c>
      <c r="AG554" s="2" t="str">
        <f>IFERROR(IF(INDEX(AG$1:AG553,MATCH(J554,J$1:J553,0),1)=0,"",INDEX(AG$1:AG553,MATCH(J554,J$1:J553,0),1)),"")</f>
        <v/>
      </c>
      <c r="AH554" s="2"/>
      <c r="AI554" s="2"/>
      <c r="AJ554" s="2"/>
      <c r="AK554" s="4"/>
      <c r="AL554" s="4"/>
      <c r="AM554" s="4"/>
      <c r="AN554" s="4"/>
      <c r="AO554" s="4"/>
      <c r="AP554" s="4"/>
      <c r="AQ554" s="4"/>
      <c r="AR554" s="4"/>
      <c r="AS554" s="4"/>
      <c r="AU554" s="7"/>
      <c r="AV554" s="47"/>
      <c r="AW554" s="66"/>
      <c r="AX554" s="66"/>
      <c r="AY554" s="66"/>
      <c r="AZ554" s="78"/>
      <c r="BA554" s="66"/>
      <c r="BB554" s="66"/>
      <c r="BC554" s="4"/>
      <c r="BD554" s="69"/>
      <c r="BE554" s="4"/>
      <c r="BF554" s="4"/>
      <c r="BG554" s="9"/>
      <c r="BH554" s="4"/>
      <c r="BI554" s="4"/>
      <c r="BJ554" s="4"/>
      <c r="BK554" s="4"/>
      <c r="BL554" s="4"/>
      <c r="BM554" s="7" t="str">
        <f t="shared" ca="1" si="110"/>
        <v/>
      </c>
      <c r="BN554" s="75" t="str">
        <f t="shared" si="111"/>
        <v/>
      </c>
      <c r="BO554" s="75" t="str">
        <f t="shared" si="112"/>
        <v/>
      </c>
      <c r="BU554" s="4" t="str">
        <f>IF(IFERROR(VLOOKUP(C554,C555:C$1993,1,0),"")="","",COUNTIF(C:C,C554))</f>
        <v/>
      </c>
      <c r="BY554" s="5" t="str">
        <f>IF(B554="","",IF(BU554="",1+(MAX(BY$2:BY553)),""))</f>
        <v/>
      </c>
      <c r="BZ554" s="5" t="str">
        <f t="shared" si="113"/>
        <v/>
      </c>
      <c r="CA554" s="5" t="str">
        <f t="shared" si="114"/>
        <v/>
      </c>
      <c r="CB554" s="14" t="str">
        <f t="shared" si="115"/>
        <v/>
      </c>
      <c r="CC554" s="25"/>
      <c r="CD554" s="15"/>
      <c r="CE554" s="5" t="str">
        <f t="shared" si="117"/>
        <v/>
      </c>
      <c r="CH554" s="5" t="str">
        <f t="shared" si="116"/>
        <v/>
      </c>
      <c r="CI554" s="5" t="str">
        <f>IF(J554="","",IFERROR(IF(VLOOKUP(J554,J$2:J553,1,0)=0,"",""),J554))</f>
        <v/>
      </c>
      <c r="CJ554" s="22" t="str">
        <f>IF(CI554="","",(IFERROR(VLOOKUP(MID(CI554,1,1),$DA$2:DE$28,3,0),0)+IFERROR(VLOOKUP(MID(CI554,2,1),DA$2:DE$28,4,0),0)+IFERROR(VLOOKUP(MID(CI554,3,1),DA$2:DE$28,5,0),0)+(ROW(CI554)/1000000000000)))</f>
        <v/>
      </c>
      <c r="CL554" s="5">
        <v>553</v>
      </c>
      <c r="CM554" s="5" t="str">
        <f>IFERROR(VLOOKUP(CL554,CH$2:CI1630,2,0),"")</f>
        <v/>
      </c>
      <c r="DG554" s="5" t="e">
        <f>IF(REPORTE!AH$2="si",IF(C554=VALUE(REPORTE!C$22),IF(SUM(DG555:DG$1993),CONCATENATE(INT(B554),", "),INT(B554)),""),IF(C554=VALUE(REPORTE!C$21),IF(SUM(DG555:DG$1993),CONCATENATE(INT(B554),", "),INT(B554)),""))</f>
        <v>#VALUE!</v>
      </c>
    </row>
    <row r="555" spans="1:112" s="5" customFormat="1" ht="15" customHeight="1" x14ac:dyDescent="0.25">
      <c r="A555" s="4" t="str">
        <f t="shared" ca="1" si="108"/>
        <v/>
      </c>
      <c r="B555" s="6"/>
      <c r="C555" s="6"/>
      <c r="D555" s="1" t="str">
        <f>IFERROR(INDEX('padron cfe'!B:B,MATCH(DATOS!C555,'padron cfe'!A:A,0),1),"")</f>
        <v/>
      </c>
      <c r="E555" s="4"/>
      <c r="F555" s="4"/>
      <c r="G555" s="4"/>
      <c r="H555" s="5" t="str">
        <f>IF(F555="","",IFERROR(CONCATENATE("PEUA",VLOOKUP(ESTADO,REPORTE!AV$2:AW$33,2,0),DIDTRITO_FORM,CADER_FORM,IFERROR(INDEX(BS:BS,MATCH(DAY(F555),BR:BR,0),1),DAY(F555)),IFERROR(INDEX(BS:BS,MATCH(MONTH(F555),BR:BR,0),1),MONTH(F555)),YEAR(F555),G555),""))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07"/>
        <v/>
      </c>
      <c r="T555" s="2" t="str">
        <f>IFERROR(INDEX('padron cfe'!D:D,MATCH(DATOS!C555,'padron cfe'!A:A,0),1),"")</f>
        <v/>
      </c>
      <c r="U555" s="4"/>
      <c r="V555" s="4"/>
      <c r="W555" s="4"/>
      <c r="X555" s="4"/>
      <c r="Y555" s="6"/>
      <c r="Z555" s="4"/>
      <c r="AA555" s="4" t="str">
        <f t="shared" si="109"/>
        <v/>
      </c>
      <c r="AB555" s="4"/>
      <c r="AC555" s="4"/>
      <c r="AD555" s="4"/>
      <c r="AE555" s="2" t="str">
        <f>IFERROR(IF(INDEX(AE$1:AE554,MATCH(J555,J$1:J554,0),1)=0,"",INDEX(AE$1:AE554,MATCH(J555,J$1:J554,0),1)),"")</f>
        <v/>
      </c>
      <c r="AF555" s="2" t="str">
        <f>IFERROR(IF(INDEX(AF$1:AF554,MATCH(J555,J$1:J554,0),1)=0,"",INDEX(AF$1:AF554,MATCH(J555,J$1:J554,0),1)),"")</f>
        <v/>
      </c>
      <c r="AG555" s="2" t="str">
        <f>IFERROR(IF(INDEX(AG$1:AG554,MATCH(J555,J$1:J554,0),1)=0,"",INDEX(AG$1:AG554,MATCH(J555,J$1:J554,0),1)),"")</f>
        <v/>
      </c>
      <c r="AH555" s="2"/>
      <c r="AI555" s="2"/>
      <c r="AJ555" s="2"/>
      <c r="AK555" s="4"/>
      <c r="AL555" s="4"/>
      <c r="AM555" s="4"/>
      <c r="AN555" s="4"/>
      <c r="AO555" s="4"/>
      <c r="AP555" s="4"/>
      <c r="AQ555" s="4"/>
      <c r="AR555" s="4"/>
      <c r="AS555" s="4"/>
      <c r="AU555" s="7"/>
      <c r="AV555" s="47"/>
      <c r="AW555" s="66"/>
      <c r="AX555" s="66"/>
      <c r="AY555" s="66"/>
      <c r="AZ555" s="78"/>
      <c r="BA555" s="66"/>
      <c r="BB555" s="66"/>
      <c r="BC555" s="4"/>
      <c r="BD555" s="69"/>
      <c r="BE555" s="4"/>
      <c r="BF555" s="4"/>
      <c r="BG555" s="9"/>
      <c r="BH555" s="4"/>
      <c r="BI555" s="4"/>
      <c r="BJ555" s="4"/>
      <c r="BK555" s="4"/>
      <c r="BL555" s="4"/>
      <c r="BM555" s="7" t="str">
        <f t="shared" ca="1" si="110"/>
        <v/>
      </c>
      <c r="BN555" s="75" t="str">
        <f t="shared" si="111"/>
        <v/>
      </c>
      <c r="BO555" s="75" t="str">
        <f t="shared" si="112"/>
        <v/>
      </c>
      <c r="BU555" s="4" t="str">
        <f>IF(IFERROR(VLOOKUP(C555,C556:C$1993,1,0),"")="","",COUNTIF(C:C,C555))</f>
        <v/>
      </c>
      <c r="BY555" s="5" t="str">
        <f>IF(B555="","",IF(BU555="",1+(MAX(BY$2:BY554)),""))</f>
        <v/>
      </c>
      <c r="BZ555" s="5" t="str">
        <f t="shared" si="113"/>
        <v/>
      </c>
      <c r="CA555" s="5" t="str">
        <f t="shared" si="114"/>
        <v/>
      </c>
      <c r="CB555" s="14" t="str">
        <f t="shared" si="115"/>
        <v/>
      </c>
      <c r="CC555" s="25"/>
      <c r="CD555" s="15"/>
      <c r="CE555" s="5" t="str">
        <f t="shared" si="117"/>
        <v/>
      </c>
      <c r="CH555" s="5" t="str">
        <f t="shared" si="116"/>
        <v/>
      </c>
      <c r="CI555" s="5" t="str">
        <f>IF(J555="","",IFERROR(IF(VLOOKUP(J555,J$2:J554,1,0)=0,"",""),J555))</f>
        <v/>
      </c>
      <c r="CJ555" s="22" t="str">
        <f>IF(CI555="","",(IFERROR(VLOOKUP(MID(CI555,1,1),$DA$2:DE$28,3,0),0)+IFERROR(VLOOKUP(MID(CI555,2,1),DA$2:DE$28,4,0),0)+IFERROR(VLOOKUP(MID(CI555,3,1),DA$2:DE$28,5,0),0)+(ROW(CI555)/1000000000000)))</f>
        <v/>
      </c>
      <c r="CL555" s="5">
        <v>554</v>
      </c>
      <c r="CM555" s="5" t="str">
        <f>IFERROR(VLOOKUP(CL555,CH$2:CI1631,2,0),"")</f>
        <v/>
      </c>
      <c r="DG555" s="5" t="e">
        <f>IF(REPORTE!AH$2="si",IF(C555=VALUE(REPORTE!C$22),IF(SUM(DG556:DG$1993),CONCATENATE(INT(B555),", "),INT(B555)),""),IF(C555=VALUE(REPORTE!C$21),IF(SUM(DG556:DG$1993),CONCATENATE(INT(B555),", "),INT(B555)),""))</f>
        <v>#VALUE!</v>
      </c>
    </row>
    <row r="556" spans="1:112" s="5" customFormat="1" ht="15" customHeight="1" x14ac:dyDescent="0.25">
      <c r="A556" s="4" t="str">
        <f t="shared" ca="1" si="108"/>
        <v/>
      </c>
      <c r="B556" s="6"/>
      <c r="C556" s="6"/>
      <c r="D556" s="1" t="str">
        <f>IFERROR(INDEX('padron cfe'!B:B,MATCH(DATOS!C556,'padron cfe'!A:A,0),1),"")</f>
        <v/>
      </c>
      <c r="E556" s="4"/>
      <c r="F556" s="4"/>
      <c r="G556" s="4"/>
      <c r="H556" s="5" t="str">
        <f>IF(F556="","",IFERROR(CONCATENATE("PEUA",VLOOKUP(ESTADO,REPORTE!AV$2:AW$33,2,0),DIDTRITO_FORM,CADER_FORM,IFERROR(INDEX(BS:BS,MATCH(DAY(F556),BR:BR,0),1),DAY(F556)),IFERROR(INDEX(BS:BS,MATCH(MONTH(F556),BR:BR,0),1),MONTH(F556)),YEAR(F556),G556),""))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07"/>
        <v/>
      </c>
      <c r="T556" s="2" t="str">
        <f>IFERROR(INDEX('padron cfe'!D:D,MATCH(DATOS!C556,'padron cfe'!A:A,0),1),"")</f>
        <v/>
      </c>
      <c r="U556" s="4"/>
      <c r="V556" s="4"/>
      <c r="W556" s="4"/>
      <c r="X556" s="4"/>
      <c r="Y556" s="6"/>
      <c r="Z556" s="4"/>
      <c r="AA556" s="4" t="str">
        <f t="shared" si="109"/>
        <v/>
      </c>
      <c r="AB556" s="4"/>
      <c r="AC556" s="4"/>
      <c r="AD556" s="4"/>
      <c r="AE556" s="2" t="str">
        <f>IFERROR(IF(INDEX(AE$1:AE555,MATCH(J556,J$1:J555,0),1)=0,"",INDEX(AE$1:AE555,MATCH(J556,J$1:J555,0),1)),"")</f>
        <v/>
      </c>
      <c r="AF556" s="2" t="str">
        <f>IFERROR(IF(INDEX(AF$1:AF555,MATCH(J556,J$1:J555,0),1)=0,"",INDEX(AF$1:AF555,MATCH(J556,J$1:J555,0),1)),"")</f>
        <v/>
      </c>
      <c r="AG556" s="2" t="str">
        <f>IFERROR(IF(INDEX(AG$1:AG555,MATCH(J556,J$1:J555,0),1)=0,"",INDEX(AG$1:AG555,MATCH(J556,J$1:J555,0),1)),"")</f>
        <v/>
      </c>
      <c r="AH556" s="2"/>
      <c r="AI556" s="2"/>
      <c r="AJ556" s="2"/>
      <c r="AK556" s="4"/>
      <c r="AL556" s="4"/>
      <c r="AM556" s="4"/>
      <c r="AN556" s="4"/>
      <c r="AO556" s="4"/>
      <c r="AP556" s="4"/>
      <c r="AQ556" s="4"/>
      <c r="AR556" s="4"/>
      <c r="AS556" s="4"/>
      <c r="AU556" s="7"/>
      <c r="AV556" s="47"/>
      <c r="AW556" s="66"/>
      <c r="AX556" s="66"/>
      <c r="AY556" s="66"/>
      <c r="AZ556" s="78"/>
      <c r="BA556" s="66"/>
      <c r="BB556" s="66"/>
      <c r="BC556" s="4"/>
      <c r="BD556" s="69"/>
      <c r="BE556" s="4"/>
      <c r="BF556" s="4"/>
      <c r="BG556" s="9"/>
      <c r="BH556" s="4"/>
      <c r="BI556" s="4"/>
      <c r="BJ556" s="4"/>
      <c r="BK556" s="4"/>
      <c r="BL556" s="4"/>
      <c r="BM556" s="7" t="str">
        <f t="shared" ca="1" si="110"/>
        <v/>
      </c>
      <c r="BN556" s="75" t="str">
        <f t="shared" si="111"/>
        <v/>
      </c>
      <c r="BO556" s="75" t="str">
        <f t="shared" si="112"/>
        <v/>
      </c>
      <c r="BU556" s="4" t="str">
        <f>IF(IFERROR(VLOOKUP(C556,C557:C$1993,1,0),"")="","",COUNTIF(C:C,C556))</f>
        <v/>
      </c>
      <c r="BY556" s="5" t="str">
        <f>IF(B556="","",IF(BU556="",1+(MAX(BY$2:BY555)),""))</f>
        <v/>
      </c>
      <c r="BZ556" s="5" t="str">
        <f t="shared" si="113"/>
        <v/>
      </c>
      <c r="CA556" s="5" t="str">
        <f t="shared" si="114"/>
        <v/>
      </c>
      <c r="CB556" s="14" t="str">
        <f t="shared" si="115"/>
        <v/>
      </c>
      <c r="CC556" s="25"/>
      <c r="CD556" s="15"/>
      <c r="CE556" s="5" t="str">
        <f t="shared" si="117"/>
        <v/>
      </c>
      <c r="CH556" s="5" t="str">
        <f t="shared" si="116"/>
        <v/>
      </c>
      <c r="CI556" s="5" t="str">
        <f>IF(J556="","",IFERROR(IF(VLOOKUP(J556,J$2:J555,1,0)=0,"",""),J556))</f>
        <v/>
      </c>
      <c r="CJ556" s="22" t="str">
        <f>IF(CI556="","",(IFERROR(VLOOKUP(MID(CI556,1,1),$DA$2:DE$28,3,0),0)+IFERROR(VLOOKUP(MID(CI556,2,1),DA$2:DE$28,4,0),0)+IFERROR(VLOOKUP(MID(CI556,3,1),DA$2:DE$28,5,0),0)+(ROW(CI556)/1000000000000)))</f>
        <v/>
      </c>
      <c r="CL556" s="5">
        <v>555</v>
      </c>
      <c r="CM556" s="5" t="str">
        <f>IFERROR(VLOOKUP(CL556,CH$2:CI1632,2,0),"")</f>
        <v/>
      </c>
      <c r="DG556" s="5" t="e">
        <f>IF(REPORTE!AH$2="si",IF(C556=VALUE(REPORTE!C$22),IF(SUM(DG557:DG$1993),CONCATENATE(INT(B556),", "),INT(B556)),""),IF(C556=VALUE(REPORTE!C$21),IF(SUM(DG557:DG$1993),CONCATENATE(INT(B556),", "),INT(B556)),""))</f>
        <v>#VALUE!</v>
      </c>
    </row>
    <row r="557" spans="1:112" s="5" customFormat="1" ht="15" customHeight="1" x14ac:dyDescent="0.25">
      <c r="A557" s="4" t="str">
        <f t="shared" ca="1" si="108"/>
        <v/>
      </c>
      <c r="B557" s="6"/>
      <c r="C557" s="6"/>
      <c r="D557" s="1" t="str">
        <f>IFERROR(INDEX('padron cfe'!B:B,MATCH(DATOS!C557,'padron cfe'!A:A,0),1),"")</f>
        <v/>
      </c>
      <c r="E557" s="4"/>
      <c r="F557" s="4"/>
      <c r="G557" s="4"/>
      <c r="H557" s="5" t="str">
        <f>IF(F557="","",IFERROR(CONCATENATE("PEUA",VLOOKUP(ESTADO,REPORTE!AV$2:AW$33,2,0),DIDTRITO_FORM,CADER_FORM,IFERROR(INDEX(BS:BS,MATCH(DAY(F557),BR:BR,0),1),DAY(F557)),IFERROR(INDEX(BS:BS,MATCH(MONTH(F557),BR:BR,0),1),MONTH(F557)),YEAR(F557),G557),""))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07"/>
        <v/>
      </c>
      <c r="T557" s="2" t="str">
        <f>IFERROR(INDEX('padron cfe'!D:D,MATCH(DATOS!C557,'padron cfe'!A:A,0),1),"")</f>
        <v/>
      </c>
      <c r="U557" s="4"/>
      <c r="V557" s="4"/>
      <c r="W557" s="4"/>
      <c r="X557" s="4"/>
      <c r="Y557" s="6"/>
      <c r="Z557" s="4"/>
      <c r="AA557" s="4" t="str">
        <f t="shared" si="109"/>
        <v/>
      </c>
      <c r="AB557" s="4"/>
      <c r="AC557" s="4"/>
      <c r="AD557" s="4"/>
      <c r="AE557" s="2" t="str">
        <f>IFERROR(IF(INDEX(AE$1:AE556,MATCH(J557,J$1:J556,0),1)=0,"",INDEX(AE$1:AE556,MATCH(J557,J$1:J556,0),1)),"")</f>
        <v/>
      </c>
      <c r="AF557" s="2" t="str">
        <f>IFERROR(IF(INDEX(AF$1:AF556,MATCH(J557,J$1:J556,0),1)=0,"",INDEX(AF$1:AF556,MATCH(J557,J$1:J556,0),1)),"")</f>
        <v/>
      </c>
      <c r="AG557" s="2" t="str">
        <f>IFERROR(IF(INDEX(AG$1:AG556,MATCH(J557,J$1:J556,0),1)=0,"",INDEX(AG$1:AG556,MATCH(J557,J$1:J556,0),1)),"")</f>
        <v/>
      </c>
      <c r="AH557" s="2"/>
      <c r="AI557" s="2"/>
      <c r="AJ557" s="2"/>
      <c r="AK557" s="4"/>
      <c r="AL557" s="4"/>
      <c r="AM557" s="4"/>
      <c r="AN557" s="4"/>
      <c r="AO557" s="4"/>
      <c r="AP557" s="4"/>
      <c r="AQ557" s="4"/>
      <c r="AR557" s="4"/>
      <c r="AS557" s="4"/>
      <c r="AU557" s="7"/>
      <c r="AV557" s="47"/>
      <c r="AW557" s="66"/>
      <c r="AX557" s="66"/>
      <c r="AY557" s="66"/>
      <c r="AZ557" s="78"/>
      <c r="BA557" s="66"/>
      <c r="BB557" s="66"/>
      <c r="BC557" s="4"/>
      <c r="BD557" s="69"/>
      <c r="BE557" s="4"/>
      <c r="BF557" s="4"/>
      <c r="BG557" s="9"/>
      <c r="BH557" s="4"/>
      <c r="BI557" s="4"/>
      <c r="BJ557" s="4"/>
      <c r="BK557" s="4"/>
      <c r="BL557" s="4"/>
      <c r="BM557" s="7" t="str">
        <f t="shared" ca="1" si="110"/>
        <v/>
      </c>
      <c r="BN557" s="75" t="str">
        <f t="shared" si="111"/>
        <v/>
      </c>
      <c r="BO557" s="75" t="str">
        <f t="shared" si="112"/>
        <v/>
      </c>
      <c r="BU557" s="4" t="str">
        <f>IF(IFERROR(VLOOKUP(C557,C558:C$1993,1,0),"")="","",COUNTIF(C:C,C557))</f>
        <v/>
      </c>
      <c r="BY557" s="5" t="str">
        <f>IF(B557="","",IF(BU557="",1+(MAX(BY$2:BY556)),""))</f>
        <v/>
      </c>
      <c r="BZ557" s="5" t="str">
        <f t="shared" si="113"/>
        <v/>
      </c>
      <c r="CA557" s="5" t="str">
        <f t="shared" si="114"/>
        <v/>
      </c>
      <c r="CB557" s="14" t="str">
        <f t="shared" si="115"/>
        <v/>
      </c>
      <c r="CC557" s="25"/>
      <c r="CD557" s="15"/>
      <c r="CE557" s="5" t="str">
        <f t="shared" si="117"/>
        <v/>
      </c>
      <c r="CH557" s="5" t="str">
        <f t="shared" si="116"/>
        <v/>
      </c>
      <c r="CI557" s="5" t="str">
        <f>IF(J557="","",IFERROR(IF(VLOOKUP(J557,J$2:J556,1,0)=0,"",""),J557))</f>
        <v/>
      </c>
      <c r="CJ557" s="22" t="str">
        <f>IF(CI557="","",(IFERROR(VLOOKUP(MID(CI557,1,1),$DA$2:DE$28,3,0),0)+IFERROR(VLOOKUP(MID(CI557,2,1),DA$2:DE$28,4,0),0)+IFERROR(VLOOKUP(MID(CI557,3,1),DA$2:DE$28,5,0),0)+(ROW(CI557)/1000000000000)))</f>
        <v/>
      </c>
      <c r="CL557" s="5">
        <v>556</v>
      </c>
      <c r="CM557" s="5" t="str">
        <f>IFERROR(VLOOKUP(CL557,CH$2:CI1633,2,0),"")</f>
        <v/>
      </c>
      <c r="DG557" s="5" t="e">
        <f>IF(REPORTE!AH$2="si",IF(C557=VALUE(REPORTE!C$22),IF(SUM(DG558:DG$1993),CONCATENATE(INT(B557),", "),INT(B557)),""),IF(C557=VALUE(REPORTE!C$21),IF(SUM(DG558:DG$1993),CONCATENATE(INT(B557),", "),INT(B557)),""))</f>
        <v>#VALUE!</v>
      </c>
    </row>
    <row r="558" spans="1:112" s="5" customFormat="1" ht="15" customHeight="1" x14ac:dyDescent="0.25">
      <c r="A558" s="4" t="str">
        <f t="shared" ca="1" si="108"/>
        <v/>
      </c>
      <c r="B558" s="6"/>
      <c r="C558" s="6"/>
      <c r="D558" s="1" t="str">
        <f>IFERROR(INDEX('padron cfe'!B:B,MATCH(DATOS!C558,'padron cfe'!A:A,0),1),"")</f>
        <v/>
      </c>
      <c r="E558" s="4"/>
      <c r="F558" s="4"/>
      <c r="G558" s="4"/>
      <c r="H558" s="5" t="str">
        <f>IF(F558="","",IFERROR(CONCATENATE("PEUA",VLOOKUP(ESTADO,REPORTE!AV$2:AW$33,2,0),DIDTRITO_FORM,CADER_FORM,IFERROR(INDEX(BS:BS,MATCH(DAY(F558),BR:BR,0),1),DAY(F558)),IFERROR(INDEX(BS:BS,MATCH(MONTH(F558),BR:BR,0),1),MONTH(F558)),YEAR(F558),G558),""))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07"/>
        <v/>
      </c>
      <c r="T558" s="2" t="str">
        <f>IFERROR(INDEX('padron cfe'!D:D,MATCH(DATOS!C558,'padron cfe'!A:A,0),1),"")</f>
        <v/>
      </c>
      <c r="U558" s="4"/>
      <c r="V558" s="4"/>
      <c r="W558" s="4"/>
      <c r="X558" s="4"/>
      <c r="Y558" s="6"/>
      <c r="Z558" s="4"/>
      <c r="AA558" s="4" t="str">
        <f t="shared" si="109"/>
        <v/>
      </c>
      <c r="AB558" s="4"/>
      <c r="AC558" s="4"/>
      <c r="AD558" s="4"/>
      <c r="AE558" s="2" t="str">
        <f>IFERROR(IF(INDEX(AE$1:AE557,MATCH(J558,J$1:J557,0),1)=0,"",INDEX(AE$1:AE557,MATCH(J558,J$1:J557,0),1)),"")</f>
        <v/>
      </c>
      <c r="AF558" s="2" t="str">
        <f>IFERROR(IF(INDEX(AF$1:AF557,MATCH(J558,J$1:J557,0),1)=0,"",INDEX(AF$1:AF557,MATCH(J558,J$1:J557,0),1)),"")</f>
        <v/>
      </c>
      <c r="AG558" s="2" t="str">
        <f>IFERROR(IF(INDEX(AG$1:AG557,MATCH(J558,J$1:J557,0),1)=0,"",INDEX(AG$1:AG557,MATCH(J558,J$1:J557,0),1)),"")</f>
        <v/>
      </c>
      <c r="AH558" s="2"/>
      <c r="AI558" s="2"/>
      <c r="AJ558" s="2"/>
      <c r="AK558" s="4"/>
      <c r="AL558" s="4"/>
      <c r="AM558" s="4"/>
      <c r="AN558" s="4"/>
      <c r="AO558" s="4"/>
      <c r="AP558" s="4"/>
      <c r="AQ558" s="4"/>
      <c r="AR558" s="4"/>
      <c r="AS558" s="4"/>
      <c r="AU558" s="7"/>
      <c r="AV558" s="47"/>
      <c r="AW558" s="66"/>
      <c r="AX558" s="66"/>
      <c r="AY558" s="66"/>
      <c r="AZ558" s="78"/>
      <c r="BA558" s="66"/>
      <c r="BB558" s="66"/>
      <c r="BC558" s="4"/>
      <c r="BD558" s="69"/>
      <c r="BE558" s="4"/>
      <c r="BF558" s="4"/>
      <c r="BG558" s="9"/>
      <c r="BH558" s="4"/>
      <c r="BI558" s="4"/>
      <c r="BJ558" s="4"/>
      <c r="BK558" s="4"/>
      <c r="BL558" s="4"/>
      <c r="BM558" s="7" t="str">
        <f t="shared" ca="1" si="110"/>
        <v/>
      </c>
      <c r="BN558" s="75" t="str">
        <f t="shared" si="111"/>
        <v/>
      </c>
      <c r="BO558" s="75" t="str">
        <f t="shared" si="112"/>
        <v/>
      </c>
      <c r="BU558" s="4" t="str">
        <f>IF(IFERROR(VLOOKUP(C558,C559:C$1993,1,0),"")="","",COUNTIF(C:C,C558))</f>
        <v/>
      </c>
      <c r="BY558" s="5" t="str">
        <f>IF(B558="","",IF(BU558="",1+(MAX(BY$2:BY557)),""))</f>
        <v/>
      </c>
      <c r="BZ558" s="5" t="str">
        <f t="shared" si="113"/>
        <v/>
      </c>
      <c r="CA558" s="5" t="str">
        <f t="shared" si="114"/>
        <v/>
      </c>
      <c r="CB558" s="14" t="str">
        <f t="shared" si="115"/>
        <v/>
      </c>
      <c r="CC558" s="25"/>
      <c r="CD558" s="15"/>
      <c r="CE558" s="5" t="str">
        <f t="shared" si="117"/>
        <v/>
      </c>
      <c r="CH558" s="5" t="str">
        <f t="shared" si="116"/>
        <v/>
      </c>
      <c r="CI558" s="5" t="str">
        <f>IF(J558="","",IFERROR(IF(VLOOKUP(J558,J$2:J557,1,0)=0,"",""),J558))</f>
        <v/>
      </c>
      <c r="CJ558" s="22" t="str">
        <f>IF(CI558="","",(IFERROR(VLOOKUP(MID(CI558,1,1),$DA$2:DE$28,3,0),0)+IFERROR(VLOOKUP(MID(CI558,2,1),DA$2:DE$28,4,0),0)+IFERROR(VLOOKUP(MID(CI558,3,1),DA$2:DE$28,5,0),0)+(ROW(CI558)/1000000000000)))</f>
        <v/>
      </c>
      <c r="CL558" s="5">
        <v>557</v>
      </c>
      <c r="CM558" s="5" t="str">
        <f>IFERROR(VLOOKUP(CL558,CH$2:CI1634,2,0),"")</f>
        <v/>
      </c>
      <c r="DG558" s="5" t="e">
        <f>IF(REPORTE!AH$2="si",IF(C558=VALUE(REPORTE!C$22),IF(SUM(DG559:DG$1993),CONCATENATE(INT(B558),", "),INT(B558)),""),IF(C558=VALUE(REPORTE!C$21),IF(SUM(DG559:DG$1993),CONCATENATE(INT(B558),", "),INT(B558)),""))</f>
        <v>#VALUE!</v>
      </c>
    </row>
    <row r="559" spans="1:112" s="5" customFormat="1" ht="15" customHeight="1" x14ac:dyDescent="0.25">
      <c r="A559" s="4" t="str">
        <f t="shared" ca="1" si="108"/>
        <v/>
      </c>
      <c r="B559" s="6"/>
      <c r="C559" s="6"/>
      <c r="D559" s="1" t="str">
        <f>IFERROR(INDEX('padron cfe'!B:B,MATCH(DATOS!C559,'padron cfe'!A:A,0),1),"")</f>
        <v/>
      </c>
      <c r="E559" s="4"/>
      <c r="F559" s="4"/>
      <c r="G559" s="4"/>
      <c r="H559" s="5" t="str">
        <f>IF(F559="","",IFERROR(CONCATENATE("PEUA",VLOOKUP(ESTADO,REPORTE!AV$2:AW$33,2,0),DIDTRITO_FORM,CADER_FORM,IFERROR(INDEX(BS:BS,MATCH(DAY(F559),BR:BR,0),1),DAY(F559)),IFERROR(INDEX(BS:BS,MATCH(MONTH(F559),BR:BR,0),1),MONTH(F559)),YEAR(F559),G559),""))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07"/>
        <v/>
      </c>
      <c r="T559" s="2" t="str">
        <f>IFERROR(INDEX('padron cfe'!D:D,MATCH(DATOS!C559,'padron cfe'!A:A,0),1),"")</f>
        <v/>
      </c>
      <c r="U559" s="4"/>
      <c r="V559" s="4"/>
      <c r="W559" s="4"/>
      <c r="X559" s="4"/>
      <c r="Y559" s="6"/>
      <c r="Z559" s="4"/>
      <c r="AA559" s="4" t="str">
        <f t="shared" si="109"/>
        <v/>
      </c>
      <c r="AB559" s="4"/>
      <c r="AC559" s="4"/>
      <c r="AD559" s="4"/>
      <c r="AE559" s="2" t="str">
        <f>IFERROR(IF(INDEX(AE$1:AE558,MATCH(J559,J$1:J558,0),1)=0,"",INDEX(AE$1:AE558,MATCH(J559,J$1:J558,0),1)),"")</f>
        <v/>
      </c>
      <c r="AF559" s="2" t="str">
        <f>IFERROR(IF(INDEX(AF$1:AF558,MATCH(J559,J$1:J558,0),1)=0,"",INDEX(AF$1:AF558,MATCH(J559,J$1:J558,0),1)),"")</f>
        <v/>
      </c>
      <c r="AG559" s="2" t="str">
        <f>IFERROR(IF(INDEX(AG$1:AG558,MATCH(J559,J$1:J558,0),1)=0,"",INDEX(AG$1:AG558,MATCH(J559,J$1:J558,0),1)),"")</f>
        <v/>
      </c>
      <c r="AH559" s="2"/>
      <c r="AI559" s="2"/>
      <c r="AJ559" s="2"/>
      <c r="AK559" s="4"/>
      <c r="AL559" s="4"/>
      <c r="AM559" s="4"/>
      <c r="AN559" s="4"/>
      <c r="AO559" s="4"/>
      <c r="AP559" s="4"/>
      <c r="AQ559" s="4"/>
      <c r="AR559" s="4"/>
      <c r="AS559" s="4"/>
      <c r="AU559" s="7"/>
      <c r="AV559" s="47"/>
      <c r="AW559" s="66"/>
      <c r="AX559" s="66"/>
      <c r="AY559" s="66"/>
      <c r="AZ559" s="78"/>
      <c r="BA559" s="66"/>
      <c r="BB559" s="66"/>
      <c r="BC559" s="4"/>
      <c r="BD559" s="69"/>
      <c r="BE559" s="4"/>
      <c r="BF559" s="4"/>
      <c r="BG559" s="9"/>
      <c r="BH559" s="4"/>
      <c r="BI559" s="4"/>
      <c r="BJ559" s="4"/>
      <c r="BK559" s="4"/>
      <c r="BL559" s="4"/>
      <c r="BM559" s="7" t="str">
        <f t="shared" ca="1" si="110"/>
        <v/>
      </c>
      <c r="BN559" s="75" t="str">
        <f t="shared" si="111"/>
        <v/>
      </c>
      <c r="BO559" s="75" t="str">
        <f t="shared" si="112"/>
        <v/>
      </c>
      <c r="BU559" s="4" t="str">
        <f>IF(IFERROR(VLOOKUP(C559,C560:C$1993,1,0),"")="","",COUNTIF(C:C,C559))</f>
        <v/>
      </c>
      <c r="BY559" s="5" t="str">
        <f>IF(B559="","",IF(BU559="",1+(MAX(BY$2:BY558)),""))</f>
        <v/>
      </c>
      <c r="BZ559" s="5" t="str">
        <f t="shared" si="113"/>
        <v/>
      </c>
      <c r="CA559" s="5" t="str">
        <f t="shared" si="114"/>
        <v/>
      </c>
      <c r="CB559" s="14" t="str">
        <f t="shared" si="115"/>
        <v/>
      </c>
      <c r="CC559" s="25"/>
      <c r="CD559" s="15"/>
      <c r="CE559" s="5" t="str">
        <f t="shared" si="117"/>
        <v/>
      </c>
      <c r="CH559" s="5" t="str">
        <f t="shared" si="116"/>
        <v/>
      </c>
      <c r="CI559" s="5" t="str">
        <f>IF(J559="","",IFERROR(IF(VLOOKUP(J559,J$2:J558,1,0)=0,"",""),J559))</f>
        <v/>
      </c>
      <c r="CJ559" s="22" t="str">
        <f>IF(CI559="","",(IFERROR(VLOOKUP(MID(CI559,1,1),$DA$2:DE$28,3,0),0)+IFERROR(VLOOKUP(MID(CI559,2,1),DA$2:DE$28,4,0),0)+IFERROR(VLOOKUP(MID(CI559,3,1),DA$2:DE$28,5,0),0)+(ROW(CI559)/1000000000000)))</f>
        <v/>
      </c>
      <c r="CL559" s="5">
        <v>558</v>
      </c>
      <c r="CM559" s="5" t="str">
        <f>IFERROR(VLOOKUP(CL559,CH$2:CI1635,2,0),"")</f>
        <v/>
      </c>
      <c r="DG559" s="5" t="e">
        <f>IF(REPORTE!AH$2="si",IF(C559=VALUE(REPORTE!C$22),IF(SUM(DG560:DG$1993),CONCATENATE(INT(B559),", "),INT(B559)),""),IF(C559=VALUE(REPORTE!C$21),IF(SUM(DG560:DG$1993),CONCATENATE(INT(B559),", "),INT(B559)),""))</f>
        <v>#VALUE!</v>
      </c>
    </row>
    <row r="560" spans="1:112" s="5" customFormat="1" ht="15" customHeight="1" x14ac:dyDescent="0.25">
      <c r="A560" s="4" t="str">
        <f t="shared" ca="1" si="108"/>
        <v/>
      </c>
      <c r="B560" s="6"/>
      <c r="C560" s="6"/>
      <c r="D560" s="1" t="str">
        <f>IFERROR(INDEX('padron cfe'!B:B,MATCH(DATOS!C560,'padron cfe'!A:A,0),1),"")</f>
        <v/>
      </c>
      <c r="E560" s="4"/>
      <c r="F560" s="4"/>
      <c r="G560" s="4"/>
      <c r="H560" s="5" t="str">
        <f>IF(F560="","",IFERROR(CONCATENATE("PEUA",VLOOKUP(ESTADO,REPORTE!AV$2:AW$33,2,0),DIDTRITO_FORM,CADER_FORM,IFERROR(INDEX(BS:BS,MATCH(DAY(F560),BR:BR,0),1),DAY(F560)),IFERROR(INDEX(BS:BS,MATCH(MONTH(F560),BR:BR,0),1),MONTH(F560)),YEAR(F560),G560),""))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07"/>
        <v/>
      </c>
      <c r="T560" s="2" t="str">
        <f>IFERROR(INDEX('padron cfe'!D:D,MATCH(DATOS!C560,'padron cfe'!A:A,0),1),"")</f>
        <v/>
      </c>
      <c r="U560" s="4"/>
      <c r="V560" s="4"/>
      <c r="W560" s="4"/>
      <c r="X560" s="4"/>
      <c r="Y560" s="6"/>
      <c r="Z560" s="4"/>
      <c r="AA560" s="4" t="str">
        <f t="shared" si="109"/>
        <v/>
      </c>
      <c r="AB560" s="4"/>
      <c r="AC560" s="4"/>
      <c r="AD560" s="4"/>
      <c r="AE560" s="2" t="str">
        <f>IFERROR(IF(INDEX(AE$1:AE559,MATCH(J560,J$1:J559,0),1)=0,"",INDEX(AE$1:AE559,MATCH(J560,J$1:J559,0),1)),"")</f>
        <v/>
      </c>
      <c r="AF560" s="2" t="str">
        <f>IFERROR(IF(INDEX(AF$1:AF559,MATCH(J560,J$1:J559,0),1)=0,"",INDEX(AF$1:AF559,MATCH(J560,J$1:J559,0),1)),"")</f>
        <v/>
      </c>
      <c r="AG560" s="2" t="str">
        <f>IFERROR(IF(INDEX(AG$1:AG559,MATCH(J560,J$1:J559,0),1)=0,"",INDEX(AG$1:AG559,MATCH(J560,J$1:J559,0),1)),"")</f>
        <v/>
      </c>
      <c r="AH560" s="2"/>
      <c r="AI560" s="2"/>
      <c r="AJ560" s="2"/>
      <c r="AK560" s="4"/>
      <c r="AL560" s="4"/>
      <c r="AM560" s="4"/>
      <c r="AN560" s="4"/>
      <c r="AO560" s="4"/>
      <c r="AP560" s="4"/>
      <c r="AQ560" s="4"/>
      <c r="AR560" s="4"/>
      <c r="AS560" s="4"/>
      <c r="AU560" s="7"/>
      <c r="AV560" s="47"/>
      <c r="AW560" s="66"/>
      <c r="AX560" s="66"/>
      <c r="AY560" s="66"/>
      <c r="AZ560" s="78"/>
      <c r="BA560" s="66"/>
      <c r="BB560" s="66"/>
      <c r="BC560" s="4"/>
      <c r="BD560" s="69"/>
      <c r="BE560" s="4"/>
      <c r="BF560" s="4"/>
      <c r="BG560" s="9"/>
      <c r="BH560" s="4"/>
      <c r="BI560" s="4"/>
      <c r="BJ560" s="4"/>
      <c r="BK560" s="4"/>
      <c r="BL560" s="4"/>
      <c r="BM560" s="7" t="str">
        <f t="shared" ca="1" si="110"/>
        <v/>
      </c>
      <c r="BN560" s="75" t="str">
        <f t="shared" si="111"/>
        <v/>
      </c>
      <c r="BO560" s="75" t="str">
        <f t="shared" si="112"/>
        <v/>
      </c>
      <c r="BU560" s="4" t="str">
        <f>IF(IFERROR(VLOOKUP(C560,C561:C$1993,1,0),"")="","",COUNTIF(C:C,C560))</f>
        <v/>
      </c>
      <c r="BY560" s="5" t="str">
        <f>IF(B560="","",IF(BU560="",1+(MAX(BY$2:BY559)),""))</f>
        <v/>
      </c>
      <c r="BZ560" s="5" t="str">
        <f t="shared" si="113"/>
        <v/>
      </c>
      <c r="CA560" s="5" t="str">
        <f t="shared" si="114"/>
        <v/>
      </c>
      <c r="CB560" s="14" t="str">
        <f t="shared" si="115"/>
        <v/>
      </c>
      <c r="CC560" s="25"/>
      <c r="CD560" s="15"/>
      <c r="CE560" s="5" t="str">
        <f t="shared" si="117"/>
        <v/>
      </c>
      <c r="CH560" s="5" t="str">
        <f t="shared" si="116"/>
        <v/>
      </c>
      <c r="CI560" s="5" t="str">
        <f>IF(J560="","",IFERROR(IF(VLOOKUP(J560,J$2:J559,1,0)=0,"",""),J560))</f>
        <v/>
      </c>
      <c r="CJ560" s="22" t="str">
        <f>IF(CI560="","",(IFERROR(VLOOKUP(MID(CI560,1,1),$DA$2:DE$28,3,0),0)+IFERROR(VLOOKUP(MID(CI560,2,1),DA$2:DE$28,4,0),0)+IFERROR(VLOOKUP(MID(CI560,3,1),DA$2:DE$28,5,0),0)+(ROW(CI560)/1000000000000)))</f>
        <v/>
      </c>
      <c r="CL560" s="5">
        <v>559</v>
      </c>
      <c r="CM560" s="5" t="str">
        <f>IFERROR(VLOOKUP(CL560,CH$2:CI1636,2,0),"")</f>
        <v/>
      </c>
      <c r="DG560" s="5" t="e">
        <f>IF(REPORTE!AH$2="si",IF(C560=VALUE(REPORTE!C$22),IF(SUM(DG561:DG$1993),CONCATENATE(INT(B560),", "),INT(B560)),""),IF(C560=VALUE(REPORTE!C$21),IF(SUM(DG561:DG$1993),CONCATENATE(INT(B560),", "),INT(B560)),""))</f>
        <v>#VALUE!</v>
      </c>
    </row>
    <row r="561" spans="1:111" s="5" customFormat="1" ht="15" customHeight="1" x14ac:dyDescent="0.25">
      <c r="A561" s="4" t="str">
        <f t="shared" ca="1" si="108"/>
        <v/>
      </c>
      <c r="B561" s="6"/>
      <c r="C561" s="6"/>
      <c r="D561" s="1" t="str">
        <f>IFERROR(INDEX('padron cfe'!B:B,MATCH(DATOS!C561,'padron cfe'!A:A,0),1),"")</f>
        <v/>
      </c>
      <c r="E561" s="4"/>
      <c r="F561" s="4"/>
      <c r="G561" s="4"/>
      <c r="H561" s="5" t="str">
        <f>IF(F561="","",IFERROR(CONCATENATE("PEUA",VLOOKUP(ESTADO,REPORTE!AV$2:AW$33,2,0),DIDTRITO_FORM,CADER_FORM,IFERROR(INDEX(BS:BS,MATCH(DAY(F561),BR:BR,0),1),DAY(F561)),IFERROR(INDEX(BS:BS,MATCH(MONTH(F561),BR:BR,0),1),MONTH(F561)),YEAR(F561),G561),""))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07"/>
        <v/>
      </c>
      <c r="T561" s="2" t="str">
        <f>IFERROR(INDEX('padron cfe'!D:D,MATCH(DATOS!C561,'padron cfe'!A:A,0),1),"")</f>
        <v/>
      </c>
      <c r="U561" s="4"/>
      <c r="V561" s="4"/>
      <c r="W561" s="4"/>
      <c r="X561" s="4"/>
      <c r="Y561" s="6"/>
      <c r="Z561" s="4"/>
      <c r="AA561" s="4" t="str">
        <f t="shared" si="109"/>
        <v/>
      </c>
      <c r="AB561" s="4"/>
      <c r="AC561" s="4"/>
      <c r="AD561" s="4"/>
      <c r="AE561" s="2" t="str">
        <f>IFERROR(IF(INDEX(AE$1:AE560,MATCH(J561,J$1:J560,0),1)=0,"",INDEX(AE$1:AE560,MATCH(J561,J$1:J560,0),1)),"")</f>
        <v/>
      </c>
      <c r="AF561" s="2" t="str">
        <f>IFERROR(IF(INDEX(AF$1:AF560,MATCH(J561,J$1:J560,0),1)=0,"",INDEX(AF$1:AF560,MATCH(J561,J$1:J560,0),1)),"")</f>
        <v/>
      </c>
      <c r="AG561" s="2" t="str">
        <f>IFERROR(IF(INDEX(AG$1:AG560,MATCH(J561,J$1:J560,0),1)=0,"",INDEX(AG$1:AG560,MATCH(J561,J$1:J560,0),1)),"")</f>
        <v/>
      </c>
      <c r="AH561" s="2"/>
      <c r="AI561" s="2"/>
      <c r="AJ561" s="2"/>
      <c r="AK561" s="4"/>
      <c r="AL561" s="4"/>
      <c r="AM561" s="4"/>
      <c r="AN561" s="4"/>
      <c r="AO561" s="4"/>
      <c r="AP561" s="4"/>
      <c r="AQ561" s="4"/>
      <c r="AR561" s="4"/>
      <c r="AS561" s="4"/>
      <c r="AU561" s="7"/>
      <c r="AV561" s="47"/>
      <c r="AW561" s="66"/>
      <c r="AX561" s="66"/>
      <c r="AY561" s="66"/>
      <c r="AZ561" s="78"/>
      <c r="BA561" s="66"/>
      <c r="BB561" s="66"/>
      <c r="BC561" s="4"/>
      <c r="BD561" s="69"/>
      <c r="BE561" s="4"/>
      <c r="BF561" s="4"/>
      <c r="BG561" s="9"/>
      <c r="BH561" s="4"/>
      <c r="BI561" s="4"/>
      <c r="BJ561" s="4"/>
      <c r="BK561" s="4"/>
      <c r="BL561" s="4"/>
      <c r="BM561" s="7" t="str">
        <f t="shared" ca="1" si="110"/>
        <v/>
      </c>
      <c r="BN561" s="75" t="str">
        <f t="shared" si="111"/>
        <v/>
      </c>
      <c r="BO561" s="75" t="str">
        <f t="shared" si="112"/>
        <v/>
      </c>
      <c r="BU561" s="4" t="str">
        <f>IF(IFERROR(VLOOKUP(C561,C562:C$1993,1,0),"")="","",COUNTIF(C:C,C561))</f>
        <v/>
      </c>
      <c r="BY561" s="5" t="str">
        <f>IF(B561="","",IF(BU561="",1+(MAX(BY$2:BY560)),""))</f>
        <v/>
      </c>
      <c r="BZ561" s="5" t="str">
        <f t="shared" si="113"/>
        <v/>
      </c>
      <c r="CA561" s="5" t="str">
        <f t="shared" si="114"/>
        <v/>
      </c>
      <c r="CB561" s="14" t="str">
        <f t="shared" si="115"/>
        <v/>
      </c>
      <c r="CC561" s="25"/>
      <c r="CD561" s="15"/>
      <c r="CE561" s="5" t="str">
        <f t="shared" si="117"/>
        <v/>
      </c>
      <c r="CH561" s="5" t="str">
        <f t="shared" si="116"/>
        <v/>
      </c>
      <c r="CI561" s="5" t="str">
        <f>IF(J561="","",IFERROR(IF(VLOOKUP(J561,J$2:J560,1,0)=0,"",""),J561))</f>
        <v/>
      </c>
      <c r="CJ561" s="22" t="str">
        <f>IF(CI561="","",(IFERROR(VLOOKUP(MID(CI561,1,1),$DA$2:DE$28,3,0),0)+IFERROR(VLOOKUP(MID(CI561,2,1),DA$2:DE$28,4,0),0)+IFERROR(VLOOKUP(MID(CI561,3,1),DA$2:DE$28,5,0),0)+(ROW(CI561)/1000000000000)))</f>
        <v/>
      </c>
      <c r="CL561" s="5">
        <v>560</v>
      </c>
      <c r="CM561" s="5" t="str">
        <f>IFERROR(VLOOKUP(CL561,CH$2:CI1637,2,0),"")</f>
        <v/>
      </c>
      <c r="DG561" s="5" t="e">
        <f>IF(REPORTE!AH$2="si",IF(C561=VALUE(REPORTE!C$22),IF(SUM(DG562:DG$1993),CONCATENATE(INT(B561),", "),INT(B561)),""),IF(C561=VALUE(REPORTE!C$21),IF(SUM(DG562:DG$1993),CONCATENATE(INT(B561),", "),INT(B561)),""))</f>
        <v>#VALUE!</v>
      </c>
    </row>
    <row r="562" spans="1:111" s="5" customFormat="1" ht="15" customHeight="1" x14ac:dyDescent="0.25">
      <c r="A562" s="4" t="str">
        <f t="shared" ca="1" si="108"/>
        <v/>
      </c>
      <c r="B562" s="6"/>
      <c r="C562" s="6"/>
      <c r="D562" s="1" t="str">
        <f>IFERROR(INDEX('padron cfe'!B:B,MATCH(DATOS!C562,'padron cfe'!A:A,0),1),"")</f>
        <v/>
      </c>
      <c r="E562" s="4"/>
      <c r="F562" s="4"/>
      <c r="G562" s="4"/>
      <c r="H562" s="5" t="str">
        <f>IF(F562="","",IFERROR(CONCATENATE("PEUA",VLOOKUP(ESTADO,REPORTE!AV$2:AW$33,2,0),DIDTRITO_FORM,CADER_FORM,IFERROR(INDEX(BS:BS,MATCH(DAY(F562),BR:BR,0),1),DAY(F562)),IFERROR(INDEX(BS:BS,MATCH(MONTH(F562),BR:BR,0),1),MONTH(F562)),YEAR(F562),G562),""))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07"/>
        <v/>
      </c>
      <c r="T562" s="2" t="str">
        <f>IFERROR(INDEX('padron cfe'!D:D,MATCH(DATOS!C562,'padron cfe'!A:A,0),1),"")</f>
        <v/>
      </c>
      <c r="U562" s="4"/>
      <c r="V562" s="4"/>
      <c r="W562" s="4"/>
      <c r="X562" s="4"/>
      <c r="Y562" s="6"/>
      <c r="Z562" s="4"/>
      <c r="AA562" s="4" t="str">
        <f t="shared" si="109"/>
        <v/>
      </c>
      <c r="AB562" s="4"/>
      <c r="AC562" s="4"/>
      <c r="AD562" s="4"/>
      <c r="AE562" s="2" t="str">
        <f>IFERROR(IF(INDEX(AE$1:AE561,MATCH(J562,J$1:J561,0),1)=0,"",INDEX(AE$1:AE561,MATCH(J562,J$1:J561,0),1)),"")</f>
        <v/>
      </c>
      <c r="AF562" s="2" t="str">
        <f>IFERROR(IF(INDEX(AF$1:AF561,MATCH(J562,J$1:J561,0),1)=0,"",INDEX(AF$1:AF561,MATCH(J562,J$1:J561,0),1)),"")</f>
        <v/>
      </c>
      <c r="AG562" s="2" t="str">
        <f>IFERROR(IF(INDEX(AG$1:AG561,MATCH(J562,J$1:J561,0),1)=0,"",INDEX(AG$1:AG561,MATCH(J562,J$1:J561,0),1)),"")</f>
        <v/>
      </c>
      <c r="AH562" s="2"/>
      <c r="AI562" s="2"/>
      <c r="AJ562" s="2"/>
      <c r="AK562" s="4"/>
      <c r="AL562" s="4"/>
      <c r="AM562" s="4"/>
      <c r="AN562" s="4"/>
      <c r="AO562" s="4"/>
      <c r="AP562" s="4"/>
      <c r="AQ562" s="4"/>
      <c r="AR562" s="4"/>
      <c r="AS562" s="4"/>
      <c r="AU562" s="7"/>
      <c r="AV562" s="47"/>
      <c r="AW562" s="66"/>
      <c r="AX562" s="66"/>
      <c r="AY562" s="66"/>
      <c r="AZ562" s="78"/>
      <c r="BA562" s="66"/>
      <c r="BB562" s="66"/>
      <c r="BC562" s="4"/>
      <c r="BD562" s="69"/>
      <c r="BE562" s="4"/>
      <c r="BF562" s="4"/>
      <c r="BG562" s="9"/>
      <c r="BH562" s="4"/>
      <c r="BI562" s="4"/>
      <c r="BJ562" s="4"/>
      <c r="BK562" s="4"/>
      <c r="BL562" s="4"/>
      <c r="BM562" s="7" t="str">
        <f t="shared" ca="1" si="110"/>
        <v/>
      </c>
      <c r="BN562" s="75" t="str">
        <f t="shared" si="111"/>
        <v/>
      </c>
      <c r="BO562" s="75" t="str">
        <f t="shared" si="112"/>
        <v/>
      </c>
      <c r="BU562" s="4" t="str">
        <f>IF(IFERROR(VLOOKUP(C562,C563:C$1993,1,0),"")="","",COUNTIF(C:C,C562))</f>
        <v/>
      </c>
      <c r="BY562" s="5" t="str">
        <f>IF(B562="","",IF(BU562="",1+(MAX(BY$2:BY561)),""))</f>
        <v/>
      </c>
      <c r="BZ562" s="5" t="str">
        <f t="shared" si="113"/>
        <v/>
      </c>
      <c r="CA562" s="5" t="str">
        <f t="shared" si="114"/>
        <v/>
      </c>
      <c r="CB562" s="14" t="str">
        <f t="shared" si="115"/>
        <v/>
      </c>
      <c r="CC562" s="25"/>
      <c r="CD562" s="15"/>
      <c r="CE562" s="5" t="str">
        <f t="shared" si="117"/>
        <v/>
      </c>
      <c r="CH562" s="5" t="str">
        <f t="shared" si="116"/>
        <v/>
      </c>
      <c r="CI562" s="5" t="str">
        <f>IF(J562="","",IFERROR(IF(VLOOKUP(J562,J$2:J561,1,0)=0,"",""),J562))</f>
        <v/>
      </c>
      <c r="CJ562" s="22" t="str">
        <f>IF(CI562="","",(IFERROR(VLOOKUP(MID(CI562,1,1),$DA$2:DE$28,3,0),0)+IFERROR(VLOOKUP(MID(CI562,2,1),DA$2:DE$28,4,0),0)+IFERROR(VLOOKUP(MID(CI562,3,1),DA$2:DE$28,5,0),0)+(ROW(CI562)/1000000000000)))</f>
        <v/>
      </c>
      <c r="CL562" s="5">
        <v>561</v>
      </c>
      <c r="CM562" s="5" t="str">
        <f>IFERROR(VLOOKUP(CL562,CH$2:CI1638,2,0),"")</f>
        <v/>
      </c>
      <c r="DG562" s="5" t="e">
        <f>IF(REPORTE!AH$2="si",IF(C562=VALUE(REPORTE!C$22),IF(SUM(DG563:DG$1993),CONCATENATE(INT(B562),", "),INT(B562)),""),IF(C562=VALUE(REPORTE!C$21),IF(SUM(DG563:DG$1993),CONCATENATE(INT(B562),", "),INT(B562)),""))</f>
        <v>#VALUE!</v>
      </c>
    </row>
    <row r="563" spans="1:111" s="5" customFormat="1" ht="15" customHeight="1" x14ac:dyDescent="0.25">
      <c r="A563" s="4" t="str">
        <f t="shared" ca="1" si="108"/>
        <v/>
      </c>
      <c r="B563" s="6"/>
      <c r="C563" s="6"/>
      <c r="D563" s="1" t="str">
        <f>IFERROR(INDEX('padron cfe'!B:B,MATCH(DATOS!C563,'padron cfe'!A:A,0),1),"")</f>
        <v/>
      </c>
      <c r="E563" s="4"/>
      <c r="F563" s="4"/>
      <c r="G563" s="4"/>
      <c r="H563" s="5" t="str">
        <f>IF(F563="","",IFERROR(CONCATENATE("PEUA",VLOOKUP(ESTADO,REPORTE!AV$2:AW$33,2,0),DIDTRITO_FORM,CADER_FORM,IFERROR(INDEX(BS:BS,MATCH(DAY(F563),BR:BR,0),1),DAY(F563)),IFERROR(INDEX(BS:BS,MATCH(MONTH(F563),BR:BR,0),1),MONTH(F563)),YEAR(F563),G563),""))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07"/>
        <v/>
      </c>
      <c r="T563" s="2" t="str">
        <f>IFERROR(INDEX('padron cfe'!D:D,MATCH(DATOS!C563,'padron cfe'!A:A,0),1),"")</f>
        <v/>
      </c>
      <c r="U563" s="4"/>
      <c r="V563" s="4"/>
      <c r="W563" s="4"/>
      <c r="X563" s="4"/>
      <c r="Y563" s="6"/>
      <c r="Z563" s="4"/>
      <c r="AA563" s="4" t="str">
        <f t="shared" si="109"/>
        <v/>
      </c>
      <c r="AB563" s="4"/>
      <c r="AC563" s="4"/>
      <c r="AD563" s="4"/>
      <c r="AE563" s="2" t="str">
        <f>IFERROR(IF(INDEX(AE$1:AE562,MATCH(J563,J$1:J562,0),1)=0,"",INDEX(AE$1:AE562,MATCH(J563,J$1:J562,0),1)),"")</f>
        <v/>
      </c>
      <c r="AF563" s="2" t="str">
        <f>IFERROR(IF(INDEX(AF$1:AF562,MATCH(J563,J$1:J562,0),1)=0,"",INDEX(AF$1:AF562,MATCH(J563,J$1:J562,0),1)),"")</f>
        <v/>
      </c>
      <c r="AG563" s="2" t="str">
        <f>IFERROR(IF(INDEX(AG$1:AG562,MATCH(J563,J$1:J562,0),1)=0,"",INDEX(AG$1:AG562,MATCH(J563,J$1:J562,0),1)),"")</f>
        <v/>
      </c>
      <c r="AH563" s="2"/>
      <c r="AI563" s="2"/>
      <c r="AJ563" s="2"/>
      <c r="AK563" s="4"/>
      <c r="AL563" s="4"/>
      <c r="AM563" s="4"/>
      <c r="AN563" s="4"/>
      <c r="AO563" s="4"/>
      <c r="AP563" s="4"/>
      <c r="AQ563" s="4"/>
      <c r="AR563" s="4"/>
      <c r="AS563" s="4"/>
      <c r="AU563" s="7"/>
      <c r="AV563" s="47"/>
      <c r="AW563" s="66"/>
      <c r="AX563" s="66"/>
      <c r="AY563" s="66"/>
      <c r="AZ563" s="78"/>
      <c r="BA563" s="66"/>
      <c r="BB563" s="66"/>
      <c r="BC563" s="4"/>
      <c r="BD563" s="69"/>
      <c r="BE563" s="4"/>
      <c r="BF563" s="4"/>
      <c r="BG563" s="9"/>
      <c r="BH563" s="4"/>
      <c r="BI563" s="4"/>
      <c r="BJ563" s="4"/>
      <c r="BK563" s="4"/>
      <c r="BL563" s="4"/>
      <c r="BM563" s="7" t="str">
        <f t="shared" ca="1" si="110"/>
        <v/>
      </c>
      <c r="BN563" s="75" t="str">
        <f t="shared" si="111"/>
        <v/>
      </c>
      <c r="BO563" s="75" t="str">
        <f t="shared" si="112"/>
        <v/>
      </c>
      <c r="BU563" s="4" t="str">
        <f>IF(IFERROR(VLOOKUP(C563,C564:C$1993,1,0),"")="","",COUNTIF(C:C,C563))</f>
        <v/>
      </c>
      <c r="BY563" s="5" t="str">
        <f>IF(B563="","",IF(BU563="",1+(MAX(BY$2:BY562)),""))</f>
        <v/>
      </c>
      <c r="BZ563" s="5" t="str">
        <f t="shared" si="113"/>
        <v/>
      </c>
      <c r="CA563" s="5" t="str">
        <f t="shared" si="114"/>
        <v/>
      </c>
      <c r="CB563" s="14" t="str">
        <f t="shared" si="115"/>
        <v/>
      </c>
      <c r="CC563" s="25"/>
      <c r="CD563" s="15"/>
      <c r="CE563" s="5" t="str">
        <f t="shared" si="117"/>
        <v/>
      </c>
      <c r="CH563" s="5" t="str">
        <f t="shared" si="116"/>
        <v/>
      </c>
      <c r="CI563" s="5" t="str">
        <f>IF(J563="","",IFERROR(IF(VLOOKUP(J563,J$2:J562,1,0)=0,"",""),J563))</f>
        <v/>
      </c>
      <c r="CJ563" s="22" t="str">
        <f>IF(CI563="","",(IFERROR(VLOOKUP(MID(CI563,1,1),$DA$2:DE$28,3,0),0)+IFERROR(VLOOKUP(MID(CI563,2,1),DA$2:DE$28,4,0),0)+IFERROR(VLOOKUP(MID(CI563,3,1),DA$2:DE$28,5,0),0)+(ROW(CI563)/1000000000000)))</f>
        <v/>
      </c>
      <c r="CL563" s="5">
        <v>562</v>
      </c>
      <c r="CM563" s="5" t="str">
        <f>IFERROR(VLOOKUP(CL563,CH$2:CI1639,2,0),"")</f>
        <v/>
      </c>
      <c r="DG563" s="5" t="e">
        <f>IF(REPORTE!AH$2="si",IF(C563=VALUE(REPORTE!C$22),IF(SUM(DG564:DG$1993),CONCATENATE(INT(B563),", "),INT(B563)),""),IF(C563=VALUE(REPORTE!C$21),IF(SUM(DG564:DG$1993),CONCATENATE(INT(B563),", "),INT(B563)),""))</f>
        <v>#VALUE!</v>
      </c>
    </row>
    <row r="564" spans="1:111" s="5" customFormat="1" ht="15" customHeight="1" x14ac:dyDescent="0.25">
      <c r="A564" s="4" t="str">
        <f t="shared" ca="1" si="108"/>
        <v/>
      </c>
      <c r="B564" s="6"/>
      <c r="C564" s="6"/>
      <c r="D564" s="1" t="str">
        <f>IFERROR(INDEX('padron cfe'!B:B,MATCH(DATOS!C564,'padron cfe'!A:A,0),1),"")</f>
        <v/>
      </c>
      <c r="E564" s="4"/>
      <c r="F564" s="4"/>
      <c r="G564" s="4"/>
      <c r="H564" s="5" t="str">
        <f>IF(F564="","",IFERROR(CONCATENATE("PEUA",VLOOKUP(ESTADO,REPORTE!AV$2:AW$33,2,0),DIDTRITO_FORM,CADER_FORM,IFERROR(INDEX(BS:BS,MATCH(DAY(F564),BR:BR,0),1),DAY(F564)),IFERROR(INDEX(BS:BS,MATCH(MONTH(F564),BR:BR,0),1),MONTH(F564)),YEAR(F564),G564),""))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07"/>
        <v/>
      </c>
      <c r="T564" s="2" t="str">
        <f>IFERROR(INDEX('padron cfe'!D:D,MATCH(DATOS!C564,'padron cfe'!A:A,0),1),"")</f>
        <v/>
      </c>
      <c r="U564" s="4"/>
      <c r="V564" s="4"/>
      <c r="W564" s="4"/>
      <c r="X564" s="4"/>
      <c r="Y564" s="6"/>
      <c r="Z564" s="4"/>
      <c r="AA564" s="4" t="str">
        <f t="shared" si="109"/>
        <v/>
      </c>
      <c r="AB564" s="4"/>
      <c r="AC564" s="4"/>
      <c r="AD564" s="4"/>
      <c r="AE564" s="2" t="str">
        <f>IFERROR(IF(INDEX(AE$1:AE563,MATCH(J564,J$1:J563,0),1)=0,"",INDEX(AE$1:AE563,MATCH(J564,J$1:J563,0),1)),"")</f>
        <v/>
      </c>
      <c r="AF564" s="2" t="str">
        <f>IFERROR(IF(INDEX(AF$1:AF563,MATCH(J564,J$1:J563,0),1)=0,"",INDEX(AF$1:AF563,MATCH(J564,J$1:J563,0),1)),"")</f>
        <v/>
      </c>
      <c r="AG564" s="2" t="str">
        <f>IFERROR(IF(INDEX(AG$1:AG563,MATCH(J564,J$1:J563,0),1)=0,"",INDEX(AG$1:AG563,MATCH(J564,J$1:J563,0),1)),"")</f>
        <v/>
      </c>
      <c r="AH564" s="2"/>
      <c r="AI564" s="2"/>
      <c r="AJ564" s="2"/>
      <c r="AK564" s="4"/>
      <c r="AL564" s="4"/>
      <c r="AM564" s="4"/>
      <c r="AN564" s="4"/>
      <c r="AO564" s="4"/>
      <c r="AP564" s="4"/>
      <c r="AQ564" s="4"/>
      <c r="AR564" s="4"/>
      <c r="AS564" s="4"/>
      <c r="AU564" s="7"/>
      <c r="AV564" s="47"/>
      <c r="AW564" s="66"/>
      <c r="AX564" s="66"/>
      <c r="AY564" s="66"/>
      <c r="AZ564" s="78"/>
      <c r="BA564" s="66"/>
      <c r="BB564" s="66"/>
      <c r="BC564" s="4"/>
      <c r="BD564" s="69"/>
      <c r="BE564" s="4"/>
      <c r="BF564" s="4"/>
      <c r="BG564" s="9"/>
      <c r="BH564" s="4"/>
      <c r="BI564" s="4"/>
      <c r="BJ564" s="4"/>
      <c r="BK564" s="4"/>
      <c r="BL564" s="4"/>
      <c r="BM564" s="7" t="str">
        <f t="shared" ca="1" si="110"/>
        <v/>
      </c>
      <c r="BN564" s="75" t="str">
        <f t="shared" si="111"/>
        <v/>
      </c>
      <c r="BO564" s="75" t="str">
        <f t="shared" si="112"/>
        <v/>
      </c>
      <c r="BU564" s="4" t="str">
        <f>IF(IFERROR(VLOOKUP(C564,C565:C$1993,1,0),"")="","",COUNTIF(C:C,C564))</f>
        <v/>
      </c>
      <c r="BY564" s="5" t="str">
        <f>IF(B564="","",IF(BU564="",1+(MAX(BY$2:BY563)),""))</f>
        <v/>
      </c>
      <c r="BZ564" s="5" t="str">
        <f t="shared" si="113"/>
        <v/>
      </c>
      <c r="CA564" s="5" t="str">
        <f t="shared" si="114"/>
        <v/>
      </c>
      <c r="CB564" s="14" t="str">
        <f t="shared" si="115"/>
        <v/>
      </c>
      <c r="CC564" s="25"/>
      <c r="CD564" s="15"/>
      <c r="CE564" s="5" t="str">
        <f t="shared" si="117"/>
        <v/>
      </c>
      <c r="CH564" s="5" t="str">
        <f t="shared" si="116"/>
        <v/>
      </c>
      <c r="CI564" s="5" t="str">
        <f>IF(J564="","",IFERROR(IF(VLOOKUP(J564,J$2:J563,1,0)=0,"",""),J564))</f>
        <v/>
      </c>
      <c r="CJ564" s="22" t="str">
        <f>IF(CI564="","",(IFERROR(VLOOKUP(MID(CI564,1,1),$DA$2:DE$28,3,0),0)+IFERROR(VLOOKUP(MID(CI564,2,1),DA$2:DE$28,4,0),0)+IFERROR(VLOOKUP(MID(CI564,3,1),DA$2:DE$28,5,0),0)+(ROW(CI564)/1000000000000)))</f>
        <v/>
      </c>
      <c r="CL564" s="5">
        <v>563</v>
      </c>
      <c r="CM564" s="5" t="str">
        <f>IFERROR(VLOOKUP(CL564,CH$2:CI1640,2,0),"")</f>
        <v/>
      </c>
      <c r="DG564" s="5" t="e">
        <f>IF(REPORTE!AH$2="si",IF(C564=VALUE(REPORTE!C$22),IF(SUM(DG565:DG$1993),CONCATENATE(INT(B564),", "),INT(B564)),""),IF(C564=VALUE(REPORTE!C$21),IF(SUM(DG565:DG$1993),CONCATENATE(INT(B564),", "),INT(B564)),""))</f>
        <v>#VALUE!</v>
      </c>
    </row>
    <row r="565" spans="1:111" s="5" customFormat="1" ht="15" customHeight="1" x14ac:dyDescent="0.25">
      <c r="A565" s="4" t="str">
        <f t="shared" ca="1" si="108"/>
        <v/>
      </c>
      <c r="B565" s="6"/>
      <c r="C565" s="6"/>
      <c r="D565" s="1" t="str">
        <f>IFERROR(INDEX('padron cfe'!B:B,MATCH(DATOS!C565,'padron cfe'!A:A,0),1),"")</f>
        <v/>
      </c>
      <c r="E565" s="4"/>
      <c r="F565" s="4"/>
      <c r="G565" s="4"/>
      <c r="H565" s="5" t="str">
        <f>IF(F565="","",IFERROR(CONCATENATE("PEUA",VLOOKUP(ESTADO,REPORTE!AV$2:AW$33,2,0),DIDTRITO_FORM,CADER_FORM,IFERROR(INDEX(BS:BS,MATCH(DAY(F565),BR:BR,0),1),DAY(F565)),IFERROR(INDEX(BS:BS,MATCH(MONTH(F565),BR:BR,0),1),MONTH(F565)),YEAR(F565),G565),""))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07"/>
        <v/>
      </c>
      <c r="T565" s="2" t="str">
        <f>IFERROR(INDEX('padron cfe'!D:D,MATCH(DATOS!C565,'padron cfe'!A:A,0),1),"")</f>
        <v/>
      </c>
      <c r="U565" s="4"/>
      <c r="V565" s="4"/>
      <c r="W565" s="4"/>
      <c r="X565" s="4"/>
      <c r="Y565" s="6"/>
      <c r="Z565" s="4"/>
      <c r="AA565" s="4" t="str">
        <f t="shared" si="109"/>
        <v/>
      </c>
      <c r="AB565" s="4"/>
      <c r="AC565" s="4"/>
      <c r="AD565" s="4"/>
      <c r="AE565" s="2" t="str">
        <f>IFERROR(IF(INDEX(AE$1:AE564,MATCH(J565,J$1:J564,0),1)=0,"",INDEX(AE$1:AE564,MATCH(J565,J$1:J564,0),1)),"")</f>
        <v/>
      </c>
      <c r="AF565" s="2" t="str">
        <f>IFERROR(IF(INDEX(AF$1:AF564,MATCH(J565,J$1:J564,0),1)=0,"",INDEX(AF$1:AF564,MATCH(J565,J$1:J564,0),1)),"")</f>
        <v/>
      </c>
      <c r="AG565" s="2" t="str">
        <f>IFERROR(IF(INDEX(AG$1:AG564,MATCH(J565,J$1:J564,0),1)=0,"",INDEX(AG$1:AG564,MATCH(J565,J$1:J564,0),1)),"")</f>
        <v/>
      </c>
      <c r="AH565" s="2"/>
      <c r="AI565" s="2"/>
      <c r="AJ565" s="2"/>
      <c r="AK565" s="4"/>
      <c r="AL565" s="4"/>
      <c r="AM565" s="4"/>
      <c r="AN565" s="4"/>
      <c r="AO565" s="4"/>
      <c r="AP565" s="4"/>
      <c r="AQ565" s="4"/>
      <c r="AR565" s="4"/>
      <c r="AS565" s="4"/>
      <c r="AU565" s="7"/>
      <c r="AV565" s="47"/>
      <c r="AW565" s="66"/>
      <c r="AX565" s="66"/>
      <c r="AY565" s="66"/>
      <c r="AZ565" s="78"/>
      <c r="BA565" s="66"/>
      <c r="BB565" s="66"/>
      <c r="BC565" s="4"/>
      <c r="BD565" s="69"/>
      <c r="BE565" s="4"/>
      <c r="BF565" s="4"/>
      <c r="BG565" s="9"/>
      <c r="BH565" s="4"/>
      <c r="BI565" s="4"/>
      <c r="BJ565" s="4"/>
      <c r="BK565" s="4"/>
      <c r="BL565" s="4"/>
      <c r="BM565" s="7" t="str">
        <f t="shared" ca="1" si="110"/>
        <v/>
      </c>
      <c r="BN565" s="75" t="str">
        <f t="shared" si="111"/>
        <v/>
      </c>
      <c r="BO565" s="75" t="str">
        <f t="shared" si="112"/>
        <v/>
      </c>
      <c r="BU565" s="4" t="str">
        <f>IF(IFERROR(VLOOKUP(C565,C566:C$1993,1,0),"")="","",COUNTIF(C:C,C565))</f>
        <v/>
      </c>
      <c r="BY565" s="5" t="str">
        <f>IF(B565="","",IF(BU565="",1+(MAX(BY$2:BY564)),""))</f>
        <v/>
      </c>
      <c r="BZ565" s="5" t="str">
        <f t="shared" si="113"/>
        <v/>
      </c>
      <c r="CA565" s="5" t="str">
        <f t="shared" si="114"/>
        <v/>
      </c>
      <c r="CB565" s="14" t="str">
        <f t="shared" si="115"/>
        <v/>
      </c>
      <c r="CC565" s="25"/>
      <c r="CD565" s="15"/>
      <c r="CE565" s="5" t="str">
        <f t="shared" si="117"/>
        <v/>
      </c>
      <c r="CH565" s="5" t="str">
        <f t="shared" si="116"/>
        <v/>
      </c>
      <c r="CI565" s="5" t="str">
        <f>IF(J565="","",IFERROR(IF(VLOOKUP(J565,J$2:J564,1,0)=0,"",""),J565))</f>
        <v/>
      </c>
      <c r="CJ565" s="22" t="str">
        <f>IF(CI565="","",(IFERROR(VLOOKUP(MID(CI565,1,1),$DA$2:DE$28,3,0),0)+IFERROR(VLOOKUP(MID(CI565,2,1),DA$2:DE$28,4,0),0)+IFERROR(VLOOKUP(MID(CI565,3,1),DA$2:DE$28,5,0),0)+(ROW(CI565)/1000000000000)))</f>
        <v/>
      </c>
      <c r="CL565" s="5">
        <v>564</v>
      </c>
      <c r="CM565" s="5" t="str">
        <f>IFERROR(VLOOKUP(CL565,CH$2:CI1641,2,0),"")</f>
        <v/>
      </c>
      <c r="DG565" s="5" t="e">
        <f>IF(REPORTE!AH$2="si",IF(C565=VALUE(REPORTE!C$22),IF(SUM(DG566:DG$1993),CONCATENATE(INT(B565),", "),INT(B565)),""),IF(C565=VALUE(REPORTE!C$21),IF(SUM(DG566:DG$1993),CONCATENATE(INT(B565),", "),INT(B565)),""))</f>
        <v>#VALUE!</v>
      </c>
    </row>
    <row r="566" spans="1:111" s="5" customFormat="1" ht="15" customHeight="1" x14ac:dyDescent="0.25">
      <c r="A566" s="4" t="str">
        <f t="shared" ca="1" si="108"/>
        <v/>
      </c>
      <c r="B566" s="6"/>
      <c r="C566" s="6"/>
      <c r="D566" s="1" t="str">
        <f>IFERROR(INDEX('padron cfe'!B:B,MATCH(DATOS!C566,'padron cfe'!A:A,0),1),"")</f>
        <v/>
      </c>
      <c r="E566" s="4"/>
      <c r="F566" s="4"/>
      <c r="G566" s="4"/>
      <c r="H566" s="5" t="str">
        <f>IF(F566="","",IFERROR(CONCATENATE("PEUA",VLOOKUP(ESTADO,REPORTE!AV$2:AW$33,2,0),DIDTRITO_FORM,CADER_FORM,IFERROR(INDEX(BS:BS,MATCH(DAY(F566),BR:BR,0),1),DAY(F566)),IFERROR(INDEX(BS:BS,MATCH(MONTH(F566),BR:BR,0),1),MONTH(F566)),YEAR(F566),G566),""))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18">IF(J566="","",Q565)</f>
        <v/>
      </c>
      <c r="T566" s="2" t="str">
        <f>IFERROR(INDEX('padron cfe'!D:D,MATCH(DATOS!C566,'padron cfe'!A:A,0),1),"")</f>
        <v/>
      </c>
      <c r="U566" s="4"/>
      <c r="V566" s="4"/>
      <c r="W566" s="4"/>
      <c r="X566" s="4"/>
      <c r="Y566" s="6"/>
      <c r="Z566" s="4"/>
      <c r="AA566" s="4" t="str">
        <f t="shared" si="109"/>
        <v/>
      </c>
      <c r="AB566" s="4"/>
      <c r="AC566" s="4"/>
      <c r="AD566" s="4"/>
      <c r="AE566" s="2" t="str">
        <f>IFERROR(IF(INDEX(AE$1:AE565,MATCH(J566,J$1:J565,0),1)=0,"",INDEX(AE$1:AE565,MATCH(J566,J$1:J565,0),1)),"")</f>
        <v/>
      </c>
      <c r="AF566" s="2" t="str">
        <f>IFERROR(IF(INDEX(AF$1:AF565,MATCH(J566,J$1:J565,0),1)=0,"",INDEX(AF$1:AF565,MATCH(J566,J$1:J565,0),1)),"")</f>
        <v/>
      </c>
      <c r="AG566" s="2" t="str">
        <f>IFERROR(IF(INDEX(AG$1:AG565,MATCH(J566,J$1:J565,0),1)=0,"",INDEX(AG$1:AG565,MATCH(J566,J$1:J565,0),1)),"")</f>
        <v/>
      </c>
      <c r="AH566" s="2"/>
      <c r="AI566" s="2"/>
      <c r="AJ566" s="2"/>
      <c r="AK566" s="4"/>
      <c r="AL566" s="4"/>
      <c r="AM566" s="4"/>
      <c r="AN566" s="4"/>
      <c r="AO566" s="4"/>
      <c r="AP566" s="4"/>
      <c r="AQ566" s="4"/>
      <c r="AR566" s="4"/>
      <c r="AS566" s="4"/>
      <c r="AU566" s="7"/>
      <c r="AV566" s="47"/>
      <c r="AW566" s="66"/>
      <c r="AX566" s="66"/>
      <c r="AY566" s="66"/>
      <c r="AZ566" s="78"/>
      <c r="BA566" s="66"/>
      <c r="BB566" s="66"/>
      <c r="BC566" s="4"/>
      <c r="BD566" s="69"/>
      <c r="BE566" s="4"/>
      <c r="BF566" s="4"/>
      <c r="BG566" s="9"/>
      <c r="BH566" s="4"/>
      <c r="BI566" s="4"/>
      <c r="BJ566" s="4"/>
      <c r="BK566" s="4"/>
      <c r="BL566" s="4"/>
      <c r="BM566" s="7" t="str">
        <f t="shared" ca="1" si="110"/>
        <v/>
      </c>
      <c r="BN566" s="75" t="str">
        <f t="shared" si="111"/>
        <v/>
      </c>
      <c r="BO566" s="75" t="str">
        <f t="shared" si="112"/>
        <v/>
      </c>
      <c r="BU566" s="4" t="str">
        <f>IF(IFERROR(VLOOKUP(C566,C567:C$1993,1,0),"")="","",COUNTIF(C:C,C566))</f>
        <v/>
      </c>
      <c r="BY566" s="5" t="str">
        <f>IF(B566="","",IF(BU566="",1+(MAX(BY$2:BY565)),""))</f>
        <v/>
      </c>
      <c r="BZ566" s="5" t="str">
        <f t="shared" si="113"/>
        <v/>
      </c>
      <c r="CA566" s="5" t="str">
        <f t="shared" si="114"/>
        <v/>
      </c>
      <c r="CB566" s="14" t="str">
        <f t="shared" si="115"/>
        <v/>
      </c>
      <c r="CC566" s="25"/>
      <c r="CD566" s="15"/>
      <c r="CE566" s="5" t="str">
        <f t="shared" si="117"/>
        <v/>
      </c>
      <c r="CH566" s="5" t="str">
        <f t="shared" si="116"/>
        <v/>
      </c>
      <c r="CI566" s="5" t="str">
        <f>IF(J566="","",IFERROR(IF(VLOOKUP(J566,J$2:J565,1,0)=0,"",""),J566))</f>
        <v/>
      </c>
      <c r="CJ566" s="22" t="str">
        <f>IF(CI566="","",(IFERROR(VLOOKUP(MID(CI566,1,1),$DA$2:DE$28,3,0),0)+IFERROR(VLOOKUP(MID(CI566,2,1),DA$2:DE$28,4,0),0)+IFERROR(VLOOKUP(MID(CI566,3,1),DA$2:DE$28,5,0),0)+(ROW(CI566)/1000000000000)))</f>
        <v/>
      </c>
      <c r="CL566" s="5">
        <v>565</v>
      </c>
      <c r="CM566" s="5" t="str">
        <f>IFERROR(VLOOKUP(CL566,CH$2:CI1642,2,0),"")</f>
        <v/>
      </c>
      <c r="DG566" s="5" t="e">
        <f>IF(REPORTE!AH$2="si",IF(C566=VALUE(REPORTE!C$22),IF(SUM(DG567:DG$1993),CONCATENATE(INT(B566),", "),INT(B566)),""),IF(C566=VALUE(REPORTE!C$21),IF(SUM(DG567:DG$1993),CONCATENATE(INT(B566),", "),INT(B566)),""))</f>
        <v>#VALUE!</v>
      </c>
    </row>
    <row r="567" spans="1:111" s="5" customFormat="1" ht="15" customHeight="1" x14ac:dyDescent="0.25">
      <c r="A567" s="4" t="str">
        <f t="shared" ca="1" si="108"/>
        <v/>
      </c>
      <c r="B567" s="6"/>
      <c r="C567" s="6"/>
      <c r="D567" s="1" t="str">
        <f>IFERROR(INDEX('padron cfe'!B:B,MATCH(DATOS!C567,'padron cfe'!A:A,0),1),"")</f>
        <v/>
      </c>
      <c r="E567" s="4"/>
      <c r="F567" s="4"/>
      <c r="G567" s="4"/>
      <c r="H567" s="5" t="str">
        <f>IF(F567="","",IFERROR(CONCATENATE("PEUA",VLOOKUP(ESTADO,REPORTE!AV$2:AW$33,2,0),DIDTRITO_FORM,CADER_FORM,IFERROR(INDEX(BS:BS,MATCH(DAY(F567),BR:BR,0),1),DAY(F567)),IFERROR(INDEX(BS:BS,MATCH(MONTH(F567),BR:BR,0),1),MONTH(F567)),YEAR(F567),G567),""))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18"/>
        <v/>
      </c>
      <c r="T567" s="2" t="str">
        <f>IFERROR(INDEX('padron cfe'!D:D,MATCH(DATOS!C567,'padron cfe'!A:A,0),1),"")</f>
        <v/>
      </c>
      <c r="U567" s="4"/>
      <c r="V567" s="4"/>
      <c r="W567" s="4"/>
      <c r="X567" s="4"/>
      <c r="Y567" s="6"/>
      <c r="Z567" s="4"/>
      <c r="AA567" s="4" t="str">
        <f t="shared" si="109"/>
        <v/>
      </c>
      <c r="AB567" s="4"/>
      <c r="AC567" s="4"/>
      <c r="AD567" s="4"/>
      <c r="AE567" s="2" t="str">
        <f>IFERROR(IF(INDEX(AE$1:AE566,MATCH(J567,J$1:J566,0),1)=0,"",INDEX(AE$1:AE566,MATCH(J567,J$1:J566,0),1)),"")</f>
        <v/>
      </c>
      <c r="AF567" s="2" t="str">
        <f>IFERROR(IF(INDEX(AF$1:AF566,MATCH(J567,J$1:J566,0),1)=0,"",INDEX(AF$1:AF566,MATCH(J567,J$1:J566,0),1)),"")</f>
        <v/>
      </c>
      <c r="AG567" s="2" t="str">
        <f>IFERROR(IF(INDEX(AG$1:AG566,MATCH(J567,J$1:J566,0),1)=0,"",INDEX(AG$1:AG566,MATCH(J567,J$1:J566,0),1)),"")</f>
        <v/>
      </c>
      <c r="AH567" s="2"/>
      <c r="AI567" s="2"/>
      <c r="AJ567" s="2"/>
      <c r="AK567" s="4"/>
      <c r="AL567" s="4"/>
      <c r="AM567" s="4"/>
      <c r="AN567" s="4"/>
      <c r="AO567" s="4"/>
      <c r="AP567" s="4"/>
      <c r="AQ567" s="4"/>
      <c r="AR567" s="4"/>
      <c r="AS567" s="4"/>
      <c r="AU567" s="7"/>
      <c r="AV567" s="47"/>
      <c r="AW567" s="66"/>
      <c r="AX567" s="66"/>
      <c r="AY567" s="66"/>
      <c r="AZ567" s="78"/>
      <c r="BA567" s="66"/>
      <c r="BB567" s="66"/>
      <c r="BC567" s="4"/>
      <c r="BD567" s="69"/>
      <c r="BE567" s="4"/>
      <c r="BF567" s="4"/>
      <c r="BG567" s="9"/>
      <c r="BH567" s="4"/>
      <c r="BI567" s="4"/>
      <c r="BJ567" s="4"/>
      <c r="BK567" s="4"/>
      <c r="BL567" s="4"/>
      <c r="BM567" s="7" t="str">
        <f t="shared" ca="1" si="110"/>
        <v/>
      </c>
      <c r="BN567" s="75" t="str">
        <f t="shared" si="111"/>
        <v/>
      </c>
      <c r="BO567" s="75" t="str">
        <f t="shared" si="112"/>
        <v/>
      </c>
      <c r="BU567" s="4" t="str">
        <f>IF(IFERROR(VLOOKUP(C567,C568:C$1993,1,0),"")="","",COUNTIF(C:C,C567))</f>
        <v/>
      </c>
      <c r="BY567" s="5" t="str">
        <f>IF(B567="","",IF(BU567="",1+(MAX(BY$2:BY566)),""))</f>
        <v/>
      </c>
      <c r="BZ567" s="5" t="str">
        <f t="shared" si="113"/>
        <v/>
      </c>
      <c r="CA567" s="5" t="str">
        <f t="shared" si="114"/>
        <v/>
      </c>
      <c r="CB567" s="14" t="str">
        <f t="shared" si="115"/>
        <v/>
      </c>
      <c r="CC567" s="25"/>
      <c r="CD567" s="15"/>
      <c r="CE567" s="5" t="str">
        <f t="shared" si="117"/>
        <v/>
      </c>
      <c r="CH567" s="5" t="str">
        <f t="shared" si="116"/>
        <v/>
      </c>
      <c r="CI567" s="5" t="str">
        <f>IF(J567="","",IFERROR(IF(VLOOKUP(J567,J$2:J566,1,0)=0,"",""),J567))</f>
        <v/>
      </c>
      <c r="CJ567" s="22" t="str">
        <f>IF(CI567="","",(IFERROR(VLOOKUP(MID(CI567,1,1),$DA$2:DE$28,3,0),0)+IFERROR(VLOOKUP(MID(CI567,2,1),DA$2:DE$28,4,0),0)+IFERROR(VLOOKUP(MID(CI567,3,1),DA$2:DE$28,5,0),0)+(ROW(CI567)/1000000000000)))</f>
        <v/>
      </c>
      <c r="CL567" s="5">
        <v>566</v>
      </c>
      <c r="CM567" s="5" t="str">
        <f>IFERROR(VLOOKUP(CL567,CH$2:CI1643,2,0),"")</f>
        <v/>
      </c>
      <c r="DG567" s="5" t="e">
        <f>IF(REPORTE!AH$2="si",IF(C567=VALUE(REPORTE!C$22),IF(SUM(DG568:DG$1993),CONCATENATE(INT(B567),", "),INT(B567)),""),IF(C567=VALUE(REPORTE!C$21),IF(SUM(DG568:DG$1993),CONCATENATE(INT(B567),", "),INT(B567)),""))</f>
        <v>#VALUE!</v>
      </c>
    </row>
    <row r="568" spans="1:111" s="5" customFormat="1" ht="15" customHeight="1" x14ac:dyDescent="0.25">
      <c r="A568" s="4" t="str">
        <f t="shared" ca="1" si="108"/>
        <v/>
      </c>
      <c r="B568" s="6"/>
      <c r="C568" s="6"/>
      <c r="D568" s="1" t="str">
        <f>IFERROR(INDEX('padron cfe'!B:B,MATCH(DATOS!C568,'padron cfe'!A:A,0),1),"")</f>
        <v/>
      </c>
      <c r="E568" s="4"/>
      <c r="F568" s="4"/>
      <c r="G568" s="4"/>
      <c r="H568" s="5" t="str">
        <f>IF(F568="","",IFERROR(CONCATENATE("PEUA",VLOOKUP(ESTADO,REPORTE!AV$2:AW$33,2,0),DIDTRITO_FORM,CADER_FORM,IFERROR(INDEX(BS:BS,MATCH(DAY(F568),BR:BR,0),1),DAY(F568)),IFERROR(INDEX(BS:BS,MATCH(MONTH(F568),BR:BR,0),1),MONTH(F568)),YEAR(F568),G568),""))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18"/>
        <v/>
      </c>
      <c r="T568" s="2" t="str">
        <f>IFERROR(INDEX('padron cfe'!D:D,MATCH(DATOS!C568,'padron cfe'!A:A,0),1),"")</f>
        <v/>
      </c>
      <c r="U568" s="4"/>
      <c r="V568" s="4"/>
      <c r="W568" s="4"/>
      <c r="X568" s="4"/>
      <c r="Y568" s="6"/>
      <c r="Z568" s="4"/>
      <c r="AA568" s="4" t="str">
        <f t="shared" si="109"/>
        <v/>
      </c>
      <c r="AB568" s="4"/>
      <c r="AC568" s="4"/>
      <c r="AD568" s="4"/>
      <c r="AE568" s="2" t="str">
        <f>IFERROR(IF(INDEX(AE$1:AE567,MATCH(J568,J$1:J567,0),1)=0,"",INDEX(AE$1:AE567,MATCH(J568,J$1:J567,0),1)),"")</f>
        <v/>
      </c>
      <c r="AF568" s="2" t="str">
        <f>IFERROR(IF(INDEX(AF$1:AF567,MATCH(J568,J$1:J567,0),1)=0,"",INDEX(AF$1:AF567,MATCH(J568,J$1:J567,0),1)),"")</f>
        <v/>
      </c>
      <c r="AG568" s="2" t="str">
        <f>IFERROR(IF(INDEX(AG$1:AG567,MATCH(J568,J$1:J567,0),1)=0,"",INDEX(AG$1:AG567,MATCH(J568,J$1:J567,0),1)),"")</f>
        <v/>
      </c>
      <c r="AH568" s="2"/>
      <c r="AI568" s="2"/>
      <c r="AJ568" s="2"/>
      <c r="AK568" s="4"/>
      <c r="AL568" s="4"/>
      <c r="AM568" s="4"/>
      <c r="AN568" s="4"/>
      <c r="AO568" s="4"/>
      <c r="AP568" s="4"/>
      <c r="AQ568" s="4"/>
      <c r="AR568" s="4"/>
      <c r="AS568" s="4"/>
      <c r="AU568" s="7"/>
      <c r="AV568" s="47"/>
      <c r="AW568" s="66"/>
      <c r="AX568" s="66"/>
      <c r="AY568" s="66"/>
      <c r="AZ568" s="78"/>
      <c r="BA568" s="66"/>
      <c r="BB568" s="66"/>
      <c r="BC568" s="4"/>
      <c r="BD568" s="69"/>
      <c r="BE568" s="4"/>
      <c r="BF568" s="4"/>
      <c r="BG568" s="9"/>
      <c r="BH568" s="4"/>
      <c r="BI568" s="4"/>
      <c r="BJ568" s="4"/>
      <c r="BK568" s="4"/>
      <c r="BL568" s="4"/>
      <c r="BM568" s="7" t="str">
        <f t="shared" ca="1" si="110"/>
        <v/>
      </c>
      <c r="BN568" s="75" t="str">
        <f t="shared" si="111"/>
        <v/>
      </c>
      <c r="BO568" s="75" t="str">
        <f t="shared" si="112"/>
        <v/>
      </c>
      <c r="BU568" s="4" t="str">
        <f>IF(IFERROR(VLOOKUP(C568,C569:C$1993,1,0),"")="","",COUNTIF(C:C,C568))</f>
        <v/>
      </c>
      <c r="BY568" s="5" t="str">
        <f>IF(B568="","",IF(BU568="",1+(MAX(BY$2:BY567)),""))</f>
        <v/>
      </c>
      <c r="BZ568" s="5" t="str">
        <f t="shared" si="113"/>
        <v/>
      </c>
      <c r="CA568" s="5" t="str">
        <f t="shared" si="114"/>
        <v/>
      </c>
      <c r="CB568" s="14" t="str">
        <f t="shared" si="115"/>
        <v/>
      </c>
      <c r="CC568" s="25"/>
      <c r="CD568" s="15"/>
      <c r="CE568" s="5" t="str">
        <f t="shared" si="117"/>
        <v/>
      </c>
      <c r="CH568" s="5" t="str">
        <f t="shared" si="116"/>
        <v/>
      </c>
      <c r="CI568" s="5" t="str">
        <f>IF(J568="","",IFERROR(IF(VLOOKUP(J568,J$2:J567,1,0)=0,"",""),J568))</f>
        <v/>
      </c>
      <c r="CJ568" s="22" t="str">
        <f>IF(CI568="","",(IFERROR(VLOOKUP(MID(CI568,1,1),$DA$2:DE$28,3,0),0)+IFERROR(VLOOKUP(MID(CI568,2,1),DA$2:DE$28,4,0),0)+IFERROR(VLOOKUP(MID(CI568,3,1),DA$2:DE$28,5,0),0)+(ROW(CI568)/1000000000000)))</f>
        <v/>
      </c>
      <c r="CL568" s="5">
        <v>567</v>
      </c>
      <c r="CM568" s="5" t="str">
        <f>IFERROR(VLOOKUP(CL568,CH$2:CI1644,2,0),"")</f>
        <v/>
      </c>
      <c r="DG568" s="5" t="e">
        <f>IF(REPORTE!AH$2="si",IF(C568=VALUE(REPORTE!C$22),IF(SUM(DG569:DG$1993),CONCATENATE(INT(B568),", "),INT(B568)),""),IF(C568=VALUE(REPORTE!C$21),IF(SUM(DG569:DG$1993),CONCATENATE(INT(B568),", "),INT(B568)),""))</f>
        <v>#VALUE!</v>
      </c>
    </row>
    <row r="569" spans="1:111" s="5" customFormat="1" ht="15" customHeight="1" x14ac:dyDescent="0.25">
      <c r="A569" s="4" t="str">
        <f t="shared" ca="1" si="108"/>
        <v/>
      </c>
      <c r="B569" s="6"/>
      <c r="C569" s="6"/>
      <c r="D569" s="1" t="str">
        <f>IFERROR(INDEX('padron cfe'!B:B,MATCH(DATOS!C569,'padron cfe'!A:A,0),1),"")</f>
        <v/>
      </c>
      <c r="E569" s="4"/>
      <c r="F569" s="4"/>
      <c r="G569" s="4"/>
      <c r="H569" s="5" t="str">
        <f>IF(F569="","",IFERROR(CONCATENATE("PEUA",VLOOKUP(ESTADO,REPORTE!AV$2:AW$33,2,0),DIDTRITO_FORM,CADER_FORM,IFERROR(INDEX(BS:BS,MATCH(DAY(F569),BR:BR,0),1),DAY(F569)),IFERROR(INDEX(BS:BS,MATCH(MONTH(F569),BR:BR,0),1),MONTH(F569)),YEAR(F569),G569),""))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18"/>
        <v/>
      </c>
      <c r="T569" s="2" t="str">
        <f>IFERROR(INDEX('padron cfe'!D:D,MATCH(DATOS!C569,'padron cfe'!A:A,0),1),"")</f>
        <v/>
      </c>
      <c r="U569" s="4"/>
      <c r="V569" s="4"/>
      <c r="W569" s="4"/>
      <c r="X569" s="4"/>
      <c r="Y569" s="6"/>
      <c r="Z569" s="4"/>
      <c r="AA569" s="4" t="str">
        <f t="shared" si="109"/>
        <v/>
      </c>
      <c r="AB569" s="4"/>
      <c r="AC569" s="4"/>
      <c r="AD569" s="4"/>
      <c r="AE569" s="2" t="str">
        <f>IFERROR(IF(INDEX(AE$1:AE568,MATCH(J569,J$1:J568,0),1)=0,"",INDEX(AE$1:AE568,MATCH(J569,J$1:J568,0),1)),"")</f>
        <v/>
      </c>
      <c r="AF569" s="2" t="str">
        <f>IFERROR(IF(INDEX(AF$1:AF568,MATCH(J569,J$1:J568,0),1)=0,"",INDEX(AF$1:AF568,MATCH(J569,J$1:J568,0),1)),"")</f>
        <v/>
      </c>
      <c r="AG569" s="2" t="str">
        <f>IFERROR(IF(INDEX(AG$1:AG568,MATCH(J569,J$1:J568,0),1)=0,"",INDEX(AG$1:AG568,MATCH(J569,J$1:J568,0),1)),"")</f>
        <v/>
      </c>
      <c r="AH569" s="2"/>
      <c r="AI569" s="2"/>
      <c r="AJ569" s="2"/>
      <c r="AK569" s="4"/>
      <c r="AL569" s="4"/>
      <c r="AM569" s="4"/>
      <c r="AN569" s="4"/>
      <c r="AO569" s="4"/>
      <c r="AP569" s="4"/>
      <c r="AQ569" s="4"/>
      <c r="AR569" s="4"/>
      <c r="AS569" s="4"/>
      <c r="AU569" s="7"/>
      <c r="AV569" s="47"/>
      <c r="AW569" s="66"/>
      <c r="AX569" s="66"/>
      <c r="AY569" s="66"/>
      <c r="AZ569" s="78"/>
      <c r="BA569" s="66"/>
      <c r="BB569" s="66"/>
      <c r="BC569" s="4"/>
      <c r="BD569" s="69"/>
      <c r="BE569" s="4"/>
      <c r="BF569" s="4"/>
      <c r="BG569" s="9"/>
      <c r="BH569" s="4"/>
      <c r="BI569" s="4"/>
      <c r="BJ569" s="4"/>
      <c r="BK569" s="4"/>
      <c r="BL569" s="4"/>
      <c r="BM569" s="7" t="str">
        <f t="shared" ca="1" si="110"/>
        <v/>
      </c>
      <c r="BN569" s="75" t="str">
        <f t="shared" si="111"/>
        <v/>
      </c>
      <c r="BO569" s="75" t="str">
        <f t="shared" si="112"/>
        <v/>
      </c>
      <c r="BU569" s="4" t="str">
        <f>IF(IFERROR(VLOOKUP(C569,C570:C$1993,1,0),"")="","",COUNTIF(C:C,C569))</f>
        <v/>
      </c>
      <c r="BY569" s="5" t="str">
        <f>IF(B569="","",IF(BU569="",1+(MAX(BY$2:BY568)),""))</f>
        <v/>
      </c>
      <c r="BZ569" s="5" t="str">
        <f t="shared" si="113"/>
        <v/>
      </c>
      <c r="CA569" s="5" t="str">
        <f t="shared" si="114"/>
        <v/>
      </c>
      <c r="CB569" s="14" t="str">
        <f t="shared" si="115"/>
        <v/>
      </c>
      <c r="CC569" s="25"/>
      <c r="CD569" s="15"/>
      <c r="CE569" s="5" t="str">
        <f t="shared" si="117"/>
        <v/>
      </c>
      <c r="CH569" s="5" t="str">
        <f t="shared" si="116"/>
        <v/>
      </c>
      <c r="CI569" s="5" t="str">
        <f>IF(J569="","",IFERROR(IF(VLOOKUP(J569,J$2:J568,1,0)=0,"",""),J569))</f>
        <v/>
      </c>
      <c r="CJ569" s="22" t="str">
        <f>IF(CI569="","",(IFERROR(VLOOKUP(MID(CI569,1,1),$DA$2:DE$28,3,0),0)+IFERROR(VLOOKUP(MID(CI569,2,1),DA$2:DE$28,4,0),0)+IFERROR(VLOOKUP(MID(CI569,3,1),DA$2:DE$28,5,0),0)+(ROW(CI569)/1000000000000)))</f>
        <v/>
      </c>
      <c r="CL569" s="5">
        <v>568</v>
      </c>
      <c r="CM569" s="5" t="str">
        <f>IFERROR(VLOOKUP(CL569,CH$2:CI1645,2,0),"")</f>
        <v/>
      </c>
      <c r="DG569" s="5" t="e">
        <f>IF(REPORTE!AH$2="si",IF(C569=VALUE(REPORTE!C$22),IF(SUM(DG570:DG$1993),CONCATENATE(INT(B569),", "),INT(B569)),""),IF(C569=VALUE(REPORTE!C$21),IF(SUM(DG570:DG$1993),CONCATENATE(INT(B569),", "),INT(B569)),""))</f>
        <v>#VALUE!</v>
      </c>
    </row>
    <row r="570" spans="1:111" s="5" customFormat="1" ht="15" customHeight="1" x14ac:dyDescent="0.25">
      <c r="A570" s="4" t="str">
        <f t="shared" ca="1" si="108"/>
        <v/>
      </c>
      <c r="B570" s="6"/>
      <c r="C570" s="6"/>
      <c r="D570" s="1" t="str">
        <f>IFERROR(INDEX('padron cfe'!B:B,MATCH(DATOS!C570,'padron cfe'!A:A,0),1),"")</f>
        <v/>
      </c>
      <c r="E570" s="4"/>
      <c r="F570" s="4"/>
      <c r="G570" s="4"/>
      <c r="H570" s="5" t="str">
        <f>IF(F570="","",IFERROR(CONCATENATE("PEUA",VLOOKUP(ESTADO,REPORTE!AV$2:AW$33,2,0),DIDTRITO_FORM,CADER_FORM,IFERROR(INDEX(BS:BS,MATCH(DAY(F570),BR:BR,0),1),DAY(F570)),IFERROR(INDEX(BS:BS,MATCH(MONTH(F570),BR:BR,0),1),MONTH(F570)),YEAR(F570),G570),""))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18"/>
        <v/>
      </c>
      <c r="T570" s="2" t="str">
        <f>IFERROR(INDEX('padron cfe'!D:D,MATCH(DATOS!C570,'padron cfe'!A:A,0),1),"")</f>
        <v/>
      </c>
      <c r="U570" s="4"/>
      <c r="V570" s="4"/>
      <c r="W570" s="4"/>
      <c r="X570" s="4"/>
      <c r="Y570" s="6"/>
      <c r="Z570" s="4"/>
      <c r="AA570" s="4" t="str">
        <f t="shared" si="109"/>
        <v/>
      </c>
      <c r="AB570" s="4"/>
      <c r="AC570" s="4"/>
      <c r="AD570" s="4"/>
      <c r="AE570" s="2" t="str">
        <f>IFERROR(IF(INDEX(AE$1:AE569,MATCH(J570,J$1:J569,0),1)=0,"",INDEX(AE$1:AE569,MATCH(J570,J$1:J569,0),1)),"")</f>
        <v/>
      </c>
      <c r="AF570" s="2" t="str">
        <f>IFERROR(IF(INDEX(AF$1:AF569,MATCH(J570,J$1:J569,0),1)=0,"",INDEX(AF$1:AF569,MATCH(J570,J$1:J569,0),1)),"")</f>
        <v/>
      </c>
      <c r="AG570" s="2" t="str">
        <f>IFERROR(IF(INDEX(AG$1:AG569,MATCH(J570,J$1:J569,0),1)=0,"",INDEX(AG$1:AG569,MATCH(J570,J$1:J569,0),1)),"")</f>
        <v/>
      </c>
      <c r="AH570" s="2"/>
      <c r="AI570" s="2"/>
      <c r="AJ570" s="2"/>
      <c r="AK570" s="4"/>
      <c r="AL570" s="4"/>
      <c r="AM570" s="4"/>
      <c r="AN570" s="4"/>
      <c r="AO570" s="4"/>
      <c r="AP570" s="4"/>
      <c r="AQ570" s="4"/>
      <c r="AR570" s="4"/>
      <c r="AS570" s="4"/>
      <c r="AU570" s="7"/>
      <c r="AV570" s="47"/>
      <c r="AW570" s="66"/>
      <c r="AX570" s="66"/>
      <c r="AY570" s="66"/>
      <c r="AZ570" s="78"/>
      <c r="BA570" s="66"/>
      <c r="BB570" s="66"/>
      <c r="BC570" s="4"/>
      <c r="BD570" s="69"/>
      <c r="BE570" s="4"/>
      <c r="BF570" s="4"/>
      <c r="BG570" s="9"/>
      <c r="BH570" s="4"/>
      <c r="BI570" s="4"/>
      <c r="BJ570" s="4"/>
      <c r="BK570" s="4"/>
      <c r="BL570" s="4"/>
      <c r="BM570" s="7" t="str">
        <f t="shared" ca="1" si="110"/>
        <v/>
      </c>
      <c r="BN570" s="75" t="str">
        <f t="shared" si="111"/>
        <v/>
      </c>
      <c r="BO570" s="75" t="str">
        <f t="shared" si="112"/>
        <v/>
      </c>
      <c r="BU570" s="4" t="str">
        <f>IF(IFERROR(VLOOKUP(C570,C571:C$1993,1,0),"")="","",COUNTIF(C:C,C570))</f>
        <v/>
      </c>
      <c r="BY570" s="5" t="str">
        <f>IF(B570="","",IF(BU570="",1+(MAX(BY$2:BY569)),""))</f>
        <v/>
      </c>
      <c r="BZ570" s="5" t="str">
        <f t="shared" si="113"/>
        <v/>
      </c>
      <c r="CA570" s="5" t="str">
        <f t="shared" si="114"/>
        <v/>
      </c>
      <c r="CB570" s="14" t="str">
        <f t="shared" si="115"/>
        <v/>
      </c>
      <c r="CC570" s="25"/>
      <c r="CD570" s="15"/>
      <c r="CE570" s="5" t="str">
        <f t="shared" si="117"/>
        <v/>
      </c>
      <c r="CH570" s="5" t="str">
        <f t="shared" si="116"/>
        <v/>
      </c>
      <c r="CI570" s="5" t="str">
        <f>IF(J570="","",IFERROR(IF(VLOOKUP(J570,J$2:J569,1,0)=0,"",""),J570))</f>
        <v/>
      </c>
      <c r="CJ570" s="22" t="str">
        <f>IF(CI570="","",(IFERROR(VLOOKUP(MID(CI570,1,1),$DA$2:DE$28,3,0),0)+IFERROR(VLOOKUP(MID(CI570,2,1),DA$2:DE$28,4,0),0)+IFERROR(VLOOKUP(MID(CI570,3,1),DA$2:DE$28,5,0),0)+(ROW(CI570)/1000000000000)))</f>
        <v/>
      </c>
      <c r="CL570" s="5">
        <v>569</v>
      </c>
      <c r="CM570" s="5" t="str">
        <f>IFERROR(VLOOKUP(CL570,CH$2:CI1646,2,0),"")</f>
        <v/>
      </c>
      <c r="DG570" s="5" t="e">
        <f>IF(REPORTE!AH$2="si",IF(C570=VALUE(REPORTE!C$22),IF(SUM(DG571:DG$1993),CONCATENATE(INT(B570),", "),INT(B570)),""),IF(C570=VALUE(REPORTE!C$21),IF(SUM(DG571:DG$1993),CONCATENATE(INT(B570),", "),INT(B570)),""))</f>
        <v>#VALUE!</v>
      </c>
    </row>
    <row r="571" spans="1:111" s="5" customFormat="1" ht="15" customHeight="1" x14ac:dyDescent="0.25">
      <c r="A571" s="4" t="str">
        <f t="shared" ca="1" si="108"/>
        <v/>
      </c>
      <c r="B571" s="6"/>
      <c r="C571" s="6"/>
      <c r="D571" s="1" t="str">
        <f>IFERROR(INDEX('padron cfe'!B:B,MATCH(DATOS!C571,'padron cfe'!A:A,0),1),"")</f>
        <v/>
      </c>
      <c r="E571" s="4"/>
      <c r="F571" s="4"/>
      <c r="G571" s="4"/>
      <c r="H571" s="5" t="str">
        <f>IF(F571="","",IFERROR(CONCATENATE("PEUA",VLOOKUP(ESTADO,REPORTE!AV$2:AW$33,2,0),DIDTRITO_FORM,CADER_FORM,IFERROR(INDEX(BS:BS,MATCH(DAY(F571),BR:BR,0),1),DAY(F571)),IFERROR(INDEX(BS:BS,MATCH(MONTH(F571),BR:BR,0),1),MONTH(F571)),YEAR(F571),G571),""))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18"/>
        <v/>
      </c>
      <c r="T571" s="2" t="str">
        <f>IFERROR(INDEX('padron cfe'!D:D,MATCH(DATOS!C571,'padron cfe'!A:A,0),1),"")</f>
        <v/>
      </c>
      <c r="U571" s="4"/>
      <c r="V571" s="4"/>
      <c r="W571" s="4"/>
      <c r="X571" s="4"/>
      <c r="Y571" s="6"/>
      <c r="Z571" s="4"/>
      <c r="AA571" s="4" t="str">
        <f t="shared" si="109"/>
        <v/>
      </c>
      <c r="AB571" s="4"/>
      <c r="AC571" s="4"/>
      <c r="AD571" s="4"/>
      <c r="AE571" s="2" t="str">
        <f>IFERROR(IF(INDEX(AE$1:AE570,MATCH(J571,J$1:J570,0),1)=0,"",INDEX(AE$1:AE570,MATCH(J571,J$1:J570,0),1)),"")</f>
        <v/>
      </c>
      <c r="AF571" s="2" t="str">
        <f>IFERROR(IF(INDEX(AF$1:AF570,MATCH(J571,J$1:J570,0),1)=0,"",INDEX(AF$1:AF570,MATCH(J571,J$1:J570,0),1)),"")</f>
        <v/>
      </c>
      <c r="AG571" s="2" t="str">
        <f>IFERROR(IF(INDEX(AG$1:AG570,MATCH(J571,J$1:J570,0),1)=0,"",INDEX(AG$1:AG570,MATCH(J571,J$1:J570,0),1)),"")</f>
        <v/>
      </c>
      <c r="AH571" s="2"/>
      <c r="AI571" s="2"/>
      <c r="AJ571" s="2"/>
      <c r="AK571" s="4"/>
      <c r="AL571" s="4"/>
      <c r="AM571" s="4"/>
      <c r="AN571" s="4"/>
      <c r="AO571" s="4"/>
      <c r="AP571" s="4"/>
      <c r="AQ571" s="4"/>
      <c r="AR571" s="4"/>
      <c r="AS571" s="4"/>
      <c r="AU571" s="7"/>
      <c r="AV571" s="47"/>
      <c r="AW571" s="66"/>
      <c r="AX571" s="66"/>
      <c r="AY571" s="66"/>
      <c r="AZ571" s="78"/>
      <c r="BA571" s="66"/>
      <c r="BB571" s="66"/>
      <c r="BC571" s="4"/>
      <c r="BD571" s="69"/>
      <c r="BE571" s="4"/>
      <c r="BF571" s="4"/>
      <c r="BG571" s="9"/>
      <c r="BH571" s="4"/>
      <c r="BI571" s="4"/>
      <c r="BJ571" s="4"/>
      <c r="BK571" s="4"/>
      <c r="BL571" s="4"/>
      <c r="BM571" s="7" t="str">
        <f t="shared" ca="1" si="110"/>
        <v/>
      </c>
      <c r="BN571" s="75" t="str">
        <f t="shared" si="111"/>
        <v/>
      </c>
      <c r="BO571" s="75" t="str">
        <f t="shared" si="112"/>
        <v/>
      </c>
      <c r="BU571" s="4" t="str">
        <f>IF(IFERROR(VLOOKUP(C571,C572:C$1993,1,0),"")="","",COUNTIF(C:C,C571))</f>
        <v/>
      </c>
      <c r="BY571" s="5" t="str">
        <f>IF(B571="","",IF(BU571="",1+(MAX(BY$2:BY570)),""))</f>
        <v/>
      </c>
      <c r="BZ571" s="5" t="str">
        <f t="shared" si="113"/>
        <v/>
      </c>
      <c r="CA571" s="5" t="str">
        <f t="shared" si="114"/>
        <v/>
      </c>
      <c r="CB571" s="14" t="str">
        <f t="shared" si="115"/>
        <v/>
      </c>
      <c r="CC571" s="25"/>
      <c r="CD571" s="15"/>
      <c r="CE571" s="5" t="str">
        <f t="shared" si="117"/>
        <v/>
      </c>
      <c r="CH571" s="5" t="str">
        <f t="shared" si="116"/>
        <v/>
      </c>
      <c r="CI571" s="5" t="str">
        <f>IF(J571="","",IFERROR(IF(VLOOKUP(J571,J$2:J570,1,0)=0,"",""),J571))</f>
        <v/>
      </c>
      <c r="CJ571" s="22" t="str">
        <f>IF(CI571="","",(IFERROR(VLOOKUP(MID(CI571,1,1),$DA$2:DE$28,3,0),0)+IFERROR(VLOOKUP(MID(CI571,2,1),DA$2:DE$28,4,0),0)+IFERROR(VLOOKUP(MID(CI571,3,1),DA$2:DE$28,5,0),0)+(ROW(CI571)/1000000000000)))</f>
        <v/>
      </c>
      <c r="CL571" s="5">
        <v>570</v>
      </c>
      <c r="CM571" s="5" t="str">
        <f>IFERROR(VLOOKUP(CL571,CH$2:CI1647,2,0),"")</f>
        <v/>
      </c>
      <c r="DG571" s="5" t="e">
        <f>IF(REPORTE!AH$2="si",IF(C571=VALUE(REPORTE!C$22),IF(SUM(DG572:DG$1993),CONCATENATE(INT(B571),", "),INT(B571)),""),IF(C571=VALUE(REPORTE!C$21),IF(SUM(DG572:DG$1993),CONCATENATE(INT(B571),", "),INT(B571)),""))</f>
        <v>#VALUE!</v>
      </c>
    </row>
    <row r="572" spans="1:111" s="5" customFormat="1" ht="15" customHeight="1" x14ac:dyDescent="0.25">
      <c r="A572" s="4" t="str">
        <f t="shared" ca="1" si="108"/>
        <v/>
      </c>
      <c r="B572" s="6"/>
      <c r="C572" s="6"/>
      <c r="D572" s="1" t="str">
        <f>IFERROR(INDEX('padron cfe'!B:B,MATCH(DATOS!C572,'padron cfe'!A:A,0),1),"")</f>
        <v/>
      </c>
      <c r="E572" s="4"/>
      <c r="F572" s="4"/>
      <c r="G572" s="4"/>
      <c r="H572" s="5" t="str">
        <f>IF(F572="","",IFERROR(CONCATENATE("PEUA",VLOOKUP(ESTADO,REPORTE!AV$2:AW$33,2,0),DIDTRITO_FORM,CADER_FORM,IFERROR(INDEX(BS:BS,MATCH(DAY(F572),BR:BR,0),1),DAY(F572)),IFERROR(INDEX(BS:BS,MATCH(MONTH(F572),BR:BR,0),1),MONTH(F572)),YEAR(F572),G572),""))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18"/>
        <v/>
      </c>
      <c r="T572" s="2" t="str">
        <f>IFERROR(INDEX('padron cfe'!D:D,MATCH(DATOS!C572,'padron cfe'!A:A,0),1),"")</f>
        <v/>
      </c>
      <c r="U572" s="4"/>
      <c r="V572" s="4"/>
      <c r="W572" s="4"/>
      <c r="X572" s="4"/>
      <c r="Y572" s="6"/>
      <c r="Z572" s="4"/>
      <c r="AA572" s="4" t="str">
        <f t="shared" si="109"/>
        <v/>
      </c>
      <c r="AB572" s="4"/>
      <c r="AC572" s="4"/>
      <c r="AD572" s="4"/>
      <c r="AE572" s="2" t="str">
        <f>IFERROR(IF(INDEX(AE$1:AE571,MATCH(J572,J$1:J571,0),1)=0,"",INDEX(AE$1:AE571,MATCH(J572,J$1:J571,0),1)),"")</f>
        <v/>
      </c>
      <c r="AF572" s="2" t="str">
        <f>IFERROR(IF(INDEX(AF$1:AF571,MATCH(J572,J$1:J571,0),1)=0,"",INDEX(AF$1:AF571,MATCH(J572,J$1:J571,0),1)),"")</f>
        <v/>
      </c>
      <c r="AG572" s="2" t="str">
        <f>IFERROR(IF(INDEX(AG$1:AG571,MATCH(J572,J$1:J571,0),1)=0,"",INDEX(AG$1:AG571,MATCH(J572,J$1:J571,0),1)),"")</f>
        <v/>
      </c>
      <c r="AH572" s="2"/>
      <c r="AI572" s="2"/>
      <c r="AJ572" s="2"/>
      <c r="AK572" s="4"/>
      <c r="AL572" s="4"/>
      <c r="AM572" s="4"/>
      <c r="AN572" s="4"/>
      <c r="AO572" s="4"/>
      <c r="AP572" s="4"/>
      <c r="AQ572" s="4"/>
      <c r="AR572" s="4"/>
      <c r="AS572" s="4"/>
      <c r="AU572" s="7"/>
      <c r="AV572" s="47"/>
      <c r="AW572" s="66"/>
      <c r="AX572" s="66"/>
      <c r="AY572" s="66"/>
      <c r="AZ572" s="78"/>
      <c r="BA572" s="66"/>
      <c r="BB572" s="66"/>
      <c r="BC572" s="4"/>
      <c r="BD572" s="69"/>
      <c r="BE572" s="4"/>
      <c r="BF572" s="4"/>
      <c r="BG572" s="9"/>
      <c r="BH572" s="4"/>
      <c r="BI572" s="4"/>
      <c r="BJ572" s="4"/>
      <c r="BK572" s="4"/>
      <c r="BL572" s="4"/>
      <c r="BM572" s="7" t="str">
        <f t="shared" ca="1" si="110"/>
        <v/>
      </c>
      <c r="BN572" s="75" t="str">
        <f t="shared" si="111"/>
        <v/>
      </c>
      <c r="BO572" s="75" t="str">
        <f t="shared" si="112"/>
        <v/>
      </c>
      <c r="BU572" s="4" t="str">
        <f>IF(IFERROR(VLOOKUP(C572,C573:C$1993,1,0),"")="","",COUNTIF(C:C,C572))</f>
        <v/>
      </c>
      <c r="BY572" s="5" t="str">
        <f>IF(B572="","",IF(BU572="",1+(MAX(BY$2:BY571)),""))</f>
        <v/>
      </c>
      <c r="BZ572" s="5" t="str">
        <f t="shared" si="113"/>
        <v/>
      </c>
      <c r="CA572" s="5" t="str">
        <f t="shared" si="114"/>
        <v/>
      </c>
      <c r="CB572" s="14" t="str">
        <f t="shared" si="115"/>
        <v/>
      </c>
      <c r="CC572" s="25"/>
      <c r="CD572" s="15"/>
      <c r="CE572" s="5" t="str">
        <f t="shared" si="117"/>
        <v/>
      </c>
      <c r="CH572" s="5" t="str">
        <f t="shared" si="116"/>
        <v/>
      </c>
      <c r="CI572" s="5" t="str">
        <f>IF(J572="","",IFERROR(IF(VLOOKUP(J572,J$2:J571,1,0)=0,"",""),J572))</f>
        <v/>
      </c>
      <c r="CJ572" s="22" t="str">
        <f>IF(CI572="","",(IFERROR(VLOOKUP(MID(CI572,1,1),$DA$2:DE$28,3,0),0)+IFERROR(VLOOKUP(MID(CI572,2,1),DA$2:DE$28,4,0),0)+IFERROR(VLOOKUP(MID(CI572,3,1),DA$2:DE$28,5,0),0)+(ROW(CI572)/1000000000000)))</f>
        <v/>
      </c>
      <c r="CL572" s="5">
        <v>571</v>
      </c>
      <c r="CM572" s="5" t="str">
        <f>IFERROR(VLOOKUP(CL572,CH$2:CI1648,2,0),"")</f>
        <v/>
      </c>
      <c r="DG572" s="5" t="e">
        <f>IF(REPORTE!AH$2="si",IF(C572=VALUE(REPORTE!C$22),IF(SUM(DG573:DG$1993),CONCATENATE(INT(B572),", "),INT(B572)),""),IF(C572=VALUE(REPORTE!C$21),IF(SUM(DG573:DG$1993),CONCATENATE(INT(B572),", "),INT(B572)),""))</f>
        <v>#VALUE!</v>
      </c>
    </row>
    <row r="573" spans="1:111" s="5" customFormat="1" ht="15" customHeight="1" x14ac:dyDescent="0.25">
      <c r="A573" s="4" t="str">
        <f t="shared" ca="1" si="108"/>
        <v/>
      </c>
      <c r="B573" s="6"/>
      <c r="C573" s="6"/>
      <c r="D573" s="1" t="str">
        <f>IFERROR(INDEX('padron cfe'!B:B,MATCH(DATOS!C573,'padron cfe'!A:A,0),1),"")</f>
        <v/>
      </c>
      <c r="E573" s="4"/>
      <c r="F573" s="4"/>
      <c r="G573" s="4"/>
      <c r="H573" s="5" t="str">
        <f>IF(F573="","",IFERROR(CONCATENATE("PEUA",VLOOKUP(ESTADO,REPORTE!AV$2:AW$33,2,0),DIDTRITO_FORM,CADER_FORM,IFERROR(INDEX(BS:BS,MATCH(DAY(F573),BR:BR,0),1),DAY(F573)),IFERROR(INDEX(BS:BS,MATCH(MONTH(F573),BR:BR,0),1),MONTH(F573)),YEAR(F573),G573),""))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18"/>
        <v/>
      </c>
      <c r="T573" s="2" t="str">
        <f>IFERROR(INDEX('padron cfe'!D:D,MATCH(DATOS!C573,'padron cfe'!A:A,0),1),"")</f>
        <v/>
      </c>
      <c r="U573" s="4"/>
      <c r="V573" s="4"/>
      <c r="W573" s="4"/>
      <c r="X573" s="4"/>
      <c r="Y573" s="6"/>
      <c r="Z573" s="4"/>
      <c r="AA573" s="4" t="str">
        <f t="shared" si="109"/>
        <v/>
      </c>
      <c r="AB573" s="4"/>
      <c r="AC573" s="4"/>
      <c r="AD573" s="4"/>
      <c r="AE573" s="2" t="str">
        <f>IFERROR(IF(INDEX(AE$1:AE572,MATCH(J573,J$1:J572,0),1)=0,"",INDEX(AE$1:AE572,MATCH(J573,J$1:J572,0),1)),"")</f>
        <v/>
      </c>
      <c r="AF573" s="2" t="str">
        <f>IFERROR(IF(INDEX(AF$1:AF572,MATCH(J573,J$1:J572,0),1)=0,"",INDEX(AF$1:AF572,MATCH(J573,J$1:J572,0),1)),"")</f>
        <v/>
      </c>
      <c r="AG573" s="2" t="str">
        <f>IFERROR(IF(INDEX(AG$1:AG572,MATCH(J573,J$1:J572,0),1)=0,"",INDEX(AG$1:AG572,MATCH(J573,J$1:J572,0),1)),"")</f>
        <v/>
      </c>
      <c r="AH573" s="2"/>
      <c r="AI573" s="2"/>
      <c r="AJ573" s="2"/>
      <c r="AK573" s="4"/>
      <c r="AL573" s="4"/>
      <c r="AM573" s="4"/>
      <c r="AN573" s="4"/>
      <c r="AO573" s="4"/>
      <c r="AP573" s="4"/>
      <c r="AQ573" s="4"/>
      <c r="AR573" s="4"/>
      <c r="AS573" s="4"/>
      <c r="AU573" s="7"/>
      <c r="AV573" s="47"/>
      <c r="AW573" s="66"/>
      <c r="AX573" s="66"/>
      <c r="AY573" s="66"/>
      <c r="AZ573" s="78"/>
      <c r="BA573" s="66"/>
      <c r="BB573" s="66"/>
      <c r="BC573" s="4"/>
      <c r="BD573" s="69"/>
      <c r="BE573" s="4"/>
      <c r="BF573" s="4"/>
      <c r="BG573" s="9"/>
      <c r="BH573" s="4"/>
      <c r="BI573" s="4"/>
      <c r="BJ573" s="4"/>
      <c r="BK573" s="4"/>
      <c r="BL573" s="4"/>
      <c r="BM573" s="7" t="str">
        <f t="shared" ca="1" si="110"/>
        <v/>
      </c>
      <c r="BN573" s="75" t="str">
        <f t="shared" si="111"/>
        <v/>
      </c>
      <c r="BO573" s="75" t="str">
        <f t="shared" si="112"/>
        <v/>
      </c>
      <c r="BU573" s="4" t="str">
        <f>IF(IFERROR(VLOOKUP(C573,C574:C$1993,1,0),"")="","",COUNTIF(C:C,C573))</f>
        <v/>
      </c>
      <c r="BY573" s="5" t="str">
        <f>IF(B573="","",IF(BU573="",1+(MAX(BY$2:BY572)),""))</f>
        <v/>
      </c>
      <c r="BZ573" s="5" t="str">
        <f t="shared" si="113"/>
        <v/>
      </c>
      <c r="CA573" s="5" t="str">
        <f t="shared" si="114"/>
        <v/>
      </c>
      <c r="CB573" s="14" t="str">
        <f t="shared" si="115"/>
        <v/>
      </c>
      <c r="CC573" s="25"/>
      <c r="CD573" s="15"/>
      <c r="CE573" s="5" t="str">
        <f t="shared" si="117"/>
        <v/>
      </c>
      <c r="CH573" s="5" t="str">
        <f t="shared" si="116"/>
        <v/>
      </c>
      <c r="CI573" s="5" t="str">
        <f>IF(J573="","",IFERROR(IF(VLOOKUP(J573,J$2:J572,1,0)=0,"",""),J573))</f>
        <v/>
      </c>
      <c r="CJ573" s="22" t="str">
        <f>IF(CI573="","",(IFERROR(VLOOKUP(MID(CI573,1,1),$DA$2:DE$28,3,0),0)+IFERROR(VLOOKUP(MID(CI573,2,1),DA$2:DE$28,4,0),0)+IFERROR(VLOOKUP(MID(CI573,3,1),DA$2:DE$28,5,0),0)+(ROW(CI573)/1000000000000)))</f>
        <v/>
      </c>
      <c r="CL573" s="5">
        <v>572</v>
      </c>
      <c r="CM573" s="5" t="str">
        <f>IFERROR(VLOOKUP(CL573,CH$2:CI1649,2,0),"")</f>
        <v/>
      </c>
      <c r="DG573" s="5" t="e">
        <f>IF(REPORTE!AH$2="si",IF(C573=VALUE(REPORTE!C$22),IF(SUM(DG574:DG$1993),CONCATENATE(INT(B573),", "),INT(B573)),""),IF(C573=VALUE(REPORTE!C$21),IF(SUM(DG574:DG$1993),CONCATENATE(INT(B573),", "),INT(B573)),""))</f>
        <v>#VALUE!</v>
      </c>
    </row>
    <row r="574" spans="1:111" s="5" customFormat="1" ht="15" customHeight="1" x14ac:dyDescent="0.25">
      <c r="A574" s="4" t="str">
        <f t="shared" ca="1" si="108"/>
        <v/>
      </c>
      <c r="B574" s="6"/>
      <c r="C574" s="6"/>
      <c r="D574" s="1" t="str">
        <f>IFERROR(INDEX('padron cfe'!B:B,MATCH(DATOS!C574,'padron cfe'!A:A,0),1),"")</f>
        <v/>
      </c>
      <c r="E574" s="4"/>
      <c r="F574" s="4"/>
      <c r="G574" s="4"/>
      <c r="H574" s="5" t="str">
        <f>IF(F574="","",IFERROR(CONCATENATE("PEUA",VLOOKUP(ESTADO,REPORTE!AV$2:AW$33,2,0),DIDTRITO_FORM,CADER_FORM,IFERROR(INDEX(BS:BS,MATCH(DAY(F574),BR:BR,0),1),DAY(F574)),IFERROR(INDEX(BS:BS,MATCH(MONTH(F574),BR:BR,0),1),MONTH(F574)),YEAR(F574),G574),""))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18"/>
        <v/>
      </c>
      <c r="T574" s="2" t="str">
        <f>IFERROR(INDEX('padron cfe'!D:D,MATCH(DATOS!C574,'padron cfe'!A:A,0),1),"")</f>
        <v/>
      </c>
      <c r="U574" s="4"/>
      <c r="V574" s="4"/>
      <c r="W574" s="4"/>
      <c r="X574" s="4"/>
      <c r="Y574" s="6"/>
      <c r="Z574" s="4"/>
      <c r="AA574" s="4" t="str">
        <f t="shared" si="109"/>
        <v/>
      </c>
      <c r="AB574" s="4"/>
      <c r="AC574" s="4"/>
      <c r="AD574" s="4"/>
      <c r="AE574" s="2" t="str">
        <f>IFERROR(IF(INDEX(AE$1:AE573,MATCH(J574,J$1:J573,0),1)=0,"",INDEX(AE$1:AE573,MATCH(J574,J$1:J573,0),1)),"")</f>
        <v/>
      </c>
      <c r="AF574" s="2" t="str">
        <f>IFERROR(IF(INDEX(AF$1:AF573,MATCH(J574,J$1:J573,0),1)=0,"",INDEX(AF$1:AF573,MATCH(J574,J$1:J573,0),1)),"")</f>
        <v/>
      </c>
      <c r="AG574" s="2" t="str">
        <f>IFERROR(IF(INDEX(AG$1:AG573,MATCH(J574,J$1:J573,0),1)=0,"",INDEX(AG$1:AG573,MATCH(J574,J$1:J573,0),1)),"")</f>
        <v/>
      </c>
      <c r="AH574" s="2"/>
      <c r="AI574" s="2"/>
      <c r="AJ574" s="2"/>
      <c r="AK574" s="4"/>
      <c r="AL574" s="4"/>
      <c r="AM574" s="4"/>
      <c r="AN574" s="4"/>
      <c r="AO574" s="4"/>
      <c r="AP574" s="4"/>
      <c r="AQ574" s="4"/>
      <c r="AR574" s="4"/>
      <c r="AS574" s="4"/>
      <c r="AU574" s="7"/>
      <c r="AV574" s="47"/>
      <c r="AW574" s="66"/>
      <c r="AX574" s="66"/>
      <c r="AY574" s="66"/>
      <c r="AZ574" s="78"/>
      <c r="BA574" s="66"/>
      <c r="BB574" s="66"/>
      <c r="BC574" s="4"/>
      <c r="BD574" s="69"/>
      <c r="BE574" s="4"/>
      <c r="BF574" s="4"/>
      <c r="BG574" s="9"/>
      <c r="BH574" s="4"/>
      <c r="BI574" s="4"/>
      <c r="BJ574" s="4"/>
      <c r="BK574" s="4"/>
      <c r="BL574" s="4"/>
      <c r="BM574" s="7" t="str">
        <f t="shared" ca="1" si="110"/>
        <v/>
      </c>
      <c r="BN574" s="75" t="str">
        <f t="shared" si="111"/>
        <v/>
      </c>
      <c r="BO574" s="75" t="str">
        <f t="shared" si="112"/>
        <v/>
      </c>
      <c r="BU574" s="4" t="str">
        <f>IF(IFERROR(VLOOKUP(C574,C575:C$1993,1,0),"")="","",COUNTIF(C:C,C574))</f>
        <v/>
      </c>
      <c r="BY574" s="5" t="str">
        <f>IF(B574="","",IF(BU574="",1+(MAX(BY$2:BY573)),""))</f>
        <v/>
      </c>
      <c r="BZ574" s="5" t="str">
        <f t="shared" si="113"/>
        <v/>
      </c>
      <c r="CA574" s="5" t="str">
        <f t="shared" si="114"/>
        <v/>
      </c>
      <c r="CB574" s="14" t="str">
        <f t="shared" si="115"/>
        <v/>
      </c>
      <c r="CC574" s="25"/>
      <c r="CD574" s="15"/>
      <c r="CE574" s="5" t="str">
        <f t="shared" si="117"/>
        <v/>
      </c>
      <c r="CH574" s="5" t="str">
        <f t="shared" si="116"/>
        <v/>
      </c>
      <c r="CI574" s="5" t="str">
        <f>IF(J574="","",IFERROR(IF(VLOOKUP(J574,J$2:J573,1,0)=0,"",""),J574))</f>
        <v/>
      </c>
      <c r="CJ574" s="22" t="str">
        <f>IF(CI574="","",(IFERROR(VLOOKUP(MID(CI574,1,1),$DA$2:DE$28,3,0),0)+IFERROR(VLOOKUP(MID(CI574,2,1),DA$2:DE$28,4,0),0)+IFERROR(VLOOKUP(MID(CI574,3,1),DA$2:DE$28,5,0),0)+(ROW(CI574)/1000000000000)))</f>
        <v/>
      </c>
      <c r="CL574" s="5">
        <v>573</v>
      </c>
      <c r="CM574" s="5" t="str">
        <f>IFERROR(VLOOKUP(CL574,CH$2:CI1650,2,0),"")</f>
        <v/>
      </c>
      <c r="DG574" s="5" t="e">
        <f>IF(REPORTE!AH$2="si",IF(C574=VALUE(REPORTE!C$22),IF(SUM(DG575:DG$1993),CONCATENATE(INT(B574),", "),INT(B574)),""),IF(C574=VALUE(REPORTE!C$21),IF(SUM(DG575:DG$1993),CONCATENATE(INT(B574),", "),INT(B574)),""))</f>
        <v>#VALUE!</v>
      </c>
    </row>
    <row r="575" spans="1:111" s="5" customFormat="1" ht="15" customHeight="1" x14ac:dyDescent="0.25">
      <c r="A575" s="4" t="str">
        <f t="shared" ca="1" si="108"/>
        <v/>
      </c>
      <c r="B575" s="6"/>
      <c r="C575" s="6"/>
      <c r="D575" s="1" t="str">
        <f>IFERROR(INDEX('padron cfe'!B:B,MATCH(DATOS!C575,'padron cfe'!A:A,0),1),"")</f>
        <v/>
      </c>
      <c r="E575" s="4"/>
      <c r="F575" s="4"/>
      <c r="G575" s="4"/>
      <c r="H575" s="5" t="str">
        <f>IF(F575="","",IFERROR(CONCATENATE("PEUA",VLOOKUP(ESTADO,REPORTE!AV$2:AW$33,2,0),DIDTRITO_FORM,CADER_FORM,IFERROR(INDEX(BS:BS,MATCH(DAY(F575),BR:BR,0),1),DAY(F575)),IFERROR(INDEX(BS:BS,MATCH(MONTH(F575),BR:BR,0),1),MONTH(F575)),YEAR(F575),G575),""))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18"/>
        <v/>
      </c>
      <c r="T575" s="2" t="str">
        <f>IFERROR(INDEX('padron cfe'!D:D,MATCH(DATOS!C575,'padron cfe'!A:A,0),1),"")</f>
        <v/>
      </c>
      <c r="U575" s="4"/>
      <c r="V575" s="4"/>
      <c r="W575" s="4"/>
      <c r="X575" s="4"/>
      <c r="Y575" s="6"/>
      <c r="Z575" s="4"/>
      <c r="AA575" s="4" t="str">
        <f t="shared" si="109"/>
        <v/>
      </c>
      <c r="AB575" s="4"/>
      <c r="AC575" s="4"/>
      <c r="AD575" s="4"/>
      <c r="AE575" s="2" t="str">
        <f>IFERROR(IF(INDEX(AE$1:AE574,MATCH(J575,J$1:J574,0),1)=0,"",INDEX(AE$1:AE574,MATCH(J575,J$1:J574,0),1)),"")</f>
        <v/>
      </c>
      <c r="AF575" s="2" t="str">
        <f>IFERROR(IF(INDEX(AF$1:AF574,MATCH(J575,J$1:J574,0),1)=0,"",INDEX(AF$1:AF574,MATCH(J575,J$1:J574,0),1)),"")</f>
        <v/>
      </c>
      <c r="AG575" s="2" t="str">
        <f>IFERROR(IF(INDEX(AG$1:AG574,MATCH(J575,J$1:J574,0),1)=0,"",INDEX(AG$1:AG574,MATCH(J575,J$1:J574,0),1)),"")</f>
        <v/>
      </c>
      <c r="AH575" s="2"/>
      <c r="AI575" s="2"/>
      <c r="AJ575" s="2"/>
      <c r="AK575" s="4"/>
      <c r="AL575" s="4"/>
      <c r="AM575" s="4"/>
      <c r="AN575" s="4"/>
      <c r="AO575" s="4"/>
      <c r="AP575" s="4"/>
      <c r="AQ575" s="4"/>
      <c r="AR575" s="4"/>
      <c r="AS575" s="4"/>
      <c r="AU575" s="7"/>
      <c r="AV575" s="47"/>
      <c r="AW575" s="66"/>
      <c r="AX575" s="66"/>
      <c r="AY575" s="66"/>
      <c r="AZ575" s="78"/>
      <c r="BA575" s="66"/>
      <c r="BB575" s="66"/>
      <c r="BC575" s="4"/>
      <c r="BD575" s="69"/>
      <c r="BE575" s="4"/>
      <c r="BF575" s="4"/>
      <c r="BG575" s="9"/>
      <c r="BH575" s="4"/>
      <c r="BI575" s="4"/>
      <c r="BJ575" s="4"/>
      <c r="BK575" s="4"/>
      <c r="BL575" s="4"/>
      <c r="BM575" s="7" t="str">
        <f t="shared" ca="1" si="110"/>
        <v/>
      </c>
      <c r="BN575" s="75" t="str">
        <f t="shared" si="111"/>
        <v/>
      </c>
      <c r="BO575" s="75" t="str">
        <f t="shared" si="112"/>
        <v/>
      </c>
      <c r="BU575" s="4" t="str">
        <f>IF(IFERROR(VLOOKUP(C575,C576:C$1993,1,0),"")="","",COUNTIF(C:C,C575))</f>
        <v/>
      </c>
      <c r="BY575" s="5" t="str">
        <f>IF(B575="","",IF(BU575="",1+(MAX(BY$2:BY574)),""))</f>
        <v/>
      </c>
      <c r="BZ575" s="5" t="str">
        <f t="shared" si="113"/>
        <v/>
      </c>
      <c r="CA575" s="5" t="str">
        <f t="shared" si="114"/>
        <v/>
      </c>
      <c r="CB575" s="14" t="str">
        <f t="shared" si="115"/>
        <v/>
      </c>
      <c r="CC575" s="25"/>
      <c r="CD575" s="15"/>
      <c r="CE575" s="5" t="str">
        <f t="shared" si="117"/>
        <v/>
      </c>
      <c r="CH575" s="5" t="str">
        <f t="shared" si="116"/>
        <v/>
      </c>
      <c r="CI575" s="5" t="str">
        <f>IF(J575="","",IFERROR(IF(VLOOKUP(J575,J$2:J574,1,0)=0,"",""),J575))</f>
        <v/>
      </c>
      <c r="CJ575" s="22" t="str">
        <f>IF(CI575="","",(IFERROR(VLOOKUP(MID(CI575,1,1),$DA$2:DE$28,3,0),0)+IFERROR(VLOOKUP(MID(CI575,2,1),DA$2:DE$28,4,0),0)+IFERROR(VLOOKUP(MID(CI575,3,1),DA$2:DE$28,5,0),0)+(ROW(CI575)/1000000000000)))</f>
        <v/>
      </c>
      <c r="CL575" s="5">
        <v>574</v>
      </c>
      <c r="CM575" s="5" t="str">
        <f>IFERROR(VLOOKUP(CL575,CH$2:CI1651,2,0),"")</f>
        <v/>
      </c>
      <c r="DG575" s="5" t="e">
        <f>IF(REPORTE!AH$2="si",IF(C575=VALUE(REPORTE!C$22),IF(SUM(DG576:DG$1993),CONCATENATE(INT(B575),", "),INT(B575)),""),IF(C575=VALUE(REPORTE!C$21),IF(SUM(DG576:DG$1993),CONCATENATE(INT(B575),", "),INT(B575)),""))</f>
        <v>#VALUE!</v>
      </c>
    </row>
    <row r="576" spans="1:111" s="5" customFormat="1" ht="15" customHeight="1" x14ac:dyDescent="0.25">
      <c r="A576" s="4" t="str">
        <f t="shared" ca="1" si="108"/>
        <v/>
      </c>
      <c r="B576" s="6"/>
      <c r="C576" s="6"/>
      <c r="D576" s="1" t="str">
        <f>IFERROR(INDEX('padron cfe'!B:B,MATCH(DATOS!C576,'padron cfe'!A:A,0),1),"")</f>
        <v/>
      </c>
      <c r="E576" s="4"/>
      <c r="F576" s="4"/>
      <c r="G576" s="4"/>
      <c r="H576" s="5" t="str">
        <f>IF(F576="","",IFERROR(CONCATENATE("PEUA",VLOOKUP(ESTADO,REPORTE!AV$2:AW$33,2,0),DIDTRITO_FORM,CADER_FORM,IFERROR(INDEX(BS:BS,MATCH(DAY(F576),BR:BR,0),1),DAY(F576)),IFERROR(INDEX(BS:BS,MATCH(MONTH(F576),BR:BR,0),1),MONTH(F576)),YEAR(F576),G576),""))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18"/>
        <v/>
      </c>
      <c r="T576" s="2" t="str">
        <f>IFERROR(INDEX('padron cfe'!D:D,MATCH(DATOS!C576,'padron cfe'!A:A,0),1),"")</f>
        <v/>
      </c>
      <c r="U576" s="4"/>
      <c r="V576" s="4"/>
      <c r="W576" s="4"/>
      <c r="X576" s="4"/>
      <c r="Y576" s="6"/>
      <c r="Z576" s="4"/>
      <c r="AA576" s="4" t="str">
        <f t="shared" si="109"/>
        <v/>
      </c>
      <c r="AB576" s="4"/>
      <c r="AC576" s="4"/>
      <c r="AD576" s="4"/>
      <c r="AE576" s="2" t="str">
        <f>IFERROR(IF(INDEX(AE$1:AE575,MATCH(J576,J$1:J575,0),1)=0,"",INDEX(AE$1:AE575,MATCH(J576,J$1:J575,0),1)),"")</f>
        <v/>
      </c>
      <c r="AF576" s="2" t="str">
        <f>IFERROR(IF(INDEX(AF$1:AF575,MATCH(J576,J$1:J575,0),1)=0,"",INDEX(AF$1:AF575,MATCH(J576,J$1:J575,0),1)),"")</f>
        <v/>
      </c>
      <c r="AG576" s="2" t="str">
        <f>IFERROR(IF(INDEX(AG$1:AG575,MATCH(J576,J$1:J575,0),1)=0,"",INDEX(AG$1:AG575,MATCH(J576,J$1:J575,0),1)),"")</f>
        <v/>
      </c>
      <c r="AH576" s="2"/>
      <c r="AI576" s="2"/>
      <c r="AJ576" s="2"/>
      <c r="AK576" s="4"/>
      <c r="AL576" s="4"/>
      <c r="AM576" s="4"/>
      <c r="AN576" s="4"/>
      <c r="AO576" s="4"/>
      <c r="AP576" s="4"/>
      <c r="AQ576" s="4"/>
      <c r="AR576" s="4"/>
      <c r="AS576" s="4"/>
      <c r="AU576" s="7"/>
      <c r="AV576" s="47"/>
      <c r="AW576" s="66"/>
      <c r="AX576" s="66"/>
      <c r="AY576" s="66"/>
      <c r="AZ576" s="78"/>
      <c r="BA576" s="66"/>
      <c r="BB576" s="66"/>
      <c r="BC576" s="4"/>
      <c r="BD576" s="69"/>
      <c r="BE576" s="4"/>
      <c r="BF576" s="4"/>
      <c r="BG576" s="9"/>
      <c r="BH576" s="4"/>
      <c r="BI576" s="4"/>
      <c r="BJ576" s="4"/>
      <c r="BK576" s="4"/>
      <c r="BL576" s="4"/>
      <c r="BM576" s="7" t="str">
        <f t="shared" ca="1" si="110"/>
        <v/>
      </c>
      <c r="BN576" s="75" t="str">
        <f t="shared" si="111"/>
        <v/>
      </c>
      <c r="BO576" s="75" t="str">
        <f t="shared" si="112"/>
        <v/>
      </c>
      <c r="BU576" s="4" t="str">
        <f>IF(IFERROR(VLOOKUP(C576,C577:C$1993,1,0),"")="","",COUNTIF(C:C,C576))</f>
        <v/>
      </c>
      <c r="BY576" s="5" t="str">
        <f>IF(B576="","",IF(BU576="",1+(MAX(BY$2:BY575)),""))</f>
        <v/>
      </c>
      <c r="BZ576" s="5" t="str">
        <f t="shared" si="113"/>
        <v/>
      </c>
      <c r="CA576" s="5" t="str">
        <f t="shared" si="114"/>
        <v/>
      </c>
      <c r="CB576" s="14" t="str">
        <f t="shared" si="115"/>
        <v/>
      </c>
      <c r="CC576" s="25"/>
      <c r="CD576" s="15"/>
      <c r="CE576" s="5" t="str">
        <f t="shared" si="117"/>
        <v/>
      </c>
      <c r="CH576" s="5" t="str">
        <f t="shared" si="116"/>
        <v/>
      </c>
      <c r="CI576" s="5" t="str">
        <f>IF(J576="","",IFERROR(IF(VLOOKUP(J576,J$2:J575,1,0)=0,"",""),J576))</f>
        <v/>
      </c>
      <c r="CJ576" s="22" t="str">
        <f>IF(CI576="","",(IFERROR(VLOOKUP(MID(CI576,1,1),$DA$2:DE$28,3,0),0)+IFERROR(VLOOKUP(MID(CI576,2,1),DA$2:DE$28,4,0),0)+IFERROR(VLOOKUP(MID(CI576,3,1),DA$2:DE$28,5,0),0)+(ROW(CI576)/1000000000000)))</f>
        <v/>
      </c>
      <c r="CL576" s="5">
        <v>575</v>
      </c>
      <c r="CM576" s="5" t="str">
        <f>IFERROR(VLOOKUP(CL576,CH$2:CI1652,2,0),"")</f>
        <v/>
      </c>
      <c r="DG576" s="5" t="e">
        <f>IF(REPORTE!AH$2="si",IF(C576=VALUE(REPORTE!C$22),IF(SUM(DG577:DG$1993),CONCATENATE(INT(B576),", "),INT(B576)),""),IF(C576=VALUE(REPORTE!C$21),IF(SUM(DG577:DG$1993),CONCATENATE(INT(B576),", "),INT(B576)),""))</f>
        <v>#VALUE!</v>
      </c>
    </row>
    <row r="577" spans="1:112" s="5" customFormat="1" ht="15" customHeight="1" x14ac:dyDescent="0.25">
      <c r="A577" s="4" t="str">
        <f t="shared" ca="1" si="108"/>
        <v/>
      </c>
      <c r="B577" s="6"/>
      <c r="C577" s="6"/>
      <c r="D577" s="1" t="str">
        <f>IFERROR(INDEX('padron cfe'!B:B,MATCH(DATOS!C577,'padron cfe'!A:A,0),1),"")</f>
        <v/>
      </c>
      <c r="E577" s="4"/>
      <c r="F577" s="4"/>
      <c r="G577" s="4"/>
      <c r="H577" s="5" t="str">
        <f>IF(F577="","",IFERROR(CONCATENATE("PEUA",VLOOKUP(ESTADO,REPORTE!AV$2:AW$33,2,0),DIDTRITO_FORM,CADER_FORM,IFERROR(INDEX(BS:BS,MATCH(DAY(F577),BR:BR,0),1),DAY(F577)),IFERROR(INDEX(BS:BS,MATCH(MONTH(F577),BR:BR,0),1),MONTH(F577)),YEAR(F577),G577),""))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18"/>
        <v/>
      </c>
      <c r="T577" s="2" t="str">
        <f>IFERROR(INDEX('padron cfe'!D:D,MATCH(DATOS!C577,'padron cfe'!A:A,0),1),"")</f>
        <v/>
      </c>
      <c r="U577" s="4"/>
      <c r="V577" s="4"/>
      <c r="W577" s="4"/>
      <c r="X577" s="4"/>
      <c r="Y577" s="6"/>
      <c r="Z577" s="4"/>
      <c r="AA577" s="4" t="str">
        <f t="shared" si="109"/>
        <v/>
      </c>
      <c r="AB577" s="4"/>
      <c r="AC577" s="4"/>
      <c r="AD577" s="4"/>
      <c r="AE577" s="2" t="str">
        <f>IFERROR(IF(INDEX(AE$1:AE576,MATCH(J577,J$1:J576,0),1)=0,"",INDEX(AE$1:AE576,MATCH(J577,J$1:J576,0),1)),"")</f>
        <v/>
      </c>
      <c r="AF577" s="2" t="str">
        <f>IFERROR(IF(INDEX(AF$1:AF576,MATCH(J577,J$1:J576,0),1)=0,"",INDEX(AF$1:AF576,MATCH(J577,J$1:J576,0),1)),"")</f>
        <v/>
      </c>
      <c r="AG577" s="2" t="str">
        <f>IFERROR(IF(INDEX(AG$1:AG576,MATCH(J577,J$1:J576,0),1)=0,"",INDEX(AG$1:AG576,MATCH(J577,J$1:J576,0),1)),"")</f>
        <v/>
      </c>
      <c r="AH577" s="2"/>
      <c r="AI577" s="2"/>
      <c r="AJ577" s="2"/>
      <c r="AK577" s="4"/>
      <c r="AL577" s="4"/>
      <c r="AM577" s="4"/>
      <c r="AN577" s="4"/>
      <c r="AO577" s="4"/>
      <c r="AP577" s="4"/>
      <c r="AQ577" s="4"/>
      <c r="AR577" s="4"/>
      <c r="AS577" s="4"/>
      <c r="AU577" s="7"/>
      <c r="AV577" s="47"/>
      <c r="AW577" s="66"/>
      <c r="AX577" s="66"/>
      <c r="AY577" s="66"/>
      <c r="AZ577" s="78"/>
      <c r="BA577" s="66"/>
      <c r="BB577" s="66"/>
      <c r="BC577" s="4"/>
      <c r="BD577" s="69"/>
      <c r="BE577" s="4"/>
      <c r="BF577" s="4"/>
      <c r="BG577" s="9"/>
      <c r="BH577" s="4"/>
      <c r="BI577" s="4"/>
      <c r="BJ577" s="4"/>
      <c r="BK577" s="4"/>
      <c r="BL577" s="4"/>
      <c r="BM577" s="7" t="str">
        <f t="shared" ca="1" si="110"/>
        <v/>
      </c>
      <c r="BN577" s="75" t="str">
        <f t="shared" si="111"/>
        <v/>
      </c>
      <c r="BO577" s="75" t="str">
        <f t="shared" si="112"/>
        <v/>
      </c>
      <c r="BU577" s="4" t="str">
        <f>IF(IFERROR(VLOOKUP(C577,C578:C$1993,1,0),"")="","",COUNTIF(C:C,C577))</f>
        <v/>
      </c>
      <c r="BY577" s="5" t="str">
        <f>IF(B577="","",IF(BU577="",1+(MAX(BY$2:BY576)),""))</f>
        <v/>
      </c>
      <c r="BZ577" s="5" t="str">
        <f t="shared" si="113"/>
        <v/>
      </c>
      <c r="CA577" s="5" t="str">
        <f t="shared" si="114"/>
        <v/>
      </c>
      <c r="CB577" s="14" t="str">
        <f t="shared" si="115"/>
        <v/>
      </c>
      <c r="CC577" s="25"/>
      <c r="CD577" s="15"/>
      <c r="CE577" s="5" t="str">
        <f t="shared" si="117"/>
        <v/>
      </c>
      <c r="CH577" s="5" t="str">
        <f t="shared" si="116"/>
        <v/>
      </c>
      <c r="CI577" s="5" t="str">
        <f>IF(J577="","",IFERROR(IF(VLOOKUP(J577,J$2:J576,1,0)=0,"",""),J577))</f>
        <v/>
      </c>
      <c r="CJ577" s="22" t="str">
        <f>IF(CI577="","",(IFERROR(VLOOKUP(MID(CI577,1,1),$DA$2:DE$28,3,0),0)+IFERROR(VLOOKUP(MID(CI577,2,1),DA$2:DE$28,4,0),0)+IFERROR(VLOOKUP(MID(CI577,3,1),DA$2:DE$28,5,0),0)+(ROW(CI577)/1000000000000)))</f>
        <v/>
      </c>
      <c r="CL577" s="5">
        <v>576</v>
      </c>
      <c r="CM577" s="5" t="str">
        <f>IFERROR(VLOOKUP(CL577,CH$2:CI1653,2,0),"")</f>
        <v/>
      </c>
      <c r="DG577" s="5" t="e">
        <f>IF(REPORTE!AH$2="si",IF(C577=VALUE(REPORTE!C$22),IF(SUM(DG578:DG$1993),CONCATENATE(INT(B577),", "),INT(B577)),""),IF(C577=VALUE(REPORTE!C$21),IF(SUM(DG578:DG$1993),CONCATENATE(INT(B577),", "),INT(B577)),""))</f>
        <v>#VALUE!</v>
      </c>
    </row>
    <row r="578" spans="1:112" s="5" customFormat="1" ht="15" customHeight="1" x14ac:dyDescent="0.25">
      <c r="A578" s="4" t="str">
        <f t="shared" ref="A578:A641" ca="1" si="119">IF(OR(BO578="",BM578="",BM578="VENCIDO"),IF(B578="","",IF(LEN(B578)=1,"000"&amp;B578,IF(LEN(B578)=2,"00"&amp;B578,IF(LEN(B578)=3,"0"&amp;B578,B578)))),C578)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IF(F578="","",IFERROR(CONCATENATE("PEUA",VLOOKUP(ESTADO,REPORTE!AV$2:AW$33,2,0),DIDTRITO_FORM,CADER_FORM,IFERROR(INDEX(BS:BS,MATCH(DAY(F578),BR:BR,0),1),DAY(F578)),IFERROR(INDEX(BS:BS,MATCH(MONTH(F578),BR:BR,0),1),MONTH(F578)),YEAR(F578),G578),""))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18"/>
        <v/>
      </c>
      <c r="T578" s="2" t="str">
        <f>IFERROR(INDEX('padron cfe'!D:D,MATCH(DATOS!C578,'padron cfe'!A:A,0),1),"")</f>
        <v/>
      </c>
      <c r="U578" s="4"/>
      <c r="V578" s="4"/>
      <c r="W578" s="4"/>
      <c r="X578" s="4"/>
      <c r="Y578" s="6"/>
      <c r="Z578" s="4"/>
      <c r="AA578" s="4" t="str">
        <f t="shared" ref="AA578:AA641" si="120">IF(Z578="","",(Z578*0.746*365*24)*0.75+438)</f>
        <v/>
      </c>
      <c r="AB578" s="4"/>
      <c r="AC578" s="4"/>
      <c r="AD578" s="4"/>
      <c r="AE578" s="2" t="str">
        <f>IFERROR(IF(INDEX(AE$1:AE577,MATCH(J578,J$1:J577,0),1)=0,"",INDEX(AE$1:AE577,MATCH(J578,J$1:J577,0),1)),"")</f>
        <v/>
      </c>
      <c r="AF578" s="2" t="str">
        <f>IFERROR(IF(INDEX(AF$1:AF577,MATCH(J578,J$1:J577,0),1)=0,"",INDEX(AF$1:AF577,MATCH(J578,J$1:J577,0),1)),"")</f>
        <v/>
      </c>
      <c r="AG578" s="2" t="str">
        <f>IFERROR(IF(INDEX(AG$1:AG577,MATCH(J578,J$1:J577,0),1)=0,"",INDEX(AG$1:AG577,MATCH(J578,J$1:J577,0),1)),"")</f>
        <v/>
      </c>
      <c r="AH578" s="2"/>
      <c r="AI578" s="2"/>
      <c r="AJ578" s="2"/>
      <c r="AK578" s="4"/>
      <c r="AL578" s="4"/>
      <c r="AM578" s="4"/>
      <c r="AN578" s="4"/>
      <c r="AO578" s="4"/>
      <c r="AP578" s="4"/>
      <c r="AQ578" s="4"/>
      <c r="AR578" s="4"/>
      <c r="AS578" s="4"/>
      <c r="AU578" s="7"/>
      <c r="AV578" s="47"/>
      <c r="AW578" s="66"/>
      <c r="AX578" s="66"/>
      <c r="AY578" s="66"/>
      <c r="AZ578" s="78"/>
      <c r="BA578" s="66"/>
      <c r="BB578" s="66"/>
      <c r="BC578" s="4"/>
      <c r="BD578" s="69"/>
      <c r="BE578" s="4"/>
      <c r="BF578" s="4"/>
      <c r="BG578" s="9"/>
      <c r="BH578" s="4"/>
      <c r="BI578" s="4"/>
      <c r="BJ578" s="4"/>
      <c r="BK578" s="4"/>
      <c r="BL578" s="4"/>
      <c r="BM578" s="7" t="str">
        <f t="shared" ref="BM578:BM641" ca="1" si="121">IFERROR(IF(BG578="","",IF(BC578=5,"",IF(BG578-TODAY()&gt;0,"VIGENTE","VENCIDO"))),"")</f>
        <v/>
      </c>
      <c r="BN578" s="75" t="str">
        <f t="shared" ref="BN578:BN641" si="122">IFERROR(IF(BD578=0,"",BD578/6000),"")</f>
        <v/>
      </c>
      <c r="BO578" s="75" t="str">
        <f t="shared" ref="BO578:BO641" si="123">IFERROR(IF(VALUE(AU578)&gt;VALUE(APERTURA_VENTANILLA),"OK",""),"")</f>
        <v/>
      </c>
      <c r="BU578" s="4" t="str">
        <f>IF(IFERROR(VLOOKUP(C578,C579:C$1993,1,0),"")="","",COUNTIF(C:C,C578))</f>
        <v/>
      </c>
      <c r="BY578" s="5" t="str">
        <f>IF(B578="","",IF(BU578="",1+(MAX(BY$2:BY577)),""))</f>
        <v/>
      </c>
      <c r="BZ578" s="5" t="str">
        <f t="shared" ref="BZ578:BZ641" si="124">IF(BY578="","",AA578)</f>
        <v/>
      </c>
      <c r="CA578" s="5" t="str">
        <f t="shared" ref="CA578:CA641" si="125">IF(BY578="","",H578)</f>
        <v/>
      </c>
      <c r="CB578" s="14" t="str">
        <f t="shared" ref="CB578:CB641" si="126">IF(BY578="","",C578)</f>
        <v/>
      </c>
      <c r="CC578" s="25"/>
      <c r="CD578" s="15"/>
      <c r="CE578" s="5" t="str">
        <f t="shared" si="117"/>
        <v/>
      </c>
      <c r="CH578" s="5" t="str">
        <f t="shared" ref="CH578:CH641" si="127">IFERROR(RANK(CJ578,CJ$2:CJ$1493,1),"")</f>
        <v/>
      </c>
      <c r="CI578" s="5" t="str">
        <f>IF(J578="","",IFERROR(IF(VLOOKUP(J578,J$2:J577,1,0)=0,"",""),J578))</f>
        <v/>
      </c>
      <c r="CJ578" s="22" t="str">
        <f>IF(CI578="","",(IFERROR(VLOOKUP(MID(CI578,1,1),$DA$2:DE$28,3,0),0)+IFERROR(VLOOKUP(MID(CI578,2,1),DA$2:DE$28,4,0),0)+IFERROR(VLOOKUP(MID(CI578,3,1),DA$2:DE$28,5,0),0)+(ROW(CI578)/1000000000000)))</f>
        <v/>
      </c>
      <c r="CL578" s="5">
        <v>577</v>
      </c>
      <c r="CM578" s="5" t="str">
        <f>IFERROR(VLOOKUP(CL578,CH$2:CI1654,2,0),"")</f>
        <v/>
      </c>
      <c r="DG578" s="5" t="e">
        <f>IF(REPORTE!AH$2="si",IF(C578=VALUE(REPORTE!C$22),IF(SUM(DG579:DG$1993),CONCATENATE(INT(B578),", "),INT(B578)),""),IF(C578=VALUE(REPORTE!C$21),IF(SUM(DG579:DG$1993),CONCATENATE(INT(B578),", "),INT(B578)),""))</f>
        <v>#VALUE!</v>
      </c>
    </row>
    <row r="579" spans="1:112" s="5" customFormat="1" ht="15" customHeight="1" x14ac:dyDescent="0.25">
      <c r="A579" s="4" t="str">
        <f t="shared" ca="1" si="119"/>
        <v/>
      </c>
      <c r="B579" s="6"/>
      <c r="C579" s="6"/>
      <c r="D579" s="1" t="str">
        <f>IFERROR(INDEX('padron cfe'!B:B,MATCH(DATOS!C579,'padron cfe'!A:A,0),1),"")</f>
        <v/>
      </c>
      <c r="E579" s="4"/>
      <c r="F579" s="4"/>
      <c r="G579" s="4"/>
      <c r="H579" s="5" t="str">
        <f>IF(F579="","",IFERROR(CONCATENATE("PEUA",VLOOKUP(ESTADO,REPORTE!AV$2:AW$33,2,0),DIDTRITO_FORM,CADER_FORM,IFERROR(INDEX(BS:BS,MATCH(DAY(F579),BR:BR,0),1),DAY(F579)),IFERROR(INDEX(BS:BS,MATCH(MONTH(F579),BR:BR,0),1),MONTH(F579)),YEAR(F579),G579),""))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18"/>
        <v/>
      </c>
      <c r="T579" s="2" t="str">
        <f>IFERROR(INDEX('padron cfe'!D:D,MATCH(DATOS!C579,'padron cfe'!A:A,0),1),"")</f>
        <v/>
      </c>
      <c r="U579" s="4"/>
      <c r="V579" s="4"/>
      <c r="W579" s="4"/>
      <c r="X579" s="4"/>
      <c r="Y579" s="6"/>
      <c r="Z579" s="4"/>
      <c r="AA579" s="4" t="str">
        <f t="shared" si="120"/>
        <v/>
      </c>
      <c r="AB579" s="4"/>
      <c r="AC579" s="4"/>
      <c r="AD579" s="4"/>
      <c r="AE579" s="2" t="str">
        <f>IFERROR(IF(INDEX(AE$1:AE578,MATCH(J579,J$1:J578,0),1)=0,"",INDEX(AE$1:AE578,MATCH(J579,J$1:J578,0),1)),"")</f>
        <v/>
      </c>
      <c r="AF579" s="2" t="str">
        <f>IFERROR(IF(INDEX(AF$1:AF578,MATCH(J579,J$1:J578,0),1)=0,"",INDEX(AF$1:AF578,MATCH(J579,J$1:J578,0),1)),"")</f>
        <v/>
      </c>
      <c r="AG579" s="2" t="str">
        <f>IFERROR(IF(INDEX(AG$1:AG578,MATCH(J579,J$1:J578,0),1)=0,"",INDEX(AG$1:AG578,MATCH(J579,J$1:J578,0),1)),"")</f>
        <v/>
      </c>
      <c r="AH579" s="2"/>
      <c r="AI579" s="2"/>
      <c r="AJ579" s="2"/>
      <c r="AK579" s="4"/>
      <c r="AL579" s="4"/>
      <c r="AM579" s="4"/>
      <c r="AN579" s="4"/>
      <c r="AO579" s="4"/>
      <c r="AP579" s="4"/>
      <c r="AQ579" s="4"/>
      <c r="AR579" s="4"/>
      <c r="AS579" s="4"/>
      <c r="AU579" s="7"/>
      <c r="AV579" s="47"/>
      <c r="AW579" s="66"/>
      <c r="AX579" s="66"/>
      <c r="AY579" s="66"/>
      <c r="AZ579" s="78"/>
      <c r="BA579" s="66"/>
      <c r="BB579" s="66"/>
      <c r="BC579" s="4"/>
      <c r="BD579" s="69"/>
      <c r="BE579" s="4"/>
      <c r="BF579" s="4"/>
      <c r="BG579" s="9"/>
      <c r="BH579" s="4"/>
      <c r="BI579" s="4"/>
      <c r="BJ579" s="4"/>
      <c r="BK579" s="4"/>
      <c r="BL579" s="4"/>
      <c r="BM579" s="7" t="str">
        <f t="shared" ca="1" si="121"/>
        <v/>
      </c>
      <c r="BN579" s="75" t="str">
        <f t="shared" si="122"/>
        <v/>
      </c>
      <c r="BO579" s="75" t="str">
        <f t="shared" si="123"/>
        <v/>
      </c>
      <c r="BU579" s="4" t="str">
        <f>IF(IFERROR(VLOOKUP(C579,C580:C$1993,1,0),"")="","",COUNTIF(C:C,C579))</f>
        <v/>
      </c>
      <c r="BY579" s="5" t="str">
        <f>IF(B579="","",IF(BU579="",1+(MAX(BY$2:BY578)),""))</f>
        <v/>
      </c>
      <c r="BZ579" s="5" t="str">
        <f t="shared" si="124"/>
        <v/>
      </c>
      <c r="CA579" s="5" t="str">
        <f t="shared" si="125"/>
        <v/>
      </c>
      <c r="CB579" s="14" t="str">
        <f t="shared" si="126"/>
        <v/>
      </c>
      <c r="CC579" s="25"/>
      <c r="CD579" s="15"/>
      <c r="CE579" s="5" t="str">
        <f t="shared" si="117"/>
        <v/>
      </c>
      <c r="CH579" s="5" t="str">
        <f t="shared" si="127"/>
        <v/>
      </c>
      <c r="CI579" s="5" t="str">
        <f>IF(J579="","",IFERROR(IF(VLOOKUP(J579,J$2:J578,1,0)=0,"",""),J579))</f>
        <v/>
      </c>
      <c r="CJ579" s="22" t="str">
        <f>IF(CI579="","",(IFERROR(VLOOKUP(MID(CI579,1,1),$DA$2:DE$28,3,0),0)+IFERROR(VLOOKUP(MID(CI579,2,1),DA$2:DE$28,4,0),0)+IFERROR(VLOOKUP(MID(CI579,3,1),DA$2:DE$28,5,0),0)+(ROW(CI579)/1000000000000)))</f>
        <v/>
      </c>
      <c r="CL579" s="5">
        <v>578</v>
      </c>
      <c r="CM579" s="5" t="str">
        <f>IFERROR(VLOOKUP(CL579,CH$2:CI1655,2,0),"")</f>
        <v/>
      </c>
      <c r="DG579" s="5" t="e">
        <f>IF(REPORTE!AH$2="si",IF(C579=VALUE(REPORTE!C$22),IF(SUM(DG580:DG$1993),CONCATENATE(INT(B579),", "),INT(B579)),""),IF(C579=VALUE(REPORTE!C$21),IF(SUM(DG580:DG$1993),CONCATENATE(INT(B579),", "),INT(B579)),""))</f>
        <v>#VALUE!</v>
      </c>
    </row>
    <row r="580" spans="1:112" s="5" customFormat="1" ht="15" customHeight="1" x14ac:dyDescent="0.25">
      <c r="A580" s="4" t="str">
        <f t="shared" ca="1" si="119"/>
        <v/>
      </c>
      <c r="B580" s="6"/>
      <c r="C580" s="6"/>
      <c r="D580" s="1" t="str">
        <f>IFERROR(INDEX('padron cfe'!B:B,MATCH(DATOS!C580,'padron cfe'!A:A,0),1),"")</f>
        <v/>
      </c>
      <c r="E580" s="4"/>
      <c r="F580" s="4"/>
      <c r="G580" s="4"/>
      <c r="H580" s="5" t="str">
        <f>IF(F580="","",IFERROR(CONCATENATE("PEUA",VLOOKUP(ESTADO,REPORTE!AV$2:AW$33,2,0),DIDTRITO_FORM,CADER_FORM,IFERROR(INDEX(BS:BS,MATCH(DAY(F580),BR:BR,0),1),DAY(F580)),IFERROR(INDEX(BS:BS,MATCH(MONTH(F580),BR:BR,0),1),MONTH(F580)),YEAR(F580),G580),""))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18"/>
        <v/>
      </c>
      <c r="T580" s="2" t="str">
        <f>IFERROR(INDEX('padron cfe'!D:D,MATCH(DATOS!C580,'padron cfe'!A:A,0),1),"")</f>
        <v/>
      </c>
      <c r="U580" s="4"/>
      <c r="V580" s="4"/>
      <c r="W580" s="4"/>
      <c r="X580" s="4"/>
      <c r="Y580" s="6"/>
      <c r="Z580" s="4"/>
      <c r="AA580" s="4" t="str">
        <f t="shared" si="120"/>
        <v/>
      </c>
      <c r="AB580" s="4"/>
      <c r="AC580" s="4"/>
      <c r="AD580" s="4"/>
      <c r="AE580" s="2" t="str">
        <f>IFERROR(IF(INDEX(AE$1:AE579,MATCH(J580,J$1:J579,0),1)=0,"",INDEX(AE$1:AE579,MATCH(J580,J$1:J579,0),1)),"")</f>
        <v/>
      </c>
      <c r="AF580" s="2" t="str">
        <f>IFERROR(IF(INDEX(AF$1:AF579,MATCH(J580,J$1:J579,0),1)=0,"",INDEX(AF$1:AF579,MATCH(J580,J$1:J579,0),1)),"")</f>
        <v/>
      </c>
      <c r="AG580" s="2" t="str">
        <f>IFERROR(IF(INDEX(AG$1:AG579,MATCH(J580,J$1:J579,0),1)=0,"",INDEX(AG$1:AG579,MATCH(J580,J$1:J579,0),1)),"")</f>
        <v/>
      </c>
      <c r="AH580" s="2"/>
      <c r="AI580" s="2"/>
      <c r="AJ580" s="2"/>
      <c r="AK580" s="4"/>
      <c r="AL580" s="4"/>
      <c r="AM580" s="4"/>
      <c r="AN580" s="4"/>
      <c r="AO580" s="4"/>
      <c r="AP580" s="4"/>
      <c r="AQ580" s="4"/>
      <c r="AR580" s="4"/>
      <c r="AS580" s="4"/>
      <c r="AU580" s="7"/>
      <c r="AV580" s="47"/>
      <c r="AW580" s="66"/>
      <c r="AX580" s="66"/>
      <c r="AY580" s="66"/>
      <c r="AZ580" s="78"/>
      <c r="BA580" s="66"/>
      <c r="BB580" s="66"/>
      <c r="BC580" s="4"/>
      <c r="BD580" s="69"/>
      <c r="BE580" s="4"/>
      <c r="BF580" s="4"/>
      <c r="BG580" s="9"/>
      <c r="BH580" s="4"/>
      <c r="BI580" s="4"/>
      <c r="BJ580" s="4"/>
      <c r="BK580" s="4"/>
      <c r="BL580" s="4"/>
      <c r="BM580" s="7" t="str">
        <f t="shared" ca="1" si="121"/>
        <v/>
      </c>
      <c r="BN580" s="75" t="str">
        <f t="shared" si="122"/>
        <v/>
      </c>
      <c r="BO580" s="75" t="str">
        <f t="shared" si="123"/>
        <v/>
      </c>
      <c r="BU580" s="4" t="str">
        <f>IF(IFERROR(VLOOKUP(C580,C581:C$1993,1,0),"")="","",COUNTIF(C:C,C580))</f>
        <v/>
      </c>
      <c r="BY580" s="5" t="str">
        <f>IF(B580="","",IF(BU580="",1+(MAX(BY$2:BY579)),""))</f>
        <v/>
      </c>
      <c r="BZ580" s="5" t="str">
        <f t="shared" si="124"/>
        <v/>
      </c>
      <c r="CA580" s="5" t="str">
        <f t="shared" si="125"/>
        <v/>
      </c>
      <c r="CB580" s="14" t="str">
        <f t="shared" si="126"/>
        <v/>
      </c>
      <c r="CC580" s="25"/>
      <c r="CD580" s="15"/>
      <c r="CE580" s="5" t="str">
        <f t="shared" si="117"/>
        <v/>
      </c>
      <c r="CH580" s="5" t="str">
        <f t="shared" si="127"/>
        <v/>
      </c>
      <c r="CI580" s="5" t="str">
        <f>IF(J580="","",IFERROR(IF(VLOOKUP(J580,J$2:J579,1,0)=0,"",""),J580))</f>
        <v/>
      </c>
      <c r="CJ580" s="22" t="str">
        <f>IF(CI580="","",(IFERROR(VLOOKUP(MID(CI580,1,1),$DA$2:DE$28,3,0),0)+IFERROR(VLOOKUP(MID(CI580,2,1),DA$2:DE$28,4,0),0)+IFERROR(VLOOKUP(MID(CI580,3,1),DA$2:DE$28,5,0),0)+(ROW(CI580)/1000000000000)))</f>
        <v/>
      </c>
      <c r="CL580" s="5">
        <v>579</v>
      </c>
      <c r="CM580" s="5" t="str">
        <f>IFERROR(VLOOKUP(CL580,CH$2:CI1656,2,0),"")</f>
        <v/>
      </c>
      <c r="DG580" s="5" t="e">
        <f>IF(REPORTE!AH$2="si",IF(C580=VALUE(REPORTE!C$22),IF(SUM(DG581:DG$1993),CONCATENATE(INT(B580),", "),INT(B580)),""),IF(C580=VALUE(REPORTE!C$21),IF(SUM(DG581:DG$1993),CONCATENATE(INT(B580),", "),INT(B580)),""))</f>
        <v>#VALUE!</v>
      </c>
    </row>
    <row r="581" spans="1:112" s="5" customFormat="1" ht="15" customHeight="1" x14ac:dyDescent="0.25">
      <c r="A581" s="4" t="str">
        <f t="shared" ca="1" si="119"/>
        <v/>
      </c>
      <c r="B581" s="6"/>
      <c r="C581" s="6"/>
      <c r="D581" s="1" t="str">
        <f>IFERROR(INDEX('padron cfe'!B:B,MATCH(DATOS!C581,'padron cfe'!A:A,0),1),"")</f>
        <v/>
      </c>
      <c r="E581" s="4"/>
      <c r="F581" s="4"/>
      <c r="G581" s="4"/>
      <c r="H581" s="5" t="str">
        <f>IF(F581="","",IFERROR(CONCATENATE("PEUA",VLOOKUP(ESTADO,REPORTE!AV$2:AW$33,2,0),DIDTRITO_FORM,CADER_FORM,IFERROR(INDEX(BS:BS,MATCH(DAY(F581),BR:BR,0),1),DAY(F581)),IFERROR(INDEX(BS:BS,MATCH(MONTH(F581),BR:BR,0),1),MONTH(F581)),YEAR(F581),G581),""))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18"/>
        <v/>
      </c>
      <c r="T581" s="2" t="str">
        <f>IFERROR(INDEX('padron cfe'!D:D,MATCH(DATOS!C581,'padron cfe'!A:A,0),1),"")</f>
        <v/>
      </c>
      <c r="U581" s="4"/>
      <c r="V581" s="4"/>
      <c r="W581" s="4"/>
      <c r="X581" s="4"/>
      <c r="Y581" s="6"/>
      <c r="Z581" s="4"/>
      <c r="AA581" s="4" t="str">
        <f t="shared" si="120"/>
        <v/>
      </c>
      <c r="AB581" s="4"/>
      <c r="AC581" s="4"/>
      <c r="AD581" s="4"/>
      <c r="AE581" s="2" t="str">
        <f>IFERROR(IF(INDEX(AE$1:AE580,MATCH(J581,J$1:J580,0),1)=0,"",INDEX(AE$1:AE580,MATCH(J581,J$1:J580,0),1)),"")</f>
        <v/>
      </c>
      <c r="AF581" s="2" t="str">
        <f>IFERROR(IF(INDEX(AF$1:AF580,MATCH(J581,J$1:J580,0),1)=0,"",INDEX(AF$1:AF580,MATCH(J581,J$1:J580,0),1)),"")</f>
        <v/>
      </c>
      <c r="AG581" s="2" t="str">
        <f>IFERROR(IF(INDEX(AG$1:AG580,MATCH(J581,J$1:J580,0),1)=0,"",INDEX(AG$1:AG580,MATCH(J581,J$1:J580,0),1)),"")</f>
        <v/>
      </c>
      <c r="AH581" s="2"/>
      <c r="AI581" s="2"/>
      <c r="AJ581" s="2"/>
      <c r="AK581" s="4"/>
      <c r="AL581" s="4"/>
      <c r="AM581" s="4"/>
      <c r="AN581" s="4"/>
      <c r="AO581" s="4"/>
      <c r="AP581" s="4"/>
      <c r="AQ581" s="4"/>
      <c r="AR581" s="4"/>
      <c r="AS581" s="4"/>
      <c r="AU581" s="7"/>
      <c r="AV581" s="47"/>
      <c r="AW581" s="66"/>
      <c r="AX581" s="66"/>
      <c r="AY581" s="66"/>
      <c r="AZ581" s="78"/>
      <c r="BA581" s="66"/>
      <c r="BB581" s="66"/>
      <c r="BC581" s="4"/>
      <c r="BD581" s="69"/>
      <c r="BE581" s="4"/>
      <c r="BF581" s="4"/>
      <c r="BG581" s="9"/>
      <c r="BH581" s="4"/>
      <c r="BI581" s="4"/>
      <c r="BJ581" s="4"/>
      <c r="BK581" s="4"/>
      <c r="BL581" s="4"/>
      <c r="BM581" s="7" t="str">
        <f t="shared" ca="1" si="121"/>
        <v/>
      </c>
      <c r="BN581" s="75" t="str">
        <f t="shared" si="122"/>
        <v/>
      </c>
      <c r="BO581" s="75" t="str">
        <f t="shared" si="123"/>
        <v/>
      </c>
      <c r="BU581" s="4" t="str">
        <f>IF(IFERROR(VLOOKUP(C581,C582:C$1993,1,0),"")="","",COUNTIF(C:C,C581))</f>
        <v/>
      </c>
      <c r="BY581" s="5" t="str">
        <f>IF(B581="","",IF(BU581="",1+(MAX(BY$2:BY580)),""))</f>
        <v/>
      </c>
      <c r="BZ581" s="5" t="str">
        <f t="shared" si="124"/>
        <v/>
      </c>
      <c r="CA581" s="5" t="str">
        <f t="shared" si="125"/>
        <v/>
      </c>
      <c r="CB581" s="14" t="str">
        <f t="shared" si="126"/>
        <v/>
      </c>
      <c r="CC581" s="25"/>
      <c r="CD581" s="15"/>
      <c r="CE581" s="5" t="str">
        <f t="shared" si="117"/>
        <v/>
      </c>
      <c r="CH581" s="5" t="str">
        <f t="shared" si="127"/>
        <v/>
      </c>
      <c r="CI581" s="5" t="str">
        <f>IF(J581="","",IFERROR(IF(VLOOKUP(J581,J$2:J580,1,0)=0,"",""),J581))</f>
        <v/>
      </c>
      <c r="CJ581" s="22" t="str">
        <f>IF(CI581="","",(IFERROR(VLOOKUP(MID(CI581,1,1),$DA$2:DE$28,3,0),0)+IFERROR(VLOOKUP(MID(CI581,2,1),DA$2:DE$28,4,0),0)+IFERROR(VLOOKUP(MID(CI581,3,1),DA$2:DE$28,5,0),0)+(ROW(CI581)/1000000000000)))</f>
        <v/>
      </c>
      <c r="CL581" s="5">
        <v>580</v>
      </c>
      <c r="CM581" s="5" t="str">
        <f>IFERROR(VLOOKUP(CL581,CH$2:CI1657,2,0),"")</f>
        <v/>
      </c>
      <c r="DG581" s="5" t="e">
        <f>IF(REPORTE!AH$2="si",IF(C581=VALUE(REPORTE!C$22),IF(SUM(DG582:DG$1993),CONCATENATE(INT(B581),", "),INT(B581)),""),IF(C581=VALUE(REPORTE!C$21),IF(SUM(DG582:DG$1993),CONCATENATE(INT(B581),", "),INT(B581)),""))</f>
        <v>#VALUE!</v>
      </c>
    </row>
    <row r="582" spans="1:112" s="5" customFormat="1" ht="15" customHeight="1" x14ac:dyDescent="0.25">
      <c r="A582" s="4" t="str">
        <f t="shared" ca="1" si="119"/>
        <v/>
      </c>
      <c r="B582" s="6"/>
      <c r="C582" s="6"/>
      <c r="D582" s="1" t="str">
        <f>IFERROR(INDEX('padron cfe'!B:B,MATCH(DATOS!C582,'padron cfe'!A:A,0),1),"")</f>
        <v/>
      </c>
      <c r="E582" s="4"/>
      <c r="F582" s="4"/>
      <c r="G582" s="4"/>
      <c r="H582" s="5" t="str">
        <f>IF(F582="","",IFERROR(CONCATENATE("PEUA",VLOOKUP(ESTADO,REPORTE!AV$2:AW$33,2,0),DIDTRITO_FORM,CADER_FORM,IFERROR(INDEX(BS:BS,MATCH(DAY(F582),BR:BR,0),1),DAY(F582)),IFERROR(INDEX(BS:BS,MATCH(MONTH(F582),BR:BR,0),1),MONTH(F582)),YEAR(F582),G582),""))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18"/>
        <v/>
      </c>
      <c r="T582" s="2" t="str">
        <f>IFERROR(INDEX('padron cfe'!D:D,MATCH(DATOS!C582,'padron cfe'!A:A,0),1),"")</f>
        <v/>
      </c>
      <c r="U582" s="4"/>
      <c r="V582" s="4"/>
      <c r="W582" s="4"/>
      <c r="X582" s="4"/>
      <c r="Y582" s="6"/>
      <c r="Z582" s="4"/>
      <c r="AA582" s="4" t="str">
        <f t="shared" si="120"/>
        <v/>
      </c>
      <c r="AB582" s="4"/>
      <c r="AC582" s="4"/>
      <c r="AD582" s="4"/>
      <c r="AE582" s="2" t="str">
        <f>IFERROR(IF(INDEX(AE$1:AE581,MATCH(J582,J$1:J581,0),1)=0,"",INDEX(AE$1:AE581,MATCH(J582,J$1:J581,0),1)),"")</f>
        <v/>
      </c>
      <c r="AF582" s="2" t="str">
        <f>IFERROR(IF(INDEX(AF$1:AF581,MATCH(J582,J$1:J581,0),1)=0,"",INDEX(AF$1:AF581,MATCH(J582,J$1:J581,0),1)),"")</f>
        <v/>
      </c>
      <c r="AG582" s="2" t="str">
        <f>IFERROR(IF(INDEX(AG$1:AG581,MATCH(J582,J$1:J581,0),1)=0,"",INDEX(AG$1:AG581,MATCH(J582,J$1:J581,0),1)),"")</f>
        <v/>
      </c>
      <c r="AH582" s="2"/>
      <c r="AI582" s="2"/>
      <c r="AJ582" s="2"/>
      <c r="AK582" s="4"/>
      <c r="AL582" s="4"/>
      <c r="AM582" s="4"/>
      <c r="AN582" s="4"/>
      <c r="AO582" s="4"/>
      <c r="AP582" s="4"/>
      <c r="AQ582" s="4"/>
      <c r="AR582" s="4"/>
      <c r="AS582" s="4"/>
      <c r="AU582" s="7"/>
      <c r="AV582" s="47"/>
      <c r="AW582" s="66"/>
      <c r="AX582" s="66"/>
      <c r="AY582" s="66"/>
      <c r="AZ582" s="78"/>
      <c r="BA582" s="66"/>
      <c r="BB582" s="66"/>
      <c r="BC582" s="4"/>
      <c r="BD582" s="69"/>
      <c r="BE582" s="4"/>
      <c r="BF582" s="4"/>
      <c r="BG582" s="9"/>
      <c r="BH582" s="4"/>
      <c r="BI582" s="4"/>
      <c r="BJ582" s="4"/>
      <c r="BK582" s="4"/>
      <c r="BL582" s="4"/>
      <c r="BM582" s="7" t="str">
        <f t="shared" ca="1" si="121"/>
        <v/>
      </c>
      <c r="BN582" s="75" t="str">
        <f t="shared" si="122"/>
        <v/>
      </c>
      <c r="BO582" s="75" t="str">
        <f t="shared" si="123"/>
        <v/>
      </c>
      <c r="BU582" s="4" t="str">
        <f>IF(IFERROR(VLOOKUP(C582,C583:C$1993,1,0),"")="","",COUNTIF(C:C,C582))</f>
        <v/>
      </c>
      <c r="BY582" s="5" t="str">
        <f>IF(B582="","",IF(BU582="",1+(MAX(BY$2:BY581)),""))</f>
        <v/>
      </c>
      <c r="BZ582" s="5" t="str">
        <f t="shared" si="124"/>
        <v/>
      </c>
      <c r="CA582" s="5" t="str">
        <f t="shared" si="125"/>
        <v/>
      </c>
      <c r="CB582" s="14" t="str">
        <f t="shared" si="126"/>
        <v/>
      </c>
      <c r="CC582" s="25"/>
      <c r="CD582" s="15"/>
      <c r="CE582" s="5" t="str">
        <f t="shared" si="117"/>
        <v/>
      </c>
      <c r="CH582" s="5" t="str">
        <f t="shared" si="127"/>
        <v/>
      </c>
      <c r="CI582" s="5" t="str">
        <f>IF(J582="","",IFERROR(IF(VLOOKUP(J582,J$2:J581,1,0)=0,"",""),J582))</f>
        <v/>
      </c>
      <c r="CJ582" s="22" t="str">
        <f>IF(CI582="","",(IFERROR(VLOOKUP(MID(CI582,1,1),$DA$2:DE$28,3,0),0)+IFERROR(VLOOKUP(MID(CI582,2,1),DA$2:DE$28,4,0),0)+IFERROR(VLOOKUP(MID(CI582,3,1),DA$2:DE$28,5,0),0)+(ROW(CI582)/1000000000000)))</f>
        <v/>
      </c>
      <c r="CL582" s="5">
        <v>581</v>
      </c>
      <c r="CM582" s="5" t="str">
        <f>IFERROR(VLOOKUP(CL582,CH$2:CI1658,2,0),"")</f>
        <v/>
      </c>
      <c r="DG582" s="5" t="e">
        <f>IF(REPORTE!AH$2="si",IF(C582=VALUE(REPORTE!C$22),IF(SUM(DG583:DG$1993),CONCATENATE(INT(B582),", "),INT(B582)),""),IF(C582=VALUE(REPORTE!C$21),IF(SUM(DG583:DG$1993),CONCATENATE(INT(B582),", "),INT(B582)),""))</f>
        <v>#VALUE!</v>
      </c>
    </row>
    <row r="583" spans="1:112" s="5" customFormat="1" ht="15" customHeight="1" x14ac:dyDescent="0.25">
      <c r="A583" s="4" t="str">
        <f t="shared" ca="1" si="119"/>
        <v/>
      </c>
      <c r="B583" s="6"/>
      <c r="C583" s="6"/>
      <c r="D583" s="1" t="str">
        <f>IFERROR(INDEX('padron cfe'!B:B,MATCH(DATOS!C583,'padron cfe'!A:A,0),1),"")</f>
        <v/>
      </c>
      <c r="E583" s="4"/>
      <c r="F583" s="4"/>
      <c r="G583" s="4"/>
      <c r="H583" s="5" t="str">
        <f>IF(F583="","",IFERROR(CONCATENATE("PEUA",VLOOKUP(ESTADO,REPORTE!AV$2:AW$33,2,0),DIDTRITO_FORM,CADER_FORM,IFERROR(INDEX(BS:BS,MATCH(DAY(F583),BR:BR,0),1),DAY(F583)),IFERROR(INDEX(BS:BS,MATCH(MONTH(F583),BR:BR,0),1),MONTH(F583)),YEAR(F583),G583),""))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18"/>
        <v/>
      </c>
      <c r="T583" s="2" t="str">
        <f>IFERROR(INDEX('padron cfe'!D:D,MATCH(DATOS!C583,'padron cfe'!A:A,0),1),"")</f>
        <v/>
      </c>
      <c r="U583" s="4"/>
      <c r="V583" s="4"/>
      <c r="W583" s="4"/>
      <c r="X583" s="4"/>
      <c r="Y583" s="6"/>
      <c r="Z583" s="4"/>
      <c r="AA583" s="4" t="str">
        <f t="shared" si="120"/>
        <v/>
      </c>
      <c r="AB583" s="4"/>
      <c r="AC583" s="4"/>
      <c r="AD583" s="4"/>
      <c r="AE583" s="2" t="str">
        <f>IFERROR(IF(INDEX(AE$1:AE582,MATCH(J583,J$1:J582,0),1)=0,"",INDEX(AE$1:AE582,MATCH(J583,J$1:J582,0),1)),"")</f>
        <v/>
      </c>
      <c r="AF583" s="2" t="str">
        <f>IFERROR(IF(INDEX(AF$1:AF582,MATCH(J583,J$1:J582,0),1)=0,"",INDEX(AF$1:AF582,MATCH(J583,J$1:J582,0),1)),"")</f>
        <v/>
      </c>
      <c r="AG583" s="2" t="str">
        <f>IFERROR(IF(INDEX(AG$1:AG582,MATCH(J583,J$1:J582,0),1)=0,"",INDEX(AG$1:AG582,MATCH(J583,J$1:J582,0),1)),"")</f>
        <v/>
      </c>
      <c r="AH583" s="2"/>
      <c r="AI583" s="2"/>
      <c r="AJ583" s="2"/>
      <c r="AK583" s="4"/>
      <c r="AL583" s="4"/>
      <c r="AM583" s="4"/>
      <c r="AN583" s="4"/>
      <c r="AO583" s="4"/>
      <c r="AP583" s="4"/>
      <c r="AQ583" s="4"/>
      <c r="AR583" s="4"/>
      <c r="AS583" s="4"/>
      <c r="AU583" s="7"/>
      <c r="AV583" s="47"/>
      <c r="AW583" s="66"/>
      <c r="AX583" s="66"/>
      <c r="AY583" s="66"/>
      <c r="AZ583" s="78"/>
      <c r="BA583" s="66"/>
      <c r="BB583" s="66"/>
      <c r="BC583" s="4"/>
      <c r="BD583" s="69"/>
      <c r="BE583" s="4"/>
      <c r="BF583" s="4"/>
      <c r="BG583" s="9"/>
      <c r="BH583" s="4"/>
      <c r="BI583" s="4"/>
      <c r="BJ583" s="4"/>
      <c r="BK583" s="4"/>
      <c r="BL583" s="4"/>
      <c r="BM583" s="7" t="str">
        <f t="shared" ca="1" si="121"/>
        <v/>
      </c>
      <c r="BN583" s="75" t="str">
        <f t="shared" si="122"/>
        <v/>
      </c>
      <c r="BO583" s="75" t="str">
        <f t="shared" si="123"/>
        <v/>
      </c>
      <c r="BU583" s="4" t="str">
        <f>IF(IFERROR(VLOOKUP(C583,C584:C$1993,1,0),"")="","",COUNTIF(C:C,C583))</f>
        <v/>
      </c>
      <c r="BY583" s="5" t="str">
        <f>IF(B583="","",IF(BU583="",1+(MAX(BY$2:BY582)),""))</f>
        <v/>
      </c>
      <c r="BZ583" s="5" t="str">
        <f t="shared" si="124"/>
        <v/>
      </c>
      <c r="CA583" s="5" t="str">
        <f t="shared" si="125"/>
        <v/>
      </c>
      <c r="CB583" s="14" t="str">
        <f t="shared" si="126"/>
        <v/>
      </c>
      <c r="CC583" s="25"/>
      <c r="CD583" s="15"/>
      <c r="CE583" s="5" t="str">
        <f t="shared" si="117"/>
        <v/>
      </c>
      <c r="CH583" s="5" t="str">
        <f t="shared" si="127"/>
        <v/>
      </c>
      <c r="CI583" s="5" t="str">
        <f>IF(J583="","",IFERROR(IF(VLOOKUP(J583,J$2:J582,1,0)=0,"",""),J583))</f>
        <v/>
      </c>
      <c r="CJ583" s="22" t="str">
        <f>IF(CI583="","",(IFERROR(VLOOKUP(MID(CI583,1,1),$DA$2:DE$28,3,0),0)+IFERROR(VLOOKUP(MID(CI583,2,1),DA$2:DE$28,4,0),0)+IFERROR(VLOOKUP(MID(CI583,3,1),DA$2:DE$28,5,0),0)+(ROW(CI583)/1000000000000)))</f>
        <v/>
      </c>
      <c r="CL583" s="5">
        <v>582</v>
      </c>
      <c r="CM583" s="5" t="str">
        <f>IFERROR(VLOOKUP(CL583,CH$2:CI1659,2,0),"")</f>
        <v/>
      </c>
      <c r="DG583" s="5" t="e">
        <f>IF(REPORTE!AH$2="si",IF(C583=VALUE(REPORTE!C$22),IF(SUM(DG584:DG$1993),CONCATENATE(INT(B583),", "),INT(B583)),""),IF(C583=VALUE(REPORTE!C$21),IF(SUM(DG584:DG$1993),CONCATENATE(INT(B583),", "),INT(B583)),""))</f>
        <v>#VALUE!</v>
      </c>
    </row>
    <row r="584" spans="1:112" s="5" customFormat="1" ht="15" customHeight="1" x14ac:dyDescent="0.25">
      <c r="A584" s="4" t="str">
        <f t="shared" ca="1" si="119"/>
        <v/>
      </c>
      <c r="B584" s="6"/>
      <c r="C584" s="6"/>
      <c r="D584" s="1" t="str">
        <f>IFERROR(INDEX('padron cfe'!B:B,MATCH(DATOS!C584,'padron cfe'!A:A,0),1),"")</f>
        <v/>
      </c>
      <c r="E584" s="4"/>
      <c r="F584" s="4"/>
      <c r="G584" s="4"/>
      <c r="H584" s="5" t="str">
        <f>IF(F584="","",IFERROR(CONCATENATE("PEUA",VLOOKUP(ESTADO,REPORTE!AV$2:AW$33,2,0),DIDTRITO_FORM,CADER_FORM,IFERROR(INDEX(BS:BS,MATCH(DAY(F584),BR:BR,0),1),DAY(F584)),IFERROR(INDEX(BS:BS,MATCH(MONTH(F584),BR:BR,0),1),MONTH(F584)),YEAR(F584),G584),""))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18"/>
        <v/>
      </c>
      <c r="T584" s="2" t="str">
        <f>IFERROR(INDEX('padron cfe'!D:D,MATCH(DATOS!C584,'padron cfe'!A:A,0),1),"")</f>
        <v/>
      </c>
      <c r="U584" s="4"/>
      <c r="V584" s="4"/>
      <c r="W584" s="4"/>
      <c r="X584" s="4"/>
      <c r="Y584" s="6"/>
      <c r="Z584" s="4"/>
      <c r="AA584" s="4" t="str">
        <f t="shared" si="120"/>
        <v/>
      </c>
      <c r="AB584" s="4"/>
      <c r="AC584" s="4"/>
      <c r="AD584" s="4"/>
      <c r="AE584" s="2" t="str">
        <f>IFERROR(IF(INDEX(AE$1:AE583,MATCH(J584,J$1:J583,0),1)=0,"",INDEX(AE$1:AE583,MATCH(J584,J$1:J583,0),1)),"")</f>
        <v/>
      </c>
      <c r="AF584" s="2" t="str">
        <f>IFERROR(IF(INDEX(AF$1:AF583,MATCH(J584,J$1:J583,0),1)=0,"",INDEX(AF$1:AF583,MATCH(J584,J$1:J583,0),1)),"")</f>
        <v/>
      </c>
      <c r="AG584" s="2" t="str">
        <f>IFERROR(IF(INDEX(AG$1:AG583,MATCH(J584,J$1:J583,0),1)=0,"",INDEX(AG$1:AG583,MATCH(J584,J$1:J583,0),1)),"")</f>
        <v/>
      </c>
      <c r="AH584" s="2"/>
      <c r="AI584" s="2"/>
      <c r="AJ584" s="2"/>
      <c r="AK584" s="4"/>
      <c r="AL584" s="4"/>
      <c r="AM584" s="4"/>
      <c r="AN584" s="4"/>
      <c r="AO584" s="4"/>
      <c r="AP584" s="4"/>
      <c r="AQ584" s="4"/>
      <c r="AR584" s="4"/>
      <c r="AS584" s="4"/>
      <c r="AU584" s="7"/>
      <c r="AV584" s="47"/>
      <c r="AW584" s="66"/>
      <c r="AX584" s="66"/>
      <c r="AY584" s="66"/>
      <c r="AZ584" s="78"/>
      <c r="BA584" s="66"/>
      <c r="BB584" s="66"/>
      <c r="BC584" s="4"/>
      <c r="BD584" s="69"/>
      <c r="BE584" s="4"/>
      <c r="BF584" s="4"/>
      <c r="BG584" s="9"/>
      <c r="BH584" s="4"/>
      <c r="BI584" s="4"/>
      <c r="BJ584" s="4"/>
      <c r="BK584" s="4"/>
      <c r="BL584" s="4"/>
      <c r="BM584" s="7" t="str">
        <f t="shared" ca="1" si="121"/>
        <v/>
      </c>
      <c r="BN584" s="75" t="str">
        <f t="shared" si="122"/>
        <v/>
      </c>
      <c r="BO584" s="75" t="str">
        <f t="shared" si="123"/>
        <v/>
      </c>
      <c r="BU584" s="4" t="str">
        <f>IF(IFERROR(VLOOKUP(C584,C585:C$1993,1,0),"")="","",COUNTIF(C:C,C584))</f>
        <v/>
      </c>
      <c r="BY584" s="5" t="str">
        <f>IF(B584="","",IF(BU584="",1+(MAX(BY$2:BY583)),""))</f>
        <v/>
      </c>
      <c r="BZ584" s="5" t="str">
        <f t="shared" si="124"/>
        <v/>
      </c>
      <c r="CA584" s="5" t="str">
        <f t="shared" si="125"/>
        <v/>
      </c>
      <c r="CB584" s="14" t="str">
        <f t="shared" si="126"/>
        <v/>
      </c>
      <c r="CC584" s="25"/>
      <c r="CD584" s="15"/>
      <c r="CE584" s="5" t="str">
        <f t="shared" si="117"/>
        <v/>
      </c>
      <c r="CH584" s="5" t="str">
        <f t="shared" si="127"/>
        <v/>
      </c>
      <c r="CI584" s="5" t="str">
        <f>IF(J584="","",IFERROR(IF(VLOOKUP(J584,J$2:J583,1,0)=0,"",""),J584))</f>
        <v/>
      </c>
      <c r="CJ584" s="22" t="str">
        <f>IF(CI584="","",(IFERROR(VLOOKUP(MID(CI584,1,1),$DA$2:DE$28,3,0),0)+IFERROR(VLOOKUP(MID(CI584,2,1),DA$2:DE$28,4,0),0)+IFERROR(VLOOKUP(MID(CI584,3,1),DA$2:DE$28,5,0),0)+(ROW(CI584)/1000000000000)))</f>
        <v/>
      </c>
      <c r="CL584" s="5">
        <v>583</v>
      </c>
      <c r="CM584" s="5" t="str">
        <f>IFERROR(VLOOKUP(CL584,CH$2:CI1660,2,0),"")</f>
        <v/>
      </c>
      <c r="DG584" s="5" t="e">
        <f>IF(REPORTE!AH$2="si",IF(C584=VALUE(REPORTE!C$22),IF(SUM(DG585:DG$1993),CONCATENATE(INT(B584),", "),INT(B584)),""),IF(C584=VALUE(REPORTE!C$21),IF(SUM(DG585:DG$1993),CONCATENATE(INT(B584),", "),INT(B584)),""))</f>
        <v>#VALUE!</v>
      </c>
    </row>
    <row r="585" spans="1:112" s="5" customFormat="1" ht="15" customHeight="1" x14ac:dyDescent="0.25">
      <c r="A585" s="4" t="str">
        <f t="shared" ca="1" si="119"/>
        <v/>
      </c>
      <c r="B585" s="6"/>
      <c r="C585" s="6"/>
      <c r="D585" s="1" t="str">
        <f>IFERROR(INDEX('padron cfe'!B:B,MATCH(DATOS!C585,'padron cfe'!A:A,0),1),"")</f>
        <v/>
      </c>
      <c r="E585" s="4"/>
      <c r="F585" s="4"/>
      <c r="G585" s="4"/>
      <c r="H585" s="5" t="str">
        <f>IF(F585="","",IFERROR(CONCATENATE("PEUA",VLOOKUP(ESTADO,REPORTE!AV$2:AW$33,2,0),DIDTRITO_FORM,CADER_FORM,IFERROR(INDEX(BS:BS,MATCH(DAY(F585),BR:BR,0),1),DAY(F585)),IFERROR(INDEX(BS:BS,MATCH(MONTH(F585),BR:BR,0),1),MONTH(F585)),YEAR(F585),G585),""))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18"/>
        <v/>
      </c>
      <c r="T585" s="2" t="str">
        <f>IFERROR(INDEX('padron cfe'!D:D,MATCH(DATOS!C585,'padron cfe'!A:A,0),1),"")</f>
        <v/>
      </c>
      <c r="U585" s="4"/>
      <c r="V585" s="4"/>
      <c r="W585" s="4"/>
      <c r="X585" s="4"/>
      <c r="Y585" s="6"/>
      <c r="Z585" s="4"/>
      <c r="AA585" s="4" t="str">
        <f t="shared" si="120"/>
        <v/>
      </c>
      <c r="AB585" s="4"/>
      <c r="AC585" s="4"/>
      <c r="AD585" s="4"/>
      <c r="AE585" s="2" t="str">
        <f>IFERROR(IF(INDEX(AE$1:AE584,MATCH(J585,J$1:J584,0),1)=0,"",INDEX(AE$1:AE584,MATCH(J585,J$1:J584,0),1)),"")</f>
        <v/>
      </c>
      <c r="AF585" s="2" t="str">
        <f>IFERROR(IF(INDEX(AF$1:AF584,MATCH(J585,J$1:J584,0),1)=0,"",INDEX(AF$1:AF584,MATCH(J585,J$1:J584,0),1)),"")</f>
        <v/>
      </c>
      <c r="AG585" s="2" t="str">
        <f>IFERROR(IF(INDEX(AG$1:AG584,MATCH(J585,J$1:J584,0),1)=0,"",INDEX(AG$1:AG584,MATCH(J585,J$1:J584,0),1)),"")</f>
        <v/>
      </c>
      <c r="AH585" s="2"/>
      <c r="AI585" s="2"/>
      <c r="AJ585" s="2"/>
      <c r="AK585" s="4"/>
      <c r="AL585" s="4"/>
      <c r="AM585" s="4"/>
      <c r="AN585" s="4"/>
      <c r="AO585" s="4"/>
      <c r="AP585" s="4"/>
      <c r="AQ585" s="4"/>
      <c r="AR585" s="4"/>
      <c r="AS585" s="4"/>
      <c r="AU585" s="7"/>
      <c r="AV585" s="47"/>
      <c r="AW585" s="66"/>
      <c r="AX585" s="66"/>
      <c r="AY585" s="66"/>
      <c r="AZ585" s="78"/>
      <c r="BA585" s="66"/>
      <c r="BB585" s="66"/>
      <c r="BC585" s="4"/>
      <c r="BD585" s="69"/>
      <c r="BE585" s="4"/>
      <c r="BF585" s="4"/>
      <c r="BG585" s="9"/>
      <c r="BH585" s="4"/>
      <c r="BI585" s="4"/>
      <c r="BJ585" s="4"/>
      <c r="BK585" s="4"/>
      <c r="BL585" s="4"/>
      <c r="BM585" s="7" t="str">
        <f t="shared" ca="1" si="121"/>
        <v/>
      </c>
      <c r="BN585" s="75" t="str">
        <f t="shared" si="122"/>
        <v/>
      </c>
      <c r="BO585" s="75" t="str">
        <f t="shared" si="123"/>
        <v/>
      </c>
      <c r="BU585" s="4" t="str">
        <f>IF(IFERROR(VLOOKUP(C585,C586:C$1993,1,0),"")="","",COUNTIF(C:C,C585))</f>
        <v/>
      </c>
      <c r="BY585" s="5" t="str">
        <f>IF(B585="","",IF(BU585="",1+(MAX(BY$2:BY584)),""))</f>
        <v/>
      </c>
      <c r="BZ585" s="5" t="str">
        <f t="shared" si="124"/>
        <v/>
      </c>
      <c r="CA585" s="5" t="str">
        <f t="shared" si="125"/>
        <v/>
      </c>
      <c r="CB585" s="14" t="str">
        <f t="shared" si="126"/>
        <v/>
      </c>
      <c r="CC585" s="25"/>
      <c r="CD585" s="15"/>
      <c r="CE585" s="5" t="str">
        <f t="shared" si="117"/>
        <v/>
      </c>
      <c r="CH585" s="5" t="str">
        <f t="shared" si="127"/>
        <v/>
      </c>
      <c r="CI585" s="5" t="str">
        <f>IF(J585="","",IFERROR(IF(VLOOKUP(J585,J$2:J584,1,0)=0,"",""),J585))</f>
        <v/>
      </c>
      <c r="CJ585" s="22" t="str">
        <f>IF(CI585="","",(IFERROR(VLOOKUP(MID(CI585,1,1),$DA$2:DE$28,3,0),0)+IFERROR(VLOOKUP(MID(CI585,2,1),DA$2:DE$28,4,0),0)+IFERROR(VLOOKUP(MID(CI585,3,1),DA$2:DE$28,5,0),0)+(ROW(CI585)/1000000000000)))</f>
        <v/>
      </c>
      <c r="CL585" s="5">
        <v>584</v>
      </c>
      <c r="CM585" s="5" t="str">
        <f>IFERROR(VLOOKUP(CL585,CH$2:CI1661,2,0),"")</f>
        <v/>
      </c>
      <c r="DG585" s="5" t="e">
        <f>IF(REPORTE!AH$2="si",IF(C585=VALUE(REPORTE!C$22),IF(SUM(DG586:DG$1993),CONCATENATE(INT(B585),", "),INT(B585)),""),IF(C585=VALUE(REPORTE!C$21),IF(SUM(DG586:DG$1993),CONCATENATE(INT(B585),", "),INT(B585)),""))</f>
        <v>#VALUE!</v>
      </c>
    </row>
    <row r="586" spans="1:112" s="5" customFormat="1" ht="15" customHeight="1" x14ac:dyDescent="0.25">
      <c r="A586" s="4" t="str">
        <f t="shared" ca="1" si="119"/>
        <v/>
      </c>
      <c r="B586" s="6"/>
      <c r="C586" s="6"/>
      <c r="D586" s="1" t="str">
        <f>IFERROR(INDEX('padron cfe'!B:B,MATCH(DATOS!C586,'padron cfe'!A:A,0),1),"")</f>
        <v/>
      </c>
      <c r="E586" s="4"/>
      <c r="F586" s="4"/>
      <c r="G586" s="4"/>
      <c r="H586" s="5" t="str">
        <f>IF(F586="","",IFERROR(CONCATENATE("PEUA",VLOOKUP(ESTADO,REPORTE!AV$2:AW$33,2,0),DIDTRITO_FORM,CADER_FORM,IFERROR(INDEX(BS:BS,MATCH(DAY(F586),BR:BR,0),1),DAY(F586)),IFERROR(INDEX(BS:BS,MATCH(MONTH(F586),BR:BR,0),1),MONTH(F586)),YEAR(F586),G586),""))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18"/>
        <v/>
      </c>
      <c r="T586" s="2" t="str">
        <f>IFERROR(INDEX('padron cfe'!D:D,MATCH(DATOS!C586,'padron cfe'!A:A,0),1),"")</f>
        <v/>
      </c>
      <c r="U586" s="4"/>
      <c r="V586" s="4"/>
      <c r="W586" s="4"/>
      <c r="X586" s="4"/>
      <c r="Y586" s="6"/>
      <c r="Z586" s="4"/>
      <c r="AA586" s="4" t="str">
        <f t="shared" si="120"/>
        <v/>
      </c>
      <c r="AB586" s="4"/>
      <c r="AC586" s="4"/>
      <c r="AD586" s="4"/>
      <c r="AE586" s="2" t="str">
        <f>IFERROR(IF(INDEX(AE$1:AE585,MATCH(J586,J$1:J585,0),1)=0,"",INDEX(AE$1:AE585,MATCH(J586,J$1:J585,0),1)),"")</f>
        <v/>
      </c>
      <c r="AF586" s="2" t="str">
        <f>IFERROR(IF(INDEX(AF$1:AF585,MATCH(J586,J$1:J585,0),1)=0,"",INDEX(AF$1:AF585,MATCH(J586,J$1:J585,0),1)),"")</f>
        <v/>
      </c>
      <c r="AG586" s="2" t="str">
        <f>IFERROR(IF(INDEX(AG$1:AG585,MATCH(J586,J$1:J585,0),1)=0,"",INDEX(AG$1:AG585,MATCH(J586,J$1:J585,0),1)),"")</f>
        <v/>
      </c>
      <c r="AH586" s="2"/>
      <c r="AI586" s="2"/>
      <c r="AJ586" s="2"/>
      <c r="AK586" s="4"/>
      <c r="AL586" s="4"/>
      <c r="AM586" s="4"/>
      <c r="AN586" s="4"/>
      <c r="AO586" s="4"/>
      <c r="AP586" s="4"/>
      <c r="AQ586" s="4"/>
      <c r="AR586" s="4"/>
      <c r="AS586" s="4"/>
      <c r="AU586" s="7"/>
      <c r="AV586" s="47"/>
      <c r="AW586" s="66"/>
      <c r="AX586" s="66"/>
      <c r="AY586" s="66"/>
      <c r="AZ586" s="78"/>
      <c r="BA586" s="66"/>
      <c r="BB586" s="66"/>
      <c r="BC586" s="4"/>
      <c r="BD586" s="69"/>
      <c r="BE586" s="4"/>
      <c r="BF586" s="4"/>
      <c r="BG586" s="9"/>
      <c r="BH586" s="4"/>
      <c r="BI586" s="4"/>
      <c r="BJ586" s="4"/>
      <c r="BK586" s="4"/>
      <c r="BL586" s="4"/>
      <c r="BM586" s="7" t="str">
        <f t="shared" ca="1" si="121"/>
        <v/>
      </c>
      <c r="BN586" s="75" t="str">
        <f t="shared" si="122"/>
        <v/>
      </c>
      <c r="BO586" s="75" t="str">
        <f t="shared" si="123"/>
        <v/>
      </c>
      <c r="BU586" s="4" t="str">
        <f>IF(IFERROR(VLOOKUP(C586,C587:C$1993,1,0),"")="","",COUNTIF(C:C,C586))</f>
        <v/>
      </c>
      <c r="BY586" s="5" t="str">
        <f>IF(B586="","",IF(BU586="",1+(MAX(BY$2:BY585)),""))</f>
        <v/>
      </c>
      <c r="BZ586" s="5" t="str">
        <f t="shared" si="124"/>
        <v/>
      </c>
      <c r="CA586" s="5" t="str">
        <f t="shared" si="125"/>
        <v/>
      </c>
      <c r="CB586" s="14" t="str">
        <f t="shared" si="126"/>
        <v/>
      </c>
      <c r="CC586" s="25"/>
      <c r="CD586" s="15"/>
      <c r="CE586" s="5" t="str">
        <f t="shared" si="117"/>
        <v/>
      </c>
      <c r="CH586" s="5" t="str">
        <f t="shared" si="127"/>
        <v/>
      </c>
      <c r="CI586" s="5" t="str">
        <f>IF(J586="","",IFERROR(IF(VLOOKUP(J586,J$2:J585,1,0)=0,"",""),J586))</f>
        <v/>
      </c>
      <c r="CJ586" s="22" t="str">
        <f>IF(CI586="","",(IFERROR(VLOOKUP(MID(CI586,1,1),$DA$2:DE$28,3,0),0)+IFERROR(VLOOKUP(MID(CI586,2,1),DA$2:DE$28,4,0),0)+IFERROR(VLOOKUP(MID(CI586,3,1),DA$2:DE$28,5,0),0)+(ROW(CI586)/1000000000000)))</f>
        <v/>
      </c>
      <c r="CL586" s="5">
        <v>585</v>
      </c>
      <c r="CM586" s="5" t="str">
        <f>IFERROR(VLOOKUP(CL586,CH$2:CI1662,2,0),"")</f>
        <v/>
      </c>
      <c r="DG586" s="5" t="e">
        <f>IF(REPORTE!AH$2="si",IF(C586=VALUE(REPORTE!C$22),IF(SUM(DG587:DG$1993),CONCATENATE(INT(B586),", "),INT(B586)),""),IF(C586=VALUE(REPORTE!C$21),IF(SUM(DG587:DG$1993),CONCATENATE(INT(B586),", "),INT(B586)),""))</f>
        <v>#VALUE!</v>
      </c>
    </row>
    <row r="587" spans="1:112" s="5" customFormat="1" ht="15" customHeight="1" x14ac:dyDescent="0.25">
      <c r="A587" s="4" t="str">
        <f t="shared" ca="1" si="119"/>
        <v/>
      </c>
      <c r="B587" s="6"/>
      <c r="C587" s="6"/>
      <c r="D587" s="1" t="str">
        <f>IFERROR(INDEX('padron cfe'!B:B,MATCH(DATOS!C587,'padron cfe'!A:A,0),1),"")</f>
        <v/>
      </c>
      <c r="E587" s="4"/>
      <c r="F587" s="4"/>
      <c r="G587" s="4"/>
      <c r="H587" s="5" t="str">
        <f>IF(F587="","",IFERROR(CONCATENATE("PEUA",VLOOKUP(ESTADO,REPORTE!AV$2:AW$33,2,0),DIDTRITO_FORM,CADER_FORM,IFERROR(INDEX(BS:BS,MATCH(DAY(F587),BR:BR,0),1),DAY(F587)),IFERROR(INDEX(BS:BS,MATCH(MONTH(F587),BR:BR,0),1),MONTH(F587)),YEAR(F587),G587),""))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18"/>
        <v/>
      </c>
      <c r="T587" s="2" t="str">
        <f>IFERROR(INDEX('padron cfe'!D:D,MATCH(DATOS!C587,'padron cfe'!A:A,0),1),"")</f>
        <v/>
      </c>
      <c r="U587" s="4"/>
      <c r="V587" s="4"/>
      <c r="W587" s="4"/>
      <c r="X587" s="4"/>
      <c r="Y587" s="6"/>
      <c r="Z587" s="4"/>
      <c r="AA587" s="4" t="str">
        <f t="shared" si="120"/>
        <v/>
      </c>
      <c r="AB587" s="4"/>
      <c r="AC587" s="4"/>
      <c r="AD587" s="4"/>
      <c r="AE587" s="2" t="str">
        <f>IFERROR(IF(INDEX(AE$1:AE586,MATCH(J587,J$1:J586,0),1)=0,"",INDEX(AE$1:AE586,MATCH(J587,J$1:J586,0),1)),"")</f>
        <v/>
      </c>
      <c r="AF587" s="2" t="str">
        <f>IFERROR(IF(INDEX(AF$1:AF586,MATCH(J587,J$1:J586,0),1)=0,"",INDEX(AF$1:AF586,MATCH(J587,J$1:J586,0),1)),"")</f>
        <v/>
      </c>
      <c r="AG587" s="2" t="str">
        <f>IFERROR(IF(INDEX(AG$1:AG586,MATCH(J587,J$1:J586,0),1)=0,"",INDEX(AG$1:AG586,MATCH(J587,J$1:J586,0),1)),"")</f>
        <v/>
      </c>
      <c r="AH587" s="2"/>
      <c r="AI587" s="2"/>
      <c r="AJ587" s="2"/>
      <c r="AK587" s="4"/>
      <c r="AL587" s="4"/>
      <c r="AM587" s="4"/>
      <c r="AN587" s="4"/>
      <c r="AO587" s="4"/>
      <c r="AP587" s="4"/>
      <c r="AQ587" s="4"/>
      <c r="AR587" s="4"/>
      <c r="AS587" s="4"/>
      <c r="AU587" s="7"/>
      <c r="AV587" s="47"/>
      <c r="AW587" s="66"/>
      <c r="AX587" s="66"/>
      <c r="AY587" s="66"/>
      <c r="AZ587" s="78"/>
      <c r="BA587" s="66"/>
      <c r="BB587" s="66"/>
      <c r="BC587" s="4"/>
      <c r="BD587" s="69"/>
      <c r="BE587" s="4"/>
      <c r="BF587" s="4"/>
      <c r="BG587" s="9"/>
      <c r="BH587" s="4"/>
      <c r="BI587" s="4"/>
      <c r="BJ587" s="4"/>
      <c r="BK587" s="4"/>
      <c r="BL587" s="4"/>
      <c r="BM587" s="7" t="str">
        <f t="shared" ca="1" si="121"/>
        <v/>
      </c>
      <c r="BN587" s="75" t="str">
        <f t="shared" si="122"/>
        <v/>
      </c>
      <c r="BO587" s="75" t="str">
        <f t="shared" si="123"/>
        <v/>
      </c>
      <c r="BU587" s="4" t="str">
        <f>IF(IFERROR(VLOOKUP(C587,C588:C$1993,1,0),"")="","",COUNTIF(C:C,C587))</f>
        <v/>
      </c>
      <c r="BY587" s="5" t="str">
        <f>IF(B587="","",IF(BU587="",1+(MAX(BY$2:BY586)),""))</f>
        <v/>
      </c>
      <c r="BZ587" s="5" t="str">
        <f t="shared" si="124"/>
        <v/>
      </c>
      <c r="CA587" s="5" t="str">
        <f t="shared" si="125"/>
        <v/>
      </c>
      <c r="CB587" s="14" t="str">
        <f t="shared" si="126"/>
        <v/>
      </c>
      <c r="CC587" s="25"/>
      <c r="CD587" s="15"/>
      <c r="CE587" s="5" t="str">
        <f t="shared" si="117"/>
        <v/>
      </c>
      <c r="CH587" s="5" t="str">
        <f t="shared" si="127"/>
        <v/>
      </c>
      <c r="CI587" s="5" t="str">
        <f>IF(J587="","",IFERROR(IF(VLOOKUP(J587,J$2:J586,1,0)=0,"",""),J587))</f>
        <v/>
      </c>
      <c r="CJ587" s="22" t="str">
        <f>IF(CI587="","",(IFERROR(VLOOKUP(MID(CI587,1,1),$DA$2:DE$28,3,0),0)+IFERROR(VLOOKUP(MID(CI587,2,1),DA$2:DE$28,4,0),0)+IFERROR(VLOOKUP(MID(CI587,3,1),DA$2:DE$28,5,0),0)+(ROW(CI587)/1000000000000)))</f>
        <v/>
      </c>
      <c r="CL587" s="5">
        <v>586</v>
      </c>
      <c r="CM587" s="5" t="str">
        <f>IFERROR(VLOOKUP(CL587,CH$2:CI1663,2,0),"")</f>
        <v/>
      </c>
      <c r="DG587" s="5" t="e">
        <f>IF(REPORTE!AH$2="si",IF(C587=VALUE(REPORTE!C$22),IF(SUM(DG588:DG$1993),CONCATENATE(INT(B587),", "),INT(B587)),""),IF(C587=VALUE(REPORTE!C$21),IF(SUM(DG588:DG$1993),CONCATENATE(INT(B587),", "),INT(B587)),""))</f>
        <v>#VALUE!</v>
      </c>
    </row>
    <row r="588" spans="1:112" s="5" customFormat="1" ht="15" customHeight="1" x14ac:dyDescent="0.25">
      <c r="A588" s="4" t="str">
        <f t="shared" ca="1" si="119"/>
        <v/>
      </c>
      <c r="B588" s="6"/>
      <c r="C588" s="6"/>
      <c r="D588" s="1" t="str">
        <f>IFERROR(INDEX('padron cfe'!B:B,MATCH(DATOS!C588,'padron cfe'!A:A,0),1),"")</f>
        <v/>
      </c>
      <c r="E588" s="4"/>
      <c r="F588" s="4"/>
      <c r="G588" s="4"/>
      <c r="H588" s="5" t="str">
        <f>IF(F588="","",IFERROR(CONCATENATE("PEUA",VLOOKUP(ESTADO,REPORTE!AV$2:AW$33,2,0),DIDTRITO_FORM,CADER_FORM,IFERROR(INDEX(BS:BS,MATCH(DAY(F588),BR:BR,0),1),DAY(F588)),IFERROR(INDEX(BS:BS,MATCH(MONTH(F588),BR:BR,0),1),MONTH(F588)),YEAR(F588),G588),""))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18"/>
        <v/>
      </c>
      <c r="T588" s="2" t="str">
        <f>IFERROR(INDEX('padron cfe'!D:D,MATCH(DATOS!C588,'padron cfe'!A:A,0),1),"")</f>
        <v/>
      </c>
      <c r="U588" s="4"/>
      <c r="V588" s="4"/>
      <c r="W588" s="4"/>
      <c r="X588" s="4"/>
      <c r="Y588" s="6"/>
      <c r="Z588" s="4"/>
      <c r="AA588" s="4" t="str">
        <f t="shared" si="120"/>
        <v/>
      </c>
      <c r="AB588" s="4"/>
      <c r="AC588" s="4"/>
      <c r="AD588" s="4"/>
      <c r="AE588" s="2" t="str">
        <f>IFERROR(IF(INDEX(AE$1:AE587,MATCH(J588,J$1:J587,0),1)=0,"",INDEX(AE$1:AE587,MATCH(J588,J$1:J587,0),1)),"")</f>
        <v/>
      </c>
      <c r="AF588" s="2" t="str">
        <f>IFERROR(IF(INDEX(AF$1:AF587,MATCH(J588,J$1:J587,0),1)=0,"",INDEX(AF$1:AF587,MATCH(J588,J$1:J587,0),1)),"")</f>
        <v/>
      </c>
      <c r="AG588" s="2" t="str">
        <f>IFERROR(IF(INDEX(AG$1:AG587,MATCH(J588,J$1:J587,0),1)=0,"",INDEX(AG$1:AG587,MATCH(J588,J$1:J587,0),1)),"")</f>
        <v/>
      </c>
      <c r="AH588" s="2"/>
      <c r="AI588" s="2"/>
      <c r="AJ588" s="2"/>
      <c r="AK588" s="4"/>
      <c r="AL588" s="4"/>
      <c r="AM588" s="4"/>
      <c r="AN588" s="4"/>
      <c r="AO588" s="4"/>
      <c r="AP588" s="4"/>
      <c r="AQ588" s="4"/>
      <c r="AR588" s="4"/>
      <c r="AS588" s="4"/>
      <c r="AU588" s="7"/>
      <c r="AV588" s="47"/>
      <c r="AW588" s="66"/>
      <c r="AX588" s="66"/>
      <c r="AY588" s="66"/>
      <c r="AZ588" s="78"/>
      <c r="BA588" s="66"/>
      <c r="BB588" s="66"/>
      <c r="BC588" s="4"/>
      <c r="BD588" s="69"/>
      <c r="BE588" s="4"/>
      <c r="BF588" s="4"/>
      <c r="BG588" s="9"/>
      <c r="BH588" s="4"/>
      <c r="BI588" s="4"/>
      <c r="BJ588" s="4"/>
      <c r="BK588" s="4"/>
      <c r="BL588" s="4"/>
      <c r="BM588" s="7" t="str">
        <f t="shared" ca="1" si="121"/>
        <v/>
      </c>
      <c r="BN588" s="75" t="str">
        <f t="shared" si="122"/>
        <v/>
      </c>
      <c r="BO588" s="75" t="str">
        <f t="shared" si="123"/>
        <v/>
      </c>
      <c r="BU588" s="4" t="str">
        <f>IF(IFERROR(VLOOKUP(C588,C589:C$1993,1,0),"")="","",COUNTIF(C:C,C588))</f>
        <v/>
      </c>
      <c r="BY588" s="5" t="str">
        <f>IF(B588="","",IF(BU588="",1+(MAX(BY$2:BY587)),""))</f>
        <v/>
      </c>
      <c r="BZ588" s="5" t="str">
        <f t="shared" si="124"/>
        <v/>
      </c>
      <c r="CA588" s="5" t="str">
        <f t="shared" si="125"/>
        <v/>
      </c>
      <c r="CB588" s="14" t="str">
        <f t="shared" si="126"/>
        <v/>
      </c>
      <c r="CC588" s="25"/>
      <c r="CD588" s="15"/>
      <c r="CE588" s="5" t="str">
        <f t="shared" si="117"/>
        <v/>
      </c>
      <c r="CH588" s="5" t="str">
        <f t="shared" si="127"/>
        <v/>
      </c>
      <c r="CI588" s="5" t="str">
        <f>IF(J588="","",IFERROR(IF(VLOOKUP(J588,J$2:J587,1,0)=0,"",""),J588))</f>
        <v/>
      </c>
      <c r="CJ588" s="22" t="str">
        <f>IF(CI588="","",(IFERROR(VLOOKUP(MID(CI588,1,1),$DA$2:DE$28,3,0),0)+IFERROR(VLOOKUP(MID(CI588,2,1),DA$2:DE$28,4,0),0)+IFERROR(VLOOKUP(MID(CI588,3,1),DA$2:DE$28,5,0),0)+(ROW(CI588)/1000000000000)))</f>
        <v/>
      </c>
      <c r="CL588" s="5">
        <v>587</v>
      </c>
      <c r="CM588" s="5" t="str">
        <f>IFERROR(VLOOKUP(CL588,CH$2:CI1664,2,0),"")</f>
        <v/>
      </c>
      <c r="DG588" s="5" t="e">
        <f>IF(REPORTE!AH$2="si",IF(C588=VALUE(REPORTE!C$22),IF(SUM(DG589:DG$1993),CONCATENATE(INT(B588),", "),INT(B588)),""),IF(C588=VALUE(REPORTE!C$21),IF(SUM(DG589:DG$1993),CONCATENATE(INT(B588),", "),INT(B588)),""))</f>
        <v>#VALUE!</v>
      </c>
    </row>
    <row r="589" spans="1:112" s="5" customFormat="1" ht="15" customHeight="1" x14ac:dyDescent="0.25">
      <c r="A589" s="4" t="str">
        <f t="shared" ca="1" si="119"/>
        <v/>
      </c>
      <c r="B589" s="6"/>
      <c r="C589" s="6"/>
      <c r="D589" s="1" t="str">
        <f>IFERROR(INDEX('padron cfe'!B:B,MATCH(DATOS!C589,'padron cfe'!A:A,0),1),"")</f>
        <v/>
      </c>
      <c r="E589" s="4"/>
      <c r="F589" s="4"/>
      <c r="G589" s="4"/>
      <c r="H589" s="5" t="str">
        <f>IF(F589="","",IFERROR(CONCATENATE("PEUA",VLOOKUP(ESTADO,REPORTE!AV$2:AW$33,2,0),DIDTRITO_FORM,CADER_FORM,IFERROR(INDEX(BS:BS,MATCH(DAY(F589),BR:BR,0),1),DAY(F589)),IFERROR(INDEX(BS:BS,MATCH(MONTH(F589),BR:BR,0),1),MONTH(F589)),YEAR(F589),G589),""))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18"/>
        <v/>
      </c>
      <c r="T589" s="2" t="str">
        <f>IFERROR(INDEX('padron cfe'!D:D,MATCH(DATOS!C589,'padron cfe'!A:A,0),1),"")</f>
        <v/>
      </c>
      <c r="U589" s="4"/>
      <c r="V589" s="4"/>
      <c r="W589" s="4"/>
      <c r="X589" s="4"/>
      <c r="Y589" s="6"/>
      <c r="Z589" s="4"/>
      <c r="AA589" s="4" t="str">
        <f t="shared" si="120"/>
        <v/>
      </c>
      <c r="AB589" s="4"/>
      <c r="AC589" s="4"/>
      <c r="AD589" s="4"/>
      <c r="AE589" s="2" t="str">
        <f>IFERROR(IF(INDEX(AE$1:AE588,MATCH(J589,J$1:J588,0),1)=0,"",INDEX(AE$1:AE588,MATCH(J589,J$1:J588,0),1)),"")</f>
        <v/>
      </c>
      <c r="AF589" s="2" t="str">
        <f>IFERROR(IF(INDEX(AF$1:AF588,MATCH(J589,J$1:J588,0),1)=0,"",INDEX(AF$1:AF588,MATCH(J589,J$1:J588,0),1)),"")</f>
        <v/>
      </c>
      <c r="AG589" s="2" t="str">
        <f>IFERROR(IF(INDEX(AG$1:AG588,MATCH(J589,J$1:J588,0),1)=0,"",INDEX(AG$1:AG588,MATCH(J589,J$1:J588,0),1)),"")</f>
        <v/>
      </c>
      <c r="AH589" s="2"/>
      <c r="AI589" s="2"/>
      <c r="AJ589" s="2"/>
      <c r="AK589" s="4"/>
      <c r="AL589" s="4"/>
      <c r="AM589" s="4"/>
      <c r="AN589" s="4"/>
      <c r="AO589" s="4"/>
      <c r="AP589" s="4"/>
      <c r="AQ589" s="4"/>
      <c r="AR589" s="4"/>
      <c r="AS589" s="4"/>
      <c r="AU589" s="7"/>
      <c r="AV589" s="47"/>
      <c r="AW589" s="66"/>
      <c r="AX589" s="66"/>
      <c r="AY589" s="66"/>
      <c r="AZ589" s="78"/>
      <c r="BA589" s="66"/>
      <c r="BB589" s="66"/>
      <c r="BC589" s="4"/>
      <c r="BD589" s="69"/>
      <c r="BE589" s="4"/>
      <c r="BF589" s="4"/>
      <c r="BG589" s="9"/>
      <c r="BH589" s="4"/>
      <c r="BI589" s="4"/>
      <c r="BJ589" s="4"/>
      <c r="BK589" s="4"/>
      <c r="BL589" s="4"/>
      <c r="BM589" s="7" t="str">
        <f t="shared" ca="1" si="121"/>
        <v/>
      </c>
      <c r="BN589" s="75" t="str">
        <f t="shared" si="122"/>
        <v/>
      </c>
      <c r="BO589" s="75" t="str">
        <f t="shared" si="123"/>
        <v/>
      </c>
      <c r="BU589" s="4" t="str">
        <f>IF(IFERROR(VLOOKUP(C589,C590:C$1993,1,0),"")="","",COUNTIF(C:C,C589))</f>
        <v/>
      </c>
      <c r="BY589" s="5" t="str">
        <f>IF(B589="","",IF(BU589="",1+(MAX(BY$2:BY588)),""))</f>
        <v/>
      </c>
      <c r="BZ589" s="5" t="str">
        <f t="shared" si="124"/>
        <v/>
      </c>
      <c r="CA589" s="5" t="str">
        <f t="shared" si="125"/>
        <v/>
      </c>
      <c r="CB589" s="14" t="str">
        <f t="shared" si="126"/>
        <v/>
      </c>
      <c r="CC589" s="25"/>
      <c r="CD589" s="15"/>
      <c r="CE589" s="5" t="str">
        <f t="shared" si="117"/>
        <v/>
      </c>
      <c r="CH589" s="5" t="str">
        <f t="shared" si="127"/>
        <v/>
      </c>
      <c r="CI589" s="5" t="str">
        <f>IF(J589="","",IFERROR(IF(VLOOKUP(J589,J$2:J588,1,0)=0,"",""),J589))</f>
        <v/>
      </c>
      <c r="CJ589" s="22" t="str">
        <f>IF(CI589="","",(IFERROR(VLOOKUP(MID(CI589,1,1),$DA$2:DE$28,3,0),0)+IFERROR(VLOOKUP(MID(CI589,2,1),DA$2:DE$28,4,0),0)+IFERROR(VLOOKUP(MID(CI589,3,1),DA$2:DE$28,5,0),0)+(ROW(CI589)/1000000000000)))</f>
        <v/>
      </c>
      <c r="CL589" s="5">
        <v>588</v>
      </c>
      <c r="CM589" s="5" t="str">
        <f>IFERROR(VLOOKUP(CL589,CH$2:CI1665,2,0),"")</f>
        <v/>
      </c>
      <c r="DG589" s="5" t="e">
        <f>IF(REPORTE!AH$2="si",IF(C589=VALUE(REPORTE!C$22),IF(SUM(DG590:DG$1993),CONCATENATE(INT(B589),", "),INT(B589)),""),IF(C589=VALUE(REPORTE!C$21),IF(SUM(DG590:DG$1993),CONCATENATE(INT(B589),", "),INT(B589)),""))</f>
        <v>#VALUE!</v>
      </c>
    </row>
    <row r="590" spans="1:112" s="5" customFormat="1" ht="15" customHeight="1" x14ac:dyDescent="0.25">
      <c r="A590" s="4" t="str">
        <f t="shared" ca="1" si="119"/>
        <v/>
      </c>
      <c r="B590" s="6"/>
      <c r="C590" s="6"/>
      <c r="D590" s="1" t="str">
        <f>IFERROR(INDEX('padron cfe'!B:B,MATCH(DATOS!C590,'padron cfe'!A:A,0),1),"")</f>
        <v/>
      </c>
      <c r="E590" s="4"/>
      <c r="F590" s="4"/>
      <c r="G590" s="4"/>
      <c r="H590" s="5" t="str">
        <f>IF(F590="","",IFERROR(CONCATENATE("PEUA",VLOOKUP(ESTADO,REPORTE!AV$2:AW$33,2,0),DIDTRITO_FORM,CADER_FORM,IFERROR(INDEX(BS:BS,MATCH(DAY(F590),BR:BR,0),1),DAY(F590)),IFERROR(INDEX(BS:BS,MATCH(MONTH(F590),BR:BR,0),1),MONTH(F590)),YEAR(F590),G590),""))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18"/>
        <v/>
      </c>
      <c r="T590" s="2" t="str">
        <f>IFERROR(INDEX('padron cfe'!D:D,MATCH(DATOS!C590,'padron cfe'!A:A,0),1),"")</f>
        <v/>
      </c>
      <c r="U590" s="4"/>
      <c r="V590" s="4"/>
      <c r="W590" s="4"/>
      <c r="X590" s="4"/>
      <c r="Y590" s="6"/>
      <c r="Z590" s="4"/>
      <c r="AA590" s="4" t="str">
        <f t="shared" si="120"/>
        <v/>
      </c>
      <c r="AB590" s="4"/>
      <c r="AC590" s="4"/>
      <c r="AD590" s="4"/>
      <c r="AE590" s="2" t="str">
        <f>IFERROR(IF(INDEX(AE$1:AE589,MATCH(J590,J$1:J589,0),1)=0,"",INDEX(AE$1:AE589,MATCH(J590,J$1:J589,0),1)),"")</f>
        <v/>
      </c>
      <c r="AF590" s="2" t="str">
        <f>IFERROR(IF(INDEX(AF$1:AF589,MATCH(J590,J$1:J589,0),1)=0,"",INDEX(AF$1:AF589,MATCH(J590,J$1:J589,0),1)),"")</f>
        <v/>
      </c>
      <c r="AG590" s="2" t="str">
        <f>IFERROR(IF(INDEX(AG$1:AG589,MATCH(J590,J$1:J589,0),1)=0,"",INDEX(AG$1:AG589,MATCH(J590,J$1:J589,0),1)),"")</f>
        <v/>
      </c>
      <c r="AH590" s="2"/>
      <c r="AI590" s="2"/>
      <c r="AJ590" s="2"/>
      <c r="AK590" s="4"/>
      <c r="AL590" s="4"/>
      <c r="AM590" s="4"/>
      <c r="AN590" s="4"/>
      <c r="AO590" s="4"/>
      <c r="AP590" s="4"/>
      <c r="AQ590" s="4"/>
      <c r="AR590" s="4"/>
      <c r="AS590" s="4"/>
      <c r="AU590" s="7"/>
      <c r="AV590" s="47"/>
      <c r="AW590" s="66"/>
      <c r="AX590" s="66"/>
      <c r="AY590" s="66"/>
      <c r="AZ590" s="78"/>
      <c r="BA590" s="66"/>
      <c r="BB590" s="66"/>
      <c r="BC590" s="4"/>
      <c r="BD590" s="69"/>
      <c r="BE590" s="4"/>
      <c r="BF590" s="4"/>
      <c r="BG590" s="9"/>
      <c r="BH590" s="4"/>
      <c r="BI590" s="4"/>
      <c r="BJ590" s="4"/>
      <c r="BK590" s="4"/>
      <c r="BL590" s="4"/>
      <c r="BM590" s="7" t="str">
        <f t="shared" ca="1" si="121"/>
        <v/>
      </c>
      <c r="BN590" s="75" t="str">
        <f t="shared" si="122"/>
        <v/>
      </c>
      <c r="BO590" s="75" t="str">
        <f t="shared" si="123"/>
        <v/>
      </c>
      <c r="BU590" s="4" t="str">
        <f>IF(IFERROR(VLOOKUP(C590,C591:C$1993,1,0),"")="","",COUNTIF(C:C,C590))</f>
        <v/>
      </c>
      <c r="BY590" s="5" t="str">
        <f>IF(B590="","",IF(BU590="",1+(MAX(BY$2:BY589)),""))</f>
        <v/>
      </c>
      <c r="BZ590" s="5" t="str">
        <f t="shared" si="124"/>
        <v/>
      </c>
      <c r="CA590" s="5" t="str">
        <f t="shared" si="125"/>
        <v/>
      </c>
      <c r="CB590" s="14" t="str">
        <f t="shared" si="126"/>
        <v/>
      </c>
      <c r="CC590" s="25"/>
      <c r="CD590" s="15"/>
      <c r="CE590" s="5" t="str">
        <f t="shared" si="117"/>
        <v/>
      </c>
      <c r="CH590" s="5" t="str">
        <f t="shared" si="127"/>
        <v/>
      </c>
      <c r="CI590" s="5" t="str">
        <f>IF(J590="","",IFERROR(IF(VLOOKUP(J590,J$2:J589,1,0)=0,"",""),J590))</f>
        <v/>
      </c>
      <c r="CJ590" s="22" t="str">
        <f>IF(CI590="","",(IFERROR(VLOOKUP(MID(CI590,1,1),$DA$2:DE$28,3,0),0)+IFERROR(VLOOKUP(MID(CI590,2,1),DA$2:DE$28,4,0),0)+IFERROR(VLOOKUP(MID(CI590,3,1),DA$2:DE$28,5,0),0)+(ROW(CI590)/1000000000000)))</f>
        <v/>
      </c>
      <c r="CL590" s="5">
        <v>589</v>
      </c>
      <c r="CM590" s="5" t="str">
        <f>IFERROR(VLOOKUP(CL590,CH$2:CI1666,2,0),"")</f>
        <v/>
      </c>
      <c r="DG590" s="5" t="e">
        <f>IF(REPORTE!AH$2="si",IF(C590=VALUE(REPORTE!C$22),IF(SUM(DG591:DG$1993),CONCATENATE(INT(B590),", "),INT(B590)),""),IF(C590=VALUE(REPORTE!C$21),IF(SUM(DG591:DG$1993),CONCATENATE(INT(B590),", "),INT(B590)),""))</f>
        <v>#VALUE!</v>
      </c>
      <c r="DH590" s="5" t="e">
        <f>CONCATENATE(DG590,DG591,DG592,DG593,DG594,DG595,DG596,DG597,DG598,DG599,DG600,DG601,DG602,DG603,DG604,DG605,DG606,DG607,DG608,DG609,DG610,DG611,DG612,DG613,DG614,DG615,DG616,DG617,DG618,DG619,DG620,DG621,DG622,DG623,DG624,DG625,DG626,DG627,DG628,DG629,DG630,DG631)</f>
        <v>#VALUE!</v>
      </c>
    </row>
    <row r="591" spans="1:112" s="5" customFormat="1" ht="15" customHeight="1" x14ac:dyDescent="0.25">
      <c r="A591" s="4" t="str">
        <f t="shared" ca="1" si="119"/>
        <v/>
      </c>
      <c r="B591" s="6"/>
      <c r="C591" s="6"/>
      <c r="D591" s="1" t="str">
        <f>IFERROR(INDEX('padron cfe'!B:B,MATCH(DATOS!C591,'padron cfe'!A:A,0),1),"")</f>
        <v/>
      </c>
      <c r="E591" s="4"/>
      <c r="F591" s="4"/>
      <c r="G591" s="4"/>
      <c r="H591" s="5" t="str">
        <f>IF(F591="","",IFERROR(CONCATENATE("PEUA",VLOOKUP(ESTADO,REPORTE!AV$2:AW$33,2,0),DIDTRITO_FORM,CADER_FORM,IFERROR(INDEX(BS:BS,MATCH(DAY(F591),BR:BR,0),1),DAY(F591)),IFERROR(INDEX(BS:BS,MATCH(MONTH(F591),BR:BR,0),1),MONTH(F591)),YEAR(F591),G591),""))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18"/>
        <v/>
      </c>
      <c r="T591" s="2" t="str">
        <f>IFERROR(INDEX('padron cfe'!D:D,MATCH(DATOS!C591,'padron cfe'!A:A,0),1),"")</f>
        <v/>
      </c>
      <c r="U591" s="4"/>
      <c r="V591" s="4"/>
      <c r="W591" s="4"/>
      <c r="X591" s="4"/>
      <c r="Y591" s="6"/>
      <c r="Z591" s="4"/>
      <c r="AA591" s="4" t="str">
        <f t="shared" si="120"/>
        <v/>
      </c>
      <c r="AB591" s="4"/>
      <c r="AC591" s="4"/>
      <c r="AD591" s="4"/>
      <c r="AE591" s="2" t="str">
        <f>IFERROR(IF(INDEX(AE$1:AE590,MATCH(J591,J$1:J590,0),1)=0,"",INDEX(AE$1:AE590,MATCH(J591,J$1:J590,0),1)),"")</f>
        <v/>
      </c>
      <c r="AF591" s="2" t="str">
        <f>IFERROR(IF(INDEX(AF$1:AF590,MATCH(J591,J$1:J590,0),1)=0,"",INDEX(AF$1:AF590,MATCH(J591,J$1:J590,0),1)),"")</f>
        <v/>
      </c>
      <c r="AG591" s="2" t="str">
        <f>IFERROR(IF(INDEX(AG$1:AG590,MATCH(J591,J$1:J590,0),1)=0,"",INDEX(AG$1:AG590,MATCH(J591,J$1:J590,0),1)),"")</f>
        <v/>
      </c>
      <c r="AH591" s="2"/>
      <c r="AI591" s="2"/>
      <c r="AJ591" s="2"/>
      <c r="AK591" s="4"/>
      <c r="AL591" s="4"/>
      <c r="AM591" s="4"/>
      <c r="AN591" s="4"/>
      <c r="AO591" s="4"/>
      <c r="AP591" s="4"/>
      <c r="AQ591" s="4"/>
      <c r="AR591" s="4"/>
      <c r="AS591" s="4"/>
      <c r="AU591" s="7"/>
      <c r="AV591" s="47"/>
      <c r="AW591" s="66"/>
      <c r="AX591" s="66"/>
      <c r="AY591" s="66"/>
      <c r="AZ591" s="78"/>
      <c r="BA591" s="66"/>
      <c r="BB591" s="66"/>
      <c r="BC591" s="4"/>
      <c r="BD591" s="69"/>
      <c r="BE591" s="4"/>
      <c r="BF591" s="4"/>
      <c r="BG591" s="9"/>
      <c r="BH591" s="4"/>
      <c r="BI591" s="4"/>
      <c r="BJ591" s="4"/>
      <c r="BK591" s="4"/>
      <c r="BL591" s="4"/>
      <c r="BM591" s="7" t="str">
        <f t="shared" ca="1" si="121"/>
        <v/>
      </c>
      <c r="BN591" s="75" t="str">
        <f t="shared" si="122"/>
        <v/>
      </c>
      <c r="BO591" s="75" t="str">
        <f t="shared" si="123"/>
        <v/>
      </c>
      <c r="BU591" s="4" t="str">
        <f>IF(IFERROR(VLOOKUP(C591,C592:C$1993,1,0),"")="","",COUNTIF(C:C,C591))</f>
        <v/>
      </c>
      <c r="BY591" s="5" t="str">
        <f>IF(B591="","",IF(BU591="",1+(MAX(BY$2:BY590)),""))</f>
        <v/>
      </c>
      <c r="BZ591" s="5" t="str">
        <f t="shared" si="124"/>
        <v/>
      </c>
      <c r="CA591" s="5" t="str">
        <f t="shared" si="125"/>
        <v/>
      </c>
      <c r="CB591" s="14" t="str">
        <f t="shared" si="126"/>
        <v/>
      </c>
      <c r="CC591" s="25"/>
      <c r="CD591" s="15"/>
      <c r="CE591" s="5" t="str">
        <f t="shared" si="117"/>
        <v/>
      </c>
      <c r="CH591" s="5" t="str">
        <f t="shared" si="127"/>
        <v/>
      </c>
      <c r="CI591" s="5" t="str">
        <f>IF(J591="","",IFERROR(IF(VLOOKUP(J591,J$2:J590,1,0)=0,"",""),J591))</f>
        <v/>
      </c>
      <c r="CJ591" s="22" t="str">
        <f>IF(CI591="","",(IFERROR(VLOOKUP(MID(CI591,1,1),$DA$2:DE$28,3,0),0)+IFERROR(VLOOKUP(MID(CI591,2,1),DA$2:DE$28,4,0),0)+IFERROR(VLOOKUP(MID(CI591,3,1),DA$2:DE$28,5,0),0)+(ROW(CI591)/1000000000000)))</f>
        <v/>
      </c>
      <c r="CL591" s="5">
        <v>590</v>
      </c>
      <c r="CM591" s="5" t="str">
        <f>IFERROR(VLOOKUP(CL591,CH$2:CI1667,2,0),"")</f>
        <v/>
      </c>
      <c r="DG591" s="5" t="e">
        <f>IF(REPORTE!AH$2="si",IF(C591=VALUE(REPORTE!C$22),IF(SUM(DG592:DG$1993),CONCATENATE(INT(B591),", "),INT(B591)),""),IF(C591=VALUE(REPORTE!C$21),IF(SUM(DG592:DG$1993),CONCATENATE(INT(B591),", "),INT(B591)),""))</f>
        <v>#VALUE!</v>
      </c>
    </row>
    <row r="592" spans="1:112" s="5" customFormat="1" ht="15" customHeight="1" x14ac:dyDescent="0.25">
      <c r="A592" s="4" t="str">
        <f t="shared" ca="1" si="119"/>
        <v/>
      </c>
      <c r="B592" s="6"/>
      <c r="C592" s="6"/>
      <c r="D592" s="1" t="str">
        <f>IFERROR(INDEX('padron cfe'!B:B,MATCH(DATOS!C592,'padron cfe'!A:A,0),1),"")</f>
        <v/>
      </c>
      <c r="E592" s="4"/>
      <c r="F592" s="4"/>
      <c r="G592" s="4"/>
      <c r="H592" s="5" t="str">
        <f>IF(F592="","",IFERROR(CONCATENATE("PEUA",VLOOKUP(ESTADO,REPORTE!AV$2:AW$33,2,0),DIDTRITO_FORM,CADER_FORM,IFERROR(INDEX(BS:BS,MATCH(DAY(F592),BR:BR,0),1),DAY(F592)),IFERROR(INDEX(BS:BS,MATCH(MONTH(F592),BR:BR,0),1),MONTH(F592)),YEAR(F592),G592),""))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18"/>
        <v/>
      </c>
      <c r="T592" s="2" t="str">
        <f>IFERROR(INDEX('padron cfe'!D:D,MATCH(DATOS!C592,'padron cfe'!A:A,0),1),"")</f>
        <v/>
      </c>
      <c r="U592" s="4"/>
      <c r="V592" s="4"/>
      <c r="W592" s="4"/>
      <c r="X592" s="4"/>
      <c r="Y592" s="6"/>
      <c r="Z592" s="4"/>
      <c r="AA592" s="4" t="str">
        <f t="shared" si="120"/>
        <v/>
      </c>
      <c r="AB592" s="4"/>
      <c r="AC592" s="4"/>
      <c r="AD592" s="4"/>
      <c r="AE592" s="2" t="str">
        <f>IFERROR(IF(INDEX(AE$1:AE591,MATCH(J592,J$1:J591,0),1)=0,"",INDEX(AE$1:AE591,MATCH(J592,J$1:J591,0),1)),"")</f>
        <v/>
      </c>
      <c r="AF592" s="2" t="str">
        <f>IFERROR(IF(INDEX(AF$1:AF591,MATCH(J592,J$1:J591,0),1)=0,"",INDEX(AF$1:AF591,MATCH(J592,J$1:J591,0),1)),"")</f>
        <v/>
      </c>
      <c r="AG592" s="2" t="str">
        <f>IFERROR(IF(INDEX(AG$1:AG591,MATCH(J592,J$1:J591,0),1)=0,"",INDEX(AG$1:AG591,MATCH(J592,J$1:J591,0),1)),"")</f>
        <v/>
      </c>
      <c r="AH592" s="2"/>
      <c r="AI592" s="2"/>
      <c r="AJ592" s="2"/>
      <c r="AK592" s="4"/>
      <c r="AL592" s="4"/>
      <c r="AM592" s="4"/>
      <c r="AN592" s="4"/>
      <c r="AO592" s="4"/>
      <c r="AP592" s="4"/>
      <c r="AQ592" s="4"/>
      <c r="AR592" s="4"/>
      <c r="AS592" s="4"/>
      <c r="AU592" s="7"/>
      <c r="AV592" s="47"/>
      <c r="AW592" s="66"/>
      <c r="AX592" s="66"/>
      <c r="AY592" s="66"/>
      <c r="AZ592" s="78"/>
      <c r="BA592" s="66"/>
      <c r="BB592" s="66"/>
      <c r="BC592" s="4"/>
      <c r="BD592" s="69"/>
      <c r="BE592" s="4"/>
      <c r="BF592" s="4"/>
      <c r="BG592" s="9"/>
      <c r="BH592" s="4"/>
      <c r="BI592" s="4"/>
      <c r="BJ592" s="4"/>
      <c r="BK592" s="4"/>
      <c r="BL592" s="4"/>
      <c r="BM592" s="7" t="str">
        <f t="shared" ca="1" si="121"/>
        <v/>
      </c>
      <c r="BN592" s="75" t="str">
        <f t="shared" si="122"/>
        <v/>
      </c>
      <c r="BO592" s="75" t="str">
        <f t="shared" si="123"/>
        <v/>
      </c>
      <c r="BU592" s="4" t="str">
        <f>IF(IFERROR(VLOOKUP(C592,C593:C$1993,1,0),"")="","",COUNTIF(C:C,C592))</f>
        <v/>
      </c>
      <c r="BY592" s="5" t="str">
        <f>IF(B592="","",IF(BU592="",1+(MAX(BY$2:BY591)),""))</f>
        <v/>
      </c>
      <c r="BZ592" s="5" t="str">
        <f t="shared" si="124"/>
        <v/>
      </c>
      <c r="CA592" s="5" t="str">
        <f t="shared" si="125"/>
        <v/>
      </c>
      <c r="CB592" s="14" t="str">
        <f t="shared" si="126"/>
        <v/>
      </c>
      <c r="CC592" s="25"/>
      <c r="CD592" s="15"/>
      <c r="CE592" s="5" t="str">
        <f t="shared" si="117"/>
        <v/>
      </c>
      <c r="CH592" s="5" t="str">
        <f t="shared" si="127"/>
        <v/>
      </c>
      <c r="CI592" s="5" t="str">
        <f>IF(J592="","",IFERROR(IF(VLOOKUP(J592,J$2:J591,1,0)=0,"",""),J592))</f>
        <v/>
      </c>
      <c r="CJ592" s="22" t="str">
        <f>IF(CI592="","",(IFERROR(VLOOKUP(MID(CI592,1,1),$DA$2:DE$28,3,0),0)+IFERROR(VLOOKUP(MID(CI592,2,1),DA$2:DE$28,4,0),0)+IFERROR(VLOOKUP(MID(CI592,3,1),DA$2:DE$28,5,0),0)+(ROW(CI592)/1000000000000)))</f>
        <v/>
      </c>
      <c r="CL592" s="5">
        <v>591</v>
      </c>
      <c r="CM592" s="5" t="str">
        <f>IFERROR(VLOOKUP(CL592,CH$2:CI1668,2,0),"")</f>
        <v/>
      </c>
      <c r="DG592" s="5" t="e">
        <f>IF(REPORTE!AH$2="si",IF(C592=VALUE(REPORTE!C$22),IF(SUM(DG593:DG$1993),CONCATENATE(INT(B592),", "),INT(B592)),""),IF(C592=VALUE(REPORTE!C$21),IF(SUM(DG593:DG$1993),CONCATENATE(INT(B592),", "),INT(B592)),""))</f>
        <v>#VALUE!</v>
      </c>
    </row>
    <row r="593" spans="1:118" s="5" customFormat="1" ht="15" customHeight="1" x14ac:dyDescent="0.25">
      <c r="A593" s="4" t="str">
        <f t="shared" ca="1" si="119"/>
        <v/>
      </c>
      <c r="B593" s="6"/>
      <c r="C593" s="6"/>
      <c r="D593" s="1" t="str">
        <f>IFERROR(INDEX('padron cfe'!B:B,MATCH(DATOS!C593,'padron cfe'!A:A,0),1),"")</f>
        <v/>
      </c>
      <c r="E593" s="4"/>
      <c r="F593" s="4"/>
      <c r="G593" s="4"/>
      <c r="H593" s="5" t="str">
        <f>IF(F593="","",IFERROR(CONCATENATE("PEUA",VLOOKUP(ESTADO,REPORTE!AV$2:AW$33,2,0),DIDTRITO_FORM,CADER_FORM,IFERROR(INDEX(BS:BS,MATCH(DAY(F593),BR:BR,0),1),DAY(F593)),IFERROR(INDEX(BS:BS,MATCH(MONTH(F593),BR:BR,0),1),MONTH(F593)),YEAR(F593),G593),""))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18"/>
        <v/>
      </c>
      <c r="T593" s="2" t="str">
        <f>IFERROR(INDEX('padron cfe'!D:D,MATCH(DATOS!C593,'padron cfe'!A:A,0),1),"")</f>
        <v/>
      </c>
      <c r="U593" s="4"/>
      <c r="V593" s="4"/>
      <c r="W593" s="4"/>
      <c r="X593" s="4"/>
      <c r="Y593" s="6"/>
      <c r="Z593" s="4"/>
      <c r="AA593" s="4" t="str">
        <f t="shared" si="120"/>
        <v/>
      </c>
      <c r="AB593" s="4"/>
      <c r="AC593" s="4"/>
      <c r="AD593" s="4"/>
      <c r="AE593" s="2" t="str">
        <f>IFERROR(IF(INDEX(AE$1:AE592,MATCH(J593,J$1:J592,0),1)=0,"",INDEX(AE$1:AE592,MATCH(J593,J$1:J592,0),1)),"")</f>
        <v/>
      </c>
      <c r="AF593" s="2" t="str">
        <f>IFERROR(IF(INDEX(AF$1:AF592,MATCH(J593,J$1:J592,0),1)=0,"",INDEX(AF$1:AF592,MATCH(J593,J$1:J592,0),1)),"")</f>
        <v/>
      </c>
      <c r="AG593" s="2" t="str">
        <f>IFERROR(IF(INDEX(AG$1:AG592,MATCH(J593,J$1:J592,0),1)=0,"",INDEX(AG$1:AG592,MATCH(J593,J$1:J592,0),1)),"")</f>
        <v/>
      </c>
      <c r="AH593" s="2"/>
      <c r="AI593" s="2"/>
      <c r="AJ593" s="2"/>
      <c r="AK593" s="4"/>
      <c r="AL593" s="4"/>
      <c r="AM593" s="4"/>
      <c r="AN593" s="4"/>
      <c r="AO593" s="4"/>
      <c r="AP593" s="4"/>
      <c r="AQ593" s="4"/>
      <c r="AR593" s="4"/>
      <c r="AS593" s="4"/>
      <c r="AU593" s="7"/>
      <c r="AV593" s="47"/>
      <c r="AW593" s="66"/>
      <c r="AX593" s="66"/>
      <c r="AY593" s="66"/>
      <c r="AZ593" s="78"/>
      <c r="BA593" s="66"/>
      <c r="BB593" s="66"/>
      <c r="BC593" s="4"/>
      <c r="BD593" s="69"/>
      <c r="BE593" s="4"/>
      <c r="BF593" s="4"/>
      <c r="BG593" s="9"/>
      <c r="BH593" s="4"/>
      <c r="BI593" s="4"/>
      <c r="BJ593" s="4"/>
      <c r="BK593" s="4"/>
      <c r="BL593" s="4"/>
      <c r="BM593" s="7" t="str">
        <f t="shared" ca="1" si="121"/>
        <v/>
      </c>
      <c r="BN593" s="75" t="str">
        <f t="shared" si="122"/>
        <v/>
      </c>
      <c r="BO593" s="75" t="str">
        <f t="shared" si="123"/>
        <v/>
      </c>
      <c r="BU593" s="4" t="str">
        <f>IF(IFERROR(VLOOKUP(C593,C594:C$1993,1,0),"")="","",COUNTIF(C:C,C593))</f>
        <v/>
      </c>
      <c r="BY593" s="5" t="str">
        <f>IF(B593="","",IF(BU593="",1+(MAX(BY$2:BY592)),""))</f>
        <v/>
      </c>
      <c r="BZ593" s="5" t="str">
        <f t="shared" si="124"/>
        <v/>
      </c>
      <c r="CA593" s="5" t="str">
        <f t="shared" si="125"/>
        <v/>
      </c>
      <c r="CB593" s="14" t="str">
        <f t="shared" si="126"/>
        <v/>
      </c>
      <c r="CC593" s="25"/>
      <c r="CD593" s="15"/>
      <c r="CE593" s="5" t="str">
        <f t="shared" si="117"/>
        <v/>
      </c>
      <c r="CH593" s="5" t="str">
        <f t="shared" si="127"/>
        <v/>
      </c>
      <c r="CI593" s="5" t="str">
        <f>IF(J593="","",IFERROR(IF(VLOOKUP(J593,J$2:J592,1,0)=0,"",""),J593))</f>
        <v/>
      </c>
      <c r="CJ593" s="22" t="str">
        <f>IF(CI593="","",(IFERROR(VLOOKUP(MID(CI593,1,1),$DA$2:DE$28,3,0),0)+IFERROR(VLOOKUP(MID(CI593,2,1),DA$2:DE$28,4,0),0)+IFERROR(VLOOKUP(MID(CI593,3,1),DA$2:DE$28,5,0),0)+(ROW(CI593)/1000000000000)))</f>
        <v/>
      </c>
      <c r="CL593" s="5">
        <v>592</v>
      </c>
      <c r="CM593" s="5" t="str">
        <f>IFERROR(VLOOKUP(CL593,CH$2:CI1669,2,0),"")</f>
        <v/>
      </c>
      <c r="DG593" s="5" t="e">
        <f>IF(REPORTE!AH$2="si",IF(C593=VALUE(REPORTE!C$22),IF(SUM(DG594:DG$1993),CONCATENATE(INT(B593),", "),INT(B593)),""),IF(C593=VALUE(REPORTE!C$21),IF(SUM(DG594:DG$1993),CONCATENATE(INT(B593),", "),INT(B593)),""))</f>
        <v>#VALUE!</v>
      </c>
    </row>
    <row r="594" spans="1:118" s="5" customFormat="1" ht="15" customHeight="1" x14ac:dyDescent="0.25">
      <c r="A594" s="4" t="str">
        <f t="shared" ca="1" si="119"/>
        <v/>
      </c>
      <c r="B594" s="6"/>
      <c r="C594" s="6"/>
      <c r="D594" s="1" t="str">
        <f>IFERROR(INDEX('padron cfe'!B:B,MATCH(DATOS!C594,'padron cfe'!A:A,0),1),"")</f>
        <v/>
      </c>
      <c r="E594" s="4"/>
      <c r="F594" s="4"/>
      <c r="G594" s="4"/>
      <c r="H594" s="5" t="str">
        <f>IF(F594="","",IFERROR(CONCATENATE("PEUA",VLOOKUP(ESTADO,REPORTE!AV$2:AW$33,2,0),DIDTRITO_FORM,CADER_FORM,IFERROR(INDEX(BS:BS,MATCH(DAY(F594),BR:BR,0),1),DAY(F594)),IFERROR(INDEX(BS:BS,MATCH(MONTH(F594),BR:BR,0),1),MONTH(F594)),YEAR(F594),G594),""))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18"/>
        <v/>
      </c>
      <c r="T594" s="2" t="str">
        <f>IFERROR(INDEX('padron cfe'!D:D,MATCH(DATOS!C594,'padron cfe'!A:A,0),1),"")</f>
        <v/>
      </c>
      <c r="U594" s="4"/>
      <c r="V594" s="4"/>
      <c r="W594" s="4"/>
      <c r="X594" s="4"/>
      <c r="Y594" s="6"/>
      <c r="Z594" s="4"/>
      <c r="AA594" s="4" t="str">
        <f t="shared" si="120"/>
        <v/>
      </c>
      <c r="AB594" s="4"/>
      <c r="AC594" s="4"/>
      <c r="AD594" s="4"/>
      <c r="AE594" s="2" t="str">
        <f>IFERROR(IF(INDEX(AE$1:AE593,MATCH(J594,J$1:J593,0),1)=0,"",INDEX(AE$1:AE593,MATCH(J594,J$1:J593,0),1)),"")</f>
        <v/>
      </c>
      <c r="AF594" s="2" t="str">
        <f>IFERROR(IF(INDEX(AF$1:AF593,MATCH(J594,J$1:J593,0),1)=0,"",INDEX(AF$1:AF593,MATCH(J594,J$1:J593,0),1)),"")</f>
        <v/>
      </c>
      <c r="AG594" s="2" t="str">
        <f>IFERROR(IF(INDEX(AG$1:AG593,MATCH(J594,J$1:J593,0),1)=0,"",INDEX(AG$1:AG593,MATCH(J594,J$1:J593,0),1)),"")</f>
        <v/>
      </c>
      <c r="AH594" s="2"/>
      <c r="AI594" s="2"/>
      <c r="AJ594" s="2"/>
      <c r="AK594" s="4"/>
      <c r="AL594" s="4"/>
      <c r="AM594" s="4"/>
      <c r="AN594" s="4"/>
      <c r="AO594" s="4"/>
      <c r="AP594" s="4"/>
      <c r="AQ594" s="4"/>
      <c r="AR594" s="4"/>
      <c r="AS594" s="4"/>
      <c r="AU594" s="7"/>
      <c r="AV594" s="47"/>
      <c r="AW594" s="66"/>
      <c r="AX594" s="66"/>
      <c r="AY594" s="66"/>
      <c r="AZ594" s="78"/>
      <c r="BA594" s="66"/>
      <c r="BB594" s="66"/>
      <c r="BC594" s="4"/>
      <c r="BD594" s="69"/>
      <c r="BE594" s="4"/>
      <c r="BF594" s="4"/>
      <c r="BG594" s="9"/>
      <c r="BH594" s="4"/>
      <c r="BI594" s="4"/>
      <c r="BJ594" s="4"/>
      <c r="BK594" s="4"/>
      <c r="BL594" s="4"/>
      <c r="BM594" s="7" t="str">
        <f t="shared" ca="1" si="121"/>
        <v/>
      </c>
      <c r="BN594" s="75" t="str">
        <f t="shared" si="122"/>
        <v/>
      </c>
      <c r="BO594" s="75" t="str">
        <f t="shared" si="123"/>
        <v/>
      </c>
      <c r="BU594" s="4" t="str">
        <f>IF(IFERROR(VLOOKUP(C594,C595:C$1993,1,0),"")="","",COUNTIF(C:C,C594))</f>
        <v/>
      </c>
      <c r="BY594" s="5" t="str">
        <f>IF(B594="","",IF(BU594="",1+(MAX(BY$2:BY593)),""))</f>
        <v/>
      </c>
      <c r="BZ594" s="5" t="str">
        <f t="shared" si="124"/>
        <v/>
      </c>
      <c r="CA594" s="5" t="str">
        <f t="shared" si="125"/>
        <v/>
      </c>
      <c r="CB594" s="14" t="str">
        <f t="shared" si="126"/>
        <v/>
      </c>
      <c r="CC594" s="25"/>
      <c r="CD594" s="15"/>
      <c r="CE594" s="5" t="str">
        <f t="shared" si="117"/>
        <v/>
      </c>
      <c r="CH594" s="5" t="str">
        <f t="shared" si="127"/>
        <v/>
      </c>
      <c r="CI594" s="5" t="str">
        <f>IF(J594="","",IFERROR(IF(VLOOKUP(J594,J$2:J593,1,0)=0,"",""),J594))</f>
        <v/>
      </c>
      <c r="CJ594" s="22" t="str">
        <f>IF(CI594="","",(IFERROR(VLOOKUP(MID(CI594,1,1),$DA$2:DE$28,3,0),0)+IFERROR(VLOOKUP(MID(CI594,2,1),DA$2:DE$28,4,0),0)+IFERROR(VLOOKUP(MID(CI594,3,1),DA$2:DE$28,5,0),0)+(ROW(CI594)/1000000000000)))</f>
        <v/>
      </c>
      <c r="CL594" s="5">
        <v>593</v>
      </c>
      <c r="CM594" s="5" t="str">
        <f>IFERROR(VLOOKUP(CL594,CH$2:CI1670,2,0),"")</f>
        <v/>
      </c>
      <c r="DG594" s="5" t="e">
        <f>IF(REPORTE!AH$2="si",IF(C594=VALUE(REPORTE!C$22),IF(SUM(DG595:DG$1993),CONCATENATE(INT(B594),", "),INT(B594)),""),IF(C594=VALUE(REPORTE!C$21),IF(SUM(DG595:DG$1993),CONCATENATE(INT(B594),", "),INT(B594)),""))</f>
        <v>#VALUE!</v>
      </c>
    </row>
    <row r="595" spans="1:118" s="5" customFormat="1" ht="15" customHeight="1" x14ac:dyDescent="0.25">
      <c r="A595" s="4" t="str">
        <f t="shared" ca="1" si="119"/>
        <v/>
      </c>
      <c r="B595" s="6"/>
      <c r="C595" s="6"/>
      <c r="D595" s="1" t="str">
        <f>IFERROR(INDEX('padron cfe'!B:B,MATCH(DATOS!C595,'padron cfe'!A:A,0),1),"")</f>
        <v/>
      </c>
      <c r="E595" s="4"/>
      <c r="F595" s="4"/>
      <c r="G595" s="4"/>
      <c r="H595" s="5" t="str">
        <f>IF(F595="","",IFERROR(CONCATENATE("PEUA",VLOOKUP(ESTADO,REPORTE!AV$2:AW$33,2,0),DIDTRITO_FORM,CADER_FORM,IFERROR(INDEX(BS:BS,MATCH(DAY(F595),BR:BR,0),1),DAY(F595)),IFERROR(INDEX(BS:BS,MATCH(MONTH(F595),BR:BR,0),1),MONTH(F595)),YEAR(F595),G595),""))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18"/>
        <v/>
      </c>
      <c r="T595" s="2" t="str">
        <f>IFERROR(INDEX('padron cfe'!D:D,MATCH(DATOS!C595,'padron cfe'!A:A,0),1),"")</f>
        <v/>
      </c>
      <c r="U595" s="4"/>
      <c r="V595" s="4"/>
      <c r="W595" s="4"/>
      <c r="X595" s="4"/>
      <c r="Y595" s="6"/>
      <c r="Z595" s="4"/>
      <c r="AA595" s="4" t="str">
        <f t="shared" si="120"/>
        <v/>
      </c>
      <c r="AB595" s="4"/>
      <c r="AC595" s="4"/>
      <c r="AD595" s="4"/>
      <c r="AE595" s="2" t="str">
        <f>IFERROR(IF(INDEX(AE$1:AE594,MATCH(J595,J$1:J594,0),1)=0,"",INDEX(AE$1:AE594,MATCH(J595,J$1:J594,0),1)),"")</f>
        <v/>
      </c>
      <c r="AF595" s="2" t="str">
        <f>IFERROR(IF(INDEX(AF$1:AF594,MATCH(J595,J$1:J594,0),1)=0,"",INDEX(AF$1:AF594,MATCH(J595,J$1:J594,0),1)),"")</f>
        <v/>
      </c>
      <c r="AG595" s="2" t="str">
        <f>IFERROR(IF(INDEX(AG$1:AG594,MATCH(J595,J$1:J594,0),1)=0,"",INDEX(AG$1:AG594,MATCH(J595,J$1:J594,0),1)),"")</f>
        <v/>
      </c>
      <c r="AH595" s="2"/>
      <c r="AI595" s="2"/>
      <c r="AJ595" s="2"/>
      <c r="AK595" s="4"/>
      <c r="AL595" s="4"/>
      <c r="AM595" s="4"/>
      <c r="AN595" s="4"/>
      <c r="AO595" s="4"/>
      <c r="AP595" s="4"/>
      <c r="AQ595" s="4"/>
      <c r="AR595" s="4"/>
      <c r="AS595" s="4"/>
      <c r="AU595" s="7"/>
      <c r="AV595" s="47"/>
      <c r="AW595" s="66"/>
      <c r="AX595" s="66"/>
      <c r="AY595" s="66"/>
      <c r="AZ595" s="78"/>
      <c r="BA595" s="66"/>
      <c r="BB595" s="66"/>
      <c r="BC595" s="4"/>
      <c r="BD595" s="69"/>
      <c r="BE595" s="4"/>
      <c r="BF595" s="4"/>
      <c r="BG595" s="9"/>
      <c r="BH595" s="4"/>
      <c r="BI595" s="4"/>
      <c r="BJ595" s="4"/>
      <c r="BK595" s="4"/>
      <c r="BL595" s="4"/>
      <c r="BM595" s="7" t="str">
        <f t="shared" ca="1" si="121"/>
        <v/>
      </c>
      <c r="BN595" s="75" t="str">
        <f t="shared" si="122"/>
        <v/>
      </c>
      <c r="BO595" s="75" t="str">
        <f t="shared" si="123"/>
        <v/>
      </c>
      <c r="BU595" s="4" t="str">
        <f>IF(IFERROR(VLOOKUP(C595,C596:C$1993,1,0),"")="","",COUNTIF(C:C,C595))</f>
        <v/>
      </c>
      <c r="BY595" s="5" t="str">
        <f>IF(B595="","",IF(BU595="",1+(MAX(BY$2:BY594)),""))</f>
        <v/>
      </c>
      <c r="BZ595" s="5" t="str">
        <f t="shared" si="124"/>
        <v/>
      </c>
      <c r="CA595" s="5" t="str">
        <f t="shared" si="125"/>
        <v/>
      </c>
      <c r="CB595" s="14" t="str">
        <f t="shared" si="126"/>
        <v/>
      </c>
      <c r="CC595" s="25"/>
      <c r="CD595" s="15"/>
      <c r="CE595" s="5" t="str">
        <f t="shared" si="117"/>
        <v/>
      </c>
      <c r="CH595" s="5" t="str">
        <f t="shared" si="127"/>
        <v/>
      </c>
      <c r="CI595" s="5" t="str">
        <f>IF(J595="","",IFERROR(IF(VLOOKUP(J595,J$2:J594,1,0)=0,"",""),J595))</f>
        <v/>
      </c>
      <c r="CJ595" s="22" t="str">
        <f>IF(CI595="","",(IFERROR(VLOOKUP(MID(CI595,1,1),$DA$2:DE$28,3,0),0)+IFERROR(VLOOKUP(MID(CI595,2,1),DA$2:DE$28,4,0),0)+IFERROR(VLOOKUP(MID(CI595,3,1),DA$2:DE$28,5,0),0)+(ROW(CI595)/1000000000000)))</f>
        <v/>
      </c>
      <c r="CL595" s="5">
        <v>594</v>
      </c>
      <c r="CM595" s="5" t="str">
        <f>IFERROR(VLOOKUP(CL595,CH$2:CI1671,2,0),"")</f>
        <v/>
      </c>
      <c r="DG595" s="5" t="e">
        <f>IF(REPORTE!AH$2="si",IF(C595=VALUE(REPORTE!C$22),IF(SUM(DG596:DG$1993),CONCATENATE(INT(B595),", "),INT(B595)),""),IF(C595=VALUE(REPORTE!C$21),IF(SUM(DG596:DG$1993),CONCATENATE(INT(B595),", "),INT(B595)),""))</f>
        <v>#VALUE!</v>
      </c>
    </row>
    <row r="596" spans="1:118" s="5" customFormat="1" ht="15" customHeight="1" x14ac:dyDescent="0.25">
      <c r="A596" s="4" t="str">
        <f t="shared" ca="1" si="119"/>
        <v/>
      </c>
      <c r="B596" s="6"/>
      <c r="C596" s="6"/>
      <c r="D596" s="1" t="str">
        <f>IFERROR(INDEX('padron cfe'!B:B,MATCH(DATOS!C596,'padron cfe'!A:A,0),1),"")</f>
        <v/>
      </c>
      <c r="E596" s="4"/>
      <c r="F596" s="4"/>
      <c r="G596" s="4"/>
      <c r="H596" s="5" t="str">
        <f>IF(F596="","",IFERROR(CONCATENATE("PEUA",VLOOKUP(ESTADO,REPORTE!AV$2:AW$33,2,0),DIDTRITO_FORM,CADER_FORM,IFERROR(INDEX(BS:BS,MATCH(DAY(F596),BR:BR,0),1),DAY(F596)),IFERROR(INDEX(BS:BS,MATCH(MONTH(F596),BR:BR,0),1),MONTH(F596)),YEAR(F596),G596),""))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18"/>
        <v/>
      </c>
      <c r="T596" s="2" t="str">
        <f>IFERROR(INDEX('padron cfe'!D:D,MATCH(DATOS!C596,'padron cfe'!A:A,0),1),"")</f>
        <v/>
      </c>
      <c r="U596" s="4"/>
      <c r="V596" s="4"/>
      <c r="W596" s="4"/>
      <c r="X596" s="4"/>
      <c r="Y596" s="6"/>
      <c r="Z596" s="4"/>
      <c r="AA596" s="4" t="str">
        <f t="shared" si="120"/>
        <v/>
      </c>
      <c r="AB596" s="4"/>
      <c r="AC596" s="4"/>
      <c r="AD596" s="4"/>
      <c r="AE596" s="2" t="str">
        <f>IFERROR(IF(INDEX(AE$1:AE595,MATCH(J596,J$1:J595,0),1)=0,"",INDEX(AE$1:AE595,MATCH(J596,J$1:J595,0),1)),"")</f>
        <v/>
      </c>
      <c r="AF596" s="2" t="str">
        <f>IFERROR(IF(INDEX(AF$1:AF595,MATCH(J596,J$1:J595,0),1)=0,"",INDEX(AF$1:AF595,MATCH(J596,J$1:J595,0),1)),"")</f>
        <v/>
      </c>
      <c r="AG596" s="2" t="str">
        <f>IFERROR(IF(INDEX(AG$1:AG595,MATCH(J596,J$1:J595,0),1)=0,"",INDEX(AG$1:AG595,MATCH(J596,J$1:J595,0),1)),"")</f>
        <v/>
      </c>
      <c r="AH596" s="2"/>
      <c r="AI596" s="2"/>
      <c r="AJ596" s="2"/>
      <c r="AK596" s="4"/>
      <c r="AL596" s="4"/>
      <c r="AM596" s="4"/>
      <c r="AN596" s="4"/>
      <c r="AO596" s="4"/>
      <c r="AP596" s="4"/>
      <c r="AQ596" s="4"/>
      <c r="AR596" s="4"/>
      <c r="AS596" s="4"/>
      <c r="AU596" s="7"/>
      <c r="AV596" s="47"/>
      <c r="AW596" s="66"/>
      <c r="AX596" s="66"/>
      <c r="AY596" s="66"/>
      <c r="AZ596" s="78"/>
      <c r="BA596" s="66"/>
      <c r="BB596" s="66"/>
      <c r="BC596" s="4"/>
      <c r="BD596" s="69"/>
      <c r="BE596" s="4"/>
      <c r="BF596" s="4"/>
      <c r="BG596" s="9"/>
      <c r="BH596" s="4"/>
      <c r="BI596" s="4"/>
      <c r="BJ596" s="4"/>
      <c r="BK596" s="4"/>
      <c r="BL596" s="4"/>
      <c r="BM596" s="7" t="str">
        <f t="shared" ca="1" si="121"/>
        <v/>
      </c>
      <c r="BN596" s="75" t="str">
        <f t="shared" si="122"/>
        <v/>
      </c>
      <c r="BO596" s="75" t="str">
        <f t="shared" si="123"/>
        <v/>
      </c>
      <c r="BU596" s="4" t="str">
        <f>IF(IFERROR(VLOOKUP(C596,C597:C$1993,1,0),"")="","",COUNTIF(C:C,C596))</f>
        <v/>
      </c>
      <c r="BY596" s="5" t="str">
        <f>IF(B596="","",IF(BU596="",1+(MAX(BY$2:BY595)),""))</f>
        <v/>
      </c>
      <c r="BZ596" s="5" t="str">
        <f t="shared" si="124"/>
        <v/>
      </c>
      <c r="CA596" s="5" t="str">
        <f t="shared" si="125"/>
        <v/>
      </c>
      <c r="CB596" s="14" t="str">
        <f t="shared" si="126"/>
        <v/>
      </c>
      <c r="CC596" s="25"/>
      <c r="CD596" s="15"/>
      <c r="CE596" s="5" t="str">
        <f t="shared" si="117"/>
        <v/>
      </c>
      <c r="CH596" s="5" t="str">
        <f t="shared" si="127"/>
        <v/>
      </c>
      <c r="CI596" s="5" t="str">
        <f>IF(J596="","",IFERROR(IF(VLOOKUP(J596,J$2:J595,1,0)=0,"",""),J596))</f>
        <v/>
      </c>
      <c r="CJ596" s="22" t="str">
        <f>IF(CI596="","",(IFERROR(VLOOKUP(MID(CI596,1,1),$DA$2:DE$28,3,0),0)+IFERROR(VLOOKUP(MID(CI596,2,1),DA$2:DE$28,4,0),0)+IFERROR(VLOOKUP(MID(CI596,3,1),DA$2:DE$28,5,0),0)+(ROW(CI596)/1000000000000)))</f>
        <v/>
      </c>
      <c r="CL596" s="5">
        <v>595</v>
      </c>
      <c r="CM596" s="5" t="str">
        <f>IFERROR(VLOOKUP(CL596,CH$2:CI1672,2,0),"")</f>
        <v/>
      </c>
      <c r="DG596" s="5" t="e">
        <f>IF(REPORTE!AH$2="si",IF(C596=VALUE(REPORTE!C$22),IF(SUM(DG597:DG$1993),CONCATENATE(INT(B596),", "),INT(B596)),""),IF(C596=VALUE(REPORTE!C$21),IF(SUM(DG597:DG$1993),CONCATENATE(INT(B596),", "),INT(B596)),""))</f>
        <v>#VALUE!</v>
      </c>
    </row>
    <row r="597" spans="1:118" s="5" customFormat="1" ht="15" customHeight="1" x14ac:dyDescent="0.25">
      <c r="A597" s="4" t="str">
        <f t="shared" ca="1" si="119"/>
        <v/>
      </c>
      <c r="B597" s="6"/>
      <c r="C597" s="6"/>
      <c r="D597" s="1" t="str">
        <f>IFERROR(INDEX('padron cfe'!B:B,MATCH(DATOS!C597,'padron cfe'!A:A,0),1),"")</f>
        <v/>
      </c>
      <c r="E597" s="4"/>
      <c r="F597" s="4"/>
      <c r="G597" s="4"/>
      <c r="H597" s="5" t="str">
        <f>IF(F597="","",IFERROR(CONCATENATE("PEUA",VLOOKUP(ESTADO,REPORTE!AV$2:AW$33,2,0),DIDTRITO_FORM,CADER_FORM,IFERROR(INDEX(BS:BS,MATCH(DAY(F597),BR:BR,0),1),DAY(F597)),IFERROR(INDEX(BS:BS,MATCH(MONTH(F597),BR:BR,0),1),MONTH(F597)),YEAR(F597),G597),""))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18"/>
        <v/>
      </c>
      <c r="T597" s="2" t="str">
        <f>IFERROR(INDEX('padron cfe'!D:D,MATCH(DATOS!C597,'padron cfe'!A:A,0),1),"")</f>
        <v/>
      </c>
      <c r="U597" s="4"/>
      <c r="V597" s="4"/>
      <c r="W597" s="4"/>
      <c r="X597" s="4"/>
      <c r="Y597" s="6"/>
      <c r="Z597" s="4"/>
      <c r="AA597" s="4" t="str">
        <f t="shared" si="120"/>
        <v/>
      </c>
      <c r="AB597" s="4"/>
      <c r="AC597" s="4"/>
      <c r="AD597" s="4"/>
      <c r="AE597" s="2" t="str">
        <f>IFERROR(IF(INDEX(AE$1:AE596,MATCH(J597,J$1:J596,0),1)=0,"",INDEX(AE$1:AE596,MATCH(J597,J$1:J596,0),1)),"")</f>
        <v/>
      </c>
      <c r="AF597" s="2" t="str">
        <f>IFERROR(IF(INDEX(AF$1:AF596,MATCH(J597,J$1:J596,0),1)=0,"",INDEX(AF$1:AF596,MATCH(J597,J$1:J596,0),1)),"")</f>
        <v/>
      </c>
      <c r="AG597" s="2" t="str">
        <f>IFERROR(IF(INDEX(AG$1:AG596,MATCH(J597,J$1:J596,0),1)=0,"",INDEX(AG$1:AG596,MATCH(J597,J$1:J596,0),1)),"")</f>
        <v/>
      </c>
      <c r="AH597" s="2"/>
      <c r="AI597" s="2"/>
      <c r="AJ597" s="2"/>
      <c r="AK597" s="4"/>
      <c r="AL597" s="4"/>
      <c r="AM597" s="4"/>
      <c r="AN597" s="4"/>
      <c r="AO597" s="4"/>
      <c r="AP597" s="4"/>
      <c r="AQ597" s="4"/>
      <c r="AR597" s="4"/>
      <c r="AS597" s="4"/>
      <c r="AU597" s="7"/>
      <c r="AV597" s="47"/>
      <c r="AW597" s="66"/>
      <c r="AX597" s="66"/>
      <c r="AY597" s="66"/>
      <c r="AZ597" s="78"/>
      <c r="BA597" s="66"/>
      <c r="BB597" s="66"/>
      <c r="BC597" s="4"/>
      <c r="BD597" s="69"/>
      <c r="BE597" s="4"/>
      <c r="BF597" s="4"/>
      <c r="BG597" s="9"/>
      <c r="BH597" s="4"/>
      <c r="BI597" s="4"/>
      <c r="BJ597" s="4"/>
      <c r="BK597" s="4"/>
      <c r="BL597" s="4"/>
      <c r="BM597" s="7" t="str">
        <f t="shared" ca="1" si="121"/>
        <v/>
      </c>
      <c r="BN597" s="75" t="str">
        <f t="shared" si="122"/>
        <v/>
      </c>
      <c r="BO597" s="75" t="str">
        <f t="shared" si="123"/>
        <v/>
      </c>
      <c r="BU597" s="4" t="str">
        <f>IF(IFERROR(VLOOKUP(C597,C598:C$1993,1,0),"")="","",COUNTIF(C:C,C597))</f>
        <v/>
      </c>
      <c r="BY597" s="5" t="str">
        <f>IF(B597="","",IF(BU597="",1+(MAX(BY$2:BY596)),""))</f>
        <v/>
      </c>
      <c r="BZ597" s="5" t="str">
        <f t="shared" si="124"/>
        <v/>
      </c>
      <c r="CA597" s="5" t="str">
        <f t="shared" si="125"/>
        <v/>
      </c>
      <c r="CB597" s="14" t="str">
        <f t="shared" si="126"/>
        <v/>
      </c>
      <c r="CC597" s="25"/>
      <c r="CD597" s="15"/>
      <c r="CE597" s="5" t="str">
        <f t="shared" si="117"/>
        <v/>
      </c>
      <c r="CH597" s="5" t="str">
        <f t="shared" si="127"/>
        <v/>
      </c>
      <c r="CI597" s="5" t="str">
        <f>IF(J597="","",IFERROR(IF(VLOOKUP(J597,J$2:J596,1,0)=0,"",""),J597))</f>
        <v/>
      </c>
      <c r="CJ597" s="22" t="str">
        <f>IF(CI597="","",(IFERROR(VLOOKUP(MID(CI597,1,1),$DA$2:DE$28,3,0),0)+IFERROR(VLOOKUP(MID(CI597,2,1),DA$2:DE$28,4,0),0)+IFERROR(VLOOKUP(MID(CI597,3,1),DA$2:DE$28,5,0),0)+(ROW(CI597)/1000000000000)))</f>
        <v/>
      </c>
      <c r="CL597" s="5">
        <v>596</v>
      </c>
      <c r="CM597" s="5" t="str">
        <f>IFERROR(VLOOKUP(CL597,CH$2:CI1673,2,0),"")</f>
        <v/>
      </c>
      <c r="DG597" s="5" t="e">
        <f>IF(REPORTE!AH$2="si",IF(C597=VALUE(REPORTE!C$22),IF(SUM(DG598:DG$1993),CONCATENATE(INT(B597),", "),INT(B597)),""),IF(C597=VALUE(REPORTE!C$21),IF(SUM(DG598:DG$1993),CONCATENATE(INT(B597),", "),INT(B597)),""))</f>
        <v>#VALUE!</v>
      </c>
    </row>
    <row r="598" spans="1:118" s="5" customFormat="1" ht="15" customHeight="1" x14ac:dyDescent="0.25">
      <c r="A598" s="4" t="str">
        <f t="shared" ca="1" si="119"/>
        <v/>
      </c>
      <c r="B598" s="6"/>
      <c r="C598" s="6"/>
      <c r="D598" s="1" t="str">
        <f>IFERROR(INDEX('padron cfe'!B:B,MATCH(DATOS!C598,'padron cfe'!A:A,0),1),"")</f>
        <v/>
      </c>
      <c r="E598" s="4"/>
      <c r="F598" s="4"/>
      <c r="G598" s="4"/>
      <c r="H598" s="5" t="str">
        <f>IF(F598="","",IFERROR(CONCATENATE("PEUA",VLOOKUP(ESTADO,REPORTE!AV$2:AW$33,2,0),DIDTRITO_FORM,CADER_FORM,IFERROR(INDEX(BS:BS,MATCH(DAY(F598),BR:BR,0),1),DAY(F598)),IFERROR(INDEX(BS:BS,MATCH(MONTH(F598),BR:BR,0),1),MONTH(F598)),YEAR(F598),G598),""))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18"/>
        <v/>
      </c>
      <c r="T598" s="2" t="str">
        <f>IFERROR(INDEX('padron cfe'!D:D,MATCH(DATOS!C598,'padron cfe'!A:A,0),1),"")</f>
        <v/>
      </c>
      <c r="U598" s="4"/>
      <c r="V598" s="4"/>
      <c r="W598" s="4"/>
      <c r="X598" s="4"/>
      <c r="Y598" s="6"/>
      <c r="Z598" s="4"/>
      <c r="AA598" s="4" t="str">
        <f t="shared" si="120"/>
        <v/>
      </c>
      <c r="AB598" s="4"/>
      <c r="AC598" s="4"/>
      <c r="AD598" s="4"/>
      <c r="AE598" s="2" t="str">
        <f>IFERROR(IF(INDEX(AE$1:AE597,MATCH(J598,J$1:J597,0),1)=0,"",INDEX(AE$1:AE597,MATCH(J598,J$1:J597,0),1)),"")</f>
        <v/>
      </c>
      <c r="AF598" s="2" t="str">
        <f>IFERROR(IF(INDEX(AF$1:AF597,MATCH(J598,J$1:J597,0),1)=0,"",INDEX(AF$1:AF597,MATCH(J598,J$1:J597,0),1)),"")</f>
        <v/>
      </c>
      <c r="AG598" s="2" t="str">
        <f>IFERROR(IF(INDEX(AG$1:AG597,MATCH(J598,J$1:J597,0),1)=0,"",INDEX(AG$1:AG597,MATCH(J598,J$1:J597,0),1)),"")</f>
        <v/>
      </c>
      <c r="AH598" s="2"/>
      <c r="AI598" s="2"/>
      <c r="AJ598" s="2"/>
      <c r="AK598" s="4"/>
      <c r="AL598" s="4"/>
      <c r="AM598" s="4"/>
      <c r="AN598" s="4"/>
      <c r="AO598" s="4"/>
      <c r="AP598" s="4"/>
      <c r="AQ598" s="4"/>
      <c r="AR598" s="4"/>
      <c r="AS598" s="4"/>
      <c r="AU598" s="7"/>
      <c r="AV598" s="47"/>
      <c r="AW598" s="66"/>
      <c r="AX598" s="66"/>
      <c r="AY598" s="66"/>
      <c r="AZ598" s="78"/>
      <c r="BA598" s="66"/>
      <c r="BB598" s="66"/>
      <c r="BC598" s="4"/>
      <c r="BD598" s="69"/>
      <c r="BE598" s="4"/>
      <c r="BF598" s="4"/>
      <c r="BG598" s="9"/>
      <c r="BH598" s="4"/>
      <c r="BI598" s="4"/>
      <c r="BJ598" s="4"/>
      <c r="BK598" s="4"/>
      <c r="BL598" s="4"/>
      <c r="BM598" s="7" t="str">
        <f t="shared" ca="1" si="121"/>
        <v/>
      </c>
      <c r="BN598" s="75" t="str">
        <f t="shared" si="122"/>
        <v/>
      </c>
      <c r="BO598" s="75" t="str">
        <f t="shared" si="123"/>
        <v/>
      </c>
      <c r="BU598" s="4" t="str">
        <f>IF(IFERROR(VLOOKUP(C598,C599:C$1993,1,0),"")="","",COUNTIF(C:C,C598))</f>
        <v/>
      </c>
      <c r="BY598" s="5" t="str">
        <f>IF(B598="","",IF(BU598="",1+(MAX(BY$2:BY597)),""))</f>
        <v/>
      </c>
      <c r="BZ598" s="5" t="str">
        <f t="shared" si="124"/>
        <v/>
      </c>
      <c r="CA598" s="5" t="str">
        <f t="shared" si="125"/>
        <v/>
      </c>
      <c r="CB598" s="14" t="str">
        <f t="shared" si="126"/>
        <v/>
      </c>
      <c r="CC598" s="25"/>
      <c r="CD598" s="15"/>
      <c r="CE598" s="5" t="str">
        <f t="shared" ref="CE598:CE661" si="128">CONCATENATE(AK598,AL598,AM598,AN598,AO598)</f>
        <v/>
      </c>
      <c r="CH598" s="5" t="str">
        <f t="shared" si="127"/>
        <v/>
      </c>
      <c r="CI598" s="5" t="str">
        <f>IF(J598="","",IFERROR(IF(VLOOKUP(J598,J$2:J597,1,0)=0,"",""),J598))</f>
        <v/>
      </c>
      <c r="CJ598" s="22" t="str">
        <f>IF(CI598="","",(IFERROR(VLOOKUP(MID(CI598,1,1),$DA$2:DE$28,3,0),0)+IFERROR(VLOOKUP(MID(CI598,2,1),DA$2:DE$28,4,0),0)+IFERROR(VLOOKUP(MID(CI598,3,1),DA$2:DE$28,5,0),0)+(ROW(CI598)/1000000000000)))</f>
        <v/>
      </c>
      <c r="CL598" s="5">
        <v>597</v>
      </c>
      <c r="CM598" s="5" t="str">
        <f>IFERROR(VLOOKUP(CL598,CH$2:CI1674,2,0),"")</f>
        <v/>
      </c>
      <c r="DG598" s="5" t="e">
        <f>IF(REPORTE!AH$2="si",IF(C598=VALUE(REPORTE!C$22),IF(SUM(DG599:DG$1993),CONCATENATE(INT(B598),", "),INT(B598)),""),IF(C598=VALUE(REPORTE!C$21),IF(SUM(DG599:DG$1993),CONCATENATE(INT(B598),", "),INT(B598)),""))</f>
        <v>#VALUE!</v>
      </c>
    </row>
    <row r="599" spans="1:118" s="5" customFormat="1" ht="15" customHeight="1" x14ac:dyDescent="0.25">
      <c r="A599" s="4" t="str">
        <f t="shared" ca="1" si="119"/>
        <v/>
      </c>
      <c r="B599" s="6"/>
      <c r="C599" s="6"/>
      <c r="D599" s="1" t="str">
        <f>IFERROR(INDEX('padron cfe'!B:B,MATCH(DATOS!C599,'padron cfe'!A:A,0),1),"")</f>
        <v/>
      </c>
      <c r="E599" s="4"/>
      <c r="F599" s="4"/>
      <c r="G599" s="4"/>
      <c r="H599" s="5" t="str">
        <f>IF(F599="","",IFERROR(CONCATENATE("PEUA",VLOOKUP(ESTADO,REPORTE!AV$2:AW$33,2,0),DIDTRITO_FORM,CADER_FORM,IFERROR(INDEX(BS:BS,MATCH(DAY(F599),BR:BR,0),1),DAY(F599)),IFERROR(INDEX(BS:BS,MATCH(MONTH(F599),BR:BR,0),1),MONTH(F599)),YEAR(F599),G599),""))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18"/>
        <v/>
      </c>
      <c r="T599" s="2" t="str">
        <f>IFERROR(INDEX('padron cfe'!D:D,MATCH(DATOS!C599,'padron cfe'!A:A,0),1),"")</f>
        <v/>
      </c>
      <c r="U599" s="4"/>
      <c r="V599" s="4"/>
      <c r="W599" s="4"/>
      <c r="X599" s="4"/>
      <c r="Y599" s="6"/>
      <c r="Z599" s="4"/>
      <c r="AA599" s="4" t="str">
        <f t="shared" si="120"/>
        <v/>
      </c>
      <c r="AB599" s="4"/>
      <c r="AC599" s="4"/>
      <c r="AD599" s="4"/>
      <c r="AE599" s="2" t="str">
        <f>IFERROR(IF(INDEX(AE$1:AE598,MATCH(J599,J$1:J598,0),1)=0,"",INDEX(AE$1:AE598,MATCH(J599,J$1:J598,0),1)),"")</f>
        <v/>
      </c>
      <c r="AF599" s="2" t="str">
        <f>IFERROR(IF(INDEX(AF$1:AF598,MATCH(J599,J$1:J598,0),1)=0,"",INDEX(AF$1:AF598,MATCH(J599,J$1:J598,0),1)),"")</f>
        <v/>
      </c>
      <c r="AG599" s="2" t="str">
        <f>IFERROR(IF(INDEX(AG$1:AG598,MATCH(J599,J$1:J598,0),1)=0,"",INDEX(AG$1:AG598,MATCH(J599,J$1:J598,0),1)),"")</f>
        <v/>
      </c>
      <c r="AH599" s="2"/>
      <c r="AI599" s="2"/>
      <c r="AJ599" s="2"/>
      <c r="AK599" s="4"/>
      <c r="AL599" s="4"/>
      <c r="AM599" s="4"/>
      <c r="AN599" s="4"/>
      <c r="AO599" s="4"/>
      <c r="AP599" s="4"/>
      <c r="AQ599" s="4"/>
      <c r="AR599" s="4"/>
      <c r="AS599" s="4"/>
      <c r="AU599" s="7"/>
      <c r="AV599" s="47"/>
      <c r="AW599" s="66"/>
      <c r="AX599" s="66"/>
      <c r="AY599" s="66"/>
      <c r="AZ599" s="78"/>
      <c r="BA599" s="66"/>
      <c r="BB599" s="66"/>
      <c r="BC599" s="4"/>
      <c r="BD599" s="69"/>
      <c r="BE599" s="4"/>
      <c r="BF599" s="4"/>
      <c r="BG599" s="9"/>
      <c r="BH599" s="4"/>
      <c r="BI599" s="4"/>
      <c r="BJ599" s="4"/>
      <c r="BK599" s="4"/>
      <c r="BL599" s="4"/>
      <c r="BM599" s="7" t="str">
        <f t="shared" ca="1" si="121"/>
        <v/>
      </c>
      <c r="BN599" s="75" t="str">
        <f t="shared" si="122"/>
        <v/>
      </c>
      <c r="BO599" s="75" t="str">
        <f t="shared" si="123"/>
        <v/>
      </c>
      <c r="BU599" s="4" t="str">
        <f>IF(IFERROR(VLOOKUP(C599,C600:C$1993,1,0),"")="","",COUNTIF(C:C,C599))</f>
        <v/>
      </c>
      <c r="BY599" s="5" t="str">
        <f>IF(B599="","",IF(BU599="",1+(MAX(BY$2:BY598)),""))</f>
        <v/>
      </c>
      <c r="BZ599" s="5" t="str">
        <f t="shared" si="124"/>
        <v/>
      </c>
      <c r="CA599" s="5" t="str">
        <f t="shared" si="125"/>
        <v/>
      </c>
      <c r="CB599" s="14" t="str">
        <f t="shared" si="126"/>
        <v/>
      </c>
      <c r="CC599" s="25"/>
      <c r="CD599" s="15"/>
      <c r="CE599" s="5" t="str">
        <f t="shared" si="128"/>
        <v/>
      </c>
      <c r="CH599" s="5" t="str">
        <f t="shared" si="127"/>
        <v/>
      </c>
      <c r="CI599" s="5" t="str">
        <f>IF(J599="","",IFERROR(IF(VLOOKUP(J599,J$2:J598,1,0)=0,"",""),J599))</f>
        <v/>
      </c>
      <c r="CJ599" s="22" t="str">
        <f>IF(CI599="","",(IFERROR(VLOOKUP(MID(CI599,1,1),$DA$2:DE$28,3,0),0)+IFERROR(VLOOKUP(MID(CI599,2,1),DA$2:DE$28,4,0),0)+IFERROR(VLOOKUP(MID(CI599,3,1),DA$2:DE$28,5,0),0)+(ROW(CI599)/1000000000000)))</f>
        <v/>
      </c>
      <c r="CL599" s="5">
        <v>598</v>
      </c>
      <c r="CM599" s="5" t="str">
        <f>IFERROR(VLOOKUP(CL599,CH$2:CI1675,2,0),"")</f>
        <v/>
      </c>
      <c r="DG599" s="5" t="e">
        <f>IF(REPORTE!AH$2="si",IF(C599=VALUE(REPORTE!C$22),IF(SUM(DG600:DG$1993),CONCATENATE(INT(B599),", "),INT(B599)),""),IF(C599=VALUE(REPORTE!C$21),IF(SUM(DG600:DG$1993),CONCATENATE(INT(B599),", "),INT(B599)),""))</f>
        <v>#VALUE!</v>
      </c>
    </row>
    <row r="600" spans="1:118" s="5" customFormat="1" ht="15" customHeight="1" x14ac:dyDescent="0.25">
      <c r="A600" s="4" t="str">
        <f t="shared" ca="1" si="119"/>
        <v/>
      </c>
      <c r="B600" s="6"/>
      <c r="C600" s="6"/>
      <c r="D600" s="1" t="str">
        <f>IFERROR(INDEX('padron cfe'!B:B,MATCH(DATOS!C600,'padron cfe'!A:A,0),1),"")</f>
        <v/>
      </c>
      <c r="E600" s="4"/>
      <c r="F600" s="4"/>
      <c r="G600" s="4"/>
      <c r="H600" s="5" t="str">
        <f>IF(F600="","",IFERROR(CONCATENATE("PEUA",VLOOKUP(ESTADO,REPORTE!AV$2:AW$33,2,0),DIDTRITO_FORM,CADER_FORM,IFERROR(INDEX(BS:BS,MATCH(DAY(F600),BR:BR,0),1),DAY(F600)),IFERROR(INDEX(BS:BS,MATCH(MONTH(F600),BR:BR,0),1),MONTH(F600)),YEAR(F600),G600),""))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18"/>
        <v/>
      </c>
      <c r="T600" s="2" t="str">
        <f>IFERROR(INDEX('padron cfe'!D:D,MATCH(DATOS!C600,'padron cfe'!A:A,0),1),"")</f>
        <v/>
      </c>
      <c r="U600" s="4"/>
      <c r="V600" s="4"/>
      <c r="W600" s="4"/>
      <c r="X600" s="4"/>
      <c r="Y600" s="6"/>
      <c r="Z600" s="4"/>
      <c r="AA600" s="4" t="str">
        <f t="shared" si="120"/>
        <v/>
      </c>
      <c r="AB600" s="4"/>
      <c r="AC600" s="4"/>
      <c r="AD600" s="4"/>
      <c r="AE600" s="2" t="str">
        <f>IFERROR(IF(INDEX(AE$1:AE599,MATCH(J600,J$1:J599,0),1)=0,"",INDEX(AE$1:AE599,MATCH(J600,J$1:J599,0),1)),"")</f>
        <v/>
      </c>
      <c r="AF600" s="2" t="str">
        <f>IFERROR(IF(INDEX(AF$1:AF599,MATCH(J600,J$1:J599,0),1)=0,"",INDEX(AF$1:AF599,MATCH(J600,J$1:J599,0),1)),"")</f>
        <v/>
      </c>
      <c r="AG600" s="2" t="str">
        <f>IFERROR(IF(INDEX(AG$1:AG599,MATCH(J600,J$1:J599,0),1)=0,"",INDEX(AG$1:AG599,MATCH(J600,J$1:J599,0),1)),"")</f>
        <v/>
      </c>
      <c r="AH600" s="2"/>
      <c r="AI600" s="2"/>
      <c r="AJ600" s="2"/>
      <c r="AK600" s="4"/>
      <c r="AL600" s="4"/>
      <c r="AM600" s="4"/>
      <c r="AN600" s="4"/>
      <c r="AO600" s="4"/>
      <c r="AP600" s="4"/>
      <c r="AQ600" s="4"/>
      <c r="AR600" s="4"/>
      <c r="AS600" s="4"/>
      <c r="AU600" s="7"/>
      <c r="AV600" s="47"/>
      <c r="AW600" s="66"/>
      <c r="AX600" s="66"/>
      <c r="AY600" s="66"/>
      <c r="AZ600" s="78"/>
      <c r="BA600" s="66"/>
      <c r="BB600" s="66"/>
      <c r="BC600" s="4"/>
      <c r="BD600" s="69"/>
      <c r="BE600" s="4"/>
      <c r="BF600" s="4"/>
      <c r="BG600" s="9"/>
      <c r="BH600" s="4"/>
      <c r="BI600" s="4"/>
      <c r="BJ600" s="4"/>
      <c r="BK600" s="4"/>
      <c r="BL600" s="4"/>
      <c r="BM600" s="7" t="str">
        <f t="shared" ca="1" si="121"/>
        <v/>
      </c>
      <c r="BN600" s="75" t="str">
        <f t="shared" si="122"/>
        <v/>
      </c>
      <c r="BO600" s="75" t="str">
        <f t="shared" si="123"/>
        <v/>
      </c>
      <c r="BU600" s="4" t="str">
        <f>IF(IFERROR(VLOOKUP(C600,C601:C$1993,1,0),"")="","",COUNTIF(C:C,C600))</f>
        <v/>
      </c>
      <c r="BY600" s="5" t="str">
        <f>IF(B600="","",IF(BU600="",1+(MAX(BY$2:BY599)),""))</f>
        <v/>
      </c>
      <c r="BZ600" s="5" t="str">
        <f t="shared" si="124"/>
        <v/>
      </c>
      <c r="CA600" s="5" t="str">
        <f t="shared" si="125"/>
        <v/>
      </c>
      <c r="CB600" s="14" t="str">
        <f t="shared" si="126"/>
        <v/>
      </c>
      <c r="CC600" s="25"/>
      <c r="CD600" s="15"/>
      <c r="CE600" s="5" t="str">
        <f t="shared" si="128"/>
        <v/>
      </c>
      <c r="CH600" s="5" t="str">
        <f t="shared" si="127"/>
        <v/>
      </c>
      <c r="CI600" s="5" t="str">
        <f>IF(J600="","",IFERROR(IF(VLOOKUP(J600,J$2:J599,1,0)=0,"",""),J600))</f>
        <v/>
      </c>
      <c r="CJ600" s="22" t="str">
        <f>IF(CI600="","",(IFERROR(VLOOKUP(MID(CI600,1,1),$DA$2:DE$28,3,0),0)+IFERROR(VLOOKUP(MID(CI600,2,1),DA$2:DE$28,4,0),0)+IFERROR(VLOOKUP(MID(CI600,3,1),DA$2:DE$28,5,0),0)+(ROW(CI600)/1000000000000)))</f>
        <v/>
      </c>
      <c r="CL600" s="5">
        <v>599</v>
      </c>
      <c r="CM600" s="5" t="str">
        <f>IFERROR(VLOOKUP(CL600,CH$2:CI1676,2,0),"")</f>
        <v/>
      </c>
      <c r="DG600" s="5" t="e">
        <f>IF(REPORTE!AH$2="si",IF(C600=VALUE(REPORTE!C$22),IF(SUM(DG601:DG$1993),CONCATENATE(INT(B600),", "),INT(B600)),""),IF(C600=VALUE(REPORTE!C$21),IF(SUM(DG601:DG$1993),CONCATENATE(INT(B600),", "),INT(B600)),""))</f>
        <v>#VALUE!</v>
      </c>
    </row>
    <row r="601" spans="1:118" s="5" customFormat="1" ht="15" customHeight="1" x14ac:dyDescent="0.25">
      <c r="A601" s="4" t="str">
        <f t="shared" ca="1" si="119"/>
        <v/>
      </c>
      <c r="B601" s="6"/>
      <c r="C601" s="6"/>
      <c r="D601" s="1" t="str">
        <f>IFERROR(INDEX('padron cfe'!B:B,MATCH(DATOS!C601,'padron cfe'!A:A,0),1),"")</f>
        <v/>
      </c>
      <c r="E601" s="4"/>
      <c r="F601" s="4"/>
      <c r="G601" s="4"/>
      <c r="H601" s="5" t="str">
        <f>IF(F601="","",IFERROR(CONCATENATE("PEUA",VLOOKUP(ESTADO,REPORTE!AV$2:AW$33,2,0),DIDTRITO_FORM,CADER_FORM,IFERROR(INDEX(BS:BS,MATCH(DAY(F601),BR:BR,0),1),DAY(F601)),IFERROR(INDEX(BS:BS,MATCH(MONTH(F601),BR:BR,0),1),MONTH(F601)),YEAR(F601),G601),""))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18"/>
        <v/>
      </c>
      <c r="T601" s="2" t="str">
        <f>IFERROR(INDEX('padron cfe'!D:D,MATCH(DATOS!C601,'padron cfe'!A:A,0),1),"")</f>
        <v/>
      </c>
      <c r="U601" s="4"/>
      <c r="V601" s="4"/>
      <c r="W601" s="4"/>
      <c r="X601" s="4"/>
      <c r="Y601" s="6"/>
      <c r="Z601" s="4"/>
      <c r="AA601" s="4" t="str">
        <f t="shared" si="120"/>
        <v/>
      </c>
      <c r="AB601" s="4"/>
      <c r="AC601" s="4"/>
      <c r="AD601" s="4"/>
      <c r="AE601" s="2" t="str">
        <f>IFERROR(IF(INDEX(AE$1:AE600,MATCH(J601,J$1:J600,0),1)=0,"",INDEX(AE$1:AE600,MATCH(J601,J$1:J600,0),1)),"")</f>
        <v/>
      </c>
      <c r="AF601" s="2" t="str">
        <f>IFERROR(IF(INDEX(AF$1:AF600,MATCH(J601,J$1:J600,0),1)=0,"",INDEX(AF$1:AF600,MATCH(J601,J$1:J600,0),1)),"")</f>
        <v/>
      </c>
      <c r="AG601" s="2" t="str">
        <f>IFERROR(IF(INDEX(AG$1:AG600,MATCH(J601,J$1:J600,0),1)=0,"",INDEX(AG$1:AG600,MATCH(J601,J$1:J600,0),1)),"")</f>
        <v/>
      </c>
      <c r="AH601" s="2"/>
      <c r="AI601" s="2"/>
      <c r="AJ601" s="2"/>
      <c r="AK601" s="4"/>
      <c r="AL601" s="4"/>
      <c r="AM601" s="4"/>
      <c r="AN601" s="4"/>
      <c r="AO601" s="4"/>
      <c r="AP601" s="4"/>
      <c r="AQ601" s="4"/>
      <c r="AR601" s="4"/>
      <c r="AS601" s="4"/>
      <c r="AU601" s="7"/>
      <c r="AV601" s="47"/>
      <c r="AW601" s="66"/>
      <c r="AX601" s="66"/>
      <c r="AY601" s="66"/>
      <c r="AZ601" s="78"/>
      <c r="BA601" s="66"/>
      <c r="BB601" s="66"/>
      <c r="BC601" s="4"/>
      <c r="BD601" s="69"/>
      <c r="BE601" s="4"/>
      <c r="BF601" s="4"/>
      <c r="BG601" s="9"/>
      <c r="BH601" s="4"/>
      <c r="BI601" s="4"/>
      <c r="BJ601" s="4"/>
      <c r="BK601" s="4"/>
      <c r="BL601" s="4"/>
      <c r="BM601" s="7" t="str">
        <f t="shared" ca="1" si="121"/>
        <v/>
      </c>
      <c r="BN601" s="75" t="str">
        <f t="shared" si="122"/>
        <v/>
      </c>
      <c r="BO601" s="75" t="str">
        <f t="shared" si="123"/>
        <v/>
      </c>
      <c r="BU601" s="4" t="str">
        <f>IF(IFERROR(VLOOKUP(C601,C602:C$1993,1,0),"")="","",COUNTIF(C:C,C601))</f>
        <v/>
      </c>
      <c r="BY601" s="5" t="str">
        <f>IF(B601="","",IF(BU601="",1+(MAX(BY$2:BY600)),""))</f>
        <v/>
      </c>
      <c r="BZ601" s="5" t="str">
        <f t="shared" si="124"/>
        <v/>
      </c>
      <c r="CA601" s="5" t="str">
        <f t="shared" si="125"/>
        <v/>
      </c>
      <c r="CB601" s="14" t="str">
        <f t="shared" si="126"/>
        <v/>
      </c>
      <c r="CC601" s="25"/>
      <c r="CD601" s="15"/>
      <c r="CE601" s="5" t="str">
        <f t="shared" si="128"/>
        <v/>
      </c>
      <c r="CH601" s="5" t="str">
        <f t="shared" si="127"/>
        <v/>
      </c>
      <c r="CI601" s="5" t="str">
        <f>IF(J601="","",IFERROR(IF(VLOOKUP(J601,J$2:J600,1,0)=0,"",""),J601))</f>
        <v/>
      </c>
      <c r="CJ601" s="22" t="str">
        <f>IF(CI601="","",(IFERROR(VLOOKUP(MID(CI601,1,1),$DA$2:DE$28,3,0),0)+IFERROR(VLOOKUP(MID(CI601,2,1),DA$2:DE$28,4,0),0)+IFERROR(VLOOKUP(MID(CI601,3,1),DA$2:DE$28,5,0),0)+(ROW(CI601)/1000000000000)))</f>
        <v/>
      </c>
      <c r="CL601" s="5">
        <v>600</v>
      </c>
      <c r="CM601" s="5" t="str">
        <f>IFERROR(VLOOKUP(CL601,CH$2:CI1677,2,0),"")</f>
        <v/>
      </c>
      <c r="DG601" s="5" t="e">
        <f>IF(REPORTE!AH$2="si",IF(C601=VALUE(REPORTE!C$22),IF(SUM(DG602:DG$1993),CONCATENATE(INT(B601),", "),INT(B601)),""),IF(C601=VALUE(REPORTE!C$21),IF(SUM(DG602:DG$1993),CONCATENATE(INT(B601),", "),INT(B601)),""))</f>
        <v>#VALUE!</v>
      </c>
    </row>
    <row r="602" spans="1:118" s="5" customFormat="1" ht="15" customHeight="1" x14ac:dyDescent="0.25">
      <c r="A602" s="4" t="str">
        <f t="shared" ca="1" si="119"/>
        <v/>
      </c>
      <c r="B602" s="6"/>
      <c r="C602" s="6"/>
      <c r="D602" s="1" t="str">
        <f>IFERROR(INDEX('padron cfe'!B:B,MATCH(DATOS!C602,'padron cfe'!A:A,0),1),"")</f>
        <v/>
      </c>
      <c r="E602" s="4"/>
      <c r="F602" s="4"/>
      <c r="G602" s="4"/>
      <c r="H602" s="5" t="str">
        <f>IF(F602="","",IFERROR(CONCATENATE("PEUA",VLOOKUP(ESTADO,REPORTE!AV$2:AW$33,2,0),DIDTRITO_FORM,CADER_FORM,IFERROR(INDEX(BS:BS,MATCH(DAY(F602),BR:BR,0),1),DAY(F602)),IFERROR(INDEX(BS:BS,MATCH(MONTH(F602),BR:BR,0),1),MONTH(F602)),YEAR(F602),G602),""))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18"/>
        <v/>
      </c>
      <c r="T602" s="2" t="str">
        <f>IFERROR(INDEX('padron cfe'!D:D,MATCH(DATOS!C602,'padron cfe'!A:A,0),1),"")</f>
        <v/>
      </c>
      <c r="U602" s="4"/>
      <c r="V602" s="4"/>
      <c r="W602" s="4"/>
      <c r="X602" s="4"/>
      <c r="Y602" s="6"/>
      <c r="Z602" s="4"/>
      <c r="AA602" s="4" t="str">
        <f t="shared" si="120"/>
        <v/>
      </c>
      <c r="AB602" s="4"/>
      <c r="AC602" s="4"/>
      <c r="AD602" s="4"/>
      <c r="AE602" s="2" t="str">
        <f>IFERROR(IF(INDEX(AE$1:AE601,MATCH(J602,J$1:J601,0),1)=0,"",INDEX(AE$1:AE601,MATCH(J602,J$1:J601,0),1)),"")</f>
        <v/>
      </c>
      <c r="AF602" s="2" t="str">
        <f>IFERROR(IF(INDEX(AF$1:AF601,MATCH(J602,J$1:J601,0),1)=0,"",INDEX(AF$1:AF601,MATCH(J602,J$1:J601,0),1)),"")</f>
        <v/>
      </c>
      <c r="AG602" s="2" t="str">
        <f>IFERROR(IF(INDEX(AG$1:AG601,MATCH(J602,J$1:J601,0),1)=0,"",INDEX(AG$1:AG601,MATCH(J602,J$1:J601,0),1)),"")</f>
        <v/>
      </c>
      <c r="AH602" s="2"/>
      <c r="AI602" s="2"/>
      <c r="AJ602" s="2"/>
      <c r="AK602" s="4"/>
      <c r="AL602" s="4"/>
      <c r="AM602" s="4"/>
      <c r="AN602" s="4"/>
      <c r="AO602" s="4"/>
      <c r="AP602" s="4"/>
      <c r="AQ602" s="4"/>
      <c r="AR602" s="4"/>
      <c r="AS602" s="4"/>
      <c r="AU602" s="7"/>
      <c r="AV602" s="47"/>
      <c r="AW602" s="66"/>
      <c r="AX602" s="66"/>
      <c r="AY602" s="66"/>
      <c r="AZ602" s="78"/>
      <c r="BA602" s="66"/>
      <c r="BB602" s="66"/>
      <c r="BC602" s="4"/>
      <c r="BD602" s="69"/>
      <c r="BE602" s="4"/>
      <c r="BF602" s="4"/>
      <c r="BG602" s="9"/>
      <c r="BH602" s="4"/>
      <c r="BI602" s="4"/>
      <c r="BJ602" s="4"/>
      <c r="BK602" s="4"/>
      <c r="BL602" s="4"/>
      <c r="BM602" s="7" t="str">
        <f t="shared" ca="1" si="121"/>
        <v/>
      </c>
      <c r="BN602" s="75" t="str">
        <f t="shared" si="122"/>
        <v/>
      </c>
      <c r="BO602" s="75" t="str">
        <f t="shared" si="123"/>
        <v/>
      </c>
      <c r="BU602" s="4" t="str">
        <f>IF(IFERROR(VLOOKUP(C602,C603:C$1993,1,0),"")="","",COUNTIF(C:C,C602))</f>
        <v/>
      </c>
      <c r="BY602" s="5" t="str">
        <f>IF(B602="","",IF(BU602="",1+(MAX(BY$2:BY601)),""))</f>
        <v/>
      </c>
      <c r="BZ602" s="5" t="str">
        <f t="shared" si="124"/>
        <v/>
      </c>
      <c r="CA602" s="5" t="str">
        <f t="shared" si="125"/>
        <v/>
      </c>
      <c r="CB602" s="14" t="str">
        <f t="shared" si="126"/>
        <v/>
      </c>
      <c r="CC602" s="25"/>
      <c r="CD602" s="15"/>
      <c r="CE602" s="5" t="str">
        <f t="shared" si="128"/>
        <v/>
      </c>
      <c r="CH602" s="5" t="str">
        <f t="shared" si="127"/>
        <v/>
      </c>
      <c r="CI602" s="5" t="str">
        <f>IF(J602="","",IFERROR(IF(VLOOKUP(J602,J$2:J601,1,0)=0,"",""),J602))</f>
        <v/>
      </c>
      <c r="CJ602" s="22" t="str">
        <f>IF(CI602="","",(IFERROR(VLOOKUP(MID(CI602,1,1),$DA$2:DE$28,3,0),0)+IFERROR(VLOOKUP(MID(CI602,2,1),DA$2:DE$28,4,0),0)+IFERROR(VLOOKUP(MID(CI602,3,1),DA$2:DE$28,5,0),0)+(ROW(CI602)/1000000000000)))</f>
        <v/>
      </c>
      <c r="CL602" s="5">
        <v>601</v>
      </c>
      <c r="CM602" s="5" t="str">
        <f>IFERROR(VLOOKUP(CL602,CH$2:CI1678,2,0),"")</f>
        <v/>
      </c>
      <c r="DG602" s="5" t="e">
        <f>IF(REPORTE!AH$2="si",IF(C602=VALUE(REPORTE!C$22),IF(SUM(DG603:DG$1993),CONCATENATE(INT(B602),", "),INT(B602)),""),IF(C602=VALUE(REPORTE!C$21),IF(SUM(DG603:DG$1993),CONCATENATE(INT(B602),", "),INT(B602)),""))</f>
        <v>#VALUE!</v>
      </c>
    </row>
    <row r="603" spans="1:118" s="5" customFormat="1" ht="15" customHeight="1" x14ac:dyDescent="0.25">
      <c r="A603" s="4" t="str">
        <f t="shared" ca="1" si="119"/>
        <v/>
      </c>
      <c r="B603" s="6"/>
      <c r="C603" s="6"/>
      <c r="D603" s="1" t="str">
        <f>IFERROR(INDEX('padron cfe'!B:B,MATCH(DATOS!C603,'padron cfe'!A:A,0),1),"")</f>
        <v/>
      </c>
      <c r="E603" s="4"/>
      <c r="F603" s="4"/>
      <c r="G603" s="4"/>
      <c r="H603" s="5" t="str">
        <f>IF(F603="","",IFERROR(CONCATENATE("PEUA",VLOOKUP(ESTADO,REPORTE!AV$2:AW$33,2,0),DIDTRITO_FORM,CADER_FORM,IFERROR(INDEX(BS:BS,MATCH(DAY(F603),BR:BR,0),1),DAY(F603)),IFERROR(INDEX(BS:BS,MATCH(MONTH(F603),BR:BR,0),1),MONTH(F603)),YEAR(F603),G603),""))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18"/>
        <v/>
      </c>
      <c r="T603" s="2" t="str">
        <f>IFERROR(INDEX('padron cfe'!D:D,MATCH(DATOS!C603,'padron cfe'!A:A,0),1),"")</f>
        <v/>
      </c>
      <c r="U603" s="4"/>
      <c r="V603" s="4"/>
      <c r="W603" s="4"/>
      <c r="X603" s="4"/>
      <c r="Y603" s="6"/>
      <c r="Z603" s="4"/>
      <c r="AA603" s="4" t="str">
        <f t="shared" si="120"/>
        <v/>
      </c>
      <c r="AB603" s="4"/>
      <c r="AC603" s="4"/>
      <c r="AD603" s="4"/>
      <c r="AE603" s="2" t="str">
        <f>IFERROR(IF(INDEX(AE$1:AE602,MATCH(J603,J$1:J602,0),1)=0,"",INDEX(AE$1:AE602,MATCH(J603,J$1:J602,0),1)),"")</f>
        <v/>
      </c>
      <c r="AF603" s="2" t="str">
        <f>IFERROR(IF(INDEX(AF$1:AF602,MATCH(J603,J$1:J602,0),1)=0,"",INDEX(AF$1:AF602,MATCH(J603,J$1:J602,0),1)),"")</f>
        <v/>
      </c>
      <c r="AG603" s="2" t="str">
        <f>IFERROR(IF(INDEX(AG$1:AG602,MATCH(J603,J$1:J602,0),1)=0,"",INDEX(AG$1:AG602,MATCH(J603,J$1:J602,0),1)),"")</f>
        <v/>
      </c>
      <c r="AH603" s="2"/>
      <c r="AI603" s="2"/>
      <c r="AJ603" s="2"/>
      <c r="AK603" s="4"/>
      <c r="AL603" s="4"/>
      <c r="AM603" s="4"/>
      <c r="AN603" s="4"/>
      <c r="AO603" s="4"/>
      <c r="AP603" s="4"/>
      <c r="AQ603" s="4"/>
      <c r="AR603" s="4"/>
      <c r="AS603" s="4"/>
      <c r="AU603" s="7"/>
      <c r="AV603" s="47"/>
      <c r="AW603" s="66"/>
      <c r="AX603" s="66"/>
      <c r="AY603" s="66"/>
      <c r="AZ603" s="78"/>
      <c r="BA603" s="66"/>
      <c r="BB603" s="66"/>
      <c r="BC603" s="4"/>
      <c r="BD603" s="69"/>
      <c r="BE603" s="4"/>
      <c r="BF603" s="4"/>
      <c r="BG603" s="9"/>
      <c r="BH603" s="4"/>
      <c r="BI603" s="4"/>
      <c r="BJ603" s="4"/>
      <c r="BK603" s="4"/>
      <c r="BL603" s="4"/>
      <c r="BM603" s="7" t="str">
        <f t="shared" ca="1" si="121"/>
        <v/>
      </c>
      <c r="BN603" s="75" t="str">
        <f t="shared" si="122"/>
        <v/>
      </c>
      <c r="BO603" s="75" t="str">
        <f t="shared" si="123"/>
        <v/>
      </c>
      <c r="BU603" s="4" t="str">
        <f>IF(IFERROR(VLOOKUP(C603,C604:C$1993,1,0),"")="","",COUNTIF(C:C,C603))</f>
        <v/>
      </c>
      <c r="BY603" s="5" t="str">
        <f>IF(B603="","",IF(BU603="",1+(MAX(BY$2:BY602)),""))</f>
        <v/>
      </c>
      <c r="BZ603" s="5" t="str">
        <f t="shared" si="124"/>
        <v/>
      </c>
      <c r="CA603" s="5" t="str">
        <f t="shared" si="125"/>
        <v/>
      </c>
      <c r="CB603" s="14" t="str">
        <f t="shared" si="126"/>
        <v/>
      </c>
      <c r="CC603" s="25"/>
      <c r="CD603" s="15"/>
      <c r="CE603" s="5" t="str">
        <f t="shared" si="128"/>
        <v/>
      </c>
      <c r="CH603" s="5" t="str">
        <f t="shared" si="127"/>
        <v/>
      </c>
      <c r="CI603" s="5" t="str">
        <f>IF(J603="","",IFERROR(IF(VLOOKUP(J603,J$2:J602,1,0)=0,"",""),J603))</f>
        <v/>
      </c>
      <c r="CJ603" s="22" t="str">
        <f>IF(CI603="","",(IFERROR(VLOOKUP(MID(CI603,1,1),$DA$2:DE$28,3,0),0)+IFERROR(VLOOKUP(MID(CI603,2,1),DA$2:DE$28,4,0),0)+IFERROR(VLOOKUP(MID(CI603,3,1),DA$2:DE$28,5,0),0)+(ROW(CI603)/1000000000000)))</f>
        <v/>
      </c>
      <c r="CL603" s="5">
        <v>602</v>
      </c>
      <c r="CM603" s="5" t="str">
        <f>IFERROR(VLOOKUP(CL603,CH$2:CI1679,2,0),"")</f>
        <v/>
      </c>
      <c r="DG603" s="5" t="e">
        <f>IF(REPORTE!AH$2="si",IF(C603=VALUE(REPORTE!C$22),IF(SUM(DG604:DG$1993),CONCATENATE(INT(B603),", "),INT(B603)),""),IF(C603=VALUE(REPORTE!C$21),IF(SUM(DG604:DG$1993),CONCATENATE(INT(B603),", "),INT(B603)),""))</f>
        <v>#VALUE!</v>
      </c>
    </row>
    <row r="604" spans="1:118" s="5" customFormat="1" ht="15" customHeight="1" x14ac:dyDescent="0.25">
      <c r="A604" s="4" t="str">
        <f t="shared" ca="1" si="119"/>
        <v/>
      </c>
      <c r="B604" s="6"/>
      <c r="C604" s="6"/>
      <c r="D604" s="1" t="str">
        <f>IFERROR(INDEX('padron cfe'!B:B,MATCH(DATOS!C604,'padron cfe'!A:A,0),1),"")</f>
        <v/>
      </c>
      <c r="E604" s="4"/>
      <c r="F604" s="4"/>
      <c r="G604" s="4"/>
      <c r="H604" s="5" t="str">
        <f>IF(F604="","",IFERROR(CONCATENATE("PEUA",VLOOKUP(ESTADO,REPORTE!AV$2:AW$33,2,0),DIDTRITO_FORM,CADER_FORM,IFERROR(INDEX(BS:BS,MATCH(DAY(F604),BR:BR,0),1),DAY(F604)),IFERROR(INDEX(BS:BS,MATCH(MONTH(F604),BR:BR,0),1),MONTH(F604)),YEAR(F604),G604),""))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18"/>
        <v/>
      </c>
      <c r="T604" s="2" t="str">
        <f>IFERROR(INDEX('padron cfe'!D:D,MATCH(DATOS!C604,'padron cfe'!A:A,0),1),"")</f>
        <v/>
      </c>
      <c r="U604" s="4"/>
      <c r="V604" s="4"/>
      <c r="W604" s="4"/>
      <c r="X604" s="4"/>
      <c r="Y604" s="6"/>
      <c r="Z604" s="4"/>
      <c r="AA604" s="4" t="str">
        <f t="shared" si="120"/>
        <v/>
      </c>
      <c r="AB604" s="4"/>
      <c r="AC604" s="4"/>
      <c r="AD604" s="4"/>
      <c r="AE604" s="2" t="str">
        <f>IFERROR(IF(INDEX(AE$1:AE603,MATCH(J604,J$1:J603,0),1)=0,"",INDEX(AE$1:AE603,MATCH(J604,J$1:J603,0),1)),"")</f>
        <v/>
      </c>
      <c r="AF604" s="2" t="str">
        <f>IFERROR(IF(INDEX(AF$1:AF603,MATCH(J604,J$1:J603,0),1)=0,"",INDEX(AF$1:AF603,MATCH(J604,J$1:J603,0),1)),"")</f>
        <v/>
      </c>
      <c r="AG604" s="2" t="str">
        <f>IFERROR(IF(INDEX(AG$1:AG603,MATCH(J604,J$1:J603,0),1)=0,"",INDEX(AG$1:AG603,MATCH(J604,J$1:J603,0),1)),"")</f>
        <v/>
      </c>
      <c r="AH604" s="2"/>
      <c r="AI604" s="2"/>
      <c r="AJ604" s="2"/>
      <c r="AK604" s="4"/>
      <c r="AL604" s="4"/>
      <c r="AM604" s="4"/>
      <c r="AN604" s="4"/>
      <c r="AO604" s="4"/>
      <c r="AP604" s="4"/>
      <c r="AQ604" s="4"/>
      <c r="AR604" s="4"/>
      <c r="AS604" s="4"/>
      <c r="AU604" s="7"/>
      <c r="AV604" s="47"/>
      <c r="AW604" s="66"/>
      <c r="AX604" s="66"/>
      <c r="AY604" s="66"/>
      <c r="AZ604" s="78"/>
      <c r="BA604" s="66"/>
      <c r="BB604" s="66"/>
      <c r="BC604" s="4"/>
      <c r="BD604" s="69"/>
      <c r="BE604" s="4"/>
      <c r="BF604" s="4"/>
      <c r="BG604" s="9"/>
      <c r="BH604" s="4"/>
      <c r="BI604" s="4"/>
      <c r="BJ604" s="4"/>
      <c r="BK604" s="4"/>
      <c r="BL604" s="4"/>
      <c r="BM604" s="7" t="str">
        <f t="shared" ca="1" si="121"/>
        <v/>
      </c>
      <c r="BN604" s="75" t="str">
        <f t="shared" si="122"/>
        <v/>
      </c>
      <c r="BO604" s="75" t="str">
        <f t="shared" si="123"/>
        <v/>
      </c>
      <c r="BU604" s="4" t="str">
        <f>IF(IFERROR(VLOOKUP(C604,C605:C$1993,1,0),"")="","",COUNTIF(C:C,C604))</f>
        <v/>
      </c>
      <c r="BY604" s="5" t="str">
        <f>IF(B604="","",IF(BU604="",1+(MAX(BY$2:BY603)),""))</f>
        <v/>
      </c>
      <c r="BZ604" s="5" t="str">
        <f t="shared" si="124"/>
        <v/>
      </c>
      <c r="CA604" s="5" t="str">
        <f t="shared" si="125"/>
        <v/>
      </c>
      <c r="CB604" s="14" t="str">
        <f t="shared" si="126"/>
        <v/>
      </c>
      <c r="CC604" s="25"/>
      <c r="CD604" s="15"/>
      <c r="CE604" s="5" t="str">
        <f t="shared" si="128"/>
        <v/>
      </c>
      <c r="CH604" s="5" t="str">
        <f t="shared" si="127"/>
        <v/>
      </c>
      <c r="CI604" s="5" t="str">
        <f>IF(J604="","",IFERROR(IF(VLOOKUP(J604,J$2:J603,1,0)=0,"",""),J604))</f>
        <v/>
      </c>
      <c r="CJ604" s="22" t="str">
        <f>IF(CI604="","",(IFERROR(VLOOKUP(MID(CI604,1,1),$DA$2:DE$28,3,0),0)+IFERROR(VLOOKUP(MID(CI604,2,1),DA$2:DE$28,4,0),0)+IFERROR(VLOOKUP(MID(CI604,3,1),DA$2:DE$28,5,0),0)+(ROW(CI604)/1000000000000)))</f>
        <v/>
      </c>
      <c r="CL604" s="5">
        <v>603</v>
      </c>
      <c r="CM604" s="5" t="str">
        <f>IFERROR(VLOOKUP(CL604,CH$2:CI1680,2,0),"")</f>
        <v/>
      </c>
      <c r="DG604" s="5" t="e">
        <f>IF(REPORTE!AH$2="si",IF(C604=VALUE(REPORTE!C$22),IF(SUM(DG605:DG$1993),CONCATENATE(INT(B604),", "),INT(B604)),""),IF(C604=VALUE(REPORTE!C$21),IF(SUM(DG605:DG$1993),CONCATENATE(INT(B604),", "),INT(B604)),""))</f>
        <v>#VALUE!</v>
      </c>
    </row>
    <row r="605" spans="1:118" ht="15" customHeight="1" x14ac:dyDescent="0.25">
      <c r="A605" s="4" t="str">
        <f t="shared" ca="1" si="119"/>
        <v/>
      </c>
      <c r="B605" s="3"/>
      <c r="C605" s="3"/>
      <c r="D605" s="1" t="str">
        <f>IFERROR(INDEX('padron cfe'!B:B,MATCH(DATOS!C605,'padron cfe'!A:A,0),1),"")</f>
        <v/>
      </c>
      <c r="H605" s="5" t="str">
        <f>IF(F605="","",IFERROR(CONCATENATE("PEUA",VLOOKUP(ESTADO,REPORTE!AV$2:AW$33,2,0),DIDTRITO_FORM,CADER_FORM,IFERROR(INDEX(BS:BS,MATCH(DAY(F605),BR:BR,0),1),DAY(F605)),IFERROR(INDEX(BS:BS,MATCH(MONTH(F605),BR:BR,0),1),MONTH(F605)),YEAR(F605),G605),""))</f>
        <v/>
      </c>
      <c r="K605" s="2" t="str">
        <f>IFERROR(INDEX('padron cfe'!C:C,MATCH(DATOS!C605,'padron cfe'!A:A,0),1),"")</f>
        <v/>
      </c>
      <c r="L605" s="4" t="str">
        <f>IFERROR(IF(VLOOKUP(J605,J$2:L604,3,0)=0,"",VLOOKUP(J605,J$2:L604,3,0)),"")</f>
        <v/>
      </c>
      <c r="M605" s="4" t="str">
        <f>IFERROR(IF(VLOOKUP(J605,J$2:M604,4,0)=0,"",VLOOKUP(J605,J$2:M604,4,0)),"")</f>
        <v/>
      </c>
      <c r="Q605" s="5" t="str">
        <f t="shared" si="118"/>
        <v/>
      </c>
      <c r="S605"/>
      <c r="T605" s="2" t="str">
        <f>IFERROR(INDEX('padron cfe'!D:D,MATCH(DATOS!C605,'padron cfe'!A:A,0),1),"")</f>
        <v/>
      </c>
      <c r="Y605" s="6"/>
      <c r="AA605" s="4" t="str">
        <f t="shared" si="120"/>
        <v/>
      </c>
      <c r="AB605" s="4"/>
      <c r="AC605" s="4"/>
      <c r="AD605" s="4"/>
      <c r="AE605" s="2" t="str">
        <f>IFERROR(IF(INDEX(AE$1:AE604,MATCH(J605,J$1:J604,0),1)=0,"",INDEX(AE$1:AE604,MATCH(J605,J$1:J604,0),1)),"")</f>
        <v/>
      </c>
      <c r="AF605" s="2" t="str">
        <f>IFERROR(IF(INDEX(AF$1:AF604,MATCH(J605,J$1:J604,0),1)=0,"",INDEX(AF$1:AF604,MATCH(J605,J$1:J604,0),1)),"")</f>
        <v/>
      </c>
      <c r="AG605" s="2" t="str">
        <f>IFERROR(IF(INDEX(AG$1:AG604,MATCH(J605,J$1:J604,0),1)=0,"",INDEX(AG$1:AG604,MATCH(J605,J$1:J604,0),1)),"")</f>
        <v/>
      </c>
      <c r="AU605" s="7"/>
      <c r="AV605" s="47"/>
      <c r="AW605" s="66"/>
      <c r="AX605" s="66"/>
      <c r="AY605" s="66"/>
      <c r="AZ605" s="78"/>
      <c r="BA605" s="66"/>
      <c r="BB605" s="66"/>
      <c r="BC605" s="4"/>
      <c r="BD605" s="69"/>
      <c r="BG605" s="9"/>
      <c r="BM605" s="7" t="str">
        <f t="shared" ca="1" si="121"/>
        <v/>
      </c>
      <c r="BN605" s="75" t="str">
        <f t="shared" si="122"/>
        <v/>
      </c>
      <c r="BO605" s="75" t="str">
        <f t="shared" si="123"/>
        <v/>
      </c>
      <c r="BP605" s="5"/>
      <c r="BT605" s="5"/>
      <c r="BU605" s="4" t="str">
        <f>IF(IFERROR(VLOOKUP(C605,C606:C$1993,1,0),"")="","",COUNTIF(C:C,C605))</f>
        <v/>
      </c>
      <c r="BW605" s="5"/>
      <c r="BX605" s="5"/>
      <c r="BY605" s="5" t="str">
        <f>IF(B605="","",IF(BU605="",1+(MAX(BY$2:BY604)),""))</f>
        <v/>
      </c>
      <c r="BZ605" s="5" t="str">
        <f t="shared" si="124"/>
        <v/>
      </c>
      <c r="CA605" s="5" t="str">
        <f t="shared" si="125"/>
        <v/>
      </c>
      <c r="CB605" s="14" t="str">
        <f t="shared" si="126"/>
        <v/>
      </c>
      <c r="CC605" s="25"/>
      <c r="CD605" s="15"/>
      <c r="CE605" s="5" t="str">
        <f t="shared" si="128"/>
        <v/>
      </c>
      <c r="CG605" s="5"/>
      <c r="CH605" s="5" t="str">
        <f t="shared" si="127"/>
        <v/>
      </c>
      <c r="CI605" s="5" t="str">
        <f>IF(J605="","",IFERROR(IF(VLOOKUP(J605,J$2:J604,1,0)=0,"",""),J605))</f>
        <v/>
      </c>
      <c r="CJ605" s="22" t="str">
        <f>IF(CI605="","",(IFERROR(VLOOKUP(MID(CI605,1,1),$DA$2:DE$28,3,0),0)+IFERROR(VLOOKUP(MID(CI605,2,1),DA$2:DE$28,4,0),0)+IFERROR(VLOOKUP(MID(CI605,3,1),DA$2:DE$28,5,0),0)+(ROW(CI605)/1000000000000)))</f>
        <v/>
      </c>
      <c r="CK605" s="5"/>
      <c r="CL605" s="5">
        <v>604</v>
      </c>
      <c r="CM605" s="5" t="str">
        <f>IFERROR(VLOOKUP(CL605,CH$2:CI1681,2,0),"")</f>
        <v/>
      </c>
      <c r="CN605" s="5"/>
      <c r="CP605" s="5"/>
      <c r="DG605" s="5" t="e">
        <f>IF(REPORTE!AH$2="si",IF(C605=VALUE(REPORTE!C$22),IF(SUM(DG606:DG$1993),CONCATENATE(INT(B605),", "),INT(B605)),""),IF(C605=VALUE(REPORTE!C$21),IF(SUM(DG606:DG$1993),CONCATENATE(INT(B605),", "),INT(B605)),""))</f>
        <v>#VALUE!</v>
      </c>
      <c r="DK605" s="5"/>
      <c r="DL605" s="5"/>
      <c r="DM605" s="5"/>
      <c r="DN605" s="5"/>
    </row>
    <row r="606" spans="1:118" ht="15" customHeight="1" x14ac:dyDescent="0.25">
      <c r="A606" s="4" t="str">
        <f t="shared" ca="1" si="119"/>
        <v/>
      </c>
      <c r="B606" s="3"/>
      <c r="C606" s="3"/>
      <c r="D606" s="1" t="str">
        <f>IFERROR(INDEX('padron cfe'!B:B,MATCH(DATOS!C606,'padron cfe'!A:A,0),1),"")</f>
        <v/>
      </c>
      <c r="H606" s="5" t="str">
        <f>IF(F606="","",IFERROR(CONCATENATE("PEUA",VLOOKUP(ESTADO,REPORTE!AV$2:AW$33,2,0),DIDTRITO_FORM,CADER_FORM,IFERROR(INDEX(BS:BS,MATCH(DAY(F606),BR:BR,0),1),DAY(F606)),IFERROR(INDEX(BS:BS,MATCH(MONTH(F606),BR:BR,0),1),MONTH(F606)),YEAR(F606),G606),""))</f>
        <v/>
      </c>
      <c r="K606" s="2" t="str">
        <f>IFERROR(INDEX('padron cfe'!C:C,MATCH(DATOS!C606,'padron cfe'!A:A,0),1),"")</f>
        <v/>
      </c>
      <c r="L606" s="4" t="str">
        <f>IFERROR(IF(VLOOKUP(J606,J$2:L605,3,0)=0,"",VLOOKUP(J606,J$2:L605,3,0)),"")</f>
        <v/>
      </c>
      <c r="M606" s="4" t="str">
        <f>IFERROR(IF(VLOOKUP(J606,J$2:M605,4,0)=0,"",VLOOKUP(J606,J$2:M605,4,0)),"")</f>
        <v/>
      </c>
      <c r="Q606" s="5" t="str">
        <f t="shared" si="118"/>
        <v/>
      </c>
      <c r="S606"/>
      <c r="T606" s="2" t="str">
        <f>IFERROR(INDEX('padron cfe'!D:D,MATCH(DATOS!C606,'padron cfe'!A:A,0),1),"")</f>
        <v/>
      </c>
      <c r="Y606" s="6"/>
      <c r="AA606" s="4" t="str">
        <f t="shared" si="120"/>
        <v/>
      </c>
      <c r="AB606" s="4"/>
      <c r="AC606" s="4"/>
      <c r="AD606" s="4"/>
      <c r="AE606" s="2" t="str">
        <f>IFERROR(IF(INDEX(AE$1:AE605,MATCH(J606,J$1:J605,0),1)=0,"",INDEX(AE$1:AE605,MATCH(J606,J$1:J605,0),1)),"")</f>
        <v/>
      </c>
      <c r="AF606" s="2" t="str">
        <f>IFERROR(IF(INDEX(AF$1:AF605,MATCH(J606,J$1:J605,0),1)=0,"",INDEX(AF$1:AF605,MATCH(J606,J$1:J605,0),1)),"")</f>
        <v/>
      </c>
      <c r="AG606" s="2" t="str">
        <f>IFERROR(IF(INDEX(AG$1:AG605,MATCH(J606,J$1:J605,0),1)=0,"",INDEX(AG$1:AG605,MATCH(J606,J$1:J605,0),1)),"")</f>
        <v/>
      </c>
      <c r="AU606" s="7"/>
      <c r="AV606" s="47"/>
      <c r="AW606" s="66"/>
      <c r="AX606" s="66"/>
      <c r="AY606" s="66"/>
      <c r="AZ606" s="78"/>
      <c r="BA606" s="66"/>
      <c r="BB606" s="66"/>
      <c r="BC606" s="4"/>
      <c r="BD606" s="69"/>
      <c r="BG606" s="9"/>
      <c r="BM606" s="7" t="str">
        <f t="shared" ca="1" si="121"/>
        <v/>
      </c>
      <c r="BN606" s="75" t="str">
        <f t="shared" si="122"/>
        <v/>
      </c>
      <c r="BO606" s="75" t="str">
        <f t="shared" si="123"/>
        <v/>
      </c>
      <c r="BP606" s="5"/>
      <c r="BT606" s="5"/>
      <c r="BU606" s="4" t="str">
        <f>IF(IFERROR(VLOOKUP(C606,C607:C$1993,1,0),"")="","",COUNTIF(C:C,C606))</f>
        <v/>
      </c>
      <c r="BW606" s="5"/>
      <c r="BX606" s="5"/>
      <c r="BY606" s="5" t="str">
        <f>IF(B606="","",IF(BU606="",1+(MAX(BY$2:BY605)),""))</f>
        <v/>
      </c>
      <c r="BZ606" s="5" t="str">
        <f t="shared" si="124"/>
        <v/>
      </c>
      <c r="CA606" s="5" t="str">
        <f t="shared" si="125"/>
        <v/>
      </c>
      <c r="CB606" s="14" t="str">
        <f t="shared" si="126"/>
        <v/>
      </c>
      <c r="CC606" s="25"/>
      <c r="CD606" s="15"/>
      <c r="CE606" s="5" t="str">
        <f t="shared" si="128"/>
        <v/>
      </c>
      <c r="CG606" s="5"/>
      <c r="CH606" s="5" t="str">
        <f t="shared" si="127"/>
        <v/>
      </c>
      <c r="CI606" s="5" t="str">
        <f>IF(J606="","",IFERROR(IF(VLOOKUP(J606,J$2:J605,1,0)=0,"",""),J606))</f>
        <v/>
      </c>
      <c r="CJ606" s="22" t="str">
        <f>IF(CI606="","",(IFERROR(VLOOKUP(MID(CI606,1,1),$DA$2:DE$28,3,0),0)+IFERROR(VLOOKUP(MID(CI606,2,1),DA$2:DE$28,4,0),0)+IFERROR(VLOOKUP(MID(CI606,3,1),DA$2:DE$28,5,0),0)+(ROW(CI606)/1000000000000)))</f>
        <v/>
      </c>
      <c r="CK606" s="5"/>
      <c r="CL606" s="5">
        <v>605</v>
      </c>
      <c r="CM606" s="5" t="str">
        <f>IFERROR(VLOOKUP(CL606,CH$2:CI1682,2,0),"")</f>
        <v/>
      </c>
      <c r="CN606" s="5"/>
      <c r="CP606" s="5"/>
      <c r="DG606" s="5" t="e">
        <f>IF(REPORTE!AH$2="si",IF(C606=VALUE(REPORTE!C$22),IF(SUM(DG607:DG$1993),CONCATENATE(INT(B606),", "),INT(B606)),""),IF(C606=VALUE(REPORTE!C$21),IF(SUM(DG607:DG$1993),CONCATENATE(INT(B606),", "),INT(B606)),""))</f>
        <v>#VALUE!</v>
      </c>
      <c r="DK606" s="5"/>
      <c r="DL606" s="5"/>
      <c r="DM606" s="5"/>
      <c r="DN606" s="5"/>
    </row>
    <row r="607" spans="1:118" ht="15" customHeight="1" x14ac:dyDescent="0.25">
      <c r="A607" s="4" t="str">
        <f t="shared" ca="1" si="119"/>
        <v/>
      </c>
      <c r="B607" s="3"/>
      <c r="C607" s="3"/>
      <c r="D607" s="1" t="str">
        <f>IFERROR(INDEX('padron cfe'!B:B,MATCH(DATOS!C607,'padron cfe'!A:A,0),1),"")</f>
        <v/>
      </c>
      <c r="H607" s="5" t="str">
        <f>IF(F607="","",IFERROR(CONCATENATE("PEUA",VLOOKUP(ESTADO,REPORTE!AV$2:AW$33,2,0),DIDTRITO_FORM,CADER_FORM,IFERROR(INDEX(BS:BS,MATCH(DAY(F607),BR:BR,0),1),DAY(F607)),IFERROR(INDEX(BS:BS,MATCH(MONTH(F607),BR:BR,0),1),MONTH(F607)),YEAR(F607),G607),""))</f>
        <v/>
      </c>
      <c r="K607" s="2" t="str">
        <f>IFERROR(INDEX('padron cfe'!C:C,MATCH(DATOS!C607,'padron cfe'!A:A,0),1),"")</f>
        <v/>
      </c>
      <c r="L607" s="4" t="str">
        <f>IFERROR(IF(VLOOKUP(J607,J$2:L606,3,0)=0,"",VLOOKUP(J607,J$2:L606,3,0)),"")</f>
        <v/>
      </c>
      <c r="M607" s="4" t="str">
        <f>IFERROR(IF(VLOOKUP(J607,J$2:M606,4,0)=0,"",VLOOKUP(J607,J$2:M606,4,0)),"")</f>
        <v/>
      </c>
      <c r="Q607" s="5" t="str">
        <f t="shared" si="118"/>
        <v/>
      </c>
      <c r="S607"/>
      <c r="T607" s="2" t="str">
        <f>IFERROR(INDEX('padron cfe'!D:D,MATCH(DATOS!C607,'padron cfe'!A:A,0),1),"")</f>
        <v/>
      </c>
      <c r="Y607" s="6"/>
      <c r="AA607" s="4" t="str">
        <f t="shared" si="120"/>
        <v/>
      </c>
      <c r="AB607" s="4"/>
      <c r="AC607" s="4"/>
      <c r="AD607" s="4"/>
      <c r="AE607" s="2" t="str">
        <f>IFERROR(IF(INDEX(AE$1:AE606,MATCH(J607,J$1:J606,0),1)=0,"",INDEX(AE$1:AE606,MATCH(J607,J$1:J606,0),1)),"")</f>
        <v/>
      </c>
      <c r="AF607" s="2" t="str">
        <f>IFERROR(IF(INDEX(AF$1:AF606,MATCH(J607,J$1:J606,0),1)=0,"",INDEX(AF$1:AF606,MATCH(J607,J$1:J606,0),1)),"")</f>
        <v/>
      </c>
      <c r="AG607" s="2" t="str">
        <f>IFERROR(IF(INDEX(AG$1:AG606,MATCH(J607,J$1:J606,0),1)=0,"",INDEX(AG$1:AG606,MATCH(J607,J$1:J606,0),1)),"")</f>
        <v/>
      </c>
      <c r="AU607" s="7"/>
      <c r="AV607" s="47"/>
      <c r="AW607" s="66"/>
      <c r="AX607" s="66"/>
      <c r="AY607" s="66"/>
      <c r="AZ607" s="78"/>
      <c r="BA607" s="66"/>
      <c r="BB607" s="66"/>
      <c r="BC607" s="4"/>
      <c r="BD607" s="69"/>
      <c r="BG607" s="9"/>
      <c r="BM607" s="7" t="str">
        <f t="shared" ca="1" si="121"/>
        <v/>
      </c>
      <c r="BN607" s="75" t="str">
        <f t="shared" si="122"/>
        <v/>
      </c>
      <c r="BO607" s="75" t="str">
        <f t="shared" si="123"/>
        <v/>
      </c>
      <c r="BP607" s="5"/>
      <c r="BT607" s="5"/>
      <c r="BU607" s="4" t="str">
        <f>IF(IFERROR(VLOOKUP(C607,C608:C$1993,1,0),"")="","",COUNTIF(C:C,C607))</f>
        <v/>
      </c>
      <c r="BW607" s="5"/>
      <c r="BX607" s="5"/>
      <c r="BY607" s="5" t="str">
        <f>IF(B607="","",IF(BU607="",1+(MAX(BY$2:BY606)),""))</f>
        <v/>
      </c>
      <c r="BZ607" s="5" t="str">
        <f t="shared" si="124"/>
        <v/>
      </c>
      <c r="CA607" s="5" t="str">
        <f t="shared" si="125"/>
        <v/>
      </c>
      <c r="CB607" s="14" t="str">
        <f t="shared" si="126"/>
        <v/>
      </c>
      <c r="CC607" s="25"/>
      <c r="CD607" s="15"/>
      <c r="CE607" s="5" t="str">
        <f t="shared" si="128"/>
        <v/>
      </c>
      <c r="CG607" s="5"/>
      <c r="CH607" s="5" t="str">
        <f t="shared" si="127"/>
        <v/>
      </c>
      <c r="CI607" s="5" t="str">
        <f>IF(J607="","",IFERROR(IF(VLOOKUP(J607,J$2:J606,1,0)=0,"",""),J607))</f>
        <v/>
      </c>
      <c r="CJ607" s="22" t="str">
        <f>IF(CI607="","",(IFERROR(VLOOKUP(MID(CI607,1,1),$DA$2:DE$28,3,0),0)+IFERROR(VLOOKUP(MID(CI607,2,1),DA$2:DE$28,4,0),0)+IFERROR(VLOOKUP(MID(CI607,3,1),DA$2:DE$28,5,0),0)+(ROW(CI607)/1000000000000)))</f>
        <v/>
      </c>
      <c r="CK607" s="5"/>
      <c r="CL607" s="5">
        <v>606</v>
      </c>
      <c r="CM607" s="5" t="str">
        <f>IFERROR(VLOOKUP(CL607,CH$2:CI1683,2,0),"")</f>
        <v/>
      </c>
      <c r="CN607" s="5"/>
      <c r="CP607" s="5"/>
      <c r="DG607" s="5" t="e">
        <f>IF(REPORTE!AH$2="si",IF(C607=VALUE(REPORTE!C$22),IF(SUM(DG608:DG$1993),CONCATENATE(INT(B607),", "),INT(B607)),""),IF(C607=VALUE(REPORTE!C$21),IF(SUM(DG608:DG$1993),CONCATENATE(INT(B607),", "),INT(B607)),""))</f>
        <v>#VALUE!</v>
      </c>
      <c r="DK607" s="5"/>
      <c r="DL607" s="5"/>
      <c r="DM607" s="5"/>
      <c r="DN607" s="5"/>
    </row>
    <row r="608" spans="1:118" ht="15" customHeight="1" x14ac:dyDescent="0.25">
      <c r="A608" s="4" t="str">
        <f t="shared" ca="1" si="119"/>
        <v/>
      </c>
      <c r="B608" s="3"/>
      <c r="C608" s="3"/>
      <c r="D608" s="1" t="str">
        <f>IFERROR(INDEX('padron cfe'!B:B,MATCH(DATOS!C608,'padron cfe'!A:A,0),1),"")</f>
        <v/>
      </c>
      <c r="H608" s="5" t="str">
        <f>IF(F608="","",IFERROR(CONCATENATE("PEUA",VLOOKUP(ESTADO,REPORTE!AV$2:AW$33,2,0),DIDTRITO_FORM,CADER_FORM,IFERROR(INDEX(BS:BS,MATCH(DAY(F608),BR:BR,0),1),DAY(F608)),IFERROR(INDEX(BS:BS,MATCH(MONTH(F608),BR:BR,0),1),MONTH(F608)),YEAR(F608),G608),""))</f>
        <v/>
      </c>
      <c r="K608" s="2" t="str">
        <f>IFERROR(INDEX('padron cfe'!C:C,MATCH(DATOS!C608,'padron cfe'!A:A,0),1),"")</f>
        <v/>
      </c>
      <c r="L608" s="4" t="str">
        <f>IFERROR(IF(VLOOKUP(J608,J$2:L607,3,0)=0,"",VLOOKUP(J608,J$2:L607,3,0)),"")</f>
        <v/>
      </c>
      <c r="M608" s="4" t="str">
        <f>IFERROR(IF(VLOOKUP(J608,J$2:M607,4,0)=0,"",VLOOKUP(J608,J$2:M607,4,0)),"")</f>
        <v/>
      </c>
      <c r="Q608" s="5" t="str">
        <f t="shared" si="118"/>
        <v/>
      </c>
      <c r="S608"/>
      <c r="T608" s="2" t="str">
        <f>IFERROR(INDEX('padron cfe'!D:D,MATCH(DATOS!C608,'padron cfe'!A:A,0),1),"")</f>
        <v/>
      </c>
      <c r="Y608" s="6"/>
      <c r="AA608" s="4" t="str">
        <f t="shared" si="120"/>
        <v/>
      </c>
      <c r="AB608" s="4"/>
      <c r="AC608" s="4"/>
      <c r="AD608" s="4"/>
      <c r="AE608" s="2" t="str">
        <f>IFERROR(IF(INDEX(AE$1:AE607,MATCH(J608,J$1:J607,0),1)=0,"",INDEX(AE$1:AE607,MATCH(J608,J$1:J607,0),1)),"")</f>
        <v/>
      </c>
      <c r="AF608" s="2" t="str">
        <f>IFERROR(IF(INDEX(AF$1:AF607,MATCH(J608,J$1:J607,0),1)=0,"",INDEX(AF$1:AF607,MATCH(J608,J$1:J607,0),1)),"")</f>
        <v/>
      </c>
      <c r="AG608" s="2" t="str">
        <f>IFERROR(IF(INDEX(AG$1:AG607,MATCH(J608,J$1:J607,0),1)=0,"",INDEX(AG$1:AG607,MATCH(J608,J$1:J607,0),1)),"")</f>
        <v/>
      </c>
      <c r="AU608" s="7"/>
      <c r="AV608" s="47"/>
      <c r="AW608" s="66"/>
      <c r="AX608" s="66"/>
      <c r="AY608" s="66"/>
      <c r="AZ608" s="78"/>
      <c r="BA608" s="66"/>
      <c r="BB608" s="66"/>
      <c r="BC608" s="4"/>
      <c r="BD608" s="69"/>
      <c r="BG608" s="9"/>
      <c r="BM608" s="7" t="str">
        <f t="shared" ca="1" si="121"/>
        <v/>
      </c>
      <c r="BN608" s="75" t="str">
        <f t="shared" si="122"/>
        <v/>
      </c>
      <c r="BO608" s="75" t="str">
        <f t="shared" si="123"/>
        <v/>
      </c>
      <c r="BP608" s="5"/>
      <c r="BT608" s="5"/>
      <c r="BU608" s="4" t="str">
        <f>IF(IFERROR(VLOOKUP(C608,C609:C$1993,1,0),"")="","",COUNTIF(C:C,C608))</f>
        <v/>
      </c>
      <c r="BW608" s="5"/>
      <c r="BX608" s="5"/>
      <c r="BY608" s="5" t="str">
        <f>IF(B608="","",IF(BU608="",1+(MAX(BY$2:BY607)),""))</f>
        <v/>
      </c>
      <c r="BZ608" s="5" t="str">
        <f t="shared" si="124"/>
        <v/>
      </c>
      <c r="CA608" s="5" t="str">
        <f t="shared" si="125"/>
        <v/>
      </c>
      <c r="CB608" s="14" t="str">
        <f t="shared" si="126"/>
        <v/>
      </c>
      <c r="CC608" s="25"/>
      <c r="CD608" s="15"/>
      <c r="CE608" s="5" t="str">
        <f t="shared" si="128"/>
        <v/>
      </c>
      <c r="CG608" s="5"/>
      <c r="CH608" s="5" t="str">
        <f t="shared" si="127"/>
        <v/>
      </c>
      <c r="CI608" s="5" t="str">
        <f>IF(J608="","",IFERROR(IF(VLOOKUP(J608,J$2:J607,1,0)=0,"",""),J608))</f>
        <v/>
      </c>
      <c r="CJ608" s="22" t="str">
        <f>IF(CI608="","",(IFERROR(VLOOKUP(MID(CI608,1,1),$DA$2:DE$28,3,0),0)+IFERROR(VLOOKUP(MID(CI608,2,1),DA$2:DE$28,4,0),0)+IFERROR(VLOOKUP(MID(CI608,3,1),DA$2:DE$28,5,0),0)+(ROW(CI608)/1000000000000)))</f>
        <v/>
      </c>
      <c r="CK608" s="5"/>
      <c r="CL608" s="5">
        <v>607</v>
      </c>
      <c r="CM608" s="5" t="str">
        <f>IFERROR(VLOOKUP(CL608,CH$2:CI1684,2,0),"")</f>
        <v/>
      </c>
      <c r="CN608" s="5"/>
      <c r="CP608" s="5"/>
      <c r="DG608" s="5" t="e">
        <f>IF(REPORTE!AH$2="si",IF(C608=VALUE(REPORTE!C$22),IF(SUM(DG609:DG$1993),CONCATENATE(INT(B608),", "),INT(B608)),""),IF(C608=VALUE(REPORTE!C$21),IF(SUM(DG609:DG$1993),CONCATENATE(INT(B608),", "),INT(B608)),""))</f>
        <v>#VALUE!</v>
      </c>
      <c r="DK608" s="5"/>
      <c r="DL608" s="5"/>
      <c r="DM608" s="5"/>
      <c r="DN608" s="5"/>
    </row>
    <row r="609" spans="1:118" ht="15" customHeight="1" x14ac:dyDescent="0.25">
      <c r="A609" s="4" t="str">
        <f t="shared" ca="1" si="119"/>
        <v/>
      </c>
      <c r="B609" s="3"/>
      <c r="C609" s="3"/>
      <c r="D609" s="1" t="str">
        <f>IFERROR(INDEX('padron cfe'!B:B,MATCH(DATOS!C609,'padron cfe'!A:A,0),1),"")</f>
        <v/>
      </c>
      <c r="H609" s="5" t="str">
        <f>IF(F609="","",IFERROR(CONCATENATE("PEUA",VLOOKUP(ESTADO,REPORTE!AV$2:AW$33,2,0),DIDTRITO_FORM,CADER_FORM,IFERROR(INDEX(BS:BS,MATCH(DAY(F609),BR:BR,0),1),DAY(F609)),IFERROR(INDEX(BS:BS,MATCH(MONTH(F609),BR:BR,0),1),MONTH(F609)),YEAR(F609),G609),""))</f>
        <v/>
      </c>
      <c r="K609" s="2" t="str">
        <f>IFERROR(INDEX('padron cfe'!C:C,MATCH(DATOS!C609,'padron cfe'!A:A,0),1),"")</f>
        <v/>
      </c>
      <c r="L609" s="4" t="str">
        <f>IFERROR(IF(VLOOKUP(J609,J$2:L608,3,0)=0,"",VLOOKUP(J609,J$2:L608,3,0)),"")</f>
        <v/>
      </c>
      <c r="M609" s="4" t="str">
        <f>IFERROR(IF(VLOOKUP(J609,J$2:M608,4,0)=0,"",VLOOKUP(J609,J$2:M608,4,0)),"")</f>
        <v/>
      </c>
      <c r="Q609" s="5" t="str">
        <f t="shared" si="118"/>
        <v/>
      </c>
      <c r="S609"/>
      <c r="T609" s="2" t="str">
        <f>IFERROR(INDEX('padron cfe'!D:D,MATCH(DATOS!C609,'padron cfe'!A:A,0),1),"")</f>
        <v/>
      </c>
      <c r="Y609" s="6"/>
      <c r="AA609" s="4" t="str">
        <f t="shared" si="120"/>
        <v/>
      </c>
      <c r="AB609" s="4"/>
      <c r="AC609" s="4"/>
      <c r="AD609" s="4"/>
      <c r="AE609" s="2" t="str">
        <f>IFERROR(IF(INDEX(AE$1:AE608,MATCH(J609,J$1:J608,0),1)=0,"",INDEX(AE$1:AE608,MATCH(J609,J$1:J608,0),1)),"")</f>
        <v/>
      </c>
      <c r="AF609" s="2" t="str">
        <f>IFERROR(IF(INDEX(AF$1:AF608,MATCH(J609,J$1:J608,0),1)=0,"",INDEX(AF$1:AF608,MATCH(J609,J$1:J608,0),1)),"")</f>
        <v/>
      </c>
      <c r="AG609" s="2" t="str">
        <f>IFERROR(IF(INDEX(AG$1:AG608,MATCH(J609,J$1:J608,0),1)=0,"",INDEX(AG$1:AG608,MATCH(J609,J$1:J608,0),1)),"")</f>
        <v/>
      </c>
      <c r="AU609" s="7"/>
      <c r="AV609" s="47"/>
      <c r="AW609" s="66"/>
      <c r="AX609" s="66"/>
      <c r="AY609" s="66"/>
      <c r="AZ609" s="78"/>
      <c r="BA609" s="66"/>
      <c r="BB609" s="66"/>
      <c r="BC609" s="4"/>
      <c r="BD609" s="69"/>
      <c r="BG609" s="9"/>
      <c r="BM609" s="7" t="str">
        <f t="shared" ca="1" si="121"/>
        <v/>
      </c>
      <c r="BN609" s="75" t="str">
        <f t="shared" si="122"/>
        <v/>
      </c>
      <c r="BO609" s="75" t="str">
        <f t="shared" si="123"/>
        <v/>
      </c>
      <c r="BP609" s="5"/>
      <c r="BT609" s="5"/>
      <c r="BU609" s="4" t="str">
        <f>IF(IFERROR(VLOOKUP(C609,C610:C$1993,1,0),"")="","",COUNTIF(C:C,C609))</f>
        <v/>
      </c>
      <c r="BW609" s="5"/>
      <c r="BX609" s="5"/>
      <c r="BY609" s="5" t="str">
        <f>IF(B609="","",IF(BU609="",1+(MAX(BY$2:BY608)),""))</f>
        <v/>
      </c>
      <c r="BZ609" s="5" t="str">
        <f t="shared" si="124"/>
        <v/>
      </c>
      <c r="CA609" s="5" t="str">
        <f t="shared" si="125"/>
        <v/>
      </c>
      <c r="CB609" s="14" t="str">
        <f t="shared" si="126"/>
        <v/>
      </c>
      <c r="CC609" s="25"/>
      <c r="CD609" s="15"/>
      <c r="CE609" s="5" t="str">
        <f t="shared" si="128"/>
        <v/>
      </c>
      <c r="CG609" s="5"/>
      <c r="CH609" s="5" t="str">
        <f t="shared" si="127"/>
        <v/>
      </c>
      <c r="CI609" s="5" t="str">
        <f>IF(J609="","",IFERROR(IF(VLOOKUP(J609,J$2:J608,1,0)=0,"",""),J609))</f>
        <v/>
      </c>
      <c r="CJ609" s="22" t="str">
        <f>IF(CI609="","",(IFERROR(VLOOKUP(MID(CI609,1,1),$DA$2:DE$28,3,0),0)+IFERROR(VLOOKUP(MID(CI609,2,1),DA$2:DE$28,4,0),0)+IFERROR(VLOOKUP(MID(CI609,3,1),DA$2:DE$28,5,0),0)+(ROW(CI609)/1000000000000)))</f>
        <v/>
      </c>
      <c r="CK609" s="5"/>
      <c r="CL609" s="5">
        <v>608</v>
      </c>
      <c r="CM609" s="5" t="str">
        <f>IFERROR(VLOOKUP(CL609,CH$2:CI1685,2,0),"")</f>
        <v/>
      </c>
      <c r="CN609" s="5"/>
      <c r="CP609" s="5"/>
      <c r="DG609" s="5" t="e">
        <f>IF(REPORTE!AH$2="si",IF(C609=VALUE(REPORTE!C$22),IF(SUM(DG610:DG$1993),CONCATENATE(INT(B609),", "),INT(B609)),""),IF(C609=VALUE(REPORTE!C$21),IF(SUM(DG610:DG$1993),CONCATENATE(INT(B609),", "),INT(B609)),""))</f>
        <v>#VALUE!</v>
      </c>
      <c r="DK609" s="5"/>
      <c r="DL609" s="5"/>
      <c r="DM609" s="5"/>
      <c r="DN609" s="5"/>
    </row>
    <row r="610" spans="1:118" ht="15" customHeight="1" x14ac:dyDescent="0.25">
      <c r="A610" s="4" t="str">
        <f t="shared" ca="1" si="119"/>
        <v/>
      </c>
      <c r="B610" s="3"/>
      <c r="C610" s="3"/>
      <c r="D610" s="1" t="str">
        <f>IFERROR(INDEX('padron cfe'!B:B,MATCH(DATOS!C610,'padron cfe'!A:A,0),1),"")</f>
        <v/>
      </c>
      <c r="H610" s="5" t="str">
        <f>IF(F610="","",IFERROR(CONCATENATE("PEUA",VLOOKUP(ESTADO,REPORTE!AV$2:AW$33,2,0),DIDTRITO_FORM,CADER_FORM,IFERROR(INDEX(BS:BS,MATCH(DAY(F610),BR:BR,0),1),DAY(F610)),IFERROR(INDEX(BS:BS,MATCH(MONTH(F610),BR:BR,0),1),MONTH(F610)),YEAR(F610),G610),""))</f>
        <v/>
      </c>
      <c r="K610" s="2" t="str">
        <f>IFERROR(INDEX('padron cfe'!C:C,MATCH(DATOS!C610,'padron cfe'!A:A,0),1),"")</f>
        <v/>
      </c>
      <c r="L610" s="4" t="str">
        <f>IFERROR(IF(VLOOKUP(J610,J$2:L609,3,0)=0,"",VLOOKUP(J610,J$2:L609,3,0)),"")</f>
        <v/>
      </c>
      <c r="M610" s="4" t="str">
        <f>IFERROR(IF(VLOOKUP(J610,J$2:M609,4,0)=0,"",VLOOKUP(J610,J$2:M609,4,0)),"")</f>
        <v/>
      </c>
      <c r="Q610" s="5" t="str">
        <f t="shared" si="118"/>
        <v/>
      </c>
      <c r="S610"/>
      <c r="T610" s="2" t="str">
        <f>IFERROR(INDEX('padron cfe'!D:D,MATCH(DATOS!C610,'padron cfe'!A:A,0),1),"")</f>
        <v/>
      </c>
      <c r="Y610" s="6"/>
      <c r="AA610" s="4" t="str">
        <f t="shared" si="120"/>
        <v/>
      </c>
      <c r="AB610" s="4"/>
      <c r="AC610" s="4"/>
      <c r="AD610" s="4"/>
      <c r="AE610" s="2" t="str">
        <f>IFERROR(IF(INDEX(AE$1:AE609,MATCH(J610,J$1:J609,0),1)=0,"",INDEX(AE$1:AE609,MATCH(J610,J$1:J609,0),1)),"")</f>
        <v/>
      </c>
      <c r="AF610" s="2" t="str">
        <f>IFERROR(IF(INDEX(AF$1:AF609,MATCH(J610,J$1:J609,0),1)=0,"",INDEX(AF$1:AF609,MATCH(J610,J$1:J609,0),1)),"")</f>
        <v/>
      </c>
      <c r="AG610" s="2" t="str">
        <f>IFERROR(IF(INDEX(AG$1:AG609,MATCH(J610,J$1:J609,0),1)=0,"",INDEX(AG$1:AG609,MATCH(J610,J$1:J609,0),1)),"")</f>
        <v/>
      </c>
      <c r="AU610" s="7"/>
      <c r="AV610" s="47"/>
      <c r="AW610" s="66"/>
      <c r="AX610" s="66"/>
      <c r="AY610" s="66"/>
      <c r="AZ610" s="78"/>
      <c r="BA610" s="66"/>
      <c r="BB610" s="66"/>
      <c r="BC610" s="4"/>
      <c r="BD610" s="69"/>
      <c r="BG610" s="9"/>
      <c r="BM610" s="7" t="str">
        <f t="shared" ca="1" si="121"/>
        <v/>
      </c>
      <c r="BN610" s="75" t="str">
        <f t="shared" si="122"/>
        <v/>
      </c>
      <c r="BO610" s="75" t="str">
        <f t="shared" si="123"/>
        <v/>
      </c>
      <c r="BP610" s="5"/>
      <c r="BT610" s="5"/>
      <c r="BU610" s="4" t="str">
        <f>IF(IFERROR(VLOOKUP(C610,C611:C$1993,1,0),"")="","",COUNTIF(C:C,C610))</f>
        <v/>
      </c>
      <c r="BW610" s="5"/>
      <c r="BX610" s="5"/>
      <c r="BY610" s="5" t="str">
        <f>IF(B610="","",IF(BU610="",1+(MAX(BY$2:BY609)),""))</f>
        <v/>
      </c>
      <c r="BZ610" s="5" t="str">
        <f t="shared" si="124"/>
        <v/>
      </c>
      <c r="CA610" s="5" t="str">
        <f t="shared" si="125"/>
        <v/>
      </c>
      <c r="CB610" s="14" t="str">
        <f t="shared" si="126"/>
        <v/>
      </c>
      <c r="CC610" s="25"/>
      <c r="CD610" s="15"/>
      <c r="CE610" s="5" t="str">
        <f t="shared" si="128"/>
        <v/>
      </c>
      <c r="CG610" s="5"/>
      <c r="CH610" s="5" t="str">
        <f t="shared" si="127"/>
        <v/>
      </c>
      <c r="CI610" s="5" t="str">
        <f>IF(J610="","",IFERROR(IF(VLOOKUP(J610,J$2:J609,1,0)=0,"",""),J610))</f>
        <v/>
      </c>
      <c r="CJ610" s="22" t="str">
        <f>IF(CI610="","",(IFERROR(VLOOKUP(MID(CI610,1,1),$DA$2:DE$28,3,0),0)+IFERROR(VLOOKUP(MID(CI610,2,1),DA$2:DE$28,4,0),0)+IFERROR(VLOOKUP(MID(CI610,3,1),DA$2:DE$28,5,0),0)+(ROW(CI610)/1000000000000)))</f>
        <v/>
      </c>
      <c r="CK610" s="5"/>
      <c r="CL610" s="5">
        <v>609</v>
      </c>
      <c r="CM610" s="5" t="str">
        <f>IFERROR(VLOOKUP(CL610,CH$2:CI1686,2,0),"")</f>
        <v/>
      </c>
      <c r="CN610" s="5"/>
      <c r="CP610" s="5"/>
      <c r="DG610" s="5" t="e">
        <f>IF(REPORTE!AH$2="si",IF(C610=VALUE(REPORTE!C$22),IF(SUM(DG611:DG$1993),CONCATENATE(INT(B610),", "),INT(B610)),""),IF(C610=VALUE(REPORTE!C$21),IF(SUM(DG611:DG$1993),CONCATENATE(INT(B610),", "),INT(B610)),""))</f>
        <v>#VALUE!</v>
      </c>
      <c r="DK610" s="5"/>
      <c r="DL610" s="5"/>
      <c r="DM610" s="5"/>
      <c r="DN610" s="5"/>
    </row>
    <row r="611" spans="1:118" ht="15" customHeight="1" x14ac:dyDescent="0.25">
      <c r="A611" s="4" t="str">
        <f t="shared" ca="1" si="119"/>
        <v/>
      </c>
      <c r="B611" s="3"/>
      <c r="C611" s="3"/>
      <c r="D611" s="1" t="str">
        <f>IFERROR(INDEX('padron cfe'!B:B,MATCH(DATOS!C611,'padron cfe'!A:A,0),1),"")</f>
        <v/>
      </c>
      <c r="H611" s="5" t="str">
        <f>IF(F611="","",IFERROR(CONCATENATE("PEUA",VLOOKUP(ESTADO,REPORTE!AV$2:AW$33,2,0),DIDTRITO_FORM,CADER_FORM,IFERROR(INDEX(BS:BS,MATCH(DAY(F611),BR:BR,0),1),DAY(F611)),IFERROR(INDEX(BS:BS,MATCH(MONTH(F611),BR:BR,0),1),MONTH(F611)),YEAR(F611),G611),""))</f>
        <v/>
      </c>
      <c r="K611" s="2" t="str">
        <f>IFERROR(INDEX('padron cfe'!C:C,MATCH(DATOS!C611,'padron cfe'!A:A,0),1),"")</f>
        <v/>
      </c>
      <c r="L611" s="4" t="str">
        <f>IFERROR(IF(VLOOKUP(J611,J$2:L610,3,0)=0,"",VLOOKUP(J611,J$2:L610,3,0)),"")</f>
        <v/>
      </c>
      <c r="M611" s="4" t="str">
        <f>IFERROR(IF(VLOOKUP(J611,J$2:M610,4,0)=0,"",VLOOKUP(J611,J$2:M610,4,0)),"")</f>
        <v/>
      </c>
      <c r="Q611" s="5" t="str">
        <f t="shared" si="118"/>
        <v/>
      </c>
      <c r="S611"/>
      <c r="T611" s="2" t="str">
        <f>IFERROR(INDEX('padron cfe'!D:D,MATCH(DATOS!C611,'padron cfe'!A:A,0),1),"")</f>
        <v/>
      </c>
      <c r="Y611" s="6"/>
      <c r="AA611" s="4" t="str">
        <f t="shared" si="120"/>
        <v/>
      </c>
      <c r="AB611" s="4"/>
      <c r="AC611" s="4"/>
      <c r="AD611" s="4"/>
      <c r="AE611" s="2" t="str">
        <f>IFERROR(IF(INDEX(AE$1:AE610,MATCH(J611,J$1:J610,0),1)=0,"",INDEX(AE$1:AE610,MATCH(J611,J$1:J610,0),1)),"")</f>
        <v/>
      </c>
      <c r="AF611" s="2" t="str">
        <f>IFERROR(IF(INDEX(AF$1:AF610,MATCH(J611,J$1:J610,0),1)=0,"",INDEX(AF$1:AF610,MATCH(J611,J$1:J610,0),1)),"")</f>
        <v/>
      </c>
      <c r="AG611" s="2" t="str">
        <f>IFERROR(IF(INDEX(AG$1:AG610,MATCH(J611,J$1:J610,0),1)=0,"",INDEX(AG$1:AG610,MATCH(J611,J$1:J610,0),1)),"")</f>
        <v/>
      </c>
      <c r="AU611" s="7"/>
      <c r="AV611" s="47"/>
      <c r="AW611" s="66"/>
      <c r="AX611" s="66"/>
      <c r="AY611" s="66"/>
      <c r="AZ611" s="78"/>
      <c r="BA611" s="66"/>
      <c r="BB611" s="66"/>
      <c r="BC611" s="4"/>
      <c r="BD611" s="69"/>
      <c r="BG611" s="9"/>
      <c r="BM611" s="7" t="str">
        <f t="shared" ca="1" si="121"/>
        <v/>
      </c>
      <c r="BN611" s="75" t="str">
        <f t="shared" si="122"/>
        <v/>
      </c>
      <c r="BO611" s="75" t="str">
        <f t="shared" si="123"/>
        <v/>
      </c>
      <c r="BP611" s="5"/>
      <c r="BT611" s="5"/>
      <c r="BU611" s="4" t="str">
        <f>IF(IFERROR(VLOOKUP(C611,C612:C$1993,1,0),"")="","",COUNTIF(C:C,C611))</f>
        <v/>
      </c>
      <c r="BW611" s="5"/>
      <c r="BX611" s="5"/>
      <c r="BY611" s="5" t="str">
        <f>IF(B611="","",IF(BU611="",1+(MAX(BY$2:BY610)),""))</f>
        <v/>
      </c>
      <c r="BZ611" s="5" t="str">
        <f t="shared" si="124"/>
        <v/>
      </c>
      <c r="CA611" s="5" t="str">
        <f t="shared" si="125"/>
        <v/>
      </c>
      <c r="CB611" s="14" t="str">
        <f t="shared" si="126"/>
        <v/>
      </c>
      <c r="CC611" s="25"/>
      <c r="CD611" s="15"/>
      <c r="CE611" s="5" t="str">
        <f t="shared" si="128"/>
        <v/>
      </c>
      <c r="CG611" s="5"/>
      <c r="CH611" s="5" t="str">
        <f t="shared" si="127"/>
        <v/>
      </c>
      <c r="CI611" s="5" t="str">
        <f>IF(J611="","",IFERROR(IF(VLOOKUP(J611,J$2:J610,1,0)=0,"",""),J611))</f>
        <v/>
      </c>
      <c r="CJ611" s="22" t="str">
        <f>IF(CI611="","",(IFERROR(VLOOKUP(MID(CI611,1,1),$DA$2:DE$28,3,0),0)+IFERROR(VLOOKUP(MID(CI611,2,1),DA$2:DE$28,4,0),0)+IFERROR(VLOOKUP(MID(CI611,3,1),DA$2:DE$28,5,0),0)+(ROW(CI611)/1000000000000)))</f>
        <v/>
      </c>
      <c r="CK611" s="5"/>
      <c r="CL611" s="5">
        <v>610</v>
      </c>
      <c r="CM611" s="5" t="str">
        <f>IFERROR(VLOOKUP(CL611,CH$2:CI1687,2,0),"")</f>
        <v/>
      </c>
      <c r="CN611" s="5"/>
      <c r="CP611" s="5"/>
      <c r="DG611" s="5" t="e">
        <f>IF(REPORTE!AH$2="si",IF(C611=VALUE(REPORTE!C$22),IF(SUM(DG612:DG$1993),CONCATENATE(INT(B611),", "),INT(B611)),""),IF(C611=VALUE(REPORTE!C$21),IF(SUM(DG612:DG$1993),CONCATENATE(INT(B611),", "),INT(B611)),""))</f>
        <v>#VALUE!</v>
      </c>
      <c r="DK611" s="5"/>
      <c r="DL611" s="5"/>
      <c r="DM611" s="5"/>
      <c r="DN611" s="5"/>
    </row>
    <row r="612" spans="1:118" ht="15" customHeight="1" x14ac:dyDescent="0.25">
      <c r="A612" s="4" t="str">
        <f t="shared" ca="1" si="119"/>
        <v/>
      </c>
      <c r="B612" s="3"/>
      <c r="C612" s="3"/>
      <c r="D612" s="1" t="str">
        <f>IFERROR(INDEX('padron cfe'!B:B,MATCH(DATOS!C612,'padron cfe'!A:A,0),1),"")</f>
        <v/>
      </c>
      <c r="H612" s="5" t="str">
        <f>IF(F612="","",IFERROR(CONCATENATE("PEUA",VLOOKUP(ESTADO,REPORTE!AV$2:AW$33,2,0),DIDTRITO_FORM,CADER_FORM,IFERROR(INDEX(BS:BS,MATCH(DAY(F612),BR:BR,0),1),DAY(F612)),IFERROR(INDEX(BS:BS,MATCH(MONTH(F612),BR:BR,0),1),MONTH(F612)),YEAR(F612),G612),""))</f>
        <v/>
      </c>
      <c r="K612" s="2" t="str">
        <f>IFERROR(INDEX('padron cfe'!C:C,MATCH(DATOS!C612,'padron cfe'!A:A,0),1),"")</f>
        <v/>
      </c>
      <c r="L612" s="4" t="str">
        <f>IFERROR(IF(VLOOKUP(J612,J$2:L611,3,0)=0,"",VLOOKUP(J612,J$2:L611,3,0)),"")</f>
        <v/>
      </c>
      <c r="M612" s="4" t="str">
        <f>IFERROR(IF(VLOOKUP(J612,J$2:M611,4,0)=0,"",VLOOKUP(J612,J$2:M611,4,0)),"")</f>
        <v/>
      </c>
      <c r="Q612" s="5" t="str">
        <f t="shared" si="118"/>
        <v/>
      </c>
      <c r="S612"/>
      <c r="T612" s="2" t="str">
        <f>IFERROR(INDEX('padron cfe'!D:D,MATCH(DATOS!C612,'padron cfe'!A:A,0),1),"")</f>
        <v/>
      </c>
      <c r="Y612" s="6"/>
      <c r="AA612" s="4" t="str">
        <f t="shared" si="120"/>
        <v/>
      </c>
      <c r="AB612" s="4"/>
      <c r="AC612" s="4"/>
      <c r="AD612" s="4"/>
      <c r="AE612" s="2" t="str">
        <f>IFERROR(IF(INDEX(AE$1:AE611,MATCH(J612,J$1:J611,0),1)=0,"",INDEX(AE$1:AE611,MATCH(J612,J$1:J611,0),1)),"")</f>
        <v/>
      </c>
      <c r="AF612" s="2" t="str">
        <f>IFERROR(IF(INDEX(AF$1:AF611,MATCH(J612,J$1:J611,0),1)=0,"",INDEX(AF$1:AF611,MATCH(J612,J$1:J611,0),1)),"")</f>
        <v/>
      </c>
      <c r="AG612" s="2" t="str">
        <f>IFERROR(IF(INDEX(AG$1:AG611,MATCH(J612,J$1:J611,0),1)=0,"",INDEX(AG$1:AG611,MATCH(J612,J$1:J611,0),1)),"")</f>
        <v/>
      </c>
      <c r="AU612" s="7"/>
      <c r="AV612" s="47"/>
      <c r="AW612" s="66"/>
      <c r="AX612" s="66"/>
      <c r="AY612" s="66"/>
      <c r="AZ612" s="78"/>
      <c r="BA612" s="66"/>
      <c r="BB612" s="66"/>
      <c r="BC612" s="4"/>
      <c r="BD612" s="69"/>
      <c r="BG612" s="9"/>
      <c r="BM612" s="7" t="str">
        <f t="shared" ca="1" si="121"/>
        <v/>
      </c>
      <c r="BN612" s="75" t="str">
        <f t="shared" si="122"/>
        <v/>
      </c>
      <c r="BO612" s="75" t="str">
        <f t="shared" si="123"/>
        <v/>
      </c>
      <c r="BT612" s="5"/>
      <c r="BU612" s="4" t="str">
        <f>IF(IFERROR(VLOOKUP(C612,C613:C$1993,1,0),"")="","",COUNTIF(C:C,C612))</f>
        <v/>
      </c>
      <c r="BW612" s="5"/>
      <c r="BX612" s="5"/>
      <c r="BY612" s="5" t="str">
        <f>IF(B612="","",IF(BU612="",1+(MAX(BY$2:BY611)),""))</f>
        <v/>
      </c>
      <c r="BZ612" s="5" t="str">
        <f t="shared" si="124"/>
        <v/>
      </c>
      <c r="CA612" s="5" t="str">
        <f t="shared" si="125"/>
        <v/>
      </c>
      <c r="CB612" s="14" t="str">
        <f t="shared" si="126"/>
        <v/>
      </c>
      <c r="CC612" s="25"/>
      <c r="CD612" s="15"/>
      <c r="CE612" s="5" t="str">
        <f t="shared" si="128"/>
        <v/>
      </c>
      <c r="CG612" s="5"/>
      <c r="CH612" s="5" t="str">
        <f t="shared" si="127"/>
        <v/>
      </c>
      <c r="CI612" s="5" t="str">
        <f>IF(J612="","",IFERROR(IF(VLOOKUP(J612,J$2:J611,1,0)=0,"",""),J612))</f>
        <v/>
      </c>
      <c r="CJ612" s="22" t="str">
        <f>IF(CI612="","",(IFERROR(VLOOKUP(MID(CI612,1,1),$DA$2:DE$28,3,0),0)+IFERROR(VLOOKUP(MID(CI612,2,1),DA$2:DE$28,4,0),0)+IFERROR(VLOOKUP(MID(CI612,3,1),DA$2:DE$28,5,0),0)+(ROW(CI612)/1000000000000)))</f>
        <v/>
      </c>
      <c r="CK612" s="5"/>
      <c r="CL612" s="5">
        <v>611</v>
      </c>
      <c r="CM612" s="5" t="str">
        <f>IFERROR(VLOOKUP(CL612,CH$2:CI1688,2,0),"")</f>
        <v/>
      </c>
      <c r="CN612" s="5"/>
      <c r="CP612" s="5"/>
      <c r="DG612" s="5" t="e">
        <f>IF(REPORTE!AH$2="si",IF(C612=VALUE(REPORTE!C$22),IF(SUM(DG613:DG$1993),CONCATENATE(INT(B612),", "),INT(B612)),""),IF(C612=VALUE(REPORTE!C$21),IF(SUM(DG613:DG$1993),CONCATENATE(INT(B612),", "),INT(B612)),""))</f>
        <v>#VALUE!</v>
      </c>
      <c r="DK612" s="5"/>
      <c r="DL612" s="5"/>
      <c r="DM612" s="5"/>
      <c r="DN612" s="5"/>
    </row>
    <row r="613" spans="1:118" ht="15" customHeight="1" x14ac:dyDescent="0.25">
      <c r="A613" s="4" t="str">
        <f t="shared" ca="1" si="119"/>
        <v/>
      </c>
      <c r="B613" s="3"/>
      <c r="C613" s="3"/>
      <c r="D613" s="1" t="str">
        <f>IFERROR(INDEX('padron cfe'!B:B,MATCH(DATOS!C613,'padron cfe'!A:A,0),1),"")</f>
        <v/>
      </c>
      <c r="H613" s="5" t="str">
        <f>IF(F613="","",IFERROR(CONCATENATE("PEUA",VLOOKUP(ESTADO,REPORTE!AV$2:AW$33,2,0),DIDTRITO_FORM,CADER_FORM,IFERROR(INDEX(BS:BS,MATCH(DAY(F613),BR:BR,0),1),DAY(F613)),IFERROR(INDEX(BS:BS,MATCH(MONTH(F613),BR:BR,0),1),MONTH(F613)),YEAR(F613),G613),""))</f>
        <v/>
      </c>
      <c r="K613" s="2" t="str">
        <f>IFERROR(INDEX('padron cfe'!C:C,MATCH(DATOS!C613,'padron cfe'!A:A,0),1),"")</f>
        <v/>
      </c>
      <c r="L613" s="4" t="str">
        <f>IFERROR(IF(VLOOKUP(J613,J$2:L612,3,0)=0,"",VLOOKUP(J613,J$2:L612,3,0)),"")</f>
        <v/>
      </c>
      <c r="M613" s="4" t="str">
        <f>IFERROR(IF(VLOOKUP(J613,J$2:M612,4,0)=0,"",VLOOKUP(J613,J$2:M612,4,0)),"")</f>
        <v/>
      </c>
      <c r="Q613" s="5" t="str">
        <f t="shared" si="118"/>
        <v/>
      </c>
      <c r="S613"/>
      <c r="T613" s="2" t="str">
        <f>IFERROR(INDEX('padron cfe'!D:D,MATCH(DATOS!C613,'padron cfe'!A:A,0),1),"")</f>
        <v/>
      </c>
      <c r="Y613" s="6"/>
      <c r="AA613" s="4" t="str">
        <f t="shared" si="120"/>
        <v/>
      </c>
      <c r="AB613" s="4"/>
      <c r="AC613" s="4"/>
      <c r="AD613" s="4"/>
      <c r="AE613" s="2" t="str">
        <f>IFERROR(IF(INDEX(AE$1:AE612,MATCH(J613,J$1:J612,0),1)=0,"",INDEX(AE$1:AE612,MATCH(J613,J$1:J612,0),1)),"")</f>
        <v/>
      </c>
      <c r="AF613" s="2" t="str">
        <f>IFERROR(IF(INDEX(AF$1:AF612,MATCH(J613,J$1:J612,0),1)=0,"",INDEX(AF$1:AF612,MATCH(J613,J$1:J612,0),1)),"")</f>
        <v/>
      </c>
      <c r="AG613" s="2" t="str">
        <f>IFERROR(IF(INDEX(AG$1:AG612,MATCH(J613,J$1:J612,0),1)=0,"",INDEX(AG$1:AG612,MATCH(J613,J$1:J612,0),1)),"")</f>
        <v/>
      </c>
      <c r="AU613" s="7"/>
      <c r="AV613" s="47"/>
      <c r="AW613" s="66"/>
      <c r="AX613" s="66"/>
      <c r="AY613" s="66"/>
      <c r="AZ613" s="78"/>
      <c r="BA613" s="66"/>
      <c r="BB613" s="66"/>
      <c r="BC613" s="4"/>
      <c r="BD613" s="69"/>
      <c r="BG613" s="9"/>
      <c r="BM613" s="7" t="str">
        <f t="shared" ca="1" si="121"/>
        <v/>
      </c>
      <c r="BN613" s="75" t="str">
        <f t="shared" si="122"/>
        <v/>
      </c>
      <c r="BO613" s="75" t="str">
        <f t="shared" si="123"/>
        <v/>
      </c>
      <c r="BT613" s="5"/>
      <c r="BU613" s="4" t="str">
        <f>IF(IFERROR(VLOOKUP(C613,C614:C$1993,1,0),"")="","",COUNTIF(C:C,C613))</f>
        <v/>
      </c>
      <c r="BW613" s="5"/>
      <c r="BX613" s="5"/>
      <c r="BY613" s="5" t="str">
        <f>IF(B613="","",IF(BU613="",1+(MAX(BY$2:BY612)),""))</f>
        <v/>
      </c>
      <c r="BZ613" s="5" t="str">
        <f t="shared" si="124"/>
        <v/>
      </c>
      <c r="CA613" s="5" t="str">
        <f t="shared" si="125"/>
        <v/>
      </c>
      <c r="CB613" s="14" t="str">
        <f t="shared" si="126"/>
        <v/>
      </c>
      <c r="CC613" s="25"/>
      <c r="CD613" s="15"/>
      <c r="CE613" s="5" t="str">
        <f t="shared" si="128"/>
        <v/>
      </c>
      <c r="CG613" s="5"/>
      <c r="CH613" s="5" t="str">
        <f t="shared" si="127"/>
        <v/>
      </c>
      <c r="CI613" s="5" t="str">
        <f>IF(J613="","",IFERROR(IF(VLOOKUP(J613,J$2:J612,1,0)=0,"",""),J613))</f>
        <v/>
      </c>
      <c r="CJ613" s="22" t="str">
        <f>IF(CI613="","",(IFERROR(VLOOKUP(MID(CI613,1,1),$DA$2:DE$28,3,0),0)+IFERROR(VLOOKUP(MID(CI613,2,1),DA$2:DE$28,4,0),0)+IFERROR(VLOOKUP(MID(CI613,3,1),DA$2:DE$28,5,0),0)+(ROW(CI613)/1000000000000)))</f>
        <v/>
      </c>
      <c r="CK613" s="5"/>
      <c r="CL613" s="5">
        <v>612</v>
      </c>
      <c r="CM613" s="5" t="str">
        <f>IFERROR(VLOOKUP(CL613,CH$2:CI1689,2,0),"")</f>
        <v/>
      </c>
      <c r="CN613" s="5"/>
      <c r="CP613" s="5"/>
      <c r="DG613" s="5" t="e">
        <f>IF(REPORTE!AH$2="si",IF(C613=VALUE(REPORTE!C$22),IF(SUM(DG614:DG$1993),CONCATENATE(INT(B613),", "),INT(B613)),""),IF(C613=VALUE(REPORTE!C$21),IF(SUM(DG614:DG$1993),CONCATENATE(INT(B613),", "),INT(B613)),""))</f>
        <v>#VALUE!</v>
      </c>
      <c r="DK613" s="5"/>
      <c r="DL613" s="5"/>
      <c r="DM613" s="5"/>
      <c r="DN613" s="5"/>
    </row>
    <row r="614" spans="1:118" ht="15" customHeight="1" x14ac:dyDescent="0.25">
      <c r="A614" s="4" t="str">
        <f t="shared" ca="1" si="119"/>
        <v/>
      </c>
      <c r="B614" s="3"/>
      <c r="C614" s="3"/>
      <c r="D614" s="1" t="str">
        <f>IFERROR(INDEX('padron cfe'!B:B,MATCH(DATOS!C614,'padron cfe'!A:A,0),1),"")</f>
        <v/>
      </c>
      <c r="H614" s="5" t="str">
        <f>IF(F614="","",IFERROR(CONCATENATE("PEUA",VLOOKUP(ESTADO,REPORTE!AV$2:AW$33,2,0),DIDTRITO_FORM,CADER_FORM,IFERROR(INDEX(BS:BS,MATCH(DAY(F614),BR:BR,0),1),DAY(F614)),IFERROR(INDEX(BS:BS,MATCH(MONTH(F614),BR:BR,0),1),MONTH(F614)),YEAR(F614),G614),""))</f>
        <v/>
      </c>
      <c r="K614" s="2" t="str">
        <f>IFERROR(INDEX('padron cfe'!C:C,MATCH(DATOS!C614,'padron cfe'!A:A,0),1),"")</f>
        <v/>
      </c>
      <c r="L614" s="4" t="str">
        <f>IFERROR(IF(VLOOKUP(J614,J$2:L613,3,0)=0,"",VLOOKUP(J614,J$2:L613,3,0)),"")</f>
        <v/>
      </c>
      <c r="M614" s="4" t="str">
        <f>IFERROR(IF(VLOOKUP(J614,J$2:M613,4,0)=0,"",VLOOKUP(J614,J$2:M613,4,0)),"")</f>
        <v/>
      </c>
      <c r="Q614" s="5" t="str">
        <f t="shared" si="118"/>
        <v/>
      </c>
      <c r="S614"/>
      <c r="T614" s="2" t="str">
        <f>IFERROR(INDEX('padron cfe'!D:D,MATCH(DATOS!C614,'padron cfe'!A:A,0),1),"")</f>
        <v/>
      </c>
      <c r="Y614" s="6"/>
      <c r="AA614" s="4" t="str">
        <f t="shared" si="120"/>
        <v/>
      </c>
      <c r="AB614" s="4"/>
      <c r="AC614" s="4"/>
      <c r="AD614" s="4"/>
      <c r="AE614" s="2" t="str">
        <f>IFERROR(IF(INDEX(AE$1:AE613,MATCH(J614,J$1:J613,0),1)=0,"",INDEX(AE$1:AE613,MATCH(J614,J$1:J613,0),1)),"")</f>
        <v/>
      </c>
      <c r="AF614" s="2" t="str">
        <f>IFERROR(IF(INDEX(AF$1:AF613,MATCH(J614,J$1:J613,0),1)=0,"",INDEX(AF$1:AF613,MATCH(J614,J$1:J613,0),1)),"")</f>
        <v/>
      </c>
      <c r="AG614" s="2" t="str">
        <f>IFERROR(IF(INDEX(AG$1:AG613,MATCH(J614,J$1:J613,0),1)=0,"",INDEX(AG$1:AG613,MATCH(J614,J$1:J613,0),1)),"")</f>
        <v/>
      </c>
      <c r="AU614" s="7"/>
      <c r="AV614" s="47"/>
      <c r="AW614" s="66"/>
      <c r="AX614" s="66"/>
      <c r="AY614" s="66"/>
      <c r="AZ614" s="78"/>
      <c r="BA614" s="66"/>
      <c r="BB614" s="66"/>
      <c r="BC614" s="4"/>
      <c r="BD614" s="69"/>
      <c r="BG614" s="9"/>
      <c r="BM614" s="7" t="str">
        <f t="shared" ca="1" si="121"/>
        <v/>
      </c>
      <c r="BN614" s="75" t="str">
        <f t="shared" si="122"/>
        <v/>
      </c>
      <c r="BO614" s="75" t="str">
        <f t="shared" si="123"/>
        <v/>
      </c>
      <c r="BT614" s="5"/>
      <c r="BU614" s="4" t="str">
        <f>IF(IFERROR(VLOOKUP(C614,C615:C$1993,1,0),"")="","",COUNTIF(C:C,C614))</f>
        <v/>
      </c>
      <c r="BW614" s="5"/>
      <c r="BX614" s="5"/>
      <c r="BY614" s="5" t="str">
        <f>IF(B614="","",IF(BU614="",1+(MAX(BY$2:BY613)),""))</f>
        <v/>
      </c>
      <c r="BZ614" s="5" t="str">
        <f t="shared" si="124"/>
        <v/>
      </c>
      <c r="CA614" s="5" t="str">
        <f t="shared" si="125"/>
        <v/>
      </c>
      <c r="CB614" s="14" t="str">
        <f t="shared" si="126"/>
        <v/>
      </c>
      <c r="CC614" s="25"/>
      <c r="CD614" s="15"/>
      <c r="CE614" s="5" t="str">
        <f t="shared" si="128"/>
        <v/>
      </c>
      <c r="CG614" s="5"/>
      <c r="CH614" s="5" t="str">
        <f t="shared" si="127"/>
        <v/>
      </c>
      <c r="CI614" s="5" t="str">
        <f>IF(J614="","",IFERROR(IF(VLOOKUP(J614,J$2:J613,1,0)=0,"",""),J614))</f>
        <v/>
      </c>
      <c r="CJ614" s="22" t="str">
        <f>IF(CI614="","",(IFERROR(VLOOKUP(MID(CI614,1,1),$DA$2:DE$28,3,0),0)+IFERROR(VLOOKUP(MID(CI614,2,1),DA$2:DE$28,4,0),0)+IFERROR(VLOOKUP(MID(CI614,3,1),DA$2:DE$28,5,0),0)+(ROW(CI614)/1000000000000)))</f>
        <v/>
      </c>
      <c r="CK614" s="5"/>
      <c r="CL614" s="5">
        <v>613</v>
      </c>
      <c r="CM614" s="5" t="str">
        <f>IFERROR(VLOOKUP(CL614,CH$2:CI1690,2,0),"")</f>
        <v/>
      </c>
      <c r="CN614" s="5"/>
      <c r="CP614" s="5"/>
      <c r="DG614" s="5" t="e">
        <f>IF(REPORTE!AH$2="si",IF(C614=VALUE(REPORTE!C$22),IF(SUM(DG615:DG$1993),CONCATENATE(INT(B614),", "),INT(B614)),""),IF(C614=VALUE(REPORTE!C$21),IF(SUM(DG615:DG$1993),CONCATENATE(INT(B614),", "),INT(B614)),""))</f>
        <v>#VALUE!</v>
      </c>
      <c r="DK614" s="5"/>
      <c r="DL614" s="5"/>
      <c r="DM614" s="5"/>
      <c r="DN614" s="5"/>
    </row>
    <row r="615" spans="1:118" ht="15" customHeight="1" x14ac:dyDescent="0.25">
      <c r="A615" s="4" t="str">
        <f t="shared" ca="1" si="119"/>
        <v/>
      </c>
      <c r="B615" s="3"/>
      <c r="C615" s="3"/>
      <c r="D615" s="1" t="str">
        <f>IFERROR(INDEX('padron cfe'!B:B,MATCH(DATOS!C615,'padron cfe'!A:A,0),1),"")</f>
        <v/>
      </c>
      <c r="H615" s="5" t="str">
        <f>IF(F615="","",IFERROR(CONCATENATE("PEUA",VLOOKUP(ESTADO,REPORTE!AV$2:AW$33,2,0),DIDTRITO_FORM,CADER_FORM,IFERROR(INDEX(BS:BS,MATCH(DAY(F615),BR:BR,0),1),DAY(F615)),IFERROR(INDEX(BS:BS,MATCH(MONTH(F615),BR:BR,0),1),MONTH(F615)),YEAR(F615),G615),""))</f>
        <v/>
      </c>
      <c r="K615" s="2" t="str">
        <f>IFERROR(INDEX('padron cfe'!C:C,MATCH(DATOS!C615,'padron cfe'!A:A,0),1),"")</f>
        <v/>
      </c>
      <c r="L615" s="4" t="str">
        <f>IFERROR(IF(VLOOKUP(J615,J$2:L614,3,0)=0,"",VLOOKUP(J615,J$2:L614,3,0)),"")</f>
        <v/>
      </c>
      <c r="M615" s="4" t="str">
        <f>IFERROR(IF(VLOOKUP(J615,J$2:M614,4,0)=0,"",VLOOKUP(J615,J$2:M614,4,0)),"")</f>
        <v/>
      </c>
      <c r="Q615" s="5" t="str">
        <f t="shared" si="118"/>
        <v/>
      </c>
      <c r="S615"/>
      <c r="T615" s="2" t="str">
        <f>IFERROR(INDEX('padron cfe'!D:D,MATCH(DATOS!C615,'padron cfe'!A:A,0),1),"")</f>
        <v/>
      </c>
      <c r="Y615" s="6"/>
      <c r="AA615" s="4" t="str">
        <f t="shared" si="120"/>
        <v/>
      </c>
      <c r="AB615" s="4"/>
      <c r="AC615" s="4"/>
      <c r="AD615" s="4"/>
      <c r="AE615" s="2" t="str">
        <f>IFERROR(IF(INDEX(AE$1:AE614,MATCH(J615,J$1:J614,0),1)=0,"",INDEX(AE$1:AE614,MATCH(J615,J$1:J614,0),1)),"")</f>
        <v/>
      </c>
      <c r="AF615" s="2" t="str">
        <f>IFERROR(IF(INDEX(AF$1:AF614,MATCH(J615,J$1:J614,0),1)=0,"",INDEX(AF$1:AF614,MATCH(J615,J$1:J614,0),1)),"")</f>
        <v/>
      </c>
      <c r="AG615" s="2" t="str">
        <f>IFERROR(IF(INDEX(AG$1:AG614,MATCH(J615,J$1:J614,0),1)=0,"",INDEX(AG$1:AG614,MATCH(J615,J$1:J614,0),1)),"")</f>
        <v/>
      </c>
      <c r="AU615" s="7"/>
      <c r="AV615" s="47"/>
      <c r="AW615" s="66"/>
      <c r="AX615" s="66"/>
      <c r="AY615" s="66"/>
      <c r="AZ615" s="78"/>
      <c r="BA615" s="66"/>
      <c r="BB615" s="66"/>
      <c r="BC615" s="4"/>
      <c r="BD615" s="69"/>
      <c r="BG615" s="9"/>
      <c r="BM615" s="7" t="str">
        <f t="shared" ca="1" si="121"/>
        <v/>
      </c>
      <c r="BN615" s="75" t="str">
        <f t="shared" si="122"/>
        <v/>
      </c>
      <c r="BO615" s="75" t="str">
        <f t="shared" si="123"/>
        <v/>
      </c>
      <c r="BT615" s="5"/>
      <c r="BU615" s="4" t="str">
        <f>IF(IFERROR(VLOOKUP(C615,C616:C$1993,1,0),"")="","",COUNTIF(C:C,C615))</f>
        <v/>
      </c>
      <c r="BW615" s="5"/>
      <c r="BX615" s="5"/>
      <c r="BY615" s="5" t="str">
        <f>IF(B615="","",IF(BU615="",1+(MAX(BY$2:BY614)),""))</f>
        <v/>
      </c>
      <c r="BZ615" s="5" t="str">
        <f t="shared" si="124"/>
        <v/>
      </c>
      <c r="CA615" s="5" t="str">
        <f t="shared" si="125"/>
        <v/>
      </c>
      <c r="CB615" s="14" t="str">
        <f t="shared" si="126"/>
        <v/>
      </c>
      <c r="CC615" s="25"/>
      <c r="CD615" s="15"/>
      <c r="CE615" s="5" t="str">
        <f t="shared" si="128"/>
        <v/>
      </c>
      <c r="CG615" s="5"/>
      <c r="CH615" s="5" t="str">
        <f t="shared" si="127"/>
        <v/>
      </c>
      <c r="CI615" s="5" t="str">
        <f>IF(J615="","",IFERROR(IF(VLOOKUP(J615,J$2:J614,1,0)=0,"",""),J615))</f>
        <v/>
      </c>
      <c r="CJ615" s="22" t="str">
        <f>IF(CI615="","",(IFERROR(VLOOKUP(MID(CI615,1,1),$DA$2:DE$28,3,0),0)+IFERROR(VLOOKUP(MID(CI615,2,1),DA$2:DE$28,4,0),0)+IFERROR(VLOOKUP(MID(CI615,3,1),DA$2:DE$28,5,0),0)+(ROW(CI615)/1000000000000)))</f>
        <v/>
      </c>
      <c r="CK615" s="5"/>
      <c r="CL615" s="5">
        <v>614</v>
      </c>
      <c r="CM615" s="5" t="str">
        <f>IFERROR(VLOOKUP(CL615,CH$2:CI1691,2,0),"")</f>
        <v/>
      </c>
      <c r="CN615" s="5"/>
      <c r="CP615" s="5"/>
      <c r="DG615" s="5" t="e">
        <f>IF(REPORTE!AH$2="si",IF(C615=VALUE(REPORTE!C$22),IF(SUM(DG616:DG$1993),CONCATENATE(INT(B615),", "),INT(B615)),""),IF(C615=VALUE(REPORTE!C$21),IF(SUM(DG616:DG$1993),CONCATENATE(INT(B615),", "),INT(B615)),""))</f>
        <v>#VALUE!</v>
      </c>
      <c r="DK615" s="5"/>
      <c r="DL615" s="5"/>
      <c r="DM615" s="5"/>
      <c r="DN615" s="5"/>
    </row>
    <row r="616" spans="1:118" ht="15" customHeight="1" x14ac:dyDescent="0.25">
      <c r="A616" s="4" t="str">
        <f t="shared" ca="1" si="119"/>
        <v/>
      </c>
      <c r="B616" s="3"/>
      <c r="C616" s="3"/>
      <c r="D616" s="1" t="str">
        <f>IFERROR(INDEX('padron cfe'!B:B,MATCH(DATOS!C616,'padron cfe'!A:A,0),1),"")</f>
        <v/>
      </c>
      <c r="H616" s="5" t="str">
        <f>IF(F616="","",IFERROR(CONCATENATE("PEUA",VLOOKUP(ESTADO,REPORTE!AV$2:AW$33,2,0),DIDTRITO_FORM,CADER_FORM,IFERROR(INDEX(BS:BS,MATCH(DAY(F616),BR:BR,0),1),DAY(F616)),IFERROR(INDEX(BS:BS,MATCH(MONTH(F616),BR:BR,0),1),MONTH(F616)),YEAR(F616),G616),""))</f>
        <v/>
      </c>
      <c r="K616" s="2" t="str">
        <f>IFERROR(INDEX('padron cfe'!C:C,MATCH(DATOS!C616,'padron cfe'!A:A,0),1),"")</f>
        <v/>
      </c>
      <c r="L616" s="4" t="str">
        <f>IFERROR(IF(VLOOKUP(J616,J$2:L615,3,0)=0,"",VLOOKUP(J616,J$2:L615,3,0)),"")</f>
        <v/>
      </c>
      <c r="M616" s="4" t="str">
        <f>IFERROR(IF(VLOOKUP(J616,J$2:M615,4,0)=0,"",VLOOKUP(J616,J$2:M615,4,0)),"")</f>
        <v/>
      </c>
      <c r="Q616" s="5" t="str">
        <f t="shared" si="118"/>
        <v/>
      </c>
      <c r="S616"/>
      <c r="T616" s="2" t="str">
        <f>IFERROR(INDEX('padron cfe'!D:D,MATCH(DATOS!C616,'padron cfe'!A:A,0),1),"")</f>
        <v/>
      </c>
      <c r="Y616" s="6"/>
      <c r="AA616" s="4" t="str">
        <f t="shared" si="120"/>
        <v/>
      </c>
      <c r="AB616" s="4"/>
      <c r="AC616" s="4"/>
      <c r="AD616" s="4"/>
      <c r="AE616" s="2" t="str">
        <f>IFERROR(IF(INDEX(AE$1:AE615,MATCH(J616,J$1:J615,0),1)=0,"",INDEX(AE$1:AE615,MATCH(J616,J$1:J615,0),1)),"")</f>
        <v/>
      </c>
      <c r="AF616" s="2" t="str">
        <f>IFERROR(IF(INDEX(AF$1:AF615,MATCH(J616,J$1:J615,0),1)=0,"",INDEX(AF$1:AF615,MATCH(J616,J$1:J615,0),1)),"")</f>
        <v/>
      </c>
      <c r="AG616" s="2" t="str">
        <f>IFERROR(IF(INDEX(AG$1:AG615,MATCH(J616,J$1:J615,0),1)=0,"",INDEX(AG$1:AG615,MATCH(J616,J$1:J615,0),1)),"")</f>
        <v/>
      </c>
      <c r="AU616" s="7"/>
      <c r="AV616" s="47"/>
      <c r="AW616" s="66"/>
      <c r="AX616" s="66"/>
      <c r="AY616" s="66"/>
      <c r="AZ616" s="78"/>
      <c r="BA616" s="66"/>
      <c r="BB616" s="66"/>
      <c r="BC616" s="4"/>
      <c r="BD616" s="69"/>
      <c r="BG616" s="9"/>
      <c r="BM616" s="7" t="str">
        <f t="shared" ca="1" si="121"/>
        <v/>
      </c>
      <c r="BN616" s="75" t="str">
        <f t="shared" si="122"/>
        <v/>
      </c>
      <c r="BO616" s="75" t="str">
        <f t="shared" si="123"/>
        <v/>
      </c>
      <c r="BT616" s="5"/>
      <c r="BU616" s="4" t="str">
        <f>IF(IFERROR(VLOOKUP(C616,C617:C$1993,1,0),"")="","",COUNTIF(C:C,C616))</f>
        <v/>
      </c>
      <c r="BW616" s="5"/>
      <c r="BX616" s="5"/>
      <c r="BY616" s="5" t="str">
        <f>IF(B616="","",IF(BU616="",1+(MAX(BY$2:BY615)),""))</f>
        <v/>
      </c>
      <c r="BZ616" s="5" t="str">
        <f t="shared" si="124"/>
        <v/>
      </c>
      <c r="CA616" s="5" t="str">
        <f t="shared" si="125"/>
        <v/>
      </c>
      <c r="CB616" s="14" t="str">
        <f t="shared" si="126"/>
        <v/>
      </c>
      <c r="CC616" s="25"/>
      <c r="CD616" s="15"/>
      <c r="CE616" s="5" t="str">
        <f t="shared" si="128"/>
        <v/>
      </c>
      <c r="CG616" s="5"/>
      <c r="CH616" s="5" t="str">
        <f t="shared" si="127"/>
        <v/>
      </c>
      <c r="CI616" s="5" t="str">
        <f>IF(J616="","",IFERROR(IF(VLOOKUP(J616,J$2:J615,1,0)=0,"",""),J616))</f>
        <v/>
      </c>
      <c r="CJ616" s="22" t="str">
        <f>IF(CI616="","",(IFERROR(VLOOKUP(MID(CI616,1,1),$DA$2:DE$28,3,0),0)+IFERROR(VLOOKUP(MID(CI616,2,1),DA$2:DE$28,4,0),0)+IFERROR(VLOOKUP(MID(CI616,3,1),DA$2:DE$28,5,0),0)+(ROW(CI616)/1000000000000)))</f>
        <v/>
      </c>
      <c r="CK616" s="5"/>
      <c r="CL616" s="5">
        <v>615</v>
      </c>
      <c r="CM616" s="5" t="str">
        <f>IFERROR(VLOOKUP(CL616,CH$2:CI1692,2,0),"")</f>
        <v/>
      </c>
      <c r="CN616" s="5"/>
      <c r="CP616" s="5"/>
      <c r="DG616" s="5" t="e">
        <f>IF(REPORTE!AH$2="si",IF(C616=VALUE(REPORTE!C$22),IF(SUM(DG617:DG$1993),CONCATENATE(INT(B616),", "),INT(B616)),""),IF(C616=VALUE(REPORTE!C$21),IF(SUM(DG617:DG$1993),CONCATENATE(INT(B616),", "),INT(B616)),""))</f>
        <v>#VALUE!</v>
      </c>
      <c r="DK616" s="5"/>
      <c r="DL616" s="5"/>
      <c r="DM616" s="5"/>
      <c r="DN616" s="5"/>
    </row>
    <row r="617" spans="1:118" ht="15" customHeight="1" x14ac:dyDescent="0.25">
      <c r="A617" s="4" t="str">
        <f t="shared" ca="1" si="119"/>
        <v/>
      </c>
      <c r="B617" s="3"/>
      <c r="C617" s="3"/>
      <c r="D617" s="1" t="str">
        <f>IFERROR(INDEX('padron cfe'!B:B,MATCH(DATOS!C617,'padron cfe'!A:A,0),1),"")</f>
        <v/>
      </c>
      <c r="H617" s="5" t="str">
        <f>IF(F617="","",IFERROR(CONCATENATE("PEUA",VLOOKUP(ESTADO,REPORTE!AV$2:AW$33,2,0),DIDTRITO_FORM,CADER_FORM,IFERROR(INDEX(BS:BS,MATCH(DAY(F617),BR:BR,0),1),DAY(F617)),IFERROR(INDEX(BS:BS,MATCH(MONTH(F617),BR:BR,0),1),MONTH(F617)),YEAR(F617),G617),""))</f>
        <v/>
      </c>
      <c r="K617" s="2" t="str">
        <f>IFERROR(INDEX('padron cfe'!C:C,MATCH(DATOS!C617,'padron cfe'!A:A,0),1),"")</f>
        <v/>
      </c>
      <c r="L617" s="4" t="str">
        <f>IFERROR(IF(VLOOKUP(J617,J$2:L616,3,0)=0,"",VLOOKUP(J617,J$2:L616,3,0)),"")</f>
        <v/>
      </c>
      <c r="M617" s="4" t="str">
        <f>IFERROR(IF(VLOOKUP(J617,J$2:M616,4,0)=0,"",VLOOKUP(J617,J$2:M616,4,0)),"")</f>
        <v/>
      </c>
      <c r="Q617" s="5" t="str">
        <f t="shared" si="118"/>
        <v/>
      </c>
      <c r="S617"/>
      <c r="T617" s="2" t="str">
        <f>IFERROR(INDEX('padron cfe'!D:D,MATCH(DATOS!C617,'padron cfe'!A:A,0),1),"")</f>
        <v/>
      </c>
      <c r="Y617" s="6"/>
      <c r="AA617" s="4" t="str">
        <f t="shared" si="120"/>
        <v/>
      </c>
      <c r="AB617" s="4"/>
      <c r="AC617" s="4"/>
      <c r="AD617" s="4"/>
      <c r="AE617" s="2" t="str">
        <f>IFERROR(IF(INDEX(AE$1:AE616,MATCH(J617,J$1:J616,0),1)=0,"",INDEX(AE$1:AE616,MATCH(J617,J$1:J616,0),1)),"")</f>
        <v/>
      </c>
      <c r="AF617" s="2" t="str">
        <f>IFERROR(IF(INDEX(AF$1:AF616,MATCH(J617,J$1:J616,0),1)=0,"",INDEX(AF$1:AF616,MATCH(J617,J$1:J616,0),1)),"")</f>
        <v/>
      </c>
      <c r="AG617" s="2" t="str">
        <f>IFERROR(IF(INDEX(AG$1:AG616,MATCH(J617,J$1:J616,0),1)=0,"",INDEX(AG$1:AG616,MATCH(J617,J$1:J616,0),1)),"")</f>
        <v/>
      </c>
      <c r="AU617" s="7"/>
      <c r="AV617" s="47"/>
      <c r="AW617" s="66"/>
      <c r="AX617" s="66"/>
      <c r="AY617" s="66"/>
      <c r="AZ617" s="78"/>
      <c r="BA617" s="66"/>
      <c r="BB617" s="66"/>
      <c r="BC617" s="4"/>
      <c r="BD617" s="69"/>
      <c r="BG617" s="9"/>
      <c r="BM617" s="7" t="str">
        <f t="shared" ca="1" si="121"/>
        <v/>
      </c>
      <c r="BN617" s="75" t="str">
        <f t="shared" si="122"/>
        <v/>
      </c>
      <c r="BO617" s="75" t="str">
        <f t="shared" si="123"/>
        <v/>
      </c>
      <c r="BT617" s="5"/>
      <c r="BU617" s="4" t="str">
        <f>IF(IFERROR(VLOOKUP(C617,C618:C$1993,1,0),"")="","",COUNTIF(C:C,C617))</f>
        <v/>
      </c>
      <c r="BW617" s="5"/>
      <c r="BX617" s="5"/>
      <c r="BY617" s="5" t="str">
        <f>IF(B617="","",IF(BU617="",1+(MAX(BY$2:BY616)),""))</f>
        <v/>
      </c>
      <c r="BZ617" s="5" t="str">
        <f t="shared" si="124"/>
        <v/>
      </c>
      <c r="CA617" s="5" t="str">
        <f t="shared" si="125"/>
        <v/>
      </c>
      <c r="CB617" s="14" t="str">
        <f t="shared" si="126"/>
        <v/>
      </c>
      <c r="CC617" s="25"/>
      <c r="CD617" s="15"/>
      <c r="CE617" s="5" t="str">
        <f t="shared" si="128"/>
        <v/>
      </c>
      <c r="CG617" s="5"/>
      <c r="CH617" s="5" t="str">
        <f t="shared" si="127"/>
        <v/>
      </c>
      <c r="CI617" s="5" t="str">
        <f>IF(J617="","",IFERROR(IF(VLOOKUP(J617,J$2:J616,1,0)=0,"",""),J617))</f>
        <v/>
      </c>
      <c r="CJ617" s="22" t="str">
        <f>IF(CI617="","",(IFERROR(VLOOKUP(MID(CI617,1,1),$DA$2:DE$28,3,0),0)+IFERROR(VLOOKUP(MID(CI617,2,1),DA$2:DE$28,4,0),0)+IFERROR(VLOOKUP(MID(CI617,3,1),DA$2:DE$28,5,0),0)+(ROW(CI617)/1000000000000)))</f>
        <v/>
      </c>
      <c r="CK617" s="5"/>
      <c r="CL617" s="5">
        <v>616</v>
      </c>
      <c r="CM617" s="5" t="str">
        <f>IFERROR(VLOOKUP(CL617,CH$2:CI1693,2,0),"")</f>
        <v/>
      </c>
      <c r="CN617" s="5"/>
      <c r="CP617" s="5"/>
      <c r="DG617" s="5" t="e">
        <f>IF(REPORTE!AH$2="si",IF(C617=VALUE(REPORTE!C$22),IF(SUM(DG618:DG$1993),CONCATENATE(INT(B617),", "),INT(B617)),""),IF(C617=VALUE(REPORTE!C$21),IF(SUM(DG618:DG$1993),CONCATENATE(INT(B617),", "),INT(B617)),""))</f>
        <v>#VALUE!</v>
      </c>
      <c r="DK617" s="5"/>
      <c r="DL617" s="5"/>
      <c r="DM617" s="5"/>
      <c r="DN617" s="5"/>
    </row>
    <row r="618" spans="1:118" ht="15" customHeight="1" x14ac:dyDescent="0.25">
      <c r="A618" s="4" t="str">
        <f t="shared" ca="1" si="119"/>
        <v/>
      </c>
      <c r="B618" s="3"/>
      <c r="C618" s="3"/>
      <c r="D618" s="1" t="str">
        <f>IFERROR(INDEX('padron cfe'!B:B,MATCH(DATOS!C618,'padron cfe'!A:A,0),1),"")</f>
        <v/>
      </c>
      <c r="H618" s="5" t="str">
        <f>IF(F618="","",IFERROR(CONCATENATE("PEUA",VLOOKUP(ESTADO,REPORTE!AV$2:AW$33,2,0),DIDTRITO_FORM,CADER_FORM,IFERROR(INDEX(BS:BS,MATCH(DAY(F618),BR:BR,0),1),DAY(F618)),IFERROR(INDEX(BS:BS,MATCH(MONTH(F618),BR:BR,0),1),MONTH(F618)),YEAR(F618),G618),""))</f>
        <v/>
      </c>
      <c r="K618" s="2" t="str">
        <f>IFERROR(INDEX('padron cfe'!C:C,MATCH(DATOS!C618,'padron cfe'!A:A,0),1),"")</f>
        <v/>
      </c>
      <c r="L618" s="4" t="str">
        <f>IFERROR(IF(VLOOKUP(J618,J$2:L617,3,0)=0,"",VLOOKUP(J618,J$2:L617,3,0)),"")</f>
        <v/>
      </c>
      <c r="M618" s="4" t="str">
        <f>IFERROR(IF(VLOOKUP(J618,J$2:M617,4,0)=0,"",VLOOKUP(J618,J$2:M617,4,0)),"")</f>
        <v/>
      </c>
      <c r="Q618" s="5" t="str">
        <f t="shared" si="118"/>
        <v/>
      </c>
      <c r="S618"/>
      <c r="T618" s="2" t="str">
        <f>IFERROR(INDEX('padron cfe'!D:D,MATCH(DATOS!C618,'padron cfe'!A:A,0),1),"")</f>
        <v/>
      </c>
      <c r="Y618" s="6"/>
      <c r="AA618" s="4" t="str">
        <f t="shared" si="120"/>
        <v/>
      </c>
      <c r="AB618" s="4"/>
      <c r="AC618" s="4"/>
      <c r="AD618" s="4"/>
      <c r="AE618" s="2" t="str">
        <f>IFERROR(IF(INDEX(AE$1:AE617,MATCH(J618,J$1:J617,0),1)=0,"",INDEX(AE$1:AE617,MATCH(J618,J$1:J617,0),1)),"")</f>
        <v/>
      </c>
      <c r="AF618" s="2" t="str">
        <f>IFERROR(IF(INDEX(AF$1:AF617,MATCH(J618,J$1:J617,0),1)=0,"",INDEX(AF$1:AF617,MATCH(J618,J$1:J617,0),1)),"")</f>
        <v/>
      </c>
      <c r="AG618" s="2" t="str">
        <f>IFERROR(IF(INDEX(AG$1:AG617,MATCH(J618,J$1:J617,0),1)=0,"",INDEX(AG$1:AG617,MATCH(J618,J$1:J617,0),1)),"")</f>
        <v/>
      </c>
      <c r="AU618" s="7"/>
      <c r="AV618" s="47"/>
      <c r="AW618" s="66"/>
      <c r="AX618" s="66"/>
      <c r="AY618" s="66"/>
      <c r="AZ618" s="78"/>
      <c r="BA618" s="66"/>
      <c r="BB618" s="66"/>
      <c r="BC618" s="4"/>
      <c r="BD618" s="69"/>
      <c r="BG618" s="9"/>
      <c r="BM618" s="7" t="str">
        <f t="shared" ca="1" si="121"/>
        <v/>
      </c>
      <c r="BN618" s="75" t="str">
        <f t="shared" si="122"/>
        <v/>
      </c>
      <c r="BO618" s="75" t="str">
        <f t="shared" si="123"/>
        <v/>
      </c>
      <c r="BT618" s="5"/>
      <c r="BU618" s="4" t="str">
        <f>IF(IFERROR(VLOOKUP(C618,C619:C$1993,1,0),"")="","",COUNTIF(C:C,C618))</f>
        <v/>
      </c>
      <c r="BW618" s="5"/>
      <c r="BX618" s="5"/>
      <c r="BY618" s="5" t="str">
        <f>IF(B618="","",IF(BU618="",1+(MAX(BY$2:BY617)),""))</f>
        <v/>
      </c>
      <c r="BZ618" s="5" t="str">
        <f t="shared" si="124"/>
        <v/>
      </c>
      <c r="CA618" s="5" t="str">
        <f t="shared" si="125"/>
        <v/>
      </c>
      <c r="CB618" s="14" t="str">
        <f t="shared" si="126"/>
        <v/>
      </c>
      <c r="CC618" s="25"/>
      <c r="CD618" s="15"/>
      <c r="CE618" s="5" t="str">
        <f t="shared" si="128"/>
        <v/>
      </c>
      <c r="CG618" s="5"/>
      <c r="CH618" s="5" t="str">
        <f t="shared" si="127"/>
        <v/>
      </c>
      <c r="CI618" s="5" t="str">
        <f>IF(J618="","",IFERROR(IF(VLOOKUP(J618,J$2:J617,1,0)=0,"",""),J618))</f>
        <v/>
      </c>
      <c r="CJ618" s="22" t="str">
        <f>IF(CI618="","",(IFERROR(VLOOKUP(MID(CI618,1,1),$DA$2:DE$28,3,0),0)+IFERROR(VLOOKUP(MID(CI618,2,1),DA$2:DE$28,4,0),0)+IFERROR(VLOOKUP(MID(CI618,3,1),DA$2:DE$28,5,0),0)+(ROW(CI618)/1000000000000)))</f>
        <v/>
      </c>
      <c r="CK618" s="5"/>
      <c r="CL618" s="5">
        <v>617</v>
      </c>
      <c r="CM618" s="5" t="str">
        <f>IFERROR(VLOOKUP(CL618,CH$2:CI1694,2,0),"")</f>
        <v/>
      </c>
      <c r="CN618" s="5"/>
      <c r="CP618" s="5"/>
      <c r="DG618" s="5" t="e">
        <f>IF(REPORTE!AH$2="si",IF(C618=VALUE(REPORTE!C$22),IF(SUM(DG619:DG$1993),CONCATENATE(INT(B618),", "),INT(B618)),""),IF(C618=VALUE(REPORTE!C$21),IF(SUM(DG619:DG$1993),CONCATENATE(INT(B618),", "),INT(B618)),""))</f>
        <v>#VALUE!</v>
      </c>
      <c r="DK618" s="5"/>
      <c r="DL618" s="5"/>
      <c r="DM618" s="5"/>
      <c r="DN618" s="5"/>
    </row>
    <row r="619" spans="1:118" ht="15" customHeight="1" x14ac:dyDescent="0.25">
      <c r="A619" s="4" t="str">
        <f t="shared" ca="1" si="119"/>
        <v/>
      </c>
      <c r="B619" s="3"/>
      <c r="C619" s="3"/>
      <c r="D619" s="1" t="str">
        <f>IFERROR(INDEX('padron cfe'!B:B,MATCH(DATOS!C619,'padron cfe'!A:A,0),1),"")</f>
        <v/>
      </c>
      <c r="H619" s="5" t="str">
        <f>IF(F619="","",IFERROR(CONCATENATE("PEUA",VLOOKUP(ESTADO,REPORTE!AV$2:AW$33,2,0),DIDTRITO_FORM,CADER_FORM,IFERROR(INDEX(BS:BS,MATCH(DAY(F619),BR:BR,0),1),DAY(F619)),IFERROR(INDEX(BS:BS,MATCH(MONTH(F619),BR:BR,0),1),MONTH(F619)),YEAR(F619),G619),""))</f>
        <v/>
      </c>
      <c r="K619" s="2" t="str">
        <f>IFERROR(INDEX('padron cfe'!C:C,MATCH(DATOS!C619,'padron cfe'!A:A,0),1),"")</f>
        <v/>
      </c>
      <c r="L619" s="4" t="str">
        <f>IFERROR(IF(VLOOKUP(J619,J$2:L618,3,0)=0,"",VLOOKUP(J619,J$2:L618,3,0)),"")</f>
        <v/>
      </c>
      <c r="M619" s="4" t="str">
        <f>IFERROR(IF(VLOOKUP(J619,J$2:M618,4,0)=0,"",VLOOKUP(J619,J$2:M618,4,0)),"")</f>
        <v/>
      </c>
      <c r="Q619" s="5" t="str">
        <f t="shared" si="118"/>
        <v/>
      </c>
      <c r="S619"/>
      <c r="T619" s="2" t="str">
        <f>IFERROR(INDEX('padron cfe'!D:D,MATCH(DATOS!C619,'padron cfe'!A:A,0),1),"")</f>
        <v/>
      </c>
      <c r="Y619" s="6"/>
      <c r="AA619" s="4" t="str">
        <f t="shared" si="120"/>
        <v/>
      </c>
      <c r="AB619" s="4"/>
      <c r="AC619" s="4"/>
      <c r="AD619" s="4"/>
      <c r="AE619" s="2" t="str">
        <f>IFERROR(IF(INDEX(AE$1:AE618,MATCH(J619,J$1:J618,0),1)=0,"",INDEX(AE$1:AE618,MATCH(J619,J$1:J618,0),1)),"")</f>
        <v/>
      </c>
      <c r="AF619" s="2" t="str">
        <f>IFERROR(IF(INDEX(AF$1:AF618,MATCH(J619,J$1:J618,0),1)=0,"",INDEX(AF$1:AF618,MATCH(J619,J$1:J618,0),1)),"")</f>
        <v/>
      </c>
      <c r="AG619" s="2" t="str">
        <f>IFERROR(IF(INDEX(AG$1:AG618,MATCH(J619,J$1:J618,0),1)=0,"",INDEX(AG$1:AG618,MATCH(J619,J$1:J618,0),1)),"")</f>
        <v/>
      </c>
      <c r="AU619" s="7"/>
      <c r="AV619" s="47"/>
      <c r="AW619" s="66"/>
      <c r="AX619" s="66"/>
      <c r="AY619" s="66"/>
      <c r="AZ619" s="78"/>
      <c r="BA619" s="66"/>
      <c r="BB619" s="66"/>
      <c r="BC619" s="4"/>
      <c r="BD619" s="69"/>
      <c r="BG619" s="9"/>
      <c r="BM619" s="7" t="str">
        <f t="shared" ca="1" si="121"/>
        <v/>
      </c>
      <c r="BN619" s="75" t="str">
        <f t="shared" si="122"/>
        <v/>
      </c>
      <c r="BO619" s="75" t="str">
        <f t="shared" si="123"/>
        <v/>
      </c>
      <c r="BT619" s="5"/>
      <c r="BU619" s="4" t="str">
        <f>IF(IFERROR(VLOOKUP(C619,C620:C$1993,1,0),"")="","",COUNTIF(C:C,C619))</f>
        <v/>
      </c>
      <c r="BW619" s="5"/>
      <c r="BX619" s="5"/>
      <c r="BY619" s="5" t="str">
        <f>IF(B619="","",IF(BU619="",1+(MAX(BY$2:BY618)),""))</f>
        <v/>
      </c>
      <c r="BZ619" s="5" t="str">
        <f t="shared" si="124"/>
        <v/>
      </c>
      <c r="CA619" s="5" t="str">
        <f t="shared" si="125"/>
        <v/>
      </c>
      <c r="CB619" s="14" t="str">
        <f t="shared" si="126"/>
        <v/>
      </c>
      <c r="CC619" s="25"/>
      <c r="CD619" s="15"/>
      <c r="CE619" s="5" t="str">
        <f t="shared" si="128"/>
        <v/>
      </c>
      <c r="CG619" s="5"/>
      <c r="CH619" s="5" t="str">
        <f t="shared" si="127"/>
        <v/>
      </c>
      <c r="CI619" s="5" t="str">
        <f>IF(J619="","",IFERROR(IF(VLOOKUP(J619,J$2:J618,1,0)=0,"",""),J619))</f>
        <v/>
      </c>
      <c r="CJ619" s="22" t="str">
        <f>IF(CI619="","",(IFERROR(VLOOKUP(MID(CI619,1,1),$DA$2:DE$28,3,0),0)+IFERROR(VLOOKUP(MID(CI619,2,1),DA$2:DE$28,4,0),0)+IFERROR(VLOOKUP(MID(CI619,3,1),DA$2:DE$28,5,0),0)+(ROW(CI619)/1000000000000)))</f>
        <v/>
      </c>
      <c r="CK619" s="5"/>
      <c r="CL619" s="5">
        <v>618</v>
      </c>
      <c r="CM619" s="5" t="str">
        <f>IFERROR(VLOOKUP(CL619,CH$2:CI1695,2,0),"")</f>
        <v/>
      </c>
      <c r="CN619" s="5"/>
      <c r="CP619" s="5"/>
      <c r="DG619" s="5" t="e">
        <f>IF(REPORTE!AH$2="si",IF(C619=VALUE(REPORTE!C$22),IF(SUM(DG620:DG$1993),CONCATENATE(INT(B619),", "),INT(B619)),""),IF(C619=VALUE(REPORTE!C$21),IF(SUM(DG620:DG$1993),CONCATENATE(INT(B619),", "),INT(B619)),""))</f>
        <v>#VALUE!</v>
      </c>
      <c r="DK619" s="5"/>
      <c r="DL619" s="5"/>
      <c r="DM619" s="5"/>
      <c r="DN619" s="5"/>
    </row>
    <row r="620" spans="1:118" ht="15" customHeight="1" x14ac:dyDescent="0.25">
      <c r="A620" s="4" t="str">
        <f t="shared" ca="1" si="119"/>
        <v/>
      </c>
      <c r="B620" s="3"/>
      <c r="C620" s="3"/>
      <c r="D620" s="1" t="str">
        <f>IFERROR(INDEX('padron cfe'!B:B,MATCH(DATOS!C620,'padron cfe'!A:A,0),1),"")</f>
        <v/>
      </c>
      <c r="H620" s="5" t="str">
        <f>IF(F620="","",IFERROR(CONCATENATE("PEUA",VLOOKUP(ESTADO,REPORTE!AV$2:AW$33,2,0),DIDTRITO_FORM,CADER_FORM,IFERROR(INDEX(BS:BS,MATCH(DAY(F620),BR:BR,0),1),DAY(F620)),IFERROR(INDEX(BS:BS,MATCH(MONTH(F620),BR:BR,0),1),MONTH(F620)),YEAR(F620),G620),""))</f>
        <v/>
      </c>
      <c r="K620" s="2" t="str">
        <f>IFERROR(INDEX('padron cfe'!C:C,MATCH(DATOS!C620,'padron cfe'!A:A,0),1),"")</f>
        <v/>
      </c>
      <c r="L620" s="4" t="str">
        <f>IFERROR(IF(VLOOKUP(J620,J$2:L619,3,0)=0,"",VLOOKUP(J620,J$2:L619,3,0)),"")</f>
        <v/>
      </c>
      <c r="M620" s="4" t="str">
        <f>IFERROR(IF(VLOOKUP(J620,J$2:M619,4,0)=0,"",VLOOKUP(J620,J$2:M619,4,0)),"")</f>
        <v/>
      </c>
      <c r="Q620" s="5" t="str">
        <f t="shared" si="118"/>
        <v/>
      </c>
      <c r="S620"/>
      <c r="T620" s="2" t="str">
        <f>IFERROR(INDEX('padron cfe'!D:D,MATCH(DATOS!C620,'padron cfe'!A:A,0),1),"")</f>
        <v/>
      </c>
      <c r="Y620" s="6"/>
      <c r="AA620" s="4" t="str">
        <f t="shared" si="120"/>
        <v/>
      </c>
      <c r="AB620" s="4"/>
      <c r="AC620" s="4"/>
      <c r="AD620" s="4"/>
      <c r="AE620" s="2" t="str">
        <f>IFERROR(IF(INDEX(AE$1:AE619,MATCH(J620,J$1:J619,0),1)=0,"",INDEX(AE$1:AE619,MATCH(J620,J$1:J619,0),1)),"")</f>
        <v/>
      </c>
      <c r="AF620" s="2" t="str">
        <f>IFERROR(IF(INDEX(AF$1:AF619,MATCH(J620,J$1:J619,0),1)=0,"",INDEX(AF$1:AF619,MATCH(J620,J$1:J619,0),1)),"")</f>
        <v/>
      </c>
      <c r="AG620" s="2" t="str">
        <f>IFERROR(IF(INDEX(AG$1:AG619,MATCH(J620,J$1:J619,0),1)=0,"",INDEX(AG$1:AG619,MATCH(J620,J$1:J619,0),1)),"")</f>
        <v/>
      </c>
      <c r="AU620" s="7"/>
      <c r="AV620" s="47"/>
      <c r="AW620" s="66"/>
      <c r="AX620" s="66"/>
      <c r="AY620" s="66"/>
      <c r="AZ620" s="78"/>
      <c r="BA620" s="66"/>
      <c r="BB620" s="66"/>
      <c r="BC620" s="4"/>
      <c r="BD620" s="69"/>
      <c r="BG620" s="9"/>
      <c r="BM620" s="7" t="str">
        <f t="shared" ca="1" si="121"/>
        <v/>
      </c>
      <c r="BN620" s="75" t="str">
        <f t="shared" si="122"/>
        <v/>
      </c>
      <c r="BO620" s="75" t="str">
        <f t="shared" si="123"/>
        <v/>
      </c>
      <c r="BT620" s="5"/>
      <c r="BU620" s="4" t="str">
        <f>IF(IFERROR(VLOOKUP(C620,C621:C$1993,1,0),"")="","",COUNTIF(C:C,C620))</f>
        <v/>
      </c>
      <c r="BW620" s="5"/>
      <c r="BX620" s="5"/>
      <c r="BY620" s="5" t="str">
        <f>IF(B620="","",IF(BU620="",1+(MAX(BY$2:BY619)),""))</f>
        <v/>
      </c>
      <c r="BZ620" s="5" t="str">
        <f t="shared" si="124"/>
        <v/>
      </c>
      <c r="CA620" s="5" t="str">
        <f t="shared" si="125"/>
        <v/>
      </c>
      <c r="CB620" s="14" t="str">
        <f t="shared" si="126"/>
        <v/>
      </c>
      <c r="CC620" s="25"/>
      <c r="CD620" s="15"/>
      <c r="CE620" s="5" t="str">
        <f t="shared" si="128"/>
        <v/>
      </c>
      <c r="CG620" s="5"/>
      <c r="CH620" s="5" t="str">
        <f t="shared" si="127"/>
        <v/>
      </c>
      <c r="CI620" s="5" t="str">
        <f>IF(J620="","",IFERROR(IF(VLOOKUP(J620,J$2:J619,1,0)=0,"",""),J620))</f>
        <v/>
      </c>
      <c r="CJ620" s="22" t="str">
        <f>IF(CI620="","",(IFERROR(VLOOKUP(MID(CI620,1,1),$DA$2:DE$28,3,0),0)+IFERROR(VLOOKUP(MID(CI620,2,1),DA$2:DE$28,4,0),0)+IFERROR(VLOOKUP(MID(CI620,3,1),DA$2:DE$28,5,0),0)+(ROW(CI620)/1000000000000)))</f>
        <v/>
      </c>
      <c r="CK620" s="5"/>
      <c r="CL620" s="5">
        <v>619</v>
      </c>
      <c r="CM620" s="5" t="str">
        <f>IFERROR(VLOOKUP(CL620,CH$2:CI1696,2,0),"")</f>
        <v/>
      </c>
      <c r="CN620" s="5"/>
      <c r="CP620" s="5"/>
      <c r="DG620" s="5" t="e">
        <f>IF(REPORTE!AH$2="si",IF(C620=VALUE(REPORTE!C$22),IF(SUM(DG621:DG$1993),CONCATENATE(INT(B620),", "),INT(B620)),""),IF(C620=VALUE(REPORTE!C$21),IF(SUM(DG621:DG$1993),CONCATENATE(INT(B620),", "),INT(B620)),""))</f>
        <v>#VALUE!</v>
      </c>
      <c r="DK620" s="5"/>
      <c r="DL620" s="5"/>
      <c r="DM620" s="5"/>
      <c r="DN620" s="5"/>
    </row>
    <row r="621" spans="1:118" ht="15" customHeight="1" x14ac:dyDescent="0.25">
      <c r="A621" s="4" t="str">
        <f t="shared" ca="1" si="119"/>
        <v/>
      </c>
      <c r="B621" s="3"/>
      <c r="C621" s="3"/>
      <c r="D621" s="1" t="str">
        <f>IFERROR(INDEX('padron cfe'!B:B,MATCH(DATOS!C621,'padron cfe'!A:A,0),1),"")</f>
        <v/>
      </c>
      <c r="H621" s="5" t="str">
        <f>IF(F621="","",IFERROR(CONCATENATE("PEUA",VLOOKUP(ESTADO,REPORTE!AV$2:AW$33,2,0),DIDTRITO_FORM,CADER_FORM,IFERROR(INDEX(BS:BS,MATCH(DAY(F621),BR:BR,0),1),DAY(F621)),IFERROR(INDEX(BS:BS,MATCH(MONTH(F621),BR:BR,0),1),MONTH(F621)),YEAR(F621),G621),""))</f>
        <v/>
      </c>
      <c r="K621" s="2" t="str">
        <f>IFERROR(INDEX('padron cfe'!C:C,MATCH(DATOS!C621,'padron cfe'!A:A,0),1),"")</f>
        <v/>
      </c>
      <c r="L621" s="4" t="str">
        <f>IFERROR(IF(VLOOKUP(J621,J$2:L620,3,0)=0,"",VLOOKUP(J621,J$2:L620,3,0)),"")</f>
        <v/>
      </c>
      <c r="M621" s="4" t="str">
        <f>IFERROR(IF(VLOOKUP(J621,J$2:M620,4,0)=0,"",VLOOKUP(J621,J$2:M620,4,0)),"")</f>
        <v/>
      </c>
      <c r="Q621" s="5" t="str">
        <f t="shared" si="118"/>
        <v/>
      </c>
      <c r="S621"/>
      <c r="T621" s="2" t="str">
        <f>IFERROR(INDEX('padron cfe'!D:D,MATCH(DATOS!C621,'padron cfe'!A:A,0),1),"")</f>
        <v/>
      </c>
      <c r="Y621" s="6"/>
      <c r="AA621" s="4" t="str">
        <f t="shared" si="120"/>
        <v/>
      </c>
      <c r="AB621" s="4"/>
      <c r="AC621" s="4"/>
      <c r="AD621" s="4"/>
      <c r="AE621" s="2" t="str">
        <f>IFERROR(IF(INDEX(AE$1:AE620,MATCH(J621,J$1:J620,0),1)=0,"",INDEX(AE$1:AE620,MATCH(J621,J$1:J620,0),1)),"")</f>
        <v/>
      </c>
      <c r="AF621" s="2" t="str">
        <f>IFERROR(IF(INDEX(AF$1:AF620,MATCH(J621,J$1:J620,0),1)=0,"",INDEX(AF$1:AF620,MATCH(J621,J$1:J620,0),1)),"")</f>
        <v/>
      </c>
      <c r="AG621" s="2" t="str">
        <f>IFERROR(IF(INDEX(AG$1:AG620,MATCH(J621,J$1:J620,0),1)=0,"",INDEX(AG$1:AG620,MATCH(J621,J$1:J620,0),1)),"")</f>
        <v/>
      </c>
      <c r="AU621" s="7"/>
      <c r="AV621" s="47"/>
      <c r="AW621" s="66"/>
      <c r="AX621" s="66"/>
      <c r="AY621" s="66"/>
      <c r="AZ621" s="78"/>
      <c r="BA621" s="66"/>
      <c r="BB621" s="66"/>
      <c r="BC621" s="4"/>
      <c r="BD621" s="69"/>
      <c r="BG621" s="9"/>
      <c r="BM621" s="7" t="str">
        <f t="shared" ca="1" si="121"/>
        <v/>
      </c>
      <c r="BN621" s="75" t="str">
        <f t="shared" si="122"/>
        <v/>
      </c>
      <c r="BO621" s="75" t="str">
        <f t="shared" si="123"/>
        <v/>
      </c>
      <c r="BT621" s="5"/>
      <c r="BU621" s="4" t="str">
        <f>IF(IFERROR(VLOOKUP(C621,C622:C$1993,1,0),"")="","",COUNTIF(C:C,C621))</f>
        <v/>
      </c>
      <c r="BW621" s="5"/>
      <c r="BX621" s="5"/>
      <c r="BY621" s="5" t="str">
        <f>IF(B621="","",IF(BU621="",1+(MAX(BY$2:BY620)),""))</f>
        <v/>
      </c>
      <c r="BZ621" s="5" t="str">
        <f t="shared" si="124"/>
        <v/>
      </c>
      <c r="CA621" s="5" t="str">
        <f t="shared" si="125"/>
        <v/>
      </c>
      <c r="CB621" s="14" t="str">
        <f t="shared" si="126"/>
        <v/>
      </c>
      <c r="CC621" s="25"/>
      <c r="CD621" s="15"/>
      <c r="CE621" s="5" t="str">
        <f t="shared" si="128"/>
        <v/>
      </c>
      <c r="CG621" s="5"/>
      <c r="CH621" s="5" t="str">
        <f t="shared" si="127"/>
        <v/>
      </c>
      <c r="CI621" s="5" t="str">
        <f>IF(J621="","",IFERROR(IF(VLOOKUP(J621,J$2:J620,1,0)=0,"",""),J621))</f>
        <v/>
      </c>
      <c r="CJ621" s="22" t="str">
        <f>IF(CI621="","",(IFERROR(VLOOKUP(MID(CI621,1,1),$DA$2:DE$28,3,0),0)+IFERROR(VLOOKUP(MID(CI621,2,1),DA$2:DE$28,4,0),0)+IFERROR(VLOOKUP(MID(CI621,3,1),DA$2:DE$28,5,0),0)+(ROW(CI621)/1000000000000)))</f>
        <v/>
      </c>
      <c r="CK621" s="5"/>
      <c r="CL621" s="5">
        <v>620</v>
      </c>
      <c r="CM621" s="5" t="str">
        <f>IFERROR(VLOOKUP(CL621,CH$2:CI1697,2,0),"")</f>
        <v/>
      </c>
      <c r="CN621" s="5"/>
      <c r="CP621" s="5"/>
      <c r="DG621" s="5" t="e">
        <f>IF(REPORTE!AH$2="si",IF(C621=VALUE(REPORTE!C$22),IF(SUM(DG622:DG$1993),CONCATENATE(INT(B621),", "),INT(B621)),""),IF(C621=VALUE(REPORTE!C$21),IF(SUM(DG622:DG$1993),CONCATENATE(INT(B621),", "),INT(B621)),""))</f>
        <v>#VALUE!</v>
      </c>
      <c r="DK621" s="5"/>
      <c r="DL621" s="5"/>
      <c r="DM621" s="5"/>
      <c r="DN621" s="5"/>
    </row>
    <row r="622" spans="1:118" ht="15" customHeight="1" x14ac:dyDescent="0.25">
      <c r="A622" s="4" t="str">
        <f t="shared" ca="1" si="119"/>
        <v/>
      </c>
      <c r="B622" s="3"/>
      <c r="C622" s="3"/>
      <c r="D622" s="1" t="str">
        <f>IFERROR(INDEX('padron cfe'!B:B,MATCH(DATOS!C622,'padron cfe'!A:A,0),1),"")</f>
        <v/>
      </c>
      <c r="H622" s="5" t="str">
        <f>IF(F622="","",IFERROR(CONCATENATE("PEUA",VLOOKUP(ESTADO,REPORTE!AV$2:AW$33,2,0),DIDTRITO_FORM,CADER_FORM,IFERROR(INDEX(BS:BS,MATCH(DAY(F622),BR:BR,0),1),DAY(F622)),IFERROR(INDEX(BS:BS,MATCH(MONTH(F622),BR:BR,0),1),MONTH(F622)),YEAR(F622),G622),""))</f>
        <v/>
      </c>
      <c r="K622" s="2" t="str">
        <f>IFERROR(INDEX('padron cfe'!C:C,MATCH(DATOS!C622,'padron cfe'!A:A,0),1),"")</f>
        <v/>
      </c>
      <c r="L622" s="4" t="str">
        <f>IFERROR(IF(VLOOKUP(J622,J$2:L621,3,0)=0,"",VLOOKUP(J622,J$2:L621,3,0)),"")</f>
        <v/>
      </c>
      <c r="M622" s="4" t="str">
        <f>IFERROR(IF(VLOOKUP(J622,J$2:M621,4,0)=0,"",VLOOKUP(J622,J$2:M621,4,0)),"")</f>
        <v/>
      </c>
      <c r="Q622" s="5" t="str">
        <f t="shared" si="118"/>
        <v/>
      </c>
      <c r="S622"/>
      <c r="T622" s="2" t="str">
        <f>IFERROR(INDEX('padron cfe'!D:D,MATCH(DATOS!C622,'padron cfe'!A:A,0),1),"")</f>
        <v/>
      </c>
      <c r="Y622" s="6"/>
      <c r="AA622" s="4" t="str">
        <f t="shared" si="120"/>
        <v/>
      </c>
      <c r="AB622" s="4"/>
      <c r="AC622" s="4"/>
      <c r="AD622" s="4"/>
      <c r="AE622" s="2" t="str">
        <f>IFERROR(IF(INDEX(AE$1:AE621,MATCH(J622,J$1:J621,0),1)=0,"",INDEX(AE$1:AE621,MATCH(J622,J$1:J621,0),1)),"")</f>
        <v/>
      </c>
      <c r="AF622" s="2" t="str">
        <f>IFERROR(IF(INDEX(AF$1:AF621,MATCH(J622,J$1:J621,0),1)=0,"",INDEX(AF$1:AF621,MATCH(J622,J$1:J621,0),1)),"")</f>
        <v/>
      </c>
      <c r="AG622" s="2" t="str">
        <f>IFERROR(IF(INDEX(AG$1:AG621,MATCH(J622,J$1:J621,0),1)=0,"",INDEX(AG$1:AG621,MATCH(J622,J$1:J621,0),1)),"")</f>
        <v/>
      </c>
      <c r="AU622" s="7"/>
      <c r="AV622" s="47"/>
      <c r="AW622" s="66"/>
      <c r="AX622" s="66"/>
      <c r="AY622" s="66"/>
      <c r="AZ622" s="78"/>
      <c r="BA622" s="66"/>
      <c r="BB622" s="66"/>
      <c r="BC622" s="4"/>
      <c r="BD622" s="69"/>
      <c r="BG622" s="9"/>
      <c r="BM622" s="7" t="str">
        <f t="shared" ca="1" si="121"/>
        <v/>
      </c>
      <c r="BN622" s="75" t="str">
        <f t="shared" si="122"/>
        <v/>
      </c>
      <c r="BO622" s="75" t="str">
        <f t="shared" si="123"/>
        <v/>
      </c>
      <c r="BT622" s="5"/>
      <c r="BU622" s="4" t="str">
        <f>IF(IFERROR(VLOOKUP(C622,C623:C$1993,1,0),"")="","",COUNTIF(C:C,C622))</f>
        <v/>
      </c>
      <c r="BW622" s="5"/>
      <c r="BX622" s="5"/>
      <c r="BY622" s="5" t="str">
        <f>IF(B622="","",IF(BU622="",1+(MAX(BY$2:BY621)),""))</f>
        <v/>
      </c>
      <c r="BZ622" s="5" t="str">
        <f t="shared" si="124"/>
        <v/>
      </c>
      <c r="CA622" s="5" t="str">
        <f t="shared" si="125"/>
        <v/>
      </c>
      <c r="CB622" s="14" t="str">
        <f t="shared" si="126"/>
        <v/>
      </c>
      <c r="CC622" s="25"/>
      <c r="CD622" s="15"/>
      <c r="CE622" s="5" t="str">
        <f t="shared" si="128"/>
        <v/>
      </c>
      <c r="CG622" s="5"/>
      <c r="CH622" s="5" t="str">
        <f t="shared" si="127"/>
        <v/>
      </c>
      <c r="CI622" s="5" t="str">
        <f>IF(J622="","",IFERROR(IF(VLOOKUP(J622,J$2:J621,1,0)=0,"",""),J622))</f>
        <v/>
      </c>
      <c r="CJ622" s="22" t="str">
        <f>IF(CI622="","",(IFERROR(VLOOKUP(MID(CI622,1,1),$DA$2:DE$28,3,0),0)+IFERROR(VLOOKUP(MID(CI622,2,1),DA$2:DE$28,4,0),0)+IFERROR(VLOOKUP(MID(CI622,3,1),DA$2:DE$28,5,0),0)+(ROW(CI622)/1000000000000)))</f>
        <v/>
      </c>
      <c r="CK622" s="5"/>
      <c r="CL622" s="5">
        <v>621</v>
      </c>
      <c r="CM622" s="5" t="str">
        <f>IFERROR(VLOOKUP(CL622,CH$2:CI1698,2,0),"")</f>
        <v/>
      </c>
      <c r="CN622" s="5"/>
      <c r="CP622" s="5"/>
      <c r="DG622" s="5" t="e">
        <f>IF(REPORTE!AH$2="si",IF(C622=VALUE(REPORTE!C$22),IF(SUM(DG623:DG$1993),CONCATENATE(INT(B622),", "),INT(B622)),""),IF(C622=VALUE(REPORTE!C$21),IF(SUM(DG623:DG$1993),CONCATENATE(INT(B622),", "),INT(B622)),""))</f>
        <v>#VALUE!</v>
      </c>
      <c r="DK622" s="5"/>
      <c r="DL622" s="5"/>
      <c r="DM622" s="5"/>
      <c r="DN622" s="5"/>
    </row>
    <row r="623" spans="1:118" ht="15" customHeight="1" x14ac:dyDescent="0.25">
      <c r="A623" s="4" t="str">
        <f t="shared" ca="1" si="119"/>
        <v/>
      </c>
      <c r="B623" s="3"/>
      <c r="D623" s="1" t="str">
        <f>IFERROR(INDEX('padron cfe'!B:B,MATCH(DATOS!C623,'padron cfe'!A:A,0),1),"")</f>
        <v/>
      </c>
      <c r="H623" s="5" t="str">
        <f>IF(F623="","",IFERROR(CONCATENATE("PEUA",VLOOKUP(ESTADO,REPORTE!AV$2:AW$33,2,0),DIDTRITO_FORM,CADER_FORM,IFERROR(INDEX(BS:BS,MATCH(DAY(F623),BR:BR,0),1),DAY(F623)),IFERROR(INDEX(BS:BS,MATCH(MONTH(F623),BR:BR,0),1),MONTH(F623)),YEAR(F623),G623),""))</f>
        <v/>
      </c>
      <c r="K623" s="2" t="str">
        <f>IFERROR(INDEX('padron cfe'!C:C,MATCH(DATOS!C623,'padron cfe'!A:A,0),1),"")</f>
        <v/>
      </c>
      <c r="L623" s="4" t="str">
        <f>IFERROR(IF(VLOOKUP(J623,J$2:L622,3,0)=0,"",VLOOKUP(J623,J$2:L622,3,0)),"")</f>
        <v/>
      </c>
      <c r="M623" s="4" t="str">
        <f>IFERROR(IF(VLOOKUP(J623,J$2:M622,4,0)=0,"",VLOOKUP(J623,J$2:M622,4,0)),"")</f>
        <v/>
      </c>
      <c r="Q623" s="5" t="str">
        <f t="shared" si="118"/>
        <v/>
      </c>
      <c r="S623"/>
      <c r="T623" s="2" t="str">
        <f>IFERROR(INDEX('padron cfe'!D:D,MATCH(DATOS!C623,'padron cfe'!A:A,0),1),"")</f>
        <v/>
      </c>
      <c r="Y623" s="6"/>
      <c r="AA623" s="4" t="str">
        <f t="shared" si="120"/>
        <v/>
      </c>
      <c r="AB623" s="4"/>
      <c r="AC623" s="4"/>
      <c r="AD623" s="4"/>
      <c r="AE623" s="2" t="str">
        <f>IFERROR(IF(INDEX(AE$1:AE622,MATCH(J623,J$1:J622,0),1)=0,"",INDEX(AE$1:AE622,MATCH(J623,J$1:J622,0),1)),"")</f>
        <v/>
      </c>
      <c r="AF623" s="2" t="str">
        <f>IFERROR(IF(INDEX(AF$1:AF622,MATCH(J623,J$1:J622,0),1)=0,"",INDEX(AF$1:AF622,MATCH(J623,J$1:J622,0),1)),"")</f>
        <v/>
      </c>
      <c r="AG623" s="2" t="str">
        <f>IFERROR(IF(INDEX(AG$1:AG622,MATCH(J623,J$1:J622,0),1)=0,"",INDEX(AG$1:AG622,MATCH(J623,J$1:J622,0),1)),"")</f>
        <v/>
      </c>
      <c r="AU623" s="7"/>
      <c r="AV623" s="47"/>
      <c r="AW623" s="66"/>
      <c r="AX623" s="66"/>
      <c r="AY623" s="66"/>
      <c r="AZ623" s="78"/>
      <c r="BA623" s="66"/>
      <c r="BB623" s="66"/>
      <c r="BC623" s="4"/>
      <c r="BD623" s="69"/>
      <c r="BG623" s="9"/>
      <c r="BM623" s="7" t="str">
        <f t="shared" ca="1" si="121"/>
        <v/>
      </c>
      <c r="BN623" s="75" t="str">
        <f t="shared" si="122"/>
        <v/>
      </c>
      <c r="BO623" s="75" t="str">
        <f t="shared" si="123"/>
        <v/>
      </c>
      <c r="BT623" s="5"/>
      <c r="BU623" s="4" t="str">
        <f>IF(IFERROR(VLOOKUP(C623,C624:C$1993,1,0),"")="","",COUNTIF(C:C,C623))</f>
        <v/>
      </c>
      <c r="BW623" s="5"/>
      <c r="BX623" s="5"/>
      <c r="BY623" s="5" t="str">
        <f>IF(B623="","",IF(BU623="",1+(MAX(BY$2:BY622)),""))</f>
        <v/>
      </c>
      <c r="BZ623" s="5" t="str">
        <f t="shared" si="124"/>
        <v/>
      </c>
      <c r="CA623" s="5" t="str">
        <f t="shared" si="125"/>
        <v/>
      </c>
      <c r="CB623" s="14" t="str">
        <f t="shared" si="126"/>
        <v/>
      </c>
      <c r="CC623" s="25"/>
      <c r="CD623" s="15"/>
      <c r="CE623" s="5" t="str">
        <f t="shared" si="128"/>
        <v/>
      </c>
      <c r="CG623" s="5"/>
      <c r="CH623" s="5" t="str">
        <f t="shared" si="127"/>
        <v/>
      </c>
      <c r="CI623" s="5" t="str">
        <f>IF(J623="","",IFERROR(IF(VLOOKUP(J623,J$2:J622,1,0)=0,"",""),J623))</f>
        <v/>
      </c>
      <c r="CJ623" s="22" t="str">
        <f>IF(CI623="","",(IFERROR(VLOOKUP(MID(CI623,1,1),$DA$2:DE$28,3,0),0)+IFERROR(VLOOKUP(MID(CI623,2,1),DA$2:DE$28,4,0),0)+IFERROR(VLOOKUP(MID(CI623,3,1),DA$2:DE$28,5,0),0)+(ROW(CI623)/1000000000000)))</f>
        <v/>
      </c>
      <c r="CK623" s="5"/>
      <c r="CL623" s="5">
        <v>622</v>
      </c>
      <c r="CM623" s="5" t="str">
        <f>IFERROR(VLOOKUP(CL623,CH$2:CI1699,2,0),"")</f>
        <v/>
      </c>
      <c r="CN623" s="5"/>
      <c r="CP623" s="5"/>
      <c r="DG623" s="5" t="e">
        <f>IF(REPORTE!AH$2="si",IF(C623=VALUE(REPORTE!C$22),IF(SUM(DG624:DG$1993),CONCATENATE(INT(B623),", "),INT(B623)),""),IF(C623=VALUE(REPORTE!C$21),IF(SUM(DG624:DG$1993),CONCATENATE(INT(B623),", "),INT(B623)),""))</f>
        <v>#VALUE!</v>
      </c>
      <c r="DK623" s="5"/>
      <c r="DL623" s="5"/>
      <c r="DM623" s="5"/>
      <c r="DN623" s="5"/>
    </row>
    <row r="624" spans="1:118" ht="15" customHeight="1" x14ac:dyDescent="0.25">
      <c r="A624" s="4" t="str">
        <f t="shared" ca="1" si="119"/>
        <v/>
      </c>
      <c r="B624" s="3"/>
      <c r="D624" s="1" t="str">
        <f>IFERROR(INDEX('padron cfe'!B:B,MATCH(DATOS!C624,'padron cfe'!A:A,0),1),"")</f>
        <v/>
      </c>
      <c r="H624" s="5" t="str">
        <f>IF(F624="","",IFERROR(CONCATENATE("PEUA",VLOOKUP(ESTADO,REPORTE!AV$2:AW$33,2,0),DIDTRITO_FORM,CADER_FORM,IFERROR(INDEX(BS:BS,MATCH(DAY(F624),BR:BR,0),1),DAY(F624)),IFERROR(INDEX(BS:BS,MATCH(MONTH(F624),BR:BR,0),1),MONTH(F624)),YEAR(F624),G624),""))</f>
        <v/>
      </c>
      <c r="K624" s="2" t="str">
        <f>IFERROR(INDEX('padron cfe'!C:C,MATCH(DATOS!C624,'padron cfe'!A:A,0),1),"")</f>
        <v/>
      </c>
      <c r="L624" s="4" t="str">
        <f>IFERROR(IF(VLOOKUP(J624,J$2:L623,3,0)=0,"",VLOOKUP(J624,J$2:L623,3,0)),"")</f>
        <v/>
      </c>
      <c r="M624" s="4" t="str">
        <f>IFERROR(IF(VLOOKUP(J624,J$2:M623,4,0)=0,"",VLOOKUP(J624,J$2:M623,4,0)),"")</f>
        <v/>
      </c>
      <c r="Q624" s="5" t="str">
        <f t="shared" si="118"/>
        <v/>
      </c>
      <c r="S624"/>
      <c r="T624" s="2" t="str">
        <f>IFERROR(INDEX('padron cfe'!D:D,MATCH(DATOS!C624,'padron cfe'!A:A,0),1),"")</f>
        <v/>
      </c>
      <c r="Y624" s="6"/>
      <c r="AA624" s="4" t="str">
        <f t="shared" si="120"/>
        <v/>
      </c>
      <c r="AB624" s="4"/>
      <c r="AC624" s="4"/>
      <c r="AD624" s="4"/>
      <c r="AE624" s="2" t="str">
        <f>IFERROR(IF(INDEX(AE$1:AE623,MATCH(J624,J$1:J623,0),1)=0,"",INDEX(AE$1:AE623,MATCH(J624,J$1:J623,0),1)),"")</f>
        <v/>
      </c>
      <c r="AF624" s="2" t="str">
        <f>IFERROR(IF(INDEX(AF$1:AF623,MATCH(J624,J$1:J623,0),1)=0,"",INDEX(AF$1:AF623,MATCH(J624,J$1:J623,0),1)),"")</f>
        <v/>
      </c>
      <c r="AG624" s="2" t="str">
        <f>IFERROR(IF(INDEX(AG$1:AG623,MATCH(J624,J$1:J623,0),1)=0,"",INDEX(AG$1:AG623,MATCH(J624,J$1:J623,0),1)),"")</f>
        <v/>
      </c>
      <c r="AU624" s="7"/>
      <c r="AV624" s="47"/>
      <c r="AW624" s="66"/>
      <c r="AX624" s="66"/>
      <c r="AY624" s="66"/>
      <c r="AZ624" s="78"/>
      <c r="BA624" s="66"/>
      <c r="BB624" s="66"/>
      <c r="BC624" s="4"/>
      <c r="BD624" s="69"/>
      <c r="BG624" s="9"/>
      <c r="BM624" s="7" t="str">
        <f t="shared" ca="1" si="121"/>
        <v/>
      </c>
      <c r="BN624" s="75" t="str">
        <f t="shared" si="122"/>
        <v/>
      </c>
      <c r="BO624" s="75" t="str">
        <f t="shared" si="123"/>
        <v/>
      </c>
      <c r="BT624" s="5"/>
      <c r="BU624" s="4" t="str">
        <f>IF(IFERROR(VLOOKUP(C624,C625:C$1993,1,0),"")="","",COUNTIF(C:C,C624))</f>
        <v/>
      </c>
      <c r="BW624" s="5"/>
      <c r="BX624" s="5"/>
      <c r="BY624" s="5" t="str">
        <f>IF(B624="","",IF(BU624="",1+(MAX(BY$2:BY623)),""))</f>
        <v/>
      </c>
      <c r="BZ624" s="5" t="str">
        <f t="shared" si="124"/>
        <v/>
      </c>
      <c r="CA624" s="5" t="str">
        <f t="shared" si="125"/>
        <v/>
      </c>
      <c r="CB624" s="14" t="str">
        <f t="shared" si="126"/>
        <v/>
      </c>
      <c r="CC624" s="25"/>
      <c r="CD624" s="15"/>
      <c r="CE624" s="5" t="str">
        <f t="shared" si="128"/>
        <v/>
      </c>
      <c r="CG624" s="5"/>
      <c r="CH624" s="5" t="str">
        <f t="shared" si="127"/>
        <v/>
      </c>
      <c r="CI624" s="5" t="str">
        <f>IF(J624="","",IFERROR(IF(VLOOKUP(J624,J$2:J623,1,0)=0,"",""),J624))</f>
        <v/>
      </c>
      <c r="CJ624" s="22" t="str">
        <f>IF(CI624="","",(IFERROR(VLOOKUP(MID(CI624,1,1),$DA$2:DE$28,3,0),0)+IFERROR(VLOOKUP(MID(CI624,2,1),DA$2:DE$28,4,0),0)+IFERROR(VLOOKUP(MID(CI624,3,1),DA$2:DE$28,5,0),0)+(ROW(CI624)/1000000000000)))</f>
        <v/>
      </c>
      <c r="CK624" s="5"/>
      <c r="CL624" s="5">
        <v>623</v>
      </c>
      <c r="CM624" s="5" t="str">
        <f>IFERROR(VLOOKUP(CL624,CH$2:CI1700,2,0),"")</f>
        <v/>
      </c>
      <c r="CN624" s="5"/>
      <c r="CP624" s="5"/>
      <c r="DG624" s="5" t="e">
        <f>IF(REPORTE!AH$2="si",IF(C624=VALUE(REPORTE!C$22),IF(SUM(DG625:DG$1993),CONCATENATE(INT(B624),", "),INT(B624)),""),IF(C624=VALUE(REPORTE!C$21),IF(SUM(DG625:DG$1993),CONCATENATE(INT(B624),", "),INT(B624)),""))</f>
        <v>#VALUE!</v>
      </c>
      <c r="DK624" s="5"/>
      <c r="DL624" s="5"/>
      <c r="DM624" s="5"/>
      <c r="DN624" s="5"/>
    </row>
    <row r="625" spans="1:118" ht="15" customHeight="1" x14ac:dyDescent="0.25">
      <c r="A625" s="4" t="str">
        <f t="shared" ca="1" si="119"/>
        <v/>
      </c>
      <c r="B625" s="3"/>
      <c r="D625" s="1" t="str">
        <f>IFERROR(INDEX('padron cfe'!B:B,MATCH(DATOS!C625,'padron cfe'!A:A,0),1),"")</f>
        <v/>
      </c>
      <c r="H625" s="5" t="str">
        <f>IF(F625="","",IFERROR(CONCATENATE("PEUA",VLOOKUP(ESTADO,REPORTE!AV$2:AW$33,2,0),DIDTRITO_FORM,CADER_FORM,IFERROR(INDEX(BS:BS,MATCH(DAY(F625),BR:BR,0),1),DAY(F625)),IFERROR(INDEX(BS:BS,MATCH(MONTH(F625),BR:BR,0),1),MONTH(F625)),YEAR(F625),G625),""))</f>
        <v/>
      </c>
      <c r="K625" s="2" t="str">
        <f>IFERROR(INDEX('padron cfe'!C:C,MATCH(DATOS!C625,'padron cfe'!A:A,0),1),"")</f>
        <v/>
      </c>
      <c r="L625" s="4" t="str">
        <f>IFERROR(IF(VLOOKUP(J625,J$2:L624,3,0)=0,"",VLOOKUP(J625,J$2:L624,3,0)),"")</f>
        <v/>
      </c>
      <c r="M625" s="4" t="str">
        <f>IFERROR(IF(VLOOKUP(J625,J$2:M624,4,0)=0,"",VLOOKUP(J625,J$2:M624,4,0)),"")</f>
        <v/>
      </c>
      <c r="Q625" s="5" t="str">
        <f t="shared" si="118"/>
        <v/>
      </c>
      <c r="S625"/>
      <c r="T625" s="2" t="str">
        <f>IFERROR(INDEX('padron cfe'!D:D,MATCH(DATOS!C625,'padron cfe'!A:A,0),1),"")</f>
        <v/>
      </c>
      <c r="Y625" s="6"/>
      <c r="AA625" s="4" t="str">
        <f t="shared" si="120"/>
        <v/>
      </c>
      <c r="AB625" s="4"/>
      <c r="AC625" s="4"/>
      <c r="AD625" s="4"/>
      <c r="AE625" s="2" t="str">
        <f>IFERROR(IF(INDEX(AE$1:AE624,MATCH(J625,J$1:J624,0),1)=0,"",INDEX(AE$1:AE624,MATCH(J625,J$1:J624,0),1)),"")</f>
        <v/>
      </c>
      <c r="AF625" s="2" t="str">
        <f>IFERROR(IF(INDEX(AF$1:AF624,MATCH(J625,J$1:J624,0),1)=0,"",INDEX(AF$1:AF624,MATCH(J625,J$1:J624,0),1)),"")</f>
        <v/>
      </c>
      <c r="AG625" s="2" t="str">
        <f>IFERROR(IF(INDEX(AG$1:AG624,MATCH(J625,J$1:J624,0),1)=0,"",INDEX(AG$1:AG624,MATCH(J625,J$1:J624,0),1)),"")</f>
        <v/>
      </c>
      <c r="AU625" s="7"/>
      <c r="AV625" s="47"/>
      <c r="AW625" s="66"/>
      <c r="AX625" s="66"/>
      <c r="AY625" s="66"/>
      <c r="AZ625" s="78"/>
      <c r="BA625" s="66"/>
      <c r="BB625" s="66"/>
      <c r="BC625" s="4"/>
      <c r="BD625" s="69"/>
      <c r="BG625" s="9"/>
      <c r="BM625" s="7" t="str">
        <f t="shared" ca="1" si="121"/>
        <v/>
      </c>
      <c r="BN625" s="75" t="str">
        <f t="shared" si="122"/>
        <v/>
      </c>
      <c r="BO625" s="75" t="str">
        <f t="shared" si="123"/>
        <v/>
      </c>
      <c r="BT625" s="5"/>
      <c r="BU625" s="4" t="str">
        <f>IF(IFERROR(VLOOKUP(C625,C626:C$1993,1,0),"")="","",COUNTIF(C:C,C625))</f>
        <v/>
      </c>
      <c r="BW625" s="5"/>
      <c r="BX625" s="5"/>
      <c r="BY625" s="5" t="str">
        <f>IF(B625="","",IF(BU625="",1+(MAX(BY$2:BY624)),""))</f>
        <v/>
      </c>
      <c r="BZ625" s="5" t="str">
        <f t="shared" si="124"/>
        <v/>
      </c>
      <c r="CA625" s="5" t="str">
        <f t="shared" si="125"/>
        <v/>
      </c>
      <c r="CB625" s="14" t="str">
        <f t="shared" si="126"/>
        <v/>
      </c>
      <c r="CC625" s="25"/>
      <c r="CD625" s="15"/>
      <c r="CE625" s="5" t="str">
        <f t="shared" si="128"/>
        <v/>
      </c>
      <c r="CG625" s="5"/>
      <c r="CH625" s="5" t="str">
        <f t="shared" si="127"/>
        <v/>
      </c>
      <c r="CI625" s="5" t="str">
        <f>IF(J625="","",IFERROR(IF(VLOOKUP(J625,J$2:J624,1,0)=0,"",""),J625))</f>
        <v/>
      </c>
      <c r="CJ625" s="22" t="str">
        <f>IF(CI625="","",(IFERROR(VLOOKUP(MID(CI625,1,1),$DA$2:DE$28,3,0),0)+IFERROR(VLOOKUP(MID(CI625,2,1),DA$2:DE$28,4,0),0)+IFERROR(VLOOKUP(MID(CI625,3,1),DA$2:DE$28,5,0),0)+(ROW(CI625)/1000000000000)))</f>
        <v/>
      </c>
      <c r="CK625" s="5"/>
      <c r="CL625" s="5">
        <v>624</v>
      </c>
      <c r="CM625" s="5" t="str">
        <f>IFERROR(VLOOKUP(CL625,CH$2:CI1701,2,0),"")</f>
        <v/>
      </c>
      <c r="CN625" s="5"/>
      <c r="CP625" s="5"/>
      <c r="DG625" s="5" t="e">
        <f>IF(REPORTE!AH$2="si",IF(C625=VALUE(REPORTE!C$22),IF(SUM(DG626:DG$1993),CONCATENATE(INT(B625),", "),INT(B625)),""),IF(C625=VALUE(REPORTE!C$21),IF(SUM(DG626:DG$1993),CONCATENATE(INT(B625),", "),INT(B625)),""))</f>
        <v>#VALUE!</v>
      </c>
      <c r="DK625" s="5"/>
      <c r="DL625" s="5"/>
      <c r="DM625" s="5"/>
      <c r="DN625" s="5"/>
    </row>
    <row r="626" spans="1:118" ht="15" customHeight="1" x14ac:dyDescent="0.25">
      <c r="A626" s="4" t="str">
        <f t="shared" ca="1" si="119"/>
        <v/>
      </c>
      <c r="B626" s="3"/>
      <c r="D626" s="1" t="str">
        <f>IFERROR(INDEX('padron cfe'!B:B,MATCH(DATOS!C626,'padron cfe'!A:A,0),1),"")</f>
        <v/>
      </c>
      <c r="H626" s="5" t="str">
        <f>IF(F626="","",IFERROR(CONCATENATE("PEUA",VLOOKUP(ESTADO,REPORTE!AV$2:AW$33,2,0),DIDTRITO_FORM,CADER_FORM,IFERROR(INDEX(BS:BS,MATCH(DAY(F626),BR:BR,0),1),DAY(F626)),IFERROR(INDEX(BS:BS,MATCH(MONTH(F626),BR:BR,0),1),MONTH(F626)),YEAR(F626),G626),""))</f>
        <v/>
      </c>
      <c r="K626" s="2" t="str">
        <f>IFERROR(INDEX('padron cfe'!C:C,MATCH(DATOS!C626,'padron cfe'!A:A,0),1),"")</f>
        <v/>
      </c>
      <c r="L626" s="4" t="str">
        <f>IFERROR(IF(VLOOKUP(J626,J$2:L625,3,0)=0,"",VLOOKUP(J626,J$2:L625,3,0)),"")</f>
        <v/>
      </c>
      <c r="M626" s="4" t="str">
        <f>IFERROR(IF(VLOOKUP(J626,J$2:M625,4,0)=0,"",VLOOKUP(J626,J$2:M625,4,0)),"")</f>
        <v/>
      </c>
      <c r="Q626" s="5" t="str">
        <f t="shared" si="118"/>
        <v/>
      </c>
      <c r="S626"/>
      <c r="T626" s="2" t="str">
        <f>IFERROR(INDEX('padron cfe'!D:D,MATCH(DATOS!C626,'padron cfe'!A:A,0),1),"")</f>
        <v/>
      </c>
      <c r="Y626" s="6"/>
      <c r="AA626" s="4" t="str">
        <f t="shared" si="120"/>
        <v/>
      </c>
      <c r="AB626" s="4"/>
      <c r="AC626" s="4"/>
      <c r="AD626" s="4"/>
      <c r="AE626" s="2" t="str">
        <f>IFERROR(IF(INDEX(AE$1:AE625,MATCH(J626,J$1:J625,0),1)=0,"",INDEX(AE$1:AE625,MATCH(J626,J$1:J625,0),1)),"")</f>
        <v/>
      </c>
      <c r="AF626" s="2" t="str">
        <f>IFERROR(IF(INDEX(AF$1:AF625,MATCH(J626,J$1:J625,0),1)=0,"",INDEX(AF$1:AF625,MATCH(J626,J$1:J625,0),1)),"")</f>
        <v/>
      </c>
      <c r="AG626" s="2" t="str">
        <f>IFERROR(IF(INDEX(AG$1:AG625,MATCH(J626,J$1:J625,0),1)=0,"",INDEX(AG$1:AG625,MATCH(J626,J$1:J625,0),1)),"")</f>
        <v/>
      </c>
      <c r="AU626" s="7"/>
      <c r="AV626" s="47"/>
      <c r="AW626" s="66"/>
      <c r="AX626" s="66"/>
      <c r="AY626" s="66"/>
      <c r="AZ626" s="78"/>
      <c r="BA626" s="66"/>
      <c r="BB626" s="66"/>
      <c r="BC626" s="4"/>
      <c r="BD626" s="69"/>
      <c r="BG626" s="9"/>
      <c r="BM626" s="7" t="str">
        <f t="shared" ca="1" si="121"/>
        <v/>
      </c>
      <c r="BN626" s="75" t="str">
        <f t="shared" si="122"/>
        <v/>
      </c>
      <c r="BO626" s="75" t="str">
        <f t="shared" si="123"/>
        <v/>
      </c>
      <c r="BT626" s="5"/>
      <c r="BU626" s="4" t="str">
        <f>IF(IFERROR(VLOOKUP(C626,C627:C$1993,1,0),"")="","",COUNTIF(C:C,C626))</f>
        <v/>
      </c>
      <c r="BW626" s="5"/>
      <c r="BX626" s="5"/>
      <c r="BY626" s="5" t="str">
        <f>IF(B626="","",IF(BU626="",1+(MAX(BY$2:BY625)),""))</f>
        <v/>
      </c>
      <c r="BZ626" s="5" t="str">
        <f t="shared" si="124"/>
        <v/>
      </c>
      <c r="CA626" s="5" t="str">
        <f t="shared" si="125"/>
        <v/>
      </c>
      <c r="CB626" s="14" t="str">
        <f t="shared" si="126"/>
        <v/>
      </c>
      <c r="CC626" s="25"/>
      <c r="CD626" s="15"/>
      <c r="CE626" s="5" t="str">
        <f t="shared" si="128"/>
        <v/>
      </c>
      <c r="CG626" s="5"/>
      <c r="CH626" s="5" t="str">
        <f t="shared" si="127"/>
        <v/>
      </c>
      <c r="CI626" s="5" t="str">
        <f>IF(J626="","",IFERROR(IF(VLOOKUP(J626,J$2:J625,1,0)=0,"",""),J626))</f>
        <v/>
      </c>
      <c r="CJ626" s="22" t="str">
        <f>IF(CI626="","",(IFERROR(VLOOKUP(MID(CI626,1,1),$DA$2:DE$28,3,0),0)+IFERROR(VLOOKUP(MID(CI626,2,1),DA$2:DE$28,4,0),0)+IFERROR(VLOOKUP(MID(CI626,3,1),DA$2:DE$28,5,0),0)+(ROW(CI626)/1000000000000)))</f>
        <v/>
      </c>
      <c r="CK626" s="5"/>
      <c r="CL626" s="5">
        <v>625</v>
      </c>
      <c r="CM626" s="5" t="str">
        <f>IFERROR(VLOOKUP(CL626,CH$2:CI1702,2,0),"")</f>
        <v/>
      </c>
      <c r="CN626" s="5"/>
      <c r="CP626" s="5"/>
      <c r="DG626" s="5" t="e">
        <f>IF(REPORTE!AH$2="si",IF(C626=VALUE(REPORTE!C$22),IF(SUM(DG627:DG$1993),CONCATENATE(INT(B626),", "),INT(B626)),""),IF(C626=VALUE(REPORTE!C$21),IF(SUM(DG627:DG$1993),CONCATENATE(INT(B626),", "),INT(B626)),""))</f>
        <v>#VALUE!</v>
      </c>
      <c r="DK626" s="5"/>
      <c r="DL626" s="5"/>
      <c r="DM626" s="5"/>
      <c r="DN626" s="5"/>
    </row>
    <row r="627" spans="1:118" ht="15" customHeight="1" x14ac:dyDescent="0.25">
      <c r="A627" s="4" t="str">
        <f t="shared" ca="1" si="119"/>
        <v/>
      </c>
      <c r="B627" s="3"/>
      <c r="D627" s="1" t="str">
        <f>IFERROR(INDEX('padron cfe'!B:B,MATCH(DATOS!C627,'padron cfe'!A:A,0),1),"")</f>
        <v/>
      </c>
      <c r="H627" s="5" t="str">
        <f>IF(F627="","",IFERROR(CONCATENATE("PEUA",VLOOKUP(ESTADO,REPORTE!AV$2:AW$33,2,0),DIDTRITO_FORM,CADER_FORM,IFERROR(INDEX(BS:BS,MATCH(DAY(F627),BR:BR,0),1),DAY(F627)),IFERROR(INDEX(BS:BS,MATCH(MONTH(F627),BR:BR,0),1),MONTH(F627)),YEAR(F627),G627),""))</f>
        <v/>
      </c>
      <c r="K627" s="2" t="str">
        <f>IFERROR(INDEX('padron cfe'!C:C,MATCH(DATOS!C627,'padron cfe'!A:A,0),1),"")</f>
        <v/>
      </c>
      <c r="L627" s="4" t="str">
        <f>IFERROR(IF(VLOOKUP(J627,J$2:L626,3,0)=0,"",VLOOKUP(J627,J$2:L626,3,0)),"")</f>
        <v/>
      </c>
      <c r="M627" s="4" t="str">
        <f>IFERROR(IF(VLOOKUP(J627,J$2:M626,4,0)=0,"",VLOOKUP(J627,J$2:M626,4,0)),"")</f>
        <v/>
      </c>
      <c r="Q627" s="5" t="str">
        <f t="shared" si="118"/>
        <v/>
      </c>
      <c r="S627"/>
      <c r="T627" s="2" t="str">
        <f>IFERROR(INDEX('padron cfe'!D:D,MATCH(DATOS!C627,'padron cfe'!A:A,0),1),"")</f>
        <v/>
      </c>
      <c r="Y627" s="6"/>
      <c r="AA627" s="4" t="str">
        <f t="shared" si="120"/>
        <v/>
      </c>
      <c r="AB627" s="4"/>
      <c r="AC627" s="4"/>
      <c r="AD627" s="4"/>
      <c r="AE627" s="2" t="str">
        <f>IFERROR(IF(INDEX(AE$1:AE626,MATCH(J627,J$1:J626,0),1)=0,"",INDEX(AE$1:AE626,MATCH(J627,J$1:J626,0),1)),"")</f>
        <v/>
      </c>
      <c r="AF627" s="2" t="str">
        <f>IFERROR(IF(INDEX(AF$1:AF626,MATCH(J627,J$1:J626,0),1)=0,"",INDEX(AF$1:AF626,MATCH(J627,J$1:J626,0),1)),"")</f>
        <v/>
      </c>
      <c r="AG627" s="2" t="str">
        <f>IFERROR(IF(INDEX(AG$1:AG626,MATCH(J627,J$1:J626,0),1)=0,"",INDEX(AG$1:AG626,MATCH(J627,J$1:J626,0),1)),"")</f>
        <v/>
      </c>
      <c r="AU627" s="7"/>
      <c r="AV627" s="47"/>
      <c r="AW627" s="66"/>
      <c r="AX627" s="66"/>
      <c r="AY627" s="66"/>
      <c r="AZ627" s="78"/>
      <c r="BA627" s="66"/>
      <c r="BB627" s="66"/>
      <c r="BC627" s="4"/>
      <c r="BD627" s="69"/>
      <c r="BG627" s="9"/>
      <c r="BM627" s="7" t="str">
        <f t="shared" ca="1" si="121"/>
        <v/>
      </c>
      <c r="BN627" s="75" t="str">
        <f t="shared" si="122"/>
        <v/>
      </c>
      <c r="BO627" s="75" t="str">
        <f t="shared" si="123"/>
        <v/>
      </c>
      <c r="BT627" s="5"/>
      <c r="BU627" s="4" t="str">
        <f>IF(IFERROR(VLOOKUP(C627,C628:C$1993,1,0),"")="","",COUNTIF(C:C,C627))</f>
        <v/>
      </c>
      <c r="BW627" s="5"/>
      <c r="BX627" s="5"/>
      <c r="BY627" s="5" t="str">
        <f>IF(B627="","",IF(BU627="",1+(MAX(BY$2:BY626)),""))</f>
        <v/>
      </c>
      <c r="BZ627" s="5" t="str">
        <f t="shared" si="124"/>
        <v/>
      </c>
      <c r="CA627" s="5" t="str">
        <f t="shared" si="125"/>
        <v/>
      </c>
      <c r="CB627" s="14" t="str">
        <f t="shared" si="126"/>
        <v/>
      </c>
      <c r="CC627" s="25"/>
      <c r="CD627" s="15"/>
      <c r="CE627" s="5" t="str">
        <f t="shared" si="128"/>
        <v/>
      </c>
      <c r="CG627" s="5"/>
      <c r="CH627" s="5" t="str">
        <f t="shared" si="127"/>
        <v/>
      </c>
      <c r="CI627" s="5" t="str">
        <f>IF(J627="","",IFERROR(IF(VLOOKUP(J627,J$2:J626,1,0)=0,"",""),J627))</f>
        <v/>
      </c>
      <c r="CJ627" s="22" t="str">
        <f>IF(CI627="","",(IFERROR(VLOOKUP(MID(CI627,1,1),$DA$2:DE$28,3,0),0)+IFERROR(VLOOKUP(MID(CI627,2,1),DA$2:DE$28,4,0),0)+IFERROR(VLOOKUP(MID(CI627,3,1),DA$2:DE$28,5,0),0)+(ROW(CI627)/1000000000000)))</f>
        <v/>
      </c>
      <c r="CK627" s="5"/>
      <c r="CL627" s="5">
        <v>626</v>
      </c>
      <c r="CM627" s="5" t="str">
        <f>IFERROR(VLOOKUP(CL627,CH$2:CI1703,2,0),"")</f>
        <v/>
      </c>
      <c r="CN627" s="5"/>
      <c r="CP627" s="5"/>
      <c r="DG627" s="5" t="e">
        <f>IF(REPORTE!AH$2="si",IF(C627=VALUE(REPORTE!C$22),IF(SUM(DG628:DG$1993),CONCATENATE(INT(B627),", "),INT(B627)),""),IF(C627=VALUE(REPORTE!C$21),IF(SUM(DG628:DG$1993),CONCATENATE(INT(B627),", "),INT(B627)),""))</f>
        <v>#VALUE!</v>
      </c>
      <c r="DK627" s="5"/>
      <c r="DL627" s="5"/>
      <c r="DM627" s="5"/>
      <c r="DN627" s="5"/>
    </row>
    <row r="628" spans="1:118" ht="15" customHeight="1" x14ac:dyDescent="0.25">
      <c r="A628" s="4" t="str">
        <f t="shared" ca="1" si="119"/>
        <v/>
      </c>
      <c r="B628" s="3"/>
      <c r="D628" s="1" t="str">
        <f>IFERROR(INDEX('padron cfe'!B:B,MATCH(DATOS!C628,'padron cfe'!A:A,0),1),"")</f>
        <v/>
      </c>
      <c r="H628" s="5" t="str">
        <f>IF(F628="","",IFERROR(CONCATENATE("PEUA",VLOOKUP(ESTADO,REPORTE!AV$2:AW$33,2,0),DIDTRITO_FORM,CADER_FORM,IFERROR(INDEX(BS:BS,MATCH(DAY(F628),BR:BR,0),1),DAY(F628)),IFERROR(INDEX(BS:BS,MATCH(MONTH(F628),BR:BR,0),1),MONTH(F628)),YEAR(F628),G628),""))</f>
        <v/>
      </c>
      <c r="K628" s="2" t="str">
        <f>IFERROR(INDEX('padron cfe'!C:C,MATCH(DATOS!C628,'padron cfe'!A:A,0),1),"")</f>
        <v/>
      </c>
      <c r="L628" s="4" t="str">
        <f>IFERROR(IF(VLOOKUP(J628,J$2:L627,3,0)=0,"",VLOOKUP(J628,J$2:L627,3,0)),"")</f>
        <v/>
      </c>
      <c r="M628" s="4" t="str">
        <f>IFERROR(IF(VLOOKUP(J628,J$2:M627,4,0)=0,"",VLOOKUP(J628,J$2:M627,4,0)),"")</f>
        <v/>
      </c>
      <c r="Q628" s="5" t="str">
        <f t="shared" si="118"/>
        <v/>
      </c>
      <c r="S628"/>
      <c r="T628" s="2" t="str">
        <f>IFERROR(INDEX('padron cfe'!D:D,MATCH(DATOS!C628,'padron cfe'!A:A,0),1),"")</f>
        <v/>
      </c>
      <c r="Y628" s="6"/>
      <c r="AA628" s="4" t="str">
        <f t="shared" si="120"/>
        <v/>
      </c>
      <c r="AB628" s="4"/>
      <c r="AC628" s="4"/>
      <c r="AD628" s="4"/>
      <c r="AE628" s="2" t="str">
        <f>IFERROR(IF(INDEX(AE$1:AE627,MATCH(J628,J$1:J627,0),1)=0,"",INDEX(AE$1:AE627,MATCH(J628,J$1:J627,0),1)),"")</f>
        <v/>
      </c>
      <c r="AF628" s="2" t="str">
        <f>IFERROR(IF(INDEX(AF$1:AF627,MATCH(J628,J$1:J627,0),1)=0,"",INDEX(AF$1:AF627,MATCH(J628,J$1:J627,0),1)),"")</f>
        <v/>
      </c>
      <c r="AG628" s="2" t="str">
        <f>IFERROR(IF(INDEX(AG$1:AG627,MATCH(J628,J$1:J627,0),1)=0,"",INDEX(AG$1:AG627,MATCH(J628,J$1:J627,0),1)),"")</f>
        <v/>
      </c>
      <c r="AU628" s="7"/>
      <c r="AV628" s="47"/>
      <c r="AW628" s="66"/>
      <c r="AX628" s="66"/>
      <c r="AY628" s="66"/>
      <c r="AZ628" s="78"/>
      <c r="BA628" s="66"/>
      <c r="BB628" s="66"/>
      <c r="BC628" s="4"/>
      <c r="BD628" s="69"/>
      <c r="BG628" s="9"/>
      <c r="BM628" s="7" t="str">
        <f t="shared" ca="1" si="121"/>
        <v/>
      </c>
      <c r="BN628" s="75" t="str">
        <f t="shared" si="122"/>
        <v/>
      </c>
      <c r="BO628" s="75" t="str">
        <f t="shared" si="123"/>
        <v/>
      </c>
      <c r="BT628" s="5"/>
      <c r="BU628" s="4" t="str">
        <f>IF(IFERROR(VLOOKUP(C628,C629:C$1993,1,0),"")="","",COUNTIF(C:C,C628))</f>
        <v/>
      </c>
      <c r="BW628" s="5"/>
      <c r="BX628" s="5"/>
      <c r="BY628" s="5" t="str">
        <f>IF(B628="","",IF(BU628="",1+(MAX(BY$2:BY627)),""))</f>
        <v/>
      </c>
      <c r="BZ628" s="5" t="str">
        <f t="shared" si="124"/>
        <v/>
      </c>
      <c r="CA628" s="5" t="str">
        <f t="shared" si="125"/>
        <v/>
      </c>
      <c r="CB628" s="14" t="str">
        <f t="shared" si="126"/>
        <v/>
      </c>
      <c r="CC628" s="25"/>
      <c r="CD628" s="15"/>
      <c r="CE628" s="5" t="str">
        <f t="shared" si="128"/>
        <v/>
      </c>
      <c r="CG628" s="5"/>
      <c r="CH628" s="5" t="str">
        <f t="shared" si="127"/>
        <v/>
      </c>
      <c r="CI628" s="5" t="str">
        <f>IF(J628="","",IFERROR(IF(VLOOKUP(J628,J$2:J627,1,0)=0,"",""),J628))</f>
        <v/>
      </c>
      <c r="CJ628" s="22" t="str">
        <f>IF(CI628="","",(IFERROR(VLOOKUP(MID(CI628,1,1),$DA$2:DE$28,3,0),0)+IFERROR(VLOOKUP(MID(CI628,2,1),DA$2:DE$28,4,0),0)+IFERROR(VLOOKUP(MID(CI628,3,1),DA$2:DE$28,5,0),0)+(ROW(CI628)/1000000000000)))</f>
        <v/>
      </c>
      <c r="CK628" s="5"/>
      <c r="CL628" s="5">
        <v>627</v>
      </c>
      <c r="CM628" s="5" t="str">
        <f>IFERROR(VLOOKUP(CL628,CH$2:CI1704,2,0),"")</f>
        <v/>
      </c>
      <c r="CN628" s="5"/>
      <c r="CP628" s="5"/>
      <c r="DG628" s="5" t="e">
        <f>IF(REPORTE!AH$2="si",IF(C628=VALUE(REPORTE!C$22),IF(SUM(DG629:DG$1993),CONCATENATE(INT(B628),", "),INT(B628)),""),IF(C628=VALUE(REPORTE!C$21),IF(SUM(DG629:DG$1993),CONCATENATE(INT(B628),", "),INT(B628)),""))</f>
        <v>#VALUE!</v>
      </c>
      <c r="DK628" s="5"/>
      <c r="DL628" s="5"/>
      <c r="DM628" s="5"/>
      <c r="DN628" s="5"/>
    </row>
    <row r="629" spans="1:118" ht="15" customHeight="1" x14ac:dyDescent="0.25">
      <c r="A629" s="4" t="str">
        <f t="shared" ca="1" si="119"/>
        <v/>
      </c>
      <c r="B629" s="3"/>
      <c r="D629" s="1" t="str">
        <f>IFERROR(INDEX('padron cfe'!B:B,MATCH(DATOS!C629,'padron cfe'!A:A,0),1),"")</f>
        <v/>
      </c>
      <c r="H629" s="5" t="str">
        <f>IF(F629="","",IFERROR(CONCATENATE("PEUA",VLOOKUP(ESTADO,REPORTE!AV$2:AW$33,2,0),DIDTRITO_FORM,CADER_FORM,IFERROR(INDEX(BS:BS,MATCH(DAY(F629),BR:BR,0),1),DAY(F629)),IFERROR(INDEX(BS:BS,MATCH(MONTH(F629),BR:BR,0),1),MONTH(F629)),YEAR(F629),G629),""))</f>
        <v/>
      </c>
      <c r="K629" s="2" t="str">
        <f>IFERROR(INDEX('padron cfe'!C:C,MATCH(DATOS!C629,'padron cfe'!A:A,0),1),"")</f>
        <v/>
      </c>
      <c r="L629" s="4" t="str">
        <f>IFERROR(IF(VLOOKUP(J629,J$2:L628,3,0)=0,"",VLOOKUP(J629,J$2:L628,3,0)),"")</f>
        <v/>
      </c>
      <c r="M629" s="4" t="str">
        <f>IFERROR(IF(VLOOKUP(J629,J$2:M628,4,0)=0,"",VLOOKUP(J629,J$2:M628,4,0)),"")</f>
        <v/>
      </c>
      <c r="Q629" s="5" t="str">
        <f t="shared" si="118"/>
        <v/>
      </c>
      <c r="S629"/>
      <c r="T629" s="2" t="str">
        <f>IFERROR(INDEX('padron cfe'!D:D,MATCH(DATOS!C629,'padron cfe'!A:A,0),1),"")</f>
        <v/>
      </c>
      <c r="Y629" s="6"/>
      <c r="AA629" s="4" t="str">
        <f t="shared" si="120"/>
        <v/>
      </c>
      <c r="AB629" s="4"/>
      <c r="AC629" s="4"/>
      <c r="AD629" s="4"/>
      <c r="AE629" s="2" t="str">
        <f>IFERROR(IF(INDEX(AE$1:AE628,MATCH(J629,J$1:J628,0),1)=0,"",INDEX(AE$1:AE628,MATCH(J629,J$1:J628,0),1)),"")</f>
        <v/>
      </c>
      <c r="AF629" s="2" t="str">
        <f>IFERROR(IF(INDEX(AF$1:AF628,MATCH(J629,J$1:J628,0),1)=0,"",INDEX(AF$1:AF628,MATCH(J629,J$1:J628,0),1)),"")</f>
        <v/>
      </c>
      <c r="AG629" s="2" t="str">
        <f>IFERROR(IF(INDEX(AG$1:AG628,MATCH(J629,J$1:J628,0),1)=0,"",INDEX(AG$1:AG628,MATCH(J629,J$1:J628,0),1)),"")</f>
        <v/>
      </c>
      <c r="AU629" s="7"/>
      <c r="AV629" s="47"/>
      <c r="AW629" s="66"/>
      <c r="AX629" s="66"/>
      <c r="AY629" s="66"/>
      <c r="AZ629" s="78"/>
      <c r="BA629" s="66"/>
      <c r="BB629" s="66"/>
      <c r="BC629" s="4"/>
      <c r="BD629" s="69"/>
      <c r="BG629" s="9"/>
      <c r="BM629" s="7" t="str">
        <f t="shared" ca="1" si="121"/>
        <v/>
      </c>
      <c r="BN629" s="75" t="str">
        <f t="shared" si="122"/>
        <v/>
      </c>
      <c r="BO629" s="75" t="str">
        <f t="shared" si="123"/>
        <v/>
      </c>
      <c r="BT629" s="5"/>
      <c r="BU629" s="4" t="str">
        <f>IF(IFERROR(VLOOKUP(C629,C630:C$1993,1,0),"")="","",COUNTIF(C:C,C629))</f>
        <v/>
      </c>
      <c r="BW629" s="5"/>
      <c r="BX629" s="5"/>
      <c r="BY629" s="5" t="str">
        <f>IF(B629="","",IF(BU629="",1+(MAX(BY$2:BY628)),""))</f>
        <v/>
      </c>
      <c r="BZ629" s="5" t="str">
        <f t="shared" si="124"/>
        <v/>
      </c>
      <c r="CA629" s="5" t="str">
        <f t="shared" si="125"/>
        <v/>
      </c>
      <c r="CB629" s="14" t="str">
        <f t="shared" si="126"/>
        <v/>
      </c>
      <c r="CC629" s="25"/>
      <c r="CD629" s="15"/>
      <c r="CE629" s="5" t="str">
        <f t="shared" si="128"/>
        <v/>
      </c>
      <c r="CG629" s="5"/>
      <c r="CH629" s="5" t="str">
        <f t="shared" si="127"/>
        <v/>
      </c>
      <c r="CI629" s="5" t="str">
        <f>IF(J629="","",IFERROR(IF(VLOOKUP(J629,J$2:J628,1,0)=0,"",""),J629))</f>
        <v/>
      </c>
      <c r="CJ629" s="22" t="str">
        <f>IF(CI629="","",(IFERROR(VLOOKUP(MID(CI629,1,1),$DA$2:DE$28,3,0),0)+IFERROR(VLOOKUP(MID(CI629,2,1),DA$2:DE$28,4,0),0)+IFERROR(VLOOKUP(MID(CI629,3,1),DA$2:DE$28,5,0),0)+(ROW(CI629)/1000000000000)))</f>
        <v/>
      </c>
      <c r="CK629" s="5"/>
      <c r="CL629" s="5">
        <v>628</v>
      </c>
      <c r="CM629" s="5" t="str">
        <f>IFERROR(VLOOKUP(CL629,CH$2:CI1705,2,0),"")</f>
        <v/>
      </c>
      <c r="CN629" s="5"/>
      <c r="CP629" s="5"/>
      <c r="DG629" s="5" t="e">
        <f>IF(REPORTE!AH$2="si",IF(C629=VALUE(REPORTE!C$22),IF(SUM(DG630:DG$1993),CONCATENATE(INT(B629),", "),INT(B629)),""),IF(C629=VALUE(REPORTE!C$21),IF(SUM(DG630:DG$1993),CONCATENATE(INT(B629),", "),INT(B629)),""))</f>
        <v>#VALUE!</v>
      </c>
      <c r="DK629" s="5"/>
      <c r="DL629" s="5"/>
      <c r="DM629" s="5"/>
      <c r="DN629" s="5"/>
    </row>
    <row r="630" spans="1:118" ht="15" customHeight="1" x14ac:dyDescent="0.25">
      <c r="A630" s="4" t="str">
        <f t="shared" ca="1" si="119"/>
        <v/>
      </c>
      <c r="B630" s="3"/>
      <c r="D630" s="1" t="str">
        <f>IFERROR(INDEX('padron cfe'!B:B,MATCH(DATOS!C630,'padron cfe'!A:A,0),1),"")</f>
        <v/>
      </c>
      <c r="H630" s="5" t="str">
        <f>IF(F630="","",IFERROR(CONCATENATE("PEUA",VLOOKUP(ESTADO,REPORTE!AV$2:AW$33,2,0),DIDTRITO_FORM,CADER_FORM,IFERROR(INDEX(BS:BS,MATCH(DAY(F630),BR:BR,0),1),DAY(F630)),IFERROR(INDEX(BS:BS,MATCH(MONTH(F630),BR:BR,0),1),MONTH(F630)),YEAR(F630),G630),""))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29">IF(J630="","",Q629)</f>
        <v/>
      </c>
      <c r="S630"/>
      <c r="T630" s="2" t="str">
        <f>IFERROR(INDEX('padron cfe'!D:D,MATCH(DATOS!C630,'padron cfe'!A:A,0),1),"")</f>
        <v/>
      </c>
      <c r="Y630" s="6"/>
      <c r="AA630" s="4" t="str">
        <f t="shared" si="120"/>
        <v/>
      </c>
      <c r="AB630" s="4"/>
      <c r="AC630" s="4"/>
      <c r="AD630" s="4"/>
      <c r="AE630" s="2" t="str">
        <f>IFERROR(IF(INDEX(AE$1:AE629,MATCH(J630,J$1:J629,0),1)=0,"",INDEX(AE$1:AE629,MATCH(J630,J$1:J629,0),1)),"")</f>
        <v/>
      </c>
      <c r="AF630" s="2" t="str">
        <f>IFERROR(IF(INDEX(AF$1:AF629,MATCH(J630,J$1:J629,0),1)=0,"",INDEX(AF$1:AF629,MATCH(J630,J$1:J629,0),1)),"")</f>
        <v/>
      </c>
      <c r="AG630" s="2" t="str">
        <f>IFERROR(IF(INDEX(AG$1:AG629,MATCH(J630,J$1:J629,0),1)=0,"",INDEX(AG$1:AG629,MATCH(J630,J$1:J629,0),1)),"")</f>
        <v/>
      </c>
      <c r="AU630" s="7"/>
      <c r="AV630" s="47"/>
      <c r="AW630" s="66"/>
      <c r="AX630" s="66"/>
      <c r="AY630" s="66"/>
      <c r="AZ630" s="78"/>
      <c r="BA630" s="66"/>
      <c r="BB630" s="66"/>
      <c r="BC630" s="4"/>
      <c r="BD630" s="69"/>
      <c r="BG630" s="9"/>
      <c r="BM630" s="7" t="str">
        <f t="shared" ca="1" si="121"/>
        <v/>
      </c>
      <c r="BN630" s="75" t="str">
        <f t="shared" si="122"/>
        <v/>
      </c>
      <c r="BO630" s="75" t="str">
        <f t="shared" si="123"/>
        <v/>
      </c>
      <c r="BT630" s="5"/>
      <c r="BU630" s="4" t="str">
        <f>IF(IFERROR(VLOOKUP(C630,C631:C$1993,1,0),"")="","",COUNTIF(C:C,C630))</f>
        <v/>
      </c>
      <c r="BW630" s="5"/>
      <c r="BX630" s="5"/>
      <c r="BY630" s="5" t="str">
        <f>IF(B630="","",IF(BU630="",1+(MAX(BY$2:BY629)),""))</f>
        <v/>
      </c>
      <c r="BZ630" s="5" t="str">
        <f t="shared" si="124"/>
        <v/>
      </c>
      <c r="CA630" s="5" t="str">
        <f t="shared" si="125"/>
        <v/>
      </c>
      <c r="CB630" s="14" t="str">
        <f t="shared" si="126"/>
        <v/>
      </c>
      <c r="CC630" s="25"/>
      <c r="CD630" s="15"/>
      <c r="CE630" s="5" t="str">
        <f t="shared" si="128"/>
        <v/>
      </c>
      <c r="CG630" s="5"/>
      <c r="CH630" s="5" t="str">
        <f t="shared" si="127"/>
        <v/>
      </c>
      <c r="CI630" s="5" t="str">
        <f>IF(J630="","",IFERROR(IF(VLOOKUP(J630,J$2:J629,1,0)=0,"",""),J630))</f>
        <v/>
      </c>
      <c r="CJ630" s="22" t="str">
        <f>IF(CI630="","",(IFERROR(VLOOKUP(MID(CI630,1,1),$DA$2:DE$28,3,0),0)+IFERROR(VLOOKUP(MID(CI630,2,1),DA$2:DE$28,4,0),0)+IFERROR(VLOOKUP(MID(CI630,3,1),DA$2:DE$28,5,0),0)+(ROW(CI630)/1000000000000)))</f>
        <v/>
      </c>
      <c r="CK630" s="5"/>
      <c r="CL630" s="5">
        <v>629</v>
      </c>
      <c r="CM630" s="5" t="str">
        <f>IFERROR(VLOOKUP(CL630,CH$2:CI1706,2,0),"")</f>
        <v/>
      </c>
      <c r="CN630" s="5"/>
      <c r="CP630" s="5"/>
      <c r="DG630" s="5" t="e">
        <f>IF(REPORTE!AH$2="si",IF(C630=VALUE(REPORTE!C$22),IF(SUM(DG631:DG$1993),CONCATENATE(INT(B630),", "),INT(B630)),""),IF(C630=VALUE(REPORTE!C$21),IF(SUM(DG631:DG$1993),CONCATENATE(INT(B630),", "),INT(B630)),""))</f>
        <v>#VALUE!</v>
      </c>
      <c r="DK630" s="5"/>
      <c r="DL630" s="5"/>
      <c r="DM630" s="5"/>
      <c r="DN630" s="5"/>
    </row>
    <row r="631" spans="1:118" ht="15" customHeight="1" x14ac:dyDescent="0.25">
      <c r="A631" s="4" t="str">
        <f t="shared" ca="1" si="119"/>
        <v/>
      </c>
      <c r="B631" s="3"/>
      <c r="D631" s="1" t="str">
        <f>IFERROR(INDEX('padron cfe'!B:B,MATCH(DATOS!C631,'padron cfe'!A:A,0),1),"")</f>
        <v/>
      </c>
      <c r="H631" s="5" t="str">
        <f>IF(F631="","",IFERROR(CONCATENATE("PEUA",VLOOKUP(ESTADO,REPORTE!AV$2:AW$33,2,0),DIDTRITO_FORM,CADER_FORM,IFERROR(INDEX(BS:BS,MATCH(DAY(F631),BR:BR,0),1),DAY(F631)),IFERROR(INDEX(BS:BS,MATCH(MONTH(F631),BR:BR,0),1),MONTH(F631)),YEAR(F631),G631),""))</f>
        <v/>
      </c>
      <c r="K631" s="2" t="str">
        <f>IFERROR(INDEX('padron cfe'!C:C,MATCH(DATOS!C631,'padron cfe'!A:A,0),1),"")</f>
        <v/>
      </c>
      <c r="L631" s="4" t="str">
        <f>IFERROR(IF(VLOOKUP(J631,J$2:L630,3,0)=0,"",VLOOKUP(J631,J$2:L630,3,0)),"")</f>
        <v/>
      </c>
      <c r="M631" s="4" t="str">
        <f>IFERROR(IF(VLOOKUP(J631,J$2:M630,4,0)=0,"",VLOOKUP(J631,J$2:M630,4,0)),"")</f>
        <v/>
      </c>
      <c r="Q631" s="5" t="str">
        <f t="shared" si="129"/>
        <v/>
      </c>
      <c r="S631"/>
      <c r="T631" s="2" t="str">
        <f>IFERROR(INDEX('padron cfe'!D:D,MATCH(DATOS!C631,'padron cfe'!A:A,0),1),"")</f>
        <v/>
      </c>
      <c r="Y631" s="6"/>
      <c r="AA631" s="4" t="str">
        <f t="shared" si="120"/>
        <v/>
      </c>
      <c r="AB631" s="4"/>
      <c r="AC631" s="4"/>
      <c r="AD631" s="4"/>
      <c r="AE631" s="2" t="str">
        <f>IFERROR(IF(INDEX(AE$1:AE630,MATCH(J631,J$1:J630,0),1)=0,"",INDEX(AE$1:AE630,MATCH(J631,J$1:J630,0),1)),"")</f>
        <v/>
      </c>
      <c r="AF631" s="2" t="str">
        <f>IFERROR(IF(INDEX(AF$1:AF630,MATCH(J631,J$1:J630,0),1)=0,"",INDEX(AF$1:AF630,MATCH(J631,J$1:J630,0),1)),"")</f>
        <v/>
      </c>
      <c r="AG631" s="2" t="str">
        <f>IFERROR(IF(INDEX(AG$1:AG630,MATCH(J631,J$1:J630,0),1)=0,"",INDEX(AG$1:AG630,MATCH(J631,J$1:J630,0),1)),"")</f>
        <v/>
      </c>
      <c r="AU631" s="7"/>
      <c r="AV631" s="47"/>
      <c r="AW631" s="66"/>
      <c r="AX631" s="66"/>
      <c r="AY631" s="66"/>
      <c r="AZ631" s="78"/>
      <c r="BA631" s="66"/>
      <c r="BB631" s="66"/>
      <c r="BC631" s="4"/>
      <c r="BD631" s="69"/>
      <c r="BG631" s="9"/>
      <c r="BM631" s="7" t="str">
        <f t="shared" ca="1" si="121"/>
        <v/>
      </c>
      <c r="BN631" s="75" t="str">
        <f t="shared" si="122"/>
        <v/>
      </c>
      <c r="BO631" s="75" t="str">
        <f t="shared" si="123"/>
        <v/>
      </c>
      <c r="BT631" s="5"/>
      <c r="BU631" s="4" t="str">
        <f>IF(IFERROR(VLOOKUP(C631,C632:C$1993,1,0),"")="","",COUNTIF(C:C,C631))</f>
        <v/>
      </c>
      <c r="BW631" s="5"/>
      <c r="BX631" s="5"/>
      <c r="BY631" s="5" t="str">
        <f>IF(B631="","",IF(BU631="",1+(MAX(BY$2:BY630)),""))</f>
        <v/>
      </c>
      <c r="BZ631" s="5" t="str">
        <f t="shared" si="124"/>
        <v/>
      </c>
      <c r="CA631" s="5" t="str">
        <f t="shared" si="125"/>
        <v/>
      </c>
      <c r="CB631" s="14" t="str">
        <f t="shared" si="126"/>
        <v/>
      </c>
      <c r="CC631" s="25"/>
      <c r="CD631" s="15"/>
      <c r="CE631" s="5" t="str">
        <f t="shared" si="128"/>
        <v/>
      </c>
      <c r="CG631" s="5"/>
      <c r="CH631" s="5" t="str">
        <f t="shared" si="127"/>
        <v/>
      </c>
      <c r="CI631" s="5" t="str">
        <f>IF(J631="","",IFERROR(IF(VLOOKUP(J631,J$2:J630,1,0)=0,"",""),J631))</f>
        <v/>
      </c>
      <c r="CJ631" s="22" t="str">
        <f>IF(CI631="","",(IFERROR(VLOOKUP(MID(CI631,1,1),$DA$2:DE$28,3,0),0)+IFERROR(VLOOKUP(MID(CI631,2,1),DA$2:DE$28,4,0),0)+IFERROR(VLOOKUP(MID(CI631,3,1),DA$2:DE$28,5,0),0)+(ROW(CI631)/1000000000000)))</f>
        <v/>
      </c>
      <c r="CK631" s="5"/>
      <c r="CL631" s="5">
        <v>630</v>
      </c>
      <c r="CM631" s="5" t="str">
        <f>IFERROR(VLOOKUP(CL631,CH$2:CI1707,2,0),"")</f>
        <v/>
      </c>
      <c r="CN631" s="5"/>
      <c r="CP631" s="5"/>
      <c r="DG631" s="5" t="e">
        <f>IF(REPORTE!AH$2="si",IF(C631=VALUE(REPORTE!C$22),IF(SUM(DG632:DG$1993),CONCATENATE(INT(B631),", "),INT(B631)),""),IF(C631=VALUE(REPORTE!C$21),IF(SUM(DG632:DG$1993),CONCATENATE(INT(B631),", "),INT(B631)),""))</f>
        <v>#VALUE!</v>
      </c>
      <c r="DK631" s="5"/>
      <c r="DL631" s="5"/>
      <c r="DM631" s="5"/>
      <c r="DN631" s="5"/>
    </row>
    <row r="632" spans="1:118" ht="15" customHeight="1" x14ac:dyDescent="0.25">
      <c r="A632" s="4" t="str">
        <f t="shared" ca="1" si="119"/>
        <v/>
      </c>
      <c r="B632" s="3"/>
      <c r="D632" s="1" t="str">
        <f>IFERROR(INDEX('padron cfe'!B:B,MATCH(DATOS!C632,'padron cfe'!A:A,0),1),"")</f>
        <v/>
      </c>
      <c r="H632" s="5" t="str">
        <f>IF(F632="","",IFERROR(CONCATENATE("PEUA",VLOOKUP(ESTADO,REPORTE!AV$2:AW$33,2,0),DIDTRITO_FORM,CADER_FORM,IFERROR(INDEX(BS:BS,MATCH(DAY(F632),BR:BR,0),1),DAY(F632)),IFERROR(INDEX(BS:BS,MATCH(MONTH(F632),BR:BR,0),1),MONTH(F632)),YEAR(F632),G632),""))</f>
        <v/>
      </c>
      <c r="K632" s="2" t="str">
        <f>IFERROR(INDEX('padron cfe'!C:C,MATCH(DATOS!C632,'padron cfe'!A:A,0),1),"")</f>
        <v/>
      </c>
      <c r="L632" s="4" t="str">
        <f>IFERROR(IF(VLOOKUP(J632,J$2:L631,3,0)=0,"",VLOOKUP(J632,J$2:L631,3,0)),"")</f>
        <v/>
      </c>
      <c r="M632" s="4" t="str">
        <f>IFERROR(IF(VLOOKUP(J632,J$2:M631,4,0)=0,"",VLOOKUP(J632,J$2:M631,4,0)),"")</f>
        <v/>
      </c>
      <c r="Q632" s="5" t="str">
        <f t="shared" si="129"/>
        <v/>
      </c>
      <c r="S632"/>
      <c r="T632" s="2" t="str">
        <f>IFERROR(INDEX('padron cfe'!D:D,MATCH(DATOS!C632,'padron cfe'!A:A,0),1),"")</f>
        <v/>
      </c>
      <c r="Y632" s="6"/>
      <c r="AA632" s="4" t="str">
        <f t="shared" si="120"/>
        <v/>
      </c>
      <c r="AB632" s="4"/>
      <c r="AC632" s="4"/>
      <c r="AD632" s="4"/>
      <c r="AE632" s="2" t="str">
        <f>IFERROR(IF(INDEX(AE$1:AE631,MATCH(J632,J$1:J631,0),1)=0,"",INDEX(AE$1:AE631,MATCH(J632,J$1:J631,0),1)),"")</f>
        <v/>
      </c>
      <c r="AF632" s="2" t="str">
        <f>IFERROR(IF(INDEX(AF$1:AF631,MATCH(J632,J$1:J631,0),1)=0,"",INDEX(AF$1:AF631,MATCH(J632,J$1:J631,0),1)),"")</f>
        <v/>
      </c>
      <c r="AG632" s="2" t="str">
        <f>IFERROR(IF(INDEX(AG$1:AG631,MATCH(J632,J$1:J631,0),1)=0,"",INDEX(AG$1:AG631,MATCH(J632,J$1:J631,0),1)),"")</f>
        <v/>
      </c>
      <c r="AU632" s="7"/>
      <c r="AV632" s="47"/>
      <c r="AW632" s="66"/>
      <c r="AX632" s="66"/>
      <c r="AY632" s="66"/>
      <c r="AZ632" s="78"/>
      <c r="BA632" s="66"/>
      <c r="BB632" s="66"/>
      <c r="BC632" s="4"/>
      <c r="BD632" s="69"/>
      <c r="BG632" s="9"/>
      <c r="BM632" s="7" t="str">
        <f t="shared" ca="1" si="121"/>
        <v/>
      </c>
      <c r="BN632" s="75" t="str">
        <f t="shared" si="122"/>
        <v/>
      </c>
      <c r="BO632" s="75" t="str">
        <f t="shared" si="123"/>
        <v/>
      </c>
      <c r="BT632" s="5"/>
      <c r="BU632" s="4" t="str">
        <f>IF(IFERROR(VLOOKUP(C632,C633:C$1993,1,0),"")="","",COUNTIF(C:C,C632))</f>
        <v/>
      </c>
      <c r="BW632" s="5"/>
      <c r="BX632" s="5"/>
      <c r="BY632" s="5" t="str">
        <f>IF(B632="","",IF(BU632="",1+(MAX(BY$2:BY631)),""))</f>
        <v/>
      </c>
      <c r="BZ632" s="5" t="str">
        <f t="shared" si="124"/>
        <v/>
      </c>
      <c r="CA632" s="5" t="str">
        <f t="shared" si="125"/>
        <v/>
      </c>
      <c r="CB632" s="14" t="str">
        <f t="shared" si="126"/>
        <v/>
      </c>
      <c r="CC632" s="25"/>
      <c r="CD632" s="15"/>
      <c r="CE632" s="5" t="str">
        <f t="shared" si="128"/>
        <v/>
      </c>
      <c r="CG632" s="5"/>
      <c r="CH632" s="5" t="str">
        <f t="shared" si="127"/>
        <v/>
      </c>
      <c r="CI632" s="5" t="str">
        <f>IF(J632="","",IFERROR(IF(VLOOKUP(J632,J$2:J631,1,0)=0,"",""),J632))</f>
        <v/>
      </c>
      <c r="CJ632" s="22" t="str">
        <f>IF(CI632="","",(IFERROR(VLOOKUP(MID(CI632,1,1),$DA$2:DE$28,3,0),0)+IFERROR(VLOOKUP(MID(CI632,2,1),DA$2:DE$28,4,0),0)+IFERROR(VLOOKUP(MID(CI632,3,1),DA$2:DE$28,5,0),0)+(ROW(CI632)/1000000000000)))</f>
        <v/>
      </c>
      <c r="CK632" s="5"/>
      <c r="CL632" s="5">
        <v>631</v>
      </c>
      <c r="CM632" s="5" t="str">
        <f>IFERROR(VLOOKUP(CL632,CH$2:CI1708,2,0),"")</f>
        <v/>
      </c>
      <c r="CN632" s="5"/>
      <c r="CP632" s="5"/>
      <c r="DG632" s="5" t="e">
        <f>IF(REPORTE!AH$2="si",IF(C632=VALUE(REPORTE!C$22),IF(SUM(DG633:DG$1993),CONCATENATE(INT(B632),", "),INT(B632)),""),IF(C632=VALUE(REPORTE!C$21),IF(SUM(DG633:DG$1993),CONCATENATE(INT(B632),", "),INT(B632)),""))</f>
        <v>#VALUE!</v>
      </c>
      <c r="DH632" s="5" t="e">
        <f>CONCATENATE(DG632,DG633,DG634,DG635,DG636,DG637,DG638,DG639,DG640,DG641,DG642,DG643,DG644,DG645,DG646,DG647,DG648,DG649,DG650,DG651,DG652,DG653,DG654,DG655,DG656,DG657,DG658,DG659,DG660,DG661,DG662,DG663,DG664,DG665,DG666,DG667,DG668,DG669,DG670,DG671,DG672,DG673)</f>
        <v>#VALUE!</v>
      </c>
      <c r="DK632" s="5"/>
      <c r="DL632" s="5"/>
      <c r="DM632" s="5"/>
      <c r="DN632" s="5"/>
    </row>
    <row r="633" spans="1:118" ht="15" customHeight="1" x14ac:dyDescent="0.25">
      <c r="A633" s="4" t="str">
        <f t="shared" ca="1" si="119"/>
        <v/>
      </c>
      <c r="B633" s="3"/>
      <c r="D633" s="1" t="str">
        <f>IFERROR(INDEX('padron cfe'!B:B,MATCH(DATOS!C633,'padron cfe'!A:A,0),1),"")</f>
        <v/>
      </c>
      <c r="H633" s="5" t="str">
        <f>IF(F633="","",IFERROR(CONCATENATE("PEUA",VLOOKUP(ESTADO,REPORTE!AV$2:AW$33,2,0),DIDTRITO_FORM,CADER_FORM,IFERROR(INDEX(BS:BS,MATCH(DAY(F633),BR:BR,0),1),DAY(F633)),IFERROR(INDEX(BS:BS,MATCH(MONTH(F633),BR:BR,0),1),MONTH(F633)),YEAR(F633),G633),""))</f>
        <v/>
      </c>
      <c r="K633" s="2" t="str">
        <f>IFERROR(INDEX('padron cfe'!C:C,MATCH(DATOS!C633,'padron cfe'!A:A,0),1),"")</f>
        <v/>
      </c>
      <c r="L633" s="4" t="str">
        <f>IFERROR(IF(VLOOKUP(J633,J$2:L632,3,0)=0,"",VLOOKUP(J633,J$2:L632,3,0)),"")</f>
        <v/>
      </c>
      <c r="M633" s="4" t="str">
        <f>IFERROR(IF(VLOOKUP(J633,J$2:M632,4,0)=0,"",VLOOKUP(J633,J$2:M632,4,0)),"")</f>
        <v/>
      </c>
      <c r="Q633" s="5" t="str">
        <f t="shared" si="129"/>
        <v/>
      </c>
      <c r="S633"/>
      <c r="T633" s="2" t="str">
        <f>IFERROR(INDEX('padron cfe'!D:D,MATCH(DATOS!C633,'padron cfe'!A:A,0),1),"")</f>
        <v/>
      </c>
      <c r="Y633" s="6"/>
      <c r="AA633" s="4" t="str">
        <f t="shared" si="120"/>
        <v/>
      </c>
      <c r="AB633" s="4"/>
      <c r="AC633" s="4"/>
      <c r="AD633" s="4"/>
      <c r="AE633" s="2" t="str">
        <f>IFERROR(IF(INDEX(AE$1:AE632,MATCH(J633,J$1:J632,0),1)=0,"",INDEX(AE$1:AE632,MATCH(J633,J$1:J632,0),1)),"")</f>
        <v/>
      </c>
      <c r="AF633" s="2" t="str">
        <f>IFERROR(IF(INDEX(AF$1:AF632,MATCH(J633,J$1:J632,0),1)=0,"",INDEX(AF$1:AF632,MATCH(J633,J$1:J632,0),1)),"")</f>
        <v/>
      </c>
      <c r="AG633" s="2" t="str">
        <f>IFERROR(IF(INDEX(AG$1:AG632,MATCH(J633,J$1:J632,0),1)=0,"",INDEX(AG$1:AG632,MATCH(J633,J$1:J632,0),1)),"")</f>
        <v/>
      </c>
      <c r="AU633" s="7"/>
      <c r="AV633" s="47"/>
      <c r="AW633" s="66"/>
      <c r="AX633" s="66"/>
      <c r="AY633" s="66"/>
      <c r="AZ633" s="78"/>
      <c r="BA633" s="66"/>
      <c r="BB633" s="66"/>
      <c r="BC633" s="4"/>
      <c r="BD633" s="69"/>
      <c r="BG633" s="9"/>
      <c r="BM633" s="7" t="str">
        <f t="shared" ca="1" si="121"/>
        <v/>
      </c>
      <c r="BN633" s="75" t="str">
        <f t="shared" si="122"/>
        <v/>
      </c>
      <c r="BO633" s="75" t="str">
        <f t="shared" si="123"/>
        <v/>
      </c>
      <c r="BT633" s="5"/>
      <c r="BU633" s="4" t="str">
        <f>IF(IFERROR(VLOOKUP(C633,C634:C$1993,1,0),"")="","",COUNTIF(C:C,C633))</f>
        <v/>
      </c>
      <c r="BW633" s="5"/>
      <c r="BX633" s="5"/>
      <c r="BY633" s="5" t="str">
        <f>IF(B633="","",IF(BU633="",1+(MAX(BY$2:BY632)),""))</f>
        <v/>
      </c>
      <c r="BZ633" s="5" t="str">
        <f t="shared" si="124"/>
        <v/>
      </c>
      <c r="CA633" s="5" t="str">
        <f t="shared" si="125"/>
        <v/>
      </c>
      <c r="CB633" s="14" t="str">
        <f t="shared" si="126"/>
        <v/>
      </c>
      <c r="CC633" s="25"/>
      <c r="CD633" s="15"/>
      <c r="CE633" s="5" t="str">
        <f t="shared" si="128"/>
        <v/>
      </c>
      <c r="CG633" s="5"/>
      <c r="CH633" s="5" t="str">
        <f t="shared" si="127"/>
        <v/>
      </c>
      <c r="CI633" s="5" t="str">
        <f>IF(J633="","",IFERROR(IF(VLOOKUP(J633,J$2:J632,1,0)=0,"",""),J633))</f>
        <v/>
      </c>
      <c r="CJ633" s="22" t="str">
        <f>IF(CI633="","",(IFERROR(VLOOKUP(MID(CI633,1,1),$DA$2:DE$28,3,0),0)+IFERROR(VLOOKUP(MID(CI633,2,1),DA$2:DE$28,4,0),0)+IFERROR(VLOOKUP(MID(CI633,3,1),DA$2:DE$28,5,0),0)+(ROW(CI633)/1000000000000)))</f>
        <v/>
      </c>
      <c r="CK633" s="5"/>
      <c r="CL633" s="5">
        <v>632</v>
      </c>
      <c r="CM633" s="5" t="str">
        <f>IFERROR(VLOOKUP(CL633,CH$2:CI1709,2,0),"")</f>
        <v/>
      </c>
      <c r="CN633" s="5"/>
      <c r="CP633" s="5"/>
      <c r="DG633" s="5" t="e">
        <f>IF(REPORTE!AH$2="si",IF(C633=VALUE(REPORTE!C$22),IF(SUM(DG634:DG$1993),CONCATENATE(INT(B633),", "),INT(B633)),""),IF(C633=VALUE(REPORTE!C$21),IF(SUM(DG634:DG$1993),CONCATENATE(INT(B633),", "),INT(B633)),""))</f>
        <v>#VALUE!</v>
      </c>
      <c r="DK633" s="5"/>
      <c r="DL633" s="5"/>
      <c r="DM633" s="5"/>
      <c r="DN633" s="5"/>
    </row>
    <row r="634" spans="1:118" ht="15" customHeight="1" x14ac:dyDescent="0.25">
      <c r="A634" s="4" t="str">
        <f t="shared" ca="1" si="119"/>
        <v/>
      </c>
      <c r="B634" s="3"/>
      <c r="D634" s="1" t="str">
        <f>IFERROR(INDEX('padron cfe'!B:B,MATCH(DATOS!C634,'padron cfe'!A:A,0),1),"")</f>
        <v/>
      </c>
      <c r="H634" s="5" t="str">
        <f>IF(F634="","",IFERROR(CONCATENATE("PEUA",VLOOKUP(ESTADO,REPORTE!AV$2:AW$33,2,0),DIDTRITO_FORM,CADER_FORM,IFERROR(INDEX(BS:BS,MATCH(DAY(F634),BR:BR,0),1),DAY(F634)),IFERROR(INDEX(BS:BS,MATCH(MONTH(F634),BR:BR,0),1),MONTH(F634)),YEAR(F634),G634),""))</f>
        <v/>
      </c>
      <c r="K634" s="2" t="str">
        <f>IFERROR(INDEX('padron cfe'!C:C,MATCH(DATOS!C634,'padron cfe'!A:A,0),1),"")</f>
        <v/>
      </c>
      <c r="L634" s="4" t="str">
        <f>IFERROR(IF(VLOOKUP(J634,J$2:L633,3,0)=0,"",VLOOKUP(J634,J$2:L633,3,0)),"")</f>
        <v/>
      </c>
      <c r="M634" s="4" t="str">
        <f>IFERROR(IF(VLOOKUP(J634,J$2:M633,4,0)=0,"",VLOOKUP(J634,J$2:M633,4,0)),"")</f>
        <v/>
      </c>
      <c r="Q634" s="5" t="str">
        <f t="shared" si="129"/>
        <v/>
      </c>
      <c r="S634"/>
      <c r="T634" s="2" t="str">
        <f>IFERROR(INDEX('padron cfe'!D:D,MATCH(DATOS!C634,'padron cfe'!A:A,0),1),"")</f>
        <v/>
      </c>
      <c r="Y634" s="6"/>
      <c r="AA634" s="4" t="str">
        <f t="shared" si="120"/>
        <v/>
      </c>
      <c r="AB634" s="4"/>
      <c r="AC634" s="4"/>
      <c r="AD634" s="4"/>
      <c r="AE634" s="2" t="str">
        <f>IFERROR(IF(INDEX(AE$1:AE633,MATCH(J634,J$1:J633,0),1)=0,"",INDEX(AE$1:AE633,MATCH(J634,J$1:J633,0),1)),"")</f>
        <v/>
      </c>
      <c r="AF634" s="2" t="str">
        <f>IFERROR(IF(INDEX(AF$1:AF633,MATCH(J634,J$1:J633,0),1)=0,"",INDEX(AF$1:AF633,MATCH(J634,J$1:J633,0),1)),"")</f>
        <v/>
      </c>
      <c r="AG634" s="2" t="str">
        <f>IFERROR(IF(INDEX(AG$1:AG633,MATCH(J634,J$1:J633,0),1)=0,"",INDEX(AG$1:AG633,MATCH(J634,J$1:J633,0),1)),"")</f>
        <v/>
      </c>
      <c r="AU634" s="7"/>
      <c r="AV634" s="47"/>
      <c r="AW634" s="66"/>
      <c r="AX634" s="66"/>
      <c r="AY634" s="66"/>
      <c r="AZ634" s="78"/>
      <c r="BA634" s="66"/>
      <c r="BB634" s="66"/>
      <c r="BC634" s="4"/>
      <c r="BD634" s="69"/>
      <c r="BG634" s="9"/>
      <c r="BM634" s="7" t="str">
        <f t="shared" ca="1" si="121"/>
        <v/>
      </c>
      <c r="BN634" s="75" t="str">
        <f t="shared" si="122"/>
        <v/>
      </c>
      <c r="BO634" s="75" t="str">
        <f t="shared" si="123"/>
        <v/>
      </c>
      <c r="BT634" s="5"/>
      <c r="BU634" s="4" t="str">
        <f>IF(IFERROR(VLOOKUP(C634,C635:C$1993,1,0),"")="","",COUNTIF(C:C,C634))</f>
        <v/>
      </c>
      <c r="BW634" s="5"/>
      <c r="BX634" s="5"/>
      <c r="BY634" s="5" t="str">
        <f>IF(B634="","",IF(BU634="",1+(MAX(BY$2:BY633)),""))</f>
        <v/>
      </c>
      <c r="BZ634" s="5" t="str">
        <f t="shared" si="124"/>
        <v/>
      </c>
      <c r="CA634" s="5" t="str">
        <f t="shared" si="125"/>
        <v/>
      </c>
      <c r="CB634" s="14" t="str">
        <f t="shared" si="126"/>
        <v/>
      </c>
      <c r="CC634" s="25"/>
      <c r="CD634" s="15"/>
      <c r="CE634" s="5" t="str">
        <f t="shared" si="128"/>
        <v/>
      </c>
      <c r="CG634" s="5"/>
      <c r="CH634" s="5" t="str">
        <f t="shared" si="127"/>
        <v/>
      </c>
      <c r="CI634" s="5" t="str">
        <f>IF(J634="","",IFERROR(IF(VLOOKUP(J634,J$2:J633,1,0)=0,"",""),J634))</f>
        <v/>
      </c>
      <c r="CJ634" s="22" t="str">
        <f>IF(CI634="","",(IFERROR(VLOOKUP(MID(CI634,1,1),$DA$2:DE$28,3,0),0)+IFERROR(VLOOKUP(MID(CI634,2,1),DA$2:DE$28,4,0),0)+IFERROR(VLOOKUP(MID(CI634,3,1),DA$2:DE$28,5,0),0)+(ROW(CI634)/1000000000000)))</f>
        <v/>
      </c>
      <c r="CK634" s="5"/>
      <c r="CL634" s="5">
        <v>633</v>
      </c>
      <c r="CM634" s="5" t="str">
        <f>IFERROR(VLOOKUP(CL634,CH$2:CI1710,2,0),"")</f>
        <v/>
      </c>
      <c r="CN634" s="5"/>
      <c r="CP634" s="5"/>
      <c r="DG634" s="5" t="e">
        <f>IF(REPORTE!AH$2="si",IF(C634=VALUE(REPORTE!C$22),IF(SUM(DG635:DG$1993),CONCATENATE(INT(B634),", "),INT(B634)),""),IF(C634=VALUE(REPORTE!C$21),IF(SUM(DG635:DG$1993),CONCATENATE(INT(B634),", "),INT(B634)),""))</f>
        <v>#VALUE!</v>
      </c>
      <c r="DK634" s="5"/>
      <c r="DL634" s="5"/>
      <c r="DM634" s="5"/>
      <c r="DN634" s="5"/>
    </row>
    <row r="635" spans="1:118" ht="15" customHeight="1" x14ac:dyDescent="0.25">
      <c r="A635" s="4" t="str">
        <f t="shared" ca="1" si="119"/>
        <v/>
      </c>
      <c r="B635" s="3"/>
      <c r="D635" s="1" t="str">
        <f>IFERROR(INDEX('padron cfe'!B:B,MATCH(DATOS!C635,'padron cfe'!A:A,0),1),"")</f>
        <v/>
      </c>
      <c r="H635" s="5" t="str">
        <f>IF(F635="","",IFERROR(CONCATENATE("PEUA",VLOOKUP(ESTADO,REPORTE!AV$2:AW$33,2,0),DIDTRITO_FORM,CADER_FORM,IFERROR(INDEX(BS:BS,MATCH(DAY(F635),BR:BR,0),1),DAY(F635)),IFERROR(INDEX(BS:BS,MATCH(MONTH(F635),BR:BR,0),1),MONTH(F635)),YEAR(F635),G635),""))</f>
        <v/>
      </c>
      <c r="K635" s="2" t="str">
        <f>IFERROR(INDEX('padron cfe'!C:C,MATCH(DATOS!C635,'padron cfe'!A:A,0),1),"")</f>
        <v/>
      </c>
      <c r="L635" s="4" t="str">
        <f>IFERROR(IF(VLOOKUP(J635,J$2:L634,3,0)=0,"",VLOOKUP(J635,J$2:L634,3,0)),"")</f>
        <v/>
      </c>
      <c r="M635" s="4" t="str">
        <f>IFERROR(IF(VLOOKUP(J635,J$2:M634,4,0)=0,"",VLOOKUP(J635,J$2:M634,4,0)),"")</f>
        <v/>
      </c>
      <c r="Q635" s="5" t="str">
        <f t="shared" si="129"/>
        <v/>
      </c>
      <c r="S635"/>
      <c r="T635" s="2" t="str">
        <f>IFERROR(INDEX('padron cfe'!D:D,MATCH(DATOS!C635,'padron cfe'!A:A,0),1),"")</f>
        <v/>
      </c>
      <c r="Y635" s="6"/>
      <c r="AA635" s="4" t="str">
        <f t="shared" si="120"/>
        <v/>
      </c>
      <c r="AB635" s="4"/>
      <c r="AC635" s="4"/>
      <c r="AD635" s="4"/>
      <c r="AE635" s="2" t="str">
        <f>IFERROR(IF(INDEX(AE$1:AE634,MATCH(J635,J$1:J634,0),1)=0,"",INDEX(AE$1:AE634,MATCH(J635,J$1:J634,0),1)),"")</f>
        <v/>
      </c>
      <c r="AF635" s="2" t="str">
        <f>IFERROR(IF(INDEX(AF$1:AF634,MATCH(J635,J$1:J634,0),1)=0,"",INDEX(AF$1:AF634,MATCH(J635,J$1:J634,0),1)),"")</f>
        <v/>
      </c>
      <c r="AG635" s="2" t="str">
        <f>IFERROR(IF(INDEX(AG$1:AG634,MATCH(J635,J$1:J634,0),1)=0,"",INDEX(AG$1:AG634,MATCH(J635,J$1:J634,0),1)),"")</f>
        <v/>
      </c>
      <c r="AU635" s="7"/>
      <c r="AV635" s="47"/>
      <c r="AW635" s="66"/>
      <c r="AX635" s="66"/>
      <c r="AY635" s="66"/>
      <c r="AZ635" s="78"/>
      <c r="BA635" s="66"/>
      <c r="BB635" s="66"/>
      <c r="BC635" s="4"/>
      <c r="BD635" s="69"/>
      <c r="BG635" s="9"/>
      <c r="BM635" s="7" t="str">
        <f t="shared" ca="1" si="121"/>
        <v/>
      </c>
      <c r="BN635" s="75" t="str">
        <f t="shared" si="122"/>
        <v/>
      </c>
      <c r="BO635" s="75" t="str">
        <f t="shared" si="123"/>
        <v/>
      </c>
      <c r="BT635" s="5"/>
      <c r="BU635" s="4" t="str">
        <f>IF(IFERROR(VLOOKUP(C635,C636:C$1993,1,0),"")="","",COUNTIF(C:C,C635))</f>
        <v/>
      </c>
      <c r="BW635" s="5"/>
      <c r="BX635" s="5"/>
      <c r="BY635" s="5" t="str">
        <f>IF(B635="","",IF(BU635="",1+(MAX(BY$2:BY634)),""))</f>
        <v/>
      </c>
      <c r="BZ635" s="5" t="str">
        <f t="shared" si="124"/>
        <v/>
      </c>
      <c r="CA635" s="5" t="str">
        <f t="shared" si="125"/>
        <v/>
      </c>
      <c r="CB635" s="14" t="str">
        <f t="shared" si="126"/>
        <v/>
      </c>
      <c r="CC635" s="25"/>
      <c r="CD635" s="15"/>
      <c r="CE635" s="5" t="str">
        <f t="shared" si="128"/>
        <v/>
      </c>
      <c r="CG635" s="5"/>
      <c r="CH635" s="5" t="str">
        <f t="shared" si="127"/>
        <v/>
      </c>
      <c r="CI635" s="5" t="str">
        <f>IF(J635="","",IFERROR(IF(VLOOKUP(J635,J$2:J634,1,0)=0,"",""),J635))</f>
        <v/>
      </c>
      <c r="CJ635" s="22" t="str">
        <f>IF(CI635="","",(IFERROR(VLOOKUP(MID(CI635,1,1),$DA$2:DE$28,3,0),0)+IFERROR(VLOOKUP(MID(CI635,2,1),DA$2:DE$28,4,0),0)+IFERROR(VLOOKUP(MID(CI635,3,1),DA$2:DE$28,5,0),0)+(ROW(CI635)/1000000000000)))</f>
        <v/>
      </c>
      <c r="CK635" s="5"/>
      <c r="CL635" s="5">
        <v>634</v>
      </c>
      <c r="CM635" s="5" t="str">
        <f>IFERROR(VLOOKUP(CL635,CH$2:CI1711,2,0),"")</f>
        <v/>
      </c>
      <c r="CN635" s="5"/>
      <c r="CP635" s="5"/>
      <c r="DG635" s="5" t="e">
        <f>IF(REPORTE!AH$2="si",IF(C635=VALUE(REPORTE!C$22),IF(SUM(DG636:DG$1993),CONCATENATE(INT(B635),", "),INT(B635)),""),IF(C635=VALUE(REPORTE!C$21),IF(SUM(DG636:DG$1993),CONCATENATE(INT(B635),", "),INT(B635)),""))</f>
        <v>#VALUE!</v>
      </c>
      <c r="DK635" s="5"/>
      <c r="DL635" s="5"/>
      <c r="DM635" s="5"/>
      <c r="DN635" s="5"/>
    </row>
    <row r="636" spans="1:118" ht="15" customHeight="1" x14ac:dyDescent="0.25">
      <c r="A636" s="4" t="str">
        <f t="shared" ca="1" si="119"/>
        <v/>
      </c>
      <c r="B636" s="3"/>
      <c r="D636" s="1" t="str">
        <f>IFERROR(INDEX('padron cfe'!B:B,MATCH(DATOS!C636,'padron cfe'!A:A,0),1),"")</f>
        <v/>
      </c>
      <c r="H636" s="5" t="str">
        <f>IF(F636="","",IFERROR(CONCATENATE("PEUA",VLOOKUP(ESTADO,REPORTE!AV$2:AW$33,2,0),DIDTRITO_FORM,CADER_FORM,IFERROR(INDEX(BS:BS,MATCH(DAY(F636),BR:BR,0),1),DAY(F636)),IFERROR(INDEX(BS:BS,MATCH(MONTH(F636),BR:BR,0),1),MONTH(F636)),YEAR(F636),G636),""))</f>
        <v/>
      </c>
      <c r="K636" s="2" t="str">
        <f>IFERROR(INDEX('padron cfe'!C:C,MATCH(DATOS!C636,'padron cfe'!A:A,0),1),"")</f>
        <v/>
      </c>
      <c r="L636" s="4" t="str">
        <f>IFERROR(IF(VLOOKUP(J636,J$2:L635,3,0)=0,"",VLOOKUP(J636,J$2:L635,3,0)),"")</f>
        <v/>
      </c>
      <c r="M636" s="4" t="str">
        <f>IFERROR(IF(VLOOKUP(J636,J$2:M635,4,0)=0,"",VLOOKUP(J636,J$2:M635,4,0)),"")</f>
        <v/>
      </c>
      <c r="Q636" s="5" t="str">
        <f t="shared" si="129"/>
        <v/>
      </c>
      <c r="S636"/>
      <c r="T636" s="2" t="str">
        <f>IFERROR(INDEX('padron cfe'!D:D,MATCH(DATOS!C636,'padron cfe'!A:A,0),1),"")</f>
        <v/>
      </c>
      <c r="Y636" s="6"/>
      <c r="AA636" s="4" t="str">
        <f t="shared" si="120"/>
        <v/>
      </c>
      <c r="AB636" s="4"/>
      <c r="AC636" s="4"/>
      <c r="AD636" s="4"/>
      <c r="AE636" s="2" t="str">
        <f>IFERROR(IF(INDEX(AE$1:AE635,MATCH(J636,J$1:J635,0),1)=0,"",INDEX(AE$1:AE635,MATCH(J636,J$1:J635,0),1)),"")</f>
        <v/>
      </c>
      <c r="AF636" s="2" t="str">
        <f>IFERROR(IF(INDEX(AF$1:AF635,MATCH(J636,J$1:J635,0),1)=0,"",INDEX(AF$1:AF635,MATCH(J636,J$1:J635,0),1)),"")</f>
        <v/>
      </c>
      <c r="AG636" s="2" t="str">
        <f>IFERROR(IF(INDEX(AG$1:AG635,MATCH(J636,J$1:J635,0),1)=0,"",INDEX(AG$1:AG635,MATCH(J636,J$1:J635,0),1)),"")</f>
        <v/>
      </c>
      <c r="AU636" s="7"/>
      <c r="AV636" s="47"/>
      <c r="AW636" s="66"/>
      <c r="AX636" s="66"/>
      <c r="AY636" s="66"/>
      <c r="AZ636" s="78"/>
      <c r="BA636" s="66"/>
      <c r="BB636" s="66"/>
      <c r="BC636" s="4"/>
      <c r="BD636" s="69"/>
      <c r="BG636" s="9"/>
      <c r="BM636" s="7" t="str">
        <f t="shared" ca="1" si="121"/>
        <v/>
      </c>
      <c r="BN636" s="75" t="str">
        <f t="shared" si="122"/>
        <v/>
      </c>
      <c r="BO636" s="75" t="str">
        <f t="shared" si="123"/>
        <v/>
      </c>
      <c r="BT636" s="5"/>
      <c r="BU636" s="4" t="str">
        <f>IF(IFERROR(VLOOKUP(C636,C637:C$1993,1,0),"")="","",COUNTIF(C:C,C636))</f>
        <v/>
      </c>
      <c r="BW636" s="5"/>
      <c r="BX636" s="5"/>
      <c r="BY636" s="5" t="str">
        <f>IF(B636="","",IF(BU636="",1+(MAX(BY$2:BY635)),""))</f>
        <v/>
      </c>
      <c r="BZ636" s="5" t="str">
        <f t="shared" si="124"/>
        <v/>
      </c>
      <c r="CA636" s="5" t="str">
        <f t="shared" si="125"/>
        <v/>
      </c>
      <c r="CB636" s="14" t="str">
        <f t="shared" si="126"/>
        <v/>
      </c>
      <c r="CC636" s="25"/>
      <c r="CD636" s="15"/>
      <c r="CE636" s="5" t="str">
        <f t="shared" si="128"/>
        <v/>
      </c>
      <c r="CG636" s="5"/>
      <c r="CH636" s="5" t="str">
        <f t="shared" si="127"/>
        <v/>
      </c>
      <c r="CI636" s="5" t="str">
        <f>IF(J636="","",IFERROR(IF(VLOOKUP(J636,J$2:J635,1,0)=0,"",""),J636))</f>
        <v/>
      </c>
      <c r="CJ636" s="22" t="str">
        <f>IF(CI636="","",(IFERROR(VLOOKUP(MID(CI636,1,1),$DA$2:DE$28,3,0),0)+IFERROR(VLOOKUP(MID(CI636,2,1),DA$2:DE$28,4,0),0)+IFERROR(VLOOKUP(MID(CI636,3,1),DA$2:DE$28,5,0),0)+(ROW(CI636)/1000000000000)))</f>
        <v/>
      </c>
      <c r="CK636" s="5"/>
      <c r="CL636" s="5">
        <v>635</v>
      </c>
      <c r="CM636" s="5" t="str">
        <f>IFERROR(VLOOKUP(CL636,CH$2:CI1712,2,0),"")</f>
        <v/>
      </c>
      <c r="CN636" s="5"/>
      <c r="CP636" s="5"/>
      <c r="DG636" s="5" t="e">
        <f>IF(REPORTE!AH$2="si",IF(C636=VALUE(REPORTE!C$22),IF(SUM(DG637:DG$1993),CONCATENATE(INT(B636),", "),INT(B636)),""),IF(C636=VALUE(REPORTE!C$21),IF(SUM(DG637:DG$1993),CONCATENATE(INT(B636),", "),INT(B636)),""))</f>
        <v>#VALUE!</v>
      </c>
      <c r="DK636" s="5"/>
      <c r="DL636" s="5"/>
      <c r="DM636" s="5"/>
      <c r="DN636" s="5"/>
    </row>
    <row r="637" spans="1:118" ht="15" customHeight="1" x14ac:dyDescent="0.25">
      <c r="A637" s="4" t="str">
        <f t="shared" ca="1" si="119"/>
        <v/>
      </c>
      <c r="B637" s="3"/>
      <c r="D637" s="1" t="str">
        <f>IFERROR(INDEX('padron cfe'!B:B,MATCH(DATOS!C637,'padron cfe'!A:A,0),1),"")</f>
        <v/>
      </c>
      <c r="H637" s="5" t="str">
        <f>IF(F637="","",IFERROR(CONCATENATE("PEUA",VLOOKUP(ESTADO,REPORTE!AV$2:AW$33,2,0),DIDTRITO_FORM,CADER_FORM,IFERROR(INDEX(BS:BS,MATCH(DAY(F637),BR:BR,0),1),DAY(F637)),IFERROR(INDEX(BS:BS,MATCH(MONTH(F637),BR:BR,0),1),MONTH(F637)),YEAR(F637),G637),""))</f>
        <v/>
      </c>
      <c r="K637" s="2" t="str">
        <f>IFERROR(INDEX('padron cfe'!C:C,MATCH(DATOS!C637,'padron cfe'!A:A,0),1),"")</f>
        <v/>
      </c>
      <c r="L637" s="4" t="str">
        <f>IFERROR(IF(VLOOKUP(J637,J$2:L636,3,0)=0,"",VLOOKUP(J637,J$2:L636,3,0)),"")</f>
        <v/>
      </c>
      <c r="M637" s="4" t="str">
        <f>IFERROR(IF(VLOOKUP(J637,J$2:M636,4,0)=0,"",VLOOKUP(J637,J$2:M636,4,0)),"")</f>
        <v/>
      </c>
      <c r="Q637" s="5" t="str">
        <f t="shared" si="129"/>
        <v/>
      </c>
      <c r="S637"/>
      <c r="T637" s="2" t="str">
        <f>IFERROR(INDEX('padron cfe'!D:D,MATCH(DATOS!C637,'padron cfe'!A:A,0),1),"")</f>
        <v/>
      </c>
      <c r="Y637" s="6"/>
      <c r="AA637" s="4" t="str">
        <f t="shared" si="120"/>
        <v/>
      </c>
      <c r="AB637" s="4"/>
      <c r="AC637" s="4"/>
      <c r="AD637" s="4"/>
      <c r="AE637" s="2" t="str">
        <f>IFERROR(IF(INDEX(AE$1:AE636,MATCH(J637,J$1:J636,0),1)=0,"",INDEX(AE$1:AE636,MATCH(J637,J$1:J636,0),1)),"")</f>
        <v/>
      </c>
      <c r="AF637" s="2" t="str">
        <f>IFERROR(IF(INDEX(AF$1:AF636,MATCH(J637,J$1:J636,0),1)=0,"",INDEX(AF$1:AF636,MATCH(J637,J$1:J636,0),1)),"")</f>
        <v/>
      </c>
      <c r="AG637" s="2" t="str">
        <f>IFERROR(IF(INDEX(AG$1:AG636,MATCH(J637,J$1:J636,0),1)=0,"",INDEX(AG$1:AG636,MATCH(J637,J$1:J636,0),1)),"")</f>
        <v/>
      </c>
      <c r="AU637" s="7"/>
      <c r="AV637" s="47"/>
      <c r="AW637" s="66"/>
      <c r="AX637" s="66"/>
      <c r="AY637" s="66"/>
      <c r="AZ637" s="78"/>
      <c r="BA637" s="66"/>
      <c r="BB637" s="66"/>
      <c r="BC637" s="4"/>
      <c r="BD637" s="69"/>
      <c r="BG637" s="9"/>
      <c r="BM637" s="7" t="str">
        <f t="shared" ca="1" si="121"/>
        <v/>
      </c>
      <c r="BN637" s="75" t="str">
        <f t="shared" si="122"/>
        <v/>
      </c>
      <c r="BO637" s="75" t="str">
        <f t="shared" si="123"/>
        <v/>
      </c>
      <c r="BT637" s="5"/>
      <c r="BU637" s="4" t="str">
        <f>IF(IFERROR(VLOOKUP(C637,C638:C$1993,1,0),"")="","",COUNTIF(C:C,C637))</f>
        <v/>
      </c>
      <c r="BW637" s="5"/>
      <c r="BX637" s="5"/>
      <c r="BY637" s="5" t="str">
        <f>IF(B637="","",IF(BU637="",1+(MAX(BY$2:BY636)),""))</f>
        <v/>
      </c>
      <c r="BZ637" s="5" t="str">
        <f t="shared" si="124"/>
        <v/>
      </c>
      <c r="CA637" s="5" t="str">
        <f t="shared" si="125"/>
        <v/>
      </c>
      <c r="CB637" s="14" t="str">
        <f t="shared" si="126"/>
        <v/>
      </c>
      <c r="CC637" s="25"/>
      <c r="CD637" s="15"/>
      <c r="CE637" s="5" t="str">
        <f t="shared" si="128"/>
        <v/>
      </c>
      <c r="CG637" s="5"/>
      <c r="CH637" s="5" t="str">
        <f t="shared" si="127"/>
        <v/>
      </c>
      <c r="CI637" s="5" t="str">
        <f>IF(J637="","",IFERROR(IF(VLOOKUP(J637,J$2:J636,1,0)=0,"",""),J637))</f>
        <v/>
      </c>
      <c r="CJ637" s="22" t="str">
        <f>IF(CI637="","",(IFERROR(VLOOKUP(MID(CI637,1,1),$DA$2:DE$28,3,0),0)+IFERROR(VLOOKUP(MID(CI637,2,1),DA$2:DE$28,4,0),0)+IFERROR(VLOOKUP(MID(CI637,3,1),DA$2:DE$28,5,0),0)+(ROW(CI637)/1000000000000)))</f>
        <v/>
      </c>
      <c r="CK637" s="5"/>
      <c r="CL637" s="5">
        <v>636</v>
      </c>
      <c r="CM637" s="5" t="str">
        <f>IFERROR(VLOOKUP(CL637,CH$2:CI1713,2,0),"")</f>
        <v/>
      </c>
      <c r="CN637" s="5"/>
      <c r="CP637" s="5"/>
      <c r="DG637" s="5" t="e">
        <f>IF(REPORTE!AH$2="si",IF(C637=VALUE(REPORTE!C$22),IF(SUM(DG638:DG$1993),CONCATENATE(INT(B637),", "),INT(B637)),""),IF(C637=VALUE(REPORTE!C$21),IF(SUM(DG638:DG$1993),CONCATENATE(INT(B637),", "),INT(B637)),""))</f>
        <v>#VALUE!</v>
      </c>
      <c r="DK637" s="5"/>
      <c r="DL637" s="5"/>
      <c r="DM637" s="5"/>
      <c r="DN637" s="5"/>
    </row>
    <row r="638" spans="1:118" ht="15" customHeight="1" x14ac:dyDescent="0.25">
      <c r="A638" s="4" t="str">
        <f t="shared" ca="1" si="119"/>
        <v/>
      </c>
      <c r="B638" s="3"/>
      <c r="D638" s="1" t="str">
        <f>IFERROR(INDEX('padron cfe'!B:B,MATCH(DATOS!C638,'padron cfe'!A:A,0),1),"")</f>
        <v/>
      </c>
      <c r="H638" s="5" t="str">
        <f>IF(F638="","",IFERROR(CONCATENATE("PEUA",VLOOKUP(ESTADO,REPORTE!AV$2:AW$33,2,0),DIDTRITO_FORM,CADER_FORM,IFERROR(INDEX(BS:BS,MATCH(DAY(F638),BR:BR,0),1),DAY(F638)),IFERROR(INDEX(BS:BS,MATCH(MONTH(F638),BR:BR,0),1),MONTH(F638)),YEAR(F638),G638),""))</f>
        <v/>
      </c>
      <c r="K638" s="2" t="str">
        <f>IFERROR(INDEX('padron cfe'!C:C,MATCH(DATOS!C638,'padron cfe'!A:A,0),1),"")</f>
        <v/>
      </c>
      <c r="L638" s="4" t="str">
        <f>IFERROR(IF(VLOOKUP(J638,J$2:L637,3,0)=0,"",VLOOKUP(J638,J$2:L637,3,0)),"")</f>
        <v/>
      </c>
      <c r="M638" s="4" t="str">
        <f>IFERROR(IF(VLOOKUP(J638,J$2:M637,4,0)=0,"",VLOOKUP(J638,J$2:M637,4,0)),"")</f>
        <v/>
      </c>
      <c r="Q638" s="5" t="str">
        <f t="shared" si="129"/>
        <v/>
      </c>
      <c r="S638"/>
      <c r="T638" s="2" t="str">
        <f>IFERROR(INDEX('padron cfe'!D:D,MATCH(DATOS!C638,'padron cfe'!A:A,0),1),"")</f>
        <v/>
      </c>
      <c r="Y638" s="6"/>
      <c r="AA638" s="4" t="str">
        <f t="shared" si="120"/>
        <v/>
      </c>
      <c r="AB638" s="4"/>
      <c r="AC638" s="4"/>
      <c r="AD638" s="4"/>
      <c r="AE638" s="2" t="str">
        <f>IFERROR(IF(INDEX(AE$1:AE637,MATCH(J638,J$1:J637,0),1)=0,"",INDEX(AE$1:AE637,MATCH(J638,J$1:J637,0),1)),"")</f>
        <v/>
      </c>
      <c r="AF638" s="2" t="str">
        <f>IFERROR(IF(INDEX(AF$1:AF637,MATCH(J638,J$1:J637,0),1)=0,"",INDEX(AF$1:AF637,MATCH(J638,J$1:J637,0),1)),"")</f>
        <v/>
      </c>
      <c r="AG638" s="2" t="str">
        <f>IFERROR(IF(INDEX(AG$1:AG637,MATCH(J638,J$1:J637,0),1)=0,"",INDEX(AG$1:AG637,MATCH(J638,J$1:J637,0),1)),"")</f>
        <v/>
      </c>
      <c r="AU638" s="7"/>
      <c r="AV638" s="47"/>
      <c r="AW638" s="66"/>
      <c r="AX638" s="66"/>
      <c r="AY638" s="66"/>
      <c r="AZ638" s="78"/>
      <c r="BA638" s="66"/>
      <c r="BB638" s="66"/>
      <c r="BC638" s="4"/>
      <c r="BD638" s="69"/>
      <c r="BG638" s="9"/>
      <c r="BM638" s="7" t="str">
        <f t="shared" ca="1" si="121"/>
        <v/>
      </c>
      <c r="BN638" s="75" t="str">
        <f t="shared" si="122"/>
        <v/>
      </c>
      <c r="BO638" s="75" t="str">
        <f t="shared" si="123"/>
        <v/>
      </c>
      <c r="BT638" s="5"/>
      <c r="BU638" s="4" t="str">
        <f>IF(IFERROR(VLOOKUP(C638,C639:C$1993,1,0),"")="","",COUNTIF(C:C,C638))</f>
        <v/>
      </c>
      <c r="BW638" s="5"/>
      <c r="BX638" s="5"/>
      <c r="BY638" s="5" t="str">
        <f>IF(B638="","",IF(BU638="",1+(MAX(BY$2:BY637)),""))</f>
        <v/>
      </c>
      <c r="BZ638" s="5" t="str">
        <f t="shared" si="124"/>
        <v/>
      </c>
      <c r="CA638" s="5" t="str">
        <f t="shared" si="125"/>
        <v/>
      </c>
      <c r="CB638" s="14" t="str">
        <f t="shared" si="126"/>
        <v/>
      </c>
      <c r="CC638" s="25"/>
      <c r="CD638" s="15"/>
      <c r="CE638" s="5" t="str">
        <f t="shared" si="128"/>
        <v/>
      </c>
      <c r="CG638" s="5"/>
      <c r="CH638" s="5" t="str">
        <f t="shared" si="127"/>
        <v/>
      </c>
      <c r="CI638" s="5" t="str">
        <f>IF(J638="","",IFERROR(IF(VLOOKUP(J638,J$2:J637,1,0)=0,"",""),J638))</f>
        <v/>
      </c>
      <c r="CJ638" s="22" t="str">
        <f>IF(CI638="","",(IFERROR(VLOOKUP(MID(CI638,1,1),$DA$2:DE$28,3,0),0)+IFERROR(VLOOKUP(MID(CI638,2,1),DA$2:DE$28,4,0),0)+IFERROR(VLOOKUP(MID(CI638,3,1),DA$2:DE$28,5,0),0)+(ROW(CI638)/1000000000000)))</f>
        <v/>
      </c>
      <c r="CK638" s="5"/>
      <c r="CL638" s="5">
        <v>637</v>
      </c>
      <c r="CM638" s="5" t="str">
        <f>IFERROR(VLOOKUP(CL638,CH$2:CI1714,2,0),"")</f>
        <v/>
      </c>
      <c r="CN638" s="5"/>
      <c r="CP638" s="5"/>
      <c r="DG638" s="5" t="e">
        <f>IF(REPORTE!AH$2="si",IF(C638=VALUE(REPORTE!C$22),IF(SUM(DG639:DG$1993),CONCATENATE(INT(B638),", "),INT(B638)),""),IF(C638=VALUE(REPORTE!C$21),IF(SUM(DG639:DG$1993),CONCATENATE(INT(B638),", "),INT(B638)),""))</f>
        <v>#VALUE!</v>
      </c>
      <c r="DK638" s="5"/>
      <c r="DL638" s="5"/>
      <c r="DM638" s="5"/>
      <c r="DN638" s="5"/>
    </row>
    <row r="639" spans="1:118" ht="15" customHeight="1" x14ac:dyDescent="0.25">
      <c r="A639" s="4" t="str">
        <f t="shared" ca="1" si="119"/>
        <v/>
      </c>
      <c r="B639" s="3"/>
      <c r="D639" s="1" t="str">
        <f>IFERROR(INDEX('padron cfe'!B:B,MATCH(DATOS!C639,'padron cfe'!A:A,0),1),"")</f>
        <v/>
      </c>
      <c r="H639" s="5" t="str">
        <f>IF(F639="","",IFERROR(CONCATENATE("PEUA",VLOOKUP(ESTADO,REPORTE!AV$2:AW$33,2,0),DIDTRITO_FORM,CADER_FORM,IFERROR(INDEX(BS:BS,MATCH(DAY(F639),BR:BR,0),1),DAY(F639)),IFERROR(INDEX(BS:BS,MATCH(MONTH(F639),BR:BR,0),1),MONTH(F639)),YEAR(F639),G639),""))</f>
        <v/>
      </c>
      <c r="K639" s="2" t="str">
        <f>IFERROR(INDEX('padron cfe'!C:C,MATCH(DATOS!C639,'padron cfe'!A:A,0),1),"")</f>
        <v/>
      </c>
      <c r="L639" s="4" t="str">
        <f>IFERROR(IF(VLOOKUP(J639,J$2:L638,3,0)=0,"",VLOOKUP(J639,J$2:L638,3,0)),"")</f>
        <v/>
      </c>
      <c r="M639" s="4" t="str">
        <f>IFERROR(IF(VLOOKUP(J639,J$2:M638,4,0)=0,"",VLOOKUP(J639,J$2:M638,4,0)),"")</f>
        <v/>
      </c>
      <c r="Q639" s="5" t="str">
        <f t="shared" si="129"/>
        <v/>
      </c>
      <c r="S639"/>
      <c r="T639" s="2" t="str">
        <f>IFERROR(INDEX('padron cfe'!D:D,MATCH(DATOS!C639,'padron cfe'!A:A,0),1),"")</f>
        <v/>
      </c>
      <c r="Y639" s="6"/>
      <c r="AA639" s="4" t="str">
        <f t="shared" si="120"/>
        <v/>
      </c>
      <c r="AB639" s="4"/>
      <c r="AC639" s="4"/>
      <c r="AD639" s="4"/>
      <c r="AE639" s="2" t="str">
        <f>IFERROR(IF(INDEX(AE$1:AE638,MATCH(J639,J$1:J638,0),1)=0,"",INDEX(AE$1:AE638,MATCH(J639,J$1:J638,0),1)),"")</f>
        <v/>
      </c>
      <c r="AF639" s="2" t="str">
        <f>IFERROR(IF(INDEX(AF$1:AF638,MATCH(J639,J$1:J638,0),1)=0,"",INDEX(AF$1:AF638,MATCH(J639,J$1:J638,0),1)),"")</f>
        <v/>
      </c>
      <c r="AG639" s="2" t="str">
        <f>IFERROR(IF(INDEX(AG$1:AG638,MATCH(J639,J$1:J638,0),1)=0,"",INDEX(AG$1:AG638,MATCH(J639,J$1:J638,0),1)),"")</f>
        <v/>
      </c>
      <c r="AU639" s="7"/>
      <c r="AV639" s="47"/>
      <c r="AW639" s="66"/>
      <c r="AX639" s="66"/>
      <c r="AY639" s="66"/>
      <c r="AZ639" s="78"/>
      <c r="BA639" s="66"/>
      <c r="BB639" s="66"/>
      <c r="BC639" s="4"/>
      <c r="BD639" s="69"/>
      <c r="BG639" s="9"/>
      <c r="BM639" s="7" t="str">
        <f t="shared" ca="1" si="121"/>
        <v/>
      </c>
      <c r="BN639" s="75" t="str">
        <f t="shared" si="122"/>
        <v/>
      </c>
      <c r="BO639" s="75" t="str">
        <f t="shared" si="123"/>
        <v/>
      </c>
      <c r="BT639" s="5"/>
      <c r="BU639" s="4" t="str">
        <f>IF(IFERROR(VLOOKUP(C639,C640:C$1993,1,0),"")="","",COUNTIF(C:C,C639))</f>
        <v/>
      </c>
      <c r="BW639" s="5"/>
      <c r="BX639" s="5"/>
      <c r="BY639" s="5" t="str">
        <f>IF(B639="","",IF(BU639="",1+(MAX(BY$2:BY638)),""))</f>
        <v/>
      </c>
      <c r="BZ639" s="5" t="str">
        <f t="shared" si="124"/>
        <v/>
      </c>
      <c r="CA639" s="5" t="str">
        <f t="shared" si="125"/>
        <v/>
      </c>
      <c r="CB639" s="14" t="str">
        <f t="shared" si="126"/>
        <v/>
      </c>
      <c r="CC639" s="25"/>
      <c r="CD639" s="15"/>
      <c r="CE639" s="5" t="str">
        <f t="shared" si="128"/>
        <v/>
      </c>
      <c r="CG639" s="5"/>
      <c r="CH639" s="5" t="str">
        <f t="shared" si="127"/>
        <v/>
      </c>
      <c r="CI639" s="5" t="str">
        <f>IF(J639="","",IFERROR(IF(VLOOKUP(J639,J$2:J638,1,0)=0,"",""),J639))</f>
        <v/>
      </c>
      <c r="CJ639" s="22" t="str">
        <f>IF(CI639="","",(IFERROR(VLOOKUP(MID(CI639,1,1),$DA$2:DE$28,3,0),0)+IFERROR(VLOOKUP(MID(CI639,2,1),DA$2:DE$28,4,0),0)+IFERROR(VLOOKUP(MID(CI639,3,1),DA$2:DE$28,5,0),0)+(ROW(CI639)/1000000000000)))</f>
        <v/>
      </c>
      <c r="CK639" s="5"/>
      <c r="CL639" s="5">
        <v>638</v>
      </c>
      <c r="CM639" s="5" t="str">
        <f>IFERROR(VLOOKUP(CL639,CH$2:CI1715,2,0),"")</f>
        <v/>
      </c>
      <c r="CN639" s="5"/>
      <c r="CP639" s="5"/>
      <c r="DG639" s="5" t="e">
        <f>IF(REPORTE!AH$2="si",IF(C639=VALUE(REPORTE!C$22),IF(SUM(DG640:DG$1993),CONCATENATE(INT(B639),", "),INT(B639)),""),IF(C639=VALUE(REPORTE!C$21),IF(SUM(DG640:DG$1993),CONCATENATE(INT(B639),", "),INT(B639)),""))</f>
        <v>#VALUE!</v>
      </c>
      <c r="DK639" s="5"/>
      <c r="DL639" s="5"/>
      <c r="DM639" s="5"/>
      <c r="DN639" s="5"/>
    </row>
    <row r="640" spans="1:118" ht="15" customHeight="1" x14ac:dyDescent="0.25">
      <c r="A640" s="4" t="str">
        <f t="shared" ca="1" si="119"/>
        <v/>
      </c>
      <c r="B640" s="3"/>
      <c r="D640" s="1" t="str">
        <f>IFERROR(INDEX('padron cfe'!B:B,MATCH(DATOS!C640,'padron cfe'!A:A,0),1),"")</f>
        <v/>
      </c>
      <c r="H640" s="5" t="str">
        <f>IF(F640="","",IFERROR(CONCATENATE("PEUA",VLOOKUP(ESTADO,REPORTE!AV$2:AW$33,2,0),DIDTRITO_FORM,CADER_FORM,IFERROR(INDEX(BS:BS,MATCH(DAY(F640),BR:BR,0),1),DAY(F640)),IFERROR(INDEX(BS:BS,MATCH(MONTH(F640),BR:BR,0),1),MONTH(F640)),YEAR(F640),G640),""))</f>
        <v/>
      </c>
      <c r="K640" s="2" t="str">
        <f>IFERROR(INDEX('padron cfe'!C:C,MATCH(DATOS!C640,'padron cfe'!A:A,0),1),"")</f>
        <v/>
      </c>
      <c r="L640" s="4" t="str">
        <f>IFERROR(IF(VLOOKUP(J640,J$2:L639,3,0)=0,"",VLOOKUP(J640,J$2:L639,3,0)),"")</f>
        <v/>
      </c>
      <c r="M640" s="4" t="str">
        <f>IFERROR(IF(VLOOKUP(J640,J$2:M639,4,0)=0,"",VLOOKUP(J640,J$2:M639,4,0)),"")</f>
        <v/>
      </c>
      <c r="Q640" s="5" t="str">
        <f t="shared" si="129"/>
        <v/>
      </c>
      <c r="S640"/>
      <c r="T640" s="2" t="str">
        <f>IFERROR(INDEX('padron cfe'!D:D,MATCH(DATOS!C640,'padron cfe'!A:A,0),1),"")</f>
        <v/>
      </c>
      <c r="Y640" s="6"/>
      <c r="AA640" s="4" t="str">
        <f t="shared" si="120"/>
        <v/>
      </c>
      <c r="AB640" s="4"/>
      <c r="AC640" s="4"/>
      <c r="AD640" s="4"/>
      <c r="AE640" s="2" t="str">
        <f>IFERROR(IF(INDEX(AE$1:AE639,MATCH(J640,J$1:J639,0),1)=0,"",INDEX(AE$1:AE639,MATCH(J640,J$1:J639,0),1)),"")</f>
        <v/>
      </c>
      <c r="AF640" s="2" t="str">
        <f>IFERROR(IF(INDEX(AF$1:AF639,MATCH(J640,J$1:J639,0),1)=0,"",INDEX(AF$1:AF639,MATCH(J640,J$1:J639,0),1)),"")</f>
        <v/>
      </c>
      <c r="AG640" s="2" t="str">
        <f>IFERROR(IF(INDEX(AG$1:AG639,MATCH(J640,J$1:J639,0),1)=0,"",INDEX(AG$1:AG639,MATCH(J640,J$1:J639,0),1)),"")</f>
        <v/>
      </c>
      <c r="AU640" s="7"/>
      <c r="AV640" s="47"/>
      <c r="AW640" s="66"/>
      <c r="AX640" s="66"/>
      <c r="AY640" s="66"/>
      <c r="AZ640" s="78"/>
      <c r="BA640" s="66"/>
      <c r="BB640" s="66"/>
      <c r="BC640" s="4"/>
      <c r="BD640" s="69"/>
      <c r="BG640" s="9"/>
      <c r="BM640" s="7" t="str">
        <f t="shared" ca="1" si="121"/>
        <v/>
      </c>
      <c r="BN640" s="75" t="str">
        <f t="shared" si="122"/>
        <v/>
      </c>
      <c r="BO640" s="75" t="str">
        <f t="shared" si="123"/>
        <v/>
      </c>
      <c r="BT640" s="5"/>
      <c r="BU640" s="4" t="str">
        <f>IF(IFERROR(VLOOKUP(C640,C641:C$1993,1,0),"")="","",COUNTIF(C:C,C640))</f>
        <v/>
      </c>
      <c r="BW640" s="5"/>
      <c r="BX640" s="5"/>
      <c r="BY640" s="5" t="str">
        <f>IF(B640="","",IF(BU640="",1+(MAX(BY$2:BY639)),""))</f>
        <v/>
      </c>
      <c r="BZ640" s="5" t="str">
        <f t="shared" si="124"/>
        <v/>
      </c>
      <c r="CA640" s="5" t="str">
        <f t="shared" si="125"/>
        <v/>
      </c>
      <c r="CB640" s="14" t="str">
        <f t="shared" si="126"/>
        <v/>
      </c>
      <c r="CC640" s="25"/>
      <c r="CD640" s="15"/>
      <c r="CE640" s="5" t="str">
        <f t="shared" si="128"/>
        <v/>
      </c>
      <c r="CG640" s="5"/>
      <c r="CH640" s="5" t="str">
        <f t="shared" si="127"/>
        <v/>
      </c>
      <c r="CI640" s="5" t="str">
        <f>IF(J640="","",IFERROR(IF(VLOOKUP(J640,J$2:J639,1,0)=0,"",""),J640))</f>
        <v/>
      </c>
      <c r="CJ640" s="22" t="str">
        <f>IF(CI640="","",(IFERROR(VLOOKUP(MID(CI640,1,1),$DA$2:DE$28,3,0),0)+IFERROR(VLOOKUP(MID(CI640,2,1),DA$2:DE$28,4,0),0)+IFERROR(VLOOKUP(MID(CI640,3,1),DA$2:DE$28,5,0),0)+(ROW(CI640)/1000000000000)))</f>
        <v/>
      </c>
      <c r="CK640" s="5"/>
      <c r="CL640" s="5">
        <v>639</v>
      </c>
      <c r="CM640" s="5" t="str">
        <f>IFERROR(VLOOKUP(CL640,CH$2:CI1716,2,0),"")</f>
        <v/>
      </c>
      <c r="CN640" s="5"/>
      <c r="CP640" s="5"/>
      <c r="DG640" s="5" t="e">
        <f>IF(REPORTE!AH$2="si",IF(C640=VALUE(REPORTE!C$22),IF(SUM(DG641:DG$1993),CONCATENATE(INT(B640),", "),INT(B640)),""),IF(C640=VALUE(REPORTE!C$21),IF(SUM(DG641:DG$1993),CONCATENATE(INT(B640),", "),INT(B640)),""))</f>
        <v>#VALUE!</v>
      </c>
      <c r="DK640" s="5"/>
      <c r="DL640" s="5"/>
      <c r="DM640" s="5"/>
      <c r="DN640" s="5"/>
    </row>
    <row r="641" spans="1:118" ht="15" customHeight="1" x14ac:dyDescent="0.25">
      <c r="A641" s="4" t="str">
        <f t="shared" ca="1" si="119"/>
        <v/>
      </c>
      <c r="B641" s="3"/>
      <c r="D641" s="1" t="str">
        <f>IFERROR(INDEX('padron cfe'!B:B,MATCH(DATOS!C641,'padron cfe'!A:A,0),1),"")</f>
        <v/>
      </c>
      <c r="H641" s="5" t="str">
        <f>IF(F641="","",IFERROR(CONCATENATE("PEUA",VLOOKUP(ESTADO,REPORTE!AV$2:AW$33,2,0),DIDTRITO_FORM,CADER_FORM,IFERROR(INDEX(BS:BS,MATCH(DAY(F641),BR:BR,0),1),DAY(F641)),IFERROR(INDEX(BS:BS,MATCH(MONTH(F641),BR:BR,0),1),MONTH(F641)),YEAR(F641),G641),""))</f>
        <v/>
      </c>
      <c r="K641" s="2" t="str">
        <f>IFERROR(INDEX('padron cfe'!C:C,MATCH(DATOS!C641,'padron cfe'!A:A,0),1),"")</f>
        <v/>
      </c>
      <c r="L641" s="4" t="str">
        <f>IFERROR(IF(VLOOKUP(J641,J$2:L640,3,0)=0,"",VLOOKUP(J641,J$2:L640,3,0)),"")</f>
        <v/>
      </c>
      <c r="M641" s="4" t="str">
        <f>IFERROR(IF(VLOOKUP(J641,J$2:M640,4,0)=0,"",VLOOKUP(J641,J$2:M640,4,0)),"")</f>
        <v/>
      </c>
      <c r="Q641" s="5" t="str">
        <f t="shared" si="129"/>
        <v/>
      </c>
      <c r="S641"/>
      <c r="T641" s="2" t="str">
        <f>IFERROR(INDEX('padron cfe'!D:D,MATCH(DATOS!C641,'padron cfe'!A:A,0),1),"")</f>
        <v/>
      </c>
      <c r="Y641" s="6"/>
      <c r="AA641" s="4" t="str">
        <f t="shared" si="120"/>
        <v/>
      </c>
      <c r="AB641" s="4"/>
      <c r="AC641" s="4"/>
      <c r="AD641" s="4"/>
      <c r="AE641" s="2" t="str">
        <f>IFERROR(IF(INDEX(AE$1:AE640,MATCH(J641,J$1:J640,0),1)=0,"",INDEX(AE$1:AE640,MATCH(J641,J$1:J640,0),1)),"")</f>
        <v/>
      </c>
      <c r="AF641" s="2" t="str">
        <f>IFERROR(IF(INDEX(AF$1:AF640,MATCH(J641,J$1:J640,0),1)=0,"",INDEX(AF$1:AF640,MATCH(J641,J$1:J640,0),1)),"")</f>
        <v/>
      </c>
      <c r="AG641" s="2" t="str">
        <f>IFERROR(IF(INDEX(AG$1:AG640,MATCH(J641,J$1:J640,0),1)=0,"",INDEX(AG$1:AG640,MATCH(J641,J$1:J640,0),1)),"")</f>
        <v/>
      </c>
      <c r="AU641" s="7"/>
      <c r="AV641" s="47"/>
      <c r="AW641" s="66"/>
      <c r="AX641" s="66"/>
      <c r="AY641" s="66"/>
      <c r="AZ641" s="78"/>
      <c r="BA641" s="66"/>
      <c r="BB641" s="66"/>
      <c r="BC641" s="4"/>
      <c r="BD641" s="69"/>
      <c r="BG641" s="9"/>
      <c r="BM641" s="7" t="str">
        <f t="shared" ca="1" si="121"/>
        <v/>
      </c>
      <c r="BN641" s="75" t="str">
        <f t="shared" si="122"/>
        <v/>
      </c>
      <c r="BO641" s="75" t="str">
        <f t="shared" si="123"/>
        <v/>
      </c>
      <c r="BT641" s="5"/>
      <c r="BU641" s="4" t="str">
        <f>IF(IFERROR(VLOOKUP(C641,C642:C$1993,1,0),"")="","",COUNTIF(C:C,C641))</f>
        <v/>
      </c>
      <c r="BW641" s="5"/>
      <c r="BX641" s="5"/>
      <c r="BY641" s="5" t="str">
        <f>IF(B641="","",IF(BU641="",1+(MAX(BY$2:BY640)),""))</f>
        <v/>
      </c>
      <c r="BZ641" s="5" t="str">
        <f t="shared" si="124"/>
        <v/>
      </c>
      <c r="CA641" s="5" t="str">
        <f t="shared" si="125"/>
        <v/>
      </c>
      <c r="CB641" s="14" t="str">
        <f t="shared" si="126"/>
        <v/>
      </c>
      <c r="CC641" s="25"/>
      <c r="CD641" s="15"/>
      <c r="CE641" s="5" t="str">
        <f t="shared" si="128"/>
        <v/>
      </c>
      <c r="CG641" s="5"/>
      <c r="CH641" s="5" t="str">
        <f t="shared" si="127"/>
        <v/>
      </c>
      <c r="CI641" s="5" t="str">
        <f>IF(J641="","",IFERROR(IF(VLOOKUP(J641,J$2:J640,1,0)=0,"",""),J641))</f>
        <v/>
      </c>
      <c r="CJ641" s="22" t="str">
        <f>IF(CI641="","",(IFERROR(VLOOKUP(MID(CI641,1,1),$DA$2:DE$28,3,0),0)+IFERROR(VLOOKUP(MID(CI641,2,1),DA$2:DE$28,4,0),0)+IFERROR(VLOOKUP(MID(CI641,3,1),DA$2:DE$28,5,0),0)+(ROW(CI641)/1000000000000)))</f>
        <v/>
      </c>
      <c r="CK641" s="5"/>
      <c r="CL641" s="5">
        <v>640</v>
      </c>
      <c r="CM641" s="5" t="str">
        <f>IFERROR(VLOOKUP(CL641,CH$2:CI1717,2,0),"")</f>
        <v/>
      </c>
      <c r="CN641" s="5"/>
      <c r="CP641" s="5"/>
      <c r="DG641" s="5" t="e">
        <f>IF(REPORTE!AH$2="si",IF(C641=VALUE(REPORTE!C$22),IF(SUM(DG642:DG$1993),CONCATENATE(INT(B641),", "),INT(B641)),""),IF(C641=VALUE(REPORTE!C$21),IF(SUM(DG642:DG$1993),CONCATENATE(INT(B641),", "),INT(B641)),""))</f>
        <v>#VALUE!</v>
      </c>
      <c r="DK641" s="5"/>
      <c r="DL641" s="5"/>
      <c r="DM641" s="5"/>
      <c r="DN641" s="5"/>
    </row>
    <row r="642" spans="1:118" ht="15" customHeight="1" x14ac:dyDescent="0.25">
      <c r="A642" s="4" t="str">
        <f t="shared" ref="A642:A705" ca="1" si="130">IF(OR(BO642="",BM642="",BM642="VENCIDO"),IF(B642="","",IF(LEN(B642)=1,"000"&amp;B642,IF(LEN(B642)=2,"00"&amp;B642,IF(LEN(B642)=3,"0"&amp;B642,B642)))),C642)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IF(F642="","",IFERROR(CONCATENATE("PEUA",VLOOKUP(ESTADO,REPORTE!AV$2:AW$33,2,0),DIDTRITO_FORM,CADER_FORM,IFERROR(INDEX(BS:BS,MATCH(DAY(F642),BR:BR,0),1),DAY(F642)),IFERROR(INDEX(BS:BS,MATCH(MONTH(F642),BR:BR,0),1),MONTH(F642)),YEAR(F642),G642),""))</f>
        <v/>
      </c>
      <c r="K642" s="2" t="str">
        <f>IFERROR(INDEX('padron cfe'!C:C,MATCH(DATOS!C642,'padron cfe'!A:A,0),1),"")</f>
        <v/>
      </c>
      <c r="L642" s="4" t="str">
        <f>IFERROR(IF(VLOOKUP(J642,J$2:L641,3,0)=0,"",VLOOKUP(J642,J$2:L641,3,0)),"")</f>
        <v/>
      </c>
      <c r="M642" s="4" t="str">
        <f>IFERROR(IF(VLOOKUP(J642,J$2:M641,4,0)=0,"",VLOOKUP(J642,J$2:M641,4,0)),"")</f>
        <v/>
      </c>
      <c r="Q642" s="5" t="str">
        <f t="shared" si="129"/>
        <v/>
      </c>
      <c r="S642"/>
      <c r="T642" s="2" t="str">
        <f>IFERROR(INDEX('padron cfe'!D:D,MATCH(DATOS!C642,'padron cfe'!A:A,0),1),"")</f>
        <v/>
      </c>
      <c r="Y642" s="6"/>
      <c r="AA642" s="4" t="str">
        <f t="shared" ref="AA642:AA705" si="131">IF(Z642="","",(Z642*0.746*365*24)*0.75+438)</f>
        <v/>
      </c>
      <c r="AB642" s="4"/>
      <c r="AC642" s="4"/>
      <c r="AD642" s="4"/>
      <c r="AE642" s="2" t="str">
        <f>IFERROR(IF(INDEX(AE$1:AE641,MATCH(J642,J$1:J641,0),1)=0,"",INDEX(AE$1:AE641,MATCH(J642,J$1:J641,0),1)),"")</f>
        <v/>
      </c>
      <c r="AF642" s="2" t="str">
        <f>IFERROR(IF(INDEX(AF$1:AF641,MATCH(J642,J$1:J641,0),1)=0,"",INDEX(AF$1:AF641,MATCH(J642,J$1:J641,0),1)),"")</f>
        <v/>
      </c>
      <c r="AG642" s="2" t="str">
        <f>IFERROR(IF(INDEX(AG$1:AG641,MATCH(J642,J$1:J641,0),1)=0,"",INDEX(AG$1:AG641,MATCH(J642,J$1:J641,0),1)),"")</f>
        <v/>
      </c>
      <c r="AU642" s="7"/>
      <c r="AV642" s="47"/>
      <c r="AW642" s="66"/>
      <c r="AX642" s="66"/>
      <c r="AY642" s="66"/>
      <c r="AZ642" s="78"/>
      <c r="BA642" s="66"/>
      <c r="BB642" s="66"/>
      <c r="BC642" s="4"/>
      <c r="BD642" s="69"/>
      <c r="BG642" s="9"/>
      <c r="BM642" s="7" t="str">
        <f t="shared" ref="BM642:BM705" ca="1" si="132">IFERROR(IF(BG642="","",IF(BC642=5,"",IF(BG642-TODAY()&gt;0,"VIGENTE","VENCIDO"))),"")</f>
        <v/>
      </c>
      <c r="BN642" s="75" t="str">
        <f t="shared" ref="BN642:BN705" si="133">IFERROR(IF(BD642=0,"",BD642/6000),"")</f>
        <v/>
      </c>
      <c r="BO642" s="75" t="str">
        <f t="shared" ref="BO642:BO705" si="134">IFERROR(IF(VALUE(AU642)&gt;VALUE(APERTURA_VENTANILLA),"OK",""),"")</f>
        <v/>
      </c>
      <c r="BT642" s="5"/>
      <c r="BU642" s="4" t="str">
        <f>IF(IFERROR(VLOOKUP(C642,C643:C$1993,1,0),"")="","",COUNTIF(C:C,C642))</f>
        <v/>
      </c>
      <c r="BW642" s="5"/>
      <c r="BX642" s="5"/>
      <c r="BY642" s="5" t="str">
        <f>IF(B642="","",IF(BU642="",1+(MAX(BY$2:BY641)),""))</f>
        <v/>
      </c>
      <c r="BZ642" s="5" t="str">
        <f t="shared" ref="BZ642:BZ705" si="135">IF(BY642="","",AA642)</f>
        <v/>
      </c>
      <c r="CA642" s="5" t="str">
        <f t="shared" ref="CA642:CA705" si="136">IF(BY642="","",H642)</f>
        <v/>
      </c>
      <c r="CB642" s="14" t="str">
        <f t="shared" ref="CB642:CB705" si="137">IF(BY642="","",C642)</f>
        <v/>
      </c>
      <c r="CC642" s="25"/>
      <c r="CD642" s="15"/>
      <c r="CE642" s="5" t="str">
        <f t="shared" si="128"/>
        <v/>
      </c>
      <c r="CG642" s="5"/>
      <c r="CH642" s="5" t="str">
        <f t="shared" ref="CH642:CH705" si="138">IFERROR(RANK(CJ642,CJ$2:CJ$1493,1),"")</f>
        <v/>
      </c>
      <c r="CI642" s="5" t="str">
        <f>IF(J642="","",IFERROR(IF(VLOOKUP(J642,J$2:J641,1,0)=0,"",""),J642))</f>
        <v/>
      </c>
      <c r="CJ642" s="22" t="str">
        <f>IF(CI642="","",(IFERROR(VLOOKUP(MID(CI642,1,1),$DA$2:DE$28,3,0),0)+IFERROR(VLOOKUP(MID(CI642,2,1),DA$2:DE$28,4,0),0)+IFERROR(VLOOKUP(MID(CI642,3,1),DA$2:DE$28,5,0),0)+(ROW(CI642)/1000000000000)))</f>
        <v/>
      </c>
      <c r="CK642" s="5"/>
      <c r="CL642" s="5">
        <v>641</v>
      </c>
      <c r="CM642" s="5" t="str">
        <f>IFERROR(VLOOKUP(CL642,CH$2:CI1718,2,0),"")</f>
        <v/>
      </c>
      <c r="CN642" s="5"/>
      <c r="CP642" s="5"/>
      <c r="DG642" s="5" t="e">
        <f>IF(REPORTE!AH$2="si",IF(C642=VALUE(REPORTE!C$22),IF(SUM(DG643:DG$1993),CONCATENATE(INT(B642),", "),INT(B642)),""),IF(C642=VALUE(REPORTE!C$21),IF(SUM(DG643:DG$1993),CONCATENATE(INT(B642),", "),INT(B642)),""))</f>
        <v>#VALUE!</v>
      </c>
      <c r="DK642" s="5"/>
      <c r="DL642" s="5"/>
      <c r="DM642" s="5"/>
      <c r="DN642" s="5"/>
    </row>
    <row r="643" spans="1:118" ht="15" customHeight="1" x14ac:dyDescent="0.25">
      <c r="A643" s="4" t="str">
        <f t="shared" ca="1" si="130"/>
        <v/>
      </c>
      <c r="B643" s="3"/>
      <c r="D643" s="1" t="str">
        <f>IFERROR(INDEX('padron cfe'!B:B,MATCH(DATOS!C643,'padron cfe'!A:A,0),1),"")</f>
        <v/>
      </c>
      <c r="H643" s="5" t="str">
        <f>IF(F643="","",IFERROR(CONCATENATE("PEUA",VLOOKUP(ESTADO,REPORTE!AV$2:AW$33,2,0),DIDTRITO_FORM,CADER_FORM,IFERROR(INDEX(BS:BS,MATCH(DAY(F643),BR:BR,0),1),DAY(F643)),IFERROR(INDEX(BS:BS,MATCH(MONTH(F643),BR:BR,0),1),MONTH(F643)),YEAR(F643),G643),""))</f>
        <v/>
      </c>
      <c r="K643" s="2" t="str">
        <f>IFERROR(INDEX('padron cfe'!C:C,MATCH(DATOS!C643,'padron cfe'!A:A,0),1),"")</f>
        <v/>
      </c>
      <c r="L643" s="4" t="str">
        <f>IFERROR(IF(VLOOKUP(J643,J$2:L642,3,0)=0,"",VLOOKUP(J643,J$2:L642,3,0)),"")</f>
        <v/>
      </c>
      <c r="M643" s="4" t="str">
        <f>IFERROR(IF(VLOOKUP(J643,J$2:M642,4,0)=0,"",VLOOKUP(J643,J$2:M642,4,0)),"")</f>
        <v/>
      </c>
      <c r="Q643" s="5" t="str">
        <f t="shared" si="129"/>
        <v/>
      </c>
      <c r="S643"/>
      <c r="T643" s="2" t="str">
        <f>IFERROR(INDEX('padron cfe'!D:D,MATCH(DATOS!C643,'padron cfe'!A:A,0),1),"")</f>
        <v/>
      </c>
      <c r="Y643" s="6"/>
      <c r="AA643" s="4" t="str">
        <f t="shared" si="131"/>
        <v/>
      </c>
      <c r="AB643" s="4"/>
      <c r="AC643" s="4"/>
      <c r="AD643" s="4"/>
      <c r="AE643" s="2" t="str">
        <f>IFERROR(IF(INDEX(AE$1:AE642,MATCH(J643,J$1:J642,0),1)=0,"",INDEX(AE$1:AE642,MATCH(J643,J$1:J642,0),1)),"")</f>
        <v/>
      </c>
      <c r="AF643" s="2" t="str">
        <f>IFERROR(IF(INDEX(AF$1:AF642,MATCH(J643,J$1:J642,0),1)=0,"",INDEX(AF$1:AF642,MATCH(J643,J$1:J642,0),1)),"")</f>
        <v/>
      </c>
      <c r="AG643" s="2" t="str">
        <f>IFERROR(IF(INDEX(AG$1:AG642,MATCH(J643,J$1:J642,0),1)=0,"",INDEX(AG$1:AG642,MATCH(J643,J$1:J642,0),1)),"")</f>
        <v/>
      </c>
      <c r="AU643" s="7"/>
      <c r="AV643" s="47"/>
      <c r="AW643" s="66"/>
      <c r="AX643" s="66"/>
      <c r="AY643" s="66"/>
      <c r="AZ643" s="78"/>
      <c r="BA643" s="66"/>
      <c r="BB643" s="66"/>
      <c r="BC643" s="4"/>
      <c r="BD643" s="69"/>
      <c r="BG643" s="9"/>
      <c r="BM643" s="7" t="str">
        <f t="shared" ca="1" si="132"/>
        <v/>
      </c>
      <c r="BN643" s="75" t="str">
        <f t="shared" si="133"/>
        <v/>
      </c>
      <c r="BO643" s="75" t="str">
        <f t="shared" si="134"/>
        <v/>
      </c>
      <c r="BT643" s="5"/>
      <c r="BU643" s="4" t="str">
        <f>IF(IFERROR(VLOOKUP(C643,C644:C$1993,1,0),"")="","",COUNTIF(C:C,C643))</f>
        <v/>
      </c>
      <c r="BW643" s="5"/>
      <c r="BX643" s="5"/>
      <c r="BY643" s="5" t="str">
        <f>IF(B643="","",IF(BU643="",1+(MAX(BY$2:BY642)),""))</f>
        <v/>
      </c>
      <c r="BZ643" s="5" t="str">
        <f t="shared" si="135"/>
        <v/>
      </c>
      <c r="CA643" s="5" t="str">
        <f t="shared" si="136"/>
        <v/>
      </c>
      <c r="CB643" s="14" t="str">
        <f t="shared" si="137"/>
        <v/>
      </c>
      <c r="CC643" s="25"/>
      <c r="CD643" s="15"/>
      <c r="CE643" s="5" t="str">
        <f t="shared" si="128"/>
        <v/>
      </c>
      <c r="CG643" s="5"/>
      <c r="CH643" s="5" t="str">
        <f t="shared" si="138"/>
        <v/>
      </c>
      <c r="CI643" s="5" t="str">
        <f>IF(J643="","",IFERROR(IF(VLOOKUP(J643,J$2:J642,1,0)=0,"",""),J643))</f>
        <v/>
      </c>
      <c r="CJ643" s="22" t="str">
        <f>IF(CI643="","",(IFERROR(VLOOKUP(MID(CI643,1,1),$DA$2:DE$28,3,0),0)+IFERROR(VLOOKUP(MID(CI643,2,1),DA$2:DE$28,4,0),0)+IFERROR(VLOOKUP(MID(CI643,3,1),DA$2:DE$28,5,0),0)+(ROW(CI643)/1000000000000)))</f>
        <v/>
      </c>
      <c r="CK643" s="5"/>
      <c r="CL643" s="5">
        <v>642</v>
      </c>
      <c r="CM643" s="5" t="str">
        <f>IFERROR(VLOOKUP(CL643,CH$2:CI1719,2,0),"")</f>
        <v/>
      </c>
      <c r="CN643" s="5"/>
      <c r="CP643" s="5"/>
      <c r="DG643" s="5" t="e">
        <f>IF(REPORTE!AH$2="si",IF(C643=VALUE(REPORTE!C$22),IF(SUM(DG644:DG$1993),CONCATENATE(INT(B643),", "),INT(B643)),""),IF(C643=VALUE(REPORTE!C$21),IF(SUM(DG644:DG$1993),CONCATENATE(INT(B643),", "),INT(B643)),""))</f>
        <v>#VALUE!</v>
      </c>
      <c r="DK643" s="5"/>
      <c r="DL643" s="5"/>
      <c r="DM643" s="5"/>
      <c r="DN643" s="5"/>
    </row>
    <row r="644" spans="1:118" ht="15" customHeight="1" x14ac:dyDescent="0.25">
      <c r="A644" s="4" t="str">
        <f t="shared" ca="1" si="130"/>
        <v/>
      </c>
      <c r="B644" s="3"/>
      <c r="D644" s="1" t="str">
        <f>IFERROR(INDEX('padron cfe'!B:B,MATCH(DATOS!C644,'padron cfe'!A:A,0),1),"")</f>
        <v/>
      </c>
      <c r="H644" s="5" t="str">
        <f>IF(F644="","",IFERROR(CONCATENATE("PEUA",VLOOKUP(ESTADO,REPORTE!AV$2:AW$33,2,0),DIDTRITO_FORM,CADER_FORM,IFERROR(INDEX(BS:BS,MATCH(DAY(F644),BR:BR,0),1),DAY(F644)),IFERROR(INDEX(BS:BS,MATCH(MONTH(F644),BR:BR,0),1),MONTH(F644)),YEAR(F644),G644),""))</f>
        <v/>
      </c>
      <c r="K644" s="2" t="str">
        <f>IFERROR(INDEX('padron cfe'!C:C,MATCH(DATOS!C644,'padron cfe'!A:A,0),1),"")</f>
        <v/>
      </c>
      <c r="L644" s="4" t="str">
        <f>IFERROR(IF(VLOOKUP(J644,J$2:L643,3,0)=0,"",VLOOKUP(J644,J$2:L643,3,0)),"")</f>
        <v/>
      </c>
      <c r="M644" s="4" t="str">
        <f>IFERROR(IF(VLOOKUP(J644,J$2:M643,4,0)=0,"",VLOOKUP(J644,J$2:M643,4,0)),"")</f>
        <v/>
      </c>
      <c r="Q644" s="5" t="str">
        <f t="shared" si="129"/>
        <v/>
      </c>
      <c r="S644"/>
      <c r="T644" s="2" t="str">
        <f>IFERROR(INDEX('padron cfe'!D:D,MATCH(DATOS!C644,'padron cfe'!A:A,0),1),"")</f>
        <v/>
      </c>
      <c r="Y644" s="6"/>
      <c r="AA644" s="4" t="str">
        <f t="shared" si="131"/>
        <v/>
      </c>
      <c r="AB644" s="4"/>
      <c r="AC644" s="4"/>
      <c r="AD644" s="4"/>
      <c r="AE644" s="2" t="str">
        <f>IFERROR(IF(INDEX(AE$1:AE643,MATCH(J644,J$1:J643,0),1)=0,"",INDEX(AE$1:AE643,MATCH(J644,J$1:J643,0),1)),"")</f>
        <v/>
      </c>
      <c r="AF644" s="2" t="str">
        <f>IFERROR(IF(INDEX(AF$1:AF643,MATCH(J644,J$1:J643,0),1)=0,"",INDEX(AF$1:AF643,MATCH(J644,J$1:J643,0),1)),"")</f>
        <v/>
      </c>
      <c r="AG644" s="2" t="str">
        <f>IFERROR(IF(INDEX(AG$1:AG643,MATCH(J644,J$1:J643,0),1)=0,"",INDEX(AG$1:AG643,MATCH(J644,J$1:J643,0),1)),"")</f>
        <v/>
      </c>
      <c r="AU644" s="7"/>
      <c r="AV644" s="47"/>
      <c r="AW644" s="66"/>
      <c r="AX644" s="66"/>
      <c r="AY644" s="66"/>
      <c r="AZ644" s="78"/>
      <c r="BA644" s="66"/>
      <c r="BB644" s="66"/>
      <c r="BC644" s="4"/>
      <c r="BD644" s="69"/>
      <c r="BG644" s="9"/>
      <c r="BM644" s="7" t="str">
        <f t="shared" ca="1" si="132"/>
        <v/>
      </c>
      <c r="BN644" s="75" t="str">
        <f t="shared" si="133"/>
        <v/>
      </c>
      <c r="BO644" s="75" t="str">
        <f t="shared" si="134"/>
        <v/>
      </c>
      <c r="BT644" s="5"/>
      <c r="BU644" s="4" t="str">
        <f>IF(IFERROR(VLOOKUP(C644,C645:C$1993,1,0),"")="","",COUNTIF(C:C,C644))</f>
        <v/>
      </c>
      <c r="BW644" s="5"/>
      <c r="BX644" s="5"/>
      <c r="BY644" s="5" t="str">
        <f>IF(B644="","",IF(BU644="",1+(MAX(BY$2:BY643)),""))</f>
        <v/>
      </c>
      <c r="BZ644" s="5" t="str">
        <f t="shared" si="135"/>
        <v/>
      </c>
      <c r="CA644" s="5" t="str">
        <f t="shared" si="136"/>
        <v/>
      </c>
      <c r="CB644" s="14" t="str">
        <f t="shared" si="137"/>
        <v/>
      </c>
      <c r="CC644" s="25"/>
      <c r="CD644" s="15"/>
      <c r="CE644" s="5" t="str">
        <f t="shared" si="128"/>
        <v/>
      </c>
      <c r="CG644" s="5"/>
      <c r="CH644" s="5" t="str">
        <f t="shared" si="138"/>
        <v/>
      </c>
      <c r="CI644" s="5" t="str">
        <f>IF(J644="","",IFERROR(IF(VLOOKUP(J644,J$2:J643,1,0)=0,"",""),J644))</f>
        <v/>
      </c>
      <c r="CJ644" s="22" t="str">
        <f>IF(CI644="","",(IFERROR(VLOOKUP(MID(CI644,1,1),$DA$2:DE$28,3,0),0)+IFERROR(VLOOKUP(MID(CI644,2,1),DA$2:DE$28,4,0),0)+IFERROR(VLOOKUP(MID(CI644,3,1),DA$2:DE$28,5,0),0)+(ROW(CI644)/1000000000000)))</f>
        <v/>
      </c>
      <c r="CK644" s="5"/>
      <c r="CL644" s="5">
        <v>643</v>
      </c>
      <c r="CM644" s="5" t="str">
        <f>IFERROR(VLOOKUP(CL644,CH$2:CI1720,2,0),"")</f>
        <v/>
      </c>
      <c r="CN644" s="5"/>
      <c r="CP644" s="5"/>
      <c r="DG644" s="5" t="e">
        <f>IF(REPORTE!AH$2="si",IF(C644=VALUE(REPORTE!C$22),IF(SUM(DG645:DG$1993),CONCATENATE(INT(B644),", "),INT(B644)),""),IF(C644=VALUE(REPORTE!C$21),IF(SUM(DG645:DG$1993),CONCATENATE(INT(B644),", "),INT(B644)),""))</f>
        <v>#VALUE!</v>
      </c>
      <c r="DK644" s="5"/>
      <c r="DL644" s="5"/>
      <c r="DM644" s="5"/>
      <c r="DN644" s="5"/>
    </row>
    <row r="645" spans="1:118" ht="15" customHeight="1" x14ac:dyDescent="0.25">
      <c r="A645" s="4" t="str">
        <f t="shared" ca="1" si="130"/>
        <v/>
      </c>
      <c r="B645" s="3"/>
      <c r="D645" s="1" t="str">
        <f>IFERROR(INDEX('padron cfe'!B:B,MATCH(DATOS!C645,'padron cfe'!A:A,0),1),"")</f>
        <v/>
      </c>
      <c r="H645" s="5" t="str">
        <f>IF(F645="","",IFERROR(CONCATENATE("PEUA",VLOOKUP(ESTADO,REPORTE!AV$2:AW$33,2,0),DIDTRITO_FORM,CADER_FORM,IFERROR(INDEX(BS:BS,MATCH(DAY(F645),BR:BR,0),1),DAY(F645)),IFERROR(INDEX(BS:BS,MATCH(MONTH(F645),BR:BR,0),1),MONTH(F645)),YEAR(F645),G645),""))</f>
        <v/>
      </c>
      <c r="K645" s="2" t="str">
        <f>IFERROR(INDEX('padron cfe'!C:C,MATCH(DATOS!C645,'padron cfe'!A:A,0),1),"")</f>
        <v/>
      </c>
      <c r="L645" s="4" t="str">
        <f>IFERROR(IF(VLOOKUP(J645,J$2:L644,3,0)=0,"",VLOOKUP(J645,J$2:L644,3,0)),"")</f>
        <v/>
      </c>
      <c r="M645" s="4" t="str">
        <f>IFERROR(IF(VLOOKUP(J645,J$2:M644,4,0)=0,"",VLOOKUP(J645,J$2:M644,4,0)),"")</f>
        <v/>
      </c>
      <c r="Q645" s="5" t="str">
        <f t="shared" si="129"/>
        <v/>
      </c>
      <c r="S645"/>
      <c r="T645" s="2" t="str">
        <f>IFERROR(INDEX('padron cfe'!D:D,MATCH(DATOS!C645,'padron cfe'!A:A,0),1),"")</f>
        <v/>
      </c>
      <c r="Y645" s="6"/>
      <c r="AA645" s="4" t="str">
        <f t="shared" si="131"/>
        <v/>
      </c>
      <c r="AB645" s="4"/>
      <c r="AC645" s="4"/>
      <c r="AD645" s="4"/>
      <c r="AE645" s="2" t="str">
        <f>IFERROR(IF(INDEX(AE$1:AE644,MATCH(J645,J$1:J644,0),1)=0,"",INDEX(AE$1:AE644,MATCH(J645,J$1:J644,0),1)),"")</f>
        <v/>
      </c>
      <c r="AF645" s="2" t="str">
        <f>IFERROR(IF(INDEX(AF$1:AF644,MATCH(J645,J$1:J644,0),1)=0,"",INDEX(AF$1:AF644,MATCH(J645,J$1:J644,0),1)),"")</f>
        <v/>
      </c>
      <c r="AG645" s="2" t="str">
        <f>IFERROR(IF(INDEX(AG$1:AG644,MATCH(J645,J$1:J644,0),1)=0,"",INDEX(AG$1:AG644,MATCH(J645,J$1:J644,0),1)),"")</f>
        <v/>
      </c>
      <c r="AU645" s="7"/>
      <c r="AV645" s="47"/>
      <c r="AW645" s="66"/>
      <c r="AX645" s="66"/>
      <c r="AY645" s="66"/>
      <c r="AZ645" s="78"/>
      <c r="BA645" s="66"/>
      <c r="BB645" s="66"/>
      <c r="BC645" s="4"/>
      <c r="BD645" s="69"/>
      <c r="BG645" s="9"/>
      <c r="BM645" s="7" t="str">
        <f t="shared" ca="1" si="132"/>
        <v/>
      </c>
      <c r="BN645" s="75" t="str">
        <f t="shared" si="133"/>
        <v/>
      </c>
      <c r="BO645" s="75" t="str">
        <f t="shared" si="134"/>
        <v/>
      </c>
      <c r="BT645" s="5"/>
      <c r="BU645" s="4" t="str">
        <f>IF(IFERROR(VLOOKUP(C645,C646:C$1993,1,0),"")="","",COUNTIF(C:C,C645))</f>
        <v/>
      </c>
      <c r="BW645" s="5"/>
      <c r="BX645" s="5"/>
      <c r="BY645" s="5" t="str">
        <f>IF(B645="","",IF(BU645="",1+(MAX(BY$2:BY644)),""))</f>
        <v/>
      </c>
      <c r="BZ645" s="5" t="str">
        <f t="shared" si="135"/>
        <v/>
      </c>
      <c r="CA645" s="5" t="str">
        <f t="shared" si="136"/>
        <v/>
      </c>
      <c r="CB645" s="14" t="str">
        <f t="shared" si="137"/>
        <v/>
      </c>
      <c r="CC645" s="25"/>
      <c r="CD645" s="15"/>
      <c r="CE645" s="5" t="str">
        <f t="shared" si="128"/>
        <v/>
      </c>
      <c r="CG645" s="5"/>
      <c r="CH645" s="5" t="str">
        <f t="shared" si="138"/>
        <v/>
      </c>
      <c r="CI645" s="5" t="str">
        <f>IF(J645="","",IFERROR(IF(VLOOKUP(J645,J$2:J644,1,0)=0,"",""),J645))</f>
        <v/>
      </c>
      <c r="CJ645" s="22" t="str">
        <f>IF(CI645="","",(IFERROR(VLOOKUP(MID(CI645,1,1),$DA$2:DE$28,3,0),0)+IFERROR(VLOOKUP(MID(CI645,2,1),DA$2:DE$28,4,0),0)+IFERROR(VLOOKUP(MID(CI645,3,1),DA$2:DE$28,5,0),0)+(ROW(CI645)/1000000000000)))</f>
        <v/>
      </c>
      <c r="CK645" s="5"/>
      <c r="CL645" s="5">
        <v>644</v>
      </c>
      <c r="CM645" s="5" t="str">
        <f>IFERROR(VLOOKUP(CL645,CH$2:CI1721,2,0),"")</f>
        <v/>
      </c>
      <c r="CN645" s="5"/>
      <c r="CP645" s="5"/>
      <c r="DG645" s="5" t="e">
        <f>IF(REPORTE!AH$2="si",IF(C645=VALUE(REPORTE!C$22),IF(SUM(DG646:DG$1993),CONCATENATE(INT(B645),", "),INT(B645)),""),IF(C645=VALUE(REPORTE!C$21),IF(SUM(DG646:DG$1993),CONCATENATE(INT(B645),", "),INT(B645)),""))</f>
        <v>#VALUE!</v>
      </c>
      <c r="DK645" s="5"/>
      <c r="DL645" s="5"/>
      <c r="DM645" s="5"/>
      <c r="DN645" s="5"/>
    </row>
    <row r="646" spans="1:118" ht="15" customHeight="1" x14ac:dyDescent="0.25">
      <c r="A646" s="4" t="str">
        <f t="shared" ca="1" si="130"/>
        <v/>
      </c>
      <c r="B646" s="3"/>
      <c r="D646" s="1" t="str">
        <f>IFERROR(INDEX('padron cfe'!B:B,MATCH(DATOS!C646,'padron cfe'!A:A,0),1),"")</f>
        <v/>
      </c>
      <c r="H646" s="5" t="str">
        <f>IF(F646="","",IFERROR(CONCATENATE("PEUA",VLOOKUP(ESTADO,REPORTE!AV$2:AW$33,2,0),DIDTRITO_FORM,CADER_FORM,IFERROR(INDEX(BS:BS,MATCH(DAY(F646),BR:BR,0),1),DAY(F646)),IFERROR(INDEX(BS:BS,MATCH(MONTH(F646),BR:BR,0),1),MONTH(F646)),YEAR(F646),G646),""))</f>
        <v/>
      </c>
      <c r="K646" s="2" t="str">
        <f>IFERROR(INDEX('padron cfe'!C:C,MATCH(DATOS!C646,'padron cfe'!A:A,0),1),"")</f>
        <v/>
      </c>
      <c r="L646" s="4" t="str">
        <f>IFERROR(IF(VLOOKUP(J646,J$2:L645,3,0)=0,"",VLOOKUP(J646,J$2:L645,3,0)),"")</f>
        <v/>
      </c>
      <c r="M646" s="4" t="str">
        <f>IFERROR(IF(VLOOKUP(J646,J$2:M645,4,0)=0,"",VLOOKUP(J646,J$2:M645,4,0)),"")</f>
        <v/>
      </c>
      <c r="Q646" s="5" t="str">
        <f t="shared" si="129"/>
        <v/>
      </c>
      <c r="S646"/>
      <c r="T646" s="2" t="str">
        <f>IFERROR(INDEX('padron cfe'!D:D,MATCH(DATOS!C646,'padron cfe'!A:A,0),1),"")</f>
        <v/>
      </c>
      <c r="Y646" s="6"/>
      <c r="AA646" s="4" t="str">
        <f t="shared" si="131"/>
        <v/>
      </c>
      <c r="AB646" s="4"/>
      <c r="AC646" s="4"/>
      <c r="AD646" s="4"/>
      <c r="AE646" s="2" t="str">
        <f>IFERROR(IF(INDEX(AE$1:AE645,MATCH(J646,J$1:J645,0),1)=0,"",INDEX(AE$1:AE645,MATCH(J646,J$1:J645,0),1)),"")</f>
        <v/>
      </c>
      <c r="AF646" s="2" t="str">
        <f>IFERROR(IF(INDEX(AF$1:AF645,MATCH(J646,J$1:J645,0),1)=0,"",INDEX(AF$1:AF645,MATCH(J646,J$1:J645,0),1)),"")</f>
        <v/>
      </c>
      <c r="AG646" s="2" t="str">
        <f>IFERROR(IF(INDEX(AG$1:AG645,MATCH(J646,J$1:J645,0),1)=0,"",INDEX(AG$1:AG645,MATCH(J646,J$1:J645,0),1)),"")</f>
        <v/>
      </c>
      <c r="AU646" s="7"/>
      <c r="AV646" s="47"/>
      <c r="AW646" s="66"/>
      <c r="AX646" s="66"/>
      <c r="AY646" s="66"/>
      <c r="AZ646" s="78"/>
      <c r="BA646" s="66"/>
      <c r="BB646" s="66"/>
      <c r="BC646" s="4"/>
      <c r="BD646" s="69"/>
      <c r="BG646" s="9"/>
      <c r="BM646" s="7" t="str">
        <f t="shared" ca="1" si="132"/>
        <v/>
      </c>
      <c r="BN646" s="75" t="str">
        <f t="shared" si="133"/>
        <v/>
      </c>
      <c r="BO646" s="75" t="str">
        <f t="shared" si="134"/>
        <v/>
      </c>
      <c r="BT646" s="5"/>
      <c r="BU646" s="4" t="str">
        <f>IF(IFERROR(VLOOKUP(C646,C647:C$1993,1,0),"")="","",COUNTIF(C:C,C646))</f>
        <v/>
      </c>
      <c r="BW646" s="5"/>
      <c r="BX646" s="5"/>
      <c r="BY646" s="5" t="str">
        <f>IF(B646="","",IF(BU646="",1+(MAX(BY$2:BY645)),""))</f>
        <v/>
      </c>
      <c r="BZ646" s="5" t="str">
        <f t="shared" si="135"/>
        <v/>
      </c>
      <c r="CA646" s="5" t="str">
        <f t="shared" si="136"/>
        <v/>
      </c>
      <c r="CB646" s="14" t="str">
        <f t="shared" si="137"/>
        <v/>
      </c>
      <c r="CC646" s="25"/>
      <c r="CD646" s="15"/>
      <c r="CE646" s="5" t="str">
        <f t="shared" si="128"/>
        <v/>
      </c>
      <c r="CG646" s="5"/>
      <c r="CH646" s="5" t="str">
        <f t="shared" si="138"/>
        <v/>
      </c>
      <c r="CI646" s="5" t="str">
        <f>IF(J646="","",IFERROR(IF(VLOOKUP(J646,J$2:J645,1,0)=0,"",""),J646))</f>
        <v/>
      </c>
      <c r="CJ646" s="22" t="str">
        <f>IF(CI646="","",(IFERROR(VLOOKUP(MID(CI646,1,1),$DA$2:DE$28,3,0),0)+IFERROR(VLOOKUP(MID(CI646,2,1),DA$2:DE$28,4,0),0)+IFERROR(VLOOKUP(MID(CI646,3,1),DA$2:DE$28,5,0),0)+(ROW(CI646)/1000000000000)))</f>
        <v/>
      </c>
      <c r="CK646" s="5"/>
      <c r="CL646" s="5">
        <v>645</v>
      </c>
      <c r="CM646" s="5" t="str">
        <f>IFERROR(VLOOKUP(CL646,CH$2:CI1722,2,0),"")</f>
        <v/>
      </c>
      <c r="CN646" s="5"/>
      <c r="CP646" s="5"/>
      <c r="DG646" s="5" t="e">
        <f>IF(REPORTE!AH$2="si",IF(C646=VALUE(REPORTE!C$22),IF(SUM(DG647:DG$1993),CONCATENATE(INT(B646),", "),INT(B646)),""),IF(C646=VALUE(REPORTE!C$21),IF(SUM(DG647:DG$1993),CONCATENATE(INT(B646),", "),INT(B646)),""))</f>
        <v>#VALUE!</v>
      </c>
      <c r="DK646" s="5"/>
      <c r="DL646" s="5"/>
      <c r="DM646" s="5"/>
      <c r="DN646" s="5"/>
    </row>
    <row r="647" spans="1:118" ht="15" customHeight="1" x14ac:dyDescent="0.25">
      <c r="A647" s="4" t="str">
        <f t="shared" ca="1" si="130"/>
        <v/>
      </c>
      <c r="B647" s="3"/>
      <c r="D647" s="1" t="str">
        <f>IFERROR(INDEX('padron cfe'!B:B,MATCH(DATOS!C647,'padron cfe'!A:A,0),1),"")</f>
        <v/>
      </c>
      <c r="H647" s="5" t="str">
        <f>IF(F647="","",IFERROR(CONCATENATE("PEUA",VLOOKUP(ESTADO,REPORTE!AV$2:AW$33,2,0),DIDTRITO_FORM,CADER_FORM,IFERROR(INDEX(BS:BS,MATCH(DAY(F647),BR:BR,0),1),DAY(F647)),IFERROR(INDEX(BS:BS,MATCH(MONTH(F647),BR:BR,0),1),MONTH(F647)),YEAR(F647),G647),""))</f>
        <v/>
      </c>
      <c r="K647" s="2" t="str">
        <f>IFERROR(INDEX('padron cfe'!C:C,MATCH(DATOS!C647,'padron cfe'!A:A,0),1),"")</f>
        <v/>
      </c>
      <c r="L647" s="4" t="str">
        <f>IFERROR(IF(VLOOKUP(J647,J$2:L646,3,0)=0,"",VLOOKUP(J647,J$2:L646,3,0)),"")</f>
        <v/>
      </c>
      <c r="M647" s="4" t="str">
        <f>IFERROR(IF(VLOOKUP(J647,J$2:M646,4,0)=0,"",VLOOKUP(J647,J$2:M646,4,0)),"")</f>
        <v/>
      </c>
      <c r="Q647" s="5" t="str">
        <f t="shared" si="129"/>
        <v/>
      </c>
      <c r="S647"/>
      <c r="T647" s="2" t="str">
        <f>IFERROR(INDEX('padron cfe'!D:D,MATCH(DATOS!C647,'padron cfe'!A:A,0),1),"")</f>
        <v/>
      </c>
      <c r="Y647" s="6"/>
      <c r="AA647" s="4" t="str">
        <f t="shared" si="131"/>
        <v/>
      </c>
      <c r="AB647" s="4"/>
      <c r="AC647" s="4"/>
      <c r="AD647" s="4"/>
      <c r="AE647" s="2" t="str">
        <f>IFERROR(IF(INDEX(AE$1:AE646,MATCH(J647,J$1:J646,0),1)=0,"",INDEX(AE$1:AE646,MATCH(J647,J$1:J646,0),1)),"")</f>
        <v/>
      </c>
      <c r="AF647" s="2" t="str">
        <f>IFERROR(IF(INDEX(AF$1:AF646,MATCH(J647,J$1:J646,0),1)=0,"",INDEX(AF$1:AF646,MATCH(J647,J$1:J646,0),1)),"")</f>
        <v/>
      </c>
      <c r="AG647" s="2" t="str">
        <f>IFERROR(IF(INDEX(AG$1:AG646,MATCH(J647,J$1:J646,0),1)=0,"",INDEX(AG$1:AG646,MATCH(J647,J$1:J646,0),1)),"")</f>
        <v/>
      </c>
      <c r="AU647" s="7"/>
      <c r="AV647" s="47"/>
      <c r="AW647" s="66"/>
      <c r="AX647" s="66"/>
      <c r="AY647" s="66"/>
      <c r="AZ647" s="78"/>
      <c r="BA647" s="66"/>
      <c r="BB647" s="66"/>
      <c r="BC647" s="4"/>
      <c r="BD647" s="69"/>
      <c r="BG647" s="9"/>
      <c r="BM647" s="7" t="str">
        <f t="shared" ca="1" si="132"/>
        <v/>
      </c>
      <c r="BN647" s="75" t="str">
        <f t="shared" si="133"/>
        <v/>
      </c>
      <c r="BO647" s="75" t="str">
        <f t="shared" si="134"/>
        <v/>
      </c>
      <c r="BT647" s="5"/>
      <c r="BU647" s="4" t="str">
        <f>IF(IFERROR(VLOOKUP(C647,C648:C$1993,1,0),"")="","",COUNTIF(C:C,C647))</f>
        <v/>
      </c>
      <c r="BW647" s="5"/>
      <c r="BX647" s="5"/>
      <c r="BY647" s="5" t="str">
        <f>IF(B647="","",IF(BU647="",1+(MAX(BY$2:BY646)),""))</f>
        <v/>
      </c>
      <c r="BZ647" s="5" t="str">
        <f t="shared" si="135"/>
        <v/>
      </c>
      <c r="CA647" s="5" t="str">
        <f t="shared" si="136"/>
        <v/>
      </c>
      <c r="CB647" s="14" t="str">
        <f t="shared" si="137"/>
        <v/>
      </c>
      <c r="CC647" s="25"/>
      <c r="CD647" s="15"/>
      <c r="CE647" s="5" t="str">
        <f t="shared" si="128"/>
        <v/>
      </c>
      <c r="CG647" s="5"/>
      <c r="CH647" s="5" t="str">
        <f t="shared" si="138"/>
        <v/>
      </c>
      <c r="CI647" s="5" t="str">
        <f>IF(J647="","",IFERROR(IF(VLOOKUP(J647,J$2:J646,1,0)=0,"",""),J647))</f>
        <v/>
      </c>
      <c r="CJ647" s="22" t="str">
        <f>IF(CI647="","",(IFERROR(VLOOKUP(MID(CI647,1,1),$DA$2:DE$28,3,0),0)+IFERROR(VLOOKUP(MID(CI647,2,1),DA$2:DE$28,4,0),0)+IFERROR(VLOOKUP(MID(CI647,3,1),DA$2:DE$28,5,0),0)+(ROW(CI647)/1000000000000)))</f>
        <v/>
      </c>
      <c r="CK647" s="5"/>
      <c r="CL647" s="5">
        <v>646</v>
      </c>
      <c r="CM647" s="5" t="str">
        <f>IFERROR(VLOOKUP(CL647,CH$2:CI1723,2,0),"")</f>
        <v/>
      </c>
      <c r="CN647" s="5"/>
      <c r="CP647" s="5"/>
      <c r="DG647" s="5" t="e">
        <f>IF(REPORTE!AH$2="si",IF(C647=VALUE(REPORTE!C$22),IF(SUM(DG648:DG$1993),CONCATENATE(INT(B647),", "),INT(B647)),""),IF(C647=VALUE(REPORTE!C$21),IF(SUM(DG648:DG$1993),CONCATENATE(INT(B647),", "),INT(B647)),""))</f>
        <v>#VALUE!</v>
      </c>
      <c r="DK647" s="5"/>
      <c r="DL647" s="5"/>
      <c r="DM647" s="5"/>
      <c r="DN647" s="5"/>
    </row>
    <row r="648" spans="1:118" ht="15" customHeight="1" x14ac:dyDescent="0.25">
      <c r="A648" s="4" t="str">
        <f t="shared" ca="1" si="130"/>
        <v/>
      </c>
      <c r="B648" s="3"/>
      <c r="D648" s="1" t="str">
        <f>IFERROR(INDEX('padron cfe'!B:B,MATCH(DATOS!C648,'padron cfe'!A:A,0),1),"")</f>
        <v/>
      </c>
      <c r="H648" s="5" t="str">
        <f>IF(F648="","",IFERROR(CONCATENATE("PEUA",VLOOKUP(ESTADO,REPORTE!AV$2:AW$33,2,0),DIDTRITO_FORM,CADER_FORM,IFERROR(INDEX(BS:BS,MATCH(DAY(F648),BR:BR,0),1),DAY(F648)),IFERROR(INDEX(BS:BS,MATCH(MONTH(F648),BR:BR,0),1),MONTH(F648)),YEAR(F648),G648),""))</f>
        <v/>
      </c>
      <c r="K648" s="2" t="str">
        <f>IFERROR(INDEX('padron cfe'!C:C,MATCH(DATOS!C648,'padron cfe'!A:A,0),1),"")</f>
        <v/>
      </c>
      <c r="L648" s="4" t="str">
        <f>IFERROR(IF(VLOOKUP(J648,J$2:L647,3,0)=0,"",VLOOKUP(J648,J$2:L647,3,0)),"")</f>
        <v/>
      </c>
      <c r="M648" s="4" t="str">
        <f>IFERROR(IF(VLOOKUP(J648,J$2:M647,4,0)=0,"",VLOOKUP(J648,J$2:M647,4,0)),"")</f>
        <v/>
      </c>
      <c r="Q648" s="5" t="str">
        <f t="shared" si="129"/>
        <v/>
      </c>
      <c r="S648"/>
      <c r="T648" s="2" t="str">
        <f>IFERROR(INDEX('padron cfe'!D:D,MATCH(DATOS!C648,'padron cfe'!A:A,0),1),"")</f>
        <v/>
      </c>
      <c r="Y648" s="6"/>
      <c r="AA648" s="4" t="str">
        <f t="shared" si="131"/>
        <v/>
      </c>
      <c r="AB648" s="4"/>
      <c r="AC648" s="4"/>
      <c r="AD648" s="4"/>
      <c r="AE648" s="2" t="str">
        <f>IFERROR(IF(INDEX(AE$1:AE647,MATCH(J648,J$1:J647,0),1)=0,"",INDEX(AE$1:AE647,MATCH(J648,J$1:J647,0),1)),"")</f>
        <v/>
      </c>
      <c r="AF648" s="2" t="str">
        <f>IFERROR(IF(INDEX(AF$1:AF647,MATCH(J648,J$1:J647,0),1)=0,"",INDEX(AF$1:AF647,MATCH(J648,J$1:J647,0),1)),"")</f>
        <v/>
      </c>
      <c r="AG648" s="2" t="str">
        <f>IFERROR(IF(INDEX(AG$1:AG647,MATCH(J648,J$1:J647,0),1)=0,"",INDEX(AG$1:AG647,MATCH(J648,J$1:J647,0),1)),"")</f>
        <v/>
      </c>
      <c r="AU648" s="7"/>
      <c r="AV648" s="47"/>
      <c r="AW648" s="66"/>
      <c r="AX648" s="66"/>
      <c r="AY648" s="66"/>
      <c r="AZ648" s="78"/>
      <c r="BA648" s="66"/>
      <c r="BB648" s="66"/>
      <c r="BC648" s="4"/>
      <c r="BD648" s="69"/>
      <c r="BG648" s="9"/>
      <c r="BM648" s="7" t="str">
        <f t="shared" ca="1" si="132"/>
        <v/>
      </c>
      <c r="BN648" s="75" t="str">
        <f t="shared" si="133"/>
        <v/>
      </c>
      <c r="BO648" s="75" t="str">
        <f t="shared" si="134"/>
        <v/>
      </c>
      <c r="BT648" s="5"/>
      <c r="BU648" s="4" t="str">
        <f>IF(IFERROR(VLOOKUP(C648,C649:C$1993,1,0),"")="","",COUNTIF(C:C,C648))</f>
        <v/>
      </c>
      <c r="BW648" s="5"/>
      <c r="BX648" s="5"/>
      <c r="BY648" s="5" t="str">
        <f>IF(B648="","",IF(BU648="",1+(MAX(BY$2:BY647)),""))</f>
        <v/>
      </c>
      <c r="BZ648" s="5" t="str">
        <f t="shared" si="135"/>
        <v/>
      </c>
      <c r="CA648" s="5" t="str">
        <f t="shared" si="136"/>
        <v/>
      </c>
      <c r="CB648" s="14" t="str">
        <f t="shared" si="137"/>
        <v/>
      </c>
      <c r="CC648" s="25"/>
      <c r="CD648" s="15"/>
      <c r="CE648" s="5" t="str">
        <f t="shared" si="128"/>
        <v/>
      </c>
      <c r="CG648" s="5"/>
      <c r="CH648" s="5" t="str">
        <f t="shared" si="138"/>
        <v/>
      </c>
      <c r="CI648" s="5" t="str">
        <f>IF(J648="","",IFERROR(IF(VLOOKUP(J648,J$2:J647,1,0)=0,"",""),J648))</f>
        <v/>
      </c>
      <c r="CJ648" s="22" t="str">
        <f>IF(CI648="","",(IFERROR(VLOOKUP(MID(CI648,1,1),$DA$2:DE$28,3,0),0)+IFERROR(VLOOKUP(MID(CI648,2,1),DA$2:DE$28,4,0),0)+IFERROR(VLOOKUP(MID(CI648,3,1),DA$2:DE$28,5,0),0)+(ROW(CI648)/1000000000000)))</f>
        <v/>
      </c>
      <c r="CK648" s="5"/>
      <c r="CL648" s="5">
        <v>647</v>
      </c>
      <c r="CM648" s="5" t="str">
        <f>IFERROR(VLOOKUP(CL648,CH$2:CI1724,2,0),"")</f>
        <v/>
      </c>
      <c r="CN648" s="5"/>
      <c r="CP648" s="5"/>
      <c r="DG648" s="5" t="e">
        <f>IF(REPORTE!AH$2="si",IF(C648=VALUE(REPORTE!C$22),IF(SUM(DG649:DG$1993),CONCATENATE(INT(B648),", "),INT(B648)),""),IF(C648=VALUE(REPORTE!C$21),IF(SUM(DG649:DG$1993),CONCATENATE(INT(B648),", "),INT(B648)),""))</f>
        <v>#VALUE!</v>
      </c>
      <c r="DK648" s="5"/>
      <c r="DL648" s="5"/>
      <c r="DM648" s="5"/>
      <c r="DN648" s="5"/>
    </row>
    <row r="649" spans="1:118" ht="15" customHeight="1" x14ac:dyDescent="0.25">
      <c r="A649" s="4" t="str">
        <f t="shared" ca="1" si="130"/>
        <v/>
      </c>
      <c r="B649" s="3"/>
      <c r="D649" s="1" t="str">
        <f>IFERROR(INDEX('padron cfe'!B:B,MATCH(DATOS!C649,'padron cfe'!A:A,0),1),"")</f>
        <v/>
      </c>
      <c r="H649" s="5" t="str">
        <f>IF(F649="","",IFERROR(CONCATENATE("PEUA",VLOOKUP(ESTADO,REPORTE!AV$2:AW$33,2,0),DIDTRITO_FORM,CADER_FORM,IFERROR(INDEX(BS:BS,MATCH(DAY(F649),BR:BR,0),1),DAY(F649)),IFERROR(INDEX(BS:BS,MATCH(MONTH(F649),BR:BR,0),1),MONTH(F649)),YEAR(F649),G649),""))</f>
        <v/>
      </c>
      <c r="K649" s="2" t="str">
        <f>IFERROR(INDEX('padron cfe'!C:C,MATCH(DATOS!C649,'padron cfe'!A:A,0),1),"")</f>
        <v/>
      </c>
      <c r="L649" s="4" t="str">
        <f>IFERROR(IF(VLOOKUP(J649,J$2:L648,3,0)=0,"",VLOOKUP(J649,J$2:L648,3,0)),"")</f>
        <v/>
      </c>
      <c r="M649" s="4" t="str">
        <f>IFERROR(IF(VLOOKUP(J649,J$2:M648,4,0)=0,"",VLOOKUP(J649,J$2:M648,4,0)),"")</f>
        <v/>
      </c>
      <c r="Q649" s="5" t="str">
        <f t="shared" si="129"/>
        <v/>
      </c>
      <c r="S649"/>
      <c r="T649" s="2" t="str">
        <f>IFERROR(INDEX('padron cfe'!D:D,MATCH(DATOS!C649,'padron cfe'!A:A,0),1),"")</f>
        <v/>
      </c>
      <c r="Y649" s="6"/>
      <c r="AA649" s="4" t="str">
        <f t="shared" si="131"/>
        <v/>
      </c>
      <c r="AB649" s="4"/>
      <c r="AC649" s="4"/>
      <c r="AD649" s="4"/>
      <c r="AE649" s="2" t="str">
        <f>IFERROR(IF(INDEX(AE$1:AE648,MATCH(J649,J$1:J648,0),1)=0,"",INDEX(AE$1:AE648,MATCH(J649,J$1:J648,0),1)),"")</f>
        <v/>
      </c>
      <c r="AF649" s="2" t="str">
        <f>IFERROR(IF(INDEX(AF$1:AF648,MATCH(J649,J$1:J648,0),1)=0,"",INDEX(AF$1:AF648,MATCH(J649,J$1:J648,0),1)),"")</f>
        <v/>
      </c>
      <c r="AG649" s="2" t="str">
        <f>IFERROR(IF(INDEX(AG$1:AG648,MATCH(J649,J$1:J648,0),1)=0,"",INDEX(AG$1:AG648,MATCH(J649,J$1:J648,0),1)),"")</f>
        <v/>
      </c>
      <c r="AU649" s="7"/>
      <c r="AV649" s="47"/>
      <c r="AW649" s="66"/>
      <c r="AX649" s="66"/>
      <c r="AY649" s="66"/>
      <c r="AZ649" s="78"/>
      <c r="BA649" s="66"/>
      <c r="BB649" s="66"/>
      <c r="BC649" s="4"/>
      <c r="BD649" s="69"/>
      <c r="BG649" s="9"/>
      <c r="BM649" s="7" t="str">
        <f t="shared" ca="1" si="132"/>
        <v/>
      </c>
      <c r="BN649" s="75" t="str">
        <f t="shared" si="133"/>
        <v/>
      </c>
      <c r="BO649" s="75" t="str">
        <f t="shared" si="134"/>
        <v/>
      </c>
      <c r="BT649" s="5"/>
      <c r="BU649" s="4" t="str">
        <f>IF(IFERROR(VLOOKUP(C649,C650:C$1993,1,0),"")="","",COUNTIF(C:C,C649))</f>
        <v/>
      </c>
      <c r="BW649" s="5"/>
      <c r="BX649" s="5"/>
      <c r="BY649" s="5" t="str">
        <f>IF(B649="","",IF(BU649="",1+(MAX(BY$2:BY648)),""))</f>
        <v/>
      </c>
      <c r="BZ649" s="5" t="str">
        <f t="shared" si="135"/>
        <v/>
      </c>
      <c r="CA649" s="5" t="str">
        <f t="shared" si="136"/>
        <v/>
      </c>
      <c r="CB649" s="14" t="str">
        <f t="shared" si="137"/>
        <v/>
      </c>
      <c r="CC649" s="25"/>
      <c r="CD649" s="15"/>
      <c r="CE649" s="5" t="str">
        <f t="shared" si="128"/>
        <v/>
      </c>
      <c r="CG649" s="5"/>
      <c r="CH649" s="5" t="str">
        <f t="shared" si="138"/>
        <v/>
      </c>
      <c r="CI649" s="5" t="str">
        <f>IF(J649="","",IFERROR(IF(VLOOKUP(J649,J$2:J648,1,0)=0,"",""),J649))</f>
        <v/>
      </c>
      <c r="CJ649" s="22" t="str">
        <f>IF(CI649="","",(IFERROR(VLOOKUP(MID(CI649,1,1),$DA$2:DE$28,3,0),0)+IFERROR(VLOOKUP(MID(CI649,2,1),DA$2:DE$28,4,0),0)+IFERROR(VLOOKUP(MID(CI649,3,1),DA$2:DE$28,5,0),0)+(ROW(CI649)/1000000000000)))</f>
        <v/>
      </c>
      <c r="CK649" s="5"/>
      <c r="CL649" s="5">
        <v>648</v>
      </c>
      <c r="CM649" s="5" t="str">
        <f>IFERROR(VLOOKUP(CL649,CH$2:CI1725,2,0),"")</f>
        <v/>
      </c>
      <c r="CN649" s="5"/>
      <c r="CP649" s="5"/>
      <c r="DG649" s="5" t="e">
        <f>IF(REPORTE!AH$2="si",IF(C649=VALUE(REPORTE!C$22),IF(SUM(DG650:DG$1993),CONCATENATE(INT(B649),", "),INT(B649)),""),IF(C649=VALUE(REPORTE!C$21),IF(SUM(DG650:DG$1993),CONCATENATE(INT(B649),", "),INT(B649)),""))</f>
        <v>#VALUE!</v>
      </c>
      <c r="DK649" s="5"/>
      <c r="DL649" s="5"/>
      <c r="DM649" s="5"/>
      <c r="DN649" s="5"/>
    </row>
    <row r="650" spans="1:118" ht="15" customHeight="1" x14ac:dyDescent="0.25">
      <c r="A650" s="4" t="str">
        <f t="shared" ca="1" si="130"/>
        <v/>
      </c>
      <c r="B650" s="3"/>
      <c r="D650" s="1" t="str">
        <f>IFERROR(INDEX('padron cfe'!B:B,MATCH(DATOS!C650,'padron cfe'!A:A,0),1),"")</f>
        <v/>
      </c>
      <c r="H650" s="5" t="str">
        <f>IF(F650="","",IFERROR(CONCATENATE("PEUA",VLOOKUP(ESTADO,REPORTE!AV$2:AW$33,2,0),DIDTRITO_FORM,CADER_FORM,IFERROR(INDEX(BS:BS,MATCH(DAY(F650),BR:BR,0),1),DAY(F650)),IFERROR(INDEX(BS:BS,MATCH(MONTH(F650),BR:BR,0),1),MONTH(F650)),YEAR(F650),G650),""))</f>
        <v/>
      </c>
      <c r="K650" s="2" t="str">
        <f>IFERROR(INDEX('padron cfe'!C:C,MATCH(DATOS!C650,'padron cfe'!A:A,0),1),"")</f>
        <v/>
      </c>
      <c r="L650" s="4" t="str">
        <f>IFERROR(IF(VLOOKUP(J650,J$2:L649,3,0)=0,"",VLOOKUP(J650,J$2:L649,3,0)),"")</f>
        <v/>
      </c>
      <c r="M650" s="4" t="str">
        <f>IFERROR(IF(VLOOKUP(J650,J$2:M649,4,0)=0,"",VLOOKUP(J650,J$2:M649,4,0)),"")</f>
        <v/>
      </c>
      <c r="Q650" s="5" t="str">
        <f t="shared" si="129"/>
        <v/>
      </c>
      <c r="S650"/>
      <c r="T650" s="2" t="str">
        <f>IFERROR(INDEX('padron cfe'!D:D,MATCH(DATOS!C650,'padron cfe'!A:A,0),1),"")</f>
        <v/>
      </c>
      <c r="Y650" s="6"/>
      <c r="AA650" s="4" t="str">
        <f t="shared" si="131"/>
        <v/>
      </c>
      <c r="AB650" s="4"/>
      <c r="AC650" s="4"/>
      <c r="AD650" s="4"/>
      <c r="AE650" s="2" t="str">
        <f>IFERROR(IF(INDEX(AE$1:AE649,MATCH(J650,J$1:J649,0),1)=0,"",INDEX(AE$1:AE649,MATCH(J650,J$1:J649,0),1)),"")</f>
        <v/>
      </c>
      <c r="AF650" s="2" t="str">
        <f>IFERROR(IF(INDEX(AF$1:AF649,MATCH(J650,J$1:J649,0),1)=0,"",INDEX(AF$1:AF649,MATCH(J650,J$1:J649,0),1)),"")</f>
        <v/>
      </c>
      <c r="AG650" s="2" t="str">
        <f>IFERROR(IF(INDEX(AG$1:AG649,MATCH(J650,J$1:J649,0),1)=0,"",INDEX(AG$1:AG649,MATCH(J650,J$1:J649,0),1)),"")</f>
        <v/>
      </c>
      <c r="AU650" s="7"/>
      <c r="AV650" s="47"/>
      <c r="AW650" s="66"/>
      <c r="AX650" s="66"/>
      <c r="AY650" s="66"/>
      <c r="AZ650" s="78"/>
      <c r="BA650" s="66"/>
      <c r="BB650" s="66"/>
      <c r="BC650" s="4"/>
      <c r="BD650" s="69"/>
      <c r="BG650" s="9"/>
      <c r="BM650" s="7" t="str">
        <f t="shared" ca="1" si="132"/>
        <v/>
      </c>
      <c r="BN650" s="75" t="str">
        <f t="shared" si="133"/>
        <v/>
      </c>
      <c r="BO650" s="75" t="str">
        <f t="shared" si="134"/>
        <v/>
      </c>
      <c r="BT650" s="5"/>
      <c r="BU650" s="4" t="str">
        <f>IF(IFERROR(VLOOKUP(C650,C651:C$1993,1,0),"")="","",COUNTIF(C:C,C650))</f>
        <v/>
      </c>
      <c r="BW650" s="5"/>
      <c r="BX650" s="5"/>
      <c r="BY650" s="5" t="str">
        <f>IF(B650="","",IF(BU650="",1+(MAX(BY$2:BY649)),""))</f>
        <v/>
      </c>
      <c r="BZ650" s="5" t="str">
        <f t="shared" si="135"/>
        <v/>
      </c>
      <c r="CA650" s="5" t="str">
        <f t="shared" si="136"/>
        <v/>
      </c>
      <c r="CB650" s="14" t="str">
        <f t="shared" si="137"/>
        <v/>
      </c>
      <c r="CC650" s="25"/>
      <c r="CD650" s="15"/>
      <c r="CE650" s="5" t="str">
        <f t="shared" si="128"/>
        <v/>
      </c>
      <c r="CG650" s="5"/>
      <c r="CH650" s="5" t="str">
        <f t="shared" si="138"/>
        <v/>
      </c>
      <c r="CI650" s="5" t="str">
        <f>IF(J650="","",IFERROR(IF(VLOOKUP(J650,J$2:J649,1,0)=0,"",""),J650))</f>
        <v/>
      </c>
      <c r="CJ650" s="22" t="str">
        <f>IF(CI650="","",(IFERROR(VLOOKUP(MID(CI650,1,1),$DA$2:DE$28,3,0),0)+IFERROR(VLOOKUP(MID(CI650,2,1),DA$2:DE$28,4,0),0)+IFERROR(VLOOKUP(MID(CI650,3,1),DA$2:DE$28,5,0),0)+(ROW(CI650)/1000000000000)))</f>
        <v/>
      </c>
      <c r="CK650" s="5"/>
      <c r="CL650" s="5">
        <v>649</v>
      </c>
      <c r="CM650" s="5" t="str">
        <f>IFERROR(VLOOKUP(CL650,CH$2:CI1726,2,0),"")</f>
        <v/>
      </c>
      <c r="CN650" s="5"/>
      <c r="CP650" s="5"/>
      <c r="DG650" s="5" t="e">
        <f>IF(REPORTE!AH$2="si",IF(C650=VALUE(REPORTE!C$22),IF(SUM(DG651:DG$1993),CONCATENATE(INT(B650),", "),INT(B650)),""),IF(C650=VALUE(REPORTE!C$21),IF(SUM(DG651:DG$1993),CONCATENATE(INT(B650),", "),INT(B650)),""))</f>
        <v>#VALUE!</v>
      </c>
      <c r="DK650" s="5"/>
      <c r="DL650" s="5"/>
      <c r="DM650" s="5"/>
      <c r="DN650" s="5"/>
    </row>
    <row r="651" spans="1:118" ht="15" customHeight="1" x14ac:dyDescent="0.25">
      <c r="A651" s="4" t="str">
        <f t="shared" ca="1" si="130"/>
        <v/>
      </c>
      <c r="B651" s="3"/>
      <c r="D651" s="1" t="str">
        <f>IFERROR(INDEX('padron cfe'!B:B,MATCH(DATOS!C651,'padron cfe'!A:A,0),1),"")</f>
        <v/>
      </c>
      <c r="H651" s="5" t="str">
        <f>IF(F651="","",IFERROR(CONCATENATE("PEUA",VLOOKUP(ESTADO,REPORTE!AV$2:AW$33,2,0),DIDTRITO_FORM,CADER_FORM,IFERROR(INDEX(BS:BS,MATCH(DAY(F651),BR:BR,0),1),DAY(F651)),IFERROR(INDEX(BS:BS,MATCH(MONTH(F651),BR:BR,0),1),MONTH(F651)),YEAR(F651),G651),""))</f>
        <v/>
      </c>
      <c r="K651" s="2" t="str">
        <f>IFERROR(INDEX('padron cfe'!C:C,MATCH(DATOS!C651,'padron cfe'!A:A,0),1),"")</f>
        <v/>
      </c>
      <c r="L651" s="4" t="str">
        <f>IFERROR(IF(VLOOKUP(J651,J$2:L650,3,0)=0,"",VLOOKUP(J651,J$2:L650,3,0)),"")</f>
        <v/>
      </c>
      <c r="M651" s="4" t="str">
        <f>IFERROR(IF(VLOOKUP(J651,J$2:M650,4,0)=0,"",VLOOKUP(J651,J$2:M650,4,0)),"")</f>
        <v/>
      </c>
      <c r="Q651" s="5" t="str">
        <f t="shared" si="129"/>
        <v/>
      </c>
      <c r="S651"/>
      <c r="T651" s="2" t="str">
        <f>IFERROR(INDEX('padron cfe'!D:D,MATCH(DATOS!C651,'padron cfe'!A:A,0),1),"")</f>
        <v/>
      </c>
      <c r="Y651" s="6"/>
      <c r="AA651" s="4" t="str">
        <f t="shared" si="131"/>
        <v/>
      </c>
      <c r="AB651" s="4"/>
      <c r="AC651" s="4"/>
      <c r="AD651" s="4"/>
      <c r="AE651" s="2" t="str">
        <f>IFERROR(IF(INDEX(AE$1:AE650,MATCH(J651,J$1:J650,0),1)=0,"",INDEX(AE$1:AE650,MATCH(J651,J$1:J650,0),1)),"")</f>
        <v/>
      </c>
      <c r="AF651" s="2" t="str">
        <f>IFERROR(IF(INDEX(AF$1:AF650,MATCH(J651,J$1:J650,0),1)=0,"",INDEX(AF$1:AF650,MATCH(J651,J$1:J650,0),1)),"")</f>
        <v/>
      </c>
      <c r="AG651" s="2" t="str">
        <f>IFERROR(IF(INDEX(AG$1:AG650,MATCH(J651,J$1:J650,0),1)=0,"",INDEX(AG$1:AG650,MATCH(J651,J$1:J650,0),1)),"")</f>
        <v/>
      </c>
      <c r="AU651" s="7"/>
      <c r="AV651" s="47"/>
      <c r="AW651" s="66"/>
      <c r="AX651" s="66"/>
      <c r="AY651" s="66"/>
      <c r="AZ651" s="78"/>
      <c r="BA651" s="66"/>
      <c r="BB651" s="66"/>
      <c r="BC651" s="4"/>
      <c r="BD651" s="69"/>
      <c r="BG651" s="9"/>
      <c r="BM651" s="7" t="str">
        <f t="shared" ca="1" si="132"/>
        <v/>
      </c>
      <c r="BN651" s="75" t="str">
        <f t="shared" si="133"/>
        <v/>
      </c>
      <c r="BO651" s="75" t="str">
        <f t="shared" si="134"/>
        <v/>
      </c>
      <c r="BT651" s="5"/>
      <c r="BU651" s="4" t="str">
        <f>IF(IFERROR(VLOOKUP(C651,C652:C$1993,1,0),"")="","",COUNTIF(C:C,C651))</f>
        <v/>
      </c>
      <c r="BW651" s="5"/>
      <c r="BX651" s="5"/>
      <c r="BY651" s="5" t="str">
        <f>IF(B651="","",IF(BU651="",1+(MAX(BY$2:BY650)),""))</f>
        <v/>
      </c>
      <c r="BZ651" s="5" t="str">
        <f t="shared" si="135"/>
        <v/>
      </c>
      <c r="CA651" s="5" t="str">
        <f t="shared" si="136"/>
        <v/>
      </c>
      <c r="CB651" s="14" t="str">
        <f t="shared" si="137"/>
        <v/>
      </c>
      <c r="CC651" s="25"/>
      <c r="CD651" s="15"/>
      <c r="CE651" s="5" t="str">
        <f t="shared" si="128"/>
        <v/>
      </c>
      <c r="CG651" s="5"/>
      <c r="CH651" s="5" t="str">
        <f t="shared" si="138"/>
        <v/>
      </c>
      <c r="CI651" s="5" t="str">
        <f>IF(J651="","",IFERROR(IF(VLOOKUP(J651,J$2:J650,1,0)=0,"",""),J651))</f>
        <v/>
      </c>
      <c r="CJ651" s="22" t="str">
        <f>IF(CI651="","",(IFERROR(VLOOKUP(MID(CI651,1,1),$DA$2:DE$28,3,0),0)+IFERROR(VLOOKUP(MID(CI651,2,1),DA$2:DE$28,4,0),0)+IFERROR(VLOOKUP(MID(CI651,3,1),DA$2:DE$28,5,0),0)+(ROW(CI651)/1000000000000)))</f>
        <v/>
      </c>
      <c r="CK651" s="5"/>
      <c r="CL651" s="5">
        <v>650</v>
      </c>
      <c r="CM651" s="5" t="str">
        <f>IFERROR(VLOOKUP(CL651,CH$2:CI1727,2,0),"")</f>
        <v/>
      </c>
      <c r="CN651" s="5"/>
      <c r="CP651" s="5"/>
      <c r="DG651" s="5" t="e">
        <f>IF(REPORTE!AH$2="si",IF(C651=VALUE(REPORTE!C$22),IF(SUM(DG652:DG$1993),CONCATENATE(INT(B651),", "),INT(B651)),""),IF(C651=VALUE(REPORTE!C$21),IF(SUM(DG652:DG$1993),CONCATENATE(INT(B651),", "),INT(B651)),""))</f>
        <v>#VALUE!</v>
      </c>
      <c r="DK651" s="5"/>
      <c r="DL651" s="5"/>
      <c r="DM651" s="5"/>
      <c r="DN651" s="5"/>
    </row>
    <row r="652" spans="1:118" ht="15" customHeight="1" x14ac:dyDescent="0.25">
      <c r="A652" s="4" t="str">
        <f t="shared" ca="1" si="130"/>
        <v/>
      </c>
      <c r="B652" s="3"/>
      <c r="D652" s="1" t="str">
        <f>IFERROR(INDEX('padron cfe'!B:B,MATCH(DATOS!C652,'padron cfe'!A:A,0),1),"")</f>
        <v/>
      </c>
      <c r="H652" s="5" t="str">
        <f>IF(F652="","",IFERROR(CONCATENATE("PEUA",VLOOKUP(ESTADO,REPORTE!AV$2:AW$33,2,0),DIDTRITO_FORM,CADER_FORM,IFERROR(INDEX(BS:BS,MATCH(DAY(F652),BR:BR,0),1),DAY(F652)),IFERROR(INDEX(BS:BS,MATCH(MONTH(F652),BR:BR,0),1),MONTH(F652)),YEAR(F652),G652),""))</f>
        <v/>
      </c>
      <c r="K652" s="2" t="str">
        <f>IFERROR(INDEX('padron cfe'!C:C,MATCH(DATOS!C652,'padron cfe'!A:A,0),1),"")</f>
        <v/>
      </c>
      <c r="L652" s="4" t="str">
        <f>IFERROR(IF(VLOOKUP(J652,J$2:L651,3,0)=0,"",VLOOKUP(J652,J$2:L651,3,0)),"")</f>
        <v/>
      </c>
      <c r="M652" s="4" t="str">
        <f>IFERROR(IF(VLOOKUP(J652,J$2:M651,4,0)=0,"",VLOOKUP(J652,J$2:M651,4,0)),"")</f>
        <v/>
      </c>
      <c r="Q652" s="5" t="str">
        <f t="shared" si="129"/>
        <v/>
      </c>
      <c r="S652"/>
      <c r="T652" s="2" t="str">
        <f>IFERROR(INDEX('padron cfe'!D:D,MATCH(DATOS!C652,'padron cfe'!A:A,0),1),"")</f>
        <v/>
      </c>
      <c r="Y652" s="6"/>
      <c r="AA652" s="4" t="str">
        <f t="shared" si="131"/>
        <v/>
      </c>
      <c r="AB652" s="4"/>
      <c r="AC652" s="4"/>
      <c r="AD652" s="4"/>
      <c r="AE652" s="2" t="str">
        <f>IFERROR(IF(INDEX(AE$1:AE651,MATCH(J652,J$1:J651,0),1)=0,"",INDEX(AE$1:AE651,MATCH(J652,J$1:J651,0),1)),"")</f>
        <v/>
      </c>
      <c r="AF652" s="2" t="str">
        <f>IFERROR(IF(INDEX(AF$1:AF651,MATCH(J652,J$1:J651,0),1)=0,"",INDEX(AF$1:AF651,MATCH(J652,J$1:J651,0),1)),"")</f>
        <v/>
      </c>
      <c r="AG652" s="2" t="str">
        <f>IFERROR(IF(INDEX(AG$1:AG651,MATCH(J652,J$1:J651,0),1)=0,"",INDEX(AG$1:AG651,MATCH(J652,J$1:J651,0),1)),"")</f>
        <v/>
      </c>
      <c r="AU652" s="7"/>
      <c r="AV652" s="47"/>
      <c r="AW652" s="66"/>
      <c r="AX652" s="66"/>
      <c r="AY652" s="66"/>
      <c r="AZ652" s="78"/>
      <c r="BA652" s="66"/>
      <c r="BB652" s="66"/>
      <c r="BC652" s="4"/>
      <c r="BD652" s="69"/>
      <c r="BG652" s="9"/>
      <c r="BM652" s="7" t="str">
        <f t="shared" ca="1" si="132"/>
        <v/>
      </c>
      <c r="BN652" s="75" t="str">
        <f t="shared" si="133"/>
        <v/>
      </c>
      <c r="BO652" s="75" t="str">
        <f t="shared" si="134"/>
        <v/>
      </c>
      <c r="BT652" s="5"/>
      <c r="BU652" s="4" t="str">
        <f>IF(IFERROR(VLOOKUP(C652,C653:C$1993,1,0),"")="","",COUNTIF(C:C,C652))</f>
        <v/>
      </c>
      <c r="BW652" s="5"/>
      <c r="BX652" s="5"/>
      <c r="BY652" s="5" t="str">
        <f>IF(B652="","",IF(BU652="",1+(MAX(BY$2:BY651)),""))</f>
        <v/>
      </c>
      <c r="BZ652" s="5" t="str">
        <f t="shared" si="135"/>
        <v/>
      </c>
      <c r="CA652" s="5" t="str">
        <f t="shared" si="136"/>
        <v/>
      </c>
      <c r="CB652" s="14" t="str">
        <f t="shared" si="137"/>
        <v/>
      </c>
      <c r="CC652" s="25"/>
      <c r="CD652" s="15"/>
      <c r="CE652" s="5" t="str">
        <f t="shared" si="128"/>
        <v/>
      </c>
      <c r="CG652" s="5"/>
      <c r="CH652" s="5" t="str">
        <f t="shared" si="138"/>
        <v/>
      </c>
      <c r="CI652" s="5" t="str">
        <f>IF(J652="","",IFERROR(IF(VLOOKUP(J652,J$2:J651,1,0)=0,"",""),J652))</f>
        <v/>
      </c>
      <c r="CJ652" s="22" t="str">
        <f>IF(CI652="","",(IFERROR(VLOOKUP(MID(CI652,1,1),$DA$2:DE$28,3,0),0)+IFERROR(VLOOKUP(MID(CI652,2,1),DA$2:DE$28,4,0),0)+IFERROR(VLOOKUP(MID(CI652,3,1),DA$2:DE$28,5,0),0)+(ROW(CI652)/1000000000000)))</f>
        <v/>
      </c>
      <c r="CK652" s="5"/>
      <c r="CL652" s="5">
        <v>651</v>
      </c>
      <c r="CM652" s="5" t="str">
        <f>IFERROR(VLOOKUP(CL652,CH$2:CI1728,2,0),"")</f>
        <v/>
      </c>
      <c r="CN652" s="5"/>
      <c r="CP652" s="5"/>
      <c r="DG652" s="5" t="e">
        <f>IF(REPORTE!AH$2="si",IF(C652=VALUE(REPORTE!C$22),IF(SUM(DG653:DG$1993),CONCATENATE(INT(B652),", "),INT(B652)),""),IF(C652=VALUE(REPORTE!C$21),IF(SUM(DG653:DG$1993),CONCATENATE(INT(B652),", "),INT(B652)),""))</f>
        <v>#VALUE!</v>
      </c>
      <c r="DK652" s="5"/>
      <c r="DL652" s="5"/>
      <c r="DM652" s="5"/>
      <c r="DN652" s="5"/>
    </row>
    <row r="653" spans="1:118" ht="15" customHeight="1" x14ac:dyDescent="0.25">
      <c r="A653" s="4" t="str">
        <f t="shared" ca="1" si="130"/>
        <v/>
      </c>
      <c r="B653" s="3"/>
      <c r="D653" s="1" t="str">
        <f>IFERROR(INDEX('padron cfe'!B:B,MATCH(DATOS!C653,'padron cfe'!A:A,0),1),"")</f>
        <v/>
      </c>
      <c r="H653" s="5" t="str">
        <f>IF(F653="","",IFERROR(CONCATENATE("PEUA",VLOOKUP(ESTADO,REPORTE!AV$2:AW$33,2,0),DIDTRITO_FORM,CADER_FORM,IFERROR(INDEX(BS:BS,MATCH(DAY(F653),BR:BR,0),1),DAY(F653)),IFERROR(INDEX(BS:BS,MATCH(MONTH(F653),BR:BR,0),1),MONTH(F653)),YEAR(F653),G653),""))</f>
        <v/>
      </c>
      <c r="K653" s="2" t="str">
        <f>IFERROR(INDEX('padron cfe'!C:C,MATCH(DATOS!C653,'padron cfe'!A:A,0),1),"")</f>
        <v/>
      </c>
      <c r="L653" s="4" t="str">
        <f>IFERROR(IF(VLOOKUP(J653,J$2:L652,3,0)=0,"",VLOOKUP(J653,J$2:L652,3,0)),"")</f>
        <v/>
      </c>
      <c r="M653" s="4" t="str">
        <f>IFERROR(IF(VLOOKUP(J653,J$2:M652,4,0)=0,"",VLOOKUP(J653,J$2:M652,4,0)),"")</f>
        <v/>
      </c>
      <c r="Q653" s="5" t="str">
        <f t="shared" si="129"/>
        <v/>
      </c>
      <c r="S653"/>
      <c r="T653" s="2" t="str">
        <f>IFERROR(INDEX('padron cfe'!D:D,MATCH(DATOS!C653,'padron cfe'!A:A,0),1),"")</f>
        <v/>
      </c>
      <c r="Y653" s="6"/>
      <c r="AA653" s="4" t="str">
        <f t="shared" si="131"/>
        <v/>
      </c>
      <c r="AB653" s="4"/>
      <c r="AC653" s="4"/>
      <c r="AD653" s="4"/>
      <c r="AE653" s="2" t="str">
        <f>IFERROR(IF(INDEX(AE$1:AE652,MATCH(J653,J$1:J652,0),1)=0,"",INDEX(AE$1:AE652,MATCH(J653,J$1:J652,0),1)),"")</f>
        <v/>
      </c>
      <c r="AF653" s="2" t="str">
        <f>IFERROR(IF(INDEX(AF$1:AF652,MATCH(J653,J$1:J652,0),1)=0,"",INDEX(AF$1:AF652,MATCH(J653,J$1:J652,0),1)),"")</f>
        <v/>
      </c>
      <c r="AG653" s="2" t="str">
        <f>IFERROR(IF(INDEX(AG$1:AG652,MATCH(J653,J$1:J652,0),1)=0,"",INDEX(AG$1:AG652,MATCH(J653,J$1:J652,0),1)),"")</f>
        <v/>
      </c>
      <c r="AU653" s="7"/>
      <c r="AV653" s="47"/>
      <c r="AW653" s="66"/>
      <c r="AX653" s="66"/>
      <c r="AY653" s="66"/>
      <c r="AZ653" s="78"/>
      <c r="BA653" s="66"/>
      <c r="BB653" s="66"/>
      <c r="BC653" s="4"/>
      <c r="BD653" s="69"/>
      <c r="BG653" s="9"/>
      <c r="BM653" s="7" t="str">
        <f t="shared" ca="1" si="132"/>
        <v/>
      </c>
      <c r="BN653" s="75" t="str">
        <f t="shared" si="133"/>
        <v/>
      </c>
      <c r="BO653" s="75" t="str">
        <f t="shared" si="134"/>
        <v/>
      </c>
      <c r="BT653" s="5"/>
      <c r="BU653" s="4" t="str">
        <f>IF(IFERROR(VLOOKUP(C653,C654:C$1993,1,0),"")="","",COUNTIF(C:C,C653))</f>
        <v/>
      </c>
      <c r="BW653" s="5"/>
      <c r="BX653" s="5"/>
      <c r="BY653" s="5" t="str">
        <f>IF(B653="","",IF(BU653="",1+(MAX(BY$2:BY652)),""))</f>
        <v/>
      </c>
      <c r="BZ653" s="5" t="str">
        <f t="shared" si="135"/>
        <v/>
      </c>
      <c r="CA653" s="5" t="str">
        <f t="shared" si="136"/>
        <v/>
      </c>
      <c r="CB653" s="14" t="str">
        <f t="shared" si="137"/>
        <v/>
      </c>
      <c r="CC653" s="25"/>
      <c r="CD653" s="15"/>
      <c r="CE653" s="5" t="str">
        <f t="shared" si="128"/>
        <v/>
      </c>
      <c r="CG653" s="5"/>
      <c r="CH653" s="5" t="str">
        <f t="shared" si="138"/>
        <v/>
      </c>
      <c r="CI653" s="5" t="str">
        <f>IF(J653="","",IFERROR(IF(VLOOKUP(J653,J$2:J652,1,0)=0,"",""),J653))</f>
        <v/>
      </c>
      <c r="CJ653" s="22" t="str">
        <f>IF(CI653="","",(IFERROR(VLOOKUP(MID(CI653,1,1),$DA$2:DE$28,3,0),0)+IFERROR(VLOOKUP(MID(CI653,2,1),DA$2:DE$28,4,0),0)+IFERROR(VLOOKUP(MID(CI653,3,1),DA$2:DE$28,5,0),0)+(ROW(CI653)/1000000000000)))</f>
        <v/>
      </c>
      <c r="CK653" s="5"/>
      <c r="CL653" s="5">
        <v>652</v>
      </c>
      <c r="CM653" s="5" t="str">
        <f>IFERROR(VLOOKUP(CL653,CH$2:CI1729,2,0),"")</f>
        <v/>
      </c>
      <c r="CN653" s="5"/>
      <c r="CP653" s="5"/>
      <c r="DG653" s="5" t="e">
        <f>IF(REPORTE!AH$2="si",IF(C653=VALUE(REPORTE!C$22),IF(SUM(DG654:DG$1993),CONCATENATE(INT(B653),", "),INT(B653)),""),IF(C653=VALUE(REPORTE!C$21),IF(SUM(DG654:DG$1993),CONCATENATE(INT(B653),", "),INT(B653)),""))</f>
        <v>#VALUE!</v>
      </c>
      <c r="DK653" s="5"/>
      <c r="DL653" s="5"/>
      <c r="DM653" s="5"/>
      <c r="DN653" s="5"/>
    </row>
    <row r="654" spans="1:118" ht="15" customHeight="1" x14ac:dyDescent="0.25">
      <c r="A654" s="4" t="str">
        <f t="shared" ca="1" si="130"/>
        <v/>
      </c>
      <c r="B654" s="3"/>
      <c r="D654" s="1" t="str">
        <f>IFERROR(INDEX('padron cfe'!B:B,MATCH(DATOS!C654,'padron cfe'!A:A,0),1),"")</f>
        <v/>
      </c>
      <c r="H654" s="5" t="str">
        <f>IF(F654="","",IFERROR(CONCATENATE("PEUA",VLOOKUP(ESTADO,REPORTE!AV$2:AW$33,2,0),DIDTRITO_FORM,CADER_FORM,IFERROR(INDEX(BS:BS,MATCH(DAY(F654),BR:BR,0),1),DAY(F654)),IFERROR(INDEX(BS:BS,MATCH(MONTH(F654),BR:BR,0),1),MONTH(F654)),YEAR(F654),G654),""))</f>
        <v/>
      </c>
      <c r="K654" s="2" t="str">
        <f>IFERROR(INDEX('padron cfe'!C:C,MATCH(DATOS!C654,'padron cfe'!A:A,0),1),"")</f>
        <v/>
      </c>
      <c r="L654" s="4" t="str">
        <f>IFERROR(IF(VLOOKUP(J654,J$2:L653,3,0)=0,"",VLOOKUP(J654,J$2:L653,3,0)),"")</f>
        <v/>
      </c>
      <c r="M654" s="4" t="str">
        <f>IFERROR(IF(VLOOKUP(J654,J$2:M653,4,0)=0,"",VLOOKUP(J654,J$2:M653,4,0)),"")</f>
        <v/>
      </c>
      <c r="Q654" s="5" t="str">
        <f t="shared" si="129"/>
        <v/>
      </c>
      <c r="S654"/>
      <c r="T654" s="2" t="str">
        <f>IFERROR(INDEX('padron cfe'!D:D,MATCH(DATOS!C654,'padron cfe'!A:A,0),1),"")</f>
        <v/>
      </c>
      <c r="Y654" s="6"/>
      <c r="AA654" s="4" t="str">
        <f t="shared" si="131"/>
        <v/>
      </c>
      <c r="AB654" s="4"/>
      <c r="AC654" s="4"/>
      <c r="AD654" s="4"/>
      <c r="AE654" s="2" t="str">
        <f>IFERROR(IF(INDEX(AE$1:AE653,MATCH(J654,J$1:J653,0),1)=0,"",INDEX(AE$1:AE653,MATCH(J654,J$1:J653,0),1)),"")</f>
        <v/>
      </c>
      <c r="AF654" s="2" t="str">
        <f>IFERROR(IF(INDEX(AF$1:AF653,MATCH(J654,J$1:J653,0),1)=0,"",INDEX(AF$1:AF653,MATCH(J654,J$1:J653,0),1)),"")</f>
        <v/>
      </c>
      <c r="AG654" s="2" t="str">
        <f>IFERROR(IF(INDEX(AG$1:AG653,MATCH(J654,J$1:J653,0),1)=0,"",INDEX(AG$1:AG653,MATCH(J654,J$1:J653,0),1)),"")</f>
        <v/>
      </c>
      <c r="AU654" s="7"/>
      <c r="AV654" s="47"/>
      <c r="AW654" s="66"/>
      <c r="AX654" s="66"/>
      <c r="AY654" s="66"/>
      <c r="AZ654" s="78"/>
      <c r="BA654" s="66"/>
      <c r="BB654" s="66"/>
      <c r="BC654" s="4"/>
      <c r="BD654" s="69"/>
      <c r="BG654" s="9"/>
      <c r="BM654" s="7" t="str">
        <f t="shared" ca="1" si="132"/>
        <v/>
      </c>
      <c r="BN654" s="75" t="str">
        <f t="shared" si="133"/>
        <v/>
      </c>
      <c r="BO654" s="75" t="str">
        <f t="shared" si="134"/>
        <v/>
      </c>
      <c r="BT654" s="5"/>
      <c r="BU654" s="4" t="str">
        <f>IF(IFERROR(VLOOKUP(C654,C655:C$1993,1,0),"")="","",COUNTIF(C:C,C654))</f>
        <v/>
      </c>
      <c r="BW654" s="5"/>
      <c r="BX654" s="5"/>
      <c r="BY654" s="5" t="str">
        <f>IF(B654="","",IF(BU654="",1+(MAX(BY$2:BY653)),""))</f>
        <v/>
      </c>
      <c r="BZ654" s="5" t="str">
        <f t="shared" si="135"/>
        <v/>
      </c>
      <c r="CA654" s="5" t="str">
        <f t="shared" si="136"/>
        <v/>
      </c>
      <c r="CB654" s="14" t="str">
        <f t="shared" si="137"/>
        <v/>
      </c>
      <c r="CC654" s="25"/>
      <c r="CD654" s="15"/>
      <c r="CE654" s="5" t="str">
        <f t="shared" si="128"/>
        <v/>
      </c>
      <c r="CG654" s="5"/>
      <c r="CH654" s="5" t="str">
        <f t="shared" si="138"/>
        <v/>
      </c>
      <c r="CI654" s="5" t="str">
        <f>IF(J654="","",IFERROR(IF(VLOOKUP(J654,J$2:J653,1,0)=0,"",""),J654))</f>
        <v/>
      </c>
      <c r="CJ654" s="22" t="str">
        <f>IF(CI654="","",(IFERROR(VLOOKUP(MID(CI654,1,1),$DA$2:DE$28,3,0),0)+IFERROR(VLOOKUP(MID(CI654,2,1),DA$2:DE$28,4,0),0)+IFERROR(VLOOKUP(MID(CI654,3,1),DA$2:DE$28,5,0),0)+(ROW(CI654)/1000000000000)))</f>
        <v/>
      </c>
      <c r="CK654" s="5"/>
      <c r="CL654" s="5">
        <v>653</v>
      </c>
      <c r="CM654" s="5" t="str">
        <f>IFERROR(VLOOKUP(CL654,CH$2:CI1730,2,0),"")</f>
        <v/>
      </c>
      <c r="CN654" s="5"/>
      <c r="CP654" s="5"/>
      <c r="DG654" s="5" t="e">
        <f>IF(REPORTE!AH$2="si",IF(C654=VALUE(REPORTE!C$22),IF(SUM(DG655:DG$1993),CONCATENATE(INT(B654),", "),INT(B654)),""),IF(C654=VALUE(REPORTE!C$21),IF(SUM(DG655:DG$1993),CONCATENATE(INT(B654),", "),INT(B654)),""))</f>
        <v>#VALUE!</v>
      </c>
      <c r="DK654" s="5"/>
      <c r="DL654" s="5"/>
      <c r="DM654" s="5"/>
      <c r="DN654" s="5"/>
    </row>
    <row r="655" spans="1:118" ht="15" customHeight="1" x14ac:dyDescent="0.25">
      <c r="A655" s="4" t="str">
        <f t="shared" ca="1" si="130"/>
        <v/>
      </c>
      <c r="B655" s="3"/>
      <c r="D655" s="1" t="str">
        <f>IFERROR(INDEX('padron cfe'!B:B,MATCH(DATOS!C655,'padron cfe'!A:A,0),1),"")</f>
        <v/>
      </c>
      <c r="H655" s="5" t="str">
        <f>IF(F655="","",IFERROR(CONCATENATE("PEUA",VLOOKUP(ESTADO,REPORTE!AV$2:AW$33,2,0),DIDTRITO_FORM,CADER_FORM,IFERROR(INDEX(BS:BS,MATCH(DAY(F655),BR:BR,0),1),DAY(F655)),IFERROR(INDEX(BS:BS,MATCH(MONTH(F655),BR:BR,0),1),MONTH(F655)),YEAR(F655),G655),""))</f>
        <v/>
      </c>
      <c r="K655" s="2" t="str">
        <f>IFERROR(INDEX('padron cfe'!C:C,MATCH(DATOS!C655,'padron cfe'!A:A,0),1),"")</f>
        <v/>
      </c>
      <c r="L655" s="4" t="str">
        <f>IFERROR(IF(VLOOKUP(J655,J$2:L654,3,0)=0,"",VLOOKUP(J655,J$2:L654,3,0)),"")</f>
        <v/>
      </c>
      <c r="M655" s="4" t="str">
        <f>IFERROR(IF(VLOOKUP(J655,J$2:M654,4,0)=0,"",VLOOKUP(J655,J$2:M654,4,0)),"")</f>
        <v/>
      </c>
      <c r="Q655" s="5" t="str">
        <f t="shared" si="129"/>
        <v/>
      </c>
      <c r="S655"/>
      <c r="T655" s="2" t="str">
        <f>IFERROR(INDEX('padron cfe'!D:D,MATCH(DATOS!C655,'padron cfe'!A:A,0),1),"")</f>
        <v/>
      </c>
      <c r="Y655" s="6"/>
      <c r="AA655" s="4" t="str">
        <f t="shared" si="131"/>
        <v/>
      </c>
      <c r="AB655" s="4"/>
      <c r="AC655" s="4"/>
      <c r="AD655" s="4"/>
      <c r="AE655" s="2" t="str">
        <f>IFERROR(IF(INDEX(AE$1:AE654,MATCH(J655,J$1:J654,0),1)=0,"",INDEX(AE$1:AE654,MATCH(J655,J$1:J654,0),1)),"")</f>
        <v/>
      </c>
      <c r="AF655" s="2" t="str">
        <f>IFERROR(IF(INDEX(AF$1:AF654,MATCH(J655,J$1:J654,0),1)=0,"",INDEX(AF$1:AF654,MATCH(J655,J$1:J654,0),1)),"")</f>
        <v/>
      </c>
      <c r="AG655" s="2" t="str">
        <f>IFERROR(IF(INDEX(AG$1:AG654,MATCH(J655,J$1:J654,0),1)=0,"",INDEX(AG$1:AG654,MATCH(J655,J$1:J654,0),1)),"")</f>
        <v/>
      </c>
      <c r="AU655" s="7"/>
      <c r="AV655" s="47"/>
      <c r="AW655" s="66"/>
      <c r="AX655" s="66"/>
      <c r="AY655" s="66"/>
      <c r="AZ655" s="78"/>
      <c r="BA655" s="66"/>
      <c r="BB655" s="66"/>
      <c r="BC655" s="4"/>
      <c r="BD655" s="69"/>
      <c r="BG655" s="9"/>
      <c r="BM655" s="7" t="str">
        <f t="shared" ca="1" si="132"/>
        <v/>
      </c>
      <c r="BN655" s="75" t="str">
        <f t="shared" si="133"/>
        <v/>
      </c>
      <c r="BO655" s="75" t="str">
        <f t="shared" si="134"/>
        <v/>
      </c>
      <c r="BT655" s="5"/>
      <c r="BU655" s="4" t="str">
        <f>IF(IFERROR(VLOOKUP(C655,C656:C$1993,1,0),"")="","",COUNTIF(C:C,C655))</f>
        <v/>
      </c>
      <c r="BW655" s="5"/>
      <c r="BX655" s="5"/>
      <c r="BY655" s="5" t="str">
        <f>IF(B655="","",IF(BU655="",1+(MAX(BY$2:BY654)),""))</f>
        <v/>
      </c>
      <c r="BZ655" s="5" t="str">
        <f t="shared" si="135"/>
        <v/>
      </c>
      <c r="CA655" s="5" t="str">
        <f t="shared" si="136"/>
        <v/>
      </c>
      <c r="CB655" s="14" t="str">
        <f t="shared" si="137"/>
        <v/>
      </c>
      <c r="CC655" s="25"/>
      <c r="CD655" s="15"/>
      <c r="CE655" s="5" t="str">
        <f t="shared" si="128"/>
        <v/>
      </c>
      <c r="CG655" s="5"/>
      <c r="CH655" s="5" t="str">
        <f t="shared" si="138"/>
        <v/>
      </c>
      <c r="CI655" s="5" t="str">
        <f>IF(J655="","",IFERROR(IF(VLOOKUP(J655,J$2:J654,1,0)=0,"",""),J655))</f>
        <v/>
      </c>
      <c r="CJ655" s="22" t="str">
        <f>IF(CI655="","",(IFERROR(VLOOKUP(MID(CI655,1,1),$DA$2:DE$28,3,0),0)+IFERROR(VLOOKUP(MID(CI655,2,1),DA$2:DE$28,4,0),0)+IFERROR(VLOOKUP(MID(CI655,3,1),DA$2:DE$28,5,0),0)+(ROW(CI655)/1000000000000)))</f>
        <v/>
      </c>
      <c r="CK655" s="5"/>
      <c r="CL655" s="5">
        <v>654</v>
      </c>
      <c r="CM655" s="5" t="str">
        <f>IFERROR(VLOOKUP(CL655,CH$2:CI1731,2,0),"")</f>
        <v/>
      </c>
      <c r="CN655" s="5"/>
      <c r="CP655" s="5"/>
      <c r="DG655" s="5" t="e">
        <f>IF(REPORTE!AH$2="si",IF(C655=VALUE(REPORTE!C$22),IF(SUM(DG656:DG$1993),CONCATENATE(INT(B655),", "),INT(B655)),""),IF(C655=VALUE(REPORTE!C$21),IF(SUM(DG656:DG$1993),CONCATENATE(INT(B655),", "),INT(B655)),""))</f>
        <v>#VALUE!</v>
      </c>
      <c r="DK655" s="5"/>
      <c r="DL655" s="5"/>
      <c r="DM655" s="5"/>
      <c r="DN655" s="5"/>
    </row>
    <row r="656" spans="1:118" ht="15" customHeight="1" x14ac:dyDescent="0.25">
      <c r="A656" s="4" t="str">
        <f t="shared" ca="1" si="130"/>
        <v/>
      </c>
      <c r="B656" s="3"/>
      <c r="D656" s="1" t="str">
        <f>IFERROR(INDEX('padron cfe'!B:B,MATCH(DATOS!C656,'padron cfe'!A:A,0),1),"")</f>
        <v/>
      </c>
      <c r="H656" s="5" t="str">
        <f>IF(F656="","",IFERROR(CONCATENATE("PEUA",VLOOKUP(ESTADO,REPORTE!AV$2:AW$33,2,0),DIDTRITO_FORM,CADER_FORM,IFERROR(INDEX(BS:BS,MATCH(DAY(F656),BR:BR,0),1),DAY(F656)),IFERROR(INDEX(BS:BS,MATCH(MONTH(F656),BR:BR,0),1),MONTH(F656)),YEAR(F656),G656),""))</f>
        <v/>
      </c>
      <c r="K656" s="2" t="str">
        <f>IFERROR(INDEX('padron cfe'!C:C,MATCH(DATOS!C656,'padron cfe'!A:A,0),1),"")</f>
        <v/>
      </c>
      <c r="L656" s="4" t="str">
        <f>IFERROR(IF(VLOOKUP(J656,J$2:L655,3,0)=0,"",VLOOKUP(J656,J$2:L655,3,0)),"")</f>
        <v/>
      </c>
      <c r="M656" s="4" t="str">
        <f>IFERROR(IF(VLOOKUP(J656,J$2:M655,4,0)=0,"",VLOOKUP(J656,J$2:M655,4,0)),"")</f>
        <v/>
      </c>
      <c r="Q656" s="5" t="str">
        <f t="shared" si="129"/>
        <v/>
      </c>
      <c r="S656"/>
      <c r="T656" s="2" t="str">
        <f>IFERROR(INDEX('padron cfe'!D:D,MATCH(DATOS!C656,'padron cfe'!A:A,0),1),"")</f>
        <v/>
      </c>
      <c r="Y656" s="6"/>
      <c r="AA656" s="4" t="str">
        <f t="shared" si="131"/>
        <v/>
      </c>
      <c r="AB656" s="4"/>
      <c r="AC656" s="4"/>
      <c r="AD656" s="4"/>
      <c r="AE656" s="2" t="str">
        <f>IFERROR(IF(INDEX(AE$1:AE655,MATCH(J656,J$1:J655,0),1)=0,"",INDEX(AE$1:AE655,MATCH(J656,J$1:J655,0),1)),"")</f>
        <v/>
      </c>
      <c r="AF656" s="2" t="str">
        <f>IFERROR(IF(INDEX(AF$1:AF655,MATCH(J656,J$1:J655,0),1)=0,"",INDEX(AF$1:AF655,MATCH(J656,J$1:J655,0),1)),"")</f>
        <v/>
      </c>
      <c r="AG656" s="2" t="str">
        <f>IFERROR(IF(INDEX(AG$1:AG655,MATCH(J656,J$1:J655,0),1)=0,"",INDEX(AG$1:AG655,MATCH(J656,J$1:J655,0),1)),"")</f>
        <v/>
      </c>
      <c r="AU656" s="7"/>
      <c r="AV656" s="47"/>
      <c r="AW656" s="66"/>
      <c r="AX656" s="66"/>
      <c r="AY656" s="66"/>
      <c r="AZ656" s="78"/>
      <c r="BA656" s="66"/>
      <c r="BB656" s="66"/>
      <c r="BC656" s="4"/>
      <c r="BD656" s="69"/>
      <c r="BG656" s="9"/>
      <c r="BM656" s="7" t="str">
        <f t="shared" ca="1" si="132"/>
        <v/>
      </c>
      <c r="BN656" s="75" t="str">
        <f t="shared" si="133"/>
        <v/>
      </c>
      <c r="BO656" s="75" t="str">
        <f t="shared" si="134"/>
        <v/>
      </c>
      <c r="BT656" s="5"/>
      <c r="BU656" s="4" t="str">
        <f>IF(IFERROR(VLOOKUP(C656,C657:C$1993,1,0),"")="","",COUNTIF(C:C,C656))</f>
        <v/>
      </c>
      <c r="BW656" s="5"/>
      <c r="BX656" s="5"/>
      <c r="BY656" s="5" t="str">
        <f>IF(B656="","",IF(BU656="",1+(MAX(BY$2:BY655)),""))</f>
        <v/>
      </c>
      <c r="BZ656" s="5" t="str">
        <f t="shared" si="135"/>
        <v/>
      </c>
      <c r="CA656" s="5" t="str">
        <f t="shared" si="136"/>
        <v/>
      </c>
      <c r="CB656" s="14" t="str">
        <f t="shared" si="137"/>
        <v/>
      </c>
      <c r="CC656" s="25"/>
      <c r="CD656" s="15"/>
      <c r="CE656" s="5" t="str">
        <f t="shared" si="128"/>
        <v/>
      </c>
      <c r="CG656" s="5"/>
      <c r="CH656" s="5" t="str">
        <f t="shared" si="138"/>
        <v/>
      </c>
      <c r="CI656" s="5" t="str">
        <f>IF(J656="","",IFERROR(IF(VLOOKUP(J656,J$2:J655,1,0)=0,"",""),J656))</f>
        <v/>
      </c>
      <c r="CJ656" s="22" t="str">
        <f>IF(CI656="","",(IFERROR(VLOOKUP(MID(CI656,1,1),$DA$2:DE$28,3,0),0)+IFERROR(VLOOKUP(MID(CI656,2,1),DA$2:DE$28,4,0),0)+IFERROR(VLOOKUP(MID(CI656,3,1),DA$2:DE$28,5,0),0)+(ROW(CI656)/1000000000000)))</f>
        <v/>
      </c>
      <c r="CK656" s="5"/>
      <c r="CL656" s="5">
        <v>655</v>
      </c>
      <c r="CM656" s="5" t="str">
        <f>IFERROR(VLOOKUP(CL656,CH$2:CI1732,2,0),"")</f>
        <v/>
      </c>
      <c r="CN656" s="5"/>
      <c r="CP656" s="5"/>
      <c r="DG656" s="5" t="e">
        <f>IF(REPORTE!AH$2="si",IF(C656=VALUE(REPORTE!C$22),IF(SUM(DG657:DG$1993),CONCATENATE(INT(B656),", "),INT(B656)),""),IF(C656=VALUE(REPORTE!C$21),IF(SUM(DG657:DG$1993),CONCATENATE(INT(B656),", "),INT(B656)),""))</f>
        <v>#VALUE!</v>
      </c>
      <c r="DK656" s="5"/>
      <c r="DL656" s="5"/>
      <c r="DM656" s="5"/>
      <c r="DN656" s="5"/>
    </row>
    <row r="657" spans="1:118" ht="15" customHeight="1" x14ac:dyDescent="0.25">
      <c r="A657" s="4" t="str">
        <f t="shared" ca="1" si="130"/>
        <v/>
      </c>
      <c r="B657" s="3"/>
      <c r="D657" s="1" t="str">
        <f>IFERROR(INDEX('padron cfe'!B:B,MATCH(DATOS!C657,'padron cfe'!A:A,0),1),"")</f>
        <v/>
      </c>
      <c r="H657" s="5" t="str">
        <f>IF(F657="","",IFERROR(CONCATENATE("PEUA",VLOOKUP(ESTADO,REPORTE!AV$2:AW$33,2,0),DIDTRITO_FORM,CADER_FORM,IFERROR(INDEX(BS:BS,MATCH(DAY(F657),BR:BR,0),1),DAY(F657)),IFERROR(INDEX(BS:BS,MATCH(MONTH(F657),BR:BR,0),1),MONTH(F657)),YEAR(F657),G657),""))</f>
        <v/>
      </c>
      <c r="K657" s="2" t="str">
        <f>IFERROR(INDEX('padron cfe'!C:C,MATCH(DATOS!C657,'padron cfe'!A:A,0),1),"")</f>
        <v/>
      </c>
      <c r="L657" s="4" t="str">
        <f>IFERROR(IF(VLOOKUP(J657,J$2:L656,3,0)=0,"",VLOOKUP(J657,J$2:L656,3,0)),"")</f>
        <v/>
      </c>
      <c r="M657" s="4" t="str">
        <f>IFERROR(IF(VLOOKUP(J657,J$2:M656,4,0)=0,"",VLOOKUP(J657,J$2:M656,4,0)),"")</f>
        <v/>
      </c>
      <c r="Q657" s="5" t="str">
        <f t="shared" si="129"/>
        <v/>
      </c>
      <c r="S657"/>
      <c r="T657" s="2" t="str">
        <f>IFERROR(INDEX('padron cfe'!D:D,MATCH(DATOS!C657,'padron cfe'!A:A,0),1),"")</f>
        <v/>
      </c>
      <c r="Y657" s="6"/>
      <c r="AA657" s="4" t="str">
        <f t="shared" si="131"/>
        <v/>
      </c>
      <c r="AB657" s="4"/>
      <c r="AC657" s="4"/>
      <c r="AD657" s="4"/>
      <c r="AE657" s="2" t="str">
        <f>IFERROR(IF(INDEX(AE$1:AE656,MATCH(J657,J$1:J656,0),1)=0,"",INDEX(AE$1:AE656,MATCH(J657,J$1:J656,0),1)),"")</f>
        <v/>
      </c>
      <c r="AF657" s="2" t="str">
        <f>IFERROR(IF(INDEX(AF$1:AF656,MATCH(J657,J$1:J656,0),1)=0,"",INDEX(AF$1:AF656,MATCH(J657,J$1:J656,0),1)),"")</f>
        <v/>
      </c>
      <c r="AG657" s="2" t="str">
        <f>IFERROR(IF(INDEX(AG$1:AG656,MATCH(J657,J$1:J656,0),1)=0,"",INDEX(AG$1:AG656,MATCH(J657,J$1:J656,0),1)),"")</f>
        <v/>
      </c>
      <c r="AU657" s="7"/>
      <c r="AV657" s="47"/>
      <c r="AW657" s="66"/>
      <c r="AX657" s="66"/>
      <c r="AY657" s="66"/>
      <c r="AZ657" s="78"/>
      <c r="BA657" s="66"/>
      <c r="BB657" s="66"/>
      <c r="BC657" s="4"/>
      <c r="BD657" s="69"/>
      <c r="BG657" s="9"/>
      <c r="BM657" s="7" t="str">
        <f t="shared" ca="1" si="132"/>
        <v/>
      </c>
      <c r="BN657" s="75" t="str">
        <f t="shared" si="133"/>
        <v/>
      </c>
      <c r="BO657" s="75" t="str">
        <f t="shared" si="134"/>
        <v/>
      </c>
      <c r="BT657" s="5"/>
      <c r="BU657" s="4" t="str">
        <f>IF(IFERROR(VLOOKUP(C657,C658:C$1993,1,0),"")="","",COUNTIF(C:C,C657))</f>
        <v/>
      </c>
      <c r="BW657" s="5"/>
      <c r="BX657" s="5"/>
      <c r="BY657" s="5" t="str">
        <f>IF(B657="","",IF(BU657="",1+(MAX(BY$2:BY656)),""))</f>
        <v/>
      </c>
      <c r="BZ657" s="5" t="str">
        <f t="shared" si="135"/>
        <v/>
      </c>
      <c r="CA657" s="5" t="str">
        <f t="shared" si="136"/>
        <v/>
      </c>
      <c r="CB657" s="14" t="str">
        <f t="shared" si="137"/>
        <v/>
      </c>
      <c r="CC657" s="25"/>
      <c r="CD657" s="15"/>
      <c r="CE657" s="5" t="str">
        <f t="shared" si="128"/>
        <v/>
      </c>
      <c r="CG657" s="5"/>
      <c r="CH657" s="5" t="str">
        <f t="shared" si="138"/>
        <v/>
      </c>
      <c r="CI657" s="5" t="str">
        <f>IF(J657="","",IFERROR(IF(VLOOKUP(J657,J$2:J656,1,0)=0,"",""),J657))</f>
        <v/>
      </c>
      <c r="CJ657" s="22" t="str">
        <f>IF(CI657="","",(IFERROR(VLOOKUP(MID(CI657,1,1),$DA$2:DE$28,3,0),0)+IFERROR(VLOOKUP(MID(CI657,2,1),DA$2:DE$28,4,0),0)+IFERROR(VLOOKUP(MID(CI657,3,1),DA$2:DE$28,5,0),0)+(ROW(CI657)/1000000000000)))</f>
        <v/>
      </c>
      <c r="CK657" s="5"/>
      <c r="CL657" s="5">
        <v>656</v>
      </c>
      <c r="CM657" s="5" t="str">
        <f>IFERROR(VLOOKUP(CL657,CH$2:CI1733,2,0),"")</f>
        <v/>
      </c>
      <c r="CN657" s="5"/>
      <c r="CP657" s="5"/>
      <c r="DG657" s="5" t="e">
        <f>IF(REPORTE!AH$2="si",IF(C657=VALUE(REPORTE!C$22),IF(SUM(DG658:DG$1993),CONCATENATE(INT(B657),", "),INT(B657)),""),IF(C657=VALUE(REPORTE!C$21),IF(SUM(DG658:DG$1993),CONCATENATE(INT(B657),", "),INT(B657)),""))</f>
        <v>#VALUE!</v>
      </c>
      <c r="DK657" s="5"/>
      <c r="DL657" s="5"/>
      <c r="DM657" s="5"/>
      <c r="DN657" s="5"/>
    </row>
    <row r="658" spans="1:118" ht="15" customHeight="1" x14ac:dyDescent="0.25">
      <c r="A658" s="4" t="str">
        <f t="shared" ca="1" si="130"/>
        <v/>
      </c>
      <c r="B658" s="3"/>
      <c r="D658" s="1" t="str">
        <f>IFERROR(INDEX('padron cfe'!B:B,MATCH(DATOS!C658,'padron cfe'!A:A,0),1),"")</f>
        <v/>
      </c>
      <c r="H658" s="5" t="str">
        <f>IF(F658="","",IFERROR(CONCATENATE("PEUA",VLOOKUP(ESTADO,REPORTE!AV$2:AW$33,2,0),DIDTRITO_FORM,CADER_FORM,IFERROR(INDEX(BS:BS,MATCH(DAY(F658),BR:BR,0),1),DAY(F658)),IFERROR(INDEX(BS:BS,MATCH(MONTH(F658),BR:BR,0),1),MONTH(F658)),YEAR(F658),G658),""))</f>
        <v/>
      </c>
      <c r="K658" s="2" t="str">
        <f>IFERROR(INDEX('padron cfe'!C:C,MATCH(DATOS!C658,'padron cfe'!A:A,0),1),"")</f>
        <v/>
      </c>
      <c r="L658" s="4" t="str">
        <f>IFERROR(IF(VLOOKUP(J658,J$2:L657,3,0)=0,"",VLOOKUP(J658,J$2:L657,3,0)),"")</f>
        <v/>
      </c>
      <c r="M658" s="4" t="str">
        <f>IFERROR(IF(VLOOKUP(J658,J$2:M657,4,0)=0,"",VLOOKUP(J658,J$2:M657,4,0)),"")</f>
        <v/>
      </c>
      <c r="Q658" s="5" t="str">
        <f t="shared" si="129"/>
        <v/>
      </c>
      <c r="S658"/>
      <c r="T658" s="2" t="str">
        <f>IFERROR(INDEX('padron cfe'!D:D,MATCH(DATOS!C658,'padron cfe'!A:A,0),1),"")</f>
        <v/>
      </c>
      <c r="Y658" s="6"/>
      <c r="AA658" s="4" t="str">
        <f t="shared" si="131"/>
        <v/>
      </c>
      <c r="AB658" s="4"/>
      <c r="AC658" s="4"/>
      <c r="AD658" s="4"/>
      <c r="AE658" s="2" t="str">
        <f>IFERROR(IF(INDEX(AE$1:AE657,MATCH(J658,J$1:J657,0),1)=0,"",INDEX(AE$1:AE657,MATCH(J658,J$1:J657,0),1)),"")</f>
        <v/>
      </c>
      <c r="AF658" s="2" t="str">
        <f>IFERROR(IF(INDEX(AF$1:AF657,MATCH(J658,J$1:J657,0),1)=0,"",INDEX(AF$1:AF657,MATCH(J658,J$1:J657,0),1)),"")</f>
        <v/>
      </c>
      <c r="AG658" s="2" t="str">
        <f>IFERROR(IF(INDEX(AG$1:AG657,MATCH(J658,J$1:J657,0),1)=0,"",INDEX(AG$1:AG657,MATCH(J658,J$1:J657,0),1)),"")</f>
        <v/>
      </c>
      <c r="AU658" s="7"/>
      <c r="AV658" s="47"/>
      <c r="AW658" s="66"/>
      <c r="AX658" s="66"/>
      <c r="AY658" s="66"/>
      <c r="AZ658" s="78"/>
      <c r="BA658" s="66"/>
      <c r="BB658" s="66"/>
      <c r="BC658" s="4"/>
      <c r="BD658" s="69"/>
      <c r="BG658" s="9"/>
      <c r="BM658" s="7" t="str">
        <f t="shared" ca="1" si="132"/>
        <v/>
      </c>
      <c r="BN658" s="75" t="str">
        <f t="shared" si="133"/>
        <v/>
      </c>
      <c r="BO658" s="75" t="str">
        <f t="shared" si="134"/>
        <v/>
      </c>
      <c r="BT658" s="5"/>
      <c r="BU658" s="4" t="str">
        <f>IF(IFERROR(VLOOKUP(C658,C659:C$1993,1,0),"")="","",COUNTIF(C:C,C658))</f>
        <v/>
      </c>
      <c r="BW658" s="5"/>
      <c r="BX658" s="5"/>
      <c r="BY658" s="5" t="str">
        <f>IF(B658="","",IF(BU658="",1+(MAX(BY$2:BY657)),""))</f>
        <v/>
      </c>
      <c r="BZ658" s="5" t="str">
        <f t="shared" si="135"/>
        <v/>
      </c>
      <c r="CA658" s="5" t="str">
        <f t="shared" si="136"/>
        <v/>
      </c>
      <c r="CB658" s="14" t="str">
        <f t="shared" si="137"/>
        <v/>
      </c>
      <c r="CC658" s="25"/>
      <c r="CD658" s="15"/>
      <c r="CE658" s="5" t="str">
        <f t="shared" si="128"/>
        <v/>
      </c>
      <c r="CG658" s="5"/>
      <c r="CH658" s="5" t="str">
        <f t="shared" si="138"/>
        <v/>
      </c>
      <c r="CI658" s="5" t="str">
        <f>IF(J658="","",IFERROR(IF(VLOOKUP(J658,J$2:J657,1,0)=0,"",""),J658))</f>
        <v/>
      </c>
      <c r="CJ658" s="22" t="str">
        <f>IF(CI658="","",(IFERROR(VLOOKUP(MID(CI658,1,1),$DA$2:DE$28,3,0),0)+IFERROR(VLOOKUP(MID(CI658,2,1),DA$2:DE$28,4,0),0)+IFERROR(VLOOKUP(MID(CI658,3,1),DA$2:DE$28,5,0),0)+(ROW(CI658)/1000000000000)))</f>
        <v/>
      </c>
      <c r="CK658" s="5"/>
      <c r="CL658" s="5">
        <v>657</v>
      </c>
      <c r="CM658" s="5" t="str">
        <f>IFERROR(VLOOKUP(CL658,CH$2:CI1734,2,0),"")</f>
        <v/>
      </c>
      <c r="CN658" s="5"/>
      <c r="CP658" s="5"/>
      <c r="DG658" s="5" t="e">
        <f>IF(REPORTE!AH$2="si",IF(C658=VALUE(REPORTE!C$22),IF(SUM(DG659:DG$1993),CONCATENATE(INT(B658),", "),INT(B658)),""),IF(C658=VALUE(REPORTE!C$21),IF(SUM(DG659:DG$1993),CONCATENATE(INT(B658),", "),INT(B658)),""))</f>
        <v>#VALUE!</v>
      </c>
      <c r="DK658" s="5"/>
      <c r="DL658" s="5"/>
      <c r="DM658" s="5"/>
      <c r="DN658" s="5"/>
    </row>
    <row r="659" spans="1:118" ht="15" customHeight="1" x14ac:dyDescent="0.25">
      <c r="A659" s="4" t="str">
        <f t="shared" ca="1" si="130"/>
        <v/>
      </c>
      <c r="B659" s="3"/>
      <c r="D659" s="1" t="str">
        <f>IFERROR(INDEX('padron cfe'!B:B,MATCH(DATOS!C659,'padron cfe'!A:A,0),1),"")</f>
        <v/>
      </c>
      <c r="H659" s="5" t="str">
        <f>IF(F659="","",IFERROR(CONCATENATE("PEUA",VLOOKUP(ESTADO,REPORTE!AV$2:AW$33,2,0),DIDTRITO_FORM,CADER_FORM,IFERROR(INDEX(BS:BS,MATCH(DAY(F659),BR:BR,0),1),DAY(F659)),IFERROR(INDEX(BS:BS,MATCH(MONTH(F659),BR:BR,0),1),MONTH(F659)),YEAR(F659),G659),""))</f>
        <v/>
      </c>
      <c r="K659" s="2" t="str">
        <f>IFERROR(INDEX('padron cfe'!C:C,MATCH(DATOS!C659,'padron cfe'!A:A,0),1),"")</f>
        <v/>
      </c>
      <c r="L659" s="4" t="str">
        <f>IFERROR(IF(VLOOKUP(J659,J$2:L658,3,0)=0,"",VLOOKUP(J659,J$2:L658,3,0)),"")</f>
        <v/>
      </c>
      <c r="M659" s="4" t="str">
        <f>IFERROR(IF(VLOOKUP(J659,J$2:M658,4,0)=0,"",VLOOKUP(J659,J$2:M658,4,0)),"")</f>
        <v/>
      </c>
      <c r="Q659" s="5" t="str">
        <f t="shared" si="129"/>
        <v/>
      </c>
      <c r="S659"/>
      <c r="T659" s="2" t="str">
        <f>IFERROR(INDEX('padron cfe'!D:D,MATCH(DATOS!C659,'padron cfe'!A:A,0),1),"")</f>
        <v/>
      </c>
      <c r="Y659" s="6"/>
      <c r="AA659" s="4" t="str">
        <f t="shared" si="131"/>
        <v/>
      </c>
      <c r="AB659" s="4"/>
      <c r="AC659" s="4"/>
      <c r="AD659" s="4"/>
      <c r="AE659" s="2" t="str">
        <f>IFERROR(IF(INDEX(AE$1:AE658,MATCH(J659,J$1:J658,0),1)=0,"",INDEX(AE$1:AE658,MATCH(J659,J$1:J658,0),1)),"")</f>
        <v/>
      </c>
      <c r="AF659" s="2" t="str">
        <f>IFERROR(IF(INDEX(AF$1:AF658,MATCH(J659,J$1:J658,0),1)=0,"",INDEX(AF$1:AF658,MATCH(J659,J$1:J658,0),1)),"")</f>
        <v/>
      </c>
      <c r="AG659" s="2" t="str">
        <f>IFERROR(IF(INDEX(AG$1:AG658,MATCH(J659,J$1:J658,0),1)=0,"",INDEX(AG$1:AG658,MATCH(J659,J$1:J658,0),1)),"")</f>
        <v/>
      </c>
      <c r="AU659" s="7"/>
      <c r="AV659" s="47"/>
      <c r="AW659" s="66"/>
      <c r="AX659" s="66"/>
      <c r="AY659" s="66"/>
      <c r="AZ659" s="78"/>
      <c r="BA659" s="66"/>
      <c r="BB659" s="66"/>
      <c r="BC659" s="4"/>
      <c r="BD659" s="69"/>
      <c r="BG659" s="9"/>
      <c r="BM659" s="7" t="str">
        <f t="shared" ca="1" si="132"/>
        <v/>
      </c>
      <c r="BN659" s="75" t="str">
        <f t="shared" si="133"/>
        <v/>
      </c>
      <c r="BO659" s="75" t="str">
        <f t="shared" si="134"/>
        <v/>
      </c>
      <c r="BT659" s="5"/>
      <c r="BU659" s="4" t="str">
        <f>IF(IFERROR(VLOOKUP(C659,C660:C$1993,1,0),"")="","",COUNTIF(C:C,C659))</f>
        <v/>
      </c>
      <c r="BW659" s="5"/>
      <c r="BX659" s="5"/>
      <c r="BY659" s="5" t="str">
        <f>IF(B659="","",IF(BU659="",1+(MAX(BY$2:BY658)),""))</f>
        <v/>
      </c>
      <c r="BZ659" s="5" t="str">
        <f t="shared" si="135"/>
        <v/>
      </c>
      <c r="CA659" s="5" t="str">
        <f t="shared" si="136"/>
        <v/>
      </c>
      <c r="CB659" s="14" t="str">
        <f t="shared" si="137"/>
        <v/>
      </c>
      <c r="CC659" s="25"/>
      <c r="CD659" s="15"/>
      <c r="CE659" s="5" t="str">
        <f t="shared" si="128"/>
        <v/>
      </c>
      <c r="CG659" s="5"/>
      <c r="CH659" s="5" t="str">
        <f t="shared" si="138"/>
        <v/>
      </c>
      <c r="CI659" s="5" t="str">
        <f>IF(J659="","",IFERROR(IF(VLOOKUP(J659,J$2:J658,1,0)=0,"",""),J659))</f>
        <v/>
      </c>
      <c r="CJ659" s="22" t="str">
        <f>IF(CI659="","",(IFERROR(VLOOKUP(MID(CI659,1,1),$DA$2:DE$28,3,0),0)+IFERROR(VLOOKUP(MID(CI659,2,1),DA$2:DE$28,4,0),0)+IFERROR(VLOOKUP(MID(CI659,3,1),DA$2:DE$28,5,0),0)+(ROW(CI659)/1000000000000)))</f>
        <v/>
      </c>
      <c r="CK659" s="5"/>
      <c r="CL659" s="5">
        <v>658</v>
      </c>
      <c r="CM659" s="5" t="str">
        <f>IFERROR(VLOOKUP(CL659,CH$2:CI1735,2,0),"")</f>
        <v/>
      </c>
      <c r="CN659" s="5"/>
      <c r="CP659" s="5"/>
      <c r="DG659" s="5" t="e">
        <f>IF(REPORTE!AH$2="si",IF(C659=VALUE(REPORTE!C$22),IF(SUM(DG660:DG$1993),CONCATENATE(INT(B659),", "),INT(B659)),""),IF(C659=VALUE(REPORTE!C$21),IF(SUM(DG660:DG$1993),CONCATENATE(INT(B659),", "),INT(B659)),""))</f>
        <v>#VALUE!</v>
      </c>
      <c r="DK659" s="5"/>
      <c r="DL659" s="5"/>
      <c r="DM659" s="5"/>
      <c r="DN659" s="5"/>
    </row>
    <row r="660" spans="1:118" ht="15" customHeight="1" x14ac:dyDescent="0.25">
      <c r="A660" s="4" t="str">
        <f t="shared" ca="1" si="130"/>
        <v/>
      </c>
      <c r="B660" s="3"/>
      <c r="D660" s="1" t="str">
        <f>IFERROR(INDEX('padron cfe'!B:B,MATCH(DATOS!C660,'padron cfe'!A:A,0),1),"")</f>
        <v/>
      </c>
      <c r="H660" s="5" t="str">
        <f>IF(F660="","",IFERROR(CONCATENATE("PEUA",VLOOKUP(ESTADO,REPORTE!AV$2:AW$33,2,0),DIDTRITO_FORM,CADER_FORM,IFERROR(INDEX(BS:BS,MATCH(DAY(F660),BR:BR,0),1),DAY(F660)),IFERROR(INDEX(BS:BS,MATCH(MONTH(F660),BR:BR,0),1),MONTH(F660)),YEAR(F660),G660),""))</f>
        <v/>
      </c>
      <c r="K660" s="2" t="str">
        <f>IFERROR(INDEX('padron cfe'!C:C,MATCH(DATOS!C660,'padron cfe'!A:A,0),1),"")</f>
        <v/>
      </c>
      <c r="L660" s="4" t="str">
        <f>IFERROR(IF(VLOOKUP(J660,J$2:L659,3,0)=0,"",VLOOKUP(J660,J$2:L659,3,0)),"")</f>
        <v/>
      </c>
      <c r="M660" s="4" t="str">
        <f>IFERROR(IF(VLOOKUP(J660,J$2:M659,4,0)=0,"",VLOOKUP(J660,J$2:M659,4,0)),"")</f>
        <v/>
      </c>
      <c r="Q660" s="5" t="str">
        <f t="shared" si="129"/>
        <v/>
      </c>
      <c r="S660"/>
      <c r="T660" s="2" t="str">
        <f>IFERROR(INDEX('padron cfe'!D:D,MATCH(DATOS!C660,'padron cfe'!A:A,0),1),"")</f>
        <v/>
      </c>
      <c r="Y660" s="6"/>
      <c r="AA660" s="4" t="str">
        <f t="shared" si="131"/>
        <v/>
      </c>
      <c r="AB660" s="4"/>
      <c r="AC660" s="4"/>
      <c r="AD660" s="4"/>
      <c r="AE660" s="2" t="str">
        <f>IFERROR(IF(INDEX(AE$1:AE659,MATCH(J660,J$1:J659,0),1)=0,"",INDEX(AE$1:AE659,MATCH(J660,J$1:J659,0),1)),"")</f>
        <v/>
      </c>
      <c r="AF660" s="2" t="str">
        <f>IFERROR(IF(INDEX(AF$1:AF659,MATCH(J660,J$1:J659,0),1)=0,"",INDEX(AF$1:AF659,MATCH(J660,J$1:J659,0),1)),"")</f>
        <v/>
      </c>
      <c r="AG660" s="2" t="str">
        <f>IFERROR(IF(INDEX(AG$1:AG659,MATCH(J660,J$1:J659,0),1)=0,"",INDEX(AG$1:AG659,MATCH(J660,J$1:J659,0),1)),"")</f>
        <v/>
      </c>
      <c r="AU660" s="7"/>
      <c r="AV660" s="47"/>
      <c r="AW660" s="66"/>
      <c r="AX660" s="66"/>
      <c r="AY660" s="66"/>
      <c r="AZ660" s="78"/>
      <c r="BA660" s="66"/>
      <c r="BB660" s="66"/>
      <c r="BC660" s="4"/>
      <c r="BD660" s="69"/>
      <c r="BG660" s="9"/>
      <c r="BM660" s="7" t="str">
        <f t="shared" ca="1" si="132"/>
        <v/>
      </c>
      <c r="BN660" s="75" t="str">
        <f t="shared" si="133"/>
        <v/>
      </c>
      <c r="BO660" s="75" t="str">
        <f t="shared" si="134"/>
        <v/>
      </c>
      <c r="BT660" s="5"/>
      <c r="BU660" s="4" t="str">
        <f>IF(IFERROR(VLOOKUP(C660,C661:C$1993,1,0),"")="","",COUNTIF(C:C,C660))</f>
        <v/>
      </c>
      <c r="BW660" s="5"/>
      <c r="BX660" s="5"/>
      <c r="BY660" s="5" t="str">
        <f>IF(B660="","",IF(BU660="",1+(MAX(BY$2:BY659)),""))</f>
        <v/>
      </c>
      <c r="BZ660" s="5" t="str">
        <f t="shared" si="135"/>
        <v/>
      </c>
      <c r="CA660" s="5" t="str">
        <f t="shared" si="136"/>
        <v/>
      </c>
      <c r="CB660" s="14" t="str">
        <f t="shared" si="137"/>
        <v/>
      </c>
      <c r="CC660" s="25"/>
      <c r="CD660" s="15"/>
      <c r="CE660" s="5" t="str">
        <f t="shared" si="128"/>
        <v/>
      </c>
      <c r="CG660" s="5"/>
      <c r="CH660" s="5" t="str">
        <f t="shared" si="138"/>
        <v/>
      </c>
      <c r="CI660" s="5" t="str">
        <f>IF(J660="","",IFERROR(IF(VLOOKUP(J660,J$2:J659,1,0)=0,"",""),J660))</f>
        <v/>
      </c>
      <c r="CJ660" s="22" t="str">
        <f>IF(CI660="","",(IFERROR(VLOOKUP(MID(CI660,1,1),$DA$2:DE$28,3,0),0)+IFERROR(VLOOKUP(MID(CI660,2,1),DA$2:DE$28,4,0),0)+IFERROR(VLOOKUP(MID(CI660,3,1),DA$2:DE$28,5,0),0)+(ROW(CI660)/1000000000000)))</f>
        <v/>
      </c>
      <c r="CK660" s="5"/>
      <c r="CL660" s="5">
        <v>659</v>
      </c>
      <c r="CM660" s="5" t="str">
        <f>IFERROR(VLOOKUP(CL660,CH$2:CI1736,2,0),"")</f>
        <v/>
      </c>
      <c r="CN660" s="5"/>
      <c r="CP660" s="5"/>
      <c r="DG660" s="5" t="e">
        <f>IF(REPORTE!AH$2="si",IF(C660=VALUE(REPORTE!C$22),IF(SUM(DG661:DG$1993),CONCATENATE(INT(B660),", "),INT(B660)),""),IF(C660=VALUE(REPORTE!C$21),IF(SUM(DG661:DG$1993),CONCATENATE(INT(B660),", "),INT(B660)),""))</f>
        <v>#VALUE!</v>
      </c>
      <c r="DK660" s="5"/>
      <c r="DL660" s="5"/>
      <c r="DM660" s="5"/>
      <c r="DN660" s="5"/>
    </row>
    <row r="661" spans="1:118" ht="15" customHeight="1" x14ac:dyDescent="0.25">
      <c r="A661" s="4" t="str">
        <f t="shared" ca="1" si="130"/>
        <v/>
      </c>
      <c r="B661" s="3"/>
      <c r="D661" s="1" t="str">
        <f>IFERROR(INDEX('padron cfe'!B:B,MATCH(DATOS!C661,'padron cfe'!A:A,0),1),"")</f>
        <v/>
      </c>
      <c r="H661" s="5" t="str">
        <f>IF(F661="","",IFERROR(CONCATENATE("PEUA",VLOOKUP(ESTADO,REPORTE!AV$2:AW$33,2,0),DIDTRITO_FORM,CADER_FORM,IFERROR(INDEX(BS:BS,MATCH(DAY(F661),BR:BR,0),1),DAY(F661)),IFERROR(INDEX(BS:BS,MATCH(MONTH(F661),BR:BR,0),1),MONTH(F661)),YEAR(F661),G661),""))</f>
        <v/>
      </c>
      <c r="K661" s="2" t="str">
        <f>IFERROR(INDEX('padron cfe'!C:C,MATCH(DATOS!C661,'padron cfe'!A:A,0),1),"")</f>
        <v/>
      </c>
      <c r="L661" s="4" t="str">
        <f>IFERROR(IF(VLOOKUP(J661,J$2:L660,3,0)=0,"",VLOOKUP(J661,J$2:L660,3,0)),"")</f>
        <v/>
      </c>
      <c r="M661" s="4" t="str">
        <f>IFERROR(IF(VLOOKUP(J661,J$2:M660,4,0)=0,"",VLOOKUP(J661,J$2:M660,4,0)),"")</f>
        <v/>
      </c>
      <c r="Q661" s="5" t="str">
        <f t="shared" si="129"/>
        <v/>
      </c>
      <c r="S661"/>
      <c r="T661" s="2" t="str">
        <f>IFERROR(INDEX('padron cfe'!D:D,MATCH(DATOS!C661,'padron cfe'!A:A,0),1),"")</f>
        <v/>
      </c>
      <c r="Y661" s="6"/>
      <c r="AA661" s="4" t="str">
        <f t="shared" si="131"/>
        <v/>
      </c>
      <c r="AB661" s="4"/>
      <c r="AC661" s="4"/>
      <c r="AD661" s="4"/>
      <c r="AE661" s="2" t="str">
        <f>IFERROR(IF(INDEX(AE$1:AE660,MATCH(J661,J$1:J660,0),1)=0,"",INDEX(AE$1:AE660,MATCH(J661,J$1:J660,0),1)),"")</f>
        <v/>
      </c>
      <c r="AF661" s="2" t="str">
        <f>IFERROR(IF(INDEX(AF$1:AF660,MATCH(J661,J$1:J660,0),1)=0,"",INDEX(AF$1:AF660,MATCH(J661,J$1:J660,0),1)),"")</f>
        <v/>
      </c>
      <c r="AG661" s="2" t="str">
        <f>IFERROR(IF(INDEX(AG$1:AG660,MATCH(J661,J$1:J660,0),1)=0,"",INDEX(AG$1:AG660,MATCH(J661,J$1:J660,0),1)),"")</f>
        <v/>
      </c>
      <c r="AU661" s="7"/>
      <c r="AV661" s="47"/>
      <c r="AW661" s="66"/>
      <c r="AX661" s="66"/>
      <c r="AY661" s="66"/>
      <c r="AZ661" s="78"/>
      <c r="BA661" s="66"/>
      <c r="BB661" s="66"/>
      <c r="BC661" s="4"/>
      <c r="BD661" s="69"/>
      <c r="BG661" s="9"/>
      <c r="BM661" s="7" t="str">
        <f t="shared" ca="1" si="132"/>
        <v/>
      </c>
      <c r="BN661" s="75" t="str">
        <f t="shared" si="133"/>
        <v/>
      </c>
      <c r="BO661" s="75" t="str">
        <f t="shared" si="134"/>
        <v/>
      </c>
      <c r="BT661" s="5"/>
      <c r="BU661" s="4" t="str">
        <f>IF(IFERROR(VLOOKUP(C661,C662:C$1993,1,0),"")="","",COUNTIF(C:C,C661))</f>
        <v/>
      </c>
      <c r="BW661" s="5"/>
      <c r="BX661" s="5"/>
      <c r="BY661" s="5" t="str">
        <f>IF(B661="","",IF(BU661="",1+(MAX(BY$2:BY660)),""))</f>
        <v/>
      </c>
      <c r="BZ661" s="5" t="str">
        <f t="shared" si="135"/>
        <v/>
      </c>
      <c r="CA661" s="5" t="str">
        <f t="shared" si="136"/>
        <v/>
      </c>
      <c r="CB661" s="14" t="str">
        <f t="shared" si="137"/>
        <v/>
      </c>
      <c r="CC661" s="25"/>
      <c r="CD661" s="15"/>
      <c r="CE661" s="5" t="str">
        <f t="shared" si="128"/>
        <v/>
      </c>
      <c r="CG661" s="5"/>
      <c r="CH661" s="5" t="str">
        <f t="shared" si="138"/>
        <v/>
      </c>
      <c r="CI661" s="5" t="str">
        <f>IF(J661="","",IFERROR(IF(VLOOKUP(J661,J$2:J660,1,0)=0,"",""),J661))</f>
        <v/>
      </c>
      <c r="CJ661" s="22" t="str">
        <f>IF(CI661="","",(IFERROR(VLOOKUP(MID(CI661,1,1),$DA$2:DE$28,3,0),0)+IFERROR(VLOOKUP(MID(CI661,2,1),DA$2:DE$28,4,0),0)+IFERROR(VLOOKUP(MID(CI661,3,1),DA$2:DE$28,5,0),0)+(ROW(CI661)/1000000000000)))</f>
        <v/>
      </c>
      <c r="CK661" s="5"/>
      <c r="CL661" s="5">
        <v>660</v>
      </c>
      <c r="CM661" s="5" t="str">
        <f>IFERROR(VLOOKUP(CL661,CH$2:CI1737,2,0),"")</f>
        <v/>
      </c>
      <c r="CN661" s="5"/>
      <c r="CP661" s="5"/>
      <c r="DG661" s="5" t="e">
        <f>IF(REPORTE!AH$2="si",IF(C661=VALUE(REPORTE!C$22),IF(SUM(DG662:DG$1993),CONCATENATE(INT(B661),", "),INT(B661)),""),IF(C661=VALUE(REPORTE!C$21),IF(SUM(DG662:DG$1993),CONCATENATE(INT(B661),", "),INT(B661)),""))</f>
        <v>#VALUE!</v>
      </c>
      <c r="DK661" s="5"/>
      <c r="DL661" s="5"/>
      <c r="DM661" s="5"/>
      <c r="DN661" s="5"/>
    </row>
    <row r="662" spans="1:118" ht="15" customHeight="1" x14ac:dyDescent="0.25">
      <c r="A662" s="4" t="str">
        <f t="shared" ca="1" si="130"/>
        <v/>
      </c>
      <c r="B662" s="3"/>
      <c r="D662" s="1" t="str">
        <f>IFERROR(INDEX('padron cfe'!B:B,MATCH(DATOS!C662,'padron cfe'!A:A,0),1),"")</f>
        <v/>
      </c>
      <c r="H662" s="5" t="str">
        <f>IF(F662="","",IFERROR(CONCATENATE("PEUA",VLOOKUP(ESTADO,REPORTE!AV$2:AW$33,2,0),DIDTRITO_FORM,CADER_FORM,IFERROR(INDEX(BS:BS,MATCH(DAY(F662),BR:BR,0),1),DAY(F662)),IFERROR(INDEX(BS:BS,MATCH(MONTH(F662),BR:BR,0),1),MONTH(F662)),YEAR(F662),G662),""))</f>
        <v/>
      </c>
      <c r="K662" s="2" t="str">
        <f>IFERROR(INDEX('padron cfe'!C:C,MATCH(DATOS!C662,'padron cfe'!A:A,0),1),"")</f>
        <v/>
      </c>
      <c r="L662" s="4" t="str">
        <f>IFERROR(IF(VLOOKUP(J662,J$2:L661,3,0)=0,"",VLOOKUP(J662,J$2:L661,3,0)),"")</f>
        <v/>
      </c>
      <c r="M662" s="4" t="str">
        <f>IFERROR(IF(VLOOKUP(J662,J$2:M661,4,0)=0,"",VLOOKUP(J662,J$2:M661,4,0)),"")</f>
        <v/>
      </c>
      <c r="Q662" s="5" t="str">
        <f t="shared" si="129"/>
        <v/>
      </c>
      <c r="S662"/>
      <c r="T662" s="2" t="str">
        <f>IFERROR(INDEX('padron cfe'!D:D,MATCH(DATOS!C662,'padron cfe'!A:A,0),1),"")</f>
        <v/>
      </c>
      <c r="Y662" s="6"/>
      <c r="AA662" s="4" t="str">
        <f t="shared" si="131"/>
        <v/>
      </c>
      <c r="AB662" s="4"/>
      <c r="AC662" s="4"/>
      <c r="AD662" s="4"/>
      <c r="AE662" s="2" t="str">
        <f>IFERROR(IF(INDEX(AE$1:AE661,MATCH(J662,J$1:J661,0),1)=0,"",INDEX(AE$1:AE661,MATCH(J662,J$1:J661,0),1)),"")</f>
        <v/>
      </c>
      <c r="AF662" s="2" t="str">
        <f>IFERROR(IF(INDEX(AF$1:AF661,MATCH(J662,J$1:J661,0),1)=0,"",INDEX(AF$1:AF661,MATCH(J662,J$1:J661,0),1)),"")</f>
        <v/>
      </c>
      <c r="AG662" s="2" t="str">
        <f>IFERROR(IF(INDEX(AG$1:AG661,MATCH(J662,J$1:J661,0),1)=0,"",INDEX(AG$1:AG661,MATCH(J662,J$1:J661,0),1)),"")</f>
        <v/>
      </c>
      <c r="AU662" s="7"/>
      <c r="AV662" s="47"/>
      <c r="AW662" s="66"/>
      <c r="AX662" s="66"/>
      <c r="AY662" s="66"/>
      <c r="AZ662" s="78"/>
      <c r="BA662" s="66"/>
      <c r="BB662" s="66"/>
      <c r="BC662" s="4"/>
      <c r="BD662" s="69"/>
      <c r="BG662" s="9"/>
      <c r="BM662" s="7" t="str">
        <f t="shared" ca="1" si="132"/>
        <v/>
      </c>
      <c r="BN662" s="75" t="str">
        <f t="shared" si="133"/>
        <v/>
      </c>
      <c r="BO662" s="75" t="str">
        <f t="shared" si="134"/>
        <v/>
      </c>
      <c r="BT662" s="5"/>
      <c r="BU662" s="4" t="str">
        <f>IF(IFERROR(VLOOKUP(C662,C663:C$1993,1,0),"")="","",COUNTIF(C:C,C662))</f>
        <v/>
      </c>
      <c r="BW662" s="5"/>
      <c r="BX662" s="5"/>
      <c r="BY662" s="5" t="str">
        <f>IF(B662="","",IF(BU662="",1+(MAX(BY$2:BY661)),""))</f>
        <v/>
      </c>
      <c r="BZ662" s="5" t="str">
        <f t="shared" si="135"/>
        <v/>
      </c>
      <c r="CA662" s="5" t="str">
        <f t="shared" si="136"/>
        <v/>
      </c>
      <c r="CB662" s="14" t="str">
        <f t="shared" si="137"/>
        <v/>
      </c>
      <c r="CC662" s="25"/>
      <c r="CD662" s="15"/>
      <c r="CE662" s="5" t="str">
        <f t="shared" ref="CE662:CE725" si="139">CONCATENATE(AK662,AL662,AM662,AN662,AO662)</f>
        <v/>
      </c>
      <c r="CG662" s="5"/>
      <c r="CH662" s="5" t="str">
        <f t="shared" si="138"/>
        <v/>
      </c>
      <c r="CI662" s="5" t="str">
        <f>IF(J662="","",IFERROR(IF(VLOOKUP(J662,J$2:J661,1,0)=0,"",""),J662))</f>
        <v/>
      </c>
      <c r="CJ662" s="22" t="str">
        <f>IF(CI662="","",(IFERROR(VLOOKUP(MID(CI662,1,1),$DA$2:DE$28,3,0),0)+IFERROR(VLOOKUP(MID(CI662,2,1),DA$2:DE$28,4,0),0)+IFERROR(VLOOKUP(MID(CI662,3,1),DA$2:DE$28,5,0),0)+(ROW(CI662)/1000000000000)))</f>
        <v/>
      </c>
      <c r="CK662" s="5"/>
      <c r="CL662" s="5">
        <v>661</v>
      </c>
      <c r="CM662" s="5" t="str">
        <f>IFERROR(VLOOKUP(CL662,CH$2:CI1738,2,0),"")</f>
        <v/>
      </c>
      <c r="CN662" s="5"/>
      <c r="CP662" s="5"/>
      <c r="DG662" s="5" t="e">
        <f>IF(REPORTE!AH$2="si",IF(C662=VALUE(REPORTE!C$22),IF(SUM(DG663:DG$1993),CONCATENATE(INT(B662),", "),INT(B662)),""),IF(C662=VALUE(REPORTE!C$21),IF(SUM(DG663:DG$1993),CONCATENATE(INT(B662),", "),INT(B662)),""))</f>
        <v>#VALUE!</v>
      </c>
      <c r="DK662" s="5"/>
      <c r="DL662" s="5"/>
      <c r="DM662" s="5"/>
      <c r="DN662" s="5"/>
    </row>
    <row r="663" spans="1:118" ht="15" customHeight="1" x14ac:dyDescent="0.25">
      <c r="A663" s="4" t="str">
        <f t="shared" ca="1" si="130"/>
        <v/>
      </c>
      <c r="B663" s="3"/>
      <c r="D663" s="1" t="str">
        <f>IFERROR(INDEX('padron cfe'!B:B,MATCH(DATOS!C663,'padron cfe'!A:A,0),1),"")</f>
        <v/>
      </c>
      <c r="H663" s="5" t="str">
        <f>IF(F663="","",IFERROR(CONCATENATE("PEUA",VLOOKUP(ESTADO,REPORTE!AV$2:AW$33,2,0),DIDTRITO_FORM,CADER_FORM,IFERROR(INDEX(BS:BS,MATCH(DAY(F663),BR:BR,0),1),DAY(F663)),IFERROR(INDEX(BS:BS,MATCH(MONTH(F663),BR:BR,0),1),MONTH(F663)),YEAR(F663),G663),""))</f>
        <v/>
      </c>
      <c r="K663" s="2" t="str">
        <f>IFERROR(INDEX('padron cfe'!C:C,MATCH(DATOS!C663,'padron cfe'!A:A,0),1),"")</f>
        <v/>
      </c>
      <c r="L663" s="4" t="str">
        <f>IFERROR(IF(VLOOKUP(J663,J$2:L662,3,0)=0,"",VLOOKUP(J663,J$2:L662,3,0)),"")</f>
        <v/>
      </c>
      <c r="M663" s="4" t="str">
        <f>IFERROR(IF(VLOOKUP(J663,J$2:M662,4,0)=0,"",VLOOKUP(J663,J$2:M662,4,0)),"")</f>
        <v/>
      </c>
      <c r="Q663" s="5" t="str">
        <f t="shared" si="129"/>
        <v/>
      </c>
      <c r="S663"/>
      <c r="T663" s="2" t="str">
        <f>IFERROR(INDEX('padron cfe'!D:D,MATCH(DATOS!C663,'padron cfe'!A:A,0),1),"")</f>
        <v/>
      </c>
      <c r="Y663" s="6"/>
      <c r="AA663" s="4" t="str">
        <f t="shared" si="131"/>
        <v/>
      </c>
      <c r="AB663" s="4"/>
      <c r="AC663" s="4"/>
      <c r="AD663" s="4"/>
      <c r="AE663" s="2" t="str">
        <f>IFERROR(IF(INDEX(AE$1:AE662,MATCH(J663,J$1:J662,0),1)=0,"",INDEX(AE$1:AE662,MATCH(J663,J$1:J662,0),1)),"")</f>
        <v/>
      </c>
      <c r="AF663" s="2" t="str">
        <f>IFERROR(IF(INDEX(AF$1:AF662,MATCH(J663,J$1:J662,0),1)=0,"",INDEX(AF$1:AF662,MATCH(J663,J$1:J662,0),1)),"")</f>
        <v/>
      </c>
      <c r="AG663" s="2" t="str">
        <f>IFERROR(IF(INDEX(AG$1:AG662,MATCH(J663,J$1:J662,0),1)=0,"",INDEX(AG$1:AG662,MATCH(J663,J$1:J662,0),1)),"")</f>
        <v/>
      </c>
      <c r="AU663" s="7"/>
      <c r="AV663" s="47"/>
      <c r="AW663" s="66"/>
      <c r="AX663" s="66"/>
      <c r="AY663" s="66"/>
      <c r="AZ663" s="78"/>
      <c r="BA663" s="66"/>
      <c r="BB663" s="66"/>
      <c r="BC663" s="4"/>
      <c r="BD663" s="69"/>
      <c r="BG663" s="9"/>
      <c r="BM663" s="7" t="str">
        <f t="shared" ca="1" si="132"/>
        <v/>
      </c>
      <c r="BN663" s="75" t="str">
        <f t="shared" si="133"/>
        <v/>
      </c>
      <c r="BO663" s="75" t="str">
        <f t="shared" si="134"/>
        <v/>
      </c>
      <c r="BT663" s="5"/>
      <c r="BU663" s="4" t="str">
        <f>IF(IFERROR(VLOOKUP(C663,C664:C$1993,1,0),"")="","",COUNTIF(C:C,C663))</f>
        <v/>
      </c>
      <c r="BW663" s="5"/>
      <c r="BX663" s="5"/>
      <c r="BY663" s="5" t="str">
        <f>IF(B663="","",IF(BU663="",1+(MAX(BY$2:BY662)),""))</f>
        <v/>
      </c>
      <c r="BZ663" s="5" t="str">
        <f t="shared" si="135"/>
        <v/>
      </c>
      <c r="CA663" s="5" t="str">
        <f t="shared" si="136"/>
        <v/>
      </c>
      <c r="CB663" s="14" t="str">
        <f t="shared" si="137"/>
        <v/>
      </c>
      <c r="CC663" s="25"/>
      <c r="CD663" s="15"/>
      <c r="CE663" s="5" t="str">
        <f t="shared" si="139"/>
        <v/>
      </c>
      <c r="CG663" s="5"/>
      <c r="CH663" s="5" t="str">
        <f t="shared" si="138"/>
        <v/>
      </c>
      <c r="CI663" s="5" t="str">
        <f>IF(J663="","",IFERROR(IF(VLOOKUP(J663,J$2:J662,1,0)=0,"",""),J663))</f>
        <v/>
      </c>
      <c r="CJ663" s="22" t="str">
        <f>IF(CI663="","",(IFERROR(VLOOKUP(MID(CI663,1,1),$DA$2:DE$28,3,0),0)+IFERROR(VLOOKUP(MID(CI663,2,1),DA$2:DE$28,4,0),0)+IFERROR(VLOOKUP(MID(CI663,3,1),DA$2:DE$28,5,0),0)+(ROW(CI663)/1000000000000)))</f>
        <v/>
      </c>
      <c r="CK663" s="5"/>
      <c r="CL663" s="5">
        <v>662</v>
      </c>
      <c r="CM663" s="5" t="str">
        <f>IFERROR(VLOOKUP(CL663,CH$2:CI1739,2,0),"")</f>
        <v/>
      </c>
      <c r="CN663" s="5"/>
      <c r="CP663" s="5"/>
      <c r="DG663" s="5" t="e">
        <f>IF(REPORTE!AH$2="si",IF(C663=VALUE(REPORTE!C$22),IF(SUM(DG664:DG$1993),CONCATENATE(INT(B663),", "),INT(B663)),""),IF(C663=VALUE(REPORTE!C$21),IF(SUM(DG664:DG$1993),CONCATENATE(INT(B663),", "),INT(B663)),""))</f>
        <v>#VALUE!</v>
      </c>
      <c r="DK663" s="5"/>
      <c r="DL663" s="5"/>
      <c r="DM663" s="5"/>
      <c r="DN663" s="5"/>
    </row>
    <row r="664" spans="1:118" ht="15" customHeight="1" x14ac:dyDescent="0.25">
      <c r="A664" s="4" t="str">
        <f t="shared" ca="1" si="130"/>
        <v/>
      </c>
      <c r="B664" s="3"/>
      <c r="D664" s="1" t="str">
        <f>IFERROR(INDEX('padron cfe'!B:B,MATCH(DATOS!C664,'padron cfe'!A:A,0),1),"")</f>
        <v/>
      </c>
      <c r="H664" s="5" t="str">
        <f>IF(F664="","",IFERROR(CONCATENATE("PEUA",VLOOKUP(ESTADO,REPORTE!AV$2:AW$33,2,0),DIDTRITO_FORM,CADER_FORM,IFERROR(INDEX(BS:BS,MATCH(DAY(F664),BR:BR,0),1),DAY(F664)),IFERROR(INDEX(BS:BS,MATCH(MONTH(F664),BR:BR,0),1),MONTH(F664)),YEAR(F664),G664),""))</f>
        <v/>
      </c>
      <c r="K664" s="2" t="str">
        <f>IFERROR(INDEX('padron cfe'!C:C,MATCH(DATOS!C664,'padron cfe'!A:A,0),1),"")</f>
        <v/>
      </c>
      <c r="L664" s="4" t="str">
        <f>IFERROR(IF(VLOOKUP(J664,J$2:L663,3,0)=0,"",VLOOKUP(J664,J$2:L663,3,0)),"")</f>
        <v/>
      </c>
      <c r="M664" s="4" t="str">
        <f>IFERROR(IF(VLOOKUP(J664,J$2:M663,4,0)=0,"",VLOOKUP(J664,J$2:M663,4,0)),"")</f>
        <v/>
      </c>
      <c r="Q664" s="5" t="str">
        <f t="shared" si="129"/>
        <v/>
      </c>
      <c r="S664"/>
      <c r="T664" s="2" t="str">
        <f>IFERROR(INDEX('padron cfe'!D:D,MATCH(DATOS!C664,'padron cfe'!A:A,0),1),"")</f>
        <v/>
      </c>
      <c r="Y664" s="6"/>
      <c r="AA664" s="4" t="str">
        <f t="shared" si="131"/>
        <v/>
      </c>
      <c r="AB664" s="4"/>
      <c r="AC664" s="4"/>
      <c r="AD664" s="4"/>
      <c r="AE664" s="2" t="str">
        <f>IFERROR(IF(INDEX(AE$1:AE663,MATCH(J664,J$1:J663,0),1)=0,"",INDEX(AE$1:AE663,MATCH(J664,J$1:J663,0),1)),"")</f>
        <v/>
      </c>
      <c r="AF664" s="2" t="str">
        <f>IFERROR(IF(INDEX(AF$1:AF663,MATCH(J664,J$1:J663,0),1)=0,"",INDEX(AF$1:AF663,MATCH(J664,J$1:J663,0),1)),"")</f>
        <v/>
      </c>
      <c r="AG664" s="2" t="str">
        <f>IFERROR(IF(INDEX(AG$1:AG663,MATCH(J664,J$1:J663,0),1)=0,"",INDEX(AG$1:AG663,MATCH(J664,J$1:J663,0),1)),"")</f>
        <v/>
      </c>
      <c r="AU664" s="7"/>
      <c r="AV664" s="47"/>
      <c r="AW664" s="66"/>
      <c r="AX664" s="66"/>
      <c r="AY664" s="66"/>
      <c r="AZ664" s="78"/>
      <c r="BA664" s="66"/>
      <c r="BB664" s="66"/>
      <c r="BC664" s="4"/>
      <c r="BD664" s="69"/>
      <c r="BG664" s="9"/>
      <c r="BM664" s="7" t="str">
        <f t="shared" ca="1" si="132"/>
        <v/>
      </c>
      <c r="BN664" s="75" t="str">
        <f t="shared" si="133"/>
        <v/>
      </c>
      <c r="BO664" s="75" t="str">
        <f t="shared" si="134"/>
        <v/>
      </c>
      <c r="BT664" s="5"/>
      <c r="BU664" s="4" t="str">
        <f>IF(IFERROR(VLOOKUP(C664,C665:C$1993,1,0),"")="","",COUNTIF(C:C,C664))</f>
        <v/>
      </c>
      <c r="BW664" s="5"/>
      <c r="BX664" s="5"/>
      <c r="BY664" s="5" t="str">
        <f>IF(B664="","",IF(BU664="",1+(MAX(BY$2:BY663)),""))</f>
        <v/>
      </c>
      <c r="BZ664" s="5" t="str">
        <f t="shared" si="135"/>
        <v/>
      </c>
      <c r="CA664" s="5" t="str">
        <f t="shared" si="136"/>
        <v/>
      </c>
      <c r="CB664" s="14" t="str">
        <f t="shared" si="137"/>
        <v/>
      </c>
      <c r="CC664" s="25"/>
      <c r="CD664" s="15"/>
      <c r="CE664" s="5" t="str">
        <f t="shared" si="139"/>
        <v/>
      </c>
      <c r="CG664" s="5"/>
      <c r="CH664" s="5" t="str">
        <f t="shared" si="138"/>
        <v/>
      </c>
      <c r="CI664" s="5" t="str">
        <f>IF(J664="","",IFERROR(IF(VLOOKUP(J664,J$2:J663,1,0)=0,"",""),J664))</f>
        <v/>
      </c>
      <c r="CJ664" s="22" t="str">
        <f>IF(CI664="","",(IFERROR(VLOOKUP(MID(CI664,1,1),$DA$2:DE$28,3,0),0)+IFERROR(VLOOKUP(MID(CI664,2,1),DA$2:DE$28,4,0),0)+IFERROR(VLOOKUP(MID(CI664,3,1),DA$2:DE$28,5,0),0)+(ROW(CI664)/1000000000000)))</f>
        <v/>
      </c>
      <c r="CK664" s="5"/>
      <c r="CL664" s="5">
        <v>663</v>
      </c>
      <c r="CM664" s="5" t="str">
        <f>IFERROR(VLOOKUP(CL664,CH$2:CI1740,2,0),"")</f>
        <v/>
      </c>
      <c r="CN664" s="5"/>
      <c r="CP664" s="5"/>
      <c r="DG664" s="5" t="e">
        <f>IF(REPORTE!AH$2="si",IF(C664=VALUE(REPORTE!C$22),IF(SUM(DG665:DG$1993),CONCATENATE(INT(B664),", "),INT(B664)),""),IF(C664=VALUE(REPORTE!C$21),IF(SUM(DG665:DG$1993),CONCATENATE(INT(B664),", "),INT(B664)),""))</f>
        <v>#VALUE!</v>
      </c>
      <c r="DK664" s="5"/>
      <c r="DL664" s="5"/>
      <c r="DM664" s="5"/>
      <c r="DN664" s="5"/>
    </row>
    <row r="665" spans="1:118" ht="15" customHeight="1" x14ac:dyDescent="0.25">
      <c r="A665" s="4" t="str">
        <f t="shared" ca="1" si="130"/>
        <v/>
      </c>
      <c r="B665" s="3"/>
      <c r="D665" s="1" t="str">
        <f>IFERROR(INDEX('padron cfe'!B:B,MATCH(DATOS!C665,'padron cfe'!A:A,0),1),"")</f>
        <v/>
      </c>
      <c r="H665" s="5" t="str">
        <f>IF(F665="","",IFERROR(CONCATENATE("PEUA",VLOOKUP(ESTADO,REPORTE!AV$2:AW$33,2,0),DIDTRITO_FORM,CADER_FORM,IFERROR(INDEX(BS:BS,MATCH(DAY(F665),BR:BR,0),1),DAY(F665)),IFERROR(INDEX(BS:BS,MATCH(MONTH(F665),BR:BR,0),1),MONTH(F665)),YEAR(F665),G665),""))</f>
        <v/>
      </c>
      <c r="K665" s="2" t="str">
        <f>IFERROR(INDEX('padron cfe'!C:C,MATCH(DATOS!C665,'padron cfe'!A:A,0),1),"")</f>
        <v/>
      </c>
      <c r="L665" s="4" t="str">
        <f>IFERROR(IF(VLOOKUP(J665,J$2:L664,3,0)=0,"",VLOOKUP(J665,J$2:L664,3,0)),"")</f>
        <v/>
      </c>
      <c r="M665" s="4" t="str">
        <f>IFERROR(IF(VLOOKUP(J665,J$2:M664,4,0)=0,"",VLOOKUP(J665,J$2:M664,4,0)),"")</f>
        <v/>
      </c>
      <c r="Q665" s="5" t="str">
        <f t="shared" si="129"/>
        <v/>
      </c>
      <c r="S665"/>
      <c r="T665" s="2" t="str">
        <f>IFERROR(INDEX('padron cfe'!D:D,MATCH(DATOS!C665,'padron cfe'!A:A,0),1),"")</f>
        <v/>
      </c>
      <c r="Y665" s="6"/>
      <c r="AA665" s="4" t="str">
        <f t="shared" si="131"/>
        <v/>
      </c>
      <c r="AB665" s="4"/>
      <c r="AC665" s="4"/>
      <c r="AD665" s="4"/>
      <c r="AE665" s="2" t="str">
        <f>IFERROR(IF(INDEX(AE$1:AE664,MATCH(J665,J$1:J664,0),1)=0,"",INDEX(AE$1:AE664,MATCH(J665,J$1:J664,0),1)),"")</f>
        <v/>
      </c>
      <c r="AF665" s="2" t="str">
        <f>IFERROR(IF(INDEX(AF$1:AF664,MATCH(J665,J$1:J664,0),1)=0,"",INDEX(AF$1:AF664,MATCH(J665,J$1:J664,0),1)),"")</f>
        <v/>
      </c>
      <c r="AG665" s="2" t="str">
        <f>IFERROR(IF(INDEX(AG$1:AG664,MATCH(J665,J$1:J664,0),1)=0,"",INDEX(AG$1:AG664,MATCH(J665,J$1:J664,0),1)),"")</f>
        <v/>
      </c>
      <c r="AU665" s="7"/>
      <c r="AV665" s="47"/>
      <c r="AW665" s="66"/>
      <c r="AX665" s="66"/>
      <c r="AY665" s="66"/>
      <c r="AZ665" s="78"/>
      <c r="BA665" s="66"/>
      <c r="BB665" s="66"/>
      <c r="BC665" s="4"/>
      <c r="BD665" s="69"/>
      <c r="BG665" s="9"/>
      <c r="BM665" s="7" t="str">
        <f t="shared" ca="1" si="132"/>
        <v/>
      </c>
      <c r="BN665" s="75" t="str">
        <f t="shared" si="133"/>
        <v/>
      </c>
      <c r="BO665" s="75" t="str">
        <f t="shared" si="134"/>
        <v/>
      </c>
      <c r="BT665" s="5"/>
      <c r="BU665" s="4" t="str">
        <f>IF(IFERROR(VLOOKUP(C665,C666:C$1993,1,0),"")="","",COUNTIF(C:C,C665))</f>
        <v/>
      </c>
      <c r="BW665" s="5"/>
      <c r="BX665" s="5"/>
      <c r="BY665" s="5" t="str">
        <f>IF(B665="","",IF(BU665="",1+(MAX(BY$2:BY664)),""))</f>
        <v/>
      </c>
      <c r="BZ665" s="5" t="str">
        <f t="shared" si="135"/>
        <v/>
      </c>
      <c r="CA665" s="5" t="str">
        <f t="shared" si="136"/>
        <v/>
      </c>
      <c r="CB665" s="14" t="str">
        <f t="shared" si="137"/>
        <v/>
      </c>
      <c r="CC665" s="25"/>
      <c r="CD665" s="15"/>
      <c r="CE665" s="5" t="str">
        <f t="shared" si="139"/>
        <v/>
      </c>
      <c r="CG665" s="5"/>
      <c r="CH665" s="5" t="str">
        <f t="shared" si="138"/>
        <v/>
      </c>
      <c r="CI665" s="5" t="str">
        <f>IF(J665="","",IFERROR(IF(VLOOKUP(J665,J$2:J664,1,0)=0,"",""),J665))</f>
        <v/>
      </c>
      <c r="CJ665" s="22" t="str">
        <f>IF(CI665="","",(IFERROR(VLOOKUP(MID(CI665,1,1),$DA$2:DE$28,3,0),0)+IFERROR(VLOOKUP(MID(CI665,2,1),DA$2:DE$28,4,0),0)+IFERROR(VLOOKUP(MID(CI665,3,1),DA$2:DE$28,5,0),0)+(ROW(CI665)/1000000000000)))</f>
        <v/>
      </c>
      <c r="CK665" s="5"/>
      <c r="CL665" s="5">
        <v>664</v>
      </c>
      <c r="CM665" s="5" t="str">
        <f>IFERROR(VLOOKUP(CL665,CH$2:CI1741,2,0),"")</f>
        <v/>
      </c>
      <c r="CN665" s="5"/>
      <c r="CP665" s="5"/>
      <c r="DG665" s="5" t="e">
        <f>IF(REPORTE!AH$2="si",IF(C665=VALUE(REPORTE!C$22),IF(SUM(DG666:DG$1993),CONCATENATE(INT(B665),", "),INT(B665)),""),IF(C665=VALUE(REPORTE!C$21),IF(SUM(DG666:DG$1993),CONCATENATE(INT(B665),", "),INT(B665)),""))</f>
        <v>#VALUE!</v>
      </c>
      <c r="DK665" s="5"/>
      <c r="DL665" s="5"/>
      <c r="DM665" s="5"/>
      <c r="DN665" s="5"/>
    </row>
    <row r="666" spans="1:118" ht="15" customHeight="1" x14ac:dyDescent="0.25">
      <c r="A666" s="4" t="str">
        <f t="shared" ca="1" si="130"/>
        <v/>
      </c>
      <c r="B666" s="3"/>
      <c r="D666" s="1" t="str">
        <f>IFERROR(INDEX('padron cfe'!B:B,MATCH(DATOS!C666,'padron cfe'!A:A,0),1),"")</f>
        <v/>
      </c>
      <c r="H666" s="5" t="str">
        <f>IF(F666="","",IFERROR(CONCATENATE("PEUA",VLOOKUP(ESTADO,REPORTE!AV$2:AW$33,2,0),DIDTRITO_FORM,CADER_FORM,IFERROR(INDEX(BS:BS,MATCH(DAY(F666),BR:BR,0),1),DAY(F666)),IFERROR(INDEX(BS:BS,MATCH(MONTH(F666),BR:BR,0),1),MONTH(F666)),YEAR(F666),G666),""))</f>
        <v/>
      </c>
      <c r="K666" s="2" t="str">
        <f>IFERROR(INDEX('padron cfe'!C:C,MATCH(DATOS!C666,'padron cfe'!A:A,0),1),"")</f>
        <v/>
      </c>
      <c r="L666" s="4" t="str">
        <f>IFERROR(IF(VLOOKUP(J666,J$2:L665,3,0)=0,"",VLOOKUP(J666,J$2:L665,3,0)),"")</f>
        <v/>
      </c>
      <c r="M666" s="4" t="str">
        <f>IFERROR(IF(VLOOKUP(J666,J$2:M665,4,0)=0,"",VLOOKUP(J666,J$2:M665,4,0)),"")</f>
        <v/>
      </c>
      <c r="Q666" s="5" t="str">
        <f t="shared" si="129"/>
        <v/>
      </c>
      <c r="S666"/>
      <c r="T666" s="2" t="str">
        <f>IFERROR(INDEX('padron cfe'!D:D,MATCH(DATOS!C666,'padron cfe'!A:A,0),1),"")</f>
        <v/>
      </c>
      <c r="Y666" s="6"/>
      <c r="AA666" s="4" t="str">
        <f t="shared" si="131"/>
        <v/>
      </c>
      <c r="AB666" s="4"/>
      <c r="AC666" s="4"/>
      <c r="AD666" s="4"/>
      <c r="AE666" s="2" t="str">
        <f>IFERROR(IF(INDEX(AE$1:AE665,MATCH(J666,J$1:J665,0),1)=0,"",INDEX(AE$1:AE665,MATCH(J666,J$1:J665,0),1)),"")</f>
        <v/>
      </c>
      <c r="AF666" s="2" t="str">
        <f>IFERROR(IF(INDEX(AF$1:AF665,MATCH(J666,J$1:J665,0),1)=0,"",INDEX(AF$1:AF665,MATCH(J666,J$1:J665,0),1)),"")</f>
        <v/>
      </c>
      <c r="AG666" s="2" t="str">
        <f>IFERROR(IF(INDEX(AG$1:AG665,MATCH(J666,J$1:J665,0),1)=0,"",INDEX(AG$1:AG665,MATCH(J666,J$1:J665,0),1)),"")</f>
        <v/>
      </c>
      <c r="AU666" s="7"/>
      <c r="AV666" s="47"/>
      <c r="AW666" s="66"/>
      <c r="AX666" s="66"/>
      <c r="AY666" s="66"/>
      <c r="AZ666" s="78"/>
      <c r="BA666" s="66"/>
      <c r="BB666" s="66"/>
      <c r="BC666" s="4"/>
      <c r="BD666" s="69"/>
      <c r="BG666" s="9"/>
      <c r="BM666" s="7" t="str">
        <f t="shared" ca="1" si="132"/>
        <v/>
      </c>
      <c r="BN666" s="75" t="str">
        <f t="shared" si="133"/>
        <v/>
      </c>
      <c r="BO666" s="75" t="str">
        <f t="shared" si="134"/>
        <v/>
      </c>
      <c r="BT666" s="5"/>
      <c r="BU666" s="4" t="str">
        <f>IF(IFERROR(VLOOKUP(C666,C667:C$1993,1,0),"")="","",COUNTIF(C:C,C666))</f>
        <v/>
      </c>
      <c r="BW666" s="5"/>
      <c r="BX666" s="5"/>
      <c r="BY666" s="5" t="str">
        <f>IF(B666="","",IF(BU666="",1+(MAX(BY$2:BY665)),""))</f>
        <v/>
      </c>
      <c r="BZ666" s="5" t="str">
        <f t="shared" si="135"/>
        <v/>
      </c>
      <c r="CA666" s="5" t="str">
        <f t="shared" si="136"/>
        <v/>
      </c>
      <c r="CB666" s="14" t="str">
        <f t="shared" si="137"/>
        <v/>
      </c>
      <c r="CC666" s="25"/>
      <c r="CD666" s="15"/>
      <c r="CE666" s="5" t="str">
        <f t="shared" si="139"/>
        <v/>
      </c>
      <c r="CG666" s="5"/>
      <c r="CH666" s="5" t="str">
        <f t="shared" si="138"/>
        <v/>
      </c>
      <c r="CI666" s="5" t="str">
        <f>IF(J666="","",IFERROR(IF(VLOOKUP(J666,J$2:J665,1,0)=0,"",""),J666))</f>
        <v/>
      </c>
      <c r="CJ666" s="22" t="str">
        <f>IF(CI666="","",(IFERROR(VLOOKUP(MID(CI666,1,1),$DA$2:DE$28,3,0),0)+IFERROR(VLOOKUP(MID(CI666,2,1),DA$2:DE$28,4,0),0)+IFERROR(VLOOKUP(MID(CI666,3,1),DA$2:DE$28,5,0),0)+(ROW(CI666)/1000000000000)))</f>
        <v/>
      </c>
      <c r="CK666" s="5"/>
      <c r="CL666" s="5">
        <v>665</v>
      </c>
      <c r="CM666" s="5" t="str">
        <f>IFERROR(VLOOKUP(CL666,CH$2:CI1742,2,0),"")</f>
        <v/>
      </c>
      <c r="CN666" s="5"/>
      <c r="CP666" s="5"/>
      <c r="DG666" s="5" t="e">
        <f>IF(REPORTE!AH$2="si",IF(C666=VALUE(REPORTE!C$22),IF(SUM(DG667:DG$1993),CONCATENATE(INT(B666),", "),INT(B666)),""),IF(C666=VALUE(REPORTE!C$21),IF(SUM(DG667:DG$1993),CONCATENATE(INT(B666),", "),INT(B666)),""))</f>
        <v>#VALUE!</v>
      </c>
      <c r="DK666" s="5"/>
      <c r="DL666" s="5"/>
      <c r="DM666" s="5"/>
      <c r="DN666" s="5"/>
    </row>
    <row r="667" spans="1:118" ht="15" customHeight="1" x14ac:dyDescent="0.25">
      <c r="A667" s="4" t="str">
        <f t="shared" ca="1" si="130"/>
        <v/>
      </c>
      <c r="B667" s="3"/>
      <c r="D667" s="1" t="str">
        <f>IFERROR(INDEX('padron cfe'!B:B,MATCH(DATOS!C667,'padron cfe'!A:A,0),1),"")</f>
        <v/>
      </c>
      <c r="H667" s="5" t="str">
        <f>IF(F667="","",IFERROR(CONCATENATE("PEUA",VLOOKUP(ESTADO,REPORTE!AV$2:AW$33,2,0),DIDTRITO_FORM,CADER_FORM,IFERROR(INDEX(BS:BS,MATCH(DAY(F667),BR:BR,0),1),DAY(F667)),IFERROR(INDEX(BS:BS,MATCH(MONTH(F667),BR:BR,0),1),MONTH(F667)),YEAR(F667),G667),""))</f>
        <v/>
      </c>
      <c r="K667" s="2" t="str">
        <f>IFERROR(INDEX('padron cfe'!C:C,MATCH(DATOS!C667,'padron cfe'!A:A,0),1),"")</f>
        <v/>
      </c>
      <c r="L667" s="4" t="str">
        <f>IFERROR(IF(VLOOKUP(J667,J$2:L666,3,0)=0,"",VLOOKUP(J667,J$2:L666,3,0)),"")</f>
        <v/>
      </c>
      <c r="M667" s="4" t="str">
        <f>IFERROR(IF(VLOOKUP(J667,J$2:M666,4,0)=0,"",VLOOKUP(J667,J$2:M666,4,0)),"")</f>
        <v/>
      </c>
      <c r="Q667" s="5" t="str">
        <f t="shared" si="129"/>
        <v/>
      </c>
      <c r="S667"/>
      <c r="T667" s="2" t="str">
        <f>IFERROR(INDEX('padron cfe'!D:D,MATCH(DATOS!C667,'padron cfe'!A:A,0),1),"")</f>
        <v/>
      </c>
      <c r="Y667" s="6"/>
      <c r="AA667" s="4" t="str">
        <f t="shared" si="131"/>
        <v/>
      </c>
      <c r="AB667" s="4"/>
      <c r="AC667" s="4"/>
      <c r="AD667" s="4"/>
      <c r="AE667" s="2" t="str">
        <f>IFERROR(IF(INDEX(AE$1:AE666,MATCH(J667,J$1:J666,0),1)=0,"",INDEX(AE$1:AE666,MATCH(J667,J$1:J666,0),1)),"")</f>
        <v/>
      </c>
      <c r="AF667" s="2" t="str">
        <f>IFERROR(IF(INDEX(AF$1:AF666,MATCH(J667,J$1:J666,0),1)=0,"",INDEX(AF$1:AF666,MATCH(J667,J$1:J666,0),1)),"")</f>
        <v/>
      </c>
      <c r="AG667" s="2" t="str">
        <f>IFERROR(IF(INDEX(AG$1:AG666,MATCH(J667,J$1:J666,0),1)=0,"",INDEX(AG$1:AG666,MATCH(J667,J$1:J666,0),1)),"")</f>
        <v/>
      </c>
      <c r="AU667" s="7"/>
      <c r="AV667" s="47"/>
      <c r="AW667" s="66"/>
      <c r="AX667" s="66"/>
      <c r="AY667" s="66"/>
      <c r="AZ667" s="78"/>
      <c r="BA667" s="66"/>
      <c r="BB667" s="66"/>
      <c r="BC667" s="4"/>
      <c r="BD667" s="69"/>
      <c r="BG667" s="9"/>
      <c r="BM667" s="7" t="str">
        <f t="shared" ca="1" si="132"/>
        <v/>
      </c>
      <c r="BN667" s="75" t="str">
        <f t="shared" si="133"/>
        <v/>
      </c>
      <c r="BO667" s="75" t="str">
        <f t="shared" si="134"/>
        <v/>
      </c>
      <c r="BT667" s="5"/>
      <c r="BU667" s="4" t="str">
        <f>IF(IFERROR(VLOOKUP(C667,C668:C$1993,1,0),"")="","",COUNTIF(C:C,C667))</f>
        <v/>
      </c>
      <c r="BW667" s="5"/>
      <c r="BX667" s="5"/>
      <c r="BY667" s="5" t="str">
        <f>IF(B667="","",IF(BU667="",1+(MAX(BY$2:BY666)),""))</f>
        <v/>
      </c>
      <c r="BZ667" s="5" t="str">
        <f t="shared" si="135"/>
        <v/>
      </c>
      <c r="CA667" s="5" t="str">
        <f t="shared" si="136"/>
        <v/>
      </c>
      <c r="CB667" s="14" t="str">
        <f t="shared" si="137"/>
        <v/>
      </c>
      <c r="CC667" s="25"/>
      <c r="CD667" s="15"/>
      <c r="CE667" s="5" t="str">
        <f t="shared" si="139"/>
        <v/>
      </c>
      <c r="CG667" s="5"/>
      <c r="CH667" s="5" t="str">
        <f t="shared" si="138"/>
        <v/>
      </c>
      <c r="CI667" s="5" t="str">
        <f>IF(J667="","",IFERROR(IF(VLOOKUP(J667,J$2:J666,1,0)=0,"",""),J667))</f>
        <v/>
      </c>
      <c r="CJ667" s="22" t="str">
        <f>IF(CI667="","",(IFERROR(VLOOKUP(MID(CI667,1,1),$DA$2:DE$28,3,0),0)+IFERROR(VLOOKUP(MID(CI667,2,1),DA$2:DE$28,4,0),0)+IFERROR(VLOOKUP(MID(CI667,3,1),DA$2:DE$28,5,0),0)+(ROW(CI667)/1000000000000)))</f>
        <v/>
      </c>
      <c r="CK667" s="5"/>
      <c r="CL667" s="5">
        <v>666</v>
      </c>
      <c r="CM667" s="5" t="str">
        <f>IFERROR(VLOOKUP(CL667,CH$2:CI1743,2,0),"")</f>
        <v/>
      </c>
      <c r="CN667" s="5"/>
      <c r="CP667" s="5"/>
      <c r="DG667" s="5" t="e">
        <f>IF(REPORTE!AH$2="si",IF(C667=VALUE(REPORTE!C$22),IF(SUM(DG668:DG$1993),CONCATENATE(INT(B667),", "),INT(B667)),""),IF(C667=VALUE(REPORTE!C$21),IF(SUM(DG668:DG$1993),CONCATENATE(INT(B667),", "),INT(B667)),""))</f>
        <v>#VALUE!</v>
      </c>
      <c r="DK667" s="5"/>
      <c r="DL667" s="5"/>
      <c r="DM667" s="5"/>
      <c r="DN667" s="5"/>
    </row>
    <row r="668" spans="1:118" ht="15" customHeight="1" x14ac:dyDescent="0.25">
      <c r="A668" s="4" t="str">
        <f t="shared" ca="1" si="130"/>
        <v/>
      </c>
      <c r="B668" s="3"/>
      <c r="D668" s="1" t="str">
        <f>IFERROR(INDEX('padron cfe'!B:B,MATCH(DATOS!C668,'padron cfe'!A:A,0),1),"")</f>
        <v/>
      </c>
      <c r="H668" s="5" t="str">
        <f>IF(F668="","",IFERROR(CONCATENATE("PEUA",VLOOKUP(ESTADO,REPORTE!AV$2:AW$33,2,0),DIDTRITO_FORM,CADER_FORM,IFERROR(INDEX(BS:BS,MATCH(DAY(F668),BR:BR,0),1),DAY(F668)),IFERROR(INDEX(BS:BS,MATCH(MONTH(F668),BR:BR,0),1),MONTH(F668)),YEAR(F668),G668),""))</f>
        <v/>
      </c>
      <c r="K668" s="2" t="str">
        <f>IFERROR(INDEX('padron cfe'!C:C,MATCH(DATOS!C668,'padron cfe'!A:A,0),1),"")</f>
        <v/>
      </c>
      <c r="L668" s="4" t="str">
        <f>IFERROR(IF(VLOOKUP(J668,J$2:L667,3,0)=0,"",VLOOKUP(J668,J$2:L667,3,0)),"")</f>
        <v/>
      </c>
      <c r="M668" s="4" t="str">
        <f>IFERROR(IF(VLOOKUP(J668,J$2:M667,4,0)=0,"",VLOOKUP(J668,J$2:M667,4,0)),"")</f>
        <v/>
      </c>
      <c r="Q668" s="5" t="str">
        <f t="shared" si="129"/>
        <v/>
      </c>
      <c r="S668"/>
      <c r="T668" s="2" t="str">
        <f>IFERROR(INDEX('padron cfe'!D:D,MATCH(DATOS!C668,'padron cfe'!A:A,0),1),"")</f>
        <v/>
      </c>
      <c r="Y668" s="6"/>
      <c r="AA668" s="4" t="str">
        <f t="shared" si="131"/>
        <v/>
      </c>
      <c r="AB668" s="4"/>
      <c r="AC668" s="4"/>
      <c r="AD668" s="4"/>
      <c r="AE668" s="2" t="str">
        <f>IFERROR(IF(INDEX(AE$1:AE667,MATCH(J668,J$1:J667,0),1)=0,"",INDEX(AE$1:AE667,MATCH(J668,J$1:J667,0),1)),"")</f>
        <v/>
      </c>
      <c r="AF668" s="2" t="str">
        <f>IFERROR(IF(INDEX(AF$1:AF667,MATCH(J668,J$1:J667,0),1)=0,"",INDEX(AF$1:AF667,MATCH(J668,J$1:J667,0),1)),"")</f>
        <v/>
      </c>
      <c r="AG668" s="2" t="str">
        <f>IFERROR(IF(INDEX(AG$1:AG667,MATCH(J668,J$1:J667,0),1)=0,"",INDEX(AG$1:AG667,MATCH(J668,J$1:J667,0),1)),"")</f>
        <v/>
      </c>
      <c r="AU668" s="7"/>
      <c r="AV668" s="47"/>
      <c r="AW668" s="66"/>
      <c r="AX668" s="66"/>
      <c r="AY668" s="66"/>
      <c r="AZ668" s="78"/>
      <c r="BA668" s="66"/>
      <c r="BB668" s="66"/>
      <c r="BC668" s="4"/>
      <c r="BD668" s="69"/>
      <c r="BG668" s="9"/>
      <c r="BM668" s="7" t="str">
        <f t="shared" ca="1" si="132"/>
        <v/>
      </c>
      <c r="BN668" s="75" t="str">
        <f t="shared" si="133"/>
        <v/>
      </c>
      <c r="BO668" s="75" t="str">
        <f t="shared" si="134"/>
        <v/>
      </c>
      <c r="BT668" s="5"/>
      <c r="BU668" s="4" t="str">
        <f>IF(IFERROR(VLOOKUP(C668,C669:C$1993,1,0),"")="","",COUNTIF(C:C,C668))</f>
        <v/>
      </c>
      <c r="BW668" s="5"/>
      <c r="BX668" s="5"/>
      <c r="BY668" s="5" t="str">
        <f>IF(B668="","",IF(BU668="",1+(MAX(BY$2:BY667)),""))</f>
        <v/>
      </c>
      <c r="BZ668" s="5" t="str">
        <f t="shared" si="135"/>
        <v/>
      </c>
      <c r="CA668" s="5" t="str">
        <f t="shared" si="136"/>
        <v/>
      </c>
      <c r="CB668" s="14" t="str">
        <f t="shared" si="137"/>
        <v/>
      </c>
      <c r="CC668" s="25"/>
      <c r="CD668" s="15"/>
      <c r="CE668" s="5" t="str">
        <f t="shared" si="139"/>
        <v/>
      </c>
      <c r="CG668" s="5"/>
      <c r="CH668" s="5" t="str">
        <f t="shared" si="138"/>
        <v/>
      </c>
      <c r="CI668" s="5" t="str">
        <f>IF(J668="","",IFERROR(IF(VLOOKUP(J668,J$2:J667,1,0)=0,"",""),J668))</f>
        <v/>
      </c>
      <c r="CJ668" s="22" t="str">
        <f>IF(CI668="","",(IFERROR(VLOOKUP(MID(CI668,1,1),$DA$2:DE$28,3,0),0)+IFERROR(VLOOKUP(MID(CI668,2,1),DA$2:DE$28,4,0),0)+IFERROR(VLOOKUP(MID(CI668,3,1),DA$2:DE$28,5,0),0)+(ROW(CI668)/1000000000000)))</f>
        <v/>
      </c>
      <c r="CK668" s="5"/>
      <c r="CL668" s="5">
        <v>667</v>
      </c>
      <c r="CM668" s="5" t="str">
        <f>IFERROR(VLOOKUP(CL668,CH$2:CI1744,2,0),"")</f>
        <v/>
      </c>
      <c r="CN668" s="5"/>
      <c r="CP668" s="5"/>
      <c r="DG668" s="5" t="e">
        <f>IF(REPORTE!AH$2="si",IF(C668=VALUE(REPORTE!C$22),IF(SUM(DG669:DG$1993),CONCATENATE(INT(B668),", "),INT(B668)),""),IF(C668=VALUE(REPORTE!C$21),IF(SUM(DG669:DG$1993),CONCATENATE(INT(B668),", "),INT(B668)),""))</f>
        <v>#VALUE!</v>
      </c>
      <c r="DK668" s="5"/>
      <c r="DL668" s="5"/>
      <c r="DM668" s="5"/>
      <c r="DN668" s="5"/>
    </row>
    <row r="669" spans="1:118" ht="15" customHeight="1" x14ac:dyDescent="0.25">
      <c r="A669" s="4" t="str">
        <f t="shared" ca="1" si="130"/>
        <v/>
      </c>
      <c r="B669" s="3"/>
      <c r="D669" s="1" t="str">
        <f>IFERROR(INDEX('padron cfe'!B:B,MATCH(DATOS!C669,'padron cfe'!A:A,0),1),"")</f>
        <v/>
      </c>
      <c r="H669" s="5" t="str">
        <f>IF(F669="","",IFERROR(CONCATENATE("PEUA",VLOOKUP(ESTADO,REPORTE!AV$2:AW$33,2,0),DIDTRITO_FORM,CADER_FORM,IFERROR(INDEX(BS:BS,MATCH(DAY(F669),BR:BR,0),1),DAY(F669)),IFERROR(INDEX(BS:BS,MATCH(MONTH(F669),BR:BR,0),1),MONTH(F669)),YEAR(F669),G669),""))</f>
        <v/>
      </c>
      <c r="K669" s="2" t="str">
        <f>IFERROR(INDEX('padron cfe'!C:C,MATCH(DATOS!C669,'padron cfe'!A:A,0),1),"")</f>
        <v/>
      </c>
      <c r="L669" s="4" t="str">
        <f>IFERROR(IF(VLOOKUP(J669,J$2:L668,3,0)=0,"",VLOOKUP(J669,J$2:L668,3,0)),"")</f>
        <v/>
      </c>
      <c r="M669" s="4" t="str">
        <f>IFERROR(IF(VLOOKUP(J669,J$2:M668,4,0)=0,"",VLOOKUP(J669,J$2:M668,4,0)),"")</f>
        <v/>
      </c>
      <c r="Q669" s="5" t="str">
        <f t="shared" si="129"/>
        <v/>
      </c>
      <c r="S669"/>
      <c r="T669" s="2" t="str">
        <f>IFERROR(INDEX('padron cfe'!D:D,MATCH(DATOS!C669,'padron cfe'!A:A,0),1),"")</f>
        <v/>
      </c>
      <c r="Y669" s="6"/>
      <c r="AA669" s="4" t="str">
        <f t="shared" si="131"/>
        <v/>
      </c>
      <c r="AB669" s="4"/>
      <c r="AC669" s="4"/>
      <c r="AD669" s="4"/>
      <c r="AE669" s="2" t="str">
        <f>IFERROR(IF(INDEX(AE$1:AE668,MATCH(J669,J$1:J668,0),1)=0,"",INDEX(AE$1:AE668,MATCH(J669,J$1:J668,0),1)),"")</f>
        <v/>
      </c>
      <c r="AF669" s="2" t="str">
        <f>IFERROR(IF(INDEX(AF$1:AF668,MATCH(J669,J$1:J668,0),1)=0,"",INDEX(AF$1:AF668,MATCH(J669,J$1:J668,0),1)),"")</f>
        <v/>
      </c>
      <c r="AG669" s="2" t="str">
        <f>IFERROR(IF(INDEX(AG$1:AG668,MATCH(J669,J$1:J668,0),1)=0,"",INDEX(AG$1:AG668,MATCH(J669,J$1:J668,0),1)),"")</f>
        <v/>
      </c>
      <c r="AU669" s="7"/>
      <c r="AV669" s="47"/>
      <c r="AW669" s="66"/>
      <c r="AX669" s="66"/>
      <c r="AY669" s="66"/>
      <c r="AZ669" s="78"/>
      <c r="BA669" s="66"/>
      <c r="BB669" s="66"/>
      <c r="BC669" s="4"/>
      <c r="BD669" s="69"/>
      <c r="BG669" s="9"/>
      <c r="BM669" s="7" t="str">
        <f t="shared" ca="1" si="132"/>
        <v/>
      </c>
      <c r="BN669" s="75" t="str">
        <f t="shared" si="133"/>
        <v/>
      </c>
      <c r="BO669" s="75" t="str">
        <f t="shared" si="134"/>
        <v/>
      </c>
      <c r="BT669" s="5"/>
      <c r="BU669" s="4" t="str">
        <f>IF(IFERROR(VLOOKUP(C669,C670:C$1993,1,0),"")="","",COUNTIF(C:C,C669))</f>
        <v/>
      </c>
      <c r="BW669" s="5"/>
      <c r="BX669" s="5"/>
      <c r="BY669" s="5" t="str">
        <f>IF(B669="","",IF(BU669="",1+(MAX(BY$2:BY668)),""))</f>
        <v/>
      </c>
      <c r="BZ669" s="5" t="str">
        <f t="shared" si="135"/>
        <v/>
      </c>
      <c r="CA669" s="5" t="str">
        <f t="shared" si="136"/>
        <v/>
      </c>
      <c r="CB669" s="14" t="str">
        <f t="shared" si="137"/>
        <v/>
      </c>
      <c r="CC669" s="25"/>
      <c r="CD669" s="15"/>
      <c r="CE669" s="5" t="str">
        <f t="shared" si="139"/>
        <v/>
      </c>
      <c r="CG669" s="5"/>
      <c r="CH669" s="5" t="str">
        <f t="shared" si="138"/>
        <v/>
      </c>
      <c r="CI669" s="5" t="str">
        <f>IF(J669="","",IFERROR(IF(VLOOKUP(J669,J$2:J668,1,0)=0,"",""),J669))</f>
        <v/>
      </c>
      <c r="CJ669" s="22" t="str">
        <f>IF(CI669="","",(IFERROR(VLOOKUP(MID(CI669,1,1),$DA$2:DE$28,3,0),0)+IFERROR(VLOOKUP(MID(CI669,2,1),DA$2:DE$28,4,0),0)+IFERROR(VLOOKUP(MID(CI669,3,1),DA$2:DE$28,5,0),0)+(ROW(CI669)/1000000000000)))</f>
        <v/>
      </c>
      <c r="CK669" s="5"/>
      <c r="CL669" s="5">
        <v>668</v>
      </c>
      <c r="CM669" s="5" t="str">
        <f>IFERROR(VLOOKUP(CL669,CH$2:CI1745,2,0),"")</f>
        <v/>
      </c>
      <c r="CN669" s="5"/>
      <c r="CP669" s="5"/>
      <c r="DG669" s="5" t="e">
        <f>IF(REPORTE!AH$2="si",IF(C669=VALUE(REPORTE!C$22),IF(SUM(DG670:DG$1993),CONCATENATE(INT(B669),", "),INT(B669)),""),IF(C669=VALUE(REPORTE!C$21),IF(SUM(DG670:DG$1993),CONCATENATE(INT(B669),", "),INT(B669)),""))</f>
        <v>#VALUE!</v>
      </c>
      <c r="DK669" s="5"/>
      <c r="DL669" s="5"/>
      <c r="DM669" s="5"/>
      <c r="DN669" s="5"/>
    </row>
    <row r="670" spans="1:118" ht="15" customHeight="1" x14ac:dyDescent="0.25">
      <c r="A670" s="4" t="str">
        <f t="shared" ca="1" si="130"/>
        <v/>
      </c>
      <c r="B670" s="3"/>
      <c r="D670" s="1" t="str">
        <f>IFERROR(INDEX('padron cfe'!B:B,MATCH(DATOS!C670,'padron cfe'!A:A,0),1),"")</f>
        <v/>
      </c>
      <c r="H670" s="5" t="str">
        <f>IF(F670="","",IFERROR(CONCATENATE("PEUA",VLOOKUP(ESTADO,REPORTE!AV$2:AW$33,2,0),DIDTRITO_FORM,CADER_FORM,IFERROR(INDEX(BS:BS,MATCH(DAY(F670),BR:BR,0),1),DAY(F670)),IFERROR(INDEX(BS:BS,MATCH(MONTH(F670),BR:BR,0),1),MONTH(F670)),YEAR(F670),G670),""))</f>
        <v/>
      </c>
      <c r="K670" s="2" t="str">
        <f>IFERROR(INDEX('padron cfe'!C:C,MATCH(DATOS!C670,'padron cfe'!A:A,0),1),"")</f>
        <v/>
      </c>
      <c r="L670" s="4" t="str">
        <f>IFERROR(IF(VLOOKUP(J670,J$2:L669,3,0)=0,"",VLOOKUP(J670,J$2:L669,3,0)),"")</f>
        <v/>
      </c>
      <c r="M670" s="4" t="str">
        <f>IFERROR(IF(VLOOKUP(J670,J$2:M669,4,0)=0,"",VLOOKUP(J670,J$2:M669,4,0)),"")</f>
        <v/>
      </c>
      <c r="Q670" s="5" t="str">
        <f t="shared" si="129"/>
        <v/>
      </c>
      <c r="S670"/>
      <c r="T670" s="2" t="str">
        <f>IFERROR(INDEX('padron cfe'!D:D,MATCH(DATOS!C670,'padron cfe'!A:A,0),1),"")</f>
        <v/>
      </c>
      <c r="Y670" s="6"/>
      <c r="AA670" s="4" t="str">
        <f t="shared" si="131"/>
        <v/>
      </c>
      <c r="AB670" s="4"/>
      <c r="AC670" s="4"/>
      <c r="AD670" s="4"/>
      <c r="AE670" s="2" t="str">
        <f>IFERROR(IF(INDEX(AE$1:AE669,MATCH(J670,J$1:J669,0),1)=0,"",INDEX(AE$1:AE669,MATCH(J670,J$1:J669,0),1)),"")</f>
        <v/>
      </c>
      <c r="AF670" s="2" t="str">
        <f>IFERROR(IF(INDEX(AF$1:AF669,MATCH(J670,J$1:J669,0),1)=0,"",INDEX(AF$1:AF669,MATCH(J670,J$1:J669,0),1)),"")</f>
        <v/>
      </c>
      <c r="AG670" s="2" t="str">
        <f>IFERROR(IF(INDEX(AG$1:AG669,MATCH(J670,J$1:J669,0),1)=0,"",INDEX(AG$1:AG669,MATCH(J670,J$1:J669,0),1)),"")</f>
        <v/>
      </c>
      <c r="AU670" s="7"/>
      <c r="AV670" s="47"/>
      <c r="AW670" s="66"/>
      <c r="AX670" s="66"/>
      <c r="AY670" s="66"/>
      <c r="AZ670" s="78"/>
      <c r="BA670" s="66"/>
      <c r="BB670" s="66"/>
      <c r="BC670" s="4"/>
      <c r="BD670" s="69"/>
      <c r="BG670" s="9"/>
      <c r="BM670" s="7" t="str">
        <f t="shared" ca="1" si="132"/>
        <v/>
      </c>
      <c r="BN670" s="75" t="str">
        <f t="shared" si="133"/>
        <v/>
      </c>
      <c r="BO670" s="75" t="str">
        <f t="shared" si="134"/>
        <v/>
      </c>
      <c r="BT670" s="5"/>
      <c r="BU670" s="4" t="str">
        <f>IF(IFERROR(VLOOKUP(C670,C671:C$1993,1,0),"")="","",COUNTIF(C:C,C670))</f>
        <v/>
      </c>
      <c r="BW670" s="5"/>
      <c r="BX670" s="5"/>
      <c r="BY670" s="5" t="str">
        <f>IF(B670="","",IF(BU670="",1+(MAX(BY$2:BY669)),""))</f>
        <v/>
      </c>
      <c r="BZ670" s="5" t="str">
        <f t="shared" si="135"/>
        <v/>
      </c>
      <c r="CA670" s="5" t="str">
        <f t="shared" si="136"/>
        <v/>
      </c>
      <c r="CB670" s="14" t="str">
        <f t="shared" si="137"/>
        <v/>
      </c>
      <c r="CC670" s="25"/>
      <c r="CD670" s="15"/>
      <c r="CE670" s="5" t="str">
        <f t="shared" si="139"/>
        <v/>
      </c>
      <c r="CG670" s="5"/>
      <c r="CH670" s="5" t="str">
        <f t="shared" si="138"/>
        <v/>
      </c>
      <c r="CI670" s="5" t="str">
        <f>IF(J670="","",IFERROR(IF(VLOOKUP(J670,J$2:J669,1,0)=0,"",""),J670))</f>
        <v/>
      </c>
      <c r="CJ670" s="22" t="str">
        <f>IF(CI670="","",(IFERROR(VLOOKUP(MID(CI670,1,1),$DA$2:DE$28,3,0),0)+IFERROR(VLOOKUP(MID(CI670,2,1),DA$2:DE$28,4,0),0)+IFERROR(VLOOKUP(MID(CI670,3,1),DA$2:DE$28,5,0),0)+(ROW(CI670)/1000000000000)))</f>
        <v/>
      </c>
      <c r="CK670" s="5"/>
      <c r="CL670" s="5">
        <v>669</v>
      </c>
      <c r="CM670" s="5" t="str">
        <f>IFERROR(VLOOKUP(CL670,CH$2:CI1746,2,0),"")</f>
        <v/>
      </c>
      <c r="CN670" s="5"/>
      <c r="CP670" s="5"/>
      <c r="DG670" s="5" t="e">
        <f>IF(REPORTE!AH$2="si",IF(C670=VALUE(REPORTE!C$22),IF(SUM(DG671:DG$1993),CONCATENATE(INT(B670),", "),INT(B670)),""),IF(C670=VALUE(REPORTE!C$21),IF(SUM(DG671:DG$1993),CONCATENATE(INT(B670),", "),INT(B670)),""))</f>
        <v>#VALUE!</v>
      </c>
      <c r="DK670" s="5"/>
      <c r="DL670" s="5"/>
      <c r="DM670" s="5"/>
      <c r="DN670" s="5"/>
    </row>
    <row r="671" spans="1:118" ht="15" customHeight="1" x14ac:dyDescent="0.25">
      <c r="A671" s="4" t="str">
        <f t="shared" ca="1" si="130"/>
        <v/>
      </c>
      <c r="B671" s="3"/>
      <c r="D671" s="1" t="str">
        <f>IFERROR(INDEX('padron cfe'!B:B,MATCH(DATOS!C671,'padron cfe'!A:A,0),1),"")</f>
        <v/>
      </c>
      <c r="H671" s="5" t="str">
        <f>IF(F671="","",IFERROR(CONCATENATE("PEUA",VLOOKUP(ESTADO,REPORTE!AV$2:AW$33,2,0),DIDTRITO_FORM,CADER_FORM,IFERROR(INDEX(BS:BS,MATCH(DAY(F671),BR:BR,0),1),DAY(F671)),IFERROR(INDEX(BS:BS,MATCH(MONTH(F671),BR:BR,0),1),MONTH(F671)),YEAR(F671),G671),""))</f>
        <v/>
      </c>
      <c r="K671" s="2" t="str">
        <f>IFERROR(INDEX('padron cfe'!C:C,MATCH(DATOS!C671,'padron cfe'!A:A,0),1),"")</f>
        <v/>
      </c>
      <c r="L671" s="4" t="str">
        <f>IFERROR(IF(VLOOKUP(J671,J$2:L670,3,0)=0,"",VLOOKUP(J671,J$2:L670,3,0)),"")</f>
        <v/>
      </c>
      <c r="M671" s="4" t="str">
        <f>IFERROR(IF(VLOOKUP(J671,J$2:M670,4,0)=0,"",VLOOKUP(J671,J$2:M670,4,0)),"")</f>
        <v/>
      </c>
      <c r="Q671" s="5" t="str">
        <f t="shared" si="129"/>
        <v/>
      </c>
      <c r="S671"/>
      <c r="T671" s="2" t="str">
        <f>IFERROR(INDEX('padron cfe'!D:D,MATCH(DATOS!C671,'padron cfe'!A:A,0),1),"")</f>
        <v/>
      </c>
      <c r="Y671" s="6"/>
      <c r="AA671" s="4" t="str">
        <f t="shared" si="131"/>
        <v/>
      </c>
      <c r="AB671" s="4"/>
      <c r="AC671" s="4"/>
      <c r="AD671" s="4"/>
      <c r="AE671" s="2" t="str">
        <f>IFERROR(IF(INDEX(AE$1:AE670,MATCH(J671,J$1:J670,0),1)=0,"",INDEX(AE$1:AE670,MATCH(J671,J$1:J670,0),1)),"")</f>
        <v/>
      </c>
      <c r="AF671" s="2" t="str">
        <f>IFERROR(IF(INDEX(AF$1:AF670,MATCH(J671,J$1:J670,0),1)=0,"",INDEX(AF$1:AF670,MATCH(J671,J$1:J670,0),1)),"")</f>
        <v/>
      </c>
      <c r="AG671" s="2" t="str">
        <f>IFERROR(IF(INDEX(AG$1:AG670,MATCH(J671,J$1:J670,0),1)=0,"",INDEX(AG$1:AG670,MATCH(J671,J$1:J670,0),1)),"")</f>
        <v/>
      </c>
      <c r="AU671" s="7"/>
      <c r="AV671" s="47"/>
      <c r="AW671" s="66"/>
      <c r="AX671" s="66"/>
      <c r="AY671" s="66"/>
      <c r="AZ671" s="78"/>
      <c r="BA671" s="66"/>
      <c r="BB671" s="66"/>
      <c r="BC671" s="4"/>
      <c r="BD671" s="69"/>
      <c r="BG671" s="9"/>
      <c r="BM671" s="7" t="str">
        <f t="shared" ca="1" si="132"/>
        <v/>
      </c>
      <c r="BN671" s="75" t="str">
        <f t="shared" si="133"/>
        <v/>
      </c>
      <c r="BO671" s="75" t="str">
        <f t="shared" si="134"/>
        <v/>
      </c>
      <c r="BT671" s="5"/>
      <c r="BU671" s="4" t="str">
        <f>IF(IFERROR(VLOOKUP(C671,C672:C$1993,1,0),"")="","",COUNTIF(C:C,C671))</f>
        <v/>
      </c>
      <c r="BW671" s="5"/>
      <c r="BX671" s="5"/>
      <c r="BY671" s="5" t="str">
        <f>IF(B671="","",IF(BU671="",1+(MAX(BY$2:BY670)),""))</f>
        <v/>
      </c>
      <c r="BZ671" s="5" t="str">
        <f t="shared" si="135"/>
        <v/>
      </c>
      <c r="CA671" s="5" t="str">
        <f t="shared" si="136"/>
        <v/>
      </c>
      <c r="CB671" s="14" t="str">
        <f t="shared" si="137"/>
        <v/>
      </c>
      <c r="CC671" s="25"/>
      <c r="CD671" s="15"/>
      <c r="CE671" s="5" t="str">
        <f t="shared" si="139"/>
        <v/>
      </c>
      <c r="CG671" s="5"/>
      <c r="CH671" s="5" t="str">
        <f t="shared" si="138"/>
        <v/>
      </c>
      <c r="CI671" s="5" t="str">
        <f>IF(J671="","",IFERROR(IF(VLOOKUP(J671,J$2:J670,1,0)=0,"",""),J671))</f>
        <v/>
      </c>
      <c r="CJ671" s="22" t="str">
        <f>IF(CI671="","",(IFERROR(VLOOKUP(MID(CI671,1,1),$DA$2:DE$28,3,0),0)+IFERROR(VLOOKUP(MID(CI671,2,1),DA$2:DE$28,4,0),0)+IFERROR(VLOOKUP(MID(CI671,3,1),DA$2:DE$28,5,0),0)+(ROW(CI671)/1000000000000)))</f>
        <v/>
      </c>
      <c r="CK671" s="5"/>
      <c r="CL671" s="5">
        <v>670</v>
      </c>
      <c r="CM671" s="5" t="str">
        <f>IFERROR(VLOOKUP(CL671,CH$2:CI1747,2,0),"")</f>
        <v/>
      </c>
      <c r="CN671" s="5"/>
      <c r="CP671" s="5"/>
      <c r="DG671" s="5" t="e">
        <f>IF(REPORTE!AH$2="si",IF(C671=VALUE(REPORTE!C$22),IF(SUM(DG672:DG$1993),CONCATENATE(INT(B671),", "),INT(B671)),""),IF(C671=VALUE(REPORTE!C$21),IF(SUM(DG672:DG$1993),CONCATENATE(INT(B671),", "),INT(B671)),""))</f>
        <v>#VALUE!</v>
      </c>
      <c r="DK671" s="5"/>
      <c r="DL671" s="5"/>
      <c r="DM671" s="5"/>
      <c r="DN671" s="5"/>
    </row>
    <row r="672" spans="1:118" ht="15" customHeight="1" x14ac:dyDescent="0.25">
      <c r="A672" s="4" t="str">
        <f t="shared" ca="1" si="130"/>
        <v/>
      </c>
      <c r="B672" s="3"/>
      <c r="D672" s="1" t="str">
        <f>IFERROR(INDEX('padron cfe'!B:B,MATCH(DATOS!C672,'padron cfe'!A:A,0),1),"")</f>
        <v/>
      </c>
      <c r="H672" s="5" t="str">
        <f>IF(F672="","",IFERROR(CONCATENATE("PEUA",VLOOKUP(ESTADO,REPORTE!AV$2:AW$33,2,0),DIDTRITO_FORM,CADER_FORM,IFERROR(INDEX(BS:BS,MATCH(DAY(F672),BR:BR,0),1),DAY(F672)),IFERROR(INDEX(BS:BS,MATCH(MONTH(F672),BR:BR,0),1),MONTH(F672)),YEAR(F672),G672),""))</f>
        <v/>
      </c>
      <c r="K672" s="2" t="str">
        <f>IFERROR(INDEX('padron cfe'!C:C,MATCH(DATOS!C672,'padron cfe'!A:A,0),1),"")</f>
        <v/>
      </c>
      <c r="L672" s="4" t="str">
        <f>IFERROR(IF(VLOOKUP(J672,J$2:L671,3,0)=0,"",VLOOKUP(J672,J$2:L671,3,0)),"")</f>
        <v/>
      </c>
      <c r="M672" s="4" t="str">
        <f>IFERROR(IF(VLOOKUP(J672,J$2:M671,4,0)=0,"",VLOOKUP(J672,J$2:M671,4,0)),"")</f>
        <v/>
      </c>
      <c r="Q672" s="5" t="str">
        <f t="shared" si="129"/>
        <v/>
      </c>
      <c r="S672"/>
      <c r="T672" s="2" t="str">
        <f>IFERROR(INDEX('padron cfe'!D:D,MATCH(DATOS!C672,'padron cfe'!A:A,0),1),"")</f>
        <v/>
      </c>
      <c r="Y672" s="6"/>
      <c r="AA672" s="4" t="str">
        <f t="shared" si="131"/>
        <v/>
      </c>
      <c r="AB672" s="4"/>
      <c r="AC672" s="4"/>
      <c r="AD672" s="4"/>
      <c r="AE672" s="2" t="str">
        <f>IFERROR(IF(INDEX(AE$1:AE671,MATCH(J672,J$1:J671,0),1)=0,"",INDEX(AE$1:AE671,MATCH(J672,J$1:J671,0),1)),"")</f>
        <v/>
      </c>
      <c r="AF672" s="2" t="str">
        <f>IFERROR(IF(INDEX(AF$1:AF671,MATCH(J672,J$1:J671,0),1)=0,"",INDEX(AF$1:AF671,MATCH(J672,J$1:J671,0),1)),"")</f>
        <v/>
      </c>
      <c r="AG672" s="2" t="str">
        <f>IFERROR(IF(INDEX(AG$1:AG671,MATCH(J672,J$1:J671,0),1)=0,"",INDEX(AG$1:AG671,MATCH(J672,J$1:J671,0),1)),"")</f>
        <v/>
      </c>
      <c r="AU672" s="7"/>
      <c r="AV672" s="47"/>
      <c r="AW672" s="66"/>
      <c r="AX672" s="66"/>
      <c r="AY672" s="66"/>
      <c r="AZ672" s="78"/>
      <c r="BA672" s="66"/>
      <c r="BB672" s="66"/>
      <c r="BC672" s="4"/>
      <c r="BD672" s="69"/>
      <c r="BG672" s="9"/>
      <c r="BM672" s="7" t="str">
        <f t="shared" ca="1" si="132"/>
        <v/>
      </c>
      <c r="BN672" s="75" t="str">
        <f t="shared" si="133"/>
        <v/>
      </c>
      <c r="BO672" s="75" t="str">
        <f t="shared" si="134"/>
        <v/>
      </c>
      <c r="BT672" s="5"/>
      <c r="BU672" s="4" t="str">
        <f>IF(IFERROR(VLOOKUP(C672,C673:C$1993,1,0),"")="","",COUNTIF(C:C,C672))</f>
        <v/>
      </c>
      <c r="BW672" s="5"/>
      <c r="BX672" s="5"/>
      <c r="BY672" s="5" t="str">
        <f>IF(B672="","",IF(BU672="",1+(MAX(BY$2:BY671)),""))</f>
        <v/>
      </c>
      <c r="BZ672" s="5" t="str">
        <f t="shared" si="135"/>
        <v/>
      </c>
      <c r="CA672" s="5" t="str">
        <f t="shared" si="136"/>
        <v/>
      </c>
      <c r="CB672" s="14" t="str">
        <f t="shared" si="137"/>
        <v/>
      </c>
      <c r="CC672" s="25"/>
      <c r="CD672" s="15"/>
      <c r="CE672" s="5" t="str">
        <f t="shared" si="139"/>
        <v/>
      </c>
      <c r="CG672" s="5"/>
      <c r="CH672" s="5" t="str">
        <f t="shared" si="138"/>
        <v/>
      </c>
      <c r="CI672" s="5" t="str">
        <f>IF(J672="","",IFERROR(IF(VLOOKUP(J672,J$2:J671,1,0)=0,"",""),J672))</f>
        <v/>
      </c>
      <c r="CJ672" s="22" t="str">
        <f>IF(CI672="","",(IFERROR(VLOOKUP(MID(CI672,1,1),$DA$2:DE$28,3,0),0)+IFERROR(VLOOKUP(MID(CI672,2,1),DA$2:DE$28,4,0),0)+IFERROR(VLOOKUP(MID(CI672,3,1),DA$2:DE$28,5,0),0)+(ROW(CI672)/1000000000000)))</f>
        <v/>
      </c>
      <c r="CK672" s="5"/>
      <c r="CL672" s="5">
        <v>671</v>
      </c>
      <c r="CM672" s="5" t="str">
        <f>IFERROR(VLOOKUP(CL672,CH$2:CI1748,2,0),"")</f>
        <v/>
      </c>
      <c r="CN672" s="5"/>
      <c r="CP672" s="5"/>
      <c r="DG672" s="5" t="e">
        <f>IF(REPORTE!AH$2="si",IF(C672=VALUE(REPORTE!C$22),IF(SUM(DG673:DG$1993),CONCATENATE(INT(B672),", "),INT(B672)),""),IF(C672=VALUE(REPORTE!C$21),IF(SUM(DG673:DG$1993),CONCATENATE(INT(B672),", "),INT(B672)),""))</f>
        <v>#VALUE!</v>
      </c>
      <c r="DK672" s="5"/>
      <c r="DL672" s="5"/>
      <c r="DM672" s="5"/>
      <c r="DN672" s="5"/>
    </row>
    <row r="673" spans="1:118" ht="15" customHeight="1" x14ac:dyDescent="0.25">
      <c r="A673" s="4" t="str">
        <f t="shared" ca="1" si="130"/>
        <v/>
      </c>
      <c r="B673" s="3"/>
      <c r="D673" s="1" t="str">
        <f>IFERROR(INDEX('padron cfe'!B:B,MATCH(DATOS!C673,'padron cfe'!A:A,0),1),"")</f>
        <v/>
      </c>
      <c r="H673" s="5" t="str">
        <f>IF(F673="","",IFERROR(CONCATENATE("PEUA",VLOOKUP(ESTADO,REPORTE!AV$2:AW$33,2,0),DIDTRITO_FORM,CADER_FORM,IFERROR(INDEX(BS:BS,MATCH(DAY(F673),BR:BR,0),1),DAY(F673)),IFERROR(INDEX(BS:BS,MATCH(MONTH(F673),BR:BR,0),1),MONTH(F673)),YEAR(F673),G673),""))</f>
        <v/>
      </c>
      <c r="K673" s="2" t="str">
        <f>IFERROR(INDEX('padron cfe'!C:C,MATCH(DATOS!C673,'padron cfe'!A:A,0),1),"")</f>
        <v/>
      </c>
      <c r="L673" s="4" t="str">
        <f>IFERROR(IF(VLOOKUP(J673,J$2:L672,3,0)=0,"",VLOOKUP(J673,J$2:L672,3,0)),"")</f>
        <v/>
      </c>
      <c r="M673" s="4" t="str">
        <f>IFERROR(IF(VLOOKUP(J673,J$2:M672,4,0)=0,"",VLOOKUP(J673,J$2:M672,4,0)),"")</f>
        <v/>
      </c>
      <c r="Q673" s="5" t="str">
        <f t="shared" si="129"/>
        <v/>
      </c>
      <c r="S673"/>
      <c r="T673" s="2" t="str">
        <f>IFERROR(INDEX('padron cfe'!D:D,MATCH(DATOS!C673,'padron cfe'!A:A,0),1),"")</f>
        <v/>
      </c>
      <c r="Y673" s="6"/>
      <c r="AA673" s="4" t="str">
        <f t="shared" si="131"/>
        <v/>
      </c>
      <c r="AB673" s="4"/>
      <c r="AC673" s="4"/>
      <c r="AD673" s="4"/>
      <c r="AE673" s="2" t="str">
        <f>IFERROR(IF(INDEX(AE$1:AE672,MATCH(J673,J$1:J672,0),1)=0,"",INDEX(AE$1:AE672,MATCH(J673,J$1:J672,0),1)),"")</f>
        <v/>
      </c>
      <c r="AF673" s="2" t="str">
        <f>IFERROR(IF(INDEX(AF$1:AF672,MATCH(J673,J$1:J672,0),1)=0,"",INDEX(AF$1:AF672,MATCH(J673,J$1:J672,0),1)),"")</f>
        <v/>
      </c>
      <c r="AG673" s="2" t="str">
        <f>IFERROR(IF(INDEX(AG$1:AG672,MATCH(J673,J$1:J672,0),1)=0,"",INDEX(AG$1:AG672,MATCH(J673,J$1:J672,0),1)),"")</f>
        <v/>
      </c>
      <c r="AU673" s="7"/>
      <c r="AV673" s="47"/>
      <c r="AW673" s="66"/>
      <c r="AX673" s="66"/>
      <c r="AY673" s="66"/>
      <c r="AZ673" s="78"/>
      <c r="BA673" s="66"/>
      <c r="BB673" s="66"/>
      <c r="BC673" s="4"/>
      <c r="BD673" s="69"/>
      <c r="BG673" s="9"/>
      <c r="BM673" s="7" t="str">
        <f t="shared" ca="1" si="132"/>
        <v/>
      </c>
      <c r="BN673" s="75" t="str">
        <f t="shared" si="133"/>
        <v/>
      </c>
      <c r="BO673" s="75" t="str">
        <f t="shared" si="134"/>
        <v/>
      </c>
      <c r="BT673" s="5"/>
      <c r="BU673" s="4" t="str">
        <f>IF(IFERROR(VLOOKUP(C673,C674:C$1993,1,0),"")="","",COUNTIF(C:C,C673))</f>
        <v/>
      </c>
      <c r="BW673" s="5"/>
      <c r="BX673" s="5"/>
      <c r="BY673" s="5" t="str">
        <f>IF(B673="","",IF(BU673="",1+(MAX(BY$2:BY672)),""))</f>
        <v/>
      </c>
      <c r="BZ673" s="5" t="str">
        <f t="shared" si="135"/>
        <v/>
      </c>
      <c r="CA673" s="5" t="str">
        <f t="shared" si="136"/>
        <v/>
      </c>
      <c r="CB673" s="14" t="str">
        <f t="shared" si="137"/>
        <v/>
      </c>
      <c r="CC673" s="25"/>
      <c r="CD673" s="15"/>
      <c r="CE673" s="5" t="str">
        <f t="shared" si="139"/>
        <v/>
      </c>
      <c r="CG673" s="5"/>
      <c r="CH673" s="5" t="str">
        <f t="shared" si="138"/>
        <v/>
      </c>
      <c r="CI673" s="5" t="str">
        <f>IF(J673="","",IFERROR(IF(VLOOKUP(J673,J$2:J672,1,0)=0,"",""),J673))</f>
        <v/>
      </c>
      <c r="CJ673" s="22" t="str">
        <f>IF(CI673="","",(IFERROR(VLOOKUP(MID(CI673,1,1),$DA$2:DE$28,3,0),0)+IFERROR(VLOOKUP(MID(CI673,2,1),DA$2:DE$28,4,0),0)+IFERROR(VLOOKUP(MID(CI673,3,1),DA$2:DE$28,5,0),0)+(ROW(CI673)/1000000000000)))</f>
        <v/>
      </c>
      <c r="CK673" s="5"/>
      <c r="CL673" s="5">
        <v>672</v>
      </c>
      <c r="CM673" s="5" t="str">
        <f>IFERROR(VLOOKUP(CL673,CH$2:CI1749,2,0),"")</f>
        <v/>
      </c>
      <c r="CN673" s="5"/>
      <c r="CP673" s="5"/>
      <c r="DG673" s="5" t="e">
        <f>IF(REPORTE!AH$2="si",IF(C673=VALUE(REPORTE!C$22),IF(SUM(DG674:DG$1993),CONCATENATE(INT(B673),", "),INT(B673)),""),IF(C673=VALUE(REPORTE!C$21),IF(SUM(DG674:DG$1993),CONCATENATE(INT(B673),", "),INT(B673)),""))</f>
        <v>#VALUE!</v>
      </c>
      <c r="DK673" s="5"/>
      <c r="DL673" s="5"/>
      <c r="DM673" s="5"/>
      <c r="DN673" s="5"/>
    </row>
    <row r="674" spans="1:118" ht="15" customHeight="1" x14ac:dyDescent="0.25">
      <c r="A674" s="4" t="str">
        <f t="shared" ca="1" si="130"/>
        <v/>
      </c>
      <c r="B674" s="3"/>
      <c r="D674" s="1" t="str">
        <f>IFERROR(INDEX('padron cfe'!B:B,MATCH(DATOS!C674,'padron cfe'!A:A,0),1),"")</f>
        <v/>
      </c>
      <c r="H674" s="5" t="str">
        <f>IF(F674="","",IFERROR(CONCATENATE("PEUA",VLOOKUP(ESTADO,REPORTE!AV$2:AW$33,2,0),DIDTRITO_FORM,CADER_FORM,IFERROR(INDEX(BS:BS,MATCH(DAY(F674),BR:BR,0),1),DAY(F674)),IFERROR(INDEX(BS:BS,MATCH(MONTH(F674),BR:BR,0),1),MONTH(F674)),YEAR(F674),G674),""))</f>
        <v/>
      </c>
      <c r="K674" s="2" t="str">
        <f>IFERROR(INDEX('padron cfe'!C:C,MATCH(DATOS!C674,'padron cfe'!A:A,0),1),"")</f>
        <v/>
      </c>
      <c r="L674" s="4" t="str">
        <f>IFERROR(IF(VLOOKUP(J674,J$2:L673,3,0)=0,"",VLOOKUP(J674,J$2:L673,3,0)),"")</f>
        <v/>
      </c>
      <c r="M674" s="4" t="str">
        <f>IFERROR(IF(VLOOKUP(J674,J$2:M673,4,0)=0,"",VLOOKUP(J674,J$2:M673,4,0)),"")</f>
        <v/>
      </c>
      <c r="Q674" s="5" t="str">
        <f t="shared" si="129"/>
        <v/>
      </c>
      <c r="S674"/>
      <c r="T674" s="2" t="str">
        <f>IFERROR(INDEX('padron cfe'!D:D,MATCH(DATOS!C674,'padron cfe'!A:A,0),1),"")</f>
        <v/>
      </c>
      <c r="Y674" s="6"/>
      <c r="AA674" s="4" t="str">
        <f t="shared" si="131"/>
        <v/>
      </c>
      <c r="AB674" s="4"/>
      <c r="AC674" s="4"/>
      <c r="AD674" s="4"/>
      <c r="AE674" s="2" t="str">
        <f>IFERROR(IF(INDEX(AE$1:AE673,MATCH(J674,J$1:J673,0),1)=0,"",INDEX(AE$1:AE673,MATCH(J674,J$1:J673,0),1)),"")</f>
        <v/>
      </c>
      <c r="AF674" s="2" t="str">
        <f>IFERROR(IF(INDEX(AF$1:AF673,MATCH(J674,J$1:J673,0),1)=0,"",INDEX(AF$1:AF673,MATCH(J674,J$1:J673,0),1)),"")</f>
        <v/>
      </c>
      <c r="AG674" s="2" t="str">
        <f>IFERROR(IF(INDEX(AG$1:AG673,MATCH(J674,J$1:J673,0),1)=0,"",INDEX(AG$1:AG673,MATCH(J674,J$1:J673,0),1)),"")</f>
        <v/>
      </c>
      <c r="AU674" s="7"/>
      <c r="AV674" s="47"/>
      <c r="AW674" s="66"/>
      <c r="AX674" s="66"/>
      <c r="AY674" s="66"/>
      <c r="AZ674" s="78"/>
      <c r="BA674" s="66"/>
      <c r="BB674" s="66"/>
      <c r="BC674" s="4"/>
      <c r="BD674" s="69"/>
      <c r="BG674" s="9"/>
      <c r="BM674" s="7" t="str">
        <f t="shared" ca="1" si="132"/>
        <v/>
      </c>
      <c r="BN674" s="75" t="str">
        <f t="shared" si="133"/>
        <v/>
      </c>
      <c r="BO674" s="75" t="str">
        <f t="shared" si="134"/>
        <v/>
      </c>
      <c r="BT674" s="5"/>
      <c r="BU674" s="4" t="str">
        <f>IF(IFERROR(VLOOKUP(C674,C675:C$1993,1,0),"")="","",COUNTIF(C:C,C674))</f>
        <v/>
      </c>
      <c r="BW674" s="5"/>
      <c r="BX674" s="5"/>
      <c r="BY674" s="5" t="str">
        <f>IF(B674="","",IF(BU674="",1+(MAX(BY$2:BY673)),""))</f>
        <v/>
      </c>
      <c r="BZ674" s="5" t="str">
        <f t="shared" si="135"/>
        <v/>
      </c>
      <c r="CA674" s="5" t="str">
        <f t="shared" si="136"/>
        <v/>
      </c>
      <c r="CB674" s="14" t="str">
        <f t="shared" si="137"/>
        <v/>
      </c>
      <c r="CC674" s="25"/>
      <c r="CD674" s="15"/>
      <c r="CE674" s="5" t="str">
        <f t="shared" si="139"/>
        <v/>
      </c>
      <c r="CG674" s="5"/>
      <c r="CH674" s="5" t="str">
        <f t="shared" si="138"/>
        <v/>
      </c>
      <c r="CI674" s="5" t="str">
        <f>IF(J674="","",IFERROR(IF(VLOOKUP(J674,J$2:J673,1,0)=0,"",""),J674))</f>
        <v/>
      </c>
      <c r="CJ674" s="22" t="str">
        <f>IF(CI674="","",(IFERROR(VLOOKUP(MID(CI674,1,1),$DA$2:DE$28,3,0),0)+IFERROR(VLOOKUP(MID(CI674,2,1),DA$2:DE$28,4,0),0)+IFERROR(VLOOKUP(MID(CI674,3,1),DA$2:DE$28,5,0),0)+(ROW(CI674)/1000000000000)))</f>
        <v/>
      </c>
      <c r="CK674" s="5"/>
      <c r="CL674" s="5">
        <v>673</v>
      </c>
      <c r="CM674" s="5" t="str">
        <f>IFERROR(VLOOKUP(CL674,CH$2:CI1750,2,0),"")</f>
        <v/>
      </c>
      <c r="CN674" s="5"/>
      <c r="CP674" s="5"/>
      <c r="DG674" s="5" t="e">
        <f>IF(REPORTE!AH$2="si",IF(C674=VALUE(REPORTE!C$22),IF(SUM(DG675:DG$1993),CONCATENATE(INT(B674),", "),INT(B674)),""),IF(C674=VALUE(REPORTE!C$21),IF(SUM(DG675:DG$1993),CONCATENATE(INT(B674),", "),INT(B674)),""))</f>
        <v>#VALUE!</v>
      </c>
      <c r="DH674" s="5" t="e">
        <f>CONCATENATE(DG674,DG675,DG676,DG677,DG678,DG679,DG680,DG681,DG682,DG683,DG684,DG685,DG686,DG687,DG688,DG689,DG690,DG691,DG692,DG693,DG694,DG695,DG696,DG697,DG698,DG699,DG700,DG701,DG702,DG703,DG704,DG705,DG706,DG707,DG708,DG709,DG710,DG711,DG712,DG713,DG714,DG715)</f>
        <v>#VALUE!</v>
      </c>
      <c r="DK674" s="5"/>
      <c r="DL674" s="5"/>
      <c r="DM674" s="5"/>
      <c r="DN674" s="5"/>
    </row>
    <row r="675" spans="1:118" ht="15" customHeight="1" x14ac:dyDescent="0.25">
      <c r="A675" s="4" t="str">
        <f t="shared" ca="1" si="130"/>
        <v/>
      </c>
      <c r="B675" s="3"/>
      <c r="D675" s="1" t="str">
        <f>IFERROR(INDEX('padron cfe'!B:B,MATCH(DATOS!C675,'padron cfe'!A:A,0),1),"")</f>
        <v/>
      </c>
      <c r="H675" s="5" t="str">
        <f>IF(F675="","",IFERROR(CONCATENATE("PEUA",VLOOKUP(ESTADO,REPORTE!AV$2:AW$33,2,0),DIDTRITO_FORM,CADER_FORM,IFERROR(INDEX(BS:BS,MATCH(DAY(F675),BR:BR,0),1),DAY(F675)),IFERROR(INDEX(BS:BS,MATCH(MONTH(F675),BR:BR,0),1),MONTH(F675)),YEAR(F675),G675),""))</f>
        <v/>
      </c>
      <c r="K675" s="2" t="str">
        <f>IFERROR(INDEX('padron cfe'!C:C,MATCH(DATOS!C675,'padron cfe'!A:A,0),1),"")</f>
        <v/>
      </c>
      <c r="L675" s="4" t="str">
        <f>IFERROR(IF(VLOOKUP(J675,J$2:L674,3,0)=0,"",VLOOKUP(J675,J$2:L674,3,0)),"")</f>
        <v/>
      </c>
      <c r="M675" s="4" t="str">
        <f>IFERROR(IF(VLOOKUP(J675,J$2:M674,4,0)=0,"",VLOOKUP(J675,J$2:M674,4,0)),"")</f>
        <v/>
      </c>
      <c r="Q675" s="5" t="str">
        <f t="shared" si="129"/>
        <v/>
      </c>
      <c r="S675"/>
      <c r="T675" s="2" t="str">
        <f>IFERROR(INDEX('padron cfe'!D:D,MATCH(DATOS!C675,'padron cfe'!A:A,0),1),"")</f>
        <v/>
      </c>
      <c r="Y675" s="6"/>
      <c r="AA675" s="4" t="str">
        <f t="shared" si="131"/>
        <v/>
      </c>
      <c r="AB675" s="4"/>
      <c r="AC675" s="4"/>
      <c r="AD675" s="4"/>
      <c r="AE675" s="2" t="str">
        <f>IFERROR(IF(INDEX(AE$1:AE674,MATCH(J675,J$1:J674,0),1)=0,"",INDEX(AE$1:AE674,MATCH(J675,J$1:J674,0),1)),"")</f>
        <v/>
      </c>
      <c r="AF675" s="2" t="str">
        <f>IFERROR(IF(INDEX(AF$1:AF674,MATCH(J675,J$1:J674,0),1)=0,"",INDEX(AF$1:AF674,MATCH(J675,J$1:J674,0),1)),"")</f>
        <v/>
      </c>
      <c r="AG675" s="2" t="str">
        <f>IFERROR(IF(INDEX(AG$1:AG674,MATCH(J675,J$1:J674,0),1)=0,"",INDEX(AG$1:AG674,MATCH(J675,J$1:J674,0),1)),"")</f>
        <v/>
      </c>
      <c r="AU675" s="7"/>
      <c r="AV675" s="47"/>
      <c r="AW675" s="66"/>
      <c r="AX675" s="66"/>
      <c r="AY675" s="66"/>
      <c r="AZ675" s="78"/>
      <c r="BA675" s="66"/>
      <c r="BB675" s="66"/>
      <c r="BC675" s="4"/>
      <c r="BD675" s="69"/>
      <c r="BG675" s="9"/>
      <c r="BM675" s="7" t="str">
        <f t="shared" ca="1" si="132"/>
        <v/>
      </c>
      <c r="BN675" s="75" t="str">
        <f t="shared" si="133"/>
        <v/>
      </c>
      <c r="BO675" s="75" t="str">
        <f t="shared" si="134"/>
        <v/>
      </c>
      <c r="BT675" s="5"/>
      <c r="BU675" s="4" t="str">
        <f>IF(IFERROR(VLOOKUP(C675,C676:C$1993,1,0),"")="","",COUNTIF(C:C,C675))</f>
        <v/>
      </c>
      <c r="BW675" s="5"/>
      <c r="BX675" s="5"/>
      <c r="BY675" s="5" t="str">
        <f>IF(B675="","",IF(BU675="",1+(MAX(BY$2:BY674)),""))</f>
        <v/>
      </c>
      <c r="BZ675" s="5" t="str">
        <f t="shared" si="135"/>
        <v/>
      </c>
      <c r="CA675" s="5" t="str">
        <f t="shared" si="136"/>
        <v/>
      </c>
      <c r="CB675" s="14" t="str">
        <f t="shared" si="137"/>
        <v/>
      </c>
      <c r="CC675" s="25"/>
      <c r="CD675" s="15"/>
      <c r="CE675" s="5" t="str">
        <f t="shared" si="139"/>
        <v/>
      </c>
      <c r="CG675" s="5"/>
      <c r="CH675" s="5" t="str">
        <f t="shared" si="138"/>
        <v/>
      </c>
      <c r="CI675" s="5" t="str">
        <f>IF(J675="","",IFERROR(IF(VLOOKUP(J675,J$2:J674,1,0)=0,"",""),J675))</f>
        <v/>
      </c>
      <c r="CJ675" s="22" t="str">
        <f>IF(CI675="","",(IFERROR(VLOOKUP(MID(CI675,1,1),$DA$2:DE$28,3,0),0)+IFERROR(VLOOKUP(MID(CI675,2,1),DA$2:DE$28,4,0),0)+IFERROR(VLOOKUP(MID(CI675,3,1),DA$2:DE$28,5,0),0)+(ROW(CI675)/1000000000000)))</f>
        <v/>
      </c>
      <c r="CK675" s="5"/>
      <c r="CL675" s="5">
        <v>674</v>
      </c>
      <c r="CM675" s="5" t="str">
        <f>IFERROR(VLOOKUP(CL675,CH$2:CI1751,2,0),"")</f>
        <v/>
      </c>
      <c r="CN675" s="5"/>
      <c r="CP675" s="5"/>
      <c r="DG675" s="5" t="e">
        <f>IF(REPORTE!AH$2="si",IF(C675=VALUE(REPORTE!C$22),IF(SUM(DG676:DG$1993),CONCATENATE(INT(B675),", "),INT(B675)),""),IF(C675=VALUE(REPORTE!C$21),IF(SUM(DG676:DG$1993),CONCATENATE(INT(B675),", "),INT(B675)),""))</f>
        <v>#VALUE!</v>
      </c>
      <c r="DK675" s="5"/>
      <c r="DL675" s="5"/>
      <c r="DM675" s="5"/>
      <c r="DN675" s="5"/>
    </row>
    <row r="676" spans="1:118" ht="15" customHeight="1" x14ac:dyDescent="0.25">
      <c r="A676" s="4" t="str">
        <f t="shared" ca="1" si="130"/>
        <v/>
      </c>
      <c r="B676" s="3"/>
      <c r="D676" s="1" t="str">
        <f>IFERROR(INDEX('padron cfe'!B:B,MATCH(DATOS!C676,'padron cfe'!A:A,0),1),"")</f>
        <v/>
      </c>
      <c r="H676" s="5" t="str">
        <f>IF(F676="","",IFERROR(CONCATENATE("PEUA",VLOOKUP(ESTADO,REPORTE!AV$2:AW$33,2,0),DIDTRITO_FORM,CADER_FORM,IFERROR(INDEX(BS:BS,MATCH(DAY(F676),BR:BR,0),1),DAY(F676)),IFERROR(INDEX(BS:BS,MATCH(MONTH(F676),BR:BR,0),1),MONTH(F676)),YEAR(F676),G676),""))</f>
        <v/>
      </c>
      <c r="K676" s="2" t="str">
        <f>IFERROR(INDEX('padron cfe'!C:C,MATCH(DATOS!C676,'padron cfe'!A:A,0),1),"")</f>
        <v/>
      </c>
      <c r="L676" s="4" t="str">
        <f>IFERROR(IF(VLOOKUP(J676,J$2:L675,3,0)=0,"",VLOOKUP(J676,J$2:L675,3,0)),"")</f>
        <v/>
      </c>
      <c r="M676" s="4" t="str">
        <f>IFERROR(IF(VLOOKUP(J676,J$2:M675,4,0)=0,"",VLOOKUP(J676,J$2:M675,4,0)),"")</f>
        <v/>
      </c>
      <c r="Q676" s="5" t="str">
        <f t="shared" si="129"/>
        <v/>
      </c>
      <c r="S676"/>
      <c r="T676" s="2" t="str">
        <f>IFERROR(INDEX('padron cfe'!D:D,MATCH(DATOS!C676,'padron cfe'!A:A,0),1),"")</f>
        <v/>
      </c>
      <c r="Y676" s="6"/>
      <c r="AA676" s="4" t="str">
        <f t="shared" si="131"/>
        <v/>
      </c>
      <c r="AB676" s="4"/>
      <c r="AC676" s="4"/>
      <c r="AD676" s="4"/>
      <c r="AE676" s="2" t="str">
        <f>IFERROR(IF(INDEX(AE$1:AE675,MATCH(J676,J$1:J675,0),1)=0,"",INDEX(AE$1:AE675,MATCH(J676,J$1:J675,0),1)),"")</f>
        <v/>
      </c>
      <c r="AF676" s="2" t="str">
        <f>IFERROR(IF(INDEX(AF$1:AF675,MATCH(J676,J$1:J675,0),1)=0,"",INDEX(AF$1:AF675,MATCH(J676,J$1:J675,0),1)),"")</f>
        <v/>
      </c>
      <c r="AG676" s="2" t="str">
        <f>IFERROR(IF(INDEX(AG$1:AG675,MATCH(J676,J$1:J675,0),1)=0,"",INDEX(AG$1:AG675,MATCH(J676,J$1:J675,0),1)),"")</f>
        <v/>
      </c>
      <c r="AU676" s="7"/>
      <c r="AV676" s="47"/>
      <c r="AW676" s="66"/>
      <c r="AX676" s="66"/>
      <c r="AY676" s="66"/>
      <c r="AZ676" s="78"/>
      <c r="BA676" s="66"/>
      <c r="BB676" s="66"/>
      <c r="BC676" s="4"/>
      <c r="BD676" s="69"/>
      <c r="BG676" s="9"/>
      <c r="BM676" s="7" t="str">
        <f t="shared" ca="1" si="132"/>
        <v/>
      </c>
      <c r="BN676" s="75" t="str">
        <f t="shared" si="133"/>
        <v/>
      </c>
      <c r="BO676" s="75" t="str">
        <f t="shared" si="134"/>
        <v/>
      </c>
      <c r="BT676" s="5"/>
      <c r="BU676" s="4" t="str">
        <f>IF(IFERROR(VLOOKUP(C676,C677:C$1993,1,0),"")="","",COUNTIF(C:C,C676))</f>
        <v/>
      </c>
      <c r="BW676" s="5"/>
      <c r="BX676" s="5"/>
      <c r="BY676" s="5" t="str">
        <f>IF(B676="","",IF(BU676="",1+(MAX(BY$2:BY675)),""))</f>
        <v/>
      </c>
      <c r="BZ676" s="5" t="str">
        <f t="shared" si="135"/>
        <v/>
      </c>
      <c r="CA676" s="5" t="str">
        <f t="shared" si="136"/>
        <v/>
      </c>
      <c r="CB676" s="14" t="str">
        <f t="shared" si="137"/>
        <v/>
      </c>
      <c r="CC676" s="25"/>
      <c r="CD676" s="15"/>
      <c r="CE676" s="5" t="str">
        <f t="shared" si="139"/>
        <v/>
      </c>
      <c r="CG676" s="5"/>
      <c r="CH676" s="5" t="str">
        <f t="shared" si="138"/>
        <v/>
      </c>
      <c r="CI676" s="5" t="str">
        <f>IF(J676="","",IFERROR(IF(VLOOKUP(J676,J$2:J675,1,0)=0,"",""),J676))</f>
        <v/>
      </c>
      <c r="CJ676" s="22" t="str">
        <f>IF(CI676="","",(IFERROR(VLOOKUP(MID(CI676,1,1),$DA$2:DE$28,3,0),0)+IFERROR(VLOOKUP(MID(CI676,2,1),DA$2:DE$28,4,0),0)+IFERROR(VLOOKUP(MID(CI676,3,1),DA$2:DE$28,5,0),0)+(ROW(CI676)/1000000000000)))</f>
        <v/>
      </c>
      <c r="CK676" s="5"/>
      <c r="CL676" s="5">
        <v>675</v>
      </c>
      <c r="CM676" s="5" t="str">
        <f>IFERROR(VLOOKUP(CL676,CH$2:CI1752,2,0),"")</f>
        <v/>
      </c>
      <c r="CN676" s="5"/>
      <c r="CP676" s="5"/>
      <c r="DG676" s="5" t="e">
        <f>IF(REPORTE!AH$2="si",IF(C676=VALUE(REPORTE!C$22),IF(SUM(DG677:DG$1993),CONCATENATE(INT(B676),", "),INT(B676)),""),IF(C676=VALUE(REPORTE!C$21),IF(SUM(DG677:DG$1993),CONCATENATE(INT(B676),", "),INT(B676)),""))</f>
        <v>#VALUE!</v>
      </c>
      <c r="DK676" s="5"/>
      <c r="DL676" s="5"/>
      <c r="DM676" s="5"/>
      <c r="DN676" s="5"/>
    </row>
    <row r="677" spans="1:118" ht="15" customHeight="1" x14ac:dyDescent="0.25">
      <c r="A677" s="4" t="str">
        <f t="shared" ca="1" si="130"/>
        <v/>
      </c>
      <c r="B677" s="3"/>
      <c r="D677" s="1" t="str">
        <f>IFERROR(INDEX('padron cfe'!B:B,MATCH(DATOS!C677,'padron cfe'!A:A,0),1),"")</f>
        <v/>
      </c>
      <c r="H677" s="5" t="str">
        <f>IF(F677="","",IFERROR(CONCATENATE("PEUA",VLOOKUP(ESTADO,REPORTE!AV$2:AW$33,2,0),DIDTRITO_FORM,CADER_FORM,IFERROR(INDEX(BS:BS,MATCH(DAY(F677),BR:BR,0),1),DAY(F677)),IFERROR(INDEX(BS:BS,MATCH(MONTH(F677),BR:BR,0),1),MONTH(F677)),YEAR(F677),G677),""))</f>
        <v/>
      </c>
      <c r="K677" s="2" t="str">
        <f>IFERROR(INDEX('padron cfe'!C:C,MATCH(DATOS!C677,'padron cfe'!A:A,0),1),"")</f>
        <v/>
      </c>
      <c r="L677" s="4" t="str">
        <f>IFERROR(IF(VLOOKUP(J677,J$2:L676,3,0)=0,"",VLOOKUP(J677,J$2:L676,3,0)),"")</f>
        <v/>
      </c>
      <c r="M677" s="4" t="str">
        <f>IFERROR(IF(VLOOKUP(J677,J$2:M676,4,0)=0,"",VLOOKUP(J677,J$2:M676,4,0)),"")</f>
        <v/>
      </c>
      <c r="Q677" s="5" t="str">
        <f t="shared" si="129"/>
        <v/>
      </c>
      <c r="S677"/>
      <c r="T677" s="2" t="str">
        <f>IFERROR(INDEX('padron cfe'!D:D,MATCH(DATOS!C677,'padron cfe'!A:A,0),1),"")</f>
        <v/>
      </c>
      <c r="Y677" s="6"/>
      <c r="AA677" s="4" t="str">
        <f t="shared" si="131"/>
        <v/>
      </c>
      <c r="AB677" s="4"/>
      <c r="AC677" s="4"/>
      <c r="AD677" s="4"/>
      <c r="AE677" s="2" t="str">
        <f>IFERROR(IF(INDEX(AE$1:AE676,MATCH(J677,J$1:J676,0),1)=0,"",INDEX(AE$1:AE676,MATCH(J677,J$1:J676,0),1)),"")</f>
        <v/>
      </c>
      <c r="AF677" s="2" t="str">
        <f>IFERROR(IF(INDEX(AF$1:AF676,MATCH(J677,J$1:J676,0),1)=0,"",INDEX(AF$1:AF676,MATCH(J677,J$1:J676,0),1)),"")</f>
        <v/>
      </c>
      <c r="AG677" s="2" t="str">
        <f>IFERROR(IF(INDEX(AG$1:AG676,MATCH(J677,J$1:J676,0),1)=0,"",INDEX(AG$1:AG676,MATCH(J677,J$1:J676,0),1)),"")</f>
        <v/>
      </c>
      <c r="AU677" s="7"/>
      <c r="AV677" s="47"/>
      <c r="AW677" s="66"/>
      <c r="AX677" s="66"/>
      <c r="AY677" s="66"/>
      <c r="AZ677" s="78"/>
      <c r="BA677" s="66"/>
      <c r="BB677" s="66"/>
      <c r="BC677" s="4"/>
      <c r="BD677" s="69"/>
      <c r="BG677" s="9"/>
      <c r="BM677" s="7" t="str">
        <f t="shared" ca="1" si="132"/>
        <v/>
      </c>
      <c r="BN677" s="75" t="str">
        <f t="shared" si="133"/>
        <v/>
      </c>
      <c r="BO677" s="75" t="str">
        <f t="shared" si="134"/>
        <v/>
      </c>
      <c r="BT677" s="5"/>
      <c r="BU677" s="4" t="str">
        <f>IF(IFERROR(VLOOKUP(C677,C678:C$1993,1,0),"")="","",COUNTIF(C:C,C677))</f>
        <v/>
      </c>
      <c r="BW677" s="5"/>
      <c r="BX677" s="5"/>
      <c r="BY677" s="5" t="str">
        <f>IF(B677="","",IF(BU677="",1+(MAX(BY$2:BY676)),""))</f>
        <v/>
      </c>
      <c r="BZ677" s="5" t="str">
        <f t="shared" si="135"/>
        <v/>
      </c>
      <c r="CA677" s="5" t="str">
        <f t="shared" si="136"/>
        <v/>
      </c>
      <c r="CB677" s="14" t="str">
        <f t="shared" si="137"/>
        <v/>
      </c>
      <c r="CC677" s="25"/>
      <c r="CD677" s="15"/>
      <c r="CE677" s="5" t="str">
        <f t="shared" si="139"/>
        <v/>
      </c>
      <c r="CG677" s="5"/>
      <c r="CH677" s="5" t="str">
        <f t="shared" si="138"/>
        <v/>
      </c>
      <c r="CI677" s="5" t="str">
        <f>IF(J677="","",IFERROR(IF(VLOOKUP(J677,J$2:J676,1,0)=0,"",""),J677))</f>
        <v/>
      </c>
      <c r="CJ677" s="22" t="str">
        <f>IF(CI677="","",(IFERROR(VLOOKUP(MID(CI677,1,1),$DA$2:DE$28,3,0),0)+IFERROR(VLOOKUP(MID(CI677,2,1),DA$2:DE$28,4,0),0)+IFERROR(VLOOKUP(MID(CI677,3,1),DA$2:DE$28,5,0),0)+(ROW(CI677)/1000000000000)))</f>
        <v/>
      </c>
      <c r="CK677" s="5"/>
      <c r="CL677" s="5">
        <v>676</v>
      </c>
      <c r="CM677" s="5" t="str">
        <f>IFERROR(VLOOKUP(CL677,CH$2:CI1753,2,0),"")</f>
        <v/>
      </c>
      <c r="CN677" s="5"/>
      <c r="CP677" s="5"/>
      <c r="DG677" s="5" t="e">
        <f>IF(REPORTE!AH$2="si",IF(C677=VALUE(REPORTE!C$22),IF(SUM(DG678:DG$1993),CONCATENATE(INT(B677),", "),INT(B677)),""),IF(C677=VALUE(REPORTE!C$21),IF(SUM(DG678:DG$1993),CONCATENATE(INT(B677),", "),INT(B677)),""))</f>
        <v>#VALUE!</v>
      </c>
      <c r="DK677" s="5"/>
      <c r="DL677" s="5"/>
      <c r="DM677" s="5"/>
      <c r="DN677" s="5"/>
    </row>
    <row r="678" spans="1:118" ht="15" customHeight="1" x14ac:dyDescent="0.25">
      <c r="A678" s="4" t="str">
        <f t="shared" ca="1" si="130"/>
        <v/>
      </c>
      <c r="B678" s="3"/>
      <c r="D678" s="1" t="str">
        <f>IFERROR(INDEX('padron cfe'!B:B,MATCH(DATOS!C678,'padron cfe'!A:A,0),1),"")</f>
        <v/>
      </c>
      <c r="H678" s="5" t="str">
        <f>IF(F678="","",IFERROR(CONCATENATE("PEUA",VLOOKUP(ESTADO,REPORTE!AV$2:AW$33,2,0),DIDTRITO_FORM,CADER_FORM,IFERROR(INDEX(BS:BS,MATCH(DAY(F678),BR:BR,0),1),DAY(F678)),IFERROR(INDEX(BS:BS,MATCH(MONTH(F678),BR:BR,0),1),MONTH(F678)),YEAR(F678),G678),""))</f>
        <v/>
      </c>
      <c r="K678" s="2" t="str">
        <f>IFERROR(INDEX('padron cfe'!C:C,MATCH(DATOS!C678,'padron cfe'!A:A,0),1),"")</f>
        <v/>
      </c>
      <c r="L678" s="4" t="str">
        <f>IFERROR(IF(VLOOKUP(J678,J$2:L677,3,0)=0,"",VLOOKUP(J678,J$2:L677,3,0)),"")</f>
        <v/>
      </c>
      <c r="M678" s="4" t="str">
        <f>IFERROR(IF(VLOOKUP(J678,J$2:M677,4,0)=0,"",VLOOKUP(J678,J$2:M677,4,0)),"")</f>
        <v/>
      </c>
      <c r="Q678" s="5" t="str">
        <f t="shared" si="129"/>
        <v/>
      </c>
      <c r="S678"/>
      <c r="T678" s="2" t="str">
        <f>IFERROR(INDEX('padron cfe'!D:D,MATCH(DATOS!C678,'padron cfe'!A:A,0),1),"")</f>
        <v/>
      </c>
      <c r="Y678" s="6"/>
      <c r="AA678" s="4" t="str">
        <f t="shared" si="131"/>
        <v/>
      </c>
      <c r="AB678" s="4"/>
      <c r="AC678" s="4"/>
      <c r="AD678" s="4"/>
      <c r="AE678" s="2" t="str">
        <f>IFERROR(IF(INDEX(AE$1:AE677,MATCH(J678,J$1:J677,0),1)=0,"",INDEX(AE$1:AE677,MATCH(J678,J$1:J677,0),1)),"")</f>
        <v/>
      </c>
      <c r="AF678" s="2" t="str">
        <f>IFERROR(IF(INDEX(AF$1:AF677,MATCH(J678,J$1:J677,0),1)=0,"",INDEX(AF$1:AF677,MATCH(J678,J$1:J677,0),1)),"")</f>
        <v/>
      </c>
      <c r="AG678" s="2" t="str">
        <f>IFERROR(IF(INDEX(AG$1:AG677,MATCH(J678,J$1:J677,0),1)=0,"",INDEX(AG$1:AG677,MATCH(J678,J$1:J677,0),1)),"")</f>
        <v/>
      </c>
      <c r="AU678" s="7"/>
      <c r="AV678" s="47"/>
      <c r="AW678" s="66"/>
      <c r="AX678" s="66"/>
      <c r="AY678" s="66"/>
      <c r="AZ678" s="78"/>
      <c r="BA678" s="66"/>
      <c r="BB678" s="66"/>
      <c r="BC678" s="4"/>
      <c r="BD678" s="69"/>
      <c r="BG678" s="9"/>
      <c r="BM678" s="7" t="str">
        <f t="shared" ca="1" si="132"/>
        <v/>
      </c>
      <c r="BN678" s="75" t="str">
        <f t="shared" si="133"/>
        <v/>
      </c>
      <c r="BO678" s="75" t="str">
        <f t="shared" si="134"/>
        <v/>
      </c>
      <c r="BT678" s="5"/>
      <c r="BU678" s="4" t="str">
        <f>IF(IFERROR(VLOOKUP(C678,C679:C$1993,1,0),"")="","",COUNTIF(C:C,C678))</f>
        <v/>
      </c>
      <c r="BW678" s="5"/>
      <c r="BX678" s="5"/>
      <c r="BY678" s="5" t="str">
        <f>IF(B678="","",IF(BU678="",1+(MAX(BY$2:BY677)),""))</f>
        <v/>
      </c>
      <c r="BZ678" s="5" t="str">
        <f t="shared" si="135"/>
        <v/>
      </c>
      <c r="CA678" s="5" t="str">
        <f t="shared" si="136"/>
        <v/>
      </c>
      <c r="CB678" s="14" t="str">
        <f t="shared" si="137"/>
        <v/>
      </c>
      <c r="CC678" s="25"/>
      <c r="CD678" s="15"/>
      <c r="CE678" s="5" t="str">
        <f t="shared" si="139"/>
        <v/>
      </c>
      <c r="CG678" s="5"/>
      <c r="CH678" s="5" t="str">
        <f t="shared" si="138"/>
        <v/>
      </c>
      <c r="CI678" s="5" t="str">
        <f>IF(J678="","",IFERROR(IF(VLOOKUP(J678,J$2:J677,1,0)=0,"",""),J678))</f>
        <v/>
      </c>
      <c r="CJ678" s="22" t="str">
        <f>IF(CI678="","",(IFERROR(VLOOKUP(MID(CI678,1,1),$DA$2:DE$28,3,0),0)+IFERROR(VLOOKUP(MID(CI678,2,1),DA$2:DE$28,4,0),0)+IFERROR(VLOOKUP(MID(CI678,3,1),DA$2:DE$28,5,0),0)+(ROW(CI678)/1000000000000)))</f>
        <v/>
      </c>
      <c r="CK678" s="5"/>
      <c r="CL678" s="5">
        <v>677</v>
      </c>
      <c r="CM678" s="5" t="str">
        <f>IFERROR(VLOOKUP(CL678,CH$2:CI1754,2,0),"")</f>
        <v/>
      </c>
      <c r="CN678" s="5"/>
      <c r="CP678" s="5"/>
      <c r="DG678" s="5" t="e">
        <f>IF(REPORTE!AH$2="si",IF(C678=VALUE(REPORTE!C$22),IF(SUM(DG679:DG$1993),CONCATENATE(INT(B678),", "),INT(B678)),""),IF(C678=VALUE(REPORTE!C$21),IF(SUM(DG679:DG$1993),CONCATENATE(INT(B678),", "),INT(B678)),""))</f>
        <v>#VALUE!</v>
      </c>
      <c r="DK678" s="5"/>
      <c r="DL678" s="5"/>
      <c r="DM678" s="5"/>
      <c r="DN678" s="5"/>
    </row>
    <row r="679" spans="1:118" ht="15" customHeight="1" x14ac:dyDescent="0.25">
      <c r="A679" s="4" t="str">
        <f t="shared" ca="1" si="130"/>
        <v/>
      </c>
      <c r="B679" s="3"/>
      <c r="D679" s="1" t="str">
        <f>IFERROR(INDEX('padron cfe'!B:B,MATCH(DATOS!C679,'padron cfe'!A:A,0),1),"")</f>
        <v/>
      </c>
      <c r="H679" s="5" t="str">
        <f>IF(F679="","",IFERROR(CONCATENATE("PEUA",VLOOKUP(ESTADO,REPORTE!AV$2:AW$33,2,0),DIDTRITO_FORM,CADER_FORM,IFERROR(INDEX(BS:BS,MATCH(DAY(F679),BR:BR,0),1),DAY(F679)),IFERROR(INDEX(BS:BS,MATCH(MONTH(F679),BR:BR,0),1),MONTH(F679)),YEAR(F679),G679),""))</f>
        <v/>
      </c>
      <c r="K679" s="2" t="str">
        <f>IFERROR(INDEX('padron cfe'!C:C,MATCH(DATOS!C679,'padron cfe'!A:A,0),1),"")</f>
        <v/>
      </c>
      <c r="L679" s="4" t="str">
        <f>IFERROR(IF(VLOOKUP(J679,J$2:L678,3,0)=0,"",VLOOKUP(J679,J$2:L678,3,0)),"")</f>
        <v/>
      </c>
      <c r="M679" s="4" t="str">
        <f>IFERROR(IF(VLOOKUP(J679,J$2:M678,4,0)=0,"",VLOOKUP(J679,J$2:M678,4,0)),"")</f>
        <v/>
      </c>
      <c r="Q679" s="5" t="str">
        <f t="shared" si="129"/>
        <v/>
      </c>
      <c r="S679"/>
      <c r="T679" s="2" t="str">
        <f>IFERROR(INDEX('padron cfe'!D:D,MATCH(DATOS!C679,'padron cfe'!A:A,0),1),"")</f>
        <v/>
      </c>
      <c r="Y679" s="6"/>
      <c r="AA679" s="4" t="str">
        <f t="shared" si="131"/>
        <v/>
      </c>
      <c r="AB679" s="4"/>
      <c r="AC679" s="4"/>
      <c r="AD679" s="4"/>
      <c r="AE679" s="2" t="str">
        <f>IFERROR(IF(INDEX(AE$1:AE678,MATCH(J679,J$1:J678,0),1)=0,"",INDEX(AE$1:AE678,MATCH(J679,J$1:J678,0),1)),"")</f>
        <v/>
      </c>
      <c r="AF679" s="2" t="str">
        <f>IFERROR(IF(INDEX(AF$1:AF678,MATCH(J679,J$1:J678,0),1)=0,"",INDEX(AF$1:AF678,MATCH(J679,J$1:J678,0),1)),"")</f>
        <v/>
      </c>
      <c r="AG679" s="2" t="str">
        <f>IFERROR(IF(INDEX(AG$1:AG678,MATCH(J679,J$1:J678,0),1)=0,"",INDEX(AG$1:AG678,MATCH(J679,J$1:J678,0),1)),"")</f>
        <v/>
      </c>
      <c r="AU679" s="7"/>
      <c r="AV679" s="47"/>
      <c r="AW679" s="66"/>
      <c r="AX679" s="66"/>
      <c r="AY679" s="66"/>
      <c r="AZ679" s="78"/>
      <c r="BA679" s="66"/>
      <c r="BB679" s="66"/>
      <c r="BC679" s="4"/>
      <c r="BD679" s="69"/>
      <c r="BG679" s="9"/>
      <c r="BM679" s="7" t="str">
        <f t="shared" ca="1" si="132"/>
        <v/>
      </c>
      <c r="BN679" s="75" t="str">
        <f t="shared" si="133"/>
        <v/>
      </c>
      <c r="BO679" s="75" t="str">
        <f t="shared" si="134"/>
        <v/>
      </c>
      <c r="BT679" s="5"/>
      <c r="BU679" s="4" t="str">
        <f>IF(IFERROR(VLOOKUP(C679,C680:C$1993,1,0),"")="","",COUNTIF(C:C,C679))</f>
        <v/>
      </c>
      <c r="BW679" s="5"/>
      <c r="BX679" s="5"/>
      <c r="BY679" s="5" t="str">
        <f>IF(B679="","",IF(BU679="",1+(MAX(BY$2:BY678)),""))</f>
        <v/>
      </c>
      <c r="BZ679" s="5" t="str">
        <f t="shared" si="135"/>
        <v/>
      </c>
      <c r="CA679" s="5" t="str">
        <f t="shared" si="136"/>
        <v/>
      </c>
      <c r="CB679" s="14" t="str">
        <f t="shared" si="137"/>
        <v/>
      </c>
      <c r="CC679" s="25"/>
      <c r="CD679" s="15"/>
      <c r="CE679" s="5" t="str">
        <f t="shared" si="139"/>
        <v/>
      </c>
      <c r="CG679" s="5"/>
      <c r="CH679" s="5" t="str">
        <f t="shared" si="138"/>
        <v/>
      </c>
      <c r="CI679" s="5" t="str">
        <f>IF(J679="","",IFERROR(IF(VLOOKUP(J679,J$2:J678,1,0)=0,"",""),J679))</f>
        <v/>
      </c>
      <c r="CJ679" s="22" t="str">
        <f>IF(CI679="","",(IFERROR(VLOOKUP(MID(CI679,1,1),$DA$2:DE$28,3,0),0)+IFERROR(VLOOKUP(MID(CI679,2,1),DA$2:DE$28,4,0),0)+IFERROR(VLOOKUP(MID(CI679,3,1),DA$2:DE$28,5,0),0)+(ROW(CI679)/1000000000000)))</f>
        <v/>
      </c>
      <c r="CK679" s="5"/>
      <c r="CL679" s="5">
        <v>678</v>
      </c>
      <c r="CM679" s="5" t="str">
        <f>IFERROR(VLOOKUP(CL679,CH$2:CI1755,2,0),"")</f>
        <v/>
      </c>
      <c r="CN679" s="5"/>
      <c r="CP679" s="5"/>
      <c r="DG679" s="5" t="e">
        <f>IF(REPORTE!AH$2="si",IF(C679=VALUE(REPORTE!C$22),IF(SUM(DG680:DG$1993),CONCATENATE(INT(B679),", "),INT(B679)),""),IF(C679=VALUE(REPORTE!C$21),IF(SUM(DG680:DG$1993),CONCATENATE(INT(B679),", "),INT(B679)),""))</f>
        <v>#VALUE!</v>
      </c>
      <c r="DK679" s="5"/>
      <c r="DL679" s="5"/>
      <c r="DM679" s="5"/>
      <c r="DN679" s="5"/>
    </row>
    <row r="680" spans="1:118" ht="15" customHeight="1" x14ac:dyDescent="0.25">
      <c r="A680" s="4" t="str">
        <f t="shared" ca="1" si="130"/>
        <v/>
      </c>
      <c r="B680" s="3"/>
      <c r="D680" s="1" t="str">
        <f>IFERROR(INDEX('padron cfe'!B:B,MATCH(DATOS!C680,'padron cfe'!A:A,0),1),"")</f>
        <v/>
      </c>
      <c r="H680" s="5" t="str">
        <f>IF(F680="","",IFERROR(CONCATENATE("PEUA",VLOOKUP(ESTADO,REPORTE!AV$2:AW$33,2,0),DIDTRITO_FORM,CADER_FORM,IFERROR(INDEX(BS:BS,MATCH(DAY(F680),BR:BR,0),1),DAY(F680)),IFERROR(INDEX(BS:BS,MATCH(MONTH(F680),BR:BR,0),1),MONTH(F680)),YEAR(F680),G680),""))</f>
        <v/>
      </c>
      <c r="K680" s="2" t="str">
        <f>IFERROR(INDEX('padron cfe'!C:C,MATCH(DATOS!C680,'padron cfe'!A:A,0),1),"")</f>
        <v/>
      </c>
      <c r="L680" s="4" t="str">
        <f>IFERROR(IF(VLOOKUP(J680,J$2:L679,3,0)=0,"",VLOOKUP(J680,J$2:L679,3,0)),"")</f>
        <v/>
      </c>
      <c r="M680" s="4" t="str">
        <f>IFERROR(IF(VLOOKUP(J680,J$2:M679,4,0)=0,"",VLOOKUP(J680,J$2:M679,4,0)),"")</f>
        <v/>
      </c>
      <c r="Q680" s="5" t="str">
        <f t="shared" si="129"/>
        <v/>
      </c>
      <c r="S680"/>
      <c r="T680" s="2" t="str">
        <f>IFERROR(INDEX('padron cfe'!D:D,MATCH(DATOS!C680,'padron cfe'!A:A,0),1),"")</f>
        <v/>
      </c>
      <c r="Y680" s="6"/>
      <c r="AA680" s="4" t="str">
        <f t="shared" si="131"/>
        <v/>
      </c>
      <c r="AB680" s="4"/>
      <c r="AC680" s="4"/>
      <c r="AD680" s="4"/>
      <c r="AE680" s="2" t="str">
        <f>IFERROR(IF(INDEX(AE$1:AE679,MATCH(J680,J$1:J679,0),1)=0,"",INDEX(AE$1:AE679,MATCH(J680,J$1:J679,0),1)),"")</f>
        <v/>
      </c>
      <c r="AF680" s="2" t="str">
        <f>IFERROR(IF(INDEX(AF$1:AF679,MATCH(J680,J$1:J679,0),1)=0,"",INDEX(AF$1:AF679,MATCH(J680,J$1:J679,0),1)),"")</f>
        <v/>
      </c>
      <c r="AG680" s="2" t="str">
        <f>IFERROR(IF(INDEX(AG$1:AG679,MATCH(J680,J$1:J679,0),1)=0,"",INDEX(AG$1:AG679,MATCH(J680,J$1:J679,0),1)),"")</f>
        <v/>
      </c>
      <c r="AU680" s="7"/>
      <c r="AV680" s="47"/>
      <c r="AW680" s="66"/>
      <c r="AX680" s="66"/>
      <c r="AY680" s="66"/>
      <c r="AZ680" s="78"/>
      <c r="BA680" s="66"/>
      <c r="BB680" s="66"/>
      <c r="BC680" s="4"/>
      <c r="BD680" s="69"/>
      <c r="BG680" s="9"/>
      <c r="BM680" s="7" t="str">
        <f t="shared" ca="1" si="132"/>
        <v/>
      </c>
      <c r="BN680" s="75" t="str">
        <f t="shared" si="133"/>
        <v/>
      </c>
      <c r="BO680" s="75" t="str">
        <f t="shared" si="134"/>
        <v/>
      </c>
      <c r="BT680" s="5"/>
      <c r="BU680" s="4" t="str">
        <f>IF(IFERROR(VLOOKUP(C680,C681:C$1993,1,0),"")="","",COUNTIF(C:C,C680))</f>
        <v/>
      </c>
      <c r="BW680" s="5"/>
      <c r="BX680" s="5"/>
      <c r="BY680" s="5" t="str">
        <f>IF(B680="","",IF(BU680="",1+(MAX(BY$2:BY679)),""))</f>
        <v/>
      </c>
      <c r="BZ680" s="5" t="str">
        <f t="shared" si="135"/>
        <v/>
      </c>
      <c r="CA680" s="5" t="str">
        <f t="shared" si="136"/>
        <v/>
      </c>
      <c r="CB680" s="14" t="str">
        <f t="shared" si="137"/>
        <v/>
      </c>
      <c r="CC680" s="25"/>
      <c r="CD680" s="15"/>
      <c r="CE680" s="5" t="str">
        <f t="shared" si="139"/>
        <v/>
      </c>
      <c r="CG680" s="5"/>
      <c r="CH680" s="5" t="str">
        <f t="shared" si="138"/>
        <v/>
      </c>
      <c r="CI680" s="5" t="str">
        <f>IF(J680="","",IFERROR(IF(VLOOKUP(J680,J$2:J679,1,0)=0,"",""),J680))</f>
        <v/>
      </c>
      <c r="CJ680" s="22" t="str">
        <f>IF(CI680="","",(IFERROR(VLOOKUP(MID(CI680,1,1),$DA$2:DE$28,3,0),0)+IFERROR(VLOOKUP(MID(CI680,2,1),DA$2:DE$28,4,0),0)+IFERROR(VLOOKUP(MID(CI680,3,1),DA$2:DE$28,5,0),0)+(ROW(CI680)/1000000000000)))</f>
        <v/>
      </c>
      <c r="CK680" s="5"/>
      <c r="CL680" s="5">
        <v>679</v>
      </c>
      <c r="CM680" s="5" t="str">
        <f>IFERROR(VLOOKUP(CL680,CH$2:CI1756,2,0),"")</f>
        <v/>
      </c>
      <c r="CN680" s="5"/>
      <c r="CP680" s="5"/>
      <c r="DG680" s="5" t="e">
        <f>IF(REPORTE!AH$2="si",IF(C680=VALUE(REPORTE!C$22),IF(SUM(DG681:DG$1993),CONCATENATE(INT(B680),", "),INT(B680)),""),IF(C680=VALUE(REPORTE!C$21),IF(SUM(DG681:DG$1993),CONCATENATE(INT(B680),", "),INT(B680)),""))</f>
        <v>#VALUE!</v>
      </c>
      <c r="DK680" s="5"/>
      <c r="DL680" s="5"/>
      <c r="DM680" s="5"/>
      <c r="DN680" s="5"/>
    </row>
    <row r="681" spans="1:118" ht="15" customHeight="1" x14ac:dyDescent="0.25">
      <c r="A681" s="4" t="str">
        <f t="shared" ca="1" si="130"/>
        <v/>
      </c>
      <c r="B681" s="3"/>
      <c r="D681" s="1" t="str">
        <f>IFERROR(INDEX('padron cfe'!B:B,MATCH(DATOS!C681,'padron cfe'!A:A,0),1),"")</f>
        <v/>
      </c>
      <c r="H681" s="5" t="str">
        <f>IF(F681="","",IFERROR(CONCATENATE("PEUA",VLOOKUP(ESTADO,REPORTE!AV$2:AW$33,2,0),DIDTRITO_FORM,CADER_FORM,IFERROR(INDEX(BS:BS,MATCH(DAY(F681),BR:BR,0),1),DAY(F681)),IFERROR(INDEX(BS:BS,MATCH(MONTH(F681),BR:BR,0),1),MONTH(F681)),YEAR(F681),G681),""))</f>
        <v/>
      </c>
      <c r="K681" s="2" t="str">
        <f>IFERROR(INDEX('padron cfe'!C:C,MATCH(DATOS!C681,'padron cfe'!A:A,0),1),"")</f>
        <v/>
      </c>
      <c r="L681" s="4" t="str">
        <f>IFERROR(IF(VLOOKUP(J681,J$2:L680,3,0)=0,"",VLOOKUP(J681,J$2:L680,3,0)),"")</f>
        <v/>
      </c>
      <c r="M681" s="4" t="str">
        <f>IFERROR(IF(VLOOKUP(J681,J$2:M680,4,0)=0,"",VLOOKUP(J681,J$2:M680,4,0)),"")</f>
        <v/>
      </c>
      <c r="Q681" s="5" t="str">
        <f t="shared" si="129"/>
        <v/>
      </c>
      <c r="S681"/>
      <c r="T681" s="2" t="str">
        <f>IFERROR(INDEX('padron cfe'!D:D,MATCH(DATOS!C681,'padron cfe'!A:A,0),1),"")</f>
        <v/>
      </c>
      <c r="Y681" s="6"/>
      <c r="AA681" s="4" t="str">
        <f t="shared" si="131"/>
        <v/>
      </c>
      <c r="AB681" s="4"/>
      <c r="AC681" s="4"/>
      <c r="AD681" s="4"/>
      <c r="AE681" s="2" t="str">
        <f>IFERROR(IF(INDEX(AE$1:AE680,MATCH(J681,J$1:J680,0),1)=0,"",INDEX(AE$1:AE680,MATCH(J681,J$1:J680,0),1)),"")</f>
        <v/>
      </c>
      <c r="AF681" s="2" t="str">
        <f>IFERROR(IF(INDEX(AF$1:AF680,MATCH(J681,J$1:J680,0),1)=0,"",INDEX(AF$1:AF680,MATCH(J681,J$1:J680,0),1)),"")</f>
        <v/>
      </c>
      <c r="AG681" s="2" t="str">
        <f>IFERROR(IF(INDEX(AG$1:AG680,MATCH(J681,J$1:J680,0),1)=0,"",INDEX(AG$1:AG680,MATCH(J681,J$1:J680,0),1)),"")</f>
        <v/>
      </c>
      <c r="AU681" s="7"/>
      <c r="AV681" s="47"/>
      <c r="AW681" s="66"/>
      <c r="AX681" s="66"/>
      <c r="AY681" s="66"/>
      <c r="AZ681" s="78"/>
      <c r="BA681" s="66"/>
      <c r="BB681" s="66"/>
      <c r="BC681" s="4"/>
      <c r="BD681" s="69"/>
      <c r="BG681" s="9"/>
      <c r="BM681" s="7" t="str">
        <f t="shared" ca="1" si="132"/>
        <v/>
      </c>
      <c r="BN681" s="75" t="str">
        <f t="shared" si="133"/>
        <v/>
      </c>
      <c r="BO681" s="75" t="str">
        <f t="shared" si="134"/>
        <v/>
      </c>
      <c r="BT681" s="5"/>
      <c r="BU681" s="4" t="str">
        <f>IF(IFERROR(VLOOKUP(C681,C682:C$1993,1,0),"")="","",COUNTIF(C:C,C681))</f>
        <v/>
      </c>
      <c r="BW681" s="5"/>
      <c r="BX681" s="5"/>
      <c r="BY681" s="5" t="str">
        <f>IF(B681="","",IF(BU681="",1+(MAX(BY$2:BY680)),""))</f>
        <v/>
      </c>
      <c r="BZ681" s="5" t="str">
        <f t="shared" si="135"/>
        <v/>
      </c>
      <c r="CA681" s="5" t="str">
        <f t="shared" si="136"/>
        <v/>
      </c>
      <c r="CB681" s="14" t="str">
        <f t="shared" si="137"/>
        <v/>
      </c>
      <c r="CC681" s="25"/>
      <c r="CD681" s="15"/>
      <c r="CE681" s="5" t="str">
        <f t="shared" si="139"/>
        <v/>
      </c>
      <c r="CG681" s="5"/>
      <c r="CH681" s="5" t="str">
        <f t="shared" si="138"/>
        <v/>
      </c>
      <c r="CI681" s="5" t="str">
        <f>IF(J681="","",IFERROR(IF(VLOOKUP(J681,J$2:J680,1,0)=0,"",""),J681))</f>
        <v/>
      </c>
      <c r="CJ681" s="22" t="str">
        <f>IF(CI681="","",(IFERROR(VLOOKUP(MID(CI681,1,1),$DA$2:DE$28,3,0),0)+IFERROR(VLOOKUP(MID(CI681,2,1),DA$2:DE$28,4,0),0)+IFERROR(VLOOKUP(MID(CI681,3,1),DA$2:DE$28,5,0),0)+(ROW(CI681)/1000000000000)))</f>
        <v/>
      </c>
      <c r="CK681" s="5"/>
      <c r="CL681" s="5">
        <v>680</v>
      </c>
      <c r="CM681" s="5" t="str">
        <f>IFERROR(VLOOKUP(CL681,CH$2:CI1757,2,0),"")</f>
        <v/>
      </c>
      <c r="CN681" s="5"/>
      <c r="CP681" s="5"/>
      <c r="DG681" s="5" t="e">
        <f>IF(REPORTE!AH$2="si",IF(C681=VALUE(REPORTE!C$22),IF(SUM(DG682:DG$1993),CONCATENATE(INT(B681),", "),INT(B681)),""),IF(C681=VALUE(REPORTE!C$21),IF(SUM(DG682:DG$1993),CONCATENATE(INT(B681),", "),INT(B681)),""))</f>
        <v>#VALUE!</v>
      </c>
      <c r="DK681" s="5"/>
      <c r="DL681" s="5"/>
      <c r="DM681" s="5"/>
      <c r="DN681" s="5"/>
    </row>
    <row r="682" spans="1:118" ht="15" customHeight="1" x14ac:dyDescent="0.25">
      <c r="A682" s="4" t="str">
        <f t="shared" ca="1" si="130"/>
        <v/>
      </c>
      <c r="B682" s="3"/>
      <c r="D682" s="1" t="str">
        <f>IFERROR(INDEX('padron cfe'!B:B,MATCH(DATOS!C682,'padron cfe'!A:A,0),1),"")</f>
        <v/>
      </c>
      <c r="H682" s="5" t="str">
        <f>IF(F682="","",IFERROR(CONCATENATE("PEUA",VLOOKUP(ESTADO,REPORTE!AV$2:AW$33,2,0),DIDTRITO_FORM,CADER_FORM,IFERROR(INDEX(BS:BS,MATCH(DAY(F682),BR:BR,0),1),DAY(F682)),IFERROR(INDEX(BS:BS,MATCH(MONTH(F682),BR:BR,0),1),MONTH(F682)),YEAR(F682),G682),""))</f>
        <v/>
      </c>
      <c r="K682" s="2" t="str">
        <f>IFERROR(INDEX('padron cfe'!C:C,MATCH(DATOS!C682,'padron cfe'!A:A,0),1),"")</f>
        <v/>
      </c>
      <c r="L682" s="4" t="str">
        <f>IFERROR(IF(VLOOKUP(J682,J$2:L681,3,0)=0,"",VLOOKUP(J682,J$2:L681,3,0)),"")</f>
        <v/>
      </c>
      <c r="M682" s="4" t="str">
        <f>IFERROR(IF(VLOOKUP(J682,J$2:M681,4,0)=0,"",VLOOKUP(J682,J$2:M681,4,0)),"")</f>
        <v/>
      </c>
      <c r="Q682" s="5" t="str">
        <f t="shared" si="129"/>
        <v/>
      </c>
      <c r="S682"/>
      <c r="T682" s="2" t="str">
        <f>IFERROR(INDEX('padron cfe'!D:D,MATCH(DATOS!C682,'padron cfe'!A:A,0),1),"")</f>
        <v/>
      </c>
      <c r="Y682" s="6"/>
      <c r="AA682" s="4" t="str">
        <f t="shared" si="131"/>
        <v/>
      </c>
      <c r="AB682" s="4"/>
      <c r="AC682" s="4"/>
      <c r="AD682" s="4"/>
      <c r="AE682" s="2" t="str">
        <f>IFERROR(IF(INDEX(AE$1:AE681,MATCH(J682,J$1:J681,0),1)=0,"",INDEX(AE$1:AE681,MATCH(J682,J$1:J681,0),1)),"")</f>
        <v/>
      </c>
      <c r="AF682" s="2" t="str">
        <f>IFERROR(IF(INDEX(AF$1:AF681,MATCH(J682,J$1:J681,0),1)=0,"",INDEX(AF$1:AF681,MATCH(J682,J$1:J681,0),1)),"")</f>
        <v/>
      </c>
      <c r="AG682" s="2" t="str">
        <f>IFERROR(IF(INDEX(AG$1:AG681,MATCH(J682,J$1:J681,0),1)=0,"",INDEX(AG$1:AG681,MATCH(J682,J$1:J681,0),1)),"")</f>
        <v/>
      </c>
      <c r="AU682" s="7"/>
      <c r="AV682" s="47"/>
      <c r="AW682" s="66"/>
      <c r="AX682" s="66"/>
      <c r="AY682" s="66"/>
      <c r="AZ682" s="78"/>
      <c r="BA682" s="66"/>
      <c r="BB682" s="66"/>
      <c r="BC682" s="4"/>
      <c r="BD682" s="69"/>
      <c r="BG682" s="9"/>
      <c r="BM682" s="7" t="str">
        <f t="shared" ca="1" si="132"/>
        <v/>
      </c>
      <c r="BN682" s="75" t="str">
        <f t="shared" si="133"/>
        <v/>
      </c>
      <c r="BO682" s="75" t="str">
        <f t="shared" si="134"/>
        <v/>
      </c>
      <c r="BT682" s="5"/>
      <c r="BU682" s="4" t="str">
        <f>IF(IFERROR(VLOOKUP(C682,C683:C$1993,1,0),"")="","",COUNTIF(C:C,C682))</f>
        <v/>
      </c>
      <c r="BW682" s="5"/>
      <c r="BX682" s="5"/>
      <c r="BY682" s="5" t="str">
        <f>IF(B682="","",IF(BU682="",1+(MAX(BY$2:BY681)),""))</f>
        <v/>
      </c>
      <c r="BZ682" s="5" t="str">
        <f t="shared" si="135"/>
        <v/>
      </c>
      <c r="CA682" s="5" t="str">
        <f t="shared" si="136"/>
        <v/>
      </c>
      <c r="CB682" s="14" t="str">
        <f t="shared" si="137"/>
        <v/>
      </c>
      <c r="CC682" s="25"/>
      <c r="CD682" s="15"/>
      <c r="CE682" s="5" t="str">
        <f t="shared" si="139"/>
        <v/>
      </c>
      <c r="CG682" s="5"/>
      <c r="CH682" s="5" t="str">
        <f t="shared" si="138"/>
        <v/>
      </c>
      <c r="CI682" s="5" t="str">
        <f>IF(J682="","",IFERROR(IF(VLOOKUP(J682,J$2:J681,1,0)=0,"",""),J682))</f>
        <v/>
      </c>
      <c r="CJ682" s="22" t="str">
        <f>IF(CI682="","",(IFERROR(VLOOKUP(MID(CI682,1,1),$DA$2:DE$28,3,0),0)+IFERROR(VLOOKUP(MID(CI682,2,1),DA$2:DE$28,4,0),0)+IFERROR(VLOOKUP(MID(CI682,3,1),DA$2:DE$28,5,0),0)+(ROW(CI682)/1000000000000)))</f>
        <v/>
      </c>
      <c r="CK682" s="5"/>
      <c r="CL682" s="5">
        <v>681</v>
      </c>
      <c r="CM682" s="5" t="str">
        <f>IFERROR(VLOOKUP(CL682,CH$2:CI1758,2,0),"")</f>
        <v/>
      </c>
      <c r="CN682" s="5"/>
      <c r="CP682" s="5"/>
      <c r="DG682" s="5" t="e">
        <f>IF(REPORTE!AH$2="si",IF(C682=VALUE(REPORTE!C$22),IF(SUM(DG683:DG$1993),CONCATENATE(INT(B682),", "),INT(B682)),""),IF(C682=VALUE(REPORTE!C$21),IF(SUM(DG683:DG$1993),CONCATENATE(INT(B682),", "),INT(B682)),""))</f>
        <v>#VALUE!</v>
      </c>
      <c r="DK682" s="5"/>
      <c r="DL682" s="5"/>
      <c r="DM682" s="5"/>
      <c r="DN682" s="5"/>
    </row>
    <row r="683" spans="1:118" ht="15" customHeight="1" x14ac:dyDescent="0.25">
      <c r="A683" s="4" t="str">
        <f t="shared" ca="1" si="130"/>
        <v/>
      </c>
      <c r="B683" s="3"/>
      <c r="D683" s="1" t="str">
        <f>IFERROR(INDEX('padron cfe'!B:B,MATCH(DATOS!C683,'padron cfe'!A:A,0),1),"")</f>
        <v/>
      </c>
      <c r="H683" s="5" t="str">
        <f>IF(F683="","",IFERROR(CONCATENATE("PEUA",VLOOKUP(ESTADO,REPORTE!AV$2:AW$33,2,0),DIDTRITO_FORM,CADER_FORM,IFERROR(INDEX(BS:BS,MATCH(DAY(F683),BR:BR,0),1),DAY(F683)),IFERROR(INDEX(BS:BS,MATCH(MONTH(F683),BR:BR,0),1),MONTH(F683)),YEAR(F683),G683),""))</f>
        <v/>
      </c>
      <c r="K683" s="2" t="str">
        <f>IFERROR(INDEX('padron cfe'!C:C,MATCH(DATOS!C683,'padron cfe'!A:A,0),1),"")</f>
        <v/>
      </c>
      <c r="L683" s="4" t="str">
        <f>IFERROR(IF(VLOOKUP(J683,J$2:L682,3,0)=0,"",VLOOKUP(J683,J$2:L682,3,0)),"")</f>
        <v/>
      </c>
      <c r="M683" s="4" t="str">
        <f>IFERROR(IF(VLOOKUP(J683,J$2:M682,4,0)=0,"",VLOOKUP(J683,J$2:M682,4,0)),"")</f>
        <v/>
      </c>
      <c r="Q683" s="5" t="str">
        <f t="shared" si="129"/>
        <v/>
      </c>
      <c r="S683"/>
      <c r="T683" s="2" t="str">
        <f>IFERROR(INDEX('padron cfe'!D:D,MATCH(DATOS!C683,'padron cfe'!A:A,0),1),"")</f>
        <v/>
      </c>
      <c r="Y683" s="6"/>
      <c r="AA683" s="4" t="str">
        <f t="shared" si="131"/>
        <v/>
      </c>
      <c r="AB683" s="4"/>
      <c r="AC683" s="4"/>
      <c r="AD683" s="4"/>
      <c r="AE683" s="2" t="str">
        <f>IFERROR(IF(INDEX(AE$1:AE682,MATCH(J683,J$1:J682,0),1)=0,"",INDEX(AE$1:AE682,MATCH(J683,J$1:J682,0),1)),"")</f>
        <v/>
      </c>
      <c r="AF683" s="2" t="str">
        <f>IFERROR(IF(INDEX(AF$1:AF682,MATCH(J683,J$1:J682,0),1)=0,"",INDEX(AF$1:AF682,MATCH(J683,J$1:J682,0),1)),"")</f>
        <v/>
      </c>
      <c r="AG683" s="2" t="str">
        <f>IFERROR(IF(INDEX(AG$1:AG682,MATCH(J683,J$1:J682,0),1)=0,"",INDEX(AG$1:AG682,MATCH(J683,J$1:J682,0),1)),"")</f>
        <v/>
      </c>
      <c r="AU683" s="7"/>
      <c r="AV683" s="47"/>
      <c r="AW683" s="66"/>
      <c r="AX683" s="66"/>
      <c r="AY683" s="66"/>
      <c r="AZ683" s="78"/>
      <c r="BA683" s="66"/>
      <c r="BB683" s="66"/>
      <c r="BC683" s="4"/>
      <c r="BD683" s="69"/>
      <c r="BG683" s="9"/>
      <c r="BM683" s="7" t="str">
        <f t="shared" ca="1" si="132"/>
        <v/>
      </c>
      <c r="BN683" s="75" t="str">
        <f t="shared" si="133"/>
        <v/>
      </c>
      <c r="BO683" s="75" t="str">
        <f t="shared" si="134"/>
        <v/>
      </c>
      <c r="BT683" s="5"/>
      <c r="BU683" s="4" t="str">
        <f>IF(IFERROR(VLOOKUP(C683,C684:C$1993,1,0),"")="","",COUNTIF(C:C,C683))</f>
        <v/>
      </c>
      <c r="BW683" s="5"/>
      <c r="BX683" s="5"/>
      <c r="BY683" s="5" t="str">
        <f>IF(B683="","",IF(BU683="",1+(MAX(BY$2:BY682)),""))</f>
        <v/>
      </c>
      <c r="BZ683" s="5" t="str">
        <f t="shared" si="135"/>
        <v/>
      </c>
      <c r="CA683" s="5" t="str">
        <f t="shared" si="136"/>
        <v/>
      </c>
      <c r="CB683" s="14" t="str">
        <f t="shared" si="137"/>
        <v/>
      </c>
      <c r="CC683" s="25"/>
      <c r="CD683" s="15"/>
      <c r="CE683" s="5" t="str">
        <f t="shared" si="139"/>
        <v/>
      </c>
      <c r="CG683" s="5"/>
      <c r="CH683" s="5" t="str">
        <f t="shared" si="138"/>
        <v/>
      </c>
      <c r="CI683" s="5" t="str">
        <f>IF(J683="","",IFERROR(IF(VLOOKUP(J683,J$2:J682,1,0)=0,"",""),J683))</f>
        <v/>
      </c>
      <c r="CJ683" s="22" t="str">
        <f>IF(CI683="","",(IFERROR(VLOOKUP(MID(CI683,1,1),$DA$2:DE$28,3,0),0)+IFERROR(VLOOKUP(MID(CI683,2,1),DA$2:DE$28,4,0),0)+IFERROR(VLOOKUP(MID(CI683,3,1),DA$2:DE$28,5,0),0)+(ROW(CI683)/1000000000000)))</f>
        <v/>
      </c>
      <c r="CK683" s="5"/>
      <c r="CL683" s="5">
        <v>682</v>
      </c>
      <c r="CM683" s="5" t="str">
        <f>IFERROR(VLOOKUP(CL683,CH$2:CI1759,2,0),"")</f>
        <v/>
      </c>
      <c r="CN683" s="5"/>
      <c r="CP683" s="5"/>
      <c r="DG683" s="5" t="e">
        <f>IF(REPORTE!AH$2="si",IF(C683=VALUE(REPORTE!C$22),IF(SUM(DG684:DG$1993),CONCATENATE(INT(B683),", "),INT(B683)),""),IF(C683=VALUE(REPORTE!C$21),IF(SUM(DG684:DG$1993),CONCATENATE(INT(B683),", "),INT(B683)),""))</f>
        <v>#VALUE!</v>
      </c>
      <c r="DK683" s="5"/>
      <c r="DL683" s="5"/>
      <c r="DM683" s="5"/>
      <c r="DN683" s="5"/>
    </row>
    <row r="684" spans="1:118" ht="15" customHeight="1" x14ac:dyDescent="0.25">
      <c r="A684" s="4" t="str">
        <f t="shared" ca="1" si="130"/>
        <v/>
      </c>
      <c r="B684" s="3"/>
      <c r="D684" s="1" t="str">
        <f>IFERROR(INDEX('padron cfe'!B:B,MATCH(DATOS!C684,'padron cfe'!A:A,0),1),"")</f>
        <v/>
      </c>
      <c r="H684" s="5" t="str">
        <f>IF(F684="","",IFERROR(CONCATENATE("PEUA",VLOOKUP(ESTADO,REPORTE!AV$2:AW$33,2,0),DIDTRITO_FORM,CADER_FORM,IFERROR(INDEX(BS:BS,MATCH(DAY(F684),BR:BR,0),1),DAY(F684)),IFERROR(INDEX(BS:BS,MATCH(MONTH(F684),BR:BR,0),1),MONTH(F684)),YEAR(F684),G684),""))</f>
        <v/>
      </c>
      <c r="K684" s="2" t="str">
        <f>IFERROR(INDEX('padron cfe'!C:C,MATCH(DATOS!C684,'padron cfe'!A:A,0),1),"")</f>
        <v/>
      </c>
      <c r="L684" s="4" t="str">
        <f>IFERROR(IF(VLOOKUP(J684,J$2:L683,3,0)=0,"",VLOOKUP(J684,J$2:L683,3,0)),"")</f>
        <v/>
      </c>
      <c r="M684" s="4" t="str">
        <f>IFERROR(IF(VLOOKUP(J684,J$2:M683,4,0)=0,"",VLOOKUP(J684,J$2:M683,4,0)),"")</f>
        <v/>
      </c>
      <c r="Q684" s="5" t="str">
        <f t="shared" si="129"/>
        <v/>
      </c>
      <c r="S684"/>
      <c r="T684" s="2" t="str">
        <f>IFERROR(INDEX('padron cfe'!D:D,MATCH(DATOS!C684,'padron cfe'!A:A,0),1),"")</f>
        <v/>
      </c>
      <c r="Y684" s="6"/>
      <c r="AA684" s="4" t="str">
        <f t="shared" si="131"/>
        <v/>
      </c>
      <c r="AB684" s="4"/>
      <c r="AC684" s="4"/>
      <c r="AD684" s="4"/>
      <c r="AE684" s="2" t="str">
        <f>IFERROR(IF(INDEX(AE$1:AE683,MATCH(J684,J$1:J683,0),1)=0,"",INDEX(AE$1:AE683,MATCH(J684,J$1:J683,0),1)),"")</f>
        <v/>
      </c>
      <c r="AF684" s="2" t="str">
        <f>IFERROR(IF(INDEX(AF$1:AF683,MATCH(J684,J$1:J683,0),1)=0,"",INDEX(AF$1:AF683,MATCH(J684,J$1:J683,0),1)),"")</f>
        <v/>
      </c>
      <c r="AG684" s="2" t="str">
        <f>IFERROR(IF(INDEX(AG$1:AG683,MATCH(J684,J$1:J683,0),1)=0,"",INDEX(AG$1:AG683,MATCH(J684,J$1:J683,0),1)),"")</f>
        <v/>
      </c>
      <c r="AU684" s="7"/>
      <c r="AV684" s="47"/>
      <c r="AW684" s="66"/>
      <c r="AX684" s="66"/>
      <c r="AY684" s="66"/>
      <c r="AZ684" s="78"/>
      <c r="BA684" s="66"/>
      <c r="BB684" s="66"/>
      <c r="BC684" s="4"/>
      <c r="BD684" s="69"/>
      <c r="BG684" s="9"/>
      <c r="BM684" s="7" t="str">
        <f t="shared" ca="1" si="132"/>
        <v/>
      </c>
      <c r="BN684" s="75" t="str">
        <f t="shared" si="133"/>
        <v/>
      </c>
      <c r="BO684" s="75" t="str">
        <f t="shared" si="134"/>
        <v/>
      </c>
      <c r="BT684" s="5"/>
      <c r="BU684" s="4" t="str">
        <f>IF(IFERROR(VLOOKUP(C684,C685:C$1993,1,0),"")="","",COUNTIF(C:C,C684))</f>
        <v/>
      </c>
      <c r="BW684" s="5"/>
      <c r="BX684" s="5"/>
      <c r="BY684" s="5" t="str">
        <f>IF(B684="","",IF(BU684="",1+(MAX(BY$2:BY683)),""))</f>
        <v/>
      </c>
      <c r="BZ684" s="5" t="str">
        <f t="shared" si="135"/>
        <v/>
      </c>
      <c r="CA684" s="5" t="str">
        <f t="shared" si="136"/>
        <v/>
      </c>
      <c r="CB684" s="14" t="str">
        <f t="shared" si="137"/>
        <v/>
      </c>
      <c r="CC684" s="25"/>
      <c r="CD684" s="15"/>
      <c r="CE684" s="5" t="str">
        <f t="shared" si="139"/>
        <v/>
      </c>
      <c r="CG684" s="5"/>
      <c r="CH684" s="5" t="str">
        <f t="shared" si="138"/>
        <v/>
      </c>
      <c r="CI684" s="5" t="str">
        <f>IF(J684="","",IFERROR(IF(VLOOKUP(J684,J$2:J683,1,0)=0,"",""),J684))</f>
        <v/>
      </c>
      <c r="CJ684" s="22" t="str">
        <f>IF(CI684="","",(IFERROR(VLOOKUP(MID(CI684,1,1),$DA$2:DE$28,3,0),0)+IFERROR(VLOOKUP(MID(CI684,2,1),DA$2:DE$28,4,0),0)+IFERROR(VLOOKUP(MID(CI684,3,1),DA$2:DE$28,5,0),0)+(ROW(CI684)/1000000000000)))</f>
        <v/>
      </c>
      <c r="CK684" s="5"/>
      <c r="CL684" s="5">
        <v>683</v>
      </c>
      <c r="CM684" s="5" t="str">
        <f>IFERROR(VLOOKUP(CL684,CH$2:CI1760,2,0),"")</f>
        <v/>
      </c>
      <c r="CN684" s="5"/>
      <c r="CP684" s="5"/>
      <c r="DG684" s="5" t="e">
        <f>IF(REPORTE!AH$2="si",IF(C684=VALUE(REPORTE!C$22),IF(SUM(DG685:DG$1993),CONCATENATE(INT(B684),", "),INT(B684)),""),IF(C684=VALUE(REPORTE!C$21),IF(SUM(DG685:DG$1993),CONCATENATE(INT(B684),", "),INT(B684)),""))</f>
        <v>#VALUE!</v>
      </c>
      <c r="DK684" s="5"/>
      <c r="DL684" s="5"/>
      <c r="DM684" s="5"/>
      <c r="DN684" s="5"/>
    </row>
    <row r="685" spans="1:118" ht="15" customHeight="1" x14ac:dyDescent="0.25">
      <c r="A685" s="4" t="str">
        <f t="shared" ca="1" si="130"/>
        <v/>
      </c>
      <c r="B685" s="3"/>
      <c r="D685" s="1" t="str">
        <f>IFERROR(INDEX('padron cfe'!B:B,MATCH(DATOS!C685,'padron cfe'!A:A,0),1),"")</f>
        <v/>
      </c>
      <c r="H685" s="5" t="str">
        <f>IF(F685="","",IFERROR(CONCATENATE("PEUA",VLOOKUP(ESTADO,REPORTE!AV$2:AW$33,2,0),DIDTRITO_FORM,CADER_FORM,IFERROR(INDEX(BS:BS,MATCH(DAY(F685),BR:BR,0),1),DAY(F685)),IFERROR(INDEX(BS:BS,MATCH(MONTH(F685),BR:BR,0),1),MONTH(F685)),YEAR(F685),G685),""))</f>
        <v/>
      </c>
      <c r="K685" s="2" t="str">
        <f>IFERROR(INDEX('padron cfe'!C:C,MATCH(DATOS!C685,'padron cfe'!A:A,0),1),"")</f>
        <v/>
      </c>
      <c r="L685" s="4" t="str">
        <f>IFERROR(IF(VLOOKUP(J685,J$2:L684,3,0)=0,"",VLOOKUP(J685,J$2:L684,3,0)),"")</f>
        <v/>
      </c>
      <c r="M685" s="4" t="str">
        <f>IFERROR(IF(VLOOKUP(J685,J$2:M684,4,0)=0,"",VLOOKUP(J685,J$2:M684,4,0)),"")</f>
        <v/>
      </c>
      <c r="Q685" s="5" t="str">
        <f t="shared" si="129"/>
        <v/>
      </c>
      <c r="S685"/>
      <c r="T685" s="2" t="str">
        <f>IFERROR(INDEX('padron cfe'!D:D,MATCH(DATOS!C685,'padron cfe'!A:A,0),1),"")</f>
        <v/>
      </c>
      <c r="Y685" s="6"/>
      <c r="AA685" s="4" t="str">
        <f t="shared" si="131"/>
        <v/>
      </c>
      <c r="AB685" s="4"/>
      <c r="AC685" s="4"/>
      <c r="AD685" s="4"/>
      <c r="AE685" s="2" t="str">
        <f>IFERROR(IF(INDEX(AE$1:AE684,MATCH(J685,J$1:J684,0),1)=0,"",INDEX(AE$1:AE684,MATCH(J685,J$1:J684,0),1)),"")</f>
        <v/>
      </c>
      <c r="AF685" s="2" t="str">
        <f>IFERROR(IF(INDEX(AF$1:AF684,MATCH(J685,J$1:J684,0),1)=0,"",INDEX(AF$1:AF684,MATCH(J685,J$1:J684,0),1)),"")</f>
        <v/>
      </c>
      <c r="AG685" s="2" t="str">
        <f>IFERROR(IF(INDEX(AG$1:AG684,MATCH(J685,J$1:J684,0),1)=0,"",INDEX(AG$1:AG684,MATCH(J685,J$1:J684,0),1)),"")</f>
        <v/>
      </c>
      <c r="AU685" s="7"/>
      <c r="AV685" s="47"/>
      <c r="AW685" s="66"/>
      <c r="AX685" s="66"/>
      <c r="AY685" s="66"/>
      <c r="AZ685" s="78"/>
      <c r="BA685" s="66"/>
      <c r="BB685" s="66"/>
      <c r="BC685" s="4"/>
      <c r="BD685" s="69"/>
      <c r="BG685" s="9"/>
      <c r="BM685" s="7" t="str">
        <f t="shared" ca="1" si="132"/>
        <v/>
      </c>
      <c r="BN685" s="75" t="str">
        <f t="shared" si="133"/>
        <v/>
      </c>
      <c r="BO685" s="75" t="str">
        <f t="shared" si="134"/>
        <v/>
      </c>
      <c r="BT685" s="5"/>
      <c r="BU685" s="4" t="str">
        <f>IF(IFERROR(VLOOKUP(C685,C686:C$1993,1,0),"")="","",COUNTIF(C:C,C685))</f>
        <v/>
      </c>
      <c r="BW685" s="5"/>
      <c r="BX685" s="5"/>
      <c r="BY685" s="5" t="str">
        <f>IF(B685="","",IF(BU685="",1+(MAX(BY$2:BY684)),""))</f>
        <v/>
      </c>
      <c r="BZ685" s="5" t="str">
        <f t="shared" si="135"/>
        <v/>
      </c>
      <c r="CA685" s="5" t="str">
        <f t="shared" si="136"/>
        <v/>
      </c>
      <c r="CB685" s="14" t="str">
        <f t="shared" si="137"/>
        <v/>
      </c>
      <c r="CC685" s="25"/>
      <c r="CD685" s="15"/>
      <c r="CE685" s="5" t="str">
        <f t="shared" si="139"/>
        <v/>
      </c>
      <c r="CG685" s="5"/>
      <c r="CH685" s="5" t="str">
        <f t="shared" si="138"/>
        <v/>
      </c>
      <c r="CI685" s="5" t="str">
        <f>IF(J685="","",IFERROR(IF(VLOOKUP(J685,J$2:J684,1,0)=0,"",""),J685))</f>
        <v/>
      </c>
      <c r="CJ685" s="22" t="str">
        <f>IF(CI685="","",(IFERROR(VLOOKUP(MID(CI685,1,1),$DA$2:DE$28,3,0),0)+IFERROR(VLOOKUP(MID(CI685,2,1),DA$2:DE$28,4,0),0)+IFERROR(VLOOKUP(MID(CI685,3,1),DA$2:DE$28,5,0),0)+(ROW(CI685)/1000000000000)))</f>
        <v/>
      </c>
      <c r="CK685" s="5"/>
      <c r="CL685" s="5">
        <v>684</v>
      </c>
      <c r="CM685" s="5" t="str">
        <f>IFERROR(VLOOKUP(CL685,CH$2:CI1761,2,0),"")</f>
        <v/>
      </c>
      <c r="CN685" s="5"/>
      <c r="CP685" s="5"/>
      <c r="DG685" s="5" t="e">
        <f>IF(REPORTE!AH$2="si",IF(C685=VALUE(REPORTE!C$22),IF(SUM(DG686:DG$1993),CONCATENATE(INT(B685),", "),INT(B685)),""),IF(C685=VALUE(REPORTE!C$21),IF(SUM(DG686:DG$1993),CONCATENATE(INT(B685),", "),INT(B685)),""))</f>
        <v>#VALUE!</v>
      </c>
      <c r="DK685" s="5"/>
      <c r="DL685" s="5"/>
      <c r="DM685" s="5"/>
      <c r="DN685" s="5"/>
    </row>
    <row r="686" spans="1:118" ht="15" customHeight="1" x14ac:dyDescent="0.25">
      <c r="A686" s="4" t="str">
        <f t="shared" ca="1" si="130"/>
        <v/>
      </c>
      <c r="B686" s="3"/>
      <c r="D686" s="1" t="str">
        <f>IFERROR(INDEX('padron cfe'!B:B,MATCH(DATOS!C686,'padron cfe'!A:A,0),1),"")</f>
        <v/>
      </c>
      <c r="H686" s="5" t="str">
        <f>IF(F686="","",IFERROR(CONCATENATE("PEUA",VLOOKUP(ESTADO,REPORTE!AV$2:AW$33,2,0),DIDTRITO_FORM,CADER_FORM,IFERROR(INDEX(BS:BS,MATCH(DAY(F686),BR:BR,0),1),DAY(F686)),IFERROR(INDEX(BS:BS,MATCH(MONTH(F686),BR:BR,0),1),MONTH(F686)),YEAR(F686),G686),""))</f>
        <v/>
      </c>
      <c r="K686" s="2" t="str">
        <f>IFERROR(INDEX('padron cfe'!C:C,MATCH(DATOS!C686,'padron cfe'!A:A,0),1),"")</f>
        <v/>
      </c>
      <c r="L686" s="4" t="str">
        <f>IFERROR(IF(VLOOKUP(J686,J$2:L685,3,0)=0,"",VLOOKUP(J686,J$2:L685,3,0)),"")</f>
        <v/>
      </c>
      <c r="M686" s="4" t="str">
        <f>IFERROR(IF(VLOOKUP(J686,J$2:M685,4,0)=0,"",VLOOKUP(J686,J$2:M685,4,0)),"")</f>
        <v/>
      </c>
      <c r="Q686" s="5" t="str">
        <f t="shared" si="129"/>
        <v/>
      </c>
      <c r="S686"/>
      <c r="T686" s="2" t="str">
        <f>IFERROR(INDEX('padron cfe'!D:D,MATCH(DATOS!C686,'padron cfe'!A:A,0),1),"")</f>
        <v/>
      </c>
      <c r="Y686" s="6"/>
      <c r="AA686" s="4" t="str">
        <f t="shared" si="131"/>
        <v/>
      </c>
      <c r="AB686" s="4"/>
      <c r="AC686" s="4"/>
      <c r="AD686" s="4"/>
      <c r="AE686" s="2" t="str">
        <f>IFERROR(IF(INDEX(AE$1:AE685,MATCH(J686,J$1:J685,0),1)=0,"",INDEX(AE$1:AE685,MATCH(J686,J$1:J685,0),1)),"")</f>
        <v/>
      </c>
      <c r="AF686" s="2" t="str">
        <f>IFERROR(IF(INDEX(AF$1:AF685,MATCH(J686,J$1:J685,0),1)=0,"",INDEX(AF$1:AF685,MATCH(J686,J$1:J685,0),1)),"")</f>
        <v/>
      </c>
      <c r="AG686" s="2" t="str">
        <f>IFERROR(IF(INDEX(AG$1:AG685,MATCH(J686,J$1:J685,0),1)=0,"",INDEX(AG$1:AG685,MATCH(J686,J$1:J685,0),1)),"")</f>
        <v/>
      </c>
      <c r="AU686" s="7"/>
      <c r="AV686" s="47"/>
      <c r="AW686" s="66"/>
      <c r="AX686" s="66"/>
      <c r="AY686" s="66"/>
      <c r="AZ686" s="78"/>
      <c r="BA686" s="66"/>
      <c r="BB686" s="66"/>
      <c r="BC686" s="4"/>
      <c r="BD686" s="69"/>
      <c r="BG686" s="9"/>
      <c r="BM686" s="7" t="str">
        <f t="shared" ca="1" si="132"/>
        <v/>
      </c>
      <c r="BN686" s="75" t="str">
        <f t="shared" si="133"/>
        <v/>
      </c>
      <c r="BO686" s="75" t="str">
        <f t="shared" si="134"/>
        <v/>
      </c>
      <c r="BT686" s="5"/>
      <c r="BU686" s="4" t="str">
        <f>IF(IFERROR(VLOOKUP(C686,C687:C$1993,1,0),"")="","",COUNTIF(C:C,C686))</f>
        <v/>
      </c>
      <c r="BW686" s="5"/>
      <c r="BX686" s="5"/>
      <c r="BY686" s="5" t="str">
        <f>IF(B686="","",IF(BU686="",1+(MAX(BY$2:BY685)),""))</f>
        <v/>
      </c>
      <c r="BZ686" s="5" t="str">
        <f t="shared" si="135"/>
        <v/>
      </c>
      <c r="CA686" s="5" t="str">
        <f t="shared" si="136"/>
        <v/>
      </c>
      <c r="CB686" s="14" t="str">
        <f t="shared" si="137"/>
        <v/>
      </c>
      <c r="CC686" s="25"/>
      <c r="CD686" s="15"/>
      <c r="CE686" s="5" t="str">
        <f t="shared" si="139"/>
        <v/>
      </c>
      <c r="CG686" s="5"/>
      <c r="CH686" s="5" t="str">
        <f t="shared" si="138"/>
        <v/>
      </c>
      <c r="CI686" s="5" t="str">
        <f>IF(J686="","",IFERROR(IF(VLOOKUP(J686,J$2:J685,1,0)=0,"",""),J686))</f>
        <v/>
      </c>
      <c r="CJ686" s="22" t="str">
        <f>IF(CI686="","",(IFERROR(VLOOKUP(MID(CI686,1,1),$DA$2:DE$28,3,0),0)+IFERROR(VLOOKUP(MID(CI686,2,1),DA$2:DE$28,4,0),0)+IFERROR(VLOOKUP(MID(CI686,3,1),DA$2:DE$28,5,0),0)+(ROW(CI686)/1000000000000)))</f>
        <v/>
      </c>
      <c r="CK686" s="5"/>
      <c r="CL686" s="5">
        <v>685</v>
      </c>
      <c r="CM686" s="5" t="str">
        <f>IFERROR(VLOOKUP(CL686,CH$2:CI1762,2,0),"")</f>
        <v/>
      </c>
      <c r="CN686" s="5"/>
      <c r="CP686" s="5"/>
      <c r="DG686" s="5" t="e">
        <f>IF(REPORTE!AH$2="si",IF(C686=VALUE(REPORTE!C$22),IF(SUM(DG687:DG$1993),CONCATENATE(INT(B686),", "),INT(B686)),""),IF(C686=VALUE(REPORTE!C$21),IF(SUM(DG687:DG$1993),CONCATENATE(INT(B686),", "),INT(B686)),""))</f>
        <v>#VALUE!</v>
      </c>
      <c r="DK686" s="5"/>
      <c r="DL686" s="5"/>
      <c r="DM686" s="5"/>
      <c r="DN686" s="5"/>
    </row>
    <row r="687" spans="1:118" ht="15" customHeight="1" x14ac:dyDescent="0.25">
      <c r="A687" s="4" t="str">
        <f t="shared" ca="1" si="130"/>
        <v/>
      </c>
      <c r="B687" s="3"/>
      <c r="D687" s="1" t="str">
        <f>IFERROR(INDEX('padron cfe'!B:B,MATCH(DATOS!C687,'padron cfe'!A:A,0),1),"")</f>
        <v/>
      </c>
      <c r="H687" s="5" t="str">
        <f>IF(F687="","",IFERROR(CONCATENATE("PEUA",VLOOKUP(ESTADO,REPORTE!AV$2:AW$33,2,0),DIDTRITO_FORM,CADER_FORM,IFERROR(INDEX(BS:BS,MATCH(DAY(F687),BR:BR,0),1),DAY(F687)),IFERROR(INDEX(BS:BS,MATCH(MONTH(F687),BR:BR,0),1),MONTH(F687)),YEAR(F687),G687),""))</f>
        <v/>
      </c>
      <c r="K687" s="2" t="str">
        <f>IFERROR(INDEX('padron cfe'!C:C,MATCH(DATOS!C687,'padron cfe'!A:A,0),1),"")</f>
        <v/>
      </c>
      <c r="L687" s="4" t="str">
        <f>IFERROR(IF(VLOOKUP(J687,J$2:L686,3,0)=0,"",VLOOKUP(J687,J$2:L686,3,0)),"")</f>
        <v/>
      </c>
      <c r="M687" s="4" t="str">
        <f>IFERROR(IF(VLOOKUP(J687,J$2:M686,4,0)=0,"",VLOOKUP(J687,J$2:M686,4,0)),"")</f>
        <v/>
      </c>
      <c r="Q687" s="5" t="str">
        <f t="shared" si="129"/>
        <v/>
      </c>
      <c r="S687"/>
      <c r="T687" s="2" t="str">
        <f>IFERROR(INDEX('padron cfe'!D:D,MATCH(DATOS!C687,'padron cfe'!A:A,0),1),"")</f>
        <v/>
      </c>
      <c r="Y687" s="6"/>
      <c r="AA687" s="4" t="str">
        <f t="shared" si="131"/>
        <v/>
      </c>
      <c r="AB687" s="4"/>
      <c r="AC687" s="4"/>
      <c r="AD687" s="4"/>
      <c r="AE687" s="2" t="str">
        <f>IFERROR(IF(INDEX(AE$1:AE686,MATCH(J687,J$1:J686,0),1)=0,"",INDEX(AE$1:AE686,MATCH(J687,J$1:J686,0),1)),"")</f>
        <v/>
      </c>
      <c r="AF687" s="2" t="str">
        <f>IFERROR(IF(INDEX(AF$1:AF686,MATCH(J687,J$1:J686,0),1)=0,"",INDEX(AF$1:AF686,MATCH(J687,J$1:J686,0),1)),"")</f>
        <v/>
      </c>
      <c r="AG687" s="2" t="str">
        <f>IFERROR(IF(INDEX(AG$1:AG686,MATCH(J687,J$1:J686,0),1)=0,"",INDEX(AG$1:AG686,MATCH(J687,J$1:J686,0),1)),"")</f>
        <v/>
      </c>
      <c r="AU687" s="7"/>
      <c r="AV687" s="47"/>
      <c r="AW687" s="66"/>
      <c r="AX687" s="66"/>
      <c r="AY687" s="66"/>
      <c r="AZ687" s="78"/>
      <c r="BA687" s="66"/>
      <c r="BB687" s="66"/>
      <c r="BC687" s="4"/>
      <c r="BD687" s="69"/>
      <c r="BG687" s="9"/>
      <c r="BM687" s="7" t="str">
        <f t="shared" ca="1" si="132"/>
        <v/>
      </c>
      <c r="BN687" s="75" t="str">
        <f t="shared" si="133"/>
        <v/>
      </c>
      <c r="BO687" s="75" t="str">
        <f t="shared" si="134"/>
        <v/>
      </c>
      <c r="BT687" s="5"/>
      <c r="BU687" s="4" t="str">
        <f>IF(IFERROR(VLOOKUP(C687,C688:C$1993,1,0),"")="","",COUNTIF(C:C,C687))</f>
        <v/>
      </c>
      <c r="BW687" s="5"/>
      <c r="BX687" s="5"/>
      <c r="BY687" s="5" t="str">
        <f>IF(B687="","",IF(BU687="",1+(MAX(BY$2:BY686)),""))</f>
        <v/>
      </c>
      <c r="BZ687" s="5" t="str">
        <f t="shared" si="135"/>
        <v/>
      </c>
      <c r="CA687" s="5" t="str">
        <f t="shared" si="136"/>
        <v/>
      </c>
      <c r="CB687" s="14" t="str">
        <f t="shared" si="137"/>
        <v/>
      </c>
      <c r="CC687" s="25"/>
      <c r="CD687" s="15"/>
      <c r="CE687" s="5" t="str">
        <f t="shared" si="139"/>
        <v/>
      </c>
      <c r="CG687" s="5"/>
      <c r="CH687" s="5" t="str">
        <f t="shared" si="138"/>
        <v/>
      </c>
      <c r="CI687" s="5" t="str">
        <f>IF(J687="","",IFERROR(IF(VLOOKUP(J687,J$2:J686,1,0)=0,"",""),J687))</f>
        <v/>
      </c>
      <c r="CJ687" s="22" t="str">
        <f>IF(CI687="","",(IFERROR(VLOOKUP(MID(CI687,1,1),$DA$2:DE$28,3,0),0)+IFERROR(VLOOKUP(MID(CI687,2,1),DA$2:DE$28,4,0),0)+IFERROR(VLOOKUP(MID(CI687,3,1),DA$2:DE$28,5,0),0)+(ROW(CI687)/1000000000000)))</f>
        <v/>
      </c>
      <c r="CK687" s="5"/>
      <c r="CL687" s="5">
        <v>686</v>
      </c>
      <c r="CM687" s="5" t="str">
        <f>IFERROR(VLOOKUP(CL687,CH$2:CI1763,2,0),"")</f>
        <v/>
      </c>
      <c r="CN687" s="5"/>
      <c r="CP687" s="5"/>
      <c r="DG687" s="5" t="e">
        <f>IF(REPORTE!AH$2="si",IF(C687=VALUE(REPORTE!C$22),IF(SUM(DG688:DG$1993),CONCATENATE(INT(B687),", "),INT(B687)),""),IF(C687=VALUE(REPORTE!C$21),IF(SUM(DG688:DG$1993),CONCATENATE(INT(B687),", "),INT(B687)),""))</f>
        <v>#VALUE!</v>
      </c>
      <c r="DK687" s="5"/>
      <c r="DL687" s="5"/>
      <c r="DM687" s="5"/>
      <c r="DN687" s="5"/>
    </row>
    <row r="688" spans="1:118" ht="15" customHeight="1" x14ac:dyDescent="0.25">
      <c r="A688" s="4" t="str">
        <f t="shared" ca="1" si="130"/>
        <v/>
      </c>
      <c r="B688" s="3"/>
      <c r="D688" s="1" t="str">
        <f>IFERROR(INDEX('padron cfe'!B:B,MATCH(DATOS!C688,'padron cfe'!A:A,0),1),"")</f>
        <v/>
      </c>
      <c r="H688" s="5" t="str">
        <f>IF(F688="","",IFERROR(CONCATENATE("PEUA",VLOOKUP(ESTADO,REPORTE!AV$2:AW$33,2,0),DIDTRITO_FORM,CADER_FORM,IFERROR(INDEX(BS:BS,MATCH(DAY(F688),BR:BR,0),1),DAY(F688)),IFERROR(INDEX(BS:BS,MATCH(MONTH(F688),BR:BR,0),1),MONTH(F688)),YEAR(F688),G688),""))</f>
        <v/>
      </c>
      <c r="K688" s="2" t="str">
        <f>IFERROR(INDEX('padron cfe'!C:C,MATCH(DATOS!C688,'padron cfe'!A:A,0),1),"")</f>
        <v/>
      </c>
      <c r="L688" s="4" t="str">
        <f>IFERROR(IF(VLOOKUP(J688,J$2:L687,3,0)=0,"",VLOOKUP(J688,J$2:L687,3,0)),"")</f>
        <v/>
      </c>
      <c r="M688" s="4" t="str">
        <f>IFERROR(IF(VLOOKUP(J688,J$2:M687,4,0)=0,"",VLOOKUP(J688,J$2:M687,4,0)),"")</f>
        <v/>
      </c>
      <c r="Q688" s="5" t="str">
        <f t="shared" si="129"/>
        <v/>
      </c>
      <c r="S688"/>
      <c r="T688" s="2" t="str">
        <f>IFERROR(INDEX('padron cfe'!D:D,MATCH(DATOS!C688,'padron cfe'!A:A,0),1),"")</f>
        <v/>
      </c>
      <c r="Y688" s="6"/>
      <c r="AA688" s="4" t="str">
        <f t="shared" si="131"/>
        <v/>
      </c>
      <c r="AB688" s="4"/>
      <c r="AC688" s="4"/>
      <c r="AD688" s="4"/>
      <c r="AE688" s="2" t="str">
        <f>IFERROR(IF(INDEX(AE$1:AE687,MATCH(J688,J$1:J687,0),1)=0,"",INDEX(AE$1:AE687,MATCH(J688,J$1:J687,0),1)),"")</f>
        <v/>
      </c>
      <c r="AF688" s="2" t="str">
        <f>IFERROR(IF(INDEX(AF$1:AF687,MATCH(J688,J$1:J687,0),1)=0,"",INDEX(AF$1:AF687,MATCH(J688,J$1:J687,0),1)),"")</f>
        <v/>
      </c>
      <c r="AG688" s="2" t="str">
        <f>IFERROR(IF(INDEX(AG$1:AG687,MATCH(J688,J$1:J687,0),1)=0,"",INDEX(AG$1:AG687,MATCH(J688,J$1:J687,0),1)),"")</f>
        <v/>
      </c>
      <c r="AU688" s="7"/>
      <c r="AV688" s="47"/>
      <c r="AW688" s="66"/>
      <c r="AX688" s="66"/>
      <c r="AY688" s="66"/>
      <c r="AZ688" s="78"/>
      <c r="BA688" s="66"/>
      <c r="BB688" s="66"/>
      <c r="BC688" s="4"/>
      <c r="BD688" s="69"/>
      <c r="BG688" s="9"/>
      <c r="BM688" s="7" t="str">
        <f t="shared" ca="1" si="132"/>
        <v/>
      </c>
      <c r="BN688" s="75" t="str">
        <f t="shared" si="133"/>
        <v/>
      </c>
      <c r="BO688" s="75" t="str">
        <f t="shared" si="134"/>
        <v/>
      </c>
      <c r="BT688" s="5"/>
      <c r="BU688" s="4" t="str">
        <f>IF(IFERROR(VLOOKUP(C688,C689:C$1993,1,0),"")="","",COUNTIF(C:C,C688))</f>
        <v/>
      </c>
      <c r="BW688" s="5"/>
      <c r="BX688" s="5"/>
      <c r="BY688" s="5" t="str">
        <f>IF(B688="","",IF(BU688="",1+(MAX(BY$2:BY687)),""))</f>
        <v/>
      </c>
      <c r="BZ688" s="5" t="str">
        <f t="shared" si="135"/>
        <v/>
      </c>
      <c r="CA688" s="5" t="str">
        <f t="shared" si="136"/>
        <v/>
      </c>
      <c r="CB688" s="14" t="str">
        <f t="shared" si="137"/>
        <v/>
      </c>
      <c r="CC688" s="25"/>
      <c r="CD688" s="15"/>
      <c r="CE688" s="5" t="str">
        <f t="shared" si="139"/>
        <v/>
      </c>
      <c r="CG688" s="5"/>
      <c r="CH688" s="5" t="str">
        <f t="shared" si="138"/>
        <v/>
      </c>
      <c r="CI688" s="5" t="str">
        <f>IF(J688="","",IFERROR(IF(VLOOKUP(J688,J$2:J687,1,0)=0,"",""),J688))</f>
        <v/>
      </c>
      <c r="CJ688" s="22" t="str">
        <f>IF(CI688="","",(IFERROR(VLOOKUP(MID(CI688,1,1),$DA$2:DE$28,3,0),0)+IFERROR(VLOOKUP(MID(CI688,2,1),DA$2:DE$28,4,0),0)+IFERROR(VLOOKUP(MID(CI688,3,1),DA$2:DE$28,5,0),0)+(ROW(CI688)/1000000000000)))</f>
        <v/>
      </c>
      <c r="CK688" s="5"/>
      <c r="CL688" s="5">
        <v>687</v>
      </c>
      <c r="CM688" s="5" t="str">
        <f>IFERROR(VLOOKUP(CL688,CH$2:CI1764,2,0),"")</f>
        <v/>
      </c>
      <c r="CN688" s="5"/>
      <c r="CP688" s="5"/>
      <c r="DG688" s="5" t="e">
        <f>IF(REPORTE!AH$2="si",IF(C688=VALUE(REPORTE!C$22),IF(SUM(DG689:DG$1993),CONCATENATE(INT(B688),", "),INT(B688)),""),IF(C688=VALUE(REPORTE!C$21),IF(SUM(DG689:DG$1993),CONCATENATE(INT(B688),", "),INT(B688)),""))</f>
        <v>#VALUE!</v>
      </c>
      <c r="DK688" s="5"/>
      <c r="DL688" s="5"/>
      <c r="DM688" s="5"/>
      <c r="DN688" s="5"/>
    </row>
    <row r="689" spans="1:118" ht="15" customHeight="1" x14ac:dyDescent="0.25">
      <c r="A689" s="4" t="str">
        <f t="shared" ca="1" si="130"/>
        <v/>
      </c>
      <c r="B689" s="3"/>
      <c r="D689" s="1" t="str">
        <f>IFERROR(INDEX('padron cfe'!B:B,MATCH(DATOS!C689,'padron cfe'!A:A,0),1),"")</f>
        <v/>
      </c>
      <c r="H689" s="5" t="str">
        <f>IF(F689="","",IFERROR(CONCATENATE("PEUA",VLOOKUP(ESTADO,REPORTE!AV$2:AW$33,2,0),DIDTRITO_FORM,CADER_FORM,IFERROR(INDEX(BS:BS,MATCH(DAY(F689),BR:BR,0),1),DAY(F689)),IFERROR(INDEX(BS:BS,MATCH(MONTH(F689),BR:BR,0),1),MONTH(F689)),YEAR(F689),G689),""))</f>
        <v/>
      </c>
      <c r="K689" s="2" t="str">
        <f>IFERROR(INDEX('padron cfe'!C:C,MATCH(DATOS!C689,'padron cfe'!A:A,0),1),"")</f>
        <v/>
      </c>
      <c r="L689" s="4" t="str">
        <f>IFERROR(IF(VLOOKUP(J689,J$2:L688,3,0)=0,"",VLOOKUP(J689,J$2:L688,3,0)),"")</f>
        <v/>
      </c>
      <c r="M689" s="4" t="str">
        <f>IFERROR(IF(VLOOKUP(J689,J$2:M688,4,0)=0,"",VLOOKUP(J689,J$2:M688,4,0)),"")</f>
        <v/>
      </c>
      <c r="Q689" s="5" t="str">
        <f t="shared" si="129"/>
        <v/>
      </c>
      <c r="S689"/>
      <c r="T689" s="2" t="str">
        <f>IFERROR(INDEX('padron cfe'!D:D,MATCH(DATOS!C689,'padron cfe'!A:A,0),1),"")</f>
        <v/>
      </c>
      <c r="Y689" s="6"/>
      <c r="AA689" s="4" t="str">
        <f t="shared" si="131"/>
        <v/>
      </c>
      <c r="AB689" s="4"/>
      <c r="AC689" s="4"/>
      <c r="AD689" s="4"/>
      <c r="AE689" s="2" t="str">
        <f>IFERROR(IF(INDEX(AE$1:AE688,MATCH(J689,J$1:J688,0),1)=0,"",INDEX(AE$1:AE688,MATCH(J689,J$1:J688,0),1)),"")</f>
        <v/>
      </c>
      <c r="AF689" s="2" t="str">
        <f>IFERROR(IF(INDEX(AF$1:AF688,MATCH(J689,J$1:J688,0),1)=0,"",INDEX(AF$1:AF688,MATCH(J689,J$1:J688,0),1)),"")</f>
        <v/>
      </c>
      <c r="AG689" s="2" t="str">
        <f>IFERROR(IF(INDEX(AG$1:AG688,MATCH(J689,J$1:J688,0),1)=0,"",INDEX(AG$1:AG688,MATCH(J689,J$1:J688,0),1)),"")</f>
        <v/>
      </c>
      <c r="AU689" s="7"/>
      <c r="AV689" s="47"/>
      <c r="AW689" s="66"/>
      <c r="AX689" s="66"/>
      <c r="AY689" s="66"/>
      <c r="AZ689" s="78"/>
      <c r="BA689" s="66"/>
      <c r="BB689" s="66"/>
      <c r="BC689" s="4"/>
      <c r="BD689" s="69"/>
      <c r="BG689" s="9"/>
      <c r="BM689" s="7" t="str">
        <f t="shared" ca="1" si="132"/>
        <v/>
      </c>
      <c r="BN689" s="75" t="str">
        <f t="shared" si="133"/>
        <v/>
      </c>
      <c r="BO689" s="75" t="str">
        <f t="shared" si="134"/>
        <v/>
      </c>
      <c r="BT689" s="5"/>
      <c r="BU689" s="4" t="str">
        <f>IF(IFERROR(VLOOKUP(C689,C690:C$1993,1,0),"")="","",COUNTIF(C:C,C689))</f>
        <v/>
      </c>
      <c r="BW689" s="5"/>
      <c r="BX689" s="5"/>
      <c r="BY689" s="5" t="str">
        <f>IF(B689="","",IF(BU689="",1+(MAX(BY$2:BY688)),""))</f>
        <v/>
      </c>
      <c r="BZ689" s="5" t="str">
        <f t="shared" si="135"/>
        <v/>
      </c>
      <c r="CA689" s="5" t="str">
        <f t="shared" si="136"/>
        <v/>
      </c>
      <c r="CB689" s="14" t="str">
        <f t="shared" si="137"/>
        <v/>
      </c>
      <c r="CC689" s="25"/>
      <c r="CD689" s="15"/>
      <c r="CE689" s="5" t="str">
        <f t="shared" si="139"/>
        <v/>
      </c>
      <c r="CG689" s="5"/>
      <c r="CH689" s="5" t="str">
        <f t="shared" si="138"/>
        <v/>
      </c>
      <c r="CI689" s="5" t="str">
        <f>IF(J689="","",IFERROR(IF(VLOOKUP(J689,J$2:J688,1,0)=0,"",""),J689))</f>
        <v/>
      </c>
      <c r="CJ689" s="22" t="str">
        <f>IF(CI689="","",(IFERROR(VLOOKUP(MID(CI689,1,1),$DA$2:DE$28,3,0),0)+IFERROR(VLOOKUP(MID(CI689,2,1),DA$2:DE$28,4,0),0)+IFERROR(VLOOKUP(MID(CI689,3,1),DA$2:DE$28,5,0),0)+(ROW(CI689)/1000000000000)))</f>
        <v/>
      </c>
      <c r="CK689" s="5"/>
      <c r="CL689" s="5">
        <v>688</v>
      </c>
      <c r="CM689" s="5" t="str">
        <f>IFERROR(VLOOKUP(CL689,CH$2:CI1765,2,0),"")</f>
        <v/>
      </c>
      <c r="CN689" s="5"/>
      <c r="CP689" s="5"/>
      <c r="DG689" s="5" t="e">
        <f>IF(REPORTE!AH$2="si",IF(C689=VALUE(REPORTE!C$22),IF(SUM(DG690:DG$1993),CONCATENATE(INT(B689),", "),INT(B689)),""),IF(C689=VALUE(REPORTE!C$21),IF(SUM(DG690:DG$1993),CONCATENATE(INT(B689),", "),INT(B689)),""))</f>
        <v>#VALUE!</v>
      </c>
      <c r="DK689" s="5"/>
      <c r="DL689" s="5"/>
      <c r="DM689" s="5"/>
      <c r="DN689" s="5"/>
    </row>
    <row r="690" spans="1:118" ht="15" customHeight="1" x14ac:dyDescent="0.25">
      <c r="A690" s="4" t="str">
        <f t="shared" ca="1" si="130"/>
        <v/>
      </c>
      <c r="B690" s="3"/>
      <c r="D690" s="1" t="str">
        <f>IFERROR(INDEX('padron cfe'!B:B,MATCH(DATOS!C690,'padron cfe'!A:A,0),1),"")</f>
        <v/>
      </c>
      <c r="H690" s="5" t="str">
        <f>IF(F690="","",IFERROR(CONCATENATE("PEUA",VLOOKUP(ESTADO,REPORTE!AV$2:AW$33,2,0),DIDTRITO_FORM,CADER_FORM,IFERROR(INDEX(BS:BS,MATCH(DAY(F690),BR:BR,0),1),DAY(F690)),IFERROR(INDEX(BS:BS,MATCH(MONTH(F690),BR:BR,0),1),MONTH(F690)),YEAR(F690),G690),""))</f>
        <v/>
      </c>
      <c r="K690" s="2" t="str">
        <f>IFERROR(INDEX('padron cfe'!C:C,MATCH(DATOS!C690,'padron cfe'!A:A,0),1),"")</f>
        <v/>
      </c>
      <c r="L690" s="4" t="str">
        <f>IFERROR(IF(VLOOKUP(J690,J$2:L689,3,0)=0,"",VLOOKUP(J690,J$2:L689,3,0)),"")</f>
        <v/>
      </c>
      <c r="M690" s="4" t="str">
        <f>IFERROR(IF(VLOOKUP(J690,J$2:M689,4,0)=0,"",VLOOKUP(J690,J$2:M689,4,0)),"")</f>
        <v/>
      </c>
      <c r="Q690" s="5" t="str">
        <f t="shared" si="129"/>
        <v/>
      </c>
      <c r="S690"/>
      <c r="T690" s="2" t="str">
        <f>IFERROR(INDEX('padron cfe'!D:D,MATCH(DATOS!C690,'padron cfe'!A:A,0),1),"")</f>
        <v/>
      </c>
      <c r="Y690" s="6"/>
      <c r="AA690" s="4" t="str">
        <f t="shared" si="131"/>
        <v/>
      </c>
      <c r="AB690" s="4"/>
      <c r="AC690" s="4"/>
      <c r="AD690" s="4"/>
      <c r="AE690" s="2" t="str">
        <f>IFERROR(IF(INDEX(AE$1:AE689,MATCH(J690,J$1:J689,0),1)=0,"",INDEX(AE$1:AE689,MATCH(J690,J$1:J689,0),1)),"")</f>
        <v/>
      </c>
      <c r="AF690" s="2" t="str">
        <f>IFERROR(IF(INDEX(AF$1:AF689,MATCH(J690,J$1:J689,0),1)=0,"",INDEX(AF$1:AF689,MATCH(J690,J$1:J689,0),1)),"")</f>
        <v/>
      </c>
      <c r="AG690" s="2" t="str">
        <f>IFERROR(IF(INDEX(AG$1:AG689,MATCH(J690,J$1:J689,0),1)=0,"",INDEX(AG$1:AG689,MATCH(J690,J$1:J689,0),1)),"")</f>
        <v/>
      </c>
      <c r="AU690" s="7"/>
      <c r="AV690" s="47"/>
      <c r="AW690" s="66"/>
      <c r="AX690" s="66"/>
      <c r="AY690" s="66"/>
      <c r="AZ690" s="78"/>
      <c r="BA690" s="66"/>
      <c r="BB690" s="66"/>
      <c r="BC690" s="4"/>
      <c r="BD690" s="69"/>
      <c r="BG690" s="9"/>
      <c r="BM690" s="7" t="str">
        <f t="shared" ca="1" si="132"/>
        <v/>
      </c>
      <c r="BN690" s="75" t="str">
        <f t="shared" si="133"/>
        <v/>
      </c>
      <c r="BO690" s="75" t="str">
        <f t="shared" si="134"/>
        <v/>
      </c>
      <c r="BT690" s="5"/>
      <c r="BU690" s="4" t="str">
        <f>IF(IFERROR(VLOOKUP(C690,C691:C$1993,1,0),"")="","",COUNTIF(C:C,C690))</f>
        <v/>
      </c>
      <c r="BW690" s="5"/>
      <c r="BX690" s="5"/>
      <c r="BY690" s="5" t="str">
        <f>IF(B690="","",IF(BU690="",1+(MAX(BY$2:BY689)),""))</f>
        <v/>
      </c>
      <c r="BZ690" s="5" t="str">
        <f t="shared" si="135"/>
        <v/>
      </c>
      <c r="CA690" s="5" t="str">
        <f t="shared" si="136"/>
        <v/>
      </c>
      <c r="CB690" s="14" t="str">
        <f t="shared" si="137"/>
        <v/>
      </c>
      <c r="CC690" s="25"/>
      <c r="CD690" s="15"/>
      <c r="CE690" s="5" t="str">
        <f t="shared" si="139"/>
        <v/>
      </c>
      <c r="CG690" s="5"/>
      <c r="CH690" s="5" t="str">
        <f t="shared" si="138"/>
        <v/>
      </c>
      <c r="CI690" s="5" t="str">
        <f>IF(J690="","",IFERROR(IF(VLOOKUP(J690,J$2:J689,1,0)=0,"",""),J690))</f>
        <v/>
      </c>
      <c r="CJ690" s="22" t="str">
        <f>IF(CI690="","",(IFERROR(VLOOKUP(MID(CI690,1,1),$DA$2:DE$28,3,0),0)+IFERROR(VLOOKUP(MID(CI690,2,1),DA$2:DE$28,4,0),0)+IFERROR(VLOOKUP(MID(CI690,3,1),DA$2:DE$28,5,0),0)+(ROW(CI690)/1000000000000)))</f>
        <v/>
      </c>
      <c r="CK690" s="5"/>
      <c r="CL690" s="5">
        <v>689</v>
      </c>
      <c r="CM690" s="5" t="str">
        <f>IFERROR(VLOOKUP(CL690,CH$2:CI1766,2,0),"")</f>
        <v/>
      </c>
      <c r="CN690" s="5"/>
      <c r="CP690" s="5"/>
      <c r="DG690" s="5" t="e">
        <f>IF(REPORTE!AH$2="si",IF(C690=VALUE(REPORTE!C$22),IF(SUM(DG691:DG$1993),CONCATENATE(INT(B690),", "),INT(B690)),""),IF(C690=VALUE(REPORTE!C$21),IF(SUM(DG691:DG$1993),CONCATENATE(INT(B690),", "),INT(B690)),""))</f>
        <v>#VALUE!</v>
      </c>
      <c r="DK690" s="5"/>
      <c r="DL690" s="5"/>
      <c r="DM690" s="5"/>
      <c r="DN690" s="5"/>
    </row>
    <row r="691" spans="1:118" ht="15" customHeight="1" x14ac:dyDescent="0.25">
      <c r="A691" s="4" t="str">
        <f t="shared" ca="1" si="130"/>
        <v/>
      </c>
      <c r="B691" s="3"/>
      <c r="D691" s="1" t="str">
        <f>IFERROR(INDEX('padron cfe'!B:B,MATCH(DATOS!C691,'padron cfe'!A:A,0),1),"")</f>
        <v/>
      </c>
      <c r="H691" s="5" t="str">
        <f>IF(F691="","",IFERROR(CONCATENATE("PEUA",VLOOKUP(ESTADO,REPORTE!AV$2:AW$33,2,0),DIDTRITO_FORM,CADER_FORM,IFERROR(INDEX(BS:BS,MATCH(DAY(F691),BR:BR,0),1),DAY(F691)),IFERROR(INDEX(BS:BS,MATCH(MONTH(F691),BR:BR,0),1),MONTH(F691)),YEAR(F691),G691),""))</f>
        <v/>
      </c>
      <c r="K691" s="2" t="str">
        <f>IFERROR(INDEX('padron cfe'!C:C,MATCH(DATOS!C691,'padron cfe'!A:A,0),1),"")</f>
        <v/>
      </c>
      <c r="L691" s="4" t="str">
        <f>IFERROR(IF(VLOOKUP(J691,J$2:L690,3,0)=0,"",VLOOKUP(J691,J$2:L690,3,0)),"")</f>
        <v/>
      </c>
      <c r="M691" s="4" t="str">
        <f>IFERROR(IF(VLOOKUP(J691,J$2:M690,4,0)=0,"",VLOOKUP(J691,J$2:M690,4,0)),"")</f>
        <v/>
      </c>
      <c r="Q691" s="5" t="str">
        <f t="shared" si="129"/>
        <v/>
      </c>
      <c r="S691"/>
      <c r="T691" s="2" t="str">
        <f>IFERROR(INDEX('padron cfe'!D:D,MATCH(DATOS!C691,'padron cfe'!A:A,0),1),"")</f>
        <v/>
      </c>
      <c r="Y691" s="6"/>
      <c r="AA691" s="4" t="str">
        <f t="shared" si="131"/>
        <v/>
      </c>
      <c r="AB691" s="4"/>
      <c r="AC691" s="4"/>
      <c r="AD691" s="4"/>
      <c r="AE691" s="2" t="str">
        <f>IFERROR(IF(INDEX(AE$1:AE690,MATCH(J691,J$1:J690,0),1)=0,"",INDEX(AE$1:AE690,MATCH(J691,J$1:J690,0),1)),"")</f>
        <v/>
      </c>
      <c r="AF691" s="2" t="str">
        <f>IFERROR(IF(INDEX(AF$1:AF690,MATCH(J691,J$1:J690,0),1)=0,"",INDEX(AF$1:AF690,MATCH(J691,J$1:J690,0),1)),"")</f>
        <v/>
      </c>
      <c r="AG691" s="2" t="str">
        <f>IFERROR(IF(INDEX(AG$1:AG690,MATCH(J691,J$1:J690,0),1)=0,"",INDEX(AG$1:AG690,MATCH(J691,J$1:J690,0),1)),"")</f>
        <v/>
      </c>
      <c r="AU691" s="7"/>
      <c r="AV691" s="47"/>
      <c r="AW691" s="66"/>
      <c r="AX691" s="66"/>
      <c r="AY691" s="66"/>
      <c r="AZ691" s="78"/>
      <c r="BA691" s="66"/>
      <c r="BB691" s="66"/>
      <c r="BC691" s="4"/>
      <c r="BD691" s="69"/>
      <c r="BG691" s="9"/>
      <c r="BM691" s="7" t="str">
        <f t="shared" ca="1" si="132"/>
        <v/>
      </c>
      <c r="BN691" s="75" t="str">
        <f t="shared" si="133"/>
        <v/>
      </c>
      <c r="BO691" s="75" t="str">
        <f t="shared" si="134"/>
        <v/>
      </c>
      <c r="BT691" s="5"/>
      <c r="BU691" s="4" t="str">
        <f>IF(IFERROR(VLOOKUP(C691,C692:C$1993,1,0),"")="","",COUNTIF(C:C,C691))</f>
        <v/>
      </c>
      <c r="BW691" s="5"/>
      <c r="BX691" s="5"/>
      <c r="BY691" s="5" t="str">
        <f>IF(B691="","",IF(BU691="",1+(MAX(BY$2:BY690)),""))</f>
        <v/>
      </c>
      <c r="BZ691" s="5" t="str">
        <f t="shared" si="135"/>
        <v/>
      </c>
      <c r="CA691" s="5" t="str">
        <f t="shared" si="136"/>
        <v/>
      </c>
      <c r="CB691" s="14" t="str">
        <f t="shared" si="137"/>
        <v/>
      </c>
      <c r="CC691" s="25"/>
      <c r="CD691" s="15"/>
      <c r="CE691" s="5" t="str">
        <f t="shared" si="139"/>
        <v/>
      </c>
      <c r="CG691" s="5"/>
      <c r="CH691" s="5" t="str">
        <f t="shared" si="138"/>
        <v/>
      </c>
      <c r="CI691" s="5" t="str">
        <f>IF(J691="","",IFERROR(IF(VLOOKUP(J691,J$2:J690,1,0)=0,"",""),J691))</f>
        <v/>
      </c>
      <c r="CJ691" s="22" t="str">
        <f>IF(CI691="","",(IFERROR(VLOOKUP(MID(CI691,1,1),$DA$2:DE$28,3,0),0)+IFERROR(VLOOKUP(MID(CI691,2,1),DA$2:DE$28,4,0),0)+IFERROR(VLOOKUP(MID(CI691,3,1),DA$2:DE$28,5,0),0)+(ROW(CI691)/1000000000000)))</f>
        <v/>
      </c>
      <c r="CK691" s="5"/>
      <c r="CL691" s="5">
        <v>690</v>
      </c>
      <c r="CM691" s="5" t="str">
        <f>IFERROR(VLOOKUP(CL691,CH$2:CI1767,2,0),"")</f>
        <v/>
      </c>
      <c r="CN691" s="5"/>
      <c r="CP691" s="5"/>
      <c r="DG691" s="5" t="e">
        <f>IF(REPORTE!AH$2="si",IF(C691=VALUE(REPORTE!C$22),IF(SUM(DG692:DG$1993),CONCATENATE(INT(B691),", "),INT(B691)),""),IF(C691=VALUE(REPORTE!C$21),IF(SUM(DG692:DG$1993),CONCATENATE(INT(B691),", "),INT(B691)),""))</f>
        <v>#VALUE!</v>
      </c>
      <c r="DK691" s="5"/>
      <c r="DL691" s="5"/>
      <c r="DM691" s="5"/>
      <c r="DN691" s="5"/>
    </row>
    <row r="692" spans="1:118" ht="15" customHeight="1" x14ac:dyDescent="0.25">
      <c r="A692" s="4" t="str">
        <f t="shared" ca="1" si="130"/>
        <v/>
      </c>
      <c r="B692" s="3"/>
      <c r="D692" s="1" t="str">
        <f>IFERROR(INDEX('padron cfe'!B:B,MATCH(DATOS!C692,'padron cfe'!A:A,0),1),"")</f>
        <v/>
      </c>
      <c r="H692" s="5" t="str">
        <f>IF(F692="","",IFERROR(CONCATENATE("PEUA",VLOOKUP(ESTADO,REPORTE!AV$2:AW$33,2,0),DIDTRITO_FORM,CADER_FORM,IFERROR(INDEX(BS:BS,MATCH(DAY(F692),BR:BR,0),1),DAY(F692)),IFERROR(INDEX(BS:BS,MATCH(MONTH(F692),BR:BR,0),1),MONTH(F692)),YEAR(F692),G692),""))</f>
        <v/>
      </c>
      <c r="K692" s="2" t="str">
        <f>IFERROR(INDEX('padron cfe'!C:C,MATCH(DATOS!C692,'padron cfe'!A:A,0),1),"")</f>
        <v/>
      </c>
      <c r="L692" s="4" t="str">
        <f>IFERROR(IF(VLOOKUP(J692,J$2:L691,3,0)=0,"",VLOOKUP(J692,J$2:L691,3,0)),"")</f>
        <v/>
      </c>
      <c r="M692" s="4" t="str">
        <f>IFERROR(IF(VLOOKUP(J692,J$2:M691,4,0)=0,"",VLOOKUP(J692,J$2:M691,4,0)),"")</f>
        <v/>
      </c>
      <c r="Q692" s="5" t="str">
        <f t="shared" si="129"/>
        <v/>
      </c>
      <c r="S692"/>
      <c r="T692" s="2" t="str">
        <f>IFERROR(INDEX('padron cfe'!D:D,MATCH(DATOS!C692,'padron cfe'!A:A,0),1),"")</f>
        <v/>
      </c>
      <c r="Y692" s="6"/>
      <c r="AA692" s="4" t="str">
        <f t="shared" si="131"/>
        <v/>
      </c>
      <c r="AB692" s="4"/>
      <c r="AC692" s="4"/>
      <c r="AD692" s="4"/>
      <c r="AE692" s="2" t="str">
        <f>IFERROR(IF(INDEX(AE$1:AE691,MATCH(J692,J$1:J691,0),1)=0,"",INDEX(AE$1:AE691,MATCH(J692,J$1:J691,0),1)),"")</f>
        <v/>
      </c>
      <c r="AF692" s="2" t="str">
        <f>IFERROR(IF(INDEX(AF$1:AF691,MATCH(J692,J$1:J691,0),1)=0,"",INDEX(AF$1:AF691,MATCH(J692,J$1:J691,0),1)),"")</f>
        <v/>
      </c>
      <c r="AG692" s="2" t="str">
        <f>IFERROR(IF(INDEX(AG$1:AG691,MATCH(J692,J$1:J691,0),1)=0,"",INDEX(AG$1:AG691,MATCH(J692,J$1:J691,0),1)),"")</f>
        <v/>
      </c>
      <c r="AU692" s="7"/>
      <c r="AV692" s="47"/>
      <c r="AW692" s="66"/>
      <c r="AX692" s="66"/>
      <c r="AY692" s="66"/>
      <c r="AZ692" s="78"/>
      <c r="BA692" s="66"/>
      <c r="BB692" s="66"/>
      <c r="BC692" s="4"/>
      <c r="BD692" s="69"/>
      <c r="BG692" s="9"/>
      <c r="BM692" s="7" t="str">
        <f t="shared" ca="1" si="132"/>
        <v/>
      </c>
      <c r="BN692" s="75" t="str">
        <f t="shared" si="133"/>
        <v/>
      </c>
      <c r="BO692" s="75" t="str">
        <f t="shared" si="134"/>
        <v/>
      </c>
      <c r="BT692" s="5"/>
      <c r="BU692" s="4" t="str">
        <f>IF(IFERROR(VLOOKUP(C692,C693:C$1993,1,0),"")="","",COUNTIF(C:C,C692))</f>
        <v/>
      </c>
      <c r="BW692" s="5"/>
      <c r="BX692" s="5"/>
      <c r="BY692" s="5" t="str">
        <f>IF(B692="","",IF(BU692="",1+(MAX(BY$2:BY691)),""))</f>
        <v/>
      </c>
      <c r="BZ692" s="5" t="str">
        <f t="shared" si="135"/>
        <v/>
      </c>
      <c r="CA692" s="5" t="str">
        <f t="shared" si="136"/>
        <v/>
      </c>
      <c r="CB692" s="14" t="str">
        <f t="shared" si="137"/>
        <v/>
      </c>
      <c r="CC692" s="25"/>
      <c r="CD692" s="15"/>
      <c r="CE692" s="5" t="str">
        <f t="shared" si="139"/>
        <v/>
      </c>
      <c r="CG692" s="5"/>
      <c r="CH692" s="5" t="str">
        <f t="shared" si="138"/>
        <v/>
      </c>
      <c r="CI692" s="5" t="str">
        <f>IF(J692="","",IFERROR(IF(VLOOKUP(J692,J$2:J691,1,0)=0,"",""),J692))</f>
        <v/>
      </c>
      <c r="CJ692" s="22" t="str">
        <f>IF(CI692="","",(IFERROR(VLOOKUP(MID(CI692,1,1),$DA$2:DE$28,3,0),0)+IFERROR(VLOOKUP(MID(CI692,2,1),DA$2:DE$28,4,0),0)+IFERROR(VLOOKUP(MID(CI692,3,1),DA$2:DE$28,5,0),0)+(ROW(CI692)/1000000000000)))</f>
        <v/>
      </c>
      <c r="CK692" s="5"/>
      <c r="CL692" s="5">
        <v>691</v>
      </c>
      <c r="CM692" s="5" t="str">
        <f>IFERROR(VLOOKUP(CL692,CH$2:CI1768,2,0),"")</f>
        <v/>
      </c>
      <c r="CN692" s="5"/>
      <c r="CP692" s="5"/>
      <c r="DG692" s="5" t="e">
        <f>IF(REPORTE!AH$2="si",IF(C692=VALUE(REPORTE!C$22),IF(SUM(DG693:DG$1993),CONCATENATE(INT(B692),", "),INT(B692)),""),IF(C692=VALUE(REPORTE!C$21),IF(SUM(DG693:DG$1993),CONCATENATE(INT(B692),", "),INT(B692)),""))</f>
        <v>#VALUE!</v>
      </c>
      <c r="DK692" s="5"/>
      <c r="DL692" s="5"/>
      <c r="DM692" s="5"/>
      <c r="DN692" s="5"/>
    </row>
    <row r="693" spans="1:118" ht="15" customHeight="1" x14ac:dyDescent="0.25">
      <c r="A693" s="4" t="str">
        <f t="shared" ca="1" si="130"/>
        <v/>
      </c>
      <c r="B693" s="3"/>
      <c r="D693" s="1" t="str">
        <f>IFERROR(INDEX('padron cfe'!B:B,MATCH(DATOS!C693,'padron cfe'!A:A,0),1),"")</f>
        <v/>
      </c>
      <c r="H693" s="5" t="str">
        <f>IF(F693="","",IFERROR(CONCATENATE("PEUA",VLOOKUP(ESTADO,REPORTE!AV$2:AW$33,2,0),DIDTRITO_FORM,CADER_FORM,IFERROR(INDEX(BS:BS,MATCH(DAY(F693),BR:BR,0),1),DAY(F693)),IFERROR(INDEX(BS:BS,MATCH(MONTH(F693),BR:BR,0),1),MONTH(F693)),YEAR(F693),G693),""))</f>
        <v/>
      </c>
      <c r="K693" s="2" t="str">
        <f>IFERROR(INDEX('padron cfe'!C:C,MATCH(DATOS!C693,'padron cfe'!A:A,0),1),"")</f>
        <v/>
      </c>
      <c r="L693" s="4" t="str">
        <f>IFERROR(IF(VLOOKUP(J693,J$2:L692,3,0)=0,"",VLOOKUP(J693,J$2:L692,3,0)),"")</f>
        <v/>
      </c>
      <c r="M693" s="4" t="str">
        <f>IFERROR(IF(VLOOKUP(J693,J$2:M692,4,0)=0,"",VLOOKUP(J693,J$2:M692,4,0)),"")</f>
        <v/>
      </c>
      <c r="Q693" s="5" t="str">
        <f t="shared" si="129"/>
        <v/>
      </c>
      <c r="S693"/>
      <c r="T693" s="2" t="str">
        <f>IFERROR(INDEX('padron cfe'!D:D,MATCH(DATOS!C693,'padron cfe'!A:A,0),1),"")</f>
        <v/>
      </c>
      <c r="Y693" s="6"/>
      <c r="AA693" s="4" t="str">
        <f t="shared" si="131"/>
        <v/>
      </c>
      <c r="AB693" s="4"/>
      <c r="AC693" s="4"/>
      <c r="AD693" s="4"/>
      <c r="AE693" s="2" t="str">
        <f>IFERROR(IF(INDEX(AE$1:AE692,MATCH(J693,J$1:J692,0),1)=0,"",INDEX(AE$1:AE692,MATCH(J693,J$1:J692,0),1)),"")</f>
        <v/>
      </c>
      <c r="AF693" s="2" t="str">
        <f>IFERROR(IF(INDEX(AF$1:AF692,MATCH(J693,J$1:J692,0),1)=0,"",INDEX(AF$1:AF692,MATCH(J693,J$1:J692,0),1)),"")</f>
        <v/>
      </c>
      <c r="AG693" s="2" t="str">
        <f>IFERROR(IF(INDEX(AG$1:AG692,MATCH(J693,J$1:J692,0),1)=0,"",INDEX(AG$1:AG692,MATCH(J693,J$1:J692,0),1)),"")</f>
        <v/>
      </c>
      <c r="AU693" s="7"/>
      <c r="AV693" s="47"/>
      <c r="AW693" s="66"/>
      <c r="AX693" s="66"/>
      <c r="AY693" s="66"/>
      <c r="AZ693" s="78"/>
      <c r="BA693" s="66"/>
      <c r="BB693" s="66"/>
      <c r="BC693" s="4"/>
      <c r="BD693" s="69"/>
      <c r="BG693" s="9"/>
      <c r="BM693" s="7" t="str">
        <f t="shared" ca="1" si="132"/>
        <v/>
      </c>
      <c r="BN693" s="75" t="str">
        <f t="shared" si="133"/>
        <v/>
      </c>
      <c r="BO693" s="75" t="str">
        <f t="shared" si="134"/>
        <v/>
      </c>
      <c r="BT693" s="5"/>
      <c r="BU693" s="4" t="str">
        <f>IF(IFERROR(VLOOKUP(C693,C694:C$1993,1,0),"")="","",COUNTIF(C:C,C693))</f>
        <v/>
      </c>
      <c r="BW693" s="5"/>
      <c r="BX693" s="5"/>
      <c r="BY693" s="5" t="str">
        <f>IF(B693="","",IF(BU693="",1+(MAX(BY$2:BY692)),""))</f>
        <v/>
      </c>
      <c r="BZ693" s="5" t="str">
        <f t="shared" si="135"/>
        <v/>
      </c>
      <c r="CA693" s="5" t="str">
        <f t="shared" si="136"/>
        <v/>
      </c>
      <c r="CB693" s="14" t="str">
        <f t="shared" si="137"/>
        <v/>
      </c>
      <c r="CC693" s="25"/>
      <c r="CD693" s="15"/>
      <c r="CE693" s="5" t="str">
        <f t="shared" si="139"/>
        <v/>
      </c>
      <c r="CG693" s="5"/>
      <c r="CH693" s="5" t="str">
        <f t="shared" si="138"/>
        <v/>
      </c>
      <c r="CI693" s="5" t="str">
        <f>IF(J693="","",IFERROR(IF(VLOOKUP(J693,J$2:J692,1,0)=0,"",""),J693))</f>
        <v/>
      </c>
      <c r="CJ693" s="22" t="str">
        <f>IF(CI693="","",(IFERROR(VLOOKUP(MID(CI693,1,1),$DA$2:DE$28,3,0),0)+IFERROR(VLOOKUP(MID(CI693,2,1),DA$2:DE$28,4,0),0)+IFERROR(VLOOKUP(MID(CI693,3,1),DA$2:DE$28,5,0),0)+(ROW(CI693)/1000000000000)))</f>
        <v/>
      </c>
      <c r="CK693" s="5"/>
      <c r="CL693" s="5">
        <v>692</v>
      </c>
      <c r="CM693" s="5" t="str">
        <f>IFERROR(VLOOKUP(CL693,CH$2:CI1769,2,0),"")</f>
        <v/>
      </c>
      <c r="CN693" s="5"/>
      <c r="CP693" s="5"/>
      <c r="DG693" s="5" t="e">
        <f>IF(REPORTE!AH$2="si",IF(C693=VALUE(REPORTE!C$22),IF(SUM(DG694:DG$1993),CONCATENATE(INT(B693),", "),INT(B693)),""),IF(C693=VALUE(REPORTE!C$21),IF(SUM(DG694:DG$1993),CONCATENATE(INT(B693),", "),INT(B693)),""))</f>
        <v>#VALUE!</v>
      </c>
      <c r="DK693" s="5"/>
      <c r="DL693" s="5"/>
      <c r="DM693" s="5"/>
      <c r="DN693" s="5"/>
    </row>
    <row r="694" spans="1:118" ht="15" customHeight="1" x14ac:dyDescent="0.25">
      <c r="A694" s="4" t="str">
        <f t="shared" ca="1" si="130"/>
        <v/>
      </c>
      <c r="B694" s="3"/>
      <c r="D694" s="1" t="str">
        <f>IFERROR(INDEX('padron cfe'!B:B,MATCH(DATOS!C694,'padron cfe'!A:A,0),1),"")</f>
        <v/>
      </c>
      <c r="H694" s="5" t="str">
        <f>IF(F694="","",IFERROR(CONCATENATE("PEUA",VLOOKUP(ESTADO,REPORTE!AV$2:AW$33,2,0),DIDTRITO_FORM,CADER_FORM,IFERROR(INDEX(BS:BS,MATCH(DAY(F694),BR:BR,0),1),DAY(F694)),IFERROR(INDEX(BS:BS,MATCH(MONTH(F694),BR:BR,0),1),MONTH(F694)),YEAR(F694),G694),""))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40">IF(J694="","",Q693)</f>
        <v/>
      </c>
      <c r="S694"/>
      <c r="T694" s="2" t="str">
        <f>IFERROR(INDEX('padron cfe'!D:D,MATCH(DATOS!C694,'padron cfe'!A:A,0),1),"")</f>
        <v/>
      </c>
      <c r="Y694" s="6"/>
      <c r="AA694" s="4" t="str">
        <f t="shared" si="131"/>
        <v/>
      </c>
      <c r="AB694" s="4"/>
      <c r="AC694" s="4"/>
      <c r="AD694" s="4"/>
      <c r="AE694" s="2" t="str">
        <f>IFERROR(IF(INDEX(AE$1:AE693,MATCH(J694,J$1:J693,0),1)=0,"",INDEX(AE$1:AE693,MATCH(J694,J$1:J693,0),1)),"")</f>
        <v/>
      </c>
      <c r="AF694" s="2" t="str">
        <f>IFERROR(IF(INDEX(AF$1:AF693,MATCH(J694,J$1:J693,0),1)=0,"",INDEX(AF$1:AF693,MATCH(J694,J$1:J693,0),1)),"")</f>
        <v/>
      </c>
      <c r="AG694" s="2" t="str">
        <f>IFERROR(IF(INDEX(AG$1:AG693,MATCH(J694,J$1:J693,0),1)=0,"",INDEX(AG$1:AG693,MATCH(J694,J$1:J693,0),1)),"")</f>
        <v/>
      </c>
      <c r="AU694" s="7"/>
      <c r="AV694" s="47"/>
      <c r="AW694" s="66"/>
      <c r="AX694" s="66"/>
      <c r="AY694" s="66"/>
      <c r="AZ694" s="78"/>
      <c r="BA694" s="66"/>
      <c r="BB694" s="66"/>
      <c r="BC694" s="4"/>
      <c r="BD694" s="69"/>
      <c r="BG694" s="9"/>
      <c r="BM694" s="7" t="str">
        <f t="shared" ca="1" si="132"/>
        <v/>
      </c>
      <c r="BN694" s="75" t="str">
        <f t="shared" si="133"/>
        <v/>
      </c>
      <c r="BO694" s="75" t="str">
        <f t="shared" si="134"/>
        <v/>
      </c>
      <c r="BT694" s="5"/>
      <c r="BU694" s="4" t="str">
        <f>IF(IFERROR(VLOOKUP(C694,C695:C$1993,1,0),"")="","",COUNTIF(C:C,C694))</f>
        <v/>
      </c>
      <c r="BW694" s="5"/>
      <c r="BX694" s="5"/>
      <c r="BY694" s="5" t="str">
        <f>IF(B694="","",IF(BU694="",1+(MAX(BY$2:BY693)),""))</f>
        <v/>
      </c>
      <c r="BZ694" s="5" t="str">
        <f t="shared" si="135"/>
        <v/>
      </c>
      <c r="CA694" s="5" t="str">
        <f t="shared" si="136"/>
        <v/>
      </c>
      <c r="CB694" s="14" t="str">
        <f t="shared" si="137"/>
        <v/>
      </c>
      <c r="CC694" s="25"/>
      <c r="CD694" s="15"/>
      <c r="CE694" s="5" t="str">
        <f t="shared" si="139"/>
        <v/>
      </c>
      <c r="CG694" s="5"/>
      <c r="CH694" s="5" t="str">
        <f t="shared" si="138"/>
        <v/>
      </c>
      <c r="CI694" s="5" t="str">
        <f>IF(J694="","",IFERROR(IF(VLOOKUP(J694,J$2:J693,1,0)=0,"",""),J694))</f>
        <v/>
      </c>
      <c r="CJ694" s="22" t="str">
        <f>IF(CI694="","",(IFERROR(VLOOKUP(MID(CI694,1,1),$DA$2:DE$28,3,0),0)+IFERROR(VLOOKUP(MID(CI694,2,1),DA$2:DE$28,4,0),0)+IFERROR(VLOOKUP(MID(CI694,3,1),DA$2:DE$28,5,0),0)+(ROW(CI694)/1000000000000)))</f>
        <v/>
      </c>
      <c r="CK694" s="5"/>
      <c r="CL694" s="5">
        <v>693</v>
      </c>
      <c r="CM694" s="5" t="str">
        <f>IFERROR(VLOOKUP(CL694,CH$2:CI1770,2,0),"")</f>
        <v/>
      </c>
      <c r="CN694" s="5"/>
      <c r="CP694" s="5"/>
      <c r="DG694" s="5" t="e">
        <f>IF(REPORTE!AH$2="si",IF(C694=VALUE(REPORTE!C$22),IF(SUM(DG695:DG$1993),CONCATENATE(INT(B694),", "),INT(B694)),""),IF(C694=VALUE(REPORTE!C$21),IF(SUM(DG695:DG$1993),CONCATENATE(INT(B694),", "),INT(B694)),""))</f>
        <v>#VALUE!</v>
      </c>
      <c r="DK694" s="5"/>
      <c r="DL694" s="5"/>
      <c r="DM694" s="5"/>
      <c r="DN694" s="5"/>
    </row>
    <row r="695" spans="1:118" ht="15" customHeight="1" x14ac:dyDescent="0.25">
      <c r="A695" s="4" t="str">
        <f t="shared" ca="1" si="130"/>
        <v/>
      </c>
      <c r="B695" s="3"/>
      <c r="D695" s="1" t="str">
        <f>IFERROR(INDEX('padron cfe'!B:B,MATCH(DATOS!C695,'padron cfe'!A:A,0),1),"")</f>
        <v/>
      </c>
      <c r="H695" s="5" t="str">
        <f>IF(F695="","",IFERROR(CONCATENATE("PEUA",VLOOKUP(ESTADO,REPORTE!AV$2:AW$33,2,0),DIDTRITO_FORM,CADER_FORM,IFERROR(INDEX(BS:BS,MATCH(DAY(F695),BR:BR,0),1),DAY(F695)),IFERROR(INDEX(BS:BS,MATCH(MONTH(F695),BR:BR,0),1),MONTH(F695)),YEAR(F695),G695),""))</f>
        <v/>
      </c>
      <c r="K695" s="2" t="str">
        <f>IFERROR(INDEX('padron cfe'!C:C,MATCH(DATOS!C695,'padron cfe'!A:A,0),1),"")</f>
        <v/>
      </c>
      <c r="L695" s="4" t="str">
        <f>IFERROR(IF(VLOOKUP(J695,J$2:L694,3,0)=0,"",VLOOKUP(J695,J$2:L694,3,0)),"")</f>
        <v/>
      </c>
      <c r="M695" s="4" t="str">
        <f>IFERROR(IF(VLOOKUP(J695,J$2:M694,4,0)=0,"",VLOOKUP(J695,J$2:M694,4,0)),"")</f>
        <v/>
      </c>
      <c r="Q695" s="5" t="str">
        <f t="shared" si="140"/>
        <v/>
      </c>
      <c r="S695"/>
      <c r="T695" s="2" t="str">
        <f>IFERROR(INDEX('padron cfe'!D:D,MATCH(DATOS!C695,'padron cfe'!A:A,0),1),"")</f>
        <v/>
      </c>
      <c r="Y695" s="6"/>
      <c r="AA695" s="4" t="str">
        <f t="shared" si="131"/>
        <v/>
      </c>
      <c r="AB695" s="4"/>
      <c r="AC695" s="4"/>
      <c r="AD695" s="4"/>
      <c r="AE695" s="2" t="str">
        <f>IFERROR(IF(INDEX(AE$1:AE694,MATCH(J695,J$1:J694,0),1)=0,"",INDEX(AE$1:AE694,MATCH(J695,J$1:J694,0),1)),"")</f>
        <v/>
      </c>
      <c r="AF695" s="2" t="str">
        <f>IFERROR(IF(INDEX(AF$1:AF694,MATCH(J695,J$1:J694,0),1)=0,"",INDEX(AF$1:AF694,MATCH(J695,J$1:J694,0),1)),"")</f>
        <v/>
      </c>
      <c r="AG695" s="2" t="str">
        <f>IFERROR(IF(INDEX(AG$1:AG694,MATCH(J695,J$1:J694,0),1)=0,"",INDEX(AG$1:AG694,MATCH(J695,J$1:J694,0),1)),"")</f>
        <v/>
      </c>
      <c r="AU695" s="7"/>
      <c r="AV695" s="47"/>
      <c r="AW695" s="66"/>
      <c r="AX695" s="66"/>
      <c r="AY695" s="66"/>
      <c r="AZ695" s="78"/>
      <c r="BA695" s="66"/>
      <c r="BB695" s="66"/>
      <c r="BC695" s="4"/>
      <c r="BD695" s="69"/>
      <c r="BG695" s="9"/>
      <c r="BM695" s="7" t="str">
        <f t="shared" ca="1" si="132"/>
        <v/>
      </c>
      <c r="BN695" s="75" t="str">
        <f t="shared" si="133"/>
        <v/>
      </c>
      <c r="BO695" s="75" t="str">
        <f t="shared" si="134"/>
        <v/>
      </c>
      <c r="BT695" s="5"/>
      <c r="BU695" s="4" t="str">
        <f>IF(IFERROR(VLOOKUP(C695,C696:C$1993,1,0),"")="","",COUNTIF(C:C,C695))</f>
        <v/>
      </c>
      <c r="BW695" s="5"/>
      <c r="BX695" s="5"/>
      <c r="BY695" s="5" t="str">
        <f>IF(B695="","",IF(BU695="",1+(MAX(BY$2:BY694)),""))</f>
        <v/>
      </c>
      <c r="BZ695" s="5" t="str">
        <f t="shared" si="135"/>
        <v/>
      </c>
      <c r="CA695" s="5" t="str">
        <f t="shared" si="136"/>
        <v/>
      </c>
      <c r="CB695" s="14" t="str">
        <f t="shared" si="137"/>
        <v/>
      </c>
      <c r="CC695" s="25"/>
      <c r="CD695" s="15"/>
      <c r="CE695" s="5" t="str">
        <f t="shared" si="139"/>
        <v/>
      </c>
      <c r="CG695" s="5"/>
      <c r="CH695" s="5" t="str">
        <f t="shared" si="138"/>
        <v/>
      </c>
      <c r="CI695" s="5" t="str">
        <f>IF(J695="","",IFERROR(IF(VLOOKUP(J695,J$2:J694,1,0)=0,"",""),J695))</f>
        <v/>
      </c>
      <c r="CJ695" s="22" t="str">
        <f>IF(CI695="","",(IFERROR(VLOOKUP(MID(CI695,1,1),$DA$2:DE$28,3,0),0)+IFERROR(VLOOKUP(MID(CI695,2,1),DA$2:DE$28,4,0),0)+IFERROR(VLOOKUP(MID(CI695,3,1),DA$2:DE$28,5,0),0)+(ROW(CI695)/1000000000000)))</f>
        <v/>
      </c>
      <c r="CK695" s="5"/>
      <c r="CL695" s="5">
        <v>694</v>
      </c>
      <c r="CM695" s="5" t="str">
        <f>IFERROR(VLOOKUP(CL695,CH$2:CI1771,2,0),"")</f>
        <v/>
      </c>
      <c r="CN695" s="5"/>
      <c r="CP695" s="5"/>
      <c r="DG695" s="5" t="e">
        <f>IF(REPORTE!AH$2="si",IF(C695=VALUE(REPORTE!C$22),IF(SUM(DG696:DG$1993),CONCATENATE(INT(B695),", "),INT(B695)),""),IF(C695=VALUE(REPORTE!C$21),IF(SUM(DG696:DG$1993),CONCATENATE(INT(B695),", "),INT(B695)),""))</f>
        <v>#VALUE!</v>
      </c>
      <c r="DK695" s="5"/>
      <c r="DL695" s="5"/>
      <c r="DM695" s="5"/>
      <c r="DN695" s="5"/>
    </row>
    <row r="696" spans="1:118" ht="15" customHeight="1" x14ac:dyDescent="0.25">
      <c r="A696" s="4" t="str">
        <f t="shared" ca="1" si="130"/>
        <v/>
      </c>
      <c r="B696" s="3"/>
      <c r="D696" s="1" t="str">
        <f>IFERROR(INDEX('padron cfe'!B:B,MATCH(DATOS!C696,'padron cfe'!A:A,0),1),"")</f>
        <v/>
      </c>
      <c r="H696" s="5" t="str">
        <f>IF(F696="","",IFERROR(CONCATENATE("PEUA",VLOOKUP(ESTADO,REPORTE!AV$2:AW$33,2,0),DIDTRITO_FORM,CADER_FORM,IFERROR(INDEX(BS:BS,MATCH(DAY(F696),BR:BR,0),1),DAY(F696)),IFERROR(INDEX(BS:BS,MATCH(MONTH(F696),BR:BR,0),1),MONTH(F696)),YEAR(F696),G696),""))</f>
        <v/>
      </c>
      <c r="K696" s="2" t="str">
        <f>IFERROR(INDEX('padron cfe'!C:C,MATCH(DATOS!C696,'padron cfe'!A:A,0),1),"")</f>
        <v/>
      </c>
      <c r="L696" s="4" t="str">
        <f>IFERROR(IF(VLOOKUP(J696,J$2:L695,3,0)=0,"",VLOOKUP(J696,J$2:L695,3,0)),"")</f>
        <v/>
      </c>
      <c r="M696" s="4" t="str">
        <f>IFERROR(IF(VLOOKUP(J696,J$2:M695,4,0)=0,"",VLOOKUP(J696,J$2:M695,4,0)),"")</f>
        <v/>
      </c>
      <c r="Q696" s="5" t="str">
        <f t="shared" si="140"/>
        <v/>
      </c>
      <c r="S696"/>
      <c r="T696" s="2" t="str">
        <f>IFERROR(INDEX('padron cfe'!D:D,MATCH(DATOS!C696,'padron cfe'!A:A,0),1),"")</f>
        <v/>
      </c>
      <c r="Y696" s="6"/>
      <c r="AA696" s="4" t="str">
        <f t="shared" si="131"/>
        <v/>
      </c>
      <c r="AB696" s="4"/>
      <c r="AC696" s="4"/>
      <c r="AD696" s="4"/>
      <c r="AE696" s="2" t="str">
        <f>IFERROR(IF(INDEX(AE$1:AE695,MATCH(J696,J$1:J695,0),1)=0,"",INDEX(AE$1:AE695,MATCH(J696,J$1:J695,0),1)),"")</f>
        <v/>
      </c>
      <c r="AF696" s="2" t="str">
        <f>IFERROR(IF(INDEX(AF$1:AF695,MATCH(J696,J$1:J695,0),1)=0,"",INDEX(AF$1:AF695,MATCH(J696,J$1:J695,0),1)),"")</f>
        <v/>
      </c>
      <c r="AG696" s="2" t="str">
        <f>IFERROR(IF(INDEX(AG$1:AG695,MATCH(J696,J$1:J695,0),1)=0,"",INDEX(AG$1:AG695,MATCH(J696,J$1:J695,0),1)),"")</f>
        <v/>
      </c>
      <c r="AU696" s="7"/>
      <c r="AV696" s="47"/>
      <c r="AW696" s="66"/>
      <c r="AX696" s="66"/>
      <c r="AY696" s="66"/>
      <c r="AZ696" s="78"/>
      <c r="BA696" s="66"/>
      <c r="BB696" s="66"/>
      <c r="BC696" s="4"/>
      <c r="BD696" s="69"/>
      <c r="BG696" s="9"/>
      <c r="BM696" s="7" t="str">
        <f t="shared" ca="1" si="132"/>
        <v/>
      </c>
      <c r="BN696" s="75" t="str">
        <f t="shared" si="133"/>
        <v/>
      </c>
      <c r="BO696" s="75" t="str">
        <f t="shared" si="134"/>
        <v/>
      </c>
      <c r="BT696" s="5"/>
      <c r="BU696" s="4" t="str">
        <f>IF(IFERROR(VLOOKUP(C696,C697:C$1993,1,0),"")="","",COUNTIF(C:C,C696))</f>
        <v/>
      </c>
      <c r="BW696" s="5"/>
      <c r="BX696" s="5"/>
      <c r="BY696" s="5" t="str">
        <f>IF(B696="","",IF(BU696="",1+(MAX(BY$2:BY695)),""))</f>
        <v/>
      </c>
      <c r="BZ696" s="5" t="str">
        <f t="shared" si="135"/>
        <v/>
      </c>
      <c r="CA696" s="5" t="str">
        <f t="shared" si="136"/>
        <v/>
      </c>
      <c r="CB696" s="14" t="str">
        <f t="shared" si="137"/>
        <v/>
      </c>
      <c r="CC696" s="25"/>
      <c r="CD696" s="15"/>
      <c r="CE696" s="5" t="str">
        <f t="shared" si="139"/>
        <v/>
      </c>
      <c r="CG696" s="5"/>
      <c r="CH696" s="5" t="str">
        <f t="shared" si="138"/>
        <v/>
      </c>
      <c r="CI696" s="5" t="str">
        <f>IF(J696="","",IFERROR(IF(VLOOKUP(J696,J$2:J695,1,0)=0,"",""),J696))</f>
        <v/>
      </c>
      <c r="CJ696" s="22" t="str">
        <f>IF(CI696="","",(IFERROR(VLOOKUP(MID(CI696,1,1),$DA$2:DE$28,3,0),0)+IFERROR(VLOOKUP(MID(CI696,2,1),DA$2:DE$28,4,0),0)+IFERROR(VLOOKUP(MID(CI696,3,1),DA$2:DE$28,5,0),0)+(ROW(CI696)/1000000000000)))</f>
        <v/>
      </c>
      <c r="CK696" s="5"/>
      <c r="CL696" s="5">
        <v>695</v>
      </c>
      <c r="CM696" s="5" t="str">
        <f>IFERROR(VLOOKUP(CL696,CH$2:CI1772,2,0),"")</f>
        <v/>
      </c>
      <c r="CN696" s="5"/>
      <c r="CP696" s="5"/>
      <c r="DG696" s="5" t="e">
        <f>IF(REPORTE!AH$2="si",IF(C696=VALUE(REPORTE!C$22),IF(SUM(DG697:DG$1993),CONCATENATE(INT(B696),", "),INT(B696)),""),IF(C696=VALUE(REPORTE!C$21),IF(SUM(DG697:DG$1993),CONCATENATE(INT(B696),", "),INT(B696)),""))</f>
        <v>#VALUE!</v>
      </c>
      <c r="DK696" s="5"/>
      <c r="DL696" s="5"/>
      <c r="DM696" s="5"/>
      <c r="DN696" s="5"/>
    </row>
    <row r="697" spans="1:118" ht="15" customHeight="1" x14ac:dyDescent="0.25">
      <c r="A697" s="4" t="str">
        <f t="shared" ca="1" si="130"/>
        <v/>
      </c>
      <c r="B697" s="3"/>
      <c r="D697" s="1" t="str">
        <f>IFERROR(INDEX('padron cfe'!B:B,MATCH(DATOS!C697,'padron cfe'!A:A,0),1),"")</f>
        <v/>
      </c>
      <c r="H697" s="5" t="str">
        <f>IF(F697="","",IFERROR(CONCATENATE("PEUA",VLOOKUP(ESTADO,REPORTE!AV$2:AW$33,2,0),DIDTRITO_FORM,CADER_FORM,IFERROR(INDEX(BS:BS,MATCH(DAY(F697),BR:BR,0),1),DAY(F697)),IFERROR(INDEX(BS:BS,MATCH(MONTH(F697),BR:BR,0),1),MONTH(F697)),YEAR(F697),G697),""))</f>
        <v/>
      </c>
      <c r="K697" s="2" t="str">
        <f>IFERROR(INDEX('padron cfe'!C:C,MATCH(DATOS!C697,'padron cfe'!A:A,0),1),"")</f>
        <v/>
      </c>
      <c r="L697" s="4" t="str">
        <f>IFERROR(IF(VLOOKUP(J697,J$2:L696,3,0)=0,"",VLOOKUP(J697,J$2:L696,3,0)),"")</f>
        <v/>
      </c>
      <c r="M697" s="4" t="str">
        <f>IFERROR(IF(VLOOKUP(J697,J$2:M696,4,0)=0,"",VLOOKUP(J697,J$2:M696,4,0)),"")</f>
        <v/>
      </c>
      <c r="Q697" s="5" t="str">
        <f t="shared" si="140"/>
        <v/>
      </c>
      <c r="S697"/>
      <c r="T697" s="2" t="str">
        <f>IFERROR(INDEX('padron cfe'!D:D,MATCH(DATOS!C697,'padron cfe'!A:A,0),1),"")</f>
        <v/>
      </c>
      <c r="Y697" s="6"/>
      <c r="AA697" s="4" t="str">
        <f t="shared" si="131"/>
        <v/>
      </c>
      <c r="AB697" s="4"/>
      <c r="AC697" s="4"/>
      <c r="AD697" s="4"/>
      <c r="AE697" s="2" t="str">
        <f>IFERROR(IF(INDEX(AE$1:AE696,MATCH(J697,J$1:J696,0),1)=0,"",INDEX(AE$1:AE696,MATCH(J697,J$1:J696,0),1)),"")</f>
        <v/>
      </c>
      <c r="AF697" s="2" t="str">
        <f>IFERROR(IF(INDEX(AF$1:AF696,MATCH(J697,J$1:J696,0),1)=0,"",INDEX(AF$1:AF696,MATCH(J697,J$1:J696,0),1)),"")</f>
        <v/>
      </c>
      <c r="AG697" s="2" t="str">
        <f>IFERROR(IF(INDEX(AG$1:AG696,MATCH(J697,J$1:J696,0),1)=0,"",INDEX(AG$1:AG696,MATCH(J697,J$1:J696,0),1)),"")</f>
        <v/>
      </c>
      <c r="AU697" s="7"/>
      <c r="AV697" s="47"/>
      <c r="AW697" s="66"/>
      <c r="AX697" s="66"/>
      <c r="AY697" s="66"/>
      <c r="AZ697" s="78"/>
      <c r="BA697" s="66"/>
      <c r="BB697" s="66"/>
      <c r="BC697" s="4"/>
      <c r="BD697" s="69"/>
      <c r="BG697" s="9"/>
      <c r="BM697" s="7" t="str">
        <f t="shared" ca="1" si="132"/>
        <v/>
      </c>
      <c r="BN697" s="75" t="str">
        <f t="shared" si="133"/>
        <v/>
      </c>
      <c r="BO697" s="75" t="str">
        <f t="shared" si="134"/>
        <v/>
      </c>
      <c r="BT697" s="5"/>
      <c r="BU697" s="4" t="str">
        <f>IF(IFERROR(VLOOKUP(C697,C698:C$1993,1,0),"")="","",COUNTIF(C:C,C697))</f>
        <v/>
      </c>
      <c r="BW697" s="5"/>
      <c r="BX697" s="5"/>
      <c r="BY697" s="5" t="str">
        <f>IF(B697="","",IF(BU697="",1+(MAX(BY$2:BY696)),""))</f>
        <v/>
      </c>
      <c r="BZ697" s="5" t="str">
        <f t="shared" si="135"/>
        <v/>
      </c>
      <c r="CA697" s="5" t="str">
        <f t="shared" si="136"/>
        <v/>
      </c>
      <c r="CB697" s="14" t="str">
        <f t="shared" si="137"/>
        <v/>
      </c>
      <c r="CC697" s="25"/>
      <c r="CD697" s="15"/>
      <c r="CE697" s="5" t="str">
        <f t="shared" si="139"/>
        <v/>
      </c>
      <c r="CG697" s="5"/>
      <c r="CH697" s="5" t="str">
        <f t="shared" si="138"/>
        <v/>
      </c>
      <c r="CI697" s="5" t="str">
        <f>IF(J697="","",IFERROR(IF(VLOOKUP(J697,J$2:J696,1,0)=0,"",""),J697))</f>
        <v/>
      </c>
      <c r="CJ697" s="22" t="str">
        <f>IF(CI697="","",(IFERROR(VLOOKUP(MID(CI697,1,1),$DA$2:DE$28,3,0),0)+IFERROR(VLOOKUP(MID(CI697,2,1),DA$2:DE$28,4,0),0)+IFERROR(VLOOKUP(MID(CI697,3,1),DA$2:DE$28,5,0),0)+(ROW(CI697)/1000000000000)))</f>
        <v/>
      </c>
      <c r="CK697" s="5"/>
      <c r="CL697" s="5">
        <v>696</v>
      </c>
      <c r="CM697" s="5" t="str">
        <f>IFERROR(VLOOKUP(CL697,CH$2:CI1773,2,0),"")</f>
        <v/>
      </c>
      <c r="CN697" s="5"/>
      <c r="CP697" s="5"/>
      <c r="DG697" s="5" t="e">
        <f>IF(REPORTE!AH$2="si",IF(C697=VALUE(REPORTE!C$22),IF(SUM(DG698:DG$1993),CONCATENATE(INT(B697),", "),INT(B697)),""),IF(C697=VALUE(REPORTE!C$21),IF(SUM(DG698:DG$1993),CONCATENATE(INT(B697),", "),INT(B697)),""))</f>
        <v>#VALUE!</v>
      </c>
      <c r="DK697" s="5"/>
      <c r="DL697" s="5"/>
      <c r="DM697" s="5"/>
      <c r="DN697" s="5"/>
    </row>
    <row r="698" spans="1:118" ht="15" customHeight="1" x14ac:dyDescent="0.25">
      <c r="A698" s="4" t="str">
        <f t="shared" ca="1" si="130"/>
        <v/>
      </c>
      <c r="B698" s="3"/>
      <c r="D698" s="1" t="str">
        <f>IFERROR(INDEX('padron cfe'!B:B,MATCH(DATOS!C698,'padron cfe'!A:A,0),1),"")</f>
        <v/>
      </c>
      <c r="H698" s="5" t="str">
        <f>IF(F698="","",IFERROR(CONCATENATE("PEUA",VLOOKUP(ESTADO,REPORTE!AV$2:AW$33,2,0),DIDTRITO_FORM,CADER_FORM,IFERROR(INDEX(BS:BS,MATCH(DAY(F698),BR:BR,0),1),DAY(F698)),IFERROR(INDEX(BS:BS,MATCH(MONTH(F698),BR:BR,0),1),MONTH(F698)),YEAR(F698),G698),""))</f>
        <v/>
      </c>
      <c r="K698" s="2" t="str">
        <f>IFERROR(INDEX('padron cfe'!C:C,MATCH(DATOS!C698,'padron cfe'!A:A,0),1),"")</f>
        <v/>
      </c>
      <c r="L698" s="4" t="str">
        <f>IFERROR(IF(VLOOKUP(J698,J$2:L697,3,0)=0,"",VLOOKUP(J698,J$2:L697,3,0)),"")</f>
        <v/>
      </c>
      <c r="M698" s="4" t="str">
        <f>IFERROR(IF(VLOOKUP(J698,J$2:M697,4,0)=0,"",VLOOKUP(J698,J$2:M697,4,0)),"")</f>
        <v/>
      </c>
      <c r="Q698" s="5" t="str">
        <f t="shared" si="140"/>
        <v/>
      </c>
      <c r="S698"/>
      <c r="T698" s="2" t="str">
        <f>IFERROR(INDEX('padron cfe'!D:D,MATCH(DATOS!C698,'padron cfe'!A:A,0),1),"")</f>
        <v/>
      </c>
      <c r="Y698" s="6"/>
      <c r="AA698" s="4" t="str">
        <f t="shared" si="131"/>
        <v/>
      </c>
      <c r="AB698" s="4"/>
      <c r="AC698" s="4"/>
      <c r="AD698" s="4"/>
      <c r="AE698" s="2" t="str">
        <f>IFERROR(IF(INDEX(AE$1:AE697,MATCH(J698,J$1:J697,0),1)=0,"",INDEX(AE$1:AE697,MATCH(J698,J$1:J697,0),1)),"")</f>
        <v/>
      </c>
      <c r="AF698" s="2" t="str">
        <f>IFERROR(IF(INDEX(AF$1:AF697,MATCH(J698,J$1:J697,0),1)=0,"",INDEX(AF$1:AF697,MATCH(J698,J$1:J697,0),1)),"")</f>
        <v/>
      </c>
      <c r="AG698" s="2" t="str">
        <f>IFERROR(IF(INDEX(AG$1:AG697,MATCH(J698,J$1:J697,0),1)=0,"",INDEX(AG$1:AG697,MATCH(J698,J$1:J697,0),1)),"")</f>
        <v/>
      </c>
      <c r="AU698" s="7"/>
      <c r="AV698" s="47"/>
      <c r="AW698" s="66"/>
      <c r="AX698" s="66"/>
      <c r="AY698" s="66"/>
      <c r="AZ698" s="78"/>
      <c r="BA698" s="66"/>
      <c r="BB698" s="66"/>
      <c r="BC698" s="4"/>
      <c r="BD698" s="69"/>
      <c r="BG698" s="9"/>
      <c r="BM698" s="7" t="str">
        <f t="shared" ca="1" si="132"/>
        <v/>
      </c>
      <c r="BN698" s="75" t="str">
        <f t="shared" si="133"/>
        <v/>
      </c>
      <c r="BO698" s="75" t="str">
        <f t="shared" si="134"/>
        <v/>
      </c>
      <c r="BT698" s="5"/>
      <c r="BU698" s="4" t="str">
        <f>IF(IFERROR(VLOOKUP(C698,C699:C$1993,1,0),"")="","",COUNTIF(C:C,C698))</f>
        <v/>
      </c>
      <c r="BW698" s="5"/>
      <c r="BX698" s="5"/>
      <c r="BY698" s="5" t="str">
        <f>IF(B698="","",IF(BU698="",1+(MAX(BY$2:BY697)),""))</f>
        <v/>
      </c>
      <c r="BZ698" s="5" t="str">
        <f t="shared" si="135"/>
        <v/>
      </c>
      <c r="CA698" s="5" t="str">
        <f t="shared" si="136"/>
        <v/>
      </c>
      <c r="CB698" s="14" t="str">
        <f t="shared" si="137"/>
        <v/>
      </c>
      <c r="CC698" s="25"/>
      <c r="CD698" s="15"/>
      <c r="CE698" s="5" t="str">
        <f t="shared" si="139"/>
        <v/>
      </c>
      <c r="CG698" s="5"/>
      <c r="CH698" s="5" t="str">
        <f t="shared" si="138"/>
        <v/>
      </c>
      <c r="CI698" s="5" t="str">
        <f>IF(J698="","",IFERROR(IF(VLOOKUP(J698,J$2:J697,1,0)=0,"",""),J698))</f>
        <v/>
      </c>
      <c r="CJ698" s="22" t="str">
        <f>IF(CI698="","",(IFERROR(VLOOKUP(MID(CI698,1,1),$DA$2:DE$28,3,0),0)+IFERROR(VLOOKUP(MID(CI698,2,1),DA$2:DE$28,4,0),0)+IFERROR(VLOOKUP(MID(CI698,3,1),DA$2:DE$28,5,0),0)+(ROW(CI698)/1000000000000)))</f>
        <v/>
      </c>
      <c r="CK698" s="5"/>
      <c r="CL698" s="5">
        <v>697</v>
      </c>
      <c r="CM698" s="5" t="str">
        <f>IFERROR(VLOOKUP(CL698,CH$2:CI1774,2,0),"")</f>
        <v/>
      </c>
      <c r="CN698" s="5"/>
      <c r="CP698" s="5"/>
      <c r="DG698" s="5" t="e">
        <f>IF(REPORTE!AH$2="si",IF(C698=VALUE(REPORTE!C$22),IF(SUM(DG699:DG$1993),CONCATENATE(INT(B698),", "),INT(B698)),""),IF(C698=VALUE(REPORTE!C$21),IF(SUM(DG699:DG$1993),CONCATENATE(INT(B698),", "),INT(B698)),""))</f>
        <v>#VALUE!</v>
      </c>
      <c r="DK698" s="5"/>
      <c r="DL698" s="5"/>
      <c r="DM698" s="5"/>
      <c r="DN698" s="5"/>
    </row>
    <row r="699" spans="1:118" ht="15" customHeight="1" x14ac:dyDescent="0.25">
      <c r="A699" s="4" t="str">
        <f t="shared" ca="1" si="130"/>
        <v/>
      </c>
      <c r="B699" s="3"/>
      <c r="D699" s="1" t="str">
        <f>IFERROR(INDEX('padron cfe'!B:B,MATCH(DATOS!C699,'padron cfe'!A:A,0),1),"")</f>
        <v/>
      </c>
      <c r="H699" s="5" t="str">
        <f>IF(F699="","",IFERROR(CONCATENATE("PEUA",VLOOKUP(ESTADO,REPORTE!AV$2:AW$33,2,0),DIDTRITO_FORM,CADER_FORM,IFERROR(INDEX(BS:BS,MATCH(DAY(F699),BR:BR,0),1),DAY(F699)),IFERROR(INDEX(BS:BS,MATCH(MONTH(F699),BR:BR,0),1),MONTH(F699)),YEAR(F699),G699),""))</f>
        <v/>
      </c>
      <c r="K699" s="2" t="str">
        <f>IFERROR(INDEX('padron cfe'!C:C,MATCH(DATOS!C699,'padron cfe'!A:A,0),1),"")</f>
        <v/>
      </c>
      <c r="L699" s="4" t="str">
        <f>IFERROR(IF(VLOOKUP(J699,J$2:L698,3,0)=0,"",VLOOKUP(J699,J$2:L698,3,0)),"")</f>
        <v/>
      </c>
      <c r="M699" s="4" t="str">
        <f>IFERROR(IF(VLOOKUP(J699,J$2:M698,4,0)=0,"",VLOOKUP(J699,J$2:M698,4,0)),"")</f>
        <v/>
      </c>
      <c r="Q699" s="5" t="str">
        <f t="shared" si="140"/>
        <v/>
      </c>
      <c r="S699"/>
      <c r="T699" s="2" t="str">
        <f>IFERROR(INDEX('padron cfe'!D:D,MATCH(DATOS!C699,'padron cfe'!A:A,0),1),"")</f>
        <v/>
      </c>
      <c r="Y699" s="6"/>
      <c r="AA699" s="4" t="str">
        <f t="shared" si="131"/>
        <v/>
      </c>
      <c r="AB699" s="4"/>
      <c r="AC699" s="4"/>
      <c r="AD699" s="4"/>
      <c r="AE699" s="2" t="str">
        <f>IFERROR(IF(INDEX(AE$1:AE698,MATCH(J699,J$1:J698,0),1)=0,"",INDEX(AE$1:AE698,MATCH(J699,J$1:J698,0),1)),"")</f>
        <v/>
      </c>
      <c r="AF699" s="2" t="str">
        <f>IFERROR(IF(INDEX(AF$1:AF698,MATCH(J699,J$1:J698,0),1)=0,"",INDEX(AF$1:AF698,MATCH(J699,J$1:J698,0),1)),"")</f>
        <v/>
      </c>
      <c r="AG699" s="2" t="str">
        <f>IFERROR(IF(INDEX(AG$1:AG698,MATCH(J699,J$1:J698,0),1)=0,"",INDEX(AG$1:AG698,MATCH(J699,J$1:J698,0),1)),"")</f>
        <v/>
      </c>
      <c r="AU699" s="7"/>
      <c r="AV699" s="47"/>
      <c r="AW699" s="66"/>
      <c r="AX699" s="66"/>
      <c r="AY699" s="66"/>
      <c r="AZ699" s="78"/>
      <c r="BA699" s="66"/>
      <c r="BB699" s="66"/>
      <c r="BC699" s="4"/>
      <c r="BD699" s="69"/>
      <c r="BG699" s="9"/>
      <c r="BM699" s="7" t="str">
        <f t="shared" ca="1" si="132"/>
        <v/>
      </c>
      <c r="BN699" s="75" t="str">
        <f t="shared" si="133"/>
        <v/>
      </c>
      <c r="BO699" s="75" t="str">
        <f t="shared" si="134"/>
        <v/>
      </c>
      <c r="BT699" s="5"/>
      <c r="BU699" s="4" t="str">
        <f>IF(IFERROR(VLOOKUP(C699,C700:C$1993,1,0),"")="","",COUNTIF(C:C,C699))</f>
        <v/>
      </c>
      <c r="BW699" s="5"/>
      <c r="BX699" s="5"/>
      <c r="BY699" s="5" t="str">
        <f>IF(B699="","",IF(BU699="",1+(MAX(BY$2:BY698)),""))</f>
        <v/>
      </c>
      <c r="BZ699" s="5" t="str">
        <f t="shared" si="135"/>
        <v/>
      </c>
      <c r="CA699" s="5" t="str">
        <f t="shared" si="136"/>
        <v/>
      </c>
      <c r="CB699" s="14" t="str">
        <f t="shared" si="137"/>
        <v/>
      </c>
      <c r="CC699" s="25"/>
      <c r="CD699" s="15"/>
      <c r="CE699" s="5" t="str">
        <f t="shared" si="139"/>
        <v/>
      </c>
      <c r="CG699" s="5"/>
      <c r="CH699" s="5" t="str">
        <f t="shared" si="138"/>
        <v/>
      </c>
      <c r="CI699" s="5" t="str">
        <f>IF(J699="","",IFERROR(IF(VLOOKUP(J699,J$2:J698,1,0)=0,"",""),J699))</f>
        <v/>
      </c>
      <c r="CJ699" s="22" t="str">
        <f>IF(CI699="","",(IFERROR(VLOOKUP(MID(CI699,1,1),$DA$2:DE$28,3,0),0)+IFERROR(VLOOKUP(MID(CI699,2,1),DA$2:DE$28,4,0),0)+IFERROR(VLOOKUP(MID(CI699,3,1),DA$2:DE$28,5,0),0)+(ROW(CI699)/1000000000000)))</f>
        <v/>
      </c>
      <c r="CK699" s="5"/>
      <c r="CL699" s="5">
        <v>698</v>
      </c>
      <c r="CM699" s="5" t="str">
        <f>IFERROR(VLOOKUP(CL699,CH$2:CI1775,2,0),"")</f>
        <v/>
      </c>
      <c r="CN699" s="5"/>
      <c r="CP699" s="5"/>
      <c r="DG699" s="5" t="e">
        <f>IF(REPORTE!AH$2="si",IF(C699=VALUE(REPORTE!C$22),IF(SUM(DG700:DG$1993),CONCATENATE(INT(B699),", "),INT(B699)),""),IF(C699=VALUE(REPORTE!C$21),IF(SUM(DG700:DG$1993),CONCATENATE(INT(B699),", "),INT(B699)),""))</f>
        <v>#VALUE!</v>
      </c>
      <c r="DK699" s="5"/>
      <c r="DL699" s="5"/>
      <c r="DM699" s="5"/>
      <c r="DN699" s="5"/>
    </row>
    <row r="700" spans="1:118" ht="15" customHeight="1" x14ac:dyDescent="0.25">
      <c r="A700" s="4" t="str">
        <f t="shared" ca="1" si="130"/>
        <v/>
      </c>
      <c r="B700" s="3"/>
      <c r="D700" s="1" t="str">
        <f>IFERROR(INDEX('padron cfe'!B:B,MATCH(DATOS!C700,'padron cfe'!A:A,0),1),"")</f>
        <v/>
      </c>
      <c r="H700" s="5" t="str">
        <f>IF(F700="","",IFERROR(CONCATENATE("PEUA",VLOOKUP(ESTADO,REPORTE!AV$2:AW$33,2,0),DIDTRITO_FORM,CADER_FORM,IFERROR(INDEX(BS:BS,MATCH(DAY(F700),BR:BR,0),1),DAY(F700)),IFERROR(INDEX(BS:BS,MATCH(MONTH(F700),BR:BR,0),1),MONTH(F700)),YEAR(F700),G700),""))</f>
        <v/>
      </c>
      <c r="K700" s="2" t="str">
        <f>IFERROR(INDEX('padron cfe'!C:C,MATCH(DATOS!C700,'padron cfe'!A:A,0),1),"")</f>
        <v/>
      </c>
      <c r="L700" s="4" t="str">
        <f>IFERROR(IF(VLOOKUP(J700,J$2:L699,3,0)=0,"",VLOOKUP(J700,J$2:L699,3,0)),"")</f>
        <v/>
      </c>
      <c r="M700" s="4" t="str">
        <f>IFERROR(IF(VLOOKUP(J700,J$2:M699,4,0)=0,"",VLOOKUP(J700,J$2:M699,4,0)),"")</f>
        <v/>
      </c>
      <c r="Q700" s="5" t="str">
        <f t="shared" si="140"/>
        <v/>
      </c>
      <c r="S700"/>
      <c r="T700" s="2" t="str">
        <f>IFERROR(INDEX('padron cfe'!D:D,MATCH(DATOS!C700,'padron cfe'!A:A,0),1),"")</f>
        <v/>
      </c>
      <c r="Y700" s="6"/>
      <c r="AA700" s="4" t="str">
        <f t="shared" si="131"/>
        <v/>
      </c>
      <c r="AB700" s="4"/>
      <c r="AC700" s="4"/>
      <c r="AD700" s="4"/>
      <c r="AE700" s="2" t="str">
        <f>IFERROR(IF(INDEX(AE$1:AE699,MATCH(J700,J$1:J699,0),1)=0,"",INDEX(AE$1:AE699,MATCH(J700,J$1:J699,0),1)),"")</f>
        <v/>
      </c>
      <c r="AF700" s="2" t="str">
        <f>IFERROR(IF(INDEX(AF$1:AF699,MATCH(J700,J$1:J699,0),1)=0,"",INDEX(AF$1:AF699,MATCH(J700,J$1:J699,0),1)),"")</f>
        <v/>
      </c>
      <c r="AG700" s="2" t="str">
        <f>IFERROR(IF(INDEX(AG$1:AG699,MATCH(J700,J$1:J699,0),1)=0,"",INDEX(AG$1:AG699,MATCH(J700,J$1:J699,0),1)),"")</f>
        <v/>
      </c>
      <c r="AU700" s="7"/>
      <c r="AV700" s="47"/>
      <c r="AW700" s="66"/>
      <c r="AX700" s="66"/>
      <c r="AY700" s="66"/>
      <c r="AZ700" s="78"/>
      <c r="BA700" s="66"/>
      <c r="BB700" s="66"/>
      <c r="BC700" s="4"/>
      <c r="BD700" s="69"/>
      <c r="BG700" s="9"/>
      <c r="BM700" s="7" t="str">
        <f t="shared" ca="1" si="132"/>
        <v/>
      </c>
      <c r="BN700" s="75" t="str">
        <f t="shared" si="133"/>
        <v/>
      </c>
      <c r="BO700" s="75" t="str">
        <f t="shared" si="134"/>
        <v/>
      </c>
      <c r="BT700" s="5"/>
      <c r="BU700" s="4" t="str">
        <f>IF(IFERROR(VLOOKUP(C700,C701:C$1993,1,0),"")="","",COUNTIF(C:C,C700))</f>
        <v/>
      </c>
      <c r="BW700" s="5"/>
      <c r="BX700" s="5"/>
      <c r="BY700" s="5" t="str">
        <f>IF(B700="","",IF(BU700="",1+(MAX(BY$2:BY699)),""))</f>
        <v/>
      </c>
      <c r="BZ700" s="5" t="str">
        <f t="shared" si="135"/>
        <v/>
      </c>
      <c r="CA700" s="5" t="str">
        <f t="shared" si="136"/>
        <v/>
      </c>
      <c r="CB700" s="14" t="str">
        <f t="shared" si="137"/>
        <v/>
      </c>
      <c r="CC700" s="25"/>
      <c r="CD700" s="15"/>
      <c r="CE700" s="5" t="str">
        <f t="shared" si="139"/>
        <v/>
      </c>
      <c r="CG700" s="5"/>
      <c r="CH700" s="5" t="str">
        <f t="shared" si="138"/>
        <v/>
      </c>
      <c r="CI700" s="5" t="str">
        <f>IF(J700="","",IFERROR(IF(VLOOKUP(J700,J$2:J699,1,0)=0,"",""),J700))</f>
        <v/>
      </c>
      <c r="CJ700" s="22" t="str">
        <f>IF(CI700="","",(IFERROR(VLOOKUP(MID(CI700,1,1),$DA$2:DE$28,3,0),0)+IFERROR(VLOOKUP(MID(CI700,2,1),DA$2:DE$28,4,0),0)+IFERROR(VLOOKUP(MID(CI700,3,1),DA$2:DE$28,5,0),0)+(ROW(CI700)/1000000000000)))</f>
        <v/>
      </c>
      <c r="CK700" s="5"/>
      <c r="CL700" s="5">
        <v>699</v>
      </c>
      <c r="CM700" s="5" t="str">
        <f>IFERROR(VLOOKUP(CL700,CH$2:CI1776,2,0),"")</f>
        <v/>
      </c>
      <c r="CN700" s="5"/>
      <c r="CP700" s="5"/>
      <c r="DG700" s="5" t="e">
        <f>IF(REPORTE!AH$2="si",IF(C700=VALUE(REPORTE!C$22),IF(SUM(DG701:DG$1993),CONCATENATE(INT(B700),", "),INT(B700)),""),IF(C700=VALUE(REPORTE!C$21),IF(SUM(DG701:DG$1993),CONCATENATE(INT(B700),", "),INT(B700)),""))</f>
        <v>#VALUE!</v>
      </c>
      <c r="DK700" s="5"/>
      <c r="DL700" s="5"/>
      <c r="DM700" s="5"/>
      <c r="DN700" s="5"/>
    </row>
    <row r="701" spans="1:118" ht="15" customHeight="1" x14ac:dyDescent="0.25">
      <c r="A701" s="4" t="str">
        <f t="shared" ca="1" si="130"/>
        <v/>
      </c>
      <c r="B701" s="3"/>
      <c r="D701" s="1" t="str">
        <f>IFERROR(INDEX('padron cfe'!B:B,MATCH(DATOS!C701,'padron cfe'!A:A,0),1),"")</f>
        <v/>
      </c>
      <c r="H701" s="5" t="str">
        <f>IF(F701="","",IFERROR(CONCATENATE("PEUA",VLOOKUP(ESTADO,REPORTE!AV$2:AW$33,2,0),DIDTRITO_FORM,CADER_FORM,IFERROR(INDEX(BS:BS,MATCH(DAY(F701),BR:BR,0),1),DAY(F701)),IFERROR(INDEX(BS:BS,MATCH(MONTH(F701),BR:BR,0),1),MONTH(F701)),YEAR(F701),G701),""))</f>
        <v/>
      </c>
      <c r="K701" s="2" t="str">
        <f>IFERROR(INDEX('padron cfe'!C:C,MATCH(DATOS!C701,'padron cfe'!A:A,0),1),"")</f>
        <v/>
      </c>
      <c r="L701" s="4" t="str">
        <f>IFERROR(IF(VLOOKUP(J701,J$2:L700,3,0)=0,"",VLOOKUP(J701,J$2:L700,3,0)),"")</f>
        <v/>
      </c>
      <c r="M701" s="4" t="str">
        <f>IFERROR(IF(VLOOKUP(J701,J$2:M700,4,0)=0,"",VLOOKUP(J701,J$2:M700,4,0)),"")</f>
        <v/>
      </c>
      <c r="Q701" s="5" t="str">
        <f t="shared" si="140"/>
        <v/>
      </c>
      <c r="S701"/>
      <c r="T701" s="2" t="str">
        <f>IFERROR(INDEX('padron cfe'!D:D,MATCH(DATOS!C701,'padron cfe'!A:A,0),1),"")</f>
        <v/>
      </c>
      <c r="Y701" s="6"/>
      <c r="AA701" s="4" t="str">
        <f t="shared" si="131"/>
        <v/>
      </c>
      <c r="AB701" s="4"/>
      <c r="AC701" s="4"/>
      <c r="AD701" s="4"/>
      <c r="AE701" s="2" t="str">
        <f>IFERROR(IF(INDEX(AE$1:AE700,MATCH(J701,J$1:J700,0),1)=0,"",INDEX(AE$1:AE700,MATCH(J701,J$1:J700,0),1)),"")</f>
        <v/>
      </c>
      <c r="AF701" s="2" t="str">
        <f>IFERROR(IF(INDEX(AF$1:AF700,MATCH(J701,J$1:J700,0),1)=0,"",INDEX(AF$1:AF700,MATCH(J701,J$1:J700,0),1)),"")</f>
        <v/>
      </c>
      <c r="AG701" s="2" t="str">
        <f>IFERROR(IF(INDEX(AG$1:AG700,MATCH(J701,J$1:J700,0),1)=0,"",INDEX(AG$1:AG700,MATCH(J701,J$1:J700,0),1)),"")</f>
        <v/>
      </c>
      <c r="AU701" s="7"/>
      <c r="AV701" s="47"/>
      <c r="AW701" s="66"/>
      <c r="AX701" s="66"/>
      <c r="AY701" s="66"/>
      <c r="AZ701" s="78"/>
      <c r="BA701" s="66"/>
      <c r="BB701" s="66"/>
      <c r="BC701" s="4"/>
      <c r="BD701" s="69"/>
      <c r="BG701" s="9"/>
      <c r="BM701" s="7" t="str">
        <f t="shared" ca="1" si="132"/>
        <v/>
      </c>
      <c r="BN701" s="75" t="str">
        <f t="shared" si="133"/>
        <v/>
      </c>
      <c r="BO701" s="75" t="str">
        <f t="shared" si="134"/>
        <v/>
      </c>
      <c r="BT701" s="5"/>
      <c r="BU701" s="4" t="str">
        <f>IF(IFERROR(VLOOKUP(C701,C702:C$1993,1,0),"")="","",COUNTIF(C:C,C701))</f>
        <v/>
      </c>
      <c r="BW701" s="5"/>
      <c r="BX701" s="5"/>
      <c r="BY701" s="5" t="str">
        <f>IF(B701="","",IF(BU701="",1+(MAX(BY$2:BY700)),""))</f>
        <v/>
      </c>
      <c r="BZ701" s="5" t="str">
        <f t="shared" si="135"/>
        <v/>
      </c>
      <c r="CA701" s="5" t="str">
        <f t="shared" si="136"/>
        <v/>
      </c>
      <c r="CB701" s="14" t="str">
        <f t="shared" si="137"/>
        <v/>
      </c>
      <c r="CC701" s="25"/>
      <c r="CD701" s="15"/>
      <c r="CE701" s="5" t="str">
        <f t="shared" si="139"/>
        <v/>
      </c>
      <c r="CG701" s="5"/>
      <c r="CH701" s="5" t="str">
        <f t="shared" si="138"/>
        <v/>
      </c>
      <c r="CI701" s="5" t="str">
        <f>IF(J701="","",IFERROR(IF(VLOOKUP(J701,J$2:J700,1,0)=0,"",""),J701))</f>
        <v/>
      </c>
      <c r="CJ701" s="22" t="str">
        <f>IF(CI701="","",(IFERROR(VLOOKUP(MID(CI701,1,1),$DA$2:DE$28,3,0),0)+IFERROR(VLOOKUP(MID(CI701,2,1),DA$2:DE$28,4,0),0)+IFERROR(VLOOKUP(MID(CI701,3,1),DA$2:DE$28,5,0),0)+(ROW(CI701)/1000000000000)))</f>
        <v/>
      </c>
      <c r="CK701" s="5"/>
      <c r="CL701" s="5">
        <v>700</v>
      </c>
      <c r="CM701" s="5" t="str">
        <f>IFERROR(VLOOKUP(CL701,CH$2:CI1777,2,0),"")</f>
        <v/>
      </c>
      <c r="CN701" s="5"/>
      <c r="CP701" s="5"/>
      <c r="DG701" s="5" t="e">
        <f>IF(REPORTE!AH$2="si",IF(C701=VALUE(REPORTE!C$22),IF(SUM(DG702:DG$1993),CONCATENATE(INT(B701),", "),INT(B701)),""),IF(C701=VALUE(REPORTE!C$21),IF(SUM(DG702:DG$1993),CONCATENATE(INT(B701),", "),INT(B701)),""))</f>
        <v>#VALUE!</v>
      </c>
      <c r="DK701" s="5"/>
      <c r="DL701" s="5"/>
      <c r="DM701" s="5"/>
      <c r="DN701" s="5"/>
    </row>
    <row r="702" spans="1:118" ht="15" customHeight="1" x14ac:dyDescent="0.25">
      <c r="A702" s="4" t="str">
        <f t="shared" ca="1" si="130"/>
        <v/>
      </c>
      <c r="B702" s="3"/>
      <c r="D702" s="1" t="str">
        <f>IFERROR(INDEX('padron cfe'!B:B,MATCH(DATOS!C702,'padron cfe'!A:A,0),1),"")</f>
        <v/>
      </c>
      <c r="H702" s="5" t="str">
        <f>IF(F702="","",IFERROR(CONCATENATE("PEUA",VLOOKUP(ESTADO,REPORTE!AV$2:AW$33,2,0),DIDTRITO_FORM,CADER_FORM,IFERROR(INDEX(BS:BS,MATCH(DAY(F702),BR:BR,0),1),DAY(F702)),IFERROR(INDEX(BS:BS,MATCH(MONTH(F702),BR:BR,0),1),MONTH(F702)),YEAR(F702),G702),""))</f>
        <v/>
      </c>
      <c r="K702" s="2" t="str">
        <f>IFERROR(INDEX('padron cfe'!C:C,MATCH(DATOS!C702,'padron cfe'!A:A,0),1),"")</f>
        <v/>
      </c>
      <c r="L702" s="4" t="str">
        <f>IFERROR(IF(VLOOKUP(J702,J$2:L701,3,0)=0,"",VLOOKUP(J702,J$2:L701,3,0)),"")</f>
        <v/>
      </c>
      <c r="M702" s="4" t="str">
        <f>IFERROR(IF(VLOOKUP(J702,J$2:M701,4,0)=0,"",VLOOKUP(J702,J$2:M701,4,0)),"")</f>
        <v/>
      </c>
      <c r="Q702" s="5" t="str">
        <f t="shared" si="140"/>
        <v/>
      </c>
      <c r="S702"/>
      <c r="T702" s="2" t="str">
        <f>IFERROR(INDEX('padron cfe'!D:D,MATCH(DATOS!C702,'padron cfe'!A:A,0),1),"")</f>
        <v/>
      </c>
      <c r="Y702" s="6"/>
      <c r="AA702" s="4" t="str">
        <f t="shared" si="131"/>
        <v/>
      </c>
      <c r="AB702" s="4"/>
      <c r="AC702" s="4"/>
      <c r="AD702" s="4"/>
      <c r="AE702" s="2" t="str">
        <f>IFERROR(IF(INDEX(AE$1:AE701,MATCH(J702,J$1:J701,0),1)=0,"",INDEX(AE$1:AE701,MATCH(J702,J$1:J701,0),1)),"")</f>
        <v/>
      </c>
      <c r="AF702" s="2" t="str">
        <f>IFERROR(IF(INDEX(AF$1:AF701,MATCH(J702,J$1:J701,0),1)=0,"",INDEX(AF$1:AF701,MATCH(J702,J$1:J701,0),1)),"")</f>
        <v/>
      </c>
      <c r="AG702" s="2" t="str">
        <f>IFERROR(IF(INDEX(AG$1:AG701,MATCH(J702,J$1:J701,0),1)=0,"",INDEX(AG$1:AG701,MATCH(J702,J$1:J701,0),1)),"")</f>
        <v/>
      </c>
      <c r="AU702" s="7"/>
      <c r="AV702" s="47"/>
      <c r="AW702" s="66"/>
      <c r="AX702" s="66"/>
      <c r="AY702" s="66"/>
      <c r="AZ702" s="78"/>
      <c r="BA702" s="66"/>
      <c r="BB702" s="66"/>
      <c r="BC702" s="4"/>
      <c r="BD702" s="69"/>
      <c r="BG702" s="9"/>
      <c r="BM702" s="7" t="str">
        <f t="shared" ca="1" si="132"/>
        <v/>
      </c>
      <c r="BN702" s="75" t="str">
        <f t="shared" si="133"/>
        <v/>
      </c>
      <c r="BO702" s="75" t="str">
        <f t="shared" si="134"/>
        <v/>
      </c>
      <c r="BT702" s="5"/>
      <c r="BU702" s="4" t="str">
        <f>IF(IFERROR(VLOOKUP(C702,C703:C$1993,1,0),"")="","",COUNTIF(C:C,C702))</f>
        <v/>
      </c>
      <c r="BW702" s="5"/>
      <c r="BX702" s="5"/>
      <c r="BY702" s="5" t="str">
        <f>IF(B702="","",IF(BU702="",1+(MAX(BY$2:BY701)),""))</f>
        <v/>
      </c>
      <c r="BZ702" s="5" t="str">
        <f t="shared" si="135"/>
        <v/>
      </c>
      <c r="CA702" s="5" t="str">
        <f t="shared" si="136"/>
        <v/>
      </c>
      <c r="CB702" s="14" t="str">
        <f t="shared" si="137"/>
        <v/>
      </c>
      <c r="CC702" s="25"/>
      <c r="CD702" s="15"/>
      <c r="CE702" s="5" t="str">
        <f t="shared" si="139"/>
        <v/>
      </c>
      <c r="CG702" s="5"/>
      <c r="CH702" s="5" t="str">
        <f t="shared" si="138"/>
        <v/>
      </c>
      <c r="CI702" s="5" t="str">
        <f>IF(J702="","",IFERROR(IF(VLOOKUP(J702,J$2:J701,1,0)=0,"",""),J702))</f>
        <v/>
      </c>
      <c r="CJ702" s="22" t="str">
        <f>IF(CI702="","",(IFERROR(VLOOKUP(MID(CI702,1,1),$DA$2:DE$28,3,0),0)+IFERROR(VLOOKUP(MID(CI702,2,1),DA$2:DE$28,4,0),0)+IFERROR(VLOOKUP(MID(CI702,3,1),DA$2:DE$28,5,0),0)+(ROW(CI702)/1000000000000)))</f>
        <v/>
      </c>
      <c r="CK702" s="5"/>
      <c r="CL702" s="5">
        <v>701</v>
      </c>
      <c r="CM702" s="5" t="str">
        <f>IFERROR(VLOOKUP(CL702,CH$2:CI1778,2,0),"")</f>
        <v/>
      </c>
      <c r="CN702" s="5"/>
      <c r="CP702" s="5"/>
      <c r="DG702" s="5" t="e">
        <f>IF(REPORTE!AH$2="si",IF(C702=VALUE(REPORTE!C$22),IF(SUM(DG703:DG$1993),CONCATENATE(INT(B702),", "),INT(B702)),""),IF(C702=VALUE(REPORTE!C$21),IF(SUM(DG703:DG$1993),CONCATENATE(INT(B702),", "),INT(B702)),""))</f>
        <v>#VALUE!</v>
      </c>
      <c r="DK702" s="5"/>
      <c r="DL702" s="5"/>
      <c r="DM702" s="5"/>
      <c r="DN702" s="5"/>
    </row>
    <row r="703" spans="1:118" ht="15" customHeight="1" x14ac:dyDescent="0.25">
      <c r="A703" s="4" t="str">
        <f t="shared" ca="1" si="130"/>
        <v/>
      </c>
      <c r="B703" s="3"/>
      <c r="D703" s="1" t="str">
        <f>IFERROR(INDEX('padron cfe'!B:B,MATCH(DATOS!C703,'padron cfe'!A:A,0),1),"")</f>
        <v/>
      </c>
      <c r="H703" s="5" t="str">
        <f>IF(F703="","",IFERROR(CONCATENATE("PEUA",VLOOKUP(ESTADO,REPORTE!AV$2:AW$33,2,0),DIDTRITO_FORM,CADER_FORM,IFERROR(INDEX(BS:BS,MATCH(DAY(F703),BR:BR,0),1),DAY(F703)),IFERROR(INDEX(BS:BS,MATCH(MONTH(F703),BR:BR,0),1),MONTH(F703)),YEAR(F703),G703),""))</f>
        <v/>
      </c>
      <c r="K703" s="2" t="str">
        <f>IFERROR(INDEX('padron cfe'!C:C,MATCH(DATOS!C703,'padron cfe'!A:A,0),1),"")</f>
        <v/>
      </c>
      <c r="L703" s="4" t="str">
        <f>IFERROR(IF(VLOOKUP(J703,J$2:L702,3,0)=0,"",VLOOKUP(J703,J$2:L702,3,0)),"")</f>
        <v/>
      </c>
      <c r="M703" s="4" t="str">
        <f>IFERROR(IF(VLOOKUP(J703,J$2:M702,4,0)=0,"",VLOOKUP(J703,J$2:M702,4,0)),"")</f>
        <v/>
      </c>
      <c r="Q703" s="5" t="str">
        <f t="shared" si="140"/>
        <v/>
      </c>
      <c r="S703"/>
      <c r="T703" s="2" t="str">
        <f>IFERROR(INDEX('padron cfe'!D:D,MATCH(DATOS!C703,'padron cfe'!A:A,0),1),"")</f>
        <v/>
      </c>
      <c r="Y703" s="6"/>
      <c r="AA703" s="4" t="str">
        <f t="shared" si="131"/>
        <v/>
      </c>
      <c r="AB703" s="4"/>
      <c r="AC703" s="4"/>
      <c r="AD703" s="4"/>
      <c r="AE703" s="2" t="str">
        <f>IFERROR(IF(INDEX(AE$1:AE702,MATCH(J703,J$1:J702,0),1)=0,"",INDEX(AE$1:AE702,MATCH(J703,J$1:J702,0),1)),"")</f>
        <v/>
      </c>
      <c r="AF703" s="2" t="str">
        <f>IFERROR(IF(INDEX(AF$1:AF702,MATCH(J703,J$1:J702,0),1)=0,"",INDEX(AF$1:AF702,MATCH(J703,J$1:J702,0),1)),"")</f>
        <v/>
      </c>
      <c r="AG703" s="2" t="str">
        <f>IFERROR(IF(INDEX(AG$1:AG702,MATCH(J703,J$1:J702,0),1)=0,"",INDEX(AG$1:AG702,MATCH(J703,J$1:J702,0),1)),"")</f>
        <v/>
      </c>
      <c r="AU703" s="7"/>
      <c r="AV703" s="47"/>
      <c r="AW703" s="66"/>
      <c r="AX703" s="66"/>
      <c r="AY703" s="66"/>
      <c r="AZ703" s="78"/>
      <c r="BA703" s="66"/>
      <c r="BB703" s="66"/>
      <c r="BC703" s="4"/>
      <c r="BD703" s="69"/>
      <c r="BG703" s="9"/>
      <c r="BM703" s="7" t="str">
        <f t="shared" ca="1" si="132"/>
        <v/>
      </c>
      <c r="BN703" s="75" t="str">
        <f t="shared" si="133"/>
        <v/>
      </c>
      <c r="BO703" s="75" t="str">
        <f t="shared" si="134"/>
        <v/>
      </c>
      <c r="BT703" s="5"/>
      <c r="BU703" s="4" t="str">
        <f>IF(IFERROR(VLOOKUP(C703,C704:C$1993,1,0),"")="","",COUNTIF(C:C,C703))</f>
        <v/>
      </c>
      <c r="BW703" s="5"/>
      <c r="BX703" s="5"/>
      <c r="BY703" s="5" t="str">
        <f>IF(B703="","",IF(BU703="",1+(MAX(BY$2:BY702)),""))</f>
        <v/>
      </c>
      <c r="BZ703" s="5" t="str">
        <f t="shared" si="135"/>
        <v/>
      </c>
      <c r="CA703" s="5" t="str">
        <f t="shared" si="136"/>
        <v/>
      </c>
      <c r="CB703" s="14" t="str">
        <f t="shared" si="137"/>
        <v/>
      </c>
      <c r="CC703" s="25"/>
      <c r="CD703" s="15"/>
      <c r="CE703" s="5" t="str">
        <f t="shared" si="139"/>
        <v/>
      </c>
      <c r="CG703" s="5"/>
      <c r="CH703" s="5" t="str">
        <f t="shared" si="138"/>
        <v/>
      </c>
      <c r="CI703" s="5" t="str">
        <f>IF(J703="","",IFERROR(IF(VLOOKUP(J703,J$2:J702,1,0)=0,"",""),J703))</f>
        <v/>
      </c>
      <c r="CJ703" s="22" t="str">
        <f>IF(CI703="","",(IFERROR(VLOOKUP(MID(CI703,1,1),$DA$2:DE$28,3,0),0)+IFERROR(VLOOKUP(MID(CI703,2,1),DA$2:DE$28,4,0),0)+IFERROR(VLOOKUP(MID(CI703,3,1),DA$2:DE$28,5,0),0)+(ROW(CI703)/1000000000000)))</f>
        <v/>
      </c>
      <c r="CK703" s="5"/>
      <c r="CL703" s="5">
        <v>702</v>
      </c>
      <c r="CM703" s="5" t="str">
        <f>IFERROR(VLOOKUP(CL703,CH$2:CI1779,2,0),"")</f>
        <v/>
      </c>
      <c r="CN703" s="5"/>
      <c r="CP703" s="5"/>
      <c r="DG703" s="5" t="e">
        <f>IF(REPORTE!AH$2="si",IF(C703=VALUE(REPORTE!C$22),IF(SUM(DG704:DG$1993),CONCATENATE(INT(B703),", "),INT(B703)),""),IF(C703=VALUE(REPORTE!C$21),IF(SUM(DG704:DG$1993),CONCATENATE(INT(B703),", "),INT(B703)),""))</f>
        <v>#VALUE!</v>
      </c>
      <c r="DK703" s="5"/>
      <c r="DL703" s="5"/>
      <c r="DM703" s="5"/>
      <c r="DN703" s="5"/>
    </row>
    <row r="704" spans="1:118" ht="15" customHeight="1" x14ac:dyDescent="0.25">
      <c r="A704" s="4" t="str">
        <f t="shared" ca="1" si="130"/>
        <v/>
      </c>
      <c r="B704" s="3"/>
      <c r="D704" s="1" t="str">
        <f>IFERROR(INDEX('padron cfe'!B:B,MATCH(DATOS!C704,'padron cfe'!A:A,0),1),"")</f>
        <v/>
      </c>
      <c r="H704" s="5" t="str">
        <f>IF(F704="","",IFERROR(CONCATENATE("PEUA",VLOOKUP(ESTADO,REPORTE!AV$2:AW$33,2,0),DIDTRITO_FORM,CADER_FORM,IFERROR(INDEX(BS:BS,MATCH(DAY(F704),BR:BR,0),1),DAY(F704)),IFERROR(INDEX(BS:BS,MATCH(MONTH(F704),BR:BR,0),1),MONTH(F704)),YEAR(F704),G704),""))</f>
        <v/>
      </c>
      <c r="K704" s="2" t="str">
        <f>IFERROR(INDEX('padron cfe'!C:C,MATCH(DATOS!C704,'padron cfe'!A:A,0),1),"")</f>
        <v/>
      </c>
      <c r="L704" s="4" t="str">
        <f>IFERROR(IF(VLOOKUP(J704,J$2:L703,3,0)=0,"",VLOOKUP(J704,J$2:L703,3,0)),"")</f>
        <v/>
      </c>
      <c r="M704" s="4" t="str">
        <f>IFERROR(IF(VLOOKUP(J704,J$2:M703,4,0)=0,"",VLOOKUP(J704,J$2:M703,4,0)),"")</f>
        <v/>
      </c>
      <c r="Q704" s="5" t="str">
        <f t="shared" si="140"/>
        <v/>
      </c>
      <c r="S704"/>
      <c r="T704" s="2" t="str">
        <f>IFERROR(INDEX('padron cfe'!D:D,MATCH(DATOS!C704,'padron cfe'!A:A,0),1),"")</f>
        <v/>
      </c>
      <c r="Y704" s="6"/>
      <c r="AA704" s="4" t="str">
        <f t="shared" si="131"/>
        <v/>
      </c>
      <c r="AB704" s="4"/>
      <c r="AC704" s="4"/>
      <c r="AD704" s="4"/>
      <c r="AE704" s="2" t="str">
        <f>IFERROR(IF(INDEX(AE$1:AE703,MATCH(J704,J$1:J703,0),1)=0,"",INDEX(AE$1:AE703,MATCH(J704,J$1:J703,0),1)),"")</f>
        <v/>
      </c>
      <c r="AF704" s="2" t="str">
        <f>IFERROR(IF(INDEX(AF$1:AF703,MATCH(J704,J$1:J703,0),1)=0,"",INDEX(AF$1:AF703,MATCH(J704,J$1:J703,0),1)),"")</f>
        <v/>
      </c>
      <c r="AG704" s="2" t="str">
        <f>IFERROR(IF(INDEX(AG$1:AG703,MATCH(J704,J$1:J703,0),1)=0,"",INDEX(AG$1:AG703,MATCH(J704,J$1:J703,0),1)),"")</f>
        <v/>
      </c>
      <c r="AU704" s="7"/>
      <c r="AV704" s="47"/>
      <c r="AW704" s="66"/>
      <c r="AX704" s="66"/>
      <c r="AY704" s="66"/>
      <c r="AZ704" s="78"/>
      <c r="BA704" s="66"/>
      <c r="BB704" s="66"/>
      <c r="BC704" s="4"/>
      <c r="BD704" s="69"/>
      <c r="BG704" s="9"/>
      <c r="BM704" s="7" t="str">
        <f t="shared" ca="1" si="132"/>
        <v/>
      </c>
      <c r="BN704" s="75" t="str">
        <f t="shared" si="133"/>
        <v/>
      </c>
      <c r="BO704" s="75" t="str">
        <f t="shared" si="134"/>
        <v/>
      </c>
      <c r="BT704" s="5"/>
      <c r="BU704" s="4" t="str">
        <f>IF(IFERROR(VLOOKUP(C704,C705:C$1993,1,0),"")="","",COUNTIF(C:C,C704))</f>
        <v/>
      </c>
      <c r="BW704" s="5"/>
      <c r="BX704" s="5"/>
      <c r="BY704" s="5" t="str">
        <f>IF(B704="","",IF(BU704="",1+(MAX(BY$2:BY703)),""))</f>
        <v/>
      </c>
      <c r="BZ704" s="5" t="str">
        <f t="shared" si="135"/>
        <v/>
      </c>
      <c r="CA704" s="5" t="str">
        <f t="shared" si="136"/>
        <v/>
      </c>
      <c r="CB704" s="14" t="str">
        <f t="shared" si="137"/>
        <v/>
      </c>
      <c r="CC704" s="25"/>
      <c r="CD704" s="15"/>
      <c r="CE704" s="5" t="str">
        <f t="shared" si="139"/>
        <v/>
      </c>
      <c r="CG704" s="5"/>
      <c r="CH704" s="5" t="str">
        <f t="shared" si="138"/>
        <v/>
      </c>
      <c r="CI704" s="5" t="str">
        <f>IF(J704="","",IFERROR(IF(VLOOKUP(J704,J$2:J703,1,0)=0,"",""),J704))</f>
        <v/>
      </c>
      <c r="CJ704" s="22" t="str">
        <f>IF(CI704="","",(IFERROR(VLOOKUP(MID(CI704,1,1),$DA$2:DE$28,3,0),0)+IFERROR(VLOOKUP(MID(CI704,2,1),DA$2:DE$28,4,0),0)+IFERROR(VLOOKUP(MID(CI704,3,1),DA$2:DE$28,5,0),0)+(ROW(CI704)/1000000000000)))</f>
        <v/>
      </c>
      <c r="CK704" s="5"/>
      <c r="CL704" s="5">
        <v>703</v>
      </c>
      <c r="CM704" s="5" t="str">
        <f>IFERROR(VLOOKUP(CL704,CH$2:CI1780,2,0),"")</f>
        <v/>
      </c>
      <c r="CN704" s="5"/>
      <c r="CP704" s="5"/>
      <c r="DG704" s="5" t="e">
        <f>IF(REPORTE!AH$2="si",IF(C704=VALUE(REPORTE!C$22),IF(SUM(DG705:DG$1993),CONCATENATE(INT(B704),", "),INT(B704)),""),IF(C704=VALUE(REPORTE!C$21),IF(SUM(DG705:DG$1993),CONCATENATE(INT(B704),", "),INT(B704)),""))</f>
        <v>#VALUE!</v>
      </c>
      <c r="DK704" s="5"/>
      <c r="DL704" s="5"/>
      <c r="DM704" s="5"/>
      <c r="DN704" s="5"/>
    </row>
    <row r="705" spans="1:118" ht="15" customHeight="1" x14ac:dyDescent="0.25">
      <c r="A705" s="4" t="str">
        <f t="shared" ca="1" si="130"/>
        <v/>
      </c>
      <c r="B705" s="3"/>
      <c r="D705" s="1" t="str">
        <f>IFERROR(INDEX('padron cfe'!B:B,MATCH(DATOS!C705,'padron cfe'!A:A,0),1),"")</f>
        <v/>
      </c>
      <c r="H705" s="5" t="str">
        <f>IF(F705="","",IFERROR(CONCATENATE("PEUA",VLOOKUP(ESTADO,REPORTE!AV$2:AW$33,2,0),DIDTRITO_FORM,CADER_FORM,IFERROR(INDEX(BS:BS,MATCH(DAY(F705),BR:BR,0),1),DAY(F705)),IFERROR(INDEX(BS:BS,MATCH(MONTH(F705),BR:BR,0),1),MONTH(F705)),YEAR(F705),G705),""))</f>
        <v/>
      </c>
      <c r="K705" s="2" t="str">
        <f>IFERROR(INDEX('padron cfe'!C:C,MATCH(DATOS!C705,'padron cfe'!A:A,0),1),"")</f>
        <v/>
      </c>
      <c r="L705" s="4" t="str">
        <f>IFERROR(IF(VLOOKUP(J705,J$2:L704,3,0)=0,"",VLOOKUP(J705,J$2:L704,3,0)),"")</f>
        <v/>
      </c>
      <c r="M705" s="4" t="str">
        <f>IFERROR(IF(VLOOKUP(J705,J$2:M704,4,0)=0,"",VLOOKUP(J705,J$2:M704,4,0)),"")</f>
        <v/>
      </c>
      <c r="Q705" s="5" t="str">
        <f t="shared" si="140"/>
        <v/>
      </c>
      <c r="S705"/>
      <c r="T705" s="2" t="str">
        <f>IFERROR(INDEX('padron cfe'!D:D,MATCH(DATOS!C705,'padron cfe'!A:A,0),1),"")</f>
        <v/>
      </c>
      <c r="Y705" s="6"/>
      <c r="AA705" s="4" t="str">
        <f t="shared" si="131"/>
        <v/>
      </c>
      <c r="AB705" s="4"/>
      <c r="AC705" s="4"/>
      <c r="AD705" s="4"/>
      <c r="AE705" s="2" t="str">
        <f>IFERROR(IF(INDEX(AE$1:AE704,MATCH(J705,J$1:J704,0),1)=0,"",INDEX(AE$1:AE704,MATCH(J705,J$1:J704,0),1)),"")</f>
        <v/>
      </c>
      <c r="AF705" s="2" t="str">
        <f>IFERROR(IF(INDEX(AF$1:AF704,MATCH(J705,J$1:J704,0),1)=0,"",INDEX(AF$1:AF704,MATCH(J705,J$1:J704,0),1)),"")</f>
        <v/>
      </c>
      <c r="AG705" s="2" t="str">
        <f>IFERROR(IF(INDEX(AG$1:AG704,MATCH(J705,J$1:J704,0),1)=0,"",INDEX(AG$1:AG704,MATCH(J705,J$1:J704,0),1)),"")</f>
        <v/>
      </c>
      <c r="AU705" s="7"/>
      <c r="AV705" s="47"/>
      <c r="AW705" s="66"/>
      <c r="AX705" s="66"/>
      <c r="AY705" s="66"/>
      <c r="AZ705" s="78"/>
      <c r="BA705" s="66"/>
      <c r="BB705" s="66"/>
      <c r="BC705" s="4"/>
      <c r="BD705" s="69"/>
      <c r="BG705" s="9"/>
      <c r="BM705" s="7" t="str">
        <f t="shared" ca="1" si="132"/>
        <v/>
      </c>
      <c r="BN705" s="75" t="str">
        <f t="shared" si="133"/>
        <v/>
      </c>
      <c r="BO705" s="75" t="str">
        <f t="shared" si="134"/>
        <v/>
      </c>
      <c r="BT705" s="5"/>
      <c r="BU705" s="4" t="str">
        <f>IF(IFERROR(VLOOKUP(C705,C706:C$1993,1,0),"")="","",COUNTIF(C:C,C705))</f>
        <v/>
      </c>
      <c r="BW705" s="5"/>
      <c r="BX705" s="5"/>
      <c r="BY705" s="5" t="str">
        <f>IF(B705="","",IF(BU705="",1+(MAX(BY$2:BY704)),""))</f>
        <v/>
      </c>
      <c r="BZ705" s="5" t="str">
        <f t="shared" si="135"/>
        <v/>
      </c>
      <c r="CA705" s="5" t="str">
        <f t="shared" si="136"/>
        <v/>
      </c>
      <c r="CB705" s="14" t="str">
        <f t="shared" si="137"/>
        <v/>
      </c>
      <c r="CC705" s="25"/>
      <c r="CD705" s="15"/>
      <c r="CE705" s="5" t="str">
        <f t="shared" si="139"/>
        <v/>
      </c>
      <c r="CG705" s="5"/>
      <c r="CH705" s="5" t="str">
        <f t="shared" si="138"/>
        <v/>
      </c>
      <c r="CI705" s="5" t="str">
        <f>IF(J705="","",IFERROR(IF(VLOOKUP(J705,J$2:J704,1,0)=0,"",""),J705))</f>
        <v/>
      </c>
      <c r="CJ705" s="22" t="str">
        <f>IF(CI705="","",(IFERROR(VLOOKUP(MID(CI705,1,1),$DA$2:DE$28,3,0),0)+IFERROR(VLOOKUP(MID(CI705,2,1),DA$2:DE$28,4,0),0)+IFERROR(VLOOKUP(MID(CI705,3,1),DA$2:DE$28,5,0),0)+(ROW(CI705)/1000000000000)))</f>
        <v/>
      </c>
      <c r="CK705" s="5"/>
      <c r="CL705" s="5">
        <v>704</v>
      </c>
      <c r="CM705" s="5" t="str">
        <f>IFERROR(VLOOKUP(CL705,CH$2:CI1781,2,0),"")</f>
        <v/>
      </c>
      <c r="CN705" s="5"/>
      <c r="CP705" s="5"/>
      <c r="DG705" s="5" t="e">
        <f>IF(REPORTE!AH$2="si",IF(C705=VALUE(REPORTE!C$22),IF(SUM(DG706:DG$1993),CONCATENATE(INT(B705),", "),INT(B705)),""),IF(C705=VALUE(REPORTE!C$21),IF(SUM(DG706:DG$1993),CONCATENATE(INT(B705),", "),INT(B705)),""))</f>
        <v>#VALUE!</v>
      </c>
      <c r="DK705" s="5"/>
      <c r="DL705" s="5"/>
      <c r="DM705" s="5"/>
      <c r="DN705" s="5"/>
    </row>
    <row r="706" spans="1:118" ht="15" customHeight="1" x14ac:dyDescent="0.25">
      <c r="A706" s="4" t="str">
        <f t="shared" ref="A706:A769" ca="1" si="141">IF(OR(BO706="",BM706="",BM706="VENCIDO"),IF(B706="","",IF(LEN(B706)=1,"000"&amp;B706,IF(LEN(B706)=2,"00"&amp;B706,IF(LEN(B706)=3,"0"&amp;B706,B706)))),C706)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IF(F706="","",IFERROR(CONCATENATE("PEUA",VLOOKUP(ESTADO,REPORTE!AV$2:AW$33,2,0),DIDTRITO_FORM,CADER_FORM,IFERROR(INDEX(BS:BS,MATCH(DAY(F706),BR:BR,0),1),DAY(F706)),IFERROR(INDEX(BS:BS,MATCH(MONTH(F706),BR:BR,0),1),MONTH(F706)),YEAR(F706),G706),""))</f>
        <v/>
      </c>
      <c r="K706" s="2" t="str">
        <f>IFERROR(INDEX('padron cfe'!C:C,MATCH(DATOS!C706,'padron cfe'!A:A,0),1),"")</f>
        <v/>
      </c>
      <c r="L706" s="4" t="str">
        <f>IFERROR(IF(VLOOKUP(J706,J$2:L705,3,0)=0,"",VLOOKUP(J706,J$2:L705,3,0)),"")</f>
        <v/>
      </c>
      <c r="M706" s="4" t="str">
        <f>IFERROR(IF(VLOOKUP(J706,J$2:M705,4,0)=0,"",VLOOKUP(J706,J$2:M705,4,0)),"")</f>
        <v/>
      </c>
      <c r="Q706" s="5" t="str">
        <f t="shared" si="140"/>
        <v/>
      </c>
      <c r="S706"/>
      <c r="T706" s="2" t="str">
        <f>IFERROR(INDEX('padron cfe'!D:D,MATCH(DATOS!C706,'padron cfe'!A:A,0),1),"")</f>
        <v/>
      </c>
      <c r="Y706" s="6"/>
      <c r="AA706" s="4" t="str">
        <f t="shared" ref="AA706:AA769" si="142">IF(Z706="","",(Z706*0.746*365*24)*0.75+438)</f>
        <v/>
      </c>
      <c r="AB706" s="4"/>
      <c r="AC706" s="4"/>
      <c r="AD706" s="4"/>
      <c r="AE706" s="2" t="str">
        <f>IFERROR(IF(INDEX(AE$1:AE705,MATCH(J706,J$1:J705,0),1)=0,"",INDEX(AE$1:AE705,MATCH(J706,J$1:J705,0),1)),"")</f>
        <v/>
      </c>
      <c r="AF706" s="2" t="str">
        <f>IFERROR(IF(INDEX(AF$1:AF705,MATCH(J706,J$1:J705,0),1)=0,"",INDEX(AF$1:AF705,MATCH(J706,J$1:J705,0),1)),"")</f>
        <v/>
      </c>
      <c r="AG706" s="2" t="str">
        <f>IFERROR(IF(INDEX(AG$1:AG705,MATCH(J706,J$1:J705,0),1)=0,"",INDEX(AG$1:AG705,MATCH(J706,J$1:J705,0),1)),"")</f>
        <v/>
      </c>
      <c r="AU706" s="7"/>
      <c r="AV706" s="47"/>
      <c r="AW706" s="66"/>
      <c r="AX706" s="66"/>
      <c r="AY706" s="66"/>
      <c r="AZ706" s="78"/>
      <c r="BA706" s="66"/>
      <c r="BB706" s="66"/>
      <c r="BC706" s="4"/>
      <c r="BD706" s="69"/>
      <c r="BG706" s="9"/>
      <c r="BM706" s="7" t="str">
        <f t="shared" ref="BM706:BM769" ca="1" si="143">IFERROR(IF(BG706="","",IF(BC706=5,"",IF(BG706-TODAY()&gt;0,"VIGENTE","VENCIDO"))),"")</f>
        <v/>
      </c>
      <c r="BN706" s="75" t="str">
        <f t="shared" ref="BN706:BN769" si="144">IFERROR(IF(BD706=0,"",BD706/6000),"")</f>
        <v/>
      </c>
      <c r="BO706" s="75" t="str">
        <f t="shared" ref="BO706:BO769" si="145">IFERROR(IF(VALUE(AU706)&gt;VALUE(APERTURA_VENTANILLA),"OK",""),"")</f>
        <v/>
      </c>
      <c r="BT706" s="5"/>
      <c r="BU706" s="4" t="str">
        <f>IF(IFERROR(VLOOKUP(C706,C707:C$1993,1,0),"")="","",COUNTIF(C:C,C706))</f>
        <v/>
      </c>
      <c r="BW706" s="5"/>
      <c r="BX706" s="5"/>
      <c r="BY706" s="5" t="str">
        <f>IF(B706="","",IF(BU706="",1+(MAX(BY$2:BY705)),""))</f>
        <v/>
      </c>
      <c r="BZ706" s="5" t="str">
        <f t="shared" ref="BZ706:BZ769" si="146">IF(BY706="","",AA706)</f>
        <v/>
      </c>
      <c r="CA706" s="5" t="str">
        <f t="shared" ref="CA706:CA769" si="147">IF(BY706="","",H706)</f>
        <v/>
      </c>
      <c r="CB706" s="14" t="str">
        <f t="shared" ref="CB706:CB769" si="148">IF(BY706="","",C706)</f>
        <v/>
      </c>
      <c r="CC706" s="25"/>
      <c r="CD706" s="15"/>
      <c r="CE706" s="5" t="str">
        <f t="shared" si="139"/>
        <v/>
      </c>
      <c r="CG706" s="5"/>
      <c r="CH706" s="5" t="str">
        <f t="shared" ref="CH706:CH744" si="149">IFERROR(RANK(CJ706,CJ$2:CJ$1493,1),"")</f>
        <v/>
      </c>
      <c r="CI706" s="5" t="str">
        <f>IF(J706="","",IFERROR(IF(VLOOKUP(J706,J$2:J705,1,0)=0,"",""),J706))</f>
        <v/>
      </c>
      <c r="CJ706" s="22" t="str">
        <f>IF(CI706="","",(IFERROR(VLOOKUP(MID(CI706,1,1),$DA$2:DE$28,3,0),0)+IFERROR(VLOOKUP(MID(CI706,2,1),DA$2:DE$28,4,0),0)+IFERROR(VLOOKUP(MID(CI706,3,1),DA$2:DE$28,5,0),0)+(ROW(CI706)/1000000000000)))</f>
        <v/>
      </c>
      <c r="CK706" s="5"/>
      <c r="CL706" s="5">
        <v>705</v>
      </c>
      <c r="CM706" s="5" t="str">
        <f>IFERROR(VLOOKUP(CL706,CH$2:CI1782,2,0),"")</f>
        <v/>
      </c>
      <c r="CN706" s="5"/>
      <c r="CP706" s="5"/>
      <c r="DG706" s="5" t="e">
        <f>IF(REPORTE!AH$2="si",IF(C706=VALUE(REPORTE!C$22),IF(SUM(DG707:DG$1993),CONCATENATE(INT(B706),", "),INT(B706)),""),IF(C706=VALUE(REPORTE!C$21),IF(SUM(DG707:DG$1993),CONCATENATE(INT(B706),", "),INT(B706)),""))</f>
        <v>#VALUE!</v>
      </c>
      <c r="DK706" s="5"/>
      <c r="DL706" s="5"/>
      <c r="DM706" s="5"/>
      <c r="DN706" s="5"/>
    </row>
    <row r="707" spans="1:118" ht="15" customHeight="1" x14ac:dyDescent="0.25">
      <c r="A707" s="4" t="str">
        <f t="shared" ca="1" si="141"/>
        <v/>
      </c>
      <c r="B707" s="3"/>
      <c r="D707" s="1" t="str">
        <f>IFERROR(INDEX('padron cfe'!B:B,MATCH(DATOS!C707,'padron cfe'!A:A,0),1),"")</f>
        <v/>
      </c>
      <c r="H707" s="5" t="str">
        <f>IF(F707="","",IFERROR(CONCATENATE("PEUA",VLOOKUP(ESTADO,REPORTE!AV$2:AW$33,2,0),DIDTRITO_FORM,CADER_FORM,IFERROR(INDEX(BS:BS,MATCH(DAY(F707),BR:BR,0),1),DAY(F707)),IFERROR(INDEX(BS:BS,MATCH(MONTH(F707),BR:BR,0),1),MONTH(F707)),YEAR(F707),G707),""))</f>
        <v/>
      </c>
      <c r="K707" s="2" t="str">
        <f>IFERROR(INDEX('padron cfe'!C:C,MATCH(DATOS!C707,'padron cfe'!A:A,0),1),"")</f>
        <v/>
      </c>
      <c r="L707" s="4" t="str">
        <f>IFERROR(IF(VLOOKUP(J707,J$2:L706,3,0)=0,"",VLOOKUP(J707,J$2:L706,3,0)),"")</f>
        <v/>
      </c>
      <c r="M707" s="4" t="str">
        <f>IFERROR(IF(VLOOKUP(J707,J$2:M706,4,0)=0,"",VLOOKUP(J707,J$2:M706,4,0)),"")</f>
        <v/>
      </c>
      <c r="Q707" s="5" t="str">
        <f t="shared" si="140"/>
        <v/>
      </c>
      <c r="S707"/>
      <c r="T707" s="2" t="str">
        <f>IFERROR(INDEX('padron cfe'!D:D,MATCH(DATOS!C707,'padron cfe'!A:A,0),1),"")</f>
        <v/>
      </c>
      <c r="Y707" s="6"/>
      <c r="AA707" s="4" t="str">
        <f t="shared" si="142"/>
        <v/>
      </c>
      <c r="AB707" s="4"/>
      <c r="AC707" s="4"/>
      <c r="AD707" s="4"/>
      <c r="AE707" s="2" t="str">
        <f>IFERROR(IF(INDEX(AE$1:AE706,MATCH(J707,J$1:J706,0),1)=0,"",INDEX(AE$1:AE706,MATCH(J707,J$1:J706,0),1)),"")</f>
        <v/>
      </c>
      <c r="AF707" s="2" t="str">
        <f>IFERROR(IF(INDEX(AF$1:AF706,MATCH(J707,J$1:J706,0),1)=0,"",INDEX(AF$1:AF706,MATCH(J707,J$1:J706,0),1)),"")</f>
        <v/>
      </c>
      <c r="AG707" s="2" t="str">
        <f>IFERROR(IF(INDEX(AG$1:AG706,MATCH(J707,J$1:J706,0),1)=0,"",INDEX(AG$1:AG706,MATCH(J707,J$1:J706,0),1)),"")</f>
        <v/>
      </c>
      <c r="AU707" s="7"/>
      <c r="AV707" s="47"/>
      <c r="AW707" s="66"/>
      <c r="AX707" s="66"/>
      <c r="AY707" s="66"/>
      <c r="AZ707" s="78"/>
      <c r="BA707" s="66"/>
      <c r="BB707" s="66"/>
      <c r="BC707" s="4"/>
      <c r="BD707" s="69"/>
      <c r="BG707" s="9"/>
      <c r="BM707" s="7" t="str">
        <f t="shared" ca="1" si="143"/>
        <v/>
      </c>
      <c r="BN707" s="75" t="str">
        <f t="shared" si="144"/>
        <v/>
      </c>
      <c r="BO707" s="75" t="str">
        <f t="shared" si="145"/>
        <v/>
      </c>
      <c r="BT707" s="5"/>
      <c r="BU707" s="4" t="str">
        <f>IF(IFERROR(VLOOKUP(C707,C708:C$1993,1,0),"")="","",COUNTIF(C:C,C707))</f>
        <v/>
      </c>
      <c r="BW707" s="5"/>
      <c r="BX707" s="5"/>
      <c r="BY707" s="5" t="str">
        <f>IF(B707="","",IF(BU707="",1+(MAX(BY$2:BY706)),""))</f>
        <v/>
      </c>
      <c r="BZ707" s="5" t="str">
        <f t="shared" si="146"/>
        <v/>
      </c>
      <c r="CA707" s="5" t="str">
        <f t="shared" si="147"/>
        <v/>
      </c>
      <c r="CB707" s="14" t="str">
        <f t="shared" si="148"/>
        <v/>
      </c>
      <c r="CC707" s="25"/>
      <c r="CD707" s="15"/>
      <c r="CE707" s="5" t="str">
        <f t="shared" si="139"/>
        <v/>
      </c>
      <c r="CG707" s="5"/>
      <c r="CH707" s="5" t="str">
        <f t="shared" si="149"/>
        <v/>
      </c>
      <c r="CI707" s="5" t="str">
        <f>IF(J707="","",IFERROR(IF(VLOOKUP(J707,J$2:J706,1,0)=0,"",""),J707))</f>
        <v/>
      </c>
      <c r="CJ707" s="22" t="str">
        <f>IF(CI707="","",(IFERROR(VLOOKUP(MID(CI707,1,1),$DA$2:DE$28,3,0),0)+IFERROR(VLOOKUP(MID(CI707,2,1),DA$2:DE$28,4,0),0)+IFERROR(VLOOKUP(MID(CI707,3,1),DA$2:DE$28,5,0),0)+(ROW(CI707)/1000000000000)))</f>
        <v/>
      </c>
      <c r="CK707" s="5"/>
      <c r="CL707" s="5">
        <v>706</v>
      </c>
      <c r="CM707" s="5" t="str">
        <f>IFERROR(VLOOKUP(CL707,CH$2:CI1783,2,0),"")</f>
        <v/>
      </c>
      <c r="CN707" s="5"/>
      <c r="CP707" s="5"/>
      <c r="DG707" s="5" t="e">
        <f>IF(REPORTE!AH$2="si",IF(C707=VALUE(REPORTE!C$22),IF(SUM(DG708:DG$1993),CONCATENATE(INT(B707),", "),INT(B707)),""),IF(C707=VALUE(REPORTE!C$21),IF(SUM(DG708:DG$1993),CONCATENATE(INT(B707),", "),INT(B707)),""))</f>
        <v>#VALUE!</v>
      </c>
      <c r="DK707" s="5"/>
      <c r="DL707" s="5"/>
      <c r="DM707" s="5"/>
      <c r="DN707" s="5"/>
    </row>
    <row r="708" spans="1:118" ht="15" customHeight="1" x14ac:dyDescent="0.25">
      <c r="A708" s="4" t="str">
        <f t="shared" ca="1" si="141"/>
        <v/>
      </c>
      <c r="B708" s="3"/>
      <c r="D708" s="1" t="str">
        <f>IFERROR(INDEX('padron cfe'!B:B,MATCH(DATOS!C708,'padron cfe'!A:A,0),1),"")</f>
        <v/>
      </c>
      <c r="H708" s="5" t="str">
        <f>IF(F708="","",IFERROR(CONCATENATE("PEUA",VLOOKUP(ESTADO,REPORTE!AV$2:AW$33,2,0),DIDTRITO_FORM,CADER_FORM,IFERROR(INDEX(BS:BS,MATCH(DAY(F708),BR:BR,0),1),DAY(F708)),IFERROR(INDEX(BS:BS,MATCH(MONTH(F708),BR:BR,0),1),MONTH(F708)),YEAR(F708),G708),""))</f>
        <v/>
      </c>
      <c r="K708" s="2" t="str">
        <f>IFERROR(INDEX('padron cfe'!C:C,MATCH(DATOS!C708,'padron cfe'!A:A,0),1),"")</f>
        <v/>
      </c>
      <c r="L708" s="4" t="str">
        <f>IFERROR(IF(VLOOKUP(J708,J$2:L707,3,0)=0,"",VLOOKUP(J708,J$2:L707,3,0)),"")</f>
        <v/>
      </c>
      <c r="M708" s="4" t="str">
        <f>IFERROR(IF(VLOOKUP(J708,J$2:M707,4,0)=0,"",VLOOKUP(J708,J$2:M707,4,0)),"")</f>
        <v/>
      </c>
      <c r="Q708" s="5" t="str">
        <f t="shared" si="140"/>
        <v/>
      </c>
      <c r="S708"/>
      <c r="T708" s="2" t="str">
        <f>IFERROR(INDEX('padron cfe'!D:D,MATCH(DATOS!C708,'padron cfe'!A:A,0),1),"")</f>
        <v/>
      </c>
      <c r="Y708" s="6"/>
      <c r="AA708" s="4" t="str">
        <f t="shared" si="142"/>
        <v/>
      </c>
      <c r="AB708" s="4"/>
      <c r="AC708" s="4"/>
      <c r="AD708" s="4"/>
      <c r="AE708" s="2" t="str">
        <f>IFERROR(IF(INDEX(AE$1:AE707,MATCH(J708,J$1:J707,0),1)=0,"",INDEX(AE$1:AE707,MATCH(J708,J$1:J707,0),1)),"")</f>
        <v/>
      </c>
      <c r="AF708" s="2" t="str">
        <f>IFERROR(IF(INDEX(AF$1:AF707,MATCH(J708,J$1:J707,0),1)=0,"",INDEX(AF$1:AF707,MATCH(J708,J$1:J707,0),1)),"")</f>
        <v/>
      </c>
      <c r="AG708" s="2" t="str">
        <f>IFERROR(IF(INDEX(AG$1:AG707,MATCH(J708,J$1:J707,0),1)=0,"",INDEX(AG$1:AG707,MATCH(J708,J$1:J707,0),1)),"")</f>
        <v/>
      </c>
      <c r="AU708" s="7"/>
      <c r="AV708" s="47"/>
      <c r="AW708" s="66"/>
      <c r="AX708" s="66"/>
      <c r="AY708" s="66"/>
      <c r="AZ708" s="78"/>
      <c r="BA708" s="66"/>
      <c r="BB708" s="66"/>
      <c r="BC708" s="4"/>
      <c r="BD708" s="69"/>
      <c r="BG708" s="9"/>
      <c r="BM708" s="7" t="str">
        <f t="shared" ca="1" si="143"/>
        <v/>
      </c>
      <c r="BN708" s="75" t="str">
        <f t="shared" si="144"/>
        <v/>
      </c>
      <c r="BO708" s="75" t="str">
        <f t="shared" si="145"/>
        <v/>
      </c>
      <c r="BT708" s="5"/>
      <c r="BU708" s="4" t="str">
        <f>IF(IFERROR(VLOOKUP(C708,C709:C$1993,1,0),"")="","",COUNTIF(C:C,C708))</f>
        <v/>
      </c>
      <c r="BW708" s="5"/>
      <c r="BX708" s="5"/>
      <c r="BY708" s="5" t="str">
        <f>IF(B708="","",IF(BU708="",1+(MAX(BY$2:BY707)),""))</f>
        <v/>
      </c>
      <c r="BZ708" s="5" t="str">
        <f t="shared" si="146"/>
        <v/>
      </c>
      <c r="CA708" s="5" t="str">
        <f t="shared" si="147"/>
        <v/>
      </c>
      <c r="CB708" s="14" t="str">
        <f t="shared" si="148"/>
        <v/>
      </c>
      <c r="CC708" s="25"/>
      <c r="CD708" s="15"/>
      <c r="CE708" s="5" t="str">
        <f t="shared" si="139"/>
        <v/>
      </c>
      <c r="CG708" s="5"/>
      <c r="CH708" s="5" t="str">
        <f t="shared" si="149"/>
        <v/>
      </c>
      <c r="CI708" s="5" t="str">
        <f>IF(J708="","",IFERROR(IF(VLOOKUP(J708,J$2:J707,1,0)=0,"",""),J708))</f>
        <v/>
      </c>
      <c r="CJ708" s="22" t="str">
        <f>IF(CI708="","",(IFERROR(VLOOKUP(MID(CI708,1,1),$DA$2:DE$28,3,0),0)+IFERROR(VLOOKUP(MID(CI708,2,1),DA$2:DE$28,4,0),0)+IFERROR(VLOOKUP(MID(CI708,3,1),DA$2:DE$28,5,0),0)+(ROW(CI708)/1000000000000)))</f>
        <v/>
      </c>
      <c r="CK708" s="5"/>
      <c r="CL708" s="5">
        <v>707</v>
      </c>
      <c r="CM708" s="5" t="str">
        <f>IFERROR(VLOOKUP(CL708,CH$2:CI1784,2,0),"")</f>
        <v/>
      </c>
      <c r="CN708" s="5"/>
      <c r="CP708" s="5"/>
      <c r="DG708" s="5" t="e">
        <f>IF(REPORTE!AH$2="si",IF(C708=VALUE(REPORTE!C$22),IF(SUM(DG709:DG$1993),CONCATENATE(INT(B708),", "),INT(B708)),""),IF(C708=VALUE(REPORTE!C$21),IF(SUM(DG709:DG$1993),CONCATENATE(INT(B708),", "),INT(B708)),""))</f>
        <v>#VALUE!</v>
      </c>
      <c r="DK708" s="5"/>
      <c r="DL708" s="5"/>
      <c r="DM708" s="5"/>
      <c r="DN708" s="5"/>
    </row>
    <row r="709" spans="1:118" ht="15" customHeight="1" x14ac:dyDescent="0.25">
      <c r="A709" s="4" t="str">
        <f t="shared" ca="1" si="141"/>
        <v/>
      </c>
      <c r="B709" s="3"/>
      <c r="D709" s="1" t="str">
        <f>IFERROR(INDEX('padron cfe'!B:B,MATCH(DATOS!C709,'padron cfe'!A:A,0),1),"")</f>
        <v/>
      </c>
      <c r="H709" s="5" t="str">
        <f>IF(F709="","",IFERROR(CONCATENATE("PEUA",VLOOKUP(ESTADO,REPORTE!AV$2:AW$33,2,0),DIDTRITO_FORM,CADER_FORM,IFERROR(INDEX(BS:BS,MATCH(DAY(F709),BR:BR,0),1),DAY(F709)),IFERROR(INDEX(BS:BS,MATCH(MONTH(F709),BR:BR,0),1),MONTH(F709)),YEAR(F709),G709),""))</f>
        <v/>
      </c>
      <c r="K709" s="2" t="str">
        <f>IFERROR(INDEX('padron cfe'!C:C,MATCH(DATOS!C709,'padron cfe'!A:A,0),1),"")</f>
        <v/>
      </c>
      <c r="L709" s="4" t="str">
        <f>IFERROR(IF(VLOOKUP(J709,J$2:L708,3,0)=0,"",VLOOKUP(J709,J$2:L708,3,0)),"")</f>
        <v/>
      </c>
      <c r="M709" s="4" t="str">
        <f>IFERROR(IF(VLOOKUP(J709,J$2:M708,4,0)=0,"",VLOOKUP(J709,J$2:M708,4,0)),"")</f>
        <v/>
      </c>
      <c r="Q709" s="5" t="str">
        <f t="shared" si="140"/>
        <v/>
      </c>
      <c r="S709"/>
      <c r="T709" s="2" t="str">
        <f>IFERROR(INDEX('padron cfe'!D:D,MATCH(DATOS!C709,'padron cfe'!A:A,0),1),"")</f>
        <v/>
      </c>
      <c r="Y709" s="6"/>
      <c r="AA709" s="4" t="str">
        <f t="shared" si="142"/>
        <v/>
      </c>
      <c r="AB709" s="4"/>
      <c r="AC709" s="4"/>
      <c r="AD709" s="4"/>
      <c r="AE709" s="2" t="str">
        <f>IFERROR(IF(INDEX(AE$1:AE708,MATCH(J709,J$1:J708,0),1)=0,"",INDEX(AE$1:AE708,MATCH(J709,J$1:J708,0),1)),"")</f>
        <v/>
      </c>
      <c r="AF709" s="2" t="str">
        <f>IFERROR(IF(INDEX(AF$1:AF708,MATCH(J709,J$1:J708,0),1)=0,"",INDEX(AF$1:AF708,MATCH(J709,J$1:J708,0),1)),"")</f>
        <v/>
      </c>
      <c r="AG709" s="2" t="str">
        <f>IFERROR(IF(INDEX(AG$1:AG708,MATCH(J709,J$1:J708,0),1)=0,"",INDEX(AG$1:AG708,MATCH(J709,J$1:J708,0),1)),"")</f>
        <v/>
      </c>
      <c r="AU709" s="7"/>
      <c r="AV709" s="47"/>
      <c r="AW709" s="66"/>
      <c r="AX709" s="66"/>
      <c r="AY709" s="66"/>
      <c r="AZ709" s="78"/>
      <c r="BA709" s="66"/>
      <c r="BB709" s="66"/>
      <c r="BC709" s="4"/>
      <c r="BD709" s="69"/>
      <c r="BG709" s="9"/>
      <c r="BM709" s="7" t="str">
        <f t="shared" ca="1" si="143"/>
        <v/>
      </c>
      <c r="BN709" s="75" t="str">
        <f t="shared" si="144"/>
        <v/>
      </c>
      <c r="BO709" s="75" t="str">
        <f t="shared" si="145"/>
        <v/>
      </c>
      <c r="BT709" s="5"/>
      <c r="BU709" s="4" t="str">
        <f>IF(IFERROR(VLOOKUP(C709,C710:C$1993,1,0),"")="","",COUNTIF(C:C,C709))</f>
        <v/>
      </c>
      <c r="BW709" s="5"/>
      <c r="BX709" s="5"/>
      <c r="BY709" s="5" t="str">
        <f>IF(B709="","",IF(BU709="",1+(MAX(BY$2:BY708)),""))</f>
        <v/>
      </c>
      <c r="BZ709" s="5" t="str">
        <f t="shared" si="146"/>
        <v/>
      </c>
      <c r="CA709" s="5" t="str">
        <f t="shared" si="147"/>
        <v/>
      </c>
      <c r="CB709" s="14" t="str">
        <f t="shared" si="148"/>
        <v/>
      </c>
      <c r="CC709" s="25"/>
      <c r="CD709" s="15"/>
      <c r="CE709" s="5" t="str">
        <f t="shared" si="139"/>
        <v/>
      </c>
      <c r="CG709" s="5"/>
      <c r="CH709" s="5" t="str">
        <f t="shared" si="149"/>
        <v/>
      </c>
      <c r="CI709" s="5" t="str">
        <f>IF(J709="","",IFERROR(IF(VLOOKUP(J709,J$2:J708,1,0)=0,"",""),J709))</f>
        <v/>
      </c>
      <c r="CJ709" s="22" t="str">
        <f>IF(CI709="","",(IFERROR(VLOOKUP(MID(CI709,1,1),$DA$2:DE$28,3,0),0)+IFERROR(VLOOKUP(MID(CI709,2,1),DA$2:DE$28,4,0),0)+IFERROR(VLOOKUP(MID(CI709,3,1),DA$2:DE$28,5,0),0)+(ROW(CI709)/1000000000000)))</f>
        <v/>
      </c>
      <c r="CK709" s="5"/>
      <c r="CL709" s="5">
        <v>708</v>
      </c>
      <c r="CM709" s="5" t="str">
        <f>IFERROR(VLOOKUP(CL709,CH$2:CI1785,2,0),"")</f>
        <v/>
      </c>
      <c r="CN709" s="5"/>
      <c r="CP709" s="5"/>
      <c r="DG709" s="5" t="e">
        <f>IF(REPORTE!AH$2="si",IF(C709=VALUE(REPORTE!C$22),IF(SUM(DG710:DG$1993),CONCATENATE(INT(B709),", "),INT(B709)),""),IF(C709=VALUE(REPORTE!C$21),IF(SUM(DG710:DG$1993),CONCATENATE(INT(B709),", "),INT(B709)),""))</f>
        <v>#VALUE!</v>
      </c>
      <c r="DK709" s="5"/>
      <c r="DL709" s="5"/>
      <c r="DM709" s="5"/>
      <c r="DN709" s="5"/>
    </row>
    <row r="710" spans="1:118" ht="15" customHeight="1" x14ac:dyDescent="0.25">
      <c r="A710" s="4" t="str">
        <f t="shared" ca="1" si="141"/>
        <v/>
      </c>
      <c r="B710" s="3"/>
      <c r="D710" s="1" t="str">
        <f>IFERROR(INDEX('padron cfe'!B:B,MATCH(DATOS!C710,'padron cfe'!A:A,0),1),"")</f>
        <v/>
      </c>
      <c r="H710" s="5" t="str">
        <f>IF(F710="","",IFERROR(CONCATENATE("PEUA",VLOOKUP(ESTADO,REPORTE!AV$2:AW$33,2,0),DIDTRITO_FORM,CADER_FORM,IFERROR(INDEX(BS:BS,MATCH(DAY(F710),BR:BR,0),1),DAY(F710)),IFERROR(INDEX(BS:BS,MATCH(MONTH(F710),BR:BR,0),1),MONTH(F710)),YEAR(F710),G710),""))</f>
        <v/>
      </c>
      <c r="K710" s="2" t="str">
        <f>IFERROR(INDEX('padron cfe'!C:C,MATCH(DATOS!C710,'padron cfe'!A:A,0),1),"")</f>
        <v/>
      </c>
      <c r="L710" s="4" t="str">
        <f>IFERROR(IF(VLOOKUP(J710,J$2:L709,3,0)=0,"",VLOOKUP(J710,J$2:L709,3,0)),"")</f>
        <v/>
      </c>
      <c r="M710" s="4" t="str">
        <f>IFERROR(IF(VLOOKUP(J710,J$2:M709,4,0)=0,"",VLOOKUP(J710,J$2:M709,4,0)),"")</f>
        <v/>
      </c>
      <c r="Q710" s="5" t="str">
        <f t="shared" si="140"/>
        <v/>
      </c>
      <c r="S710"/>
      <c r="T710" s="2" t="str">
        <f>IFERROR(INDEX('padron cfe'!D:D,MATCH(DATOS!C710,'padron cfe'!A:A,0),1),"")</f>
        <v/>
      </c>
      <c r="Y710" s="6"/>
      <c r="AA710" s="4" t="str">
        <f t="shared" si="142"/>
        <v/>
      </c>
      <c r="AB710" s="4"/>
      <c r="AC710" s="4"/>
      <c r="AD710" s="4"/>
      <c r="AE710" s="2" t="str">
        <f>IFERROR(IF(INDEX(AE$1:AE709,MATCH(J710,J$1:J709,0),1)=0,"",INDEX(AE$1:AE709,MATCH(J710,J$1:J709,0),1)),"")</f>
        <v/>
      </c>
      <c r="AF710" s="2" t="str">
        <f>IFERROR(IF(INDEX(AF$1:AF709,MATCH(J710,J$1:J709,0),1)=0,"",INDEX(AF$1:AF709,MATCH(J710,J$1:J709,0),1)),"")</f>
        <v/>
      </c>
      <c r="AG710" s="2" t="str">
        <f>IFERROR(IF(INDEX(AG$1:AG709,MATCH(J710,J$1:J709,0),1)=0,"",INDEX(AG$1:AG709,MATCH(J710,J$1:J709,0),1)),"")</f>
        <v/>
      </c>
      <c r="AU710" s="7"/>
      <c r="AV710" s="47"/>
      <c r="AW710" s="66"/>
      <c r="AX710" s="66"/>
      <c r="AY710" s="66"/>
      <c r="AZ710" s="78"/>
      <c r="BA710" s="66"/>
      <c r="BB710" s="66"/>
      <c r="BC710" s="4"/>
      <c r="BD710" s="69"/>
      <c r="BG710" s="9"/>
      <c r="BM710" s="7" t="str">
        <f t="shared" ca="1" si="143"/>
        <v/>
      </c>
      <c r="BN710" s="75" t="str">
        <f t="shared" si="144"/>
        <v/>
      </c>
      <c r="BO710" s="75" t="str">
        <f t="shared" si="145"/>
        <v/>
      </c>
      <c r="BT710" s="5"/>
      <c r="BU710" s="4" t="str">
        <f>IF(IFERROR(VLOOKUP(C710,C711:C$1993,1,0),"")="","",COUNTIF(C:C,C710))</f>
        <v/>
      </c>
      <c r="BW710" s="5"/>
      <c r="BX710" s="5"/>
      <c r="BY710" s="5" t="str">
        <f>IF(B710="","",IF(BU710="",1+(MAX(BY$2:BY709)),""))</f>
        <v/>
      </c>
      <c r="BZ710" s="5" t="str">
        <f t="shared" si="146"/>
        <v/>
      </c>
      <c r="CA710" s="5" t="str">
        <f t="shared" si="147"/>
        <v/>
      </c>
      <c r="CB710" s="14" t="str">
        <f t="shared" si="148"/>
        <v/>
      </c>
      <c r="CC710" s="25"/>
      <c r="CD710" s="15"/>
      <c r="CE710" s="5" t="str">
        <f t="shared" si="139"/>
        <v/>
      </c>
      <c r="CG710" s="5"/>
      <c r="CH710" s="5" t="str">
        <f t="shared" si="149"/>
        <v/>
      </c>
      <c r="CI710" s="5" t="str">
        <f>IF(J710="","",IFERROR(IF(VLOOKUP(J710,J$2:J709,1,0)=0,"",""),J710))</f>
        <v/>
      </c>
      <c r="CJ710" s="22" t="str">
        <f>IF(CI710="","",(IFERROR(VLOOKUP(MID(CI710,1,1),$DA$2:DE$28,3,0),0)+IFERROR(VLOOKUP(MID(CI710,2,1),DA$2:DE$28,4,0),0)+IFERROR(VLOOKUP(MID(CI710,3,1),DA$2:DE$28,5,0),0)+(ROW(CI710)/1000000000000)))</f>
        <v/>
      </c>
      <c r="CK710" s="5"/>
      <c r="CL710" s="5">
        <v>709</v>
      </c>
      <c r="CM710" s="5" t="str">
        <f>IFERROR(VLOOKUP(CL710,CH$2:CI1786,2,0),"")</f>
        <v/>
      </c>
      <c r="CN710" s="5"/>
      <c r="CP710" s="5"/>
      <c r="DG710" s="5" t="e">
        <f>IF(REPORTE!AH$2="si",IF(C710=VALUE(REPORTE!C$22),IF(SUM(DG711:DG$1993),CONCATENATE(INT(B710),", "),INT(B710)),""),IF(C710=VALUE(REPORTE!C$21),IF(SUM(DG711:DG$1993),CONCATENATE(INT(B710),", "),INT(B710)),""))</f>
        <v>#VALUE!</v>
      </c>
      <c r="DK710" s="5"/>
      <c r="DL710" s="5"/>
      <c r="DM710" s="5"/>
      <c r="DN710" s="5"/>
    </row>
    <row r="711" spans="1:118" ht="15" customHeight="1" x14ac:dyDescent="0.25">
      <c r="A711" s="4" t="str">
        <f t="shared" ca="1" si="141"/>
        <v/>
      </c>
      <c r="B711" s="3"/>
      <c r="D711" s="1" t="str">
        <f>IFERROR(INDEX('padron cfe'!B:B,MATCH(DATOS!C711,'padron cfe'!A:A,0),1),"")</f>
        <v/>
      </c>
      <c r="H711" s="5" t="str">
        <f>IF(F711="","",IFERROR(CONCATENATE("PEUA",VLOOKUP(ESTADO,REPORTE!AV$2:AW$33,2,0),DIDTRITO_FORM,CADER_FORM,IFERROR(INDEX(BS:BS,MATCH(DAY(F711),BR:BR,0),1),DAY(F711)),IFERROR(INDEX(BS:BS,MATCH(MONTH(F711),BR:BR,0),1),MONTH(F711)),YEAR(F711),G711),""))</f>
        <v/>
      </c>
      <c r="K711" s="2" t="str">
        <f>IFERROR(INDEX('padron cfe'!C:C,MATCH(DATOS!C711,'padron cfe'!A:A,0),1),"")</f>
        <v/>
      </c>
      <c r="L711" s="4" t="str">
        <f>IFERROR(IF(VLOOKUP(J711,J$2:L710,3,0)=0,"",VLOOKUP(J711,J$2:L710,3,0)),"")</f>
        <v/>
      </c>
      <c r="M711" s="4" t="str">
        <f>IFERROR(IF(VLOOKUP(J711,J$2:M710,4,0)=0,"",VLOOKUP(J711,J$2:M710,4,0)),"")</f>
        <v/>
      </c>
      <c r="Q711" s="5" t="str">
        <f t="shared" si="140"/>
        <v/>
      </c>
      <c r="S711"/>
      <c r="T711" s="2" t="str">
        <f>IFERROR(INDEX('padron cfe'!D:D,MATCH(DATOS!C711,'padron cfe'!A:A,0),1),"")</f>
        <v/>
      </c>
      <c r="Y711" s="6"/>
      <c r="AA711" s="4" t="str">
        <f t="shared" si="142"/>
        <v/>
      </c>
      <c r="AB711" s="4"/>
      <c r="AC711" s="4"/>
      <c r="AD711" s="4"/>
      <c r="AE711" s="2" t="str">
        <f>IFERROR(IF(INDEX(AE$1:AE710,MATCH(J711,J$1:J710,0),1)=0,"",INDEX(AE$1:AE710,MATCH(J711,J$1:J710,0),1)),"")</f>
        <v/>
      </c>
      <c r="AF711" s="2" t="str">
        <f>IFERROR(IF(INDEX(AF$1:AF710,MATCH(J711,J$1:J710,0),1)=0,"",INDEX(AF$1:AF710,MATCH(J711,J$1:J710,0),1)),"")</f>
        <v/>
      </c>
      <c r="AG711" s="2" t="str">
        <f>IFERROR(IF(INDEX(AG$1:AG710,MATCH(J711,J$1:J710,0),1)=0,"",INDEX(AG$1:AG710,MATCH(J711,J$1:J710,0),1)),"")</f>
        <v/>
      </c>
      <c r="AU711" s="7"/>
      <c r="AV711" s="47"/>
      <c r="AW711" s="66"/>
      <c r="AX711" s="66"/>
      <c r="AY711" s="66"/>
      <c r="AZ711" s="78"/>
      <c r="BA711" s="66"/>
      <c r="BB711" s="66"/>
      <c r="BC711" s="4"/>
      <c r="BD711" s="69"/>
      <c r="BG711" s="9"/>
      <c r="BM711" s="7" t="str">
        <f t="shared" ca="1" si="143"/>
        <v/>
      </c>
      <c r="BN711" s="75" t="str">
        <f t="shared" si="144"/>
        <v/>
      </c>
      <c r="BO711" s="75" t="str">
        <f t="shared" si="145"/>
        <v/>
      </c>
      <c r="BT711" s="5"/>
      <c r="BU711" s="4" t="str">
        <f>IF(IFERROR(VLOOKUP(C711,C712:C$1993,1,0),"")="","",COUNTIF(C:C,C711))</f>
        <v/>
      </c>
      <c r="BW711" s="5"/>
      <c r="BX711" s="5"/>
      <c r="BY711" s="5" t="str">
        <f>IF(B711="","",IF(BU711="",1+(MAX(BY$2:BY710)),""))</f>
        <v/>
      </c>
      <c r="BZ711" s="5" t="str">
        <f t="shared" si="146"/>
        <v/>
      </c>
      <c r="CA711" s="5" t="str">
        <f t="shared" si="147"/>
        <v/>
      </c>
      <c r="CB711" s="14" t="str">
        <f t="shared" si="148"/>
        <v/>
      </c>
      <c r="CC711" s="25"/>
      <c r="CD711" s="15"/>
      <c r="CE711" s="5" t="str">
        <f t="shared" si="139"/>
        <v/>
      </c>
      <c r="CG711" s="5"/>
      <c r="CH711" s="5" t="str">
        <f t="shared" si="149"/>
        <v/>
      </c>
      <c r="CI711" s="5" t="str">
        <f>IF(J711="","",IFERROR(IF(VLOOKUP(J711,J$2:J710,1,0)=0,"",""),J711))</f>
        <v/>
      </c>
      <c r="CJ711" s="22" t="str">
        <f>IF(CI711="","",(IFERROR(VLOOKUP(MID(CI711,1,1),$DA$2:DE$28,3,0),0)+IFERROR(VLOOKUP(MID(CI711,2,1),DA$2:DE$28,4,0),0)+IFERROR(VLOOKUP(MID(CI711,3,1),DA$2:DE$28,5,0),0)+(ROW(CI711)/1000000000000)))</f>
        <v/>
      </c>
      <c r="CK711" s="5"/>
      <c r="CL711" s="5">
        <v>710</v>
      </c>
      <c r="CM711" s="5" t="str">
        <f>IFERROR(VLOOKUP(CL711,CH$2:CI1787,2,0),"")</f>
        <v/>
      </c>
      <c r="CN711" s="5"/>
      <c r="CP711" s="5"/>
      <c r="DG711" s="5" t="e">
        <f>IF(REPORTE!AH$2="si",IF(C711=VALUE(REPORTE!C$22),IF(SUM(DG712:DG$1993),CONCATENATE(INT(B711),", "),INT(B711)),""),IF(C711=VALUE(REPORTE!C$21),IF(SUM(DG712:DG$1993),CONCATENATE(INT(B711),", "),INT(B711)),""))</f>
        <v>#VALUE!</v>
      </c>
      <c r="DK711" s="5"/>
      <c r="DL711" s="5"/>
      <c r="DM711" s="5"/>
      <c r="DN711" s="5"/>
    </row>
    <row r="712" spans="1:118" ht="15" customHeight="1" x14ac:dyDescent="0.25">
      <c r="A712" s="4" t="str">
        <f t="shared" ca="1" si="141"/>
        <v/>
      </c>
      <c r="B712" s="3"/>
      <c r="D712" s="1" t="str">
        <f>IFERROR(INDEX('padron cfe'!B:B,MATCH(DATOS!C712,'padron cfe'!A:A,0),1),"")</f>
        <v/>
      </c>
      <c r="H712" s="5" t="str">
        <f>IF(F712="","",IFERROR(CONCATENATE("PEUA",VLOOKUP(ESTADO,REPORTE!AV$2:AW$33,2,0),DIDTRITO_FORM,CADER_FORM,IFERROR(INDEX(BS:BS,MATCH(DAY(F712),BR:BR,0),1),DAY(F712)),IFERROR(INDEX(BS:BS,MATCH(MONTH(F712),BR:BR,0),1),MONTH(F712)),YEAR(F712),G712),""))</f>
        <v/>
      </c>
      <c r="K712" s="2" t="str">
        <f>IFERROR(INDEX('padron cfe'!C:C,MATCH(DATOS!C712,'padron cfe'!A:A,0),1),"")</f>
        <v/>
      </c>
      <c r="L712" s="4" t="str">
        <f>IFERROR(IF(VLOOKUP(J712,J$2:L711,3,0)=0,"",VLOOKUP(J712,J$2:L711,3,0)),"")</f>
        <v/>
      </c>
      <c r="M712" s="4" t="str">
        <f>IFERROR(IF(VLOOKUP(J712,J$2:M711,4,0)=0,"",VLOOKUP(J712,J$2:M711,4,0)),"")</f>
        <v/>
      </c>
      <c r="Q712" s="5" t="str">
        <f t="shared" si="140"/>
        <v/>
      </c>
      <c r="S712"/>
      <c r="T712" s="2" t="str">
        <f>IFERROR(INDEX('padron cfe'!D:D,MATCH(DATOS!C712,'padron cfe'!A:A,0),1),"")</f>
        <v/>
      </c>
      <c r="Y712" s="6"/>
      <c r="AA712" s="4" t="str">
        <f t="shared" si="142"/>
        <v/>
      </c>
      <c r="AB712" s="4"/>
      <c r="AC712" s="4"/>
      <c r="AD712" s="4"/>
      <c r="AE712" s="2" t="str">
        <f>IFERROR(IF(INDEX(AE$1:AE711,MATCH(J712,J$1:J711,0),1)=0,"",INDEX(AE$1:AE711,MATCH(J712,J$1:J711,0),1)),"")</f>
        <v/>
      </c>
      <c r="AF712" s="2" t="str">
        <f>IFERROR(IF(INDEX(AF$1:AF711,MATCH(J712,J$1:J711,0),1)=0,"",INDEX(AF$1:AF711,MATCH(J712,J$1:J711,0),1)),"")</f>
        <v/>
      </c>
      <c r="AG712" s="2" t="str">
        <f>IFERROR(IF(INDEX(AG$1:AG711,MATCH(J712,J$1:J711,0),1)=0,"",INDEX(AG$1:AG711,MATCH(J712,J$1:J711,0),1)),"")</f>
        <v/>
      </c>
      <c r="AU712" s="7"/>
      <c r="AV712" s="47"/>
      <c r="AW712" s="66"/>
      <c r="AX712" s="66"/>
      <c r="AY712" s="66"/>
      <c r="AZ712" s="78"/>
      <c r="BA712" s="66"/>
      <c r="BB712" s="66"/>
      <c r="BC712" s="4"/>
      <c r="BD712" s="69"/>
      <c r="BG712" s="9"/>
      <c r="BM712" s="7" t="str">
        <f t="shared" ca="1" si="143"/>
        <v/>
      </c>
      <c r="BN712" s="75" t="str">
        <f t="shared" si="144"/>
        <v/>
      </c>
      <c r="BO712" s="75" t="str">
        <f t="shared" si="145"/>
        <v/>
      </c>
      <c r="BT712" s="5"/>
      <c r="BU712" s="4" t="str">
        <f>IF(IFERROR(VLOOKUP(C712,C713:C$1993,1,0),"")="","",COUNTIF(C:C,C712))</f>
        <v/>
      </c>
      <c r="BW712" s="5"/>
      <c r="BX712" s="5"/>
      <c r="BY712" s="5" t="str">
        <f>IF(B712="","",IF(BU712="",1+(MAX(BY$2:BY711)),""))</f>
        <v/>
      </c>
      <c r="BZ712" s="5" t="str">
        <f t="shared" si="146"/>
        <v/>
      </c>
      <c r="CA712" s="5" t="str">
        <f t="shared" si="147"/>
        <v/>
      </c>
      <c r="CB712" s="14" t="str">
        <f t="shared" si="148"/>
        <v/>
      </c>
      <c r="CC712" s="25"/>
      <c r="CD712" s="15"/>
      <c r="CE712" s="5" t="str">
        <f t="shared" si="139"/>
        <v/>
      </c>
      <c r="CG712" s="5"/>
      <c r="CH712" s="5" t="str">
        <f t="shared" si="149"/>
        <v/>
      </c>
      <c r="CI712" s="5" t="str">
        <f>IF(J712="","",IFERROR(IF(VLOOKUP(J712,J$2:J711,1,0)=0,"",""),J712))</f>
        <v/>
      </c>
      <c r="CJ712" s="22" t="str">
        <f>IF(CI712="","",(IFERROR(VLOOKUP(MID(CI712,1,1),$DA$2:DE$28,3,0),0)+IFERROR(VLOOKUP(MID(CI712,2,1),DA$2:DE$28,4,0),0)+IFERROR(VLOOKUP(MID(CI712,3,1),DA$2:DE$28,5,0),0)+(ROW(CI712)/1000000000000)))</f>
        <v/>
      </c>
      <c r="CK712" s="5"/>
      <c r="CL712" s="5">
        <v>711</v>
      </c>
      <c r="CM712" s="5" t="str">
        <f>IFERROR(VLOOKUP(CL712,CH$2:CI1788,2,0),"")</f>
        <v/>
      </c>
      <c r="CN712" s="5"/>
      <c r="CP712" s="5"/>
      <c r="DG712" s="5" t="e">
        <f>IF(REPORTE!AH$2="si",IF(C712=VALUE(REPORTE!C$22),IF(SUM(DG713:DG$1993),CONCATENATE(INT(B712),", "),INT(B712)),""),IF(C712=VALUE(REPORTE!C$21),IF(SUM(DG713:DG$1993),CONCATENATE(INT(B712),", "),INT(B712)),""))</f>
        <v>#VALUE!</v>
      </c>
      <c r="DK712" s="5"/>
      <c r="DL712" s="5"/>
      <c r="DM712" s="5"/>
      <c r="DN712" s="5"/>
    </row>
    <row r="713" spans="1:118" ht="15" customHeight="1" x14ac:dyDescent="0.25">
      <c r="A713" s="4" t="str">
        <f t="shared" ca="1" si="141"/>
        <v/>
      </c>
      <c r="B713" s="3"/>
      <c r="D713" s="1" t="str">
        <f>IFERROR(INDEX('padron cfe'!B:B,MATCH(DATOS!C713,'padron cfe'!A:A,0),1),"")</f>
        <v/>
      </c>
      <c r="H713" s="5" t="str">
        <f>IF(F713="","",IFERROR(CONCATENATE("PEUA",VLOOKUP(ESTADO,REPORTE!AV$2:AW$33,2,0),DIDTRITO_FORM,CADER_FORM,IFERROR(INDEX(BS:BS,MATCH(DAY(F713),BR:BR,0),1),DAY(F713)),IFERROR(INDEX(BS:BS,MATCH(MONTH(F713),BR:BR,0),1),MONTH(F713)),YEAR(F713),G713),""))</f>
        <v/>
      </c>
      <c r="K713" s="2" t="str">
        <f>IFERROR(INDEX('padron cfe'!C:C,MATCH(DATOS!C713,'padron cfe'!A:A,0),1),"")</f>
        <v/>
      </c>
      <c r="L713" s="4" t="str">
        <f>IFERROR(IF(VLOOKUP(J713,J$2:L712,3,0)=0,"",VLOOKUP(J713,J$2:L712,3,0)),"")</f>
        <v/>
      </c>
      <c r="M713" s="4" t="str">
        <f>IFERROR(IF(VLOOKUP(J713,J$2:M712,4,0)=0,"",VLOOKUP(J713,J$2:M712,4,0)),"")</f>
        <v/>
      </c>
      <c r="Q713" s="5" t="str">
        <f t="shared" si="140"/>
        <v/>
      </c>
      <c r="S713"/>
      <c r="T713" s="2" t="str">
        <f>IFERROR(INDEX('padron cfe'!D:D,MATCH(DATOS!C713,'padron cfe'!A:A,0),1),"")</f>
        <v/>
      </c>
      <c r="Y713" s="6"/>
      <c r="AA713" s="4" t="str">
        <f t="shared" si="142"/>
        <v/>
      </c>
      <c r="AB713" s="4"/>
      <c r="AC713" s="4"/>
      <c r="AD713" s="4"/>
      <c r="AE713" s="2" t="str">
        <f>IFERROR(IF(INDEX(AE$1:AE712,MATCH(J713,J$1:J712,0),1)=0,"",INDEX(AE$1:AE712,MATCH(J713,J$1:J712,0),1)),"")</f>
        <v/>
      </c>
      <c r="AF713" s="2" t="str">
        <f>IFERROR(IF(INDEX(AF$1:AF712,MATCH(J713,J$1:J712,0),1)=0,"",INDEX(AF$1:AF712,MATCH(J713,J$1:J712,0),1)),"")</f>
        <v/>
      </c>
      <c r="AG713" s="2" t="str">
        <f>IFERROR(IF(INDEX(AG$1:AG712,MATCH(J713,J$1:J712,0),1)=0,"",INDEX(AG$1:AG712,MATCH(J713,J$1:J712,0),1)),"")</f>
        <v/>
      </c>
      <c r="AU713" s="7"/>
      <c r="AV713" s="47"/>
      <c r="AW713" s="66"/>
      <c r="AX713" s="66"/>
      <c r="AY713" s="66"/>
      <c r="AZ713" s="78"/>
      <c r="BA713" s="66"/>
      <c r="BB713" s="66"/>
      <c r="BC713" s="4"/>
      <c r="BD713" s="69"/>
      <c r="BG713" s="9"/>
      <c r="BM713" s="7" t="str">
        <f t="shared" ca="1" si="143"/>
        <v/>
      </c>
      <c r="BN713" s="75" t="str">
        <f t="shared" si="144"/>
        <v/>
      </c>
      <c r="BO713" s="75" t="str">
        <f t="shared" si="145"/>
        <v/>
      </c>
      <c r="BT713" s="5"/>
      <c r="BU713" s="4" t="str">
        <f>IF(IFERROR(VLOOKUP(C713,C714:C$1993,1,0),"")="","",COUNTIF(C:C,C713))</f>
        <v/>
      </c>
      <c r="BW713" s="5"/>
      <c r="BX713" s="5"/>
      <c r="BY713" s="5" t="str">
        <f>IF(B713="","",IF(BU713="",1+(MAX(BY$2:BY712)),""))</f>
        <v/>
      </c>
      <c r="BZ713" s="5" t="str">
        <f t="shared" si="146"/>
        <v/>
      </c>
      <c r="CA713" s="5" t="str">
        <f t="shared" si="147"/>
        <v/>
      </c>
      <c r="CB713" s="14" t="str">
        <f t="shared" si="148"/>
        <v/>
      </c>
      <c r="CC713" s="25"/>
      <c r="CD713" s="15"/>
      <c r="CE713" s="5" t="str">
        <f t="shared" si="139"/>
        <v/>
      </c>
      <c r="CG713" s="5"/>
      <c r="CH713" s="5" t="str">
        <f t="shared" si="149"/>
        <v/>
      </c>
      <c r="CI713" s="5" t="str">
        <f>IF(J713="","",IFERROR(IF(VLOOKUP(J713,J$2:J712,1,0)=0,"",""),J713))</f>
        <v/>
      </c>
      <c r="CJ713" s="22" t="str">
        <f>IF(CI713="","",(IFERROR(VLOOKUP(MID(CI713,1,1),$DA$2:DE$28,3,0),0)+IFERROR(VLOOKUP(MID(CI713,2,1),DA$2:DE$28,4,0),0)+IFERROR(VLOOKUP(MID(CI713,3,1),DA$2:DE$28,5,0),0)+(ROW(CI713)/1000000000000)))</f>
        <v/>
      </c>
      <c r="CK713" s="5"/>
      <c r="CL713" s="5">
        <v>712</v>
      </c>
      <c r="CM713" s="5" t="str">
        <f>IFERROR(VLOOKUP(CL713,CH$2:CI1789,2,0),"")</f>
        <v/>
      </c>
      <c r="CN713" s="5"/>
      <c r="CP713" s="5"/>
      <c r="DG713" s="5" t="e">
        <f>IF(REPORTE!AH$2="si",IF(C713=VALUE(REPORTE!C$22),IF(SUM(DG714:DG$1993),CONCATENATE(INT(B713),", "),INT(B713)),""),IF(C713=VALUE(REPORTE!C$21),IF(SUM(DG714:DG$1993),CONCATENATE(INT(B713),", "),INT(B713)),""))</f>
        <v>#VALUE!</v>
      </c>
      <c r="DK713" s="5"/>
      <c r="DL713" s="5"/>
      <c r="DM713" s="5"/>
      <c r="DN713" s="5"/>
    </row>
    <row r="714" spans="1:118" ht="15" customHeight="1" x14ac:dyDescent="0.25">
      <c r="A714" s="4" t="str">
        <f t="shared" ca="1" si="141"/>
        <v/>
      </c>
      <c r="B714" s="3"/>
      <c r="D714" s="1" t="str">
        <f>IFERROR(INDEX('padron cfe'!B:B,MATCH(DATOS!C714,'padron cfe'!A:A,0),1),"")</f>
        <v/>
      </c>
      <c r="H714" s="5" t="str">
        <f>IF(F714="","",IFERROR(CONCATENATE("PEUA",VLOOKUP(ESTADO,REPORTE!AV$2:AW$33,2,0),DIDTRITO_FORM,CADER_FORM,IFERROR(INDEX(BS:BS,MATCH(DAY(F714),BR:BR,0),1),DAY(F714)),IFERROR(INDEX(BS:BS,MATCH(MONTH(F714),BR:BR,0),1),MONTH(F714)),YEAR(F714),G714),""))</f>
        <v/>
      </c>
      <c r="K714" s="2" t="str">
        <f>IFERROR(INDEX('padron cfe'!C:C,MATCH(DATOS!C714,'padron cfe'!A:A,0),1),"")</f>
        <v/>
      </c>
      <c r="L714" s="4" t="str">
        <f>IFERROR(IF(VLOOKUP(J714,J$2:L713,3,0)=0,"",VLOOKUP(J714,J$2:L713,3,0)),"")</f>
        <v/>
      </c>
      <c r="M714" s="4" t="str">
        <f>IFERROR(IF(VLOOKUP(J714,J$2:M713,4,0)=0,"",VLOOKUP(J714,J$2:M713,4,0)),"")</f>
        <v/>
      </c>
      <c r="Q714" s="5" t="str">
        <f t="shared" si="140"/>
        <v/>
      </c>
      <c r="S714"/>
      <c r="T714" s="2" t="str">
        <f>IFERROR(INDEX('padron cfe'!D:D,MATCH(DATOS!C714,'padron cfe'!A:A,0),1),"")</f>
        <v/>
      </c>
      <c r="Y714" s="6"/>
      <c r="AA714" s="4" t="str">
        <f t="shared" si="142"/>
        <v/>
      </c>
      <c r="AB714" s="4"/>
      <c r="AC714" s="4"/>
      <c r="AD714" s="4"/>
      <c r="AE714" s="2" t="str">
        <f>IFERROR(IF(INDEX(AE$1:AE713,MATCH(J714,J$1:J713,0),1)=0,"",INDEX(AE$1:AE713,MATCH(J714,J$1:J713,0),1)),"")</f>
        <v/>
      </c>
      <c r="AF714" s="2" t="str">
        <f>IFERROR(IF(INDEX(AF$1:AF713,MATCH(J714,J$1:J713,0),1)=0,"",INDEX(AF$1:AF713,MATCH(J714,J$1:J713,0),1)),"")</f>
        <v/>
      </c>
      <c r="AG714" s="2" t="str">
        <f>IFERROR(IF(INDEX(AG$1:AG713,MATCH(J714,J$1:J713,0),1)=0,"",INDEX(AG$1:AG713,MATCH(J714,J$1:J713,0),1)),"")</f>
        <v/>
      </c>
      <c r="AU714" s="7"/>
      <c r="AV714" s="47"/>
      <c r="AW714" s="66"/>
      <c r="AX714" s="66"/>
      <c r="AY714" s="66"/>
      <c r="AZ714" s="78"/>
      <c r="BA714" s="66"/>
      <c r="BB714" s="66"/>
      <c r="BC714" s="4"/>
      <c r="BD714" s="69"/>
      <c r="BG714" s="9"/>
      <c r="BM714" s="7" t="str">
        <f t="shared" ca="1" si="143"/>
        <v/>
      </c>
      <c r="BN714" s="75" t="str">
        <f t="shared" si="144"/>
        <v/>
      </c>
      <c r="BO714" s="75" t="str">
        <f t="shared" si="145"/>
        <v/>
      </c>
      <c r="BT714" s="5"/>
      <c r="BU714" s="4" t="str">
        <f>IF(IFERROR(VLOOKUP(C714,C715:C$1993,1,0),"")="","",COUNTIF(C:C,C714))</f>
        <v/>
      </c>
      <c r="BW714" s="5"/>
      <c r="BX714" s="5"/>
      <c r="BY714" s="5" t="str">
        <f>IF(B714="","",IF(BU714="",1+(MAX(BY$2:BY713)),""))</f>
        <v/>
      </c>
      <c r="BZ714" s="5" t="str">
        <f t="shared" si="146"/>
        <v/>
      </c>
      <c r="CA714" s="5" t="str">
        <f t="shared" si="147"/>
        <v/>
      </c>
      <c r="CB714" s="14" t="str">
        <f t="shared" si="148"/>
        <v/>
      </c>
      <c r="CC714" s="25"/>
      <c r="CD714" s="15"/>
      <c r="CE714" s="5" t="str">
        <f t="shared" si="139"/>
        <v/>
      </c>
      <c r="CG714" s="5"/>
      <c r="CH714" s="5" t="str">
        <f t="shared" si="149"/>
        <v/>
      </c>
      <c r="CI714" s="5" t="str">
        <f>IF(J714="","",IFERROR(IF(VLOOKUP(J714,J$2:J713,1,0)=0,"",""),J714))</f>
        <v/>
      </c>
      <c r="CJ714" s="22" t="str">
        <f>IF(CI714="","",(IFERROR(VLOOKUP(MID(CI714,1,1),$DA$2:DE$28,3,0),0)+IFERROR(VLOOKUP(MID(CI714,2,1),DA$2:DE$28,4,0),0)+IFERROR(VLOOKUP(MID(CI714,3,1),DA$2:DE$28,5,0),0)+(ROW(CI714)/1000000000000)))</f>
        <v/>
      </c>
      <c r="CK714" s="5"/>
      <c r="CL714" s="5">
        <v>713</v>
      </c>
      <c r="CM714" s="5" t="str">
        <f>IFERROR(VLOOKUP(CL714,CH$2:CI1790,2,0),"")</f>
        <v/>
      </c>
      <c r="CN714" s="5"/>
      <c r="CP714" s="5"/>
      <c r="DG714" s="5" t="e">
        <f>IF(REPORTE!AH$2="si",IF(C714=VALUE(REPORTE!C$22),IF(SUM(DG715:DG$1993),CONCATENATE(INT(B714),", "),INT(B714)),""),IF(C714=VALUE(REPORTE!C$21),IF(SUM(DG715:DG$1993),CONCATENATE(INT(B714),", "),INT(B714)),""))</f>
        <v>#VALUE!</v>
      </c>
      <c r="DK714" s="5"/>
      <c r="DL714" s="5"/>
      <c r="DM714" s="5"/>
      <c r="DN714" s="5"/>
    </row>
    <row r="715" spans="1:118" ht="15" customHeight="1" x14ac:dyDescent="0.25">
      <c r="A715" s="4" t="str">
        <f t="shared" ca="1" si="141"/>
        <v/>
      </c>
      <c r="B715" s="3"/>
      <c r="D715" s="1" t="str">
        <f>IFERROR(INDEX('padron cfe'!B:B,MATCH(DATOS!C715,'padron cfe'!A:A,0),1),"")</f>
        <v/>
      </c>
      <c r="H715" s="5" t="str">
        <f>IF(F715="","",IFERROR(CONCATENATE("PEUA",VLOOKUP(ESTADO,REPORTE!AV$2:AW$33,2,0),DIDTRITO_FORM,CADER_FORM,IFERROR(INDEX(BS:BS,MATCH(DAY(F715),BR:BR,0),1),DAY(F715)),IFERROR(INDEX(BS:BS,MATCH(MONTH(F715),BR:BR,0),1),MONTH(F715)),YEAR(F715),G715),""))</f>
        <v/>
      </c>
      <c r="K715" s="2" t="str">
        <f>IFERROR(INDEX('padron cfe'!C:C,MATCH(DATOS!C715,'padron cfe'!A:A,0),1),"")</f>
        <v/>
      </c>
      <c r="L715" s="4" t="str">
        <f>IFERROR(IF(VLOOKUP(J715,J$2:L714,3,0)=0,"",VLOOKUP(J715,J$2:L714,3,0)),"")</f>
        <v/>
      </c>
      <c r="M715" s="4" t="str">
        <f>IFERROR(IF(VLOOKUP(J715,J$2:M714,4,0)=0,"",VLOOKUP(J715,J$2:M714,4,0)),"")</f>
        <v/>
      </c>
      <c r="Q715" s="5" t="str">
        <f t="shared" si="140"/>
        <v/>
      </c>
      <c r="S715"/>
      <c r="T715" s="2" t="str">
        <f>IFERROR(INDEX('padron cfe'!D:D,MATCH(DATOS!C715,'padron cfe'!A:A,0),1),"")</f>
        <v/>
      </c>
      <c r="Y715" s="6"/>
      <c r="AA715" s="4" t="str">
        <f t="shared" si="142"/>
        <v/>
      </c>
      <c r="AB715" s="4"/>
      <c r="AC715" s="4"/>
      <c r="AD715" s="4"/>
      <c r="AE715" s="2" t="str">
        <f>IFERROR(IF(INDEX(AE$1:AE714,MATCH(J715,J$1:J714,0),1)=0,"",INDEX(AE$1:AE714,MATCH(J715,J$1:J714,0),1)),"")</f>
        <v/>
      </c>
      <c r="AF715" s="2" t="str">
        <f>IFERROR(IF(INDEX(AF$1:AF714,MATCH(J715,J$1:J714,0),1)=0,"",INDEX(AF$1:AF714,MATCH(J715,J$1:J714,0),1)),"")</f>
        <v/>
      </c>
      <c r="AG715" s="2" t="str">
        <f>IFERROR(IF(INDEX(AG$1:AG714,MATCH(J715,J$1:J714,0),1)=0,"",INDEX(AG$1:AG714,MATCH(J715,J$1:J714,0),1)),"")</f>
        <v/>
      </c>
      <c r="AU715" s="7"/>
      <c r="AV715" s="47"/>
      <c r="AW715" s="66"/>
      <c r="AX715" s="66"/>
      <c r="AY715" s="66"/>
      <c r="AZ715" s="78"/>
      <c r="BA715" s="66"/>
      <c r="BB715" s="66"/>
      <c r="BC715" s="4"/>
      <c r="BD715" s="69"/>
      <c r="BG715" s="9"/>
      <c r="BM715" s="7" t="str">
        <f t="shared" ca="1" si="143"/>
        <v/>
      </c>
      <c r="BN715" s="75" t="str">
        <f t="shared" si="144"/>
        <v/>
      </c>
      <c r="BO715" s="75" t="str">
        <f t="shared" si="145"/>
        <v/>
      </c>
      <c r="BT715" s="5"/>
      <c r="BU715" s="4" t="str">
        <f>IF(IFERROR(VLOOKUP(C715,C716:C$1993,1,0),"")="","",COUNTIF(C:C,C715))</f>
        <v/>
      </c>
      <c r="BW715" s="5"/>
      <c r="BX715" s="5"/>
      <c r="BY715" s="5" t="str">
        <f>IF(B715="","",IF(BU715="",1+(MAX(BY$2:BY714)),""))</f>
        <v/>
      </c>
      <c r="BZ715" s="5" t="str">
        <f t="shared" si="146"/>
        <v/>
      </c>
      <c r="CA715" s="5" t="str">
        <f t="shared" si="147"/>
        <v/>
      </c>
      <c r="CB715" s="14" t="str">
        <f t="shared" si="148"/>
        <v/>
      </c>
      <c r="CC715" s="25"/>
      <c r="CD715" s="15"/>
      <c r="CE715" s="5" t="str">
        <f t="shared" si="139"/>
        <v/>
      </c>
      <c r="CG715" s="5"/>
      <c r="CH715" s="5" t="str">
        <f t="shared" si="149"/>
        <v/>
      </c>
      <c r="CI715" s="5" t="str">
        <f>IF(J715="","",IFERROR(IF(VLOOKUP(J715,J$2:J714,1,0)=0,"",""),J715))</f>
        <v/>
      </c>
      <c r="CJ715" s="22" t="str">
        <f>IF(CI715="","",(IFERROR(VLOOKUP(MID(CI715,1,1),$DA$2:DE$28,3,0),0)+IFERROR(VLOOKUP(MID(CI715,2,1),DA$2:DE$28,4,0),0)+IFERROR(VLOOKUP(MID(CI715,3,1),DA$2:DE$28,5,0),0)+(ROW(CI715)/1000000000000)))</f>
        <v/>
      </c>
      <c r="CK715" s="5"/>
      <c r="CL715" s="5">
        <v>714</v>
      </c>
      <c r="CM715" s="5" t="str">
        <f>IFERROR(VLOOKUP(CL715,CH$2:CI1791,2,0),"")</f>
        <v/>
      </c>
      <c r="CN715" s="5"/>
      <c r="CP715" s="5"/>
      <c r="DG715" s="5" t="e">
        <f>IF(REPORTE!AH$2="si",IF(C715=VALUE(REPORTE!C$22),IF(SUM(DG716:DG$1993),CONCATENATE(INT(B715),", "),INT(B715)),""),IF(C715=VALUE(REPORTE!C$21),IF(SUM(DG716:DG$1993),CONCATENATE(INT(B715),", "),INT(B715)),""))</f>
        <v>#VALUE!</v>
      </c>
      <c r="DK715" s="5"/>
      <c r="DL715" s="5"/>
      <c r="DM715" s="5"/>
      <c r="DN715" s="5"/>
    </row>
    <row r="716" spans="1:118" ht="15" customHeight="1" x14ac:dyDescent="0.25">
      <c r="A716" s="4" t="str">
        <f t="shared" ca="1" si="141"/>
        <v/>
      </c>
      <c r="B716" s="3"/>
      <c r="D716" s="1" t="str">
        <f>IFERROR(INDEX('padron cfe'!B:B,MATCH(DATOS!C716,'padron cfe'!A:A,0),1),"")</f>
        <v/>
      </c>
      <c r="H716" s="5" t="str">
        <f>IF(F716="","",IFERROR(CONCATENATE("PEUA",VLOOKUP(ESTADO,REPORTE!AV$2:AW$33,2,0),DIDTRITO_FORM,CADER_FORM,IFERROR(INDEX(BS:BS,MATCH(DAY(F716),BR:BR,0),1),DAY(F716)),IFERROR(INDEX(BS:BS,MATCH(MONTH(F716),BR:BR,0),1),MONTH(F716)),YEAR(F716),G716),""))</f>
        <v/>
      </c>
      <c r="K716" s="2" t="str">
        <f>IFERROR(INDEX('padron cfe'!C:C,MATCH(DATOS!C716,'padron cfe'!A:A,0),1),"")</f>
        <v/>
      </c>
      <c r="L716" s="4" t="str">
        <f>IFERROR(IF(VLOOKUP(J716,J$2:L715,3,0)=0,"",VLOOKUP(J716,J$2:L715,3,0)),"")</f>
        <v/>
      </c>
      <c r="M716" s="4" t="str">
        <f>IFERROR(IF(VLOOKUP(J716,J$2:M715,4,0)=0,"",VLOOKUP(J716,J$2:M715,4,0)),"")</f>
        <v/>
      </c>
      <c r="Q716" s="5" t="str">
        <f t="shared" si="140"/>
        <v/>
      </c>
      <c r="S716"/>
      <c r="T716" s="2" t="str">
        <f>IFERROR(INDEX('padron cfe'!D:D,MATCH(DATOS!C716,'padron cfe'!A:A,0),1),"")</f>
        <v/>
      </c>
      <c r="Y716" s="6"/>
      <c r="AA716" s="4" t="str">
        <f t="shared" si="142"/>
        <v/>
      </c>
      <c r="AB716" s="4"/>
      <c r="AC716" s="4"/>
      <c r="AD716" s="4"/>
      <c r="AE716" s="2" t="str">
        <f>IFERROR(IF(INDEX(AE$1:AE715,MATCH(J716,J$1:J715,0),1)=0,"",INDEX(AE$1:AE715,MATCH(J716,J$1:J715,0),1)),"")</f>
        <v/>
      </c>
      <c r="AF716" s="2" t="str">
        <f>IFERROR(IF(INDEX(AF$1:AF715,MATCH(J716,J$1:J715,0),1)=0,"",INDEX(AF$1:AF715,MATCH(J716,J$1:J715,0),1)),"")</f>
        <v/>
      </c>
      <c r="AG716" s="2" t="str">
        <f>IFERROR(IF(INDEX(AG$1:AG715,MATCH(J716,J$1:J715,0),1)=0,"",INDEX(AG$1:AG715,MATCH(J716,J$1:J715,0),1)),"")</f>
        <v/>
      </c>
      <c r="AU716" s="7"/>
      <c r="AV716" s="47"/>
      <c r="AW716" s="66"/>
      <c r="AX716" s="66"/>
      <c r="AY716" s="66"/>
      <c r="AZ716" s="78"/>
      <c r="BA716" s="66"/>
      <c r="BB716" s="66"/>
      <c r="BC716" s="4"/>
      <c r="BD716" s="69"/>
      <c r="BG716" s="9"/>
      <c r="BM716" s="7" t="str">
        <f t="shared" ca="1" si="143"/>
        <v/>
      </c>
      <c r="BN716" s="75" t="str">
        <f t="shared" si="144"/>
        <v/>
      </c>
      <c r="BO716" s="75" t="str">
        <f t="shared" si="145"/>
        <v/>
      </c>
      <c r="BT716" s="5"/>
      <c r="BU716" s="4" t="str">
        <f>IF(IFERROR(VLOOKUP(C716,C717:C$1993,1,0),"")="","",COUNTIF(C:C,C716))</f>
        <v/>
      </c>
      <c r="BW716" s="5"/>
      <c r="BX716" s="5"/>
      <c r="BY716" s="5" t="str">
        <f>IF(B716="","",IF(BU716="",1+(MAX(BY$2:BY715)),""))</f>
        <v/>
      </c>
      <c r="BZ716" s="5" t="str">
        <f t="shared" si="146"/>
        <v/>
      </c>
      <c r="CA716" s="5" t="str">
        <f t="shared" si="147"/>
        <v/>
      </c>
      <c r="CB716" s="14" t="str">
        <f t="shared" si="148"/>
        <v/>
      </c>
      <c r="CC716" s="25"/>
      <c r="CD716" s="15"/>
      <c r="CE716" s="5" t="str">
        <f t="shared" si="139"/>
        <v/>
      </c>
      <c r="CG716" s="5"/>
      <c r="CH716" s="5" t="str">
        <f t="shared" si="149"/>
        <v/>
      </c>
      <c r="CI716" s="5" t="str">
        <f>IF(J716="","",IFERROR(IF(VLOOKUP(J716,J$2:J715,1,0)=0,"",""),J716))</f>
        <v/>
      </c>
      <c r="CJ716" s="22" t="str">
        <f>IF(CI716="","",(IFERROR(VLOOKUP(MID(CI716,1,1),$DA$2:DE$28,3,0),0)+IFERROR(VLOOKUP(MID(CI716,2,1),DA$2:DE$28,4,0),0)+IFERROR(VLOOKUP(MID(CI716,3,1),DA$2:DE$28,5,0),0)+(ROW(CI716)/1000000000000)))</f>
        <v/>
      </c>
      <c r="CK716" s="5"/>
      <c r="CL716" s="5">
        <v>715</v>
      </c>
      <c r="CM716" s="5" t="str">
        <f>IFERROR(VLOOKUP(CL716,CH$2:CI1792,2,0),"")</f>
        <v/>
      </c>
      <c r="CN716" s="5"/>
      <c r="CP716" s="5"/>
      <c r="DG716" s="5" t="e">
        <f>IF(REPORTE!AH$2="si",IF(C716=VALUE(REPORTE!C$22),IF(SUM(DG717:DG$1993),CONCATENATE(INT(B716),", "),INT(B716)),""),IF(C716=VALUE(REPORTE!C$21),IF(SUM(DG717:DG$1993),CONCATENATE(INT(B716),", "),INT(B716)),""))</f>
        <v>#VALUE!</v>
      </c>
      <c r="DH716" s="5" t="e">
        <f>CONCATENATE(DG716,DG717,DG718,DG719,DG720,DG721,DG722,DG723,DG724,DG725,DG726,DG727,DG728,DG729,DG730,DG731,DG732,DG733,DG734,DG735,DG736,DG737,DG738,DG739,DG740,DG741,DG742,DG743,DG744,DG745,DG746,DG747,DG748,DG749,DG750,DG751,DG752,DG753,DG754,DG755,DG756,DG757)</f>
        <v>#VALUE!</v>
      </c>
      <c r="DK716" s="5"/>
      <c r="DL716" s="5"/>
      <c r="DM716" s="5"/>
      <c r="DN716" s="5"/>
    </row>
    <row r="717" spans="1:118" ht="15" customHeight="1" x14ac:dyDescent="0.25">
      <c r="A717" s="4" t="str">
        <f t="shared" ca="1" si="141"/>
        <v/>
      </c>
      <c r="B717" s="3"/>
      <c r="D717" s="1" t="str">
        <f>IFERROR(INDEX('padron cfe'!B:B,MATCH(DATOS!C717,'padron cfe'!A:A,0),1),"")</f>
        <v/>
      </c>
      <c r="H717" s="5" t="str">
        <f>IF(F717="","",IFERROR(CONCATENATE("PEUA",VLOOKUP(ESTADO,REPORTE!AV$2:AW$33,2,0),DIDTRITO_FORM,CADER_FORM,IFERROR(INDEX(BS:BS,MATCH(DAY(F717),BR:BR,0),1),DAY(F717)),IFERROR(INDEX(BS:BS,MATCH(MONTH(F717),BR:BR,0),1),MONTH(F717)),YEAR(F717),G717),""))</f>
        <v/>
      </c>
      <c r="K717" s="2" t="str">
        <f>IFERROR(INDEX('padron cfe'!C:C,MATCH(DATOS!C717,'padron cfe'!A:A,0),1),"")</f>
        <v/>
      </c>
      <c r="L717" s="4" t="str">
        <f>IFERROR(IF(VLOOKUP(J717,J$2:L716,3,0)=0,"",VLOOKUP(J717,J$2:L716,3,0)),"")</f>
        <v/>
      </c>
      <c r="M717" s="4" t="str">
        <f>IFERROR(IF(VLOOKUP(J717,J$2:M716,4,0)=0,"",VLOOKUP(J717,J$2:M716,4,0)),"")</f>
        <v/>
      </c>
      <c r="Q717" s="5" t="str">
        <f t="shared" si="140"/>
        <v/>
      </c>
      <c r="S717"/>
      <c r="T717" s="2" t="str">
        <f>IFERROR(INDEX('padron cfe'!D:D,MATCH(DATOS!C717,'padron cfe'!A:A,0),1),"")</f>
        <v/>
      </c>
      <c r="Y717" s="6"/>
      <c r="AA717" s="4" t="str">
        <f t="shared" si="142"/>
        <v/>
      </c>
      <c r="AB717" s="4"/>
      <c r="AC717" s="4"/>
      <c r="AD717" s="4"/>
      <c r="AE717" s="2" t="str">
        <f>IFERROR(IF(INDEX(AE$1:AE716,MATCH(J717,J$1:J716,0),1)=0,"",INDEX(AE$1:AE716,MATCH(J717,J$1:J716,0),1)),"")</f>
        <v/>
      </c>
      <c r="AF717" s="2" t="str">
        <f>IFERROR(IF(INDEX(AF$1:AF716,MATCH(J717,J$1:J716,0),1)=0,"",INDEX(AF$1:AF716,MATCH(J717,J$1:J716,0),1)),"")</f>
        <v/>
      </c>
      <c r="AG717" s="2" t="str">
        <f>IFERROR(IF(INDEX(AG$1:AG716,MATCH(J717,J$1:J716,0),1)=0,"",INDEX(AG$1:AG716,MATCH(J717,J$1:J716,0),1)),"")</f>
        <v/>
      </c>
      <c r="AU717" s="7"/>
      <c r="AV717" s="47"/>
      <c r="AW717" s="66"/>
      <c r="AX717" s="66"/>
      <c r="AY717" s="66"/>
      <c r="AZ717" s="78"/>
      <c r="BA717" s="66"/>
      <c r="BB717" s="66"/>
      <c r="BC717" s="4"/>
      <c r="BD717" s="69"/>
      <c r="BG717" s="9"/>
      <c r="BM717" s="7" t="str">
        <f t="shared" ca="1" si="143"/>
        <v/>
      </c>
      <c r="BN717" s="75" t="str">
        <f t="shared" si="144"/>
        <v/>
      </c>
      <c r="BO717" s="75" t="str">
        <f t="shared" si="145"/>
        <v/>
      </c>
      <c r="BT717" s="5"/>
      <c r="BU717" s="4" t="str">
        <f>IF(IFERROR(VLOOKUP(C717,C718:C$1993,1,0),"")="","",COUNTIF(C:C,C717))</f>
        <v/>
      </c>
      <c r="BW717" s="5"/>
      <c r="BX717" s="5"/>
      <c r="BY717" s="5" t="str">
        <f>IF(B717="","",IF(BU717="",1+(MAX(BY$2:BY716)),""))</f>
        <v/>
      </c>
      <c r="BZ717" s="5" t="str">
        <f t="shared" si="146"/>
        <v/>
      </c>
      <c r="CA717" s="5" t="str">
        <f t="shared" si="147"/>
        <v/>
      </c>
      <c r="CB717" s="14" t="str">
        <f t="shared" si="148"/>
        <v/>
      </c>
      <c r="CC717" s="25"/>
      <c r="CD717" s="15"/>
      <c r="CE717" s="5" t="str">
        <f t="shared" si="139"/>
        <v/>
      </c>
      <c r="CG717" s="5"/>
      <c r="CH717" s="5" t="str">
        <f t="shared" si="149"/>
        <v/>
      </c>
      <c r="CI717" s="5" t="str">
        <f>IF(J717="","",IFERROR(IF(VLOOKUP(J717,J$2:J716,1,0)=0,"",""),J717))</f>
        <v/>
      </c>
      <c r="CJ717" s="22" t="str">
        <f>IF(CI717="","",(IFERROR(VLOOKUP(MID(CI717,1,1),$DA$2:DE$28,3,0),0)+IFERROR(VLOOKUP(MID(CI717,2,1),DA$2:DE$28,4,0),0)+IFERROR(VLOOKUP(MID(CI717,3,1),DA$2:DE$28,5,0),0)+(ROW(CI717)/1000000000000)))</f>
        <v/>
      </c>
      <c r="CK717" s="5"/>
      <c r="CL717" s="5">
        <v>716</v>
      </c>
      <c r="CM717" s="5" t="str">
        <f>IFERROR(VLOOKUP(CL717,CH$2:CI1793,2,0),"")</f>
        <v/>
      </c>
      <c r="CN717" s="5"/>
      <c r="CP717" s="5"/>
      <c r="DG717" s="5" t="e">
        <f>IF(REPORTE!AH$2="si",IF(C717=VALUE(REPORTE!C$22),IF(SUM(DG718:DG$1993),CONCATENATE(INT(B717),", "),INT(B717)),""),IF(C717=VALUE(REPORTE!C$21),IF(SUM(DG718:DG$1993),CONCATENATE(INT(B717),", "),INT(B717)),""))</f>
        <v>#VALUE!</v>
      </c>
      <c r="DK717" s="5"/>
      <c r="DL717" s="5"/>
      <c r="DM717" s="5"/>
      <c r="DN717" s="5"/>
    </row>
    <row r="718" spans="1:118" ht="15" customHeight="1" x14ac:dyDescent="0.25">
      <c r="A718" s="4" t="str">
        <f t="shared" ca="1" si="141"/>
        <v/>
      </c>
      <c r="B718" s="3"/>
      <c r="D718" s="1" t="str">
        <f>IFERROR(INDEX('padron cfe'!B:B,MATCH(DATOS!C718,'padron cfe'!A:A,0),1),"")</f>
        <v/>
      </c>
      <c r="H718" s="5" t="str">
        <f>IF(F718="","",IFERROR(CONCATENATE("PEUA",VLOOKUP(ESTADO,REPORTE!AV$2:AW$33,2,0),DIDTRITO_FORM,CADER_FORM,IFERROR(INDEX(BS:BS,MATCH(DAY(F718),BR:BR,0),1),DAY(F718)),IFERROR(INDEX(BS:BS,MATCH(MONTH(F718),BR:BR,0),1),MONTH(F718)),YEAR(F718),G718),""))</f>
        <v/>
      </c>
      <c r="K718" s="2" t="str">
        <f>IFERROR(INDEX('padron cfe'!C:C,MATCH(DATOS!C718,'padron cfe'!A:A,0),1),"")</f>
        <v/>
      </c>
      <c r="L718" s="4" t="str">
        <f>IFERROR(IF(VLOOKUP(J718,J$2:L717,3,0)=0,"",VLOOKUP(J718,J$2:L717,3,0)),"")</f>
        <v/>
      </c>
      <c r="M718" s="4" t="str">
        <f>IFERROR(IF(VLOOKUP(J718,J$2:M717,4,0)=0,"",VLOOKUP(J718,J$2:M717,4,0)),"")</f>
        <v/>
      </c>
      <c r="Q718" s="5" t="str">
        <f t="shared" si="140"/>
        <v/>
      </c>
      <c r="S718"/>
      <c r="T718" s="2" t="str">
        <f>IFERROR(INDEX('padron cfe'!D:D,MATCH(DATOS!C718,'padron cfe'!A:A,0),1),"")</f>
        <v/>
      </c>
      <c r="Y718" s="6"/>
      <c r="AA718" s="4" t="str">
        <f t="shared" si="142"/>
        <v/>
      </c>
      <c r="AB718" s="4"/>
      <c r="AC718" s="4"/>
      <c r="AD718" s="4"/>
      <c r="AE718" s="2" t="str">
        <f>IFERROR(IF(INDEX(AE$1:AE717,MATCH(J718,J$1:J717,0),1)=0,"",INDEX(AE$1:AE717,MATCH(J718,J$1:J717,0),1)),"")</f>
        <v/>
      </c>
      <c r="AF718" s="2" t="str">
        <f>IFERROR(IF(INDEX(AF$1:AF717,MATCH(J718,J$1:J717,0),1)=0,"",INDEX(AF$1:AF717,MATCH(J718,J$1:J717,0),1)),"")</f>
        <v/>
      </c>
      <c r="AG718" s="2" t="str">
        <f>IFERROR(IF(INDEX(AG$1:AG717,MATCH(J718,J$1:J717,0),1)=0,"",INDEX(AG$1:AG717,MATCH(J718,J$1:J717,0),1)),"")</f>
        <v/>
      </c>
      <c r="AU718" s="7"/>
      <c r="AV718" s="47"/>
      <c r="AW718" s="66"/>
      <c r="AX718" s="66"/>
      <c r="AY718" s="66"/>
      <c r="AZ718" s="78"/>
      <c r="BA718" s="66"/>
      <c r="BB718" s="66"/>
      <c r="BC718" s="4"/>
      <c r="BD718" s="69"/>
      <c r="BG718" s="9"/>
      <c r="BM718" s="7" t="str">
        <f t="shared" ca="1" si="143"/>
        <v/>
      </c>
      <c r="BN718" s="75" t="str">
        <f t="shared" si="144"/>
        <v/>
      </c>
      <c r="BO718" s="75" t="str">
        <f t="shared" si="145"/>
        <v/>
      </c>
      <c r="BT718" s="5"/>
      <c r="BU718" s="4" t="str">
        <f>IF(IFERROR(VLOOKUP(C718,C719:C$1993,1,0),"")="","",COUNTIF(C:C,C718))</f>
        <v/>
      </c>
      <c r="BW718" s="5"/>
      <c r="BX718" s="5"/>
      <c r="BY718" s="5" t="str">
        <f>IF(B718="","",IF(BU718="",1+(MAX(BY$2:BY717)),""))</f>
        <v/>
      </c>
      <c r="BZ718" s="5" t="str">
        <f t="shared" si="146"/>
        <v/>
      </c>
      <c r="CA718" s="5" t="str">
        <f t="shared" si="147"/>
        <v/>
      </c>
      <c r="CB718" s="14" t="str">
        <f t="shared" si="148"/>
        <v/>
      </c>
      <c r="CC718" s="25"/>
      <c r="CD718" s="15"/>
      <c r="CE718" s="5" t="str">
        <f t="shared" si="139"/>
        <v/>
      </c>
      <c r="CG718" s="5"/>
      <c r="CH718" s="5" t="str">
        <f t="shared" si="149"/>
        <v/>
      </c>
      <c r="CI718" s="5" t="str">
        <f>IF(J718="","",IFERROR(IF(VLOOKUP(J718,J$2:J717,1,0)=0,"",""),J718))</f>
        <v/>
      </c>
      <c r="CJ718" s="22" t="str">
        <f>IF(CI718="","",(IFERROR(VLOOKUP(MID(CI718,1,1),$DA$2:DE$28,3,0),0)+IFERROR(VLOOKUP(MID(CI718,2,1),DA$2:DE$28,4,0),0)+IFERROR(VLOOKUP(MID(CI718,3,1),DA$2:DE$28,5,0),0)+(ROW(CI718)/1000000000000)))</f>
        <v/>
      </c>
      <c r="CK718" s="5"/>
      <c r="CL718" s="5">
        <v>717</v>
      </c>
      <c r="CM718" s="5" t="str">
        <f>IFERROR(VLOOKUP(CL718,CH$2:CI1794,2,0),"")</f>
        <v/>
      </c>
      <c r="CN718" s="5"/>
      <c r="CP718" s="5"/>
      <c r="DG718" s="5" t="e">
        <f>IF(REPORTE!AH$2="si",IF(C718=VALUE(REPORTE!C$22),IF(SUM(DG719:DG$1993),CONCATENATE(INT(B718),", "),INT(B718)),""),IF(C718=VALUE(REPORTE!C$21),IF(SUM(DG719:DG$1993),CONCATENATE(INT(B718),", "),INT(B718)),""))</f>
        <v>#VALUE!</v>
      </c>
      <c r="DK718" s="5"/>
      <c r="DL718" s="5"/>
      <c r="DM718" s="5"/>
      <c r="DN718" s="5"/>
    </row>
    <row r="719" spans="1:118" ht="15" customHeight="1" x14ac:dyDescent="0.25">
      <c r="A719" s="4" t="str">
        <f t="shared" ca="1" si="141"/>
        <v/>
      </c>
      <c r="B719" s="3"/>
      <c r="D719" s="1" t="str">
        <f>IFERROR(INDEX('padron cfe'!B:B,MATCH(DATOS!C719,'padron cfe'!A:A,0),1),"")</f>
        <v/>
      </c>
      <c r="H719" s="5" t="str">
        <f>IF(F719="","",IFERROR(CONCATENATE("PEUA",VLOOKUP(ESTADO,REPORTE!AV$2:AW$33,2,0),DIDTRITO_FORM,CADER_FORM,IFERROR(INDEX(BS:BS,MATCH(DAY(F719),BR:BR,0),1),DAY(F719)),IFERROR(INDEX(BS:BS,MATCH(MONTH(F719),BR:BR,0),1),MONTH(F719)),YEAR(F719),G719),""))</f>
        <v/>
      </c>
      <c r="K719" s="2" t="str">
        <f>IFERROR(INDEX('padron cfe'!C:C,MATCH(DATOS!C719,'padron cfe'!A:A,0),1),"")</f>
        <v/>
      </c>
      <c r="L719" s="4" t="str">
        <f>IFERROR(IF(VLOOKUP(J719,J$2:L718,3,0)=0,"",VLOOKUP(J719,J$2:L718,3,0)),"")</f>
        <v/>
      </c>
      <c r="M719" s="4" t="str">
        <f>IFERROR(IF(VLOOKUP(J719,J$2:M718,4,0)=0,"",VLOOKUP(J719,J$2:M718,4,0)),"")</f>
        <v/>
      </c>
      <c r="Q719" s="5" t="str">
        <f t="shared" si="140"/>
        <v/>
      </c>
      <c r="S719"/>
      <c r="T719" s="2" t="str">
        <f>IFERROR(INDEX('padron cfe'!D:D,MATCH(DATOS!C719,'padron cfe'!A:A,0),1),"")</f>
        <v/>
      </c>
      <c r="Y719" s="6"/>
      <c r="AA719" s="4" t="str">
        <f t="shared" si="142"/>
        <v/>
      </c>
      <c r="AB719" s="4"/>
      <c r="AC719" s="4"/>
      <c r="AD719" s="4"/>
      <c r="AE719" s="2" t="str">
        <f>IFERROR(IF(INDEX(AE$1:AE718,MATCH(J719,J$1:J718,0),1)=0,"",INDEX(AE$1:AE718,MATCH(J719,J$1:J718,0),1)),"")</f>
        <v/>
      </c>
      <c r="AF719" s="2" t="str">
        <f>IFERROR(IF(INDEX(AF$1:AF718,MATCH(J719,J$1:J718,0),1)=0,"",INDEX(AF$1:AF718,MATCH(J719,J$1:J718,0),1)),"")</f>
        <v/>
      </c>
      <c r="AG719" s="2" t="str">
        <f>IFERROR(IF(INDEX(AG$1:AG718,MATCH(J719,J$1:J718,0),1)=0,"",INDEX(AG$1:AG718,MATCH(J719,J$1:J718,0),1)),"")</f>
        <v/>
      </c>
      <c r="AU719" s="7"/>
      <c r="AV719" s="47"/>
      <c r="AW719" s="66"/>
      <c r="AX719" s="66"/>
      <c r="AY719" s="66"/>
      <c r="AZ719" s="78"/>
      <c r="BA719" s="66"/>
      <c r="BB719" s="66"/>
      <c r="BC719" s="4"/>
      <c r="BD719" s="69"/>
      <c r="BG719" s="9"/>
      <c r="BM719" s="7" t="str">
        <f t="shared" ca="1" si="143"/>
        <v/>
      </c>
      <c r="BN719" s="75" t="str">
        <f t="shared" si="144"/>
        <v/>
      </c>
      <c r="BO719" s="75" t="str">
        <f t="shared" si="145"/>
        <v/>
      </c>
      <c r="BT719" s="5"/>
      <c r="BU719" s="4" t="str">
        <f>IF(IFERROR(VLOOKUP(C719,C720:C$1993,1,0),"")="","",COUNTIF(C:C,C719))</f>
        <v/>
      </c>
      <c r="BW719" s="5"/>
      <c r="BX719" s="5"/>
      <c r="BY719" s="5" t="str">
        <f>IF(B719="","",IF(BU719="",1+(MAX(BY$2:BY718)),""))</f>
        <v/>
      </c>
      <c r="BZ719" s="5" t="str">
        <f t="shared" si="146"/>
        <v/>
      </c>
      <c r="CA719" s="5" t="str">
        <f t="shared" si="147"/>
        <v/>
      </c>
      <c r="CB719" s="14" t="str">
        <f t="shared" si="148"/>
        <v/>
      </c>
      <c r="CC719" s="25"/>
      <c r="CD719" s="15"/>
      <c r="CE719" s="5" t="str">
        <f t="shared" si="139"/>
        <v/>
      </c>
      <c r="CG719" s="5"/>
      <c r="CH719" s="5" t="str">
        <f t="shared" si="149"/>
        <v/>
      </c>
      <c r="CI719" s="5" t="str">
        <f>IF(J719="","",IFERROR(IF(VLOOKUP(J719,J$2:J718,1,0)=0,"",""),J719))</f>
        <v/>
      </c>
      <c r="CJ719" s="22" t="str">
        <f>IF(CI719="","",(IFERROR(VLOOKUP(MID(CI719,1,1),$DA$2:DE$28,3,0),0)+IFERROR(VLOOKUP(MID(CI719,2,1),DA$2:DE$28,4,0),0)+IFERROR(VLOOKUP(MID(CI719,3,1),DA$2:DE$28,5,0),0)+(ROW(CI719)/1000000000000)))</f>
        <v/>
      </c>
      <c r="CK719" s="5"/>
      <c r="CL719" s="5">
        <v>718</v>
      </c>
      <c r="CM719" s="5" t="str">
        <f>IFERROR(VLOOKUP(CL719,CH$2:CI1795,2,0),"")</f>
        <v/>
      </c>
      <c r="CN719" s="5"/>
      <c r="CP719" s="5"/>
      <c r="DG719" s="5" t="e">
        <f>IF(REPORTE!AH$2="si",IF(C719=VALUE(REPORTE!C$22),IF(SUM(DG720:DG$1993),CONCATENATE(INT(B719),", "),INT(B719)),""),IF(C719=VALUE(REPORTE!C$21),IF(SUM(DG720:DG$1993),CONCATENATE(INT(B719),", "),INT(B719)),""))</f>
        <v>#VALUE!</v>
      </c>
      <c r="DK719" s="5"/>
      <c r="DL719" s="5"/>
      <c r="DM719" s="5"/>
      <c r="DN719" s="5"/>
    </row>
    <row r="720" spans="1:118" ht="15" customHeight="1" x14ac:dyDescent="0.25">
      <c r="A720" s="4" t="str">
        <f t="shared" ca="1" si="141"/>
        <v/>
      </c>
      <c r="B720" s="3"/>
      <c r="D720" s="1" t="str">
        <f>IFERROR(INDEX('padron cfe'!B:B,MATCH(DATOS!C720,'padron cfe'!A:A,0),1),"")</f>
        <v/>
      </c>
      <c r="H720" s="5" t="str">
        <f>IF(F720="","",IFERROR(CONCATENATE("PEUA",VLOOKUP(ESTADO,REPORTE!AV$2:AW$33,2,0),DIDTRITO_FORM,CADER_FORM,IFERROR(INDEX(BS:BS,MATCH(DAY(F720),BR:BR,0),1),DAY(F720)),IFERROR(INDEX(BS:BS,MATCH(MONTH(F720),BR:BR,0),1),MONTH(F720)),YEAR(F720),G720),""))</f>
        <v/>
      </c>
      <c r="K720" s="2" t="str">
        <f>IFERROR(INDEX('padron cfe'!C:C,MATCH(DATOS!C720,'padron cfe'!A:A,0),1),"")</f>
        <v/>
      </c>
      <c r="L720" s="4" t="str">
        <f>IFERROR(IF(VLOOKUP(J720,J$2:L719,3,0)=0,"",VLOOKUP(J720,J$2:L719,3,0)),"")</f>
        <v/>
      </c>
      <c r="M720" s="4" t="str">
        <f>IFERROR(IF(VLOOKUP(J720,J$2:M719,4,0)=0,"",VLOOKUP(J720,J$2:M719,4,0)),"")</f>
        <v/>
      </c>
      <c r="Q720" s="5" t="str">
        <f t="shared" si="140"/>
        <v/>
      </c>
      <c r="S720"/>
      <c r="T720" s="2" t="str">
        <f>IFERROR(INDEX('padron cfe'!D:D,MATCH(DATOS!C720,'padron cfe'!A:A,0),1),"")</f>
        <v/>
      </c>
      <c r="Y720" s="6"/>
      <c r="AA720" s="4" t="str">
        <f t="shared" si="142"/>
        <v/>
      </c>
      <c r="AB720" s="4"/>
      <c r="AC720" s="4"/>
      <c r="AD720" s="4"/>
      <c r="AE720" s="2" t="str">
        <f>IFERROR(IF(INDEX(AE$1:AE719,MATCH(J720,J$1:J719,0),1)=0,"",INDEX(AE$1:AE719,MATCH(J720,J$1:J719,0),1)),"")</f>
        <v/>
      </c>
      <c r="AF720" s="2" t="str">
        <f>IFERROR(IF(INDEX(AF$1:AF719,MATCH(J720,J$1:J719,0),1)=0,"",INDEX(AF$1:AF719,MATCH(J720,J$1:J719,0),1)),"")</f>
        <v/>
      </c>
      <c r="AG720" s="2" t="str">
        <f>IFERROR(IF(INDEX(AG$1:AG719,MATCH(J720,J$1:J719,0),1)=0,"",INDEX(AG$1:AG719,MATCH(J720,J$1:J719,0),1)),"")</f>
        <v/>
      </c>
      <c r="AU720" s="7"/>
      <c r="AV720" s="47"/>
      <c r="AW720" s="66"/>
      <c r="AX720" s="66"/>
      <c r="AY720" s="66"/>
      <c r="AZ720" s="78"/>
      <c r="BA720" s="66"/>
      <c r="BB720" s="66"/>
      <c r="BC720" s="4"/>
      <c r="BD720" s="69"/>
      <c r="BG720" s="9"/>
      <c r="BM720" s="7" t="str">
        <f t="shared" ca="1" si="143"/>
        <v/>
      </c>
      <c r="BN720" s="75" t="str">
        <f t="shared" si="144"/>
        <v/>
      </c>
      <c r="BO720" s="75" t="str">
        <f t="shared" si="145"/>
        <v/>
      </c>
      <c r="BT720" s="5"/>
      <c r="BU720" s="4" t="str">
        <f>IF(IFERROR(VLOOKUP(C720,C721:C$1993,1,0),"")="","",COUNTIF(C:C,C720))</f>
        <v/>
      </c>
      <c r="BW720" s="5"/>
      <c r="BX720" s="5"/>
      <c r="BY720" s="5" t="str">
        <f>IF(B720="","",IF(BU720="",1+(MAX(BY$2:BY719)),""))</f>
        <v/>
      </c>
      <c r="BZ720" s="5" t="str">
        <f t="shared" si="146"/>
        <v/>
      </c>
      <c r="CA720" s="5" t="str">
        <f t="shared" si="147"/>
        <v/>
      </c>
      <c r="CB720" s="14" t="str">
        <f t="shared" si="148"/>
        <v/>
      </c>
      <c r="CC720" s="25"/>
      <c r="CD720" s="15"/>
      <c r="CE720" s="5" t="str">
        <f t="shared" si="139"/>
        <v/>
      </c>
      <c r="CG720" s="5"/>
      <c r="CH720" s="5" t="str">
        <f t="shared" si="149"/>
        <v/>
      </c>
      <c r="CI720" s="5" t="str">
        <f>IF(J720="","",IFERROR(IF(VLOOKUP(J720,J$2:J719,1,0)=0,"",""),J720))</f>
        <v/>
      </c>
      <c r="CJ720" s="22" t="str">
        <f>IF(CI720="","",(IFERROR(VLOOKUP(MID(CI720,1,1),$DA$2:DE$28,3,0),0)+IFERROR(VLOOKUP(MID(CI720,2,1),DA$2:DE$28,4,0),0)+IFERROR(VLOOKUP(MID(CI720,3,1),DA$2:DE$28,5,0),0)+(ROW(CI720)/1000000000000)))</f>
        <v/>
      </c>
      <c r="CK720" s="5"/>
      <c r="CL720" s="5">
        <v>719</v>
      </c>
      <c r="CM720" s="5" t="str">
        <f>IFERROR(VLOOKUP(CL720,CH$2:CI1796,2,0),"")</f>
        <v/>
      </c>
      <c r="CN720" s="5"/>
      <c r="CP720" s="5"/>
      <c r="DG720" s="5" t="e">
        <f>IF(REPORTE!AH$2="si",IF(C720=VALUE(REPORTE!C$22),IF(SUM(DG721:DG$1993),CONCATENATE(INT(B720),", "),INT(B720)),""),IF(C720=VALUE(REPORTE!C$21),IF(SUM(DG721:DG$1993),CONCATENATE(INT(B720),", "),INT(B720)),""))</f>
        <v>#VALUE!</v>
      </c>
      <c r="DK720" s="5"/>
      <c r="DL720" s="5"/>
      <c r="DM720" s="5"/>
      <c r="DN720" s="5"/>
    </row>
    <row r="721" spans="1:118" ht="15" customHeight="1" x14ac:dyDescent="0.25">
      <c r="A721" s="4" t="str">
        <f t="shared" ca="1" si="141"/>
        <v/>
      </c>
      <c r="B721" s="3"/>
      <c r="D721" s="1" t="str">
        <f>IFERROR(INDEX('padron cfe'!B:B,MATCH(DATOS!C721,'padron cfe'!A:A,0),1),"")</f>
        <v/>
      </c>
      <c r="H721" s="5" t="str">
        <f>IF(F721="","",IFERROR(CONCATENATE("PEUA",VLOOKUP(ESTADO,REPORTE!AV$2:AW$33,2,0),DIDTRITO_FORM,CADER_FORM,IFERROR(INDEX(BS:BS,MATCH(DAY(F721),BR:BR,0),1),DAY(F721)),IFERROR(INDEX(BS:BS,MATCH(MONTH(F721),BR:BR,0),1),MONTH(F721)),YEAR(F721),G721),""))</f>
        <v/>
      </c>
      <c r="K721" s="2" t="str">
        <f>IFERROR(INDEX('padron cfe'!C:C,MATCH(DATOS!C721,'padron cfe'!A:A,0),1),"")</f>
        <v/>
      </c>
      <c r="L721" s="4" t="str">
        <f>IFERROR(IF(VLOOKUP(J721,J$2:L720,3,0)=0,"",VLOOKUP(J721,J$2:L720,3,0)),"")</f>
        <v/>
      </c>
      <c r="M721" s="4" t="str">
        <f>IFERROR(IF(VLOOKUP(J721,J$2:M720,4,0)=0,"",VLOOKUP(J721,J$2:M720,4,0)),"")</f>
        <v/>
      </c>
      <c r="Q721" s="5" t="str">
        <f t="shared" si="140"/>
        <v/>
      </c>
      <c r="S721"/>
      <c r="T721" s="2" t="str">
        <f>IFERROR(INDEX('padron cfe'!D:D,MATCH(DATOS!C721,'padron cfe'!A:A,0),1),"")</f>
        <v/>
      </c>
      <c r="Y721" s="6"/>
      <c r="AA721" s="4" t="str">
        <f t="shared" si="142"/>
        <v/>
      </c>
      <c r="AB721" s="4"/>
      <c r="AC721" s="4"/>
      <c r="AD721" s="4"/>
      <c r="AE721" s="2" t="str">
        <f>IFERROR(IF(INDEX(AE$1:AE720,MATCH(J721,J$1:J720,0),1)=0,"",INDEX(AE$1:AE720,MATCH(J721,J$1:J720,0),1)),"")</f>
        <v/>
      </c>
      <c r="AF721" s="2" t="str">
        <f>IFERROR(IF(INDEX(AF$1:AF720,MATCH(J721,J$1:J720,0),1)=0,"",INDEX(AF$1:AF720,MATCH(J721,J$1:J720,0),1)),"")</f>
        <v/>
      </c>
      <c r="AG721" s="2" t="str">
        <f>IFERROR(IF(INDEX(AG$1:AG720,MATCH(J721,J$1:J720,0),1)=0,"",INDEX(AG$1:AG720,MATCH(J721,J$1:J720,0),1)),"")</f>
        <v/>
      </c>
      <c r="AU721" s="7"/>
      <c r="AV721" s="47"/>
      <c r="AW721" s="66"/>
      <c r="AX721" s="66"/>
      <c r="AY721" s="66"/>
      <c r="AZ721" s="78"/>
      <c r="BA721" s="66"/>
      <c r="BB721" s="66"/>
      <c r="BC721" s="4"/>
      <c r="BD721" s="69"/>
      <c r="BG721" s="9"/>
      <c r="BM721" s="7" t="str">
        <f t="shared" ca="1" si="143"/>
        <v/>
      </c>
      <c r="BN721" s="75" t="str">
        <f t="shared" si="144"/>
        <v/>
      </c>
      <c r="BO721" s="75" t="str">
        <f t="shared" si="145"/>
        <v/>
      </c>
      <c r="BT721" s="5"/>
      <c r="BU721" s="4" t="str">
        <f>IF(IFERROR(VLOOKUP(C721,C722:C$1993,1,0),"")="","",COUNTIF(C:C,C721))</f>
        <v/>
      </c>
      <c r="BW721" s="5"/>
      <c r="BX721" s="5"/>
      <c r="BY721" s="5" t="str">
        <f>IF(B721="","",IF(BU721="",1+(MAX(BY$2:BY720)),""))</f>
        <v/>
      </c>
      <c r="BZ721" s="5" t="str">
        <f t="shared" si="146"/>
        <v/>
      </c>
      <c r="CA721" s="5" t="str">
        <f t="shared" si="147"/>
        <v/>
      </c>
      <c r="CB721" s="14" t="str">
        <f t="shared" si="148"/>
        <v/>
      </c>
      <c r="CC721" s="25"/>
      <c r="CD721" s="15"/>
      <c r="CE721" s="5" t="str">
        <f t="shared" si="139"/>
        <v/>
      </c>
      <c r="CG721" s="5"/>
      <c r="CH721" s="5" t="str">
        <f t="shared" si="149"/>
        <v/>
      </c>
      <c r="CI721" s="5" t="str">
        <f>IF(J721="","",IFERROR(IF(VLOOKUP(J721,J$2:J720,1,0)=0,"",""),J721))</f>
        <v/>
      </c>
      <c r="CJ721" s="22" t="str">
        <f>IF(CI721="","",(IFERROR(VLOOKUP(MID(CI721,1,1),$DA$2:DE$28,3,0),0)+IFERROR(VLOOKUP(MID(CI721,2,1),DA$2:DE$28,4,0),0)+IFERROR(VLOOKUP(MID(CI721,3,1),DA$2:DE$28,5,0),0)+(ROW(CI721)/1000000000000)))</f>
        <v/>
      </c>
      <c r="CK721" s="5"/>
      <c r="CL721" s="5">
        <v>720</v>
      </c>
      <c r="CM721" s="5" t="str">
        <f>IFERROR(VLOOKUP(CL721,CH$2:CI1797,2,0),"")</f>
        <v/>
      </c>
      <c r="CN721" s="5"/>
      <c r="CP721" s="5"/>
      <c r="DG721" s="5" t="e">
        <f>IF(REPORTE!AH$2="si",IF(C721=VALUE(REPORTE!C$22),IF(SUM(DG722:DG$1993),CONCATENATE(INT(B721),", "),INT(B721)),""),IF(C721=VALUE(REPORTE!C$21),IF(SUM(DG722:DG$1993),CONCATENATE(INT(B721),", "),INT(B721)),""))</f>
        <v>#VALUE!</v>
      </c>
      <c r="DK721" s="5"/>
      <c r="DL721" s="5"/>
      <c r="DM721" s="5"/>
      <c r="DN721" s="5"/>
    </row>
    <row r="722" spans="1:118" ht="15" customHeight="1" x14ac:dyDescent="0.25">
      <c r="A722" s="4" t="str">
        <f t="shared" ca="1" si="141"/>
        <v/>
      </c>
      <c r="B722" s="3"/>
      <c r="D722" s="1" t="str">
        <f>IFERROR(INDEX('padron cfe'!B:B,MATCH(DATOS!C722,'padron cfe'!A:A,0),1),"")</f>
        <v/>
      </c>
      <c r="H722" s="5" t="str">
        <f>IF(F722="","",IFERROR(CONCATENATE("PEUA",VLOOKUP(ESTADO,REPORTE!AV$2:AW$33,2,0),DIDTRITO_FORM,CADER_FORM,IFERROR(INDEX(BS:BS,MATCH(DAY(F722),BR:BR,0),1),DAY(F722)),IFERROR(INDEX(BS:BS,MATCH(MONTH(F722),BR:BR,0),1),MONTH(F722)),YEAR(F722),G722),""))</f>
        <v/>
      </c>
      <c r="K722" s="2" t="str">
        <f>IFERROR(INDEX('padron cfe'!C:C,MATCH(DATOS!C722,'padron cfe'!A:A,0),1),"")</f>
        <v/>
      </c>
      <c r="L722" s="4" t="str">
        <f>IFERROR(IF(VLOOKUP(J722,J$2:L721,3,0)=0,"",VLOOKUP(J722,J$2:L721,3,0)),"")</f>
        <v/>
      </c>
      <c r="M722" s="4" t="str">
        <f>IFERROR(IF(VLOOKUP(J722,J$2:M721,4,0)=0,"",VLOOKUP(J722,J$2:M721,4,0)),"")</f>
        <v/>
      </c>
      <c r="Q722" s="5" t="str">
        <f t="shared" si="140"/>
        <v/>
      </c>
      <c r="S722"/>
      <c r="T722" s="2" t="str">
        <f>IFERROR(INDEX('padron cfe'!D:D,MATCH(DATOS!C722,'padron cfe'!A:A,0),1),"")</f>
        <v/>
      </c>
      <c r="Y722" s="6"/>
      <c r="AA722" s="4" t="str">
        <f t="shared" si="142"/>
        <v/>
      </c>
      <c r="AB722" s="4"/>
      <c r="AC722" s="4"/>
      <c r="AD722" s="4"/>
      <c r="AE722" s="2" t="str">
        <f>IFERROR(IF(INDEX(AE$1:AE721,MATCH(J722,J$1:J721,0),1)=0,"",INDEX(AE$1:AE721,MATCH(J722,J$1:J721,0),1)),"")</f>
        <v/>
      </c>
      <c r="AF722" s="2" t="str">
        <f>IFERROR(IF(INDEX(AF$1:AF721,MATCH(J722,J$1:J721,0),1)=0,"",INDEX(AF$1:AF721,MATCH(J722,J$1:J721,0),1)),"")</f>
        <v/>
      </c>
      <c r="AG722" s="2" t="str">
        <f>IFERROR(IF(INDEX(AG$1:AG721,MATCH(J722,J$1:J721,0),1)=0,"",INDEX(AG$1:AG721,MATCH(J722,J$1:J721,0),1)),"")</f>
        <v/>
      </c>
      <c r="AU722" s="7"/>
      <c r="AV722" s="47"/>
      <c r="AW722" s="66"/>
      <c r="AX722" s="66"/>
      <c r="AY722" s="66"/>
      <c r="AZ722" s="78"/>
      <c r="BA722" s="66"/>
      <c r="BB722" s="66"/>
      <c r="BC722" s="4"/>
      <c r="BD722" s="69"/>
      <c r="BG722" s="9"/>
      <c r="BM722" s="7" t="str">
        <f t="shared" ca="1" si="143"/>
        <v/>
      </c>
      <c r="BN722" s="75" t="str">
        <f t="shared" si="144"/>
        <v/>
      </c>
      <c r="BO722" s="75" t="str">
        <f t="shared" si="145"/>
        <v/>
      </c>
      <c r="BT722" s="5"/>
      <c r="BU722" s="4" t="str">
        <f>IF(IFERROR(VLOOKUP(C722,C723:C$1993,1,0),"")="","",COUNTIF(C:C,C722))</f>
        <v/>
      </c>
      <c r="BW722" s="5"/>
      <c r="BX722" s="5"/>
      <c r="BY722" s="5" t="str">
        <f>IF(B722="","",IF(BU722="",1+(MAX(BY$2:BY721)),""))</f>
        <v/>
      </c>
      <c r="BZ722" s="5" t="str">
        <f t="shared" si="146"/>
        <v/>
      </c>
      <c r="CA722" s="5" t="str">
        <f t="shared" si="147"/>
        <v/>
      </c>
      <c r="CB722" s="14" t="str">
        <f t="shared" si="148"/>
        <v/>
      </c>
      <c r="CC722" s="25"/>
      <c r="CD722" s="15"/>
      <c r="CE722" s="5" t="str">
        <f t="shared" si="139"/>
        <v/>
      </c>
      <c r="CG722" s="5"/>
      <c r="CH722" s="5" t="str">
        <f t="shared" si="149"/>
        <v/>
      </c>
      <c r="CI722" s="5" t="str">
        <f>IF(J722="","",IFERROR(IF(VLOOKUP(J722,J$2:J721,1,0)=0,"",""),J722))</f>
        <v/>
      </c>
      <c r="CJ722" s="22" t="str">
        <f>IF(CI722="","",(IFERROR(VLOOKUP(MID(CI722,1,1),$DA$2:DE$28,3,0),0)+IFERROR(VLOOKUP(MID(CI722,2,1),DA$2:DE$28,4,0),0)+IFERROR(VLOOKUP(MID(CI722,3,1),DA$2:DE$28,5,0),0)+(ROW(CI722)/1000000000000)))</f>
        <v/>
      </c>
      <c r="CK722" s="5"/>
      <c r="CL722" s="5">
        <v>721</v>
      </c>
      <c r="CM722" s="5" t="str">
        <f>IFERROR(VLOOKUP(CL722,CH$2:CI1798,2,0),"")</f>
        <v/>
      </c>
      <c r="CN722" s="5"/>
      <c r="CP722" s="5"/>
      <c r="DG722" s="5" t="e">
        <f>IF(REPORTE!AH$2="si",IF(C722=VALUE(REPORTE!C$22),IF(SUM(DG723:DG$1993),CONCATENATE(INT(B722),", "),INT(B722)),""),IF(C722=VALUE(REPORTE!C$21),IF(SUM(DG723:DG$1993),CONCATENATE(INT(B722),", "),INT(B722)),""))</f>
        <v>#VALUE!</v>
      </c>
      <c r="DK722" s="5"/>
      <c r="DL722" s="5"/>
      <c r="DM722" s="5"/>
      <c r="DN722" s="5"/>
    </row>
    <row r="723" spans="1:118" ht="15" customHeight="1" x14ac:dyDescent="0.25">
      <c r="A723" s="4" t="str">
        <f t="shared" ca="1" si="141"/>
        <v/>
      </c>
      <c r="B723" s="3"/>
      <c r="D723" s="1" t="str">
        <f>IFERROR(INDEX('padron cfe'!B:B,MATCH(DATOS!C723,'padron cfe'!A:A,0),1),"")</f>
        <v/>
      </c>
      <c r="H723" s="5" t="str">
        <f>IF(F723="","",IFERROR(CONCATENATE("PEUA",VLOOKUP(ESTADO,REPORTE!AV$2:AW$33,2,0),DIDTRITO_FORM,CADER_FORM,IFERROR(INDEX(BS:BS,MATCH(DAY(F723),BR:BR,0),1),DAY(F723)),IFERROR(INDEX(BS:BS,MATCH(MONTH(F723),BR:BR,0),1),MONTH(F723)),YEAR(F723),G723),""))</f>
        <v/>
      </c>
      <c r="K723" s="2" t="str">
        <f>IFERROR(INDEX('padron cfe'!C:C,MATCH(DATOS!C723,'padron cfe'!A:A,0),1),"")</f>
        <v/>
      </c>
      <c r="L723" s="4" t="str">
        <f>IFERROR(IF(VLOOKUP(J723,J$2:L722,3,0)=0,"",VLOOKUP(J723,J$2:L722,3,0)),"")</f>
        <v/>
      </c>
      <c r="M723" s="4" t="str">
        <f>IFERROR(IF(VLOOKUP(J723,J$2:M722,4,0)=0,"",VLOOKUP(J723,J$2:M722,4,0)),"")</f>
        <v/>
      </c>
      <c r="Q723" s="5" t="str">
        <f t="shared" si="140"/>
        <v/>
      </c>
      <c r="S723"/>
      <c r="T723" s="2" t="str">
        <f>IFERROR(INDEX('padron cfe'!D:D,MATCH(DATOS!C723,'padron cfe'!A:A,0),1),"")</f>
        <v/>
      </c>
      <c r="Y723" s="6"/>
      <c r="AA723" s="4" t="str">
        <f t="shared" si="142"/>
        <v/>
      </c>
      <c r="AB723" s="4"/>
      <c r="AC723" s="4"/>
      <c r="AD723" s="4"/>
      <c r="AE723" s="2" t="str">
        <f>IFERROR(IF(INDEX(AE$1:AE722,MATCH(J723,J$1:J722,0),1)=0,"",INDEX(AE$1:AE722,MATCH(J723,J$1:J722,0),1)),"")</f>
        <v/>
      </c>
      <c r="AF723" s="2" t="str">
        <f>IFERROR(IF(INDEX(AF$1:AF722,MATCH(J723,J$1:J722,0),1)=0,"",INDEX(AF$1:AF722,MATCH(J723,J$1:J722,0),1)),"")</f>
        <v/>
      </c>
      <c r="AG723" s="2" t="str">
        <f>IFERROR(IF(INDEX(AG$1:AG722,MATCH(J723,J$1:J722,0),1)=0,"",INDEX(AG$1:AG722,MATCH(J723,J$1:J722,0),1)),"")</f>
        <v/>
      </c>
      <c r="AU723" s="7"/>
      <c r="AV723" s="47"/>
      <c r="AW723" s="66"/>
      <c r="AX723" s="66"/>
      <c r="AY723" s="66"/>
      <c r="AZ723" s="78"/>
      <c r="BA723" s="66"/>
      <c r="BB723" s="66"/>
      <c r="BC723" s="4"/>
      <c r="BD723" s="69"/>
      <c r="BG723" s="9"/>
      <c r="BM723" s="7" t="str">
        <f t="shared" ca="1" si="143"/>
        <v/>
      </c>
      <c r="BN723" s="75" t="str">
        <f t="shared" si="144"/>
        <v/>
      </c>
      <c r="BO723" s="75" t="str">
        <f t="shared" si="145"/>
        <v/>
      </c>
      <c r="BT723" s="5"/>
      <c r="BU723" s="4" t="str">
        <f>IF(IFERROR(VLOOKUP(C723,C724:C$1993,1,0),"")="","",COUNTIF(C:C,C723))</f>
        <v/>
      </c>
      <c r="BW723" s="5"/>
      <c r="BX723" s="5"/>
      <c r="BY723" s="5" t="str">
        <f>IF(B723="","",IF(BU723="",1+(MAX(BY$2:BY722)),""))</f>
        <v/>
      </c>
      <c r="BZ723" s="5" t="str">
        <f t="shared" si="146"/>
        <v/>
      </c>
      <c r="CA723" s="5" t="str">
        <f t="shared" si="147"/>
        <v/>
      </c>
      <c r="CB723" s="14" t="str">
        <f t="shared" si="148"/>
        <v/>
      </c>
      <c r="CC723" s="25"/>
      <c r="CD723" s="15"/>
      <c r="CE723" s="5" t="str">
        <f t="shared" si="139"/>
        <v/>
      </c>
      <c r="CG723" s="5"/>
      <c r="CH723" s="5" t="str">
        <f t="shared" si="149"/>
        <v/>
      </c>
      <c r="CI723" s="5" t="str">
        <f>IF(J723="","",IFERROR(IF(VLOOKUP(J723,J$2:J722,1,0)=0,"",""),J723))</f>
        <v/>
      </c>
      <c r="CJ723" s="22" t="str">
        <f>IF(CI723="","",(IFERROR(VLOOKUP(MID(CI723,1,1),$DA$2:DE$28,3,0),0)+IFERROR(VLOOKUP(MID(CI723,2,1),DA$2:DE$28,4,0),0)+IFERROR(VLOOKUP(MID(CI723,3,1),DA$2:DE$28,5,0),0)+(ROW(CI723)/1000000000000)))</f>
        <v/>
      </c>
      <c r="CK723" s="5"/>
      <c r="CL723" s="5">
        <v>722</v>
      </c>
      <c r="CM723" s="5" t="str">
        <f>IFERROR(VLOOKUP(CL723,CH$2:CI1799,2,0),"")</f>
        <v/>
      </c>
      <c r="CN723" s="5"/>
      <c r="CP723" s="5"/>
      <c r="DG723" s="5" t="e">
        <f>IF(REPORTE!AH$2="si",IF(C723=VALUE(REPORTE!C$22),IF(SUM(DG724:DG$1993),CONCATENATE(INT(B723),", "),INT(B723)),""),IF(C723=VALUE(REPORTE!C$21),IF(SUM(DG724:DG$1993),CONCATENATE(INT(B723),", "),INT(B723)),""))</f>
        <v>#VALUE!</v>
      </c>
      <c r="DK723" s="5"/>
      <c r="DL723" s="5"/>
      <c r="DM723" s="5"/>
      <c r="DN723" s="5"/>
    </row>
    <row r="724" spans="1:118" ht="15" customHeight="1" x14ac:dyDescent="0.25">
      <c r="A724" s="4" t="str">
        <f t="shared" ca="1" si="141"/>
        <v/>
      </c>
      <c r="B724" s="3"/>
      <c r="D724" s="1" t="str">
        <f>IFERROR(INDEX('padron cfe'!B:B,MATCH(DATOS!C724,'padron cfe'!A:A,0),1),"")</f>
        <v/>
      </c>
      <c r="H724" s="5" t="str">
        <f>IF(F724="","",IFERROR(CONCATENATE("PEUA",VLOOKUP(ESTADO,REPORTE!AV$2:AW$33,2,0),DIDTRITO_FORM,CADER_FORM,IFERROR(INDEX(BS:BS,MATCH(DAY(F724),BR:BR,0),1),DAY(F724)),IFERROR(INDEX(BS:BS,MATCH(MONTH(F724),BR:BR,0),1),MONTH(F724)),YEAR(F724),G724),""))</f>
        <v/>
      </c>
      <c r="K724" s="2" t="str">
        <f>IFERROR(INDEX('padron cfe'!C:C,MATCH(DATOS!C724,'padron cfe'!A:A,0),1),"")</f>
        <v/>
      </c>
      <c r="L724" s="4" t="str">
        <f>IFERROR(IF(VLOOKUP(J724,J$2:L723,3,0)=0,"",VLOOKUP(J724,J$2:L723,3,0)),"")</f>
        <v/>
      </c>
      <c r="M724" s="4" t="str">
        <f>IFERROR(IF(VLOOKUP(J724,J$2:M723,4,0)=0,"",VLOOKUP(J724,J$2:M723,4,0)),"")</f>
        <v/>
      </c>
      <c r="Q724" s="5" t="str">
        <f t="shared" si="140"/>
        <v/>
      </c>
      <c r="S724"/>
      <c r="T724" s="2" t="str">
        <f>IFERROR(INDEX('padron cfe'!D:D,MATCH(DATOS!C724,'padron cfe'!A:A,0),1),"")</f>
        <v/>
      </c>
      <c r="Y724" s="6"/>
      <c r="AA724" s="4" t="str">
        <f t="shared" si="142"/>
        <v/>
      </c>
      <c r="AB724" s="4"/>
      <c r="AC724" s="4"/>
      <c r="AD724" s="4"/>
      <c r="AE724" s="2" t="str">
        <f>IFERROR(IF(INDEX(AE$1:AE723,MATCH(J724,J$1:J723,0),1)=0,"",INDEX(AE$1:AE723,MATCH(J724,J$1:J723,0),1)),"")</f>
        <v/>
      </c>
      <c r="AF724" s="2" t="str">
        <f>IFERROR(IF(INDEX(AF$1:AF723,MATCH(J724,J$1:J723,0),1)=0,"",INDEX(AF$1:AF723,MATCH(J724,J$1:J723,0),1)),"")</f>
        <v/>
      </c>
      <c r="AG724" s="2" t="str">
        <f>IFERROR(IF(INDEX(AG$1:AG723,MATCH(J724,J$1:J723,0),1)=0,"",INDEX(AG$1:AG723,MATCH(J724,J$1:J723,0),1)),"")</f>
        <v/>
      </c>
      <c r="AU724" s="7"/>
      <c r="AV724" s="47"/>
      <c r="AW724" s="66"/>
      <c r="AX724" s="66"/>
      <c r="AY724" s="66"/>
      <c r="AZ724" s="78"/>
      <c r="BA724" s="66"/>
      <c r="BB724" s="66"/>
      <c r="BC724" s="4"/>
      <c r="BD724" s="69"/>
      <c r="BG724" s="9"/>
      <c r="BM724" s="7" t="str">
        <f t="shared" ca="1" si="143"/>
        <v/>
      </c>
      <c r="BN724" s="75" t="str">
        <f t="shared" si="144"/>
        <v/>
      </c>
      <c r="BO724" s="75" t="str">
        <f t="shared" si="145"/>
        <v/>
      </c>
      <c r="BT724" s="5"/>
      <c r="BU724" s="4" t="str">
        <f>IF(IFERROR(VLOOKUP(C724,C725:C$1993,1,0),"")="","",COUNTIF(C:C,C724))</f>
        <v/>
      </c>
      <c r="BW724" s="5"/>
      <c r="BX724" s="5"/>
      <c r="BY724" s="5" t="str">
        <f>IF(B724="","",IF(BU724="",1+(MAX(BY$2:BY723)),""))</f>
        <v/>
      </c>
      <c r="BZ724" s="5" t="str">
        <f t="shared" si="146"/>
        <v/>
      </c>
      <c r="CA724" s="5" t="str">
        <f t="shared" si="147"/>
        <v/>
      </c>
      <c r="CB724" s="14" t="str">
        <f t="shared" si="148"/>
        <v/>
      </c>
      <c r="CC724" s="25"/>
      <c r="CD724" s="15"/>
      <c r="CE724" s="5" t="str">
        <f t="shared" si="139"/>
        <v/>
      </c>
      <c r="CG724" s="5"/>
      <c r="CH724" s="5" t="str">
        <f t="shared" si="149"/>
        <v/>
      </c>
      <c r="CI724" s="5" t="str">
        <f>IF(J724="","",IFERROR(IF(VLOOKUP(J724,J$2:J723,1,0)=0,"",""),J724))</f>
        <v/>
      </c>
      <c r="CJ724" s="22" t="str">
        <f>IF(CI724="","",(IFERROR(VLOOKUP(MID(CI724,1,1),$DA$2:DE$28,3,0),0)+IFERROR(VLOOKUP(MID(CI724,2,1),DA$2:DE$28,4,0),0)+IFERROR(VLOOKUP(MID(CI724,3,1),DA$2:DE$28,5,0),0)+(ROW(CI724)/1000000000000)))</f>
        <v/>
      </c>
      <c r="CK724" s="5"/>
      <c r="CL724" s="5">
        <v>723</v>
      </c>
      <c r="CM724" s="5" t="str">
        <f>IFERROR(VLOOKUP(CL724,CH$2:CI1800,2,0),"")</f>
        <v/>
      </c>
      <c r="CN724" s="5"/>
      <c r="CP724" s="5"/>
      <c r="DG724" s="5" t="e">
        <f>IF(REPORTE!AH$2="si",IF(C724=VALUE(REPORTE!C$22),IF(SUM(DG725:DG$1993),CONCATENATE(INT(B724),", "),INT(B724)),""),IF(C724=VALUE(REPORTE!C$21),IF(SUM(DG725:DG$1993),CONCATENATE(INT(B724),", "),INT(B724)),""))</f>
        <v>#VALUE!</v>
      </c>
      <c r="DK724" s="5"/>
      <c r="DL724" s="5"/>
      <c r="DM724" s="5"/>
      <c r="DN724" s="5"/>
    </row>
    <row r="725" spans="1:118" ht="15" customHeight="1" x14ac:dyDescent="0.25">
      <c r="A725" s="4" t="str">
        <f t="shared" ca="1" si="141"/>
        <v/>
      </c>
      <c r="B725" s="3"/>
      <c r="D725" s="1" t="str">
        <f>IFERROR(INDEX('padron cfe'!B:B,MATCH(DATOS!C725,'padron cfe'!A:A,0),1),"")</f>
        <v/>
      </c>
      <c r="H725" s="5" t="str">
        <f>IF(F725="","",IFERROR(CONCATENATE("PEUA",VLOOKUP(ESTADO,REPORTE!AV$2:AW$33,2,0),DIDTRITO_FORM,CADER_FORM,IFERROR(INDEX(BS:BS,MATCH(DAY(F725),BR:BR,0),1),DAY(F725)),IFERROR(INDEX(BS:BS,MATCH(MONTH(F725),BR:BR,0),1),MONTH(F725)),YEAR(F725),G725),""))</f>
        <v/>
      </c>
      <c r="K725" s="2" t="str">
        <f>IFERROR(INDEX('padron cfe'!C:C,MATCH(DATOS!C725,'padron cfe'!A:A,0),1),"")</f>
        <v/>
      </c>
      <c r="L725" s="4" t="str">
        <f>IFERROR(IF(VLOOKUP(J725,J$2:L724,3,0)=0,"",VLOOKUP(J725,J$2:L724,3,0)),"")</f>
        <v/>
      </c>
      <c r="M725" s="4" t="str">
        <f>IFERROR(IF(VLOOKUP(J725,J$2:M724,4,0)=0,"",VLOOKUP(J725,J$2:M724,4,0)),"")</f>
        <v/>
      </c>
      <c r="Q725" s="5" t="str">
        <f t="shared" si="140"/>
        <v/>
      </c>
      <c r="S725"/>
      <c r="T725" s="2" t="str">
        <f>IFERROR(INDEX('padron cfe'!D:D,MATCH(DATOS!C725,'padron cfe'!A:A,0),1),"")</f>
        <v/>
      </c>
      <c r="Y725" s="6"/>
      <c r="AA725" s="4" t="str">
        <f t="shared" si="142"/>
        <v/>
      </c>
      <c r="AB725" s="4"/>
      <c r="AC725" s="4"/>
      <c r="AD725" s="4"/>
      <c r="AE725" s="2" t="str">
        <f>IFERROR(IF(INDEX(AE$1:AE724,MATCH(J725,J$1:J724,0),1)=0,"",INDEX(AE$1:AE724,MATCH(J725,J$1:J724,0),1)),"")</f>
        <v/>
      </c>
      <c r="AF725" s="2" t="str">
        <f>IFERROR(IF(INDEX(AF$1:AF724,MATCH(J725,J$1:J724,0),1)=0,"",INDEX(AF$1:AF724,MATCH(J725,J$1:J724,0),1)),"")</f>
        <v/>
      </c>
      <c r="AG725" s="2" t="str">
        <f>IFERROR(IF(INDEX(AG$1:AG724,MATCH(J725,J$1:J724,0),1)=0,"",INDEX(AG$1:AG724,MATCH(J725,J$1:J724,0),1)),"")</f>
        <v/>
      </c>
      <c r="AU725" s="7"/>
      <c r="AV725" s="47"/>
      <c r="AW725" s="66"/>
      <c r="AX725" s="66"/>
      <c r="AY725" s="66"/>
      <c r="AZ725" s="78"/>
      <c r="BA725" s="66"/>
      <c r="BB725" s="66"/>
      <c r="BC725" s="4"/>
      <c r="BD725" s="69"/>
      <c r="BG725" s="9"/>
      <c r="BM725" s="7" t="str">
        <f t="shared" ca="1" si="143"/>
        <v/>
      </c>
      <c r="BN725" s="75" t="str">
        <f t="shared" si="144"/>
        <v/>
      </c>
      <c r="BO725" s="75" t="str">
        <f t="shared" si="145"/>
        <v/>
      </c>
      <c r="BT725" s="5"/>
      <c r="BU725" s="4" t="str">
        <f>IF(IFERROR(VLOOKUP(C725,C726:C$1993,1,0),"")="","",COUNTIF(C:C,C725))</f>
        <v/>
      </c>
      <c r="BW725" s="5"/>
      <c r="BX725" s="5"/>
      <c r="BY725" s="5" t="str">
        <f>IF(B725="","",IF(BU725="",1+(MAX(BY$2:BY724)),""))</f>
        <v/>
      </c>
      <c r="BZ725" s="5" t="str">
        <f t="shared" si="146"/>
        <v/>
      </c>
      <c r="CA725" s="5" t="str">
        <f t="shared" si="147"/>
        <v/>
      </c>
      <c r="CB725" s="14" t="str">
        <f t="shared" si="148"/>
        <v/>
      </c>
      <c r="CC725" s="25"/>
      <c r="CD725" s="15"/>
      <c r="CE725" s="5" t="str">
        <f t="shared" si="139"/>
        <v/>
      </c>
      <c r="CG725" s="5"/>
      <c r="CH725" s="5" t="str">
        <f t="shared" si="149"/>
        <v/>
      </c>
      <c r="CI725" s="5" t="str">
        <f>IF(J725="","",IFERROR(IF(VLOOKUP(J725,J$2:J724,1,0)=0,"",""),J725))</f>
        <v/>
      </c>
      <c r="CJ725" s="22" t="str">
        <f>IF(CI725="","",(IFERROR(VLOOKUP(MID(CI725,1,1),$DA$2:DE$28,3,0),0)+IFERROR(VLOOKUP(MID(CI725,2,1),DA$2:DE$28,4,0),0)+IFERROR(VLOOKUP(MID(CI725,3,1),DA$2:DE$28,5,0),0)+(ROW(CI725)/1000000000000)))</f>
        <v/>
      </c>
      <c r="CK725" s="5"/>
      <c r="CL725" s="5">
        <v>724</v>
      </c>
      <c r="CM725" s="5" t="str">
        <f>IFERROR(VLOOKUP(CL725,CH$2:CI1801,2,0),"")</f>
        <v/>
      </c>
      <c r="CN725" s="5"/>
      <c r="CP725" s="5"/>
      <c r="DG725" s="5" t="e">
        <f>IF(REPORTE!AH$2="si",IF(C725=VALUE(REPORTE!C$22),IF(SUM(DG726:DG$1993),CONCATENATE(INT(B725),", "),INT(B725)),""),IF(C725=VALUE(REPORTE!C$21),IF(SUM(DG726:DG$1993),CONCATENATE(INT(B725),", "),INT(B725)),""))</f>
        <v>#VALUE!</v>
      </c>
      <c r="DK725" s="5"/>
      <c r="DL725" s="5"/>
      <c r="DM725" s="5"/>
      <c r="DN725" s="5"/>
    </row>
    <row r="726" spans="1:118" ht="15" customHeight="1" x14ac:dyDescent="0.25">
      <c r="A726" s="4" t="str">
        <f t="shared" ca="1" si="141"/>
        <v/>
      </c>
      <c r="B726" s="3"/>
      <c r="D726" s="1" t="str">
        <f>IFERROR(INDEX('padron cfe'!B:B,MATCH(DATOS!C726,'padron cfe'!A:A,0),1),"")</f>
        <v/>
      </c>
      <c r="H726" s="5" t="str">
        <f>IF(F726="","",IFERROR(CONCATENATE("PEUA",VLOOKUP(ESTADO,REPORTE!AV$2:AW$33,2,0),DIDTRITO_FORM,CADER_FORM,IFERROR(INDEX(BS:BS,MATCH(DAY(F726),BR:BR,0),1),DAY(F726)),IFERROR(INDEX(BS:BS,MATCH(MONTH(F726),BR:BR,0),1),MONTH(F726)),YEAR(F726),G726),""))</f>
        <v/>
      </c>
      <c r="K726" s="2" t="str">
        <f>IFERROR(INDEX('padron cfe'!C:C,MATCH(DATOS!C726,'padron cfe'!A:A,0),1),"")</f>
        <v/>
      </c>
      <c r="L726" s="4" t="str">
        <f>IFERROR(IF(VLOOKUP(J726,J$2:L725,3,0)=0,"",VLOOKUP(J726,J$2:L725,3,0)),"")</f>
        <v/>
      </c>
      <c r="M726" s="4" t="str">
        <f>IFERROR(IF(VLOOKUP(J726,J$2:M725,4,0)=0,"",VLOOKUP(J726,J$2:M725,4,0)),"")</f>
        <v/>
      </c>
      <c r="Q726" s="5" t="str">
        <f t="shared" si="140"/>
        <v/>
      </c>
      <c r="S726"/>
      <c r="T726" s="2" t="str">
        <f>IFERROR(INDEX('padron cfe'!D:D,MATCH(DATOS!C726,'padron cfe'!A:A,0),1),"")</f>
        <v/>
      </c>
      <c r="Y726" s="6"/>
      <c r="AA726" s="4" t="str">
        <f t="shared" si="142"/>
        <v/>
      </c>
      <c r="AB726" s="4"/>
      <c r="AC726" s="4"/>
      <c r="AD726" s="4"/>
      <c r="AE726" s="2" t="str">
        <f>IFERROR(IF(INDEX(AE$1:AE725,MATCH(J726,J$1:J725,0),1)=0,"",INDEX(AE$1:AE725,MATCH(J726,J$1:J725,0),1)),"")</f>
        <v/>
      </c>
      <c r="AF726" s="2" t="str">
        <f>IFERROR(IF(INDEX(AF$1:AF725,MATCH(J726,J$1:J725,0),1)=0,"",INDEX(AF$1:AF725,MATCH(J726,J$1:J725,0),1)),"")</f>
        <v/>
      </c>
      <c r="AG726" s="2" t="str">
        <f>IFERROR(IF(INDEX(AG$1:AG725,MATCH(J726,J$1:J725,0),1)=0,"",INDEX(AG$1:AG725,MATCH(J726,J$1:J725,0),1)),"")</f>
        <v/>
      </c>
      <c r="AU726" s="7"/>
      <c r="AV726" s="47"/>
      <c r="AW726" s="66"/>
      <c r="AX726" s="66"/>
      <c r="AY726" s="66"/>
      <c r="AZ726" s="78"/>
      <c r="BA726" s="66"/>
      <c r="BB726" s="66"/>
      <c r="BC726" s="4"/>
      <c r="BD726" s="69"/>
      <c r="BG726" s="9"/>
      <c r="BM726" s="7" t="str">
        <f t="shared" ca="1" si="143"/>
        <v/>
      </c>
      <c r="BN726" s="75" t="str">
        <f t="shared" si="144"/>
        <v/>
      </c>
      <c r="BO726" s="75" t="str">
        <f t="shared" si="145"/>
        <v/>
      </c>
      <c r="BT726" s="5"/>
      <c r="BU726" s="4" t="str">
        <f>IF(IFERROR(VLOOKUP(C726,C727:C$1993,1,0),"")="","",COUNTIF(C:C,C726))</f>
        <v/>
      </c>
      <c r="BW726" s="5"/>
      <c r="BX726" s="5"/>
      <c r="BY726" s="5" t="str">
        <f>IF(B726="","",IF(BU726="",1+(MAX(BY$2:BY725)),""))</f>
        <v/>
      </c>
      <c r="BZ726" s="5" t="str">
        <f t="shared" si="146"/>
        <v/>
      </c>
      <c r="CA726" s="5" t="str">
        <f t="shared" si="147"/>
        <v/>
      </c>
      <c r="CB726" s="14" t="str">
        <f t="shared" si="148"/>
        <v/>
      </c>
      <c r="CC726" s="25"/>
      <c r="CD726" s="15"/>
      <c r="CE726" s="5" t="str">
        <f t="shared" ref="CE726:CE789" si="150">CONCATENATE(AK726,AL726,AM726,AN726,AO726)</f>
        <v/>
      </c>
      <c r="CG726" s="5"/>
      <c r="CH726" s="5" t="str">
        <f t="shared" si="149"/>
        <v/>
      </c>
      <c r="CI726" s="5" t="str">
        <f>IF(J726="","",IFERROR(IF(VLOOKUP(J726,J$2:J725,1,0)=0,"",""),J726))</f>
        <v/>
      </c>
      <c r="CJ726" s="22" t="str">
        <f>IF(CI726="","",(IFERROR(VLOOKUP(MID(CI726,1,1),$DA$2:DE$28,3,0),0)+IFERROR(VLOOKUP(MID(CI726,2,1),DA$2:DE$28,4,0),0)+IFERROR(VLOOKUP(MID(CI726,3,1),DA$2:DE$28,5,0),0)+(ROW(CI726)/1000000000000)))</f>
        <v/>
      </c>
      <c r="CK726" s="5"/>
      <c r="CL726" s="5">
        <v>725</v>
      </c>
      <c r="CM726" s="5" t="str">
        <f>IFERROR(VLOOKUP(CL726,CH$2:CI1802,2,0),"")</f>
        <v/>
      </c>
      <c r="CN726" s="5"/>
      <c r="CP726" s="5"/>
      <c r="DG726" s="5" t="e">
        <f>IF(REPORTE!AH$2="si",IF(C726=VALUE(REPORTE!C$22),IF(SUM(DG727:DG$1993),CONCATENATE(INT(B726),", "),INT(B726)),""),IF(C726=VALUE(REPORTE!C$21),IF(SUM(DG727:DG$1993),CONCATENATE(INT(B726),", "),INT(B726)),""))</f>
        <v>#VALUE!</v>
      </c>
      <c r="DK726" s="5"/>
      <c r="DL726" s="5"/>
      <c r="DM726" s="5"/>
      <c r="DN726" s="5"/>
    </row>
    <row r="727" spans="1:118" ht="15" customHeight="1" x14ac:dyDescent="0.25">
      <c r="A727" s="4" t="str">
        <f t="shared" ca="1" si="141"/>
        <v/>
      </c>
      <c r="B727" s="3"/>
      <c r="D727" s="1" t="str">
        <f>IFERROR(INDEX('padron cfe'!B:B,MATCH(DATOS!C727,'padron cfe'!A:A,0),1),"")</f>
        <v/>
      </c>
      <c r="H727" s="5" t="str">
        <f>IF(F727="","",IFERROR(CONCATENATE("PEUA",VLOOKUP(ESTADO,REPORTE!AV$2:AW$33,2,0),DIDTRITO_FORM,CADER_FORM,IFERROR(INDEX(BS:BS,MATCH(DAY(F727),BR:BR,0),1),DAY(F727)),IFERROR(INDEX(BS:BS,MATCH(MONTH(F727),BR:BR,0),1),MONTH(F727)),YEAR(F727),G727),""))</f>
        <v/>
      </c>
      <c r="K727" s="2" t="str">
        <f>IFERROR(INDEX('padron cfe'!C:C,MATCH(DATOS!C727,'padron cfe'!A:A,0),1),"")</f>
        <v/>
      </c>
      <c r="L727" s="4" t="str">
        <f>IFERROR(IF(VLOOKUP(J727,J$2:L726,3,0)=0,"",VLOOKUP(J727,J$2:L726,3,0)),"")</f>
        <v/>
      </c>
      <c r="M727" s="4" t="str">
        <f>IFERROR(IF(VLOOKUP(J727,J$2:M726,4,0)=0,"",VLOOKUP(J727,J$2:M726,4,0)),"")</f>
        <v/>
      </c>
      <c r="Q727" s="5" t="str">
        <f t="shared" si="140"/>
        <v/>
      </c>
      <c r="S727"/>
      <c r="T727" s="2" t="str">
        <f>IFERROR(INDEX('padron cfe'!D:D,MATCH(DATOS!C727,'padron cfe'!A:A,0),1),"")</f>
        <v/>
      </c>
      <c r="Y727" s="6"/>
      <c r="AA727" s="4" t="str">
        <f t="shared" si="142"/>
        <v/>
      </c>
      <c r="AB727" s="4"/>
      <c r="AC727" s="4"/>
      <c r="AD727" s="4"/>
      <c r="AE727" s="2" t="str">
        <f>IFERROR(IF(INDEX(AE$1:AE726,MATCH(J727,J$1:J726,0),1)=0,"",INDEX(AE$1:AE726,MATCH(J727,J$1:J726,0),1)),"")</f>
        <v/>
      </c>
      <c r="AF727" s="2" t="str">
        <f>IFERROR(IF(INDEX(AF$1:AF726,MATCH(J727,J$1:J726,0),1)=0,"",INDEX(AF$1:AF726,MATCH(J727,J$1:J726,0),1)),"")</f>
        <v/>
      </c>
      <c r="AG727" s="2" t="str">
        <f>IFERROR(IF(INDEX(AG$1:AG726,MATCH(J727,J$1:J726,0),1)=0,"",INDEX(AG$1:AG726,MATCH(J727,J$1:J726,0),1)),"")</f>
        <v/>
      </c>
      <c r="AU727" s="7"/>
      <c r="AV727" s="47"/>
      <c r="AW727" s="66"/>
      <c r="AX727" s="66"/>
      <c r="AY727" s="66"/>
      <c r="AZ727" s="78"/>
      <c r="BA727" s="66"/>
      <c r="BB727" s="66"/>
      <c r="BC727" s="4"/>
      <c r="BD727" s="69"/>
      <c r="BG727" s="9"/>
      <c r="BM727" s="7" t="str">
        <f t="shared" ca="1" si="143"/>
        <v/>
      </c>
      <c r="BN727" s="75" t="str">
        <f t="shared" si="144"/>
        <v/>
      </c>
      <c r="BO727" s="75" t="str">
        <f t="shared" si="145"/>
        <v/>
      </c>
      <c r="BT727" s="5"/>
      <c r="BU727" s="4" t="str">
        <f>IF(IFERROR(VLOOKUP(C727,C728:C$1993,1,0),"")="","",COUNTIF(C:C,C727))</f>
        <v/>
      </c>
      <c r="BW727" s="5"/>
      <c r="BX727" s="5"/>
      <c r="BY727" s="5" t="str">
        <f>IF(B727="","",IF(BU727="",1+(MAX(BY$2:BY726)),""))</f>
        <v/>
      </c>
      <c r="BZ727" s="5" t="str">
        <f t="shared" si="146"/>
        <v/>
      </c>
      <c r="CA727" s="5" t="str">
        <f t="shared" si="147"/>
        <v/>
      </c>
      <c r="CB727" s="14" t="str">
        <f t="shared" si="148"/>
        <v/>
      </c>
      <c r="CC727" s="25"/>
      <c r="CD727" s="15"/>
      <c r="CE727" s="5" t="str">
        <f t="shared" si="150"/>
        <v/>
      </c>
      <c r="CG727" s="5"/>
      <c r="CH727" s="5" t="str">
        <f t="shared" si="149"/>
        <v/>
      </c>
      <c r="CI727" s="5" t="str">
        <f>IF(J727="","",IFERROR(IF(VLOOKUP(J727,J$2:J726,1,0)=0,"",""),J727))</f>
        <v/>
      </c>
      <c r="CJ727" s="22" t="str">
        <f>IF(CI727="","",(IFERROR(VLOOKUP(MID(CI727,1,1),$DA$2:DE$28,3,0),0)+IFERROR(VLOOKUP(MID(CI727,2,1),DA$2:DE$28,4,0),0)+IFERROR(VLOOKUP(MID(CI727,3,1),DA$2:DE$28,5,0),0)+(ROW(CI727)/1000000000000)))</f>
        <v/>
      </c>
      <c r="CK727" s="5"/>
      <c r="CL727" s="5">
        <v>726</v>
      </c>
      <c r="CM727" s="5" t="str">
        <f>IFERROR(VLOOKUP(CL727,CH$2:CI1803,2,0),"")</f>
        <v/>
      </c>
      <c r="CN727" s="5"/>
      <c r="CP727" s="5"/>
      <c r="DG727" s="5" t="e">
        <f>IF(REPORTE!AH$2="si",IF(C727=VALUE(REPORTE!C$22),IF(SUM(DG728:DG$1993),CONCATENATE(INT(B727),", "),INT(B727)),""),IF(C727=VALUE(REPORTE!C$21),IF(SUM(DG728:DG$1993),CONCATENATE(INT(B727),", "),INT(B727)),""))</f>
        <v>#VALUE!</v>
      </c>
      <c r="DK727" s="5"/>
      <c r="DL727" s="5"/>
      <c r="DM727" s="5"/>
      <c r="DN727" s="5"/>
    </row>
    <row r="728" spans="1:118" ht="15" customHeight="1" x14ac:dyDescent="0.25">
      <c r="A728" s="4" t="str">
        <f t="shared" ca="1" si="141"/>
        <v/>
      </c>
      <c r="B728" s="3"/>
      <c r="D728" s="1" t="str">
        <f>IFERROR(INDEX('padron cfe'!B:B,MATCH(DATOS!C728,'padron cfe'!A:A,0),1),"")</f>
        <v/>
      </c>
      <c r="H728" s="5" t="str">
        <f>IF(F728="","",IFERROR(CONCATENATE("PEUA",VLOOKUP(ESTADO,REPORTE!AV$2:AW$33,2,0),DIDTRITO_FORM,CADER_FORM,IFERROR(INDEX(BS:BS,MATCH(DAY(F728),BR:BR,0),1),DAY(F728)),IFERROR(INDEX(BS:BS,MATCH(MONTH(F728),BR:BR,0),1),MONTH(F728)),YEAR(F728),G728),""))</f>
        <v/>
      </c>
      <c r="K728" s="2" t="str">
        <f>IFERROR(INDEX('padron cfe'!C:C,MATCH(DATOS!C728,'padron cfe'!A:A,0),1),"")</f>
        <v/>
      </c>
      <c r="L728" s="4" t="str">
        <f>IFERROR(IF(VLOOKUP(J728,J$2:L727,3,0)=0,"",VLOOKUP(J728,J$2:L727,3,0)),"")</f>
        <v/>
      </c>
      <c r="M728" s="4" t="str">
        <f>IFERROR(IF(VLOOKUP(J728,J$2:M727,4,0)=0,"",VLOOKUP(J728,J$2:M727,4,0)),"")</f>
        <v/>
      </c>
      <c r="Q728" s="5" t="str">
        <f t="shared" si="140"/>
        <v/>
      </c>
      <c r="S728"/>
      <c r="T728" s="2" t="str">
        <f>IFERROR(INDEX('padron cfe'!D:D,MATCH(DATOS!C728,'padron cfe'!A:A,0),1),"")</f>
        <v/>
      </c>
      <c r="Y728" s="6"/>
      <c r="AA728" s="4" t="str">
        <f t="shared" si="142"/>
        <v/>
      </c>
      <c r="AB728" s="4"/>
      <c r="AC728" s="4"/>
      <c r="AD728" s="4"/>
      <c r="AE728" s="2" t="str">
        <f>IFERROR(IF(INDEX(AE$1:AE727,MATCH(J728,J$1:J727,0),1)=0,"",INDEX(AE$1:AE727,MATCH(J728,J$1:J727,0),1)),"")</f>
        <v/>
      </c>
      <c r="AF728" s="2" t="str">
        <f>IFERROR(IF(INDEX(AF$1:AF727,MATCH(J728,J$1:J727,0),1)=0,"",INDEX(AF$1:AF727,MATCH(J728,J$1:J727,0),1)),"")</f>
        <v/>
      </c>
      <c r="AG728" s="2" t="str">
        <f>IFERROR(IF(INDEX(AG$1:AG727,MATCH(J728,J$1:J727,0),1)=0,"",INDEX(AG$1:AG727,MATCH(J728,J$1:J727,0),1)),"")</f>
        <v/>
      </c>
      <c r="AU728" s="7"/>
      <c r="AV728" s="47"/>
      <c r="AW728" s="66"/>
      <c r="AX728" s="66"/>
      <c r="AY728" s="66"/>
      <c r="AZ728" s="78"/>
      <c r="BA728" s="66"/>
      <c r="BB728" s="66"/>
      <c r="BC728" s="4"/>
      <c r="BD728" s="69"/>
      <c r="BG728" s="9"/>
      <c r="BM728" s="7" t="str">
        <f t="shared" ca="1" si="143"/>
        <v/>
      </c>
      <c r="BN728" s="75" t="str">
        <f t="shared" si="144"/>
        <v/>
      </c>
      <c r="BO728" s="75" t="str">
        <f t="shared" si="145"/>
        <v/>
      </c>
      <c r="BT728" s="5"/>
      <c r="BU728" s="4" t="str">
        <f>IF(IFERROR(VLOOKUP(C728,C729:C$1993,1,0),"")="","",COUNTIF(C:C,C728))</f>
        <v/>
      </c>
      <c r="BW728" s="5"/>
      <c r="BX728" s="5"/>
      <c r="BY728" s="5" t="str">
        <f>IF(B728="","",IF(BU728="",1+(MAX(BY$2:BY727)),""))</f>
        <v/>
      </c>
      <c r="BZ728" s="5" t="str">
        <f t="shared" si="146"/>
        <v/>
      </c>
      <c r="CA728" s="5" t="str">
        <f t="shared" si="147"/>
        <v/>
      </c>
      <c r="CB728" s="14" t="str">
        <f t="shared" si="148"/>
        <v/>
      </c>
      <c r="CC728" s="25"/>
      <c r="CD728" s="15"/>
      <c r="CE728" s="5" t="str">
        <f t="shared" si="150"/>
        <v/>
      </c>
      <c r="CG728" s="5"/>
      <c r="CH728" s="5" t="str">
        <f t="shared" si="149"/>
        <v/>
      </c>
      <c r="CI728" s="5" t="str">
        <f>IF(J728="","",IFERROR(IF(VLOOKUP(J728,J$2:J727,1,0)=0,"",""),J728))</f>
        <v/>
      </c>
      <c r="CJ728" s="22" t="str">
        <f>IF(CI728="","",(IFERROR(VLOOKUP(MID(CI728,1,1),$DA$2:DE$28,3,0),0)+IFERROR(VLOOKUP(MID(CI728,2,1),DA$2:DE$28,4,0),0)+IFERROR(VLOOKUP(MID(CI728,3,1),DA$2:DE$28,5,0),0)+(ROW(CI728)/1000000000000)))</f>
        <v/>
      </c>
      <c r="CK728" s="5"/>
      <c r="CL728" s="5">
        <v>727</v>
      </c>
      <c r="CM728" s="5" t="str">
        <f>IFERROR(VLOOKUP(CL728,CH$2:CI1804,2,0),"")</f>
        <v/>
      </c>
      <c r="CN728" s="5"/>
      <c r="CP728" s="5"/>
      <c r="DG728" s="5" t="e">
        <f>IF(REPORTE!AH$2="si",IF(C728=VALUE(REPORTE!C$22),IF(SUM(DG729:DG$1993),CONCATENATE(INT(B728),", "),INT(B728)),""),IF(C728=VALUE(REPORTE!C$21),IF(SUM(DG729:DG$1993),CONCATENATE(INT(B728),", "),INT(B728)),""))</f>
        <v>#VALUE!</v>
      </c>
      <c r="DK728" s="5"/>
      <c r="DL728" s="5"/>
      <c r="DM728" s="5"/>
      <c r="DN728" s="5"/>
    </row>
    <row r="729" spans="1:118" ht="15" customHeight="1" x14ac:dyDescent="0.25">
      <c r="A729" s="4" t="str">
        <f t="shared" ca="1" si="141"/>
        <v/>
      </c>
      <c r="B729" s="3"/>
      <c r="D729" s="1" t="str">
        <f>IFERROR(INDEX('padron cfe'!B:B,MATCH(DATOS!C729,'padron cfe'!A:A,0),1),"")</f>
        <v/>
      </c>
      <c r="H729" s="5" t="str">
        <f>IF(F729="","",IFERROR(CONCATENATE("PEUA",VLOOKUP(ESTADO,REPORTE!AV$2:AW$33,2,0),DIDTRITO_FORM,CADER_FORM,IFERROR(INDEX(BS:BS,MATCH(DAY(F729),BR:BR,0),1),DAY(F729)),IFERROR(INDEX(BS:BS,MATCH(MONTH(F729),BR:BR,0),1),MONTH(F729)),YEAR(F729),G729),""))</f>
        <v/>
      </c>
      <c r="K729" s="2" t="str">
        <f>IFERROR(INDEX('padron cfe'!C:C,MATCH(DATOS!C729,'padron cfe'!A:A,0),1),"")</f>
        <v/>
      </c>
      <c r="L729" s="4" t="str">
        <f>IFERROR(IF(VLOOKUP(J729,J$2:L728,3,0)=0,"",VLOOKUP(J729,J$2:L728,3,0)),"")</f>
        <v/>
      </c>
      <c r="M729" s="4" t="str">
        <f>IFERROR(IF(VLOOKUP(J729,J$2:M728,4,0)=0,"",VLOOKUP(J729,J$2:M728,4,0)),"")</f>
        <v/>
      </c>
      <c r="Q729" s="5" t="str">
        <f t="shared" si="140"/>
        <v/>
      </c>
      <c r="S729"/>
      <c r="T729" s="2" t="str">
        <f>IFERROR(INDEX('padron cfe'!D:D,MATCH(DATOS!C729,'padron cfe'!A:A,0),1),"")</f>
        <v/>
      </c>
      <c r="Y729" s="6"/>
      <c r="AA729" s="4" t="str">
        <f t="shared" si="142"/>
        <v/>
      </c>
      <c r="AB729" s="4"/>
      <c r="AC729" s="4"/>
      <c r="AD729" s="4"/>
      <c r="AE729" s="2" t="str">
        <f>IFERROR(IF(INDEX(AE$1:AE728,MATCH(J729,J$1:J728,0),1)=0,"",INDEX(AE$1:AE728,MATCH(J729,J$1:J728,0),1)),"")</f>
        <v/>
      </c>
      <c r="AF729" s="2" t="str">
        <f>IFERROR(IF(INDEX(AF$1:AF728,MATCH(J729,J$1:J728,0),1)=0,"",INDEX(AF$1:AF728,MATCH(J729,J$1:J728,0),1)),"")</f>
        <v/>
      </c>
      <c r="AG729" s="2" t="str">
        <f>IFERROR(IF(INDEX(AG$1:AG728,MATCH(J729,J$1:J728,0),1)=0,"",INDEX(AG$1:AG728,MATCH(J729,J$1:J728,0),1)),"")</f>
        <v/>
      </c>
      <c r="AU729" s="7"/>
      <c r="AV729" s="47"/>
      <c r="AW729" s="66"/>
      <c r="AX729" s="66"/>
      <c r="AY729" s="66"/>
      <c r="AZ729" s="78"/>
      <c r="BA729" s="66"/>
      <c r="BB729" s="66"/>
      <c r="BC729" s="4"/>
      <c r="BD729" s="69"/>
      <c r="BG729" s="9"/>
      <c r="BM729" s="7" t="str">
        <f t="shared" ca="1" si="143"/>
        <v/>
      </c>
      <c r="BN729" s="75" t="str">
        <f t="shared" si="144"/>
        <v/>
      </c>
      <c r="BO729" s="75" t="str">
        <f t="shared" si="145"/>
        <v/>
      </c>
      <c r="BT729" s="5"/>
      <c r="BU729" s="4" t="str">
        <f>IF(IFERROR(VLOOKUP(C729,C730:C$1993,1,0),"")="","",COUNTIF(C:C,C729))</f>
        <v/>
      </c>
      <c r="BW729" s="5"/>
      <c r="BX729" s="5"/>
      <c r="BY729" s="5" t="str">
        <f>IF(B729="","",IF(BU729="",1+(MAX(BY$2:BY728)),""))</f>
        <v/>
      </c>
      <c r="BZ729" s="5" t="str">
        <f t="shared" si="146"/>
        <v/>
      </c>
      <c r="CA729" s="5" t="str">
        <f t="shared" si="147"/>
        <v/>
      </c>
      <c r="CB729" s="14" t="str">
        <f t="shared" si="148"/>
        <v/>
      </c>
      <c r="CC729" s="25"/>
      <c r="CD729" s="15"/>
      <c r="CE729" s="5" t="str">
        <f t="shared" si="150"/>
        <v/>
      </c>
      <c r="CG729" s="5"/>
      <c r="CH729" s="5" t="str">
        <f t="shared" si="149"/>
        <v/>
      </c>
      <c r="CI729" s="5" t="str">
        <f>IF(J729="","",IFERROR(IF(VLOOKUP(J729,J$2:J728,1,0)=0,"",""),J729))</f>
        <v/>
      </c>
      <c r="CJ729" s="22" t="str">
        <f>IF(CI729="","",(IFERROR(VLOOKUP(MID(CI729,1,1),$DA$2:DE$28,3,0),0)+IFERROR(VLOOKUP(MID(CI729,2,1),DA$2:DE$28,4,0),0)+IFERROR(VLOOKUP(MID(CI729,3,1),DA$2:DE$28,5,0),0)+(ROW(CI729)/1000000000000)))</f>
        <v/>
      </c>
      <c r="CK729" s="5"/>
      <c r="CL729" s="5">
        <v>728</v>
      </c>
      <c r="CM729" s="5" t="str">
        <f>IFERROR(VLOOKUP(CL729,CH$2:CI1805,2,0),"")</f>
        <v/>
      </c>
      <c r="CN729" s="5"/>
      <c r="CP729" s="5"/>
      <c r="DG729" s="5" t="e">
        <f>IF(REPORTE!AH$2="si",IF(C729=VALUE(REPORTE!C$22),IF(SUM(DG730:DG$1993),CONCATENATE(INT(B729),", "),INT(B729)),""),IF(C729=VALUE(REPORTE!C$21),IF(SUM(DG730:DG$1993),CONCATENATE(INT(B729),", "),INT(B729)),""))</f>
        <v>#VALUE!</v>
      </c>
      <c r="DK729" s="5"/>
      <c r="DL729" s="5"/>
      <c r="DM729" s="5"/>
      <c r="DN729" s="5"/>
    </row>
    <row r="730" spans="1:118" ht="15" customHeight="1" x14ac:dyDescent="0.25">
      <c r="A730" s="4" t="str">
        <f t="shared" ca="1" si="141"/>
        <v/>
      </c>
      <c r="B730" s="3"/>
      <c r="D730" s="1" t="str">
        <f>IFERROR(INDEX('padron cfe'!B:B,MATCH(DATOS!C730,'padron cfe'!A:A,0),1),"")</f>
        <v/>
      </c>
      <c r="H730" s="5" t="str">
        <f>IF(F730="","",IFERROR(CONCATENATE("PEUA",VLOOKUP(ESTADO,REPORTE!AV$2:AW$33,2,0),DIDTRITO_FORM,CADER_FORM,IFERROR(INDEX(BS:BS,MATCH(DAY(F730),BR:BR,0),1),DAY(F730)),IFERROR(INDEX(BS:BS,MATCH(MONTH(F730),BR:BR,0),1),MONTH(F730)),YEAR(F730),G730),""))</f>
        <v/>
      </c>
      <c r="K730" s="2" t="str">
        <f>IFERROR(INDEX('padron cfe'!C:C,MATCH(DATOS!C730,'padron cfe'!A:A,0),1),"")</f>
        <v/>
      </c>
      <c r="L730" s="4" t="str">
        <f>IFERROR(IF(VLOOKUP(J730,J$2:L729,3,0)=0,"",VLOOKUP(J730,J$2:L729,3,0)),"")</f>
        <v/>
      </c>
      <c r="M730" s="4" t="str">
        <f>IFERROR(IF(VLOOKUP(J730,J$2:M729,4,0)=0,"",VLOOKUP(J730,J$2:M729,4,0)),"")</f>
        <v/>
      </c>
      <c r="Q730" s="5" t="str">
        <f t="shared" si="140"/>
        <v/>
      </c>
      <c r="S730"/>
      <c r="T730" s="2" t="str">
        <f>IFERROR(INDEX('padron cfe'!D:D,MATCH(DATOS!C730,'padron cfe'!A:A,0),1),"")</f>
        <v/>
      </c>
      <c r="Y730" s="6"/>
      <c r="AA730" s="4" t="str">
        <f t="shared" si="142"/>
        <v/>
      </c>
      <c r="AB730" s="4"/>
      <c r="AC730" s="4"/>
      <c r="AD730" s="4"/>
      <c r="AE730" s="2" t="str">
        <f>IFERROR(IF(INDEX(AE$1:AE729,MATCH(J730,J$1:J729,0),1)=0,"",INDEX(AE$1:AE729,MATCH(J730,J$1:J729,0),1)),"")</f>
        <v/>
      </c>
      <c r="AF730" s="2" t="str">
        <f>IFERROR(IF(INDEX(AF$1:AF729,MATCH(J730,J$1:J729,0),1)=0,"",INDEX(AF$1:AF729,MATCH(J730,J$1:J729,0),1)),"")</f>
        <v/>
      </c>
      <c r="AG730" s="2" t="str">
        <f>IFERROR(IF(INDEX(AG$1:AG729,MATCH(J730,J$1:J729,0),1)=0,"",INDEX(AG$1:AG729,MATCH(J730,J$1:J729,0),1)),"")</f>
        <v/>
      </c>
      <c r="AU730" s="7"/>
      <c r="AV730" s="47"/>
      <c r="AW730" s="66"/>
      <c r="AX730" s="66"/>
      <c r="AY730" s="66"/>
      <c r="AZ730" s="78"/>
      <c r="BA730" s="66"/>
      <c r="BB730" s="66"/>
      <c r="BC730" s="4"/>
      <c r="BD730" s="69"/>
      <c r="BG730" s="9"/>
      <c r="BM730" s="7" t="str">
        <f t="shared" ca="1" si="143"/>
        <v/>
      </c>
      <c r="BN730" s="75" t="str">
        <f t="shared" si="144"/>
        <v/>
      </c>
      <c r="BO730" s="75" t="str">
        <f t="shared" si="145"/>
        <v/>
      </c>
      <c r="BT730" s="5"/>
      <c r="BU730" s="4" t="str">
        <f>IF(IFERROR(VLOOKUP(C730,C731:C$1993,1,0),"")="","",COUNTIF(C:C,C730))</f>
        <v/>
      </c>
      <c r="BW730" s="5"/>
      <c r="BX730" s="5"/>
      <c r="BY730" s="5" t="str">
        <f>IF(B730="","",IF(BU730="",1+(MAX(BY$2:BY729)),""))</f>
        <v/>
      </c>
      <c r="BZ730" s="5" t="str">
        <f t="shared" si="146"/>
        <v/>
      </c>
      <c r="CA730" s="5" t="str">
        <f t="shared" si="147"/>
        <v/>
      </c>
      <c r="CB730" s="14" t="str">
        <f t="shared" si="148"/>
        <v/>
      </c>
      <c r="CC730" s="25"/>
      <c r="CD730" s="15"/>
      <c r="CE730" s="5" t="str">
        <f t="shared" si="150"/>
        <v/>
      </c>
      <c r="CG730" s="5"/>
      <c r="CH730" s="5" t="str">
        <f t="shared" si="149"/>
        <v/>
      </c>
      <c r="CI730" s="5" t="str">
        <f>IF(J730="","",IFERROR(IF(VLOOKUP(J730,J$2:J729,1,0)=0,"",""),J730))</f>
        <v/>
      </c>
      <c r="CJ730" s="22" t="str">
        <f>IF(CI730="","",(IFERROR(VLOOKUP(MID(CI730,1,1),$DA$2:DE$28,3,0),0)+IFERROR(VLOOKUP(MID(CI730,2,1),DA$2:DE$28,4,0),0)+IFERROR(VLOOKUP(MID(CI730,3,1),DA$2:DE$28,5,0),0)+(ROW(CI730)/1000000000000)))</f>
        <v/>
      </c>
      <c r="CK730" s="5"/>
      <c r="CL730" s="5">
        <v>729</v>
      </c>
      <c r="CM730" s="5" t="str">
        <f>IFERROR(VLOOKUP(CL730,CH$2:CI1806,2,0),"")</f>
        <v/>
      </c>
      <c r="CN730" s="5"/>
      <c r="CP730" s="5"/>
      <c r="DG730" s="5" t="e">
        <f>IF(REPORTE!AH$2="si",IF(C730=VALUE(REPORTE!C$22),IF(SUM(DG731:DG$1993),CONCATENATE(INT(B730),", "),INT(B730)),""),IF(C730=VALUE(REPORTE!C$21),IF(SUM(DG731:DG$1993),CONCATENATE(INT(B730),", "),INT(B730)),""))</f>
        <v>#VALUE!</v>
      </c>
      <c r="DK730" s="5"/>
      <c r="DL730" s="5"/>
      <c r="DM730" s="5"/>
      <c r="DN730" s="5"/>
    </row>
    <row r="731" spans="1:118" ht="15" customHeight="1" x14ac:dyDescent="0.25">
      <c r="A731" s="4" t="str">
        <f t="shared" ca="1" si="141"/>
        <v/>
      </c>
      <c r="B731" s="3"/>
      <c r="D731" s="1" t="str">
        <f>IFERROR(INDEX('padron cfe'!B:B,MATCH(DATOS!C731,'padron cfe'!A:A,0),1),"")</f>
        <v/>
      </c>
      <c r="H731" s="5" t="str">
        <f>IF(F731="","",IFERROR(CONCATENATE("PEUA",VLOOKUP(ESTADO,REPORTE!AV$2:AW$33,2,0),DIDTRITO_FORM,CADER_FORM,IFERROR(INDEX(BS:BS,MATCH(DAY(F731),BR:BR,0),1),DAY(F731)),IFERROR(INDEX(BS:BS,MATCH(MONTH(F731),BR:BR,0),1),MONTH(F731)),YEAR(F731),G731),""))</f>
        <v/>
      </c>
      <c r="K731" s="2" t="str">
        <f>IFERROR(INDEX('padron cfe'!C:C,MATCH(DATOS!C731,'padron cfe'!A:A,0),1),"")</f>
        <v/>
      </c>
      <c r="L731" s="4" t="str">
        <f>IFERROR(IF(VLOOKUP(J731,J$2:L730,3,0)=0,"",VLOOKUP(J731,J$2:L730,3,0)),"")</f>
        <v/>
      </c>
      <c r="M731" s="4" t="str">
        <f>IFERROR(IF(VLOOKUP(J731,J$2:M730,4,0)=0,"",VLOOKUP(J731,J$2:M730,4,0)),"")</f>
        <v/>
      </c>
      <c r="Q731" s="5" t="str">
        <f t="shared" si="140"/>
        <v/>
      </c>
      <c r="S731"/>
      <c r="T731" s="2" t="str">
        <f>IFERROR(INDEX('padron cfe'!D:D,MATCH(DATOS!C731,'padron cfe'!A:A,0),1),"")</f>
        <v/>
      </c>
      <c r="Y731" s="6"/>
      <c r="AA731" s="4" t="str">
        <f t="shared" si="142"/>
        <v/>
      </c>
      <c r="AB731" s="4"/>
      <c r="AC731" s="4"/>
      <c r="AD731" s="4"/>
      <c r="AE731" s="2" t="str">
        <f>IFERROR(IF(INDEX(AE$1:AE730,MATCH(J731,J$1:J730,0),1)=0,"",INDEX(AE$1:AE730,MATCH(J731,J$1:J730,0),1)),"")</f>
        <v/>
      </c>
      <c r="AF731" s="2" t="str">
        <f>IFERROR(IF(INDEX(AF$1:AF730,MATCH(J731,J$1:J730,0),1)=0,"",INDEX(AF$1:AF730,MATCH(J731,J$1:J730,0),1)),"")</f>
        <v/>
      </c>
      <c r="AG731" s="2" t="str">
        <f>IFERROR(IF(INDEX(AG$1:AG730,MATCH(J731,J$1:J730,0),1)=0,"",INDEX(AG$1:AG730,MATCH(J731,J$1:J730,0),1)),"")</f>
        <v/>
      </c>
      <c r="AU731" s="7"/>
      <c r="AV731" s="47"/>
      <c r="AW731" s="66"/>
      <c r="AX731" s="66"/>
      <c r="AY731" s="66"/>
      <c r="AZ731" s="78"/>
      <c r="BA731" s="66"/>
      <c r="BB731" s="66"/>
      <c r="BC731" s="4"/>
      <c r="BD731" s="69"/>
      <c r="BG731" s="9"/>
      <c r="BM731" s="7" t="str">
        <f t="shared" ca="1" si="143"/>
        <v/>
      </c>
      <c r="BN731" s="75" t="str">
        <f t="shared" si="144"/>
        <v/>
      </c>
      <c r="BO731" s="75" t="str">
        <f t="shared" si="145"/>
        <v/>
      </c>
      <c r="BT731" s="5"/>
      <c r="BU731" s="4" t="str">
        <f>IF(IFERROR(VLOOKUP(C731,C732:C$1993,1,0),"")="","",COUNTIF(C:C,C731))</f>
        <v/>
      </c>
      <c r="BW731" s="5"/>
      <c r="BX731" s="5"/>
      <c r="BY731" s="5" t="str">
        <f>IF(B731="","",IF(BU731="",1+(MAX(BY$2:BY730)),""))</f>
        <v/>
      </c>
      <c r="BZ731" s="5" t="str">
        <f t="shared" si="146"/>
        <v/>
      </c>
      <c r="CA731" s="5" t="str">
        <f t="shared" si="147"/>
        <v/>
      </c>
      <c r="CB731" s="14" t="str">
        <f t="shared" si="148"/>
        <v/>
      </c>
      <c r="CC731" s="25"/>
      <c r="CD731" s="15"/>
      <c r="CE731" s="5" t="str">
        <f t="shared" si="150"/>
        <v/>
      </c>
      <c r="CG731" s="5"/>
      <c r="CH731" s="5" t="str">
        <f t="shared" si="149"/>
        <v/>
      </c>
      <c r="CI731" s="5" t="str">
        <f>IF(J731="","",IFERROR(IF(VLOOKUP(J731,J$2:J730,1,0)=0,"",""),J731))</f>
        <v/>
      </c>
      <c r="CJ731" s="22" t="str">
        <f>IF(CI731="","",(IFERROR(VLOOKUP(MID(CI731,1,1),$DA$2:DE$28,3,0),0)+IFERROR(VLOOKUP(MID(CI731,2,1),DA$2:DE$28,4,0),0)+IFERROR(VLOOKUP(MID(CI731,3,1),DA$2:DE$28,5,0),0)+(ROW(CI731)/1000000000000)))</f>
        <v/>
      </c>
      <c r="CK731" s="5"/>
      <c r="CL731" s="5">
        <v>730</v>
      </c>
      <c r="CM731" s="5" t="str">
        <f>IFERROR(VLOOKUP(CL731,CH$2:CI1807,2,0),"")</f>
        <v/>
      </c>
      <c r="CN731" s="5"/>
      <c r="CP731" s="5"/>
      <c r="DG731" s="5" t="e">
        <f>IF(REPORTE!AH$2="si",IF(C731=VALUE(REPORTE!C$22),IF(SUM(DG732:DG$1993),CONCATENATE(INT(B731),", "),INT(B731)),""),IF(C731=VALUE(REPORTE!C$21),IF(SUM(DG732:DG$1993),CONCATENATE(INT(B731),", "),INT(B731)),""))</f>
        <v>#VALUE!</v>
      </c>
      <c r="DK731" s="5"/>
      <c r="DL731" s="5"/>
      <c r="DM731" s="5"/>
      <c r="DN731" s="5"/>
    </row>
    <row r="732" spans="1:118" ht="15" customHeight="1" x14ac:dyDescent="0.25">
      <c r="A732" s="4" t="str">
        <f t="shared" ca="1" si="141"/>
        <v/>
      </c>
      <c r="B732" s="3"/>
      <c r="D732" s="1" t="str">
        <f>IFERROR(INDEX('padron cfe'!B:B,MATCH(DATOS!C732,'padron cfe'!A:A,0),1),"")</f>
        <v/>
      </c>
      <c r="H732" s="5" t="str">
        <f>IF(F732="","",IFERROR(CONCATENATE("PEUA",VLOOKUP(ESTADO,REPORTE!AV$2:AW$33,2,0),DIDTRITO_FORM,CADER_FORM,IFERROR(INDEX(BS:BS,MATCH(DAY(F732),BR:BR,0),1),DAY(F732)),IFERROR(INDEX(BS:BS,MATCH(MONTH(F732),BR:BR,0),1),MONTH(F732)),YEAR(F732),G732),""))</f>
        <v/>
      </c>
      <c r="K732" s="2" t="str">
        <f>IFERROR(INDEX('padron cfe'!C:C,MATCH(DATOS!C732,'padron cfe'!A:A,0),1),"")</f>
        <v/>
      </c>
      <c r="L732" s="4" t="str">
        <f>IFERROR(IF(VLOOKUP(J732,J$2:L731,3,0)=0,"",VLOOKUP(J732,J$2:L731,3,0)),"")</f>
        <v/>
      </c>
      <c r="M732" s="4" t="str">
        <f>IFERROR(IF(VLOOKUP(J732,J$2:M731,4,0)=0,"",VLOOKUP(J732,J$2:M731,4,0)),"")</f>
        <v/>
      </c>
      <c r="Q732" s="5" t="str">
        <f t="shared" si="140"/>
        <v/>
      </c>
      <c r="S732"/>
      <c r="T732" s="2" t="str">
        <f>IFERROR(INDEX('padron cfe'!D:D,MATCH(DATOS!C732,'padron cfe'!A:A,0),1),"")</f>
        <v/>
      </c>
      <c r="Y732" s="6"/>
      <c r="AA732" s="4" t="str">
        <f t="shared" si="142"/>
        <v/>
      </c>
      <c r="AB732" s="4"/>
      <c r="AC732" s="4"/>
      <c r="AD732" s="4"/>
      <c r="AE732" s="2" t="str">
        <f>IFERROR(IF(INDEX(AE$1:AE731,MATCH(J732,J$1:J731,0),1)=0,"",INDEX(AE$1:AE731,MATCH(J732,J$1:J731,0),1)),"")</f>
        <v/>
      </c>
      <c r="AF732" s="2" t="str">
        <f>IFERROR(IF(INDEX(AF$1:AF731,MATCH(J732,J$1:J731,0),1)=0,"",INDEX(AF$1:AF731,MATCH(J732,J$1:J731,0),1)),"")</f>
        <v/>
      </c>
      <c r="AG732" s="2" t="str">
        <f>IFERROR(IF(INDEX(AG$1:AG731,MATCH(J732,J$1:J731,0),1)=0,"",INDEX(AG$1:AG731,MATCH(J732,J$1:J731,0),1)),"")</f>
        <v/>
      </c>
      <c r="AU732" s="7"/>
      <c r="AV732" s="47"/>
      <c r="AW732" s="66"/>
      <c r="AX732" s="66"/>
      <c r="AY732" s="66"/>
      <c r="AZ732" s="78"/>
      <c r="BA732" s="66"/>
      <c r="BB732" s="66"/>
      <c r="BC732" s="4"/>
      <c r="BD732" s="69"/>
      <c r="BG732" s="9"/>
      <c r="BM732" s="7" t="str">
        <f t="shared" ca="1" si="143"/>
        <v/>
      </c>
      <c r="BN732" s="75" t="str">
        <f t="shared" si="144"/>
        <v/>
      </c>
      <c r="BO732" s="75" t="str">
        <f t="shared" si="145"/>
        <v/>
      </c>
      <c r="BT732" s="5"/>
      <c r="BU732" s="4" t="str">
        <f>IF(IFERROR(VLOOKUP(C732,C733:C$1993,1,0),"")="","",COUNTIF(C:C,C732))</f>
        <v/>
      </c>
      <c r="BW732" s="5"/>
      <c r="BX732" s="5"/>
      <c r="BY732" s="5" t="str">
        <f>IF(B732="","",IF(BU732="",1+(MAX(BY$2:BY731)),""))</f>
        <v/>
      </c>
      <c r="BZ732" s="5" t="str">
        <f t="shared" si="146"/>
        <v/>
      </c>
      <c r="CA732" s="5" t="str">
        <f t="shared" si="147"/>
        <v/>
      </c>
      <c r="CB732" s="14" t="str">
        <f t="shared" si="148"/>
        <v/>
      </c>
      <c r="CC732" s="25"/>
      <c r="CD732" s="15"/>
      <c r="CE732" s="5" t="str">
        <f t="shared" si="150"/>
        <v/>
      </c>
      <c r="CG732" s="5"/>
      <c r="CH732" s="5" t="str">
        <f t="shared" si="149"/>
        <v/>
      </c>
      <c r="CI732" s="5" t="str">
        <f>IF(J732="","",IFERROR(IF(VLOOKUP(J732,J$2:J731,1,0)=0,"",""),J732))</f>
        <v/>
      </c>
      <c r="CJ732" s="22" t="str">
        <f>IF(CI732="","",(IFERROR(VLOOKUP(MID(CI732,1,1),$DA$2:DE$28,3,0),0)+IFERROR(VLOOKUP(MID(CI732,2,1),DA$2:DE$28,4,0),0)+IFERROR(VLOOKUP(MID(CI732,3,1),DA$2:DE$28,5,0),0)+(ROW(CI732)/1000000000000)))</f>
        <v/>
      </c>
      <c r="CK732" s="5"/>
      <c r="CL732" s="5">
        <v>731</v>
      </c>
      <c r="CM732" s="5" t="str">
        <f>IFERROR(VLOOKUP(CL732,CH$2:CI1808,2,0),"")</f>
        <v/>
      </c>
      <c r="CN732" s="5"/>
      <c r="CP732" s="5"/>
      <c r="DG732" s="5" t="e">
        <f>IF(REPORTE!AH$2="si",IF(C732=VALUE(REPORTE!C$22),IF(SUM(DG733:DG$1993),CONCATENATE(INT(B732),", "),INT(B732)),""),IF(C732=VALUE(REPORTE!C$21),IF(SUM(DG733:DG$1993),CONCATENATE(INT(B732),", "),INT(B732)),""))</f>
        <v>#VALUE!</v>
      </c>
      <c r="DK732" s="5"/>
      <c r="DL732" s="5"/>
      <c r="DM732" s="5"/>
      <c r="DN732" s="5"/>
    </row>
    <row r="733" spans="1:118" ht="15" customHeight="1" x14ac:dyDescent="0.25">
      <c r="A733" s="4" t="str">
        <f t="shared" ca="1" si="141"/>
        <v/>
      </c>
      <c r="B733" s="3"/>
      <c r="D733" s="1" t="str">
        <f>IFERROR(INDEX('padron cfe'!B:B,MATCH(DATOS!C733,'padron cfe'!A:A,0),1),"")</f>
        <v/>
      </c>
      <c r="H733" s="5" t="str">
        <f>IF(F733="","",IFERROR(CONCATENATE("PEUA",VLOOKUP(ESTADO,REPORTE!AV$2:AW$33,2,0),DIDTRITO_FORM,CADER_FORM,IFERROR(INDEX(BS:BS,MATCH(DAY(F733),BR:BR,0),1),DAY(F733)),IFERROR(INDEX(BS:BS,MATCH(MONTH(F733),BR:BR,0),1),MONTH(F733)),YEAR(F733),G733),""))</f>
        <v/>
      </c>
      <c r="K733" s="2" t="str">
        <f>IFERROR(INDEX('padron cfe'!C:C,MATCH(DATOS!C733,'padron cfe'!A:A,0),1),"")</f>
        <v/>
      </c>
      <c r="L733" s="4" t="str">
        <f>IFERROR(IF(VLOOKUP(J733,J$2:L732,3,0)=0,"",VLOOKUP(J733,J$2:L732,3,0)),"")</f>
        <v/>
      </c>
      <c r="M733" s="4" t="str">
        <f>IFERROR(IF(VLOOKUP(J733,J$2:M732,4,0)=0,"",VLOOKUP(J733,J$2:M732,4,0)),"")</f>
        <v/>
      </c>
      <c r="Q733" s="5" t="str">
        <f t="shared" si="140"/>
        <v/>
      </c>
      <c r="S733"/>
      <c r="T733" s="2" t="str">
        <f>IFERROR(INDEX('padron cfe'!D:D,MATCH(DATOS!C733,'padron cfe'!A:A,0),1),"")</f>
        <v/>
      </c>
      <c r="Y733" s="6"/>
      <c r="AA733" s="4" t="str">
        <f t="shared" si="142"/>
        <v/>
      </c>
      <c r="AB733" s="4"/>
      <c r="AC733" s="4"/>
      <c r="AD733" s="4"/>
      <c r="AE733" s="2" t="str">
        <f>IFERROR(IF(INDEX(AE$1:AE732,MATCH(J733,J$1:J732,0),1)=0,"",INDEX(AE$1:AE732,MATCH(J733,J$1:J732,0),1)),"")</f>
        <v/>
      </c>
      <c r="AF733" s="2" t="str">
        <f>IFERROR(IF(INDEX(AF$1:AF732,MATCH(J733,J$1:J732,0),1)=0,"",INDEX(AF$1:AF732,MATCH(J733,J$1:J732,0),1)),"")</f>
        <v/>
      </c>
      <c r="AG733" s="2" t="str">
        <f>IFERROR(IF(INDEX(AG$1:AG732,MATCH(J733,J$1:J732,0),1)=0,"",INDEX(AG$1:AG732,MATCH(J733,J$1:J732,0),1)),"")</f>
        <v/>
      </c>
      <c r="AU733" s="7"/>
      <c r="AV733" s="47"/>
      <c r="AW733" s="66"/>
      <c r="AX733" s="66"/>
      <c r="AY733" s="66"/>
      <c r="AZ733" s="78"/>
      <c r="BA733" s="66"/>
      <c r="BB733" s="66"/>
      <c r="BC733" s="4"/>
      <c r="BD733" s="69"/>
      <c r="BG733" s="9"/>
      <c r="BM733" s="7" t="str">
        <f t="shared" ca="1" si="143"/>
        <v/>
      </c>
      <c r="BN733" s="75" t="str">
        <f t="shared" si="144"/>
        <v/>
      </c>
      <c r="BO733" s="75" t="str">
        <f t="shared" si="145"/>
        <v/>
      </c>
      <c r="BT733" s="5"/>
      <c r="BU733" s="4" t="str">
        <f>IF(IFERROR(VLOOKUP(C733,C734:C$1993,1,0),"")="","",COUNTIF(C:C,C733))</f>
        <v/>
      </c>
      <c r="BW733" s="5"/>
      <c r="BX733" s="5"/>
      <c r="BY733" s="5" t="str">
        <f>IF(B733="","",IF(BU733="",1+(MAX(BY$2:BY732)),""))</f>
        <v/>
      </c>
      <c r="BZ733" s="5" t="str">
        <f t="shared" si="146"/>
        <v/>
      </c>
      <c r="CA733" s="5" t="str">
        <f t="shared" si="147"/>
        <v/>
      </c>
      <c r="CB733" s="14" t="str">
        <f t="shared" si="148"/>
        <v/>
      </c>
      <c r="CC733" s="25"/>
      <c r="CD733" s="15"/>
      <c r="CE733" s="5" t="str">
        <f t="shared" si="150"/>
        <v/>
      </c>
      <c r="CG733" s="5"/>
      <c r="CH733" s="5" t="str">
        <f t="shared" si="149"/>
        <v/>
      </c>
      <c r="CI733" s="5" t="str">
        <f>IF(J733="","",IFERROR(IF(VLOOKUP(J733,J$2:J732,1,0)=0,"",""),J733))</f>
        <v/>
      </c>
      <c r="CJ733" s="22" t="str">
        <f>IF(CI733="","",(IFERROR(VLOOKUP(MID(CI733,1,1),$DA$2:DE$28,3,0),0)+IFERROR(VLOOKUP(MID(CI733,2,1),DA$2:DE$28,4,0),0)+IFERROR(VLOOKUP(MID(CI733,3,1),DA$2:DE$28,5,0),0)+(ROW(CI733)/1000000000000)))</f>
        <v/>
      </c>
      <c r="CK733" s="5"/>
      <c r="CL733" s="5">
        <v>732</v>
      </c>
      <c r="CM733" s="5" t="str">
        <f>IFERROR(VLOOKUP(CL733,CH$2:CI1809,2,0),"")</f>
        <v/>
      </c>
      <c r="CN733" s="5"/>
      <c r="CP733" s="5"/>
      <c r="DG733" s="5" t="e">
        <f>IF(REPORTE!AH$2="si",IF(C733=VALUE(REPORTE!C$22),IF(SUM(DG734:DG$1993),CONCATENATE(INT(B733),", "),INT(B733)),""),IF(C733=VALUE(REPORTE!C$21),IF(SUM(DG734:DG$1993),CONCATENATE(INT(B733),", "),INT(B733)),""))</f>
        <v>#VALUE!</v>
      </c>
      <c r="DK733" s="5"/>
      <c r="DL733" s="5"/>
      <c r="DM733" s="5"/>
      <c r="DN733" s="5"/>
    </row>
    <row r="734" spans="1:118" ht="15" customHeight="1" x14ac:dyDescent="0.25">
      <c r="A734" s="4" t="str">
        <f t="shared" ca="1" si="141"/>
        <v/>
      </c>
      <c r="B734" s="3"/>
      <c r="D734" s="1" t="str">
        <f>IFERROR(INDEX('padron cfe'!B:B,MATCH(DATOS!C734,'padron cfe'!A:A,0),1),"")</f>
        <v/>
      </c>
      <c r="H734" s="5" t="str">
        <f>IF(F734="","",IFERROR(CONCATENATE("PEUA",VLOOKUP(ESTADO,REPORTE!AV$2:AW$33,2,0),DIDTRITO_FORM,CADER_FORM,IFERROR(INDEX(BS:BS,MATCH(DAY(F734),BR:BR,0),1),DAY(F734)),IFERROR(INDEX(BS:BS,MATCH(MONTH(F734),BR:BR,0),1),MONTH(F734)),YEAR(F734),G734),""))</f>
        <v/>
      </c>
      <c r="K734" s="2" t="str">
        <f>IFERROR(INDEX('padron cfe'!C:C,MATCH(DATOS!C734,'padron cfe'!A:A,0),1),"")</f>
        <v/>
      </c>
      <c r="L734" s="4" t="str">
        <f>IFERROR(IF(VLOOKUP(J734,J$2:L733,3,0)=0,"",VLOOKUP(J734,J$2:L733,3,0)),"")</f>
        <v/>
      </c>
      <c r="M734" s="4" t="str">
        <f>IFERROR(IF(VLOOKUP(J734,J$2:M733,4,0)=0,"",VLOOKUP(J734,J$2:M733,4,0)),"")</f>
        <v/>
      </c>
      <c r="Q734" s="5" t="str">
        <f t="shared" si="140"/>
        <v/>
      </c>
      <c r="S734"/>
      <c r="T734" s="2" t="str">
        <f>IFERROR(INDEX('padron cfe'!D:D,MATCH(DATOS!C734,'padron cfe'!A:A,0),1),"")</f>
        <v/>
      </c>
      <c r="Y734" s="6"/>
      <c r="AA734" s="4" t="str">
        <f t="shared" si="142"/>
        <v/>
      </c>
      <c r="AB734" s="4"/>
      <c r="AC734" s="4"/>
      <c r="AD734" s="4"/>
      <c r="AE734" s="2" t="str">
        <f>IFERROR(IF(INDEX(AE$1:AE733,MATCH(J734,J$1:J733,0),1)=0,"",INDEX(AE$1:AE733,MATCH(J734,J$1:J733,0),1)),"")</f>
        <v/>
      </c>
      <c r="AF734" s="2" t="str">
        <f>IFERROR(IF(INDEX(AF$1:AF733,MATCH(J734,J$1:J733,0),1)=0,"",INDEX(AF$1:AF733,MATCH(J734,J$1:J733,0),1)),"")</f>
        <v/>
      </c>
      <c r="AG734" s="2" t="str">
        <f>IFERROR(IF(INDEX(AG$1:AG733,MATCH(J734,J$1:J733,0),1)=0,"",INDEX(AG$1:AG733,MATCH(J734,J$1:J733,0),1)),"")</f>
        <v/>
      </c>
      <c r="AU734" s="7"/>
      <c r="AV734" s="47"/>
      <c r="AW734" s="66"/>
      <c r="AX734" s="66"/>
      <c r="AY734" s="66"/>
      <c r="AZ734" s="78"/>
      <c r="BA734" s="66"/>
      <c r="BB734" s="66"/>
      <c r="BC734" s="4"/>
      <c r="BD734" s="69"/>
      <c r="BG734" s="9"/>
      <c r="BM734" s="7" t="str">
        <f t="shared" ca="1" si="143"/>
        <v/>
      </c>
      <c r="BN734" s="75" t="str">
        <f t="shared" si="144"/>
        <v/>
      </c>
      <c r="BO734" s="75" t="str">
        <f t="shared" si="145"/>
        <v/>
      </c>
      <c r="BT734" s="5"/>
      <c r="BU734" s="4" t="str">
        <f>IF(IFERROR(VLOOKUP(C734,C735:C$1993,1,0),"")="","",COUNTIF(C:C,C734))</f>
        <v/>
      </c>
      <c r="BW734" s="5"/>
      <c r="BX734" s="5"/>
      <c r="BY734" s="5" t="str">
        <f>IF(B734="","",IF(BU734="",1+(MAX(BY$2:BY733)),""))</f>
        <v/>
      </c>
      <c r="BZ734" s="5" t="str">
        <f t="shared" si="146"/>
        <v/>
      </c>
      <c r="CA734" s="5" t="str">
        <f t="shared" si="147"/>
        <v/>
      </c>
      <c r="CB734" s="14" t="str">
        <f t="shared" si="148"/>
        <v/>
      </c>
      <c r="CC734" s="25"/>
      <c r="CD734" s="15"/>
      <c r="CE734" s="5" t="str">
        <f t="shared" si="150"/>
        <v/>
      </c>
      <c r="CG734" s="5"/>
      <c r="CH734" s="5" t="str">
        <f t="shared" si="149"/>
        <v/>
      </c>
      <c r="CI734" s="5" t="str">
        <f>IF(J734="","",IFERROR(IF(VLOOKUP(J734,J$2:J733,1,0)=0,"",""),J734))</f>
        <v/>
      </c>
      <c r="CJ734" s="22" t="str">
        <f>IF(CI734="","",(IFERROR(VLOOKUP(MID(CI734,1,1),$DA$2:DE$28,3,0),0)+IFERROR(VLOOKUP(MID(CI734,2,1),DA$2:DE$28,4,0),0)+IFERROR(VLOOKUP(MID(CI734,3,1),DA$2:DE$28,5,0),0)+(ROW(CI734)/1000000000000)))</f>
        <v/>
      </c>
      <c r="CK734" s="5"/>
      <c r="CL734" s="5">
        <v>733</v>
      </c>
      <c r="CM734" s="5" t="str">
        <f>IFERROR(VLOOKUP(CL734,CH$2:CI1810,2,0),"")</f>
        <v/>
      </c>
      <c r="CN734" s="5"/>
      <c r="CP734" s="5"/>
      <c r="DG734" s="5" t="e">
        <f>IF(REPORTE!AH$2="si",IF(C734=VALUE(REPORTE!C$22),IF(SUM(DG735:DG$1993),CONCATENATE(INT(B734),", "),INT(B734)),""),IF(C734=VALUE(REPORTE!C$21),IF(SUM(DG735:DG$1993),CONCATENATE(INT(B734),", "),INT(B734)),""))</f>
        <v>#VALUE!</v>
      </c>
      <c r="DK734" s="5"/>
      <c r="DL734" s="5"/>
      <c r="DM734" s="5"/>
      <c r="DN734" s="5"/>
    </row>
    <row r="735" spans="1:118" ht="15" customHeight="1" x14ac:dyDescent="0.25">
      <c r="A735" s="4" t="str">
        <f t="shared" ca="1" si="141"/>
        <v/>
      </c>
      <c r="B735" s="3"/>
      <c r="D735" s="1" t="str">
        <f>IFERROR(INDEX('padron cfe'!B:B,MATCH(DATOS!C735,'padron cfe'!A:A,0),1),"")</f>
        <v/>
      </c>
      <c r="H735" s="5" t="str">
        <f>IF(F735="","",IFERROR(CONCATENATE("PEUA",VLOOKUP(ESTADO,REPORTE!AV$2:AW$33,2,0),DIDTRITO_FORM,CADER_FORM,IFERROR(INDEX(BS:BS,MATCH(DAY(F735),BR:BR,0),1),DAY(F735)),IFERROR(INDEX(BS:BS,MATCH(MONTH(F735),BR:BR,0),1),MONTH(F735)),YEAR(F735),G735),""))</f>
        <v/>
      </c>
      <c r="K735" s="2" t="str">
        <f>IFERROR(INDEX('padron cfe'!C:C,MATCH(DATOS!C735,'padron cfe'!A:A,0),1),"")</f>
        <v/>
      </c>
      <c r="L735" s="4" t="str">
        <f>IFERROR(IF(VLOOKUP(J735,J$2:L734,3,0)=0,"",VLOOKUP(J735,J$2:L734,3,0)),"")</f>
        <v/>
      </c>
      <c r="M735" s="4" t="str">
        <f>IFERROR(IF(VLOOKUP(J735,J$2:M734,4,0)=0,"",VLOOKUP(J735,J$2:M734,4,0)),"")</f>
        <v/>
      </c>
      <c r="Q735" s="5" t="str">
        <f t="shared" si="140"/>
        <v/>
      </c>
      <c r="S735"/>
      <c r="T735" s="2" t="str">
        <f>IFERROR(INDEX('padron cfe'!D:D,MATCH(DATOS!C735,'padron cfe'!A:A,0),1),"")</f>
        <v/>
      </c>
      <c r="Y735" s="6"/>
      <c r="AA735" s="4" t="str">
        <f t="shared" si="142"/>
        <v/>
      </c>
      <c r="AB735" s="4"/>
      <c r="AC735" s="4"/>
      <c r="AD735" s="4"/>
      <c r="AE735" s="2" t="str">
        <f>IFERROR(IF(INDEX(AE$1:AE734,MATCH(J735,J$1:J734,0),1)=0,"",INDEX(AE$1:AE734,MATCH(J735,J$1:J734,0),1)),"")</f>
        <v/>
      </c>
      <c r="AF735" s="2" t="str">
        <f>IFERROR(IF(INDEX(AF$1:AF734,MATCH(J735,J$1:J734,0),1)=0,"",INDEX(AF$1:AF734,MATCH(J735,J$1:J734,0),1)),"")</f>
        <v/>
      </c>
      <c r="AG735" s="2" t="str">
        <f>IFERROR(IF(INDEX(AG$1:AG734,MATCH(J735,J$1:J734,0),1)=0,"",INDEX(AG$1:AG734,MATCH(J735,J$1:J734,0),1)),"")</f>
        <v/>
      </c>
      <c r="AU735" s="7"/>
      <c r="AV735" s="47"/>
      <c r="AW735" s="66"/>
      <c r="AX735" s="66"/>
      <c r="AY735" s="66"/>
      <c r="AZ735" s="78"/>
      <c r="BA735" s="66"/>
      <c r="BB735" s="66"/>
      <c r="BC735" s="4"/>
      <c r="BD735" s="69"/>
      <c r="BG735" s="9"/>
      <c r="BM735" s="7" t="str">
        <f t="shared" ca="1" si="143"/>
        <v/>
      </c>
      <c r="BN735" s="75" t="str">
        <f t="shared" si="144"/>
        <v/>
      </c>
      <c r="BO735" s="75" t="str">
        <f t="shared" si="145"/>
        <v/>
      </c>
      <c r="BT735" s="5"/>
      <c r="BU735" s="4" t="str">
        <f>IF(IFERROR(VLOOKUP(C735,C736:C$1993,1,0),"")="","",COUNTIF(C:C,C735))</f>
        <v/>
      </c>
      <c r="BW735" s="5"/>
      <c r="BX735" s="5"/>
      <c r="BY735" s="5" t="str">
        <f>IF(B735="","",IF(BU735="",1+(MAX(BY$2:BY734)),""))</f>
        <v/>
      </c>
      <c r="BZ735" s="5" t="str">
        <f t="shared" si="146"/>
        <v/>
      </c>
      <c r="CA735" s="5" t="str">
        <f t="shared" si="147"/>
        <v/>
      </c>
      <c r="CB735" s="14" t="str">
        <f t="shared" si="148"/>
        <v/>
      </c>
      <c r="CC735" s="25"/>
      <c r="CD735" s="15"/>
      <c r="CE735" s="5" t="str">
        <f t="shared" si="150"/>
        <v/>
      </c>
      <c r="CG735" s="5"/>
      <c r="CH735" s="5" t="str">
        <f t="shared" si="149"/>
        <v/>
      </c>
      <c r="CI735" s="5" t="str">
        <f>IF(J735="","",IFERROR(IF(VLOOKUP(J735,J$2:J734,1,0)=0,"",""),J735))</f>
        <v/>
      </c>
      <c r="CJ735" s="22" t="str">
        <f>IF(CI735="","",(IFERROR(VLOOKUP(MID(CI735,1,1),$DA$2:DE$28,3,0),0)+IFERROR(VLOOKUP(MID(CI735,2,1),DA$2:DE$28,4,0),0)+IFERROR(VLOOKUP(MID(CI735,3,1),DA$2:DE$28,5,0),0)+(ROW(CI735)/1000000000000)))</f>
        <v/>
      </c>
      <c r="CK735" s="5"/>
      <c r="CL735" s="5">
        <v>734</v>
      </c>
      <c r="CM735" s="5" t="str">
        <f>IFERROR(VLOOKUP(CL735,CH$2:CI1811,2,0),"")</f>
        <v/>
      </c>
      <c r="CN735" s="5"/>
      <c r="CP735" s="5"/>
      <c r="DG735" s="5" t="e">
        <f>IF(REPORTE!AH$2="si",IF(C735=VALUE(REPORTE!C$22),IF(SUM(DG736:DG$1993),CONCATENATE(INT(B735),", "),INT(B735)),""),IF(C735=VALUE(REPORTE!C$21),IF(SUM(DG736:DG$1993),CONCATENATE(INT(B735),", "),INT(B735)),""))</f>
        <v>#VALUE!</v>
      </c>
      <c r="DK735" s="5"/>
      <c r="DL735" s="5"/>
      <c r="DM735" s="5"/>
      <c r="DN735" s="5"/>
    </row>
    <row r="736" spans="1:118" ht="15" customHeight="1" x14ac:dyDescent="0.25">
      <c r="A736" s="4" t="str">
        <f t="shared" ca="1" si="141"/>
        <v/>
      </c>
      <c r="B736" s="3"/>
      <c r="D736" s="1" t="str">
        <f>IFERROR(INDEX('padron cfe'!B:B,MATCH(DATOS!C736,'padron cfe'!A:A,0),1),"")</f>
        <v/>
      </c>
      <c r="H736" s="5" t="str">
        <f>IF(F736="","",IFERROR(CONCATENATE("PEUA",VLOOKUP(ESTADO,REPORTE!AV$2:AW$33,2,0),DIDTRITO_FORM,CADER_FORM,IFERROR(INDEX(BS:BS,MATCH(DAY(F736),BR:BR,0),1),DAY(F736)),IFERROR(INDEX(BS:BS,MATCH(MONTH(F736),BR:BR,0),1),MONTH(F736)),YEAR(F736),G736),""))</f>
        <v/>
      </c>
      <c r="K736" s="2" t="str">
        <f>IFERROR(INDEX('padron cfe'!C:C,MATCH(DATOS!C736,'padron cfe'!A:A,0),1),"")</f>
        <v/>
      </c>
      <c r="L736" s="4" t="str">
        <f>IFERROR(IF(VLOOKUP(J736,J$2:L735,3,0)=0,"",VLOOKUP(J736,J$2:L735,3,0)),"")</f>
        <v/>
      </c>
      <c r="M736" s="4" t="str">
        <f>IFERROR(IF(VLOOKUP(J736,J$2:M735,4,0)=0,"",VLOOKUP(J736,J$2:M735,4,0)),"")</f>
        <v/>
      </c>
      <c r="Q736" s="5" t="str">
        <f t="shared" si="140"/>
        <v/>
      </c>
      <c r="S736"/>
      <c r="T736" s="2" t="str">
        <f>IFERROR(INDEX('padron cfe'!D:D,MATCH(DATOS!C736,'padron cfe'!A:A,0),1),"")</f>
        <v/>
      </c>
      <c r="Y736" s="6"/>
      <c r="AA736" s="4" t="str">
        <f t="shared" si="142"/>
        <v/>
      </c>
      <c r="AB736" s="4"/>
      <c r="AC736" s="4"/>
      <c r="AD736" s="4"/>
      <c r="AE736" s="2" t="str">
        <f>IFERROR(IF(INDEX(AE$1:AE735,MATCH(J736,J$1:J735,0),1)=0,"",INDEX(AE$1:AE735,MATCH(J736,J$1:J735,0),1)),"")</f>
        <v/>
      </c>
      <c r="AF736" s="2" t="str">
        <f>IFERROR(IF(INDEX(AF$1:AF735,MATCH(J736,J$1:J735,0),1)=0,"",INDEX(AF$1:AF735,MATCH(J736,J$1:J735,0),1)),"")</f>
        <v/>
      </c>
      <c r="AG736" s="2" t="str">
        <f>IFERROR(IF(INDEX(AG$1:AG735,MATCH(J736,J$1:J735,0),1)=0,"",INDEX(AG$1:AG735,MATCH(J736,J$1:J735,0),1)),"")</f>
        <v/>
      </c>
      <c r="AU736" s="7"/>
      <c r="AV736" s="47"/>
      <c r="AW736" s="66"/>
      <c r="AX736" s="66"/>
      <c r="AY736" s="66"/>
      <c r="AZ736" s="78"/>
      <c r="BA736" s="66"/>
      <c r="BB736" s="66"/>
      <c r="BC736" s="4"/>
      <c r="BD736" s="69"/>
      <c r="BG736" s="9"/>
      <c r="BM736" s="7" t="str">
        <f t="shared" ca="1" si="143"/>
        <v/>
      </c>
      <c r="BN736" s="75" t="str">
        <f t="shared" si="144"/>
        <v/>
      </c>
      <c r="BO736" s="75" t="str">
        <f t="shared" si="145"/>
        <v/>
      </c>
      <c r="BT736" s="5"/>
      <c r="BU736" s="4" t="str">
        <f>IF(IFERROR(VLOOKUP(C736,C737:C$1993,1,0),"")="","",COUNTIF(C:C,C736))</f>
        <v/>
      </c>
      <c r="BW736" s="5"/>
      <c r="BX736" s="5"/>
      <c r="BY736" s="5" t="str">
        <f>IF(B736="","",IF(BU736="",1+(MAX(BY$2:BY735)),""))</f>
        <v/>
      </c>
      <c r="BZ736" s="5" t="str">
        <f t="shared" si="146"/>
        <v/>
      </c>
      <c r="CA736" s="5" t="str">
        <f t="shared" si="147"/>
        <v/>
      </c>
      <c r="CB736" s="14" t="str">
        <f t="shared" si="148"/>
        <v/>
      </c>
      <c r="CC736" s="25"/>
      <c r="CD736" s="15"/>
      <c r="CE736" s="5" t="str">
        <f t="shared" si="150"/>
        <v/>
      </c>
      <c r="CG736" s="5"/>
      <c r="CH736" s="5" t="str">
        <f t="shared" si="149"/>
        <v/>
      </c>
      <c r="CI736" s="5" t="str">
        <f>IF(J736="","",IFERROR(IF(VLOOKUP(J736,J$2:J735,1,0)=0,"",""),J736))</f>
        <v/>
      </c>
      <c r="CJ736" s="22" t="str">
        <f>IF(CI736="","",(IFERROR(VLOOKUP(MID(CI736,1,1),$DA$2:DE$28,3,0),0)+IFERROR(VLOOKUP(MID(CI736,2,1),DA$2:DE$28,4,0),0)+IFERROR(VLOOKUP(MID(CI736,3,1),DA$2:DE$28,5,0),0)+(ROW(CI736)/1000000000000)))</f>
        <v/>
      </c>
      <c r="CK736" s="5"/>
      <c r="CL736" s="5">
        <v>735</v>
      </c>
      <c r="CM736" s="5" t="str">
        <f>IFERROR(VLOOKUP(CL736,CH$2:CI1812,2,0),"")</f>
        <v/>
      </c>
      <c r="CN736" s="5"/>
      <c r="CP736" s="5"/>
      <c r="DG736" s="5" t="e">
        <f>IF(REPORTE!AH$2="si",IF(C736=VALUE(REPORTE!C$22),IF(SUM(DG737:DG$1993),CONCATENATE(INT(B736),", "),INT(B736)),""),IF(C736=VALUE(REPORTE!C$21),IF(SUM(DG737:DG$1993),CONCATENATE(INT(B736),", "),INT(B736)),""))</f>
        <v>#VALUE!</v>
      </c>
      <c r="DK736" s="5"/>
      <c r="DL736" s="5"/>
      <c r="DM736" s="5"/>
      <c r="DN736" s="5"/>
    </row>
    <row r="737" spans="1:118" ht="15" customHeight="1" x14ac:dyDescent="0.25">
      <c r="A737" s="4" t="str">
        <f t="shared" ca="1" si="141"/>
        <v/>
      </c>
      <c r="B737" s="3"/>
      <c r="D737" s="1" t="str">
        <f>IFERROR(INDEX('padron cfe'!B:B,MATCH(DATOS!C737,'padron cfe'!A:A,0),1),"")</f>
        <v/>
      </c>
      <c r="H737" s="5" t="str">
        <f>IF(F737="","",IFERROR(CONCATENATE("PEUA",VLOOKUP(ESTADO,REPORTE!AV$2:AW$33,2,0),DIDTRITO_FORM,CADER_FORM,IFERROR(INDEX(BS:BS,MATCH(DAY(F737),BR:BR,0),1),DAY(F737)),IFERROR(INDEX(BS:BS,MATCH(MONTH(F737),BR:BR,0),1),MONTH(F737)),YEAR(F737),G737),""))</f>
        <v/>
      </c>
      <c r="K737" s="2" t="str">
        <f>IFERROR(INDEX('padron cfe'!C:C,MATCH(DATOS!C737,'padron cfe'!A:A,0),1),"")</f>
        <v/>
      </c>
      <c r="L737" s="4" t="str">
        <f>IFERROR(IF(VLOOKUP(J737,J$2:L736,3,0)=0,"",VLOOKUP(J737,J$2:L736,3,0)),"")</f>
        <v/>
      </c>
      <c r="M737" s="4" t="str">
        <f>IFERROR(IF(VLOOKUP(J737,J$2:M736,4,0)=0,"",VLOOKUP(J737,J$2:M736,4,0)),"")</f>
        <v/>
      </c>
      <c r="Q737" s="5" t="str">
        <f t="shared" si="140"/>
        <v/>
      </c>
      <c r="S737"/>
      <c r="T737" s="2" t="str">
        <f>IFERROR(INDEX('padron cfe'!D:D,MATCH(DATOS!C737,'padron cfe'!A:A,0),1),"")</f>
        <v/>
      </c>
      <c r="Y737" s="6"/>
      <c r="AA737" s="4" t="str">
        <f t="shared" si="142"/>
        <v/>
      </c>
      <c r="AB737" s="4"/>
      <c r="AC737" s="4"/>
      <c r="AD737" s="4"/>
      <c r="AE737" s="2" t="str">
        <f>IFERROR(IF(INDEX(AE$1:AE736,MATCH(J737,J$1:J736,0),1)=0,"",INDEX(AE$1:AE736,MATCH(J737,J$1:J736,0),1)),"")</f>
        <v/>
      </c>
      <c r="AF737" s="2" t="str">
        <f>IFERROR(IF(INDEX(AF$1:AF736,MATCH(J737,J$1:J736,0),1)=0,"",INDEX(AF$1:AF736,MATCH(J737,J$1:J736,0),1)),"")</f>
        <v/>
      </c>
      <c r="AG737" s="2" t="str">
        <f>IFERROR(IF(INDEX(AG$1:AG736,MATCH(J737,J$1:J736,0),1)=0,"",INDEX(AG$1:AG736,MATCH(J737,J$1:J736,0),1)),"")</f>
        <v/>
      </c>
      <c r="AU737" s="7"/>
      <c r="AV737" s="47"/>
      <c r="AW737" s="66"/>
      <c r="AX737" s="66"/>
      <c r="AY737" s="66"/>
      <c r="AZ737" s="78"/>
      <c r="BA737" s="66"/>
      <c r="BB737" s="66"/>
      <c r="BC737" s="4"/>
      <c r="BD737" s="69"/>
      <c r="BG737" s="9"/>
      <c r="BM737" s="7" t="str">
        <f t="shared" ca="1" si="143"/>
        <v/>
      </c>
      <c r="BN737" s="75" t="str">
        <f t="shared" si="144"/>
        <v/>
      </c>
      <c r="BO737" s="75" t="str">
        <f t="shared" si="145"/>
        <v/>
      </c>
      <c r="BT737" s="5"/>
      <c r="BU737" s="4" t="str">
        <f>IF(IFERROR(VLOOKUP(C737,C738:C$1993,1,0),"")="","",COUNTIF(C:C,C737))</f>
        <v/>
      </c>
      <c r="BW737" s="5"/>
      <c r="BX737" s="5"/>
      <c r="BY737" s="5" t="str">
        <f>IF(B737="","",IF(BU737="",1+(MAX(BY$2:BY736)),""))</f>
        <v/>
      </c>
      <c r="BZ737" s="5" t="str">
        <f t="shared" si="146"/>
        <v/>
      </c>
      <c r="CA737" s="5" t="str">
        <f t="shared" si="147"/>
        <v/>
      </c>
      <c r="CB737" s="14" t="str">
        <f t="shared" si="148"/>
        <v/>
      </c>
      <c r="CC737" s="25"/>
      <c r="CD737" s="15"/>
      <c r="CE737" s="5" t="str">
        <f t="shared" si="150"/>
        <v/>
      </c>
      <c r="CG737" s="5"/>
      <c r="CH737" s="5" t="str">
        <f t="shared" si="149"/>
        <v/>
      </c>
      <c r="CI737" s="5" t="str">
        <f>IF(J737="","",IFERROR(IF(VLOOKUP(J737,J$2:J736,1,0)=0,"",""),J737))</f>
        <v/>
      </c>
      <c r="CJ737" s="22" t="str">
        <f>IF(CI737="","",(IFERROR(VLOOKUP(MID(CI737,1,1),$DA$2:DE$28,3,0),0)+IFERROR(VLOOKUP(MID(CI737,2,1),DA$2:DE$28,4,0),0)+IFERROR(VLOOKUP(MID(CI737,3,1),DA$2:DE$28,5,0),0)+(ROW(CI737)/1000000000000)))</f>
        <v/>
      </c>
      <c r="CK737" s="5"/>
      <c r="CL737" s="5">
        <v>736</v>
      </c>
      <c r="CM737" s="5" t="str">
        <f>IFERROR(VLOOKUP(CL737,CH$2:CI1813,2,0),"")</f>
        <v/>
      </c>
      <c r="CN737" s="5"/>
      <c r="CP737" s="5"/>
      <c r="DG737" s="5" t="e">
        <f>IF(REPORTE!AH$2="si",IF(C737=VALUE(REPORTE!C$22),IF(SUM(DG738:DG$1993),CONCATENATE(INT(B737),", "),INT(B737)),""),IF(C737=VALUE(REPORTE!C$21),IF(SUM(DG738:DG$1993),CONCATENATE(INT(B737),", "),INT(B737)),""))</f>
        <v>#VALUE!</v>
      </c>
      <c r="DK737" s="5"/>
      <c r="DL737" s="5"/>
      <c r="DM737" s="5"/>
      <c r="DN737" s="5"/>
    </row>
    <row r="738" spans="1:118" ht="15" customHeight="1" x14ac:dyDescent="0.25">
      <c r="A738" s="4" t="str">
        <f t="shared" ca="1" si="141"/>
        <v/>
      </c>
      <c r="B738" s="3"/>
      <c r="D738" s="1" t="str">
        <f>IFERROR(INDEX('padron cfe'!B:B,MATCH(DATOS!C738,'padron cfe'!A:A,0),1),"")</f>
        <v/>
      </c>
      <c r="H738" s="5" t="str">
        <f>IF(F738="","",IFERROR(CONCATENATE("PEUA",VLOOKUP(ESTADO,REPORTE!AV$2:AW$33,2,0),DIDTRITO_FORM,CADER_FORM,IFERROR(INDEX(BS:BS,MATCH(DAY(F738),BR:BR,0),1),DAY(F738)),IFERROR(INDEX(BS:BS,MATCH(MONTH(F738),BR:BR,0),1),MONTH(F738)),YEAR(F738),G738),""))</f>
        <v/>
      </c>
      <c r="K738" s="2" t="str">
        <f>IFERROR(INDEX('padron cfe'!C:C,MATCH(DATOS!C738,'padron cfe'!A:A,0),1),"")</f>
        <v/>
      </c>
      <c r="L738" s="4" t="str">
        <f>IFERROR(IF(VLOOKUP(J738,J$2:L737,3,0)=0,"",VLOOKUP(J738,J$2:L737,3,0)),"")</f>
        <v/>
      </c>
      <c r="M738" s="4" t="str">
        <f>IFERROR(IF(VLOOKUP(J738,J$2:M737,4,0)=0,"",VLOOKUP(J738,J$2:M737,4,0)),"")</f>
        <v/>
      </c>
      <c r="Q738" s="5" t="str">
        <f t="shared" si="140"/>
        <v/>
      </c>
      <c r="S738"/>
      <c r="T738" s="2" t="str">
        <f>IFERROR(INDEX('padron cfe'!D:D,MATCH(DATOS!C738,'padron cfe'!A:A,0),1),"")</f>
        <v/>
      </c>
      <c r="Y738" s="6"/>
      <c r="AA738" s="4" t="str">
        <f t="shared" si="142"/>
        <v/>
      </c>
      <c r="AB738" s="4"/>
      <c r="AC738" s="4"/>
      <c r="AD738" s="4"/>
      <c r="AE738" s="2" t="str">
        <f>IFERROR(IF(INDEX(AE$1:AE737,MATCH(J738,J$1:J737,0),1)=0,"",INDEX(AE$1:AE737,MATCH(J738,J$1:J737,0),1)),"")</f>
        <v/>
      </c>
      <c r="AF738" s="2" t="str">
        <f>IFERROR(IF(INDEX(AF$1:AF737,MATCH(J738,J$1:J737,0),1)=0,"",INDEX(AF$1:AF737,MATCH(J738,J$1:J737,0),1)),"")</f>
        <v/>
      </c>
      <c r="AG738" s="2" t="str">
        <f>IFERROR(IF(INDEX(AG$1:AG737,MATCH(J738,J$1:J737,0),1)=0,"",INDEX(AG$1:AG737,MATCH(J738,J$1:J737,0),1)),"")</f>
        <v/>
      </c>
      <c r="AU738" s="7"/>
      <c r="AV738" s="47"/>
      <c r="AW738" s="66"/>
      <c r="AX738" s="66"/>
      <c r="AY738" s="66"/>
      <c r="AZ738" s="78"/>
      <c r="BA738" s="66"/>
      <c r="BB738" s="66"/>
      <c r="BC738" s="4"/>
      <c r="BD738" s="69"/>
      <c r="BG738" s="9"/>
      <c r="BM738" s="7" t="str">
        <f t="shared" ca="1" si="143"/>
        <v/>
      </c>
      <c r="BN738" s="75" t="str">
        <f t="shared" si="144"/>
        <v/>
      </c>
      <c r="BO738" s="75" t="str">
        <f t="shared" si="145"/>
        <v/>
      </c>
      <c r="BT738" s="5"/>
      <c r="BU738" s="4" t="str">
        <f>IF(IFERROR(VLOOKUP(C738,C739:C$1993,1,0),"")="","",COUNTIF(C:C,C738))</f>
        <v/>
      </c>
      <c r="BW738" s="5"/>
      <c r="BX738" s="5"/>
      <c r="BY738" s="5" t="str">
        <f>IF(B738="","",IF(BU738="",1+(MAX(BY$2:BY737)),""))</f>
        <v/>
      </c>
      <c r="BZ738" s="5" t="str">
        <f t="shared" si="146"/>
        <v/>
      </c>
      <c r="CA738" s="5" t="str">
        <f t="shared" si="147"/>
        <v/>
      </c>
      <c r="CB738" s="14" t="str">
        <f t="shared" si="148"/>
        <v/>
      </c>
      <c r="CC738" s="25"/>
      <c r="CD738" s="15"/>
      <c r="CE738" s="5" t="str">
        <f t="shared" si="150"/>
        <v/>
      </c>
      <c r="CG738" s="5"/>
      <c r="CH738" s="5" t="str">
        <f t="shared" si="149"/>
        <v/>
      </c>
      <c r="CI738" s="5" t="str">
        <f>IF(J738="","",IFERROR(IF(VLOOKUP(J738,J$2:J737,1,0)=0,"",""),J738))</f>
        <v/>
      </c>
      <c r="CJ738" s="22" t="str">
        <f>IF(CI738="","",(IFERROR(VLOOKUP(MID(CI738,1,1),$DA$2:DE$28,3,0),0)+IFERROR(VLOOKUP(MID(CI738,2,1),DA$2:DE$28,4,0),0)+IFERROR(VLOOKUP(MID(CI738,3,1),DA$2:DE$28,5,0),0)+(ROW(CI738)/1000000000000)))</f>
        <v/>
      </c>
      <c r="CK738" s="5"/>
      <c r="CL738" s="5">
        <v>737</v>
      </c>
      <c r="CM738" s="5" t="str">
        <f>IFERROR(VLOOKUP(CL738,CH$2:CI1814,2,0),"")</f>
        <v/>
      </c>
      <c r="CN738" s="5"/>
      <c r="CP738" s="5"/>
      <c r="DG738" s="5" t="e">
        <f>IF(REPORTE!AH$2="si",IF(C738=VALUE(REPORTE!C$22),IF(SUM(DG739:DG$1993),CONCATENATE(INT(B738),", "),INT(B738)),""),IF(C738=VALUE(REPORTE!C$21),IF(SUM(DG739:DG$1993),CONCATENATE(INT(B738),", "),INT(B738)),""))</f>
        <v>#VALUE!</v>
      </c>
      <c r="DK738" s="5"/>
      <c r="DL738" s="5"/>
      <c r="DM738" s="5"/>
      <c r="DN738" s="5"/>
    </row>
    <row r="739" spans="1:118" ht="15" customHeight="1" x14ac:dyDescent="0.25">
      <c r="A739" s="4" t="str">
        <f t="shared" ca="1" si="141"/>
        <v/>
      </c>
      <c r="B739" s="3"/>
      <c r="D739" s="1" t="str">
        <f>IFERROR(INDEX('padron cfe'!B:B,MATCH(DATOS!C739,'padron cfe'!A:A,0),1),"")</f>
        <v/>
      </c>
      <c r="H739" s="5" t="str">
        <f>IF(F739="","",IFERROR(CONCATENATE("PEUA",VLOOKUP(ESTADO,REPORTE!AV$2:AW$33,2,0),DIDTRITO_FORM,CADER_FORM,IFERROR(INDEX(BS:BS,MATCH(DAY(F739),BR:BR,0),1),DAY(F739)),IFERROR(INDEX(BS:BS,MATCH(MONTH(F739),BR:BR,0),1),MONTH(F739)),YEAR(F739),G739),""))</f>
        <v/>
      </c>
      <c r="K739" s="2" t="str">
        <f>IFERROR(INDEX('padron cfe'!C:C,MATCH(DATOS!C739,'padron cfe'!A:A,0),1),"")</f>
        <v/>
      </c>
      <c r="L739" s="4" t="str">
        <f>IFERROR(IF(VLOOKUP(J739,J$2:L738,3,0)=0,"",VLOOKUP(J739,J$2:L738,3,0)),"")</f>
        <v/>
      </c>
      <c r="M739" s="4" t="str">
        <f>IFERROR(IF(VLOOKUP(J739,J$2:M738,4,0)=0,"",VLOOKUP(J739,J$2:M738,4,0)),"")</f>
        <v/>
      </c>
      <c r="Q739" s="5" t="str">
        <f t="shared" si="140"/>
        <v/>
      </c>
      <c r="S739"/>
      <c r="T739" s="2" t="str">
        <f>IFERROR(INDEX('padron cfe'!D:D,MATCH(DATOS!C739,'padron cfe'!A:A,0),1),"")</f>
        <v/>
      </c>
      <c r="Y739" s="6"/>
      <c r="AA739" s="4" t="str">
        <f t="shared" si="142"/>
        <v/>
      </c>
      <c r="AB739" s="4"/>
      <c r="AC739" s="4"/>
      <c r="AD739" s="4"/>
      <c r="AE739" s="2" t="str">
        <f>IFERROR(IF(INDEX(AE$1:AE738,MATCH(J739,J$1:J738,0),1)=0,"",INDEX(AE$1:AE738,MATCH(J739,J$1:J738,0),1)),"")</f>
        <v/>
      </c>
      <c r="AF739" s="2" t="str">
        <f>IFERROR(IF(INDEX(AF$1:AF738,MATCH(J739,J$1:J738,0),1)=0,"",INDEX(AF$1:AF738,MATCH(J739,J$1:J738,0),1)),"")</f>
        <v/>
      </c>
      <c r="AG739" s="2" t="str">
        <f>IFERROR(IF(INDEX(AG$1:AG738,MATCH(J739,J$1:J738,0),1)=0,"",INDEX(AG$1:AG738,MATCH(J739,J$1:J738,0),1)),"")</f>
        <v/>
      </c>
      <c r="AU739" s="7"/>
      <c r="AV739" s="47"/>
      <c r="AW739" s="66"/>
      <c r="AX739" s="66"/>
      <c r="AY739" s="66"/>
      <c r="AZ739" s="78"/>
      <c r="BA739" s="66"/>
      <c r="BB739" s="66"/>
      <c r="BC739" s="4"/>
      <c r="BD739" s="69"/>
      <c r="BG739" s="9"/>
      <c r="BM739" s="7" t="str">
        <f t="shared" ca="1" si="143"/>
        <v/>
      </c>
      <c r="BN739" s="75" t="str">
        <f t="shared" si="144"/>
        <v/>
      </c>
      <c r="BO739" s="75" t="str">
        <f t="shared" si="145"/>
        <v/>
      </c>
      <c r="BT739" s="5"/>
      <c r="BU739" s="4" t="str">
        <f>IF(IFERROR(VLOOKUP(C739,C740:C$1993,1,0),"")="","",COUNTIF(C:C,C739))</f>
        <v/>
      </c>
      <c r="BW739" s="5"/>
      <c r="BX739" s="5"/>
      <c r="BY739" s="5" t="str">
        <f>IF(B739="","",IF(BU739="",1+(MAX(BY$2:BY738)),""))</f>
        <v/>
      </c>
      <c r="BZ739" s="5" t="str">
        <f t="shared" si="146"/>
        <v/>
      </c>
      <c r="CA739" s="5" t="str">
        <f t="shared" si="147"/>
        <v/>
      </c>
      <c r="CB739" s="14" t="str">
        <f t="shared" si="148"/>
        <v/>
      </c>
      <c r="CC739" s="25"/>
      <c r="CD739" s="15"/>
      <c r="CE739" s="5" t="str">
        <f t="shared" si="150"/>
        <v/>
      </c>
      <c r="CG739" s="5"/>
      <c r="CH739" s="5" t="str">
        <f t="shared" si="149"/>
        <v/>
      </c>
      <c r="CI739" s="5" t="str">
        <f>IF(J739="","",IFERROR(IF(VLOOKUP(J739,J$2:J738,1,0)=0,"",""),J739))</f>
        <v/>
      </c>
      <c r="CJ739" s="22" t="str">
        <f>IF(CI739="","",(IFERROR(VLOOKUP(MID(CI739,1,1),$DA$2:DE$28,3,0),0)+IFERROR(VLOOKUP(MID(CI739,2,1),DA$2:DE$28,4,0),0)+IFERROR(VLOOKUP(MID(CI739,3,1),DA$2:DE$28,5,0),0)+(ROW(CI739)/1000000000000)))</f>
        <v/>
      </c>
      <c r="CK739" s="5"/>
      <c r="CL739" s="5">
        <v>738</v>
      </c>
      <c r="CM739" s="5" t="str">
        <f>IFERROR(VLOOKUP(CL739,CH$2:CI1815,2,0),"")</f>
        <v/>
      </c>
      <c r="CN739" s="5"/>
      <c r="CP739" s="5"/>
      <c r="DG739" s="5" t="e">
        <f>IF(REPORTE!AH$2="si",IF(C739=VALUE(REPORTE!C$22),IF(SUM(DG740:DG$1993),CONCATENATE(INT(B739),", "),INT(B739)),""),IF(C739=VALUE(REPORTE!C$21),IF(SUM(DG740:DG$1993),CONCATENATE(INT(B739),", "),INT(B739)),""))</f>
        <v>#VALUE!</v>
      </c>
      <c r="DK739" s="5"/>
      <c r="DL739" s="5"/>
      <c r="DM739" s="5"/>
      <c r="DN739" s="5"/>
    </row>
    <row r="740" spans="1:118" ht="15" customHeight="1" x14ac:dyDescent="0.25">
      <c r="A740" s="4" t="str">
        <f t="shared" ca="1" si="141"/>
        <v/>
      </c>
      <c r="B740" s="3"/>
      <c r="D740" s="1" t="str">
        <f>IFERROR(INDEX('padron cfe'!B:B,MATCH(DATOS!C740,'padron cfe'!A:A,0),1),"")</f>
        <v/>
      </c>
      <c r="H740" s="5" t="str">
        <f>IF(F740="","",IFERROR(CONCATENATE("PEUA",VLOOKUP(ESTADO,REPORTE!AV$2:AW$33,2,0),DIDTRITO_FORM,CADER_FORM,IFERROR(INDEX(BS:BS,MATCH(DAY(F740),BR:BR,0),1),DAY(F740)),IFERROR(INDEX(BS:BS,MATCH(MONTH(F740),BR:BR,0),1),MONTH(F740)),YEAR(F740),G740),""))</f>
        <v/>
      </c>
      <c r="K740" s="2" t="str">
        <f>IFERROR(INDEX('padron cfe'!C:C,MATCH(DATOS!C740,'padron cfe'!A:A,0),1),"")</f>
        <v/>
      </c>
      <c r="L740" s="4" t="str">
        <f>IFERROR(IF(VLOOKUP(J740,J$2:L739,3,0)=0,"",VLOOKUP(J740,J$2:L739,3,0)),"")</f>
        <v/>
      </c>
      <c r="M740" s="4" t="str">
        <f>IFERROR(IF(VLOOKUP(J740,J$2:M739,4,0)=0,"",VLOOKUP(J740,J$2:M739,4,0)),"")</f>
        <v/>
      </c>
      <c r="Q740" s="5" t="str">
        <f t="shared" si="140"/>
        <v/>
      </c>
      <c r="S740"/>
      <c r="T740" s="2" t="str">
        <f>IFERROR(INDEX('padron cfe'!D:D,MATCH(DATOS!C740,'padron cfe'!A:A,0),1),"")</f>
        <v/>
      </c>
      <c r="Y740" s="6"/>
      <c r="AA740" s="4" t="str">
        <f t="shared" si="142"/>
        <v/>
      </c>
      <c r="AB740" s="4"/>
      <c r="AC740" s="4"/>
      <c r="AD740" s="4"/>
      <c r="AE740" s="2" t="str">
        <f>IFERROR(IF(INDEX(AE$1:AE739,MATCH(J740,J$1:J739,0),1)=0,"",INDEX(AE$1:AE739,MATCH(J740,J$1:J739,0),1)),"")</f>
        <v/>
      </c>
      <c r="AF740" s="2" t="str">
        <f>IFERROR(IF(INDEX(AF$1:AF739,MATCH(J740,J$1:J739,0),1)=0,"",INDEX(AF$1:AF739,MATCH(J740,J$1:J739,0),1)),"")</f>
        <v/>
      </c>
      <c r="AG740" s="2" t="str">
        <f>IFERROR(IF(INDEX(AG$1:AG739,MATCH(J740,J$1:J739,0),1)=0,"",INDEX(AG$1:AG739,MATCH(J740,J$1:J739,0),1)),"")</f>
        <v/>
      </c>
      <c r="AU740" s="7"/>
      <c r="AV740" s="47"/>
      <c r="AW740" s="66"/>
      <c r="AX740" s="66"/>
      <c r="AY740" s="66"/>
      <c r="AZ740" s="78"/>
      <c r="BA740" s="66"/>
      <c r="BB740" s="66"/>
      <c r="BC740" s="4"/>
      <c r="BD740" s="69"/>
      <c r="BG740" s="9"/>
      <c r="BM740" s="7" t="str">
        <f t="shared" ca="1" si="143"/>
        <v/>
      </c>
      <c r="BN740" s="75" t="str">
        <f t="shared" si="144"/>
        <v/>
      </c>
      <c r="BO740" s="75" t="str">
        <f t="shared" si="145"/>
        <v/>
      </c>
      <c r="BT740" s="5"/>
      <c r="BU740" s="4" t="str">
        <f>IF(IFERROR(VLOOKUP(C740,C741:C$1993,1,0),"")="","",COUNTIF(C:C,C740))</f>
        <v/>
      </c>
      <c r="BW740" s="5"/>
      <c r="BX740" s="5"/>
      <c r="BY740" s="5" t="str">
        <f>IF(B740="","",IF(BU740="",1+(MAX(BY$2:BY739)),""))</f>
        <v/>
      </c>
      <c r="BZ740" s="5" t="str">
        <f t="shared" si="146"/>
        <v/>
      </c>
      <c r="CA740" s="5" t="str">
        <f t="shared" si="147"/>
        <v/>
      </c>
      <c r="CB740" s="14" t="str">
        <f t="shared" si="148"/>
        <v/>
      </c>
      <c r="CC740" s="25"/>
      <c r="CD740" s="15"/>
      <c r="CE740" s="5" t="str">
        <f t="shared" si="150"/>
        <v/>
      </c>
      <c r="CG740" s="5"/>
      <c r="CH740" s="5" t="str">
        <f t="shared" si="149"/>
        <v/>
      </c>
      <c r="CI740" s="5" t="str">
        <f>IF(J740="","",IFERROR(IF(VLOOKUP(J740,J$2:J739,1,0)=0,"",""),J740))</f>
        <v/>
      </c>
      <c r="CJ740" s="22" t="str">
        <f>IF(CI740="","",(IFERROR(VLOOKUP(MID(CI740,1,1),$DA$2:DE$28,3,0),0)+IFERROR(VLOOKUP(MID(CI740,2,1),DA$2:DE$28,4,0),0)+IFERROR(VLOOKUP(MID(CI740,3,1),DA$2:DE$28,5,0),0)+(ROW(CI740)/1000000000000)))</f>
        <v/>
      </c>
      <c r="CK740" s="5"/>
      <c r="CL740" s="5">
        <v>739</v>
      </c>
      <c r="CM740" s="5" t="str">
        <f>IFERROR(VLOOKUP(CL740,CH$2:CI1816,2,0),"")</f>
        <v/>
      </c>
      <c r="CN740" s="5"/>
      <c r="CP740" s="5"/>
      <c r="DG740" s="5" t="e">
        <f>IF(REPORTE!AH$2="si",IF(C740=VALUE(REPORTE!C$22),IF(SUM(DG741:DG$1993),CONCATENATE(INT(B740),", "),INT(B740)),""),IF(C740=VALUE(REPORTE!C$21),IF(SUM(DG741:DG$1993),CONCATENATE(INT(B740),", "),INT(B740)),""))</f>
        <v>#VALUE!</v>
      </c>
      <c r="DK740" s="5"/>
      <c r="DL740" s="5"/>
      <c r="DM740" s="5"/>
      <c r="DN740" s="5"/>
    </row>
    <row r="741" spans="1:118" ht="15" customHeight="1" x14ac:dyDescent="0.25">
      <c r="A741" s="4" t="str">
        <f t="shared" ca="1" si="141"/>
        <v/>
      </c>
      <c r="B741" s="3"/>
      <c r="D741" s="1" t="str">
        <f>IFERROR(INDEX('padron cfe'!B:B,MATCH(DATOS!C741,'padron cfe'!A:A,0),1),"")</f>
        <v/>
      </c>
      <c r="H741" s="5" t="str">
        <f>IF(F741="","",IFERROR(CONCATENATE("PEUA",VLOOKUP(ESTADO,REPORTE!AV$2:AW$33,2,0),DIDTRITO_FORM,CADER_FORM,IFERROR(INDEX(BS:BS,MATCH(DAY(F741),BR:BR,0),1),DAY(F741)),IFERROR(INDEX(BS:BS,MATCH(MONTH(F741),BR:BR,0),1),MONTH(F741)),YEAR(F741),G741),""))</f>
        <v/>
      </c>
      <c r="K741" s="2" t="str">
        <f>IFERROR(INDEX('padron cfe'!C:C,MATCH(DATOS!C741,'padron cfe'!A:A,0),1),"")</f>
        <v/>
      </c>
      <c r="L741" s="4" t="str">
        <f>IFERROR(IF(VLOOKUP(J741,J$2:L740,3,0)=0,"",VLOOKUP(J741,J$2:L740,3,0)),"")</f>
        <v/>
      </c>
      <c r="M741" s="4" t="str">
        <f>IFERROR(IF(VLOOKUP(J741,J$2:M740,4,0)=0,"",VLOOKUP(J741,J$2:M740,4,0)),"")</f>
        <v/>
      </c>
      <c r="Q741" s="5" t="str">
        <f t="shared" si="140"/>
        <v/>
      </c>
      <c r="S741"/>
      <c r="T741" s="2" t="str">
        <f>IFERROR(INDEX('padron cfe'!D:D,MATCH(DATOS!C741,'padron cfe'!A:A,0),1),"")</f>
        <v/>
      </c>
      <c r="Y741" s="6"/>
      <c r="AA741" s="4" t="str">
        <f t="shared" si="142"/>
        <v/>
      </c>
      <c r="AB741" s="4"/>
      <c r="AC741" s="4"/>
      <c r="AD741" s="4"/>
      <c r="AE741" s="2" t="str">
        <f>IFERROR(IF(INDEX(AE$1:AE740,MATCH(J741,J$1:J740,0),1)=0,"",INDEX(AE$1:AE740,MATCH(J741,J$1:J740,0),1)),"")</f>
        <v/>
      </c>
      <c r="AF741" s="2" t="str">
        <f>IFERROR(IF(INDEX(AF$1:AF740,MATCH(J741,J$1:J740,0),1)=0,"",INDEX(AF$1:AF740,MATCH(J741,J$1:J740,0),1)),"")</f>
        <v/>
      </c>
      <c r="AG741" s="2" t="str">
        <f>IFERROR(IF(INDEX(AG$1:AG740,MATCH(J741,J$1:J740,0),1)=0,"",INDEX(AG$1:AG740,MATCH(J741,J$1:J740,0),1)),"")</f>
        <v/>
      </c>
      <c r="AU741" s="7"/>
      <c r="AV741" s="47"/>
      <c r="AW741" s="66"/>
      <c r="AX741" s="66"/>
      <c r="AY741" s="66"/>
      <c r="AZ741" s="78"/>
      <c r="BA741" s="66"/>
      <c r="BB741" s="66"/>
      <c r="BC741" s="4"/>
      <c r="BD741" s="69"/>
      <c r="BG741" s="9"/>
      <c r="BM741" s="7" t="str">
        <f t="shared" ca="1" si="143"/>
        <v/>
      </c>
      <c r="BN741" s="75" t="str">
        <f t="shared" si="144"/>
        <v/>
      </c>
      <c r="BO741" s="75" t="str">
        <f t="shared" si="145"/>
        <v/>
      </c>
      <c r="BT741" s="5"/>
      <c r="BU741" s="4" t="str">
        <f>IF(IFERROR(VLOOKUP(C741,C742:C$1993,1,0),"")="","",COUNTIF(C:C,C741))</f>
        <v/>
      </c>
      <c r="BW741" s="5"/>
      <c r="BX741" s="5"/>
      <c r="BY741" s="5" t="str">
        <f>IF(B741="","",IF(BU741="",1+(MAX(BY$2:BY740)),""))</f>
        <v/>
      </c>
      <c r="BZ741" s="5" t="str">
        <f t="shared" si="146"/>
        <v/>
      </c>
      <c r="CA741" s="5" t="str">
        <f t="shared" si="147"/>
        <v/>
      </c>
      <c r="CB741" s="14" t="str">
        <f t="shared" si="148"/>
        <v/>
      </c>
      <c r="CC741" s="25"/>
      <c r="CD741" s="15"/>
      <c r="CE741" s="5" t="str">
        <f t="shared" si="150"/>
        <v/>
      </c>
      <c r="CG741" s="5"/>
      <c r="CH741" s="5" t="str">
        <f t="shared" si="149"/>
        <v/>
      </c>
      <c r="CI741" s="5" t="str">
        <f>IF(J741="","",IFERROR(IF(VLOOKUP(J741,J$2:J740,1,0)=0,"",""),J741))</f>
        <v/>
      </c>
      <c r="CJ741" s="22" t="str">
        <f>IF(CI741="","",(IFERROR(VLOOKUP(MID(CI741,1,1),$DA$2:DE$28,3,0),0)+IFERROR(VLOOKUP(MID(CI741,2,1),DA$2:DE$28,4,0),0)+IFERROR(VLOOKUP(MID(CI741,3,1),DA$2:DE$28,5,0),0)+(ROW(CI741)/1000000000000)))</f>
        <v/>
      </c>
      <c r="CK741" s="5"/>
      <c r="CL741" s="5">
        <v>740</v>
      </c>
      <c r="CM741" s="5" t="str">
        <f>IFERROR(VLOOKUP(CL741,CH$2:CI1817,2,0),"")</f>
        <v/>
      </c>
      <c r="CN741" s="5"/>
      <c r="CP741" s="5"/>
      <c r="DG741" s="5" t="e">
        <f>IF(REPORTE!AH$2="si",IF(C741=VALUE(REPORTE!C$22),IF(SUM(DG742:DG$1993),CONCATENATE(INT(B741),", "),INT(B741)),""),IF(C741=VALUE(REPORTE!C$21),IF(SUM(DG742:DG$1993),CONCATENATE(INT(B741),", "),INT(B741)),""))</f>
        <v>#VALUE!</v>
      </c>
      <c r="DK741" s="5"/>
      <c r="DL741" s="5"/>
      <c r="DM741" s="5"/>
      <c r="DN741" s="5"/>
    </row>
    <row r="742" spans="1:118" ht="15" customHeight="1" x14ac:dyDescent="0.25">
      <c r="A742" s="4" t="str">
        <f t="shared" ca="1" si="141"/>
        <v/>
      </c>
      <c r="B742" s="3"/>
      <c r="D742" s="1" t="str">
        <f>IFERROR(INDEX('padron cfe'!B:B,MATCH(DATOS!C742,'padron cfe'!A:A,0),1),"")</f>
        <v/>
      </c>
      <c r="H742" s="5" t="str">
        <f>IF(F742="","",IFERROR(CONCATENATE("PEUA",VLOOKUP(ESTADO,REPORTE!AV$2:AW$33,2,0),DIDTRITO_FORM,CADER_FORM,IFERROR(INDEX(BS:BS,MATCH(DAY(F742),BR:BR,0),1),DAY(F742)),IFERROR(INDEX(BS:BS,MATCH(MONTH(F742),BR:BR,0),1),MONTH(F742)),YEAR(F742),G742),""))</f>
        <v/>
      </c>
      <c r="K742" s="2" t="str">
        <f>IFERROR(INDEX('padron cfe'!C:C,MATCH(DATOS!C742,'padron cfe'!A:A,0),1),"")</f>
        <v/>
      </c>
      <c r="L742" s="4" t="str">
        <f>IFERROR(IF(VLOOKUP(J742,J$2:L741,3,0)=0,"",VLOOKUP(J742,J$2:L741,3,0)),"")</f>
        <v/>
      </c>
      <c r="M742" s="4" t="str">
        <f>IFERROR(IF(VLOOKUP(J742,J$2:M741,4,0)=0,"",VLOOKUP(J742,J$2:M741,4,0)),"")</f>
        <v/>
      </c>
      <c r="Q742" s="5" t="str">
        <f t="shared" si="140"/>
        <v/>
      </c>
      <c r="S742"/>
      <c r="T742" s="2" t="str">
        <f>IFERROR(INDEX('padron cfe'!D:D,MATCH(DATOS!C742,'padron cfe'!A:A,0),1),"")</f>
        <v/>
      </c>
      <c r="Y742" s="6"/>
      <c r="AA742" s="4" t="str">
        <f t="shared" si="142"/>
        <v/>
      </c>
      <c r="AB742" s="4"/>
      <c r="AC742" s="4"/>
      <c r="AD742" s="4"/>
      <c r="AE742" s="2" t="str">
        <f>IFERROR(IF(INDEX(AE$1:AE741,MATCH(J742,J$1:J741,0),1)=0,"",INDEX(AE$1:AE741,MATCH(J742,J$1:J741,0),1)),"")</f>
        <v/>
      </c>
      <c r="AF742" s="2" t="str">
        <f>IFERROR(IF(INDEX(AF$1:AF741,MATCH(J742,J$1:J741,0),1)=0,"",INDEX(AF$1:AF741,MATCH(J742,J$1:J741,0),1)),"")</f>
        <v/>
      </c>
      <c r="AG742" s="2" t="str">
        <f>IFERROR(IF(INDEX(AG$1:AG741,MATCH(J742,J$1:J741,0),1)=0,"",INDEX(AG$1:AG741,MATCH(J742,J$1:J741,0),1)),"")</f>
        <v/>
      </c>
      <c r="AU742" s="7"/>
      <c r="AV742" s="47"/>
      <c r="AW742" s="66"/>
      <c r="AX742" s="66"/>
      <c r="AY742" s="66"/>
      <c r="AZ742" s="78"/>
      <c r="BA742" s="66"/>
      <c r="BB742" s="66"/>
      <c r="BC742" s="4"/>
      <c r="BD742" s="69"/>
      <c r="BG742" s="9"/>
      <c r="BM742" s="7" t="str">
        <f t="shared" ca="1" si="143"/>
        <v/>
      </c>
      <c r="BN742" s="75" t="str">
        <f t="shared" si="144"/>
        <v/>
      </c>
      <c r="BO742" s="75" t="str">
        <f t="shared" si="145"/>
        <v/>
      </c>
      <c r="BT742" s="5"/>
      <c r="BU742" s="4" t="str">
        <f>IF(IFERROR(VLOOKUP(C742,C743:C$1993,1,0),"")="","",COUNTIF(C:C,C742))</f>
        <v/>
      </c>
      <c r="BW742" s="5"/>
      <c r="BX742" s="5"/>
      <c r="BY742" s="5" t="str">
        <f>IF(B742="","",IF(BU742="",1+(MAX(BY$2:BY741)),""))</f>
        <v/>
      </c>
      <c r="BZ742" s="5" t="str">
        <f t="shared" si="146"/>
        <v/>
      </c>
      <c r="CA742" s="5" t="str">
        <f t="shared" si="147"/>
        <v/>
      </c>
      <c r="CB742" s="14" t="str">
        <f t="shared" si="148"/>
        <v/>
      </c>
      <c r="CC742" s="25"/>
      <c r="CD742" s="15"/>
      <c r="CE742" s="5" t="str">
        <f t="shared" si="150"/>
        <v/>
      </c>
      <c r="CG742" s="5"/>
      <c r="CH742" s="5" t="str">
        <f t="shared" si="149"/>
        <v/>
      </c>
      <c r="CI742" s="5" t="str">
        <f>IF(J742="","",IFERROR(IF(VLOOKUP(J742,J$2:J741,1,0)=0,"",""),J742))</f>
        <v/>
      </c>
      <c r="CJ742" s="22" t="str">
        <f>IF(CI742="","",(IFERROR(VLOOKUP(MID(CI742,1,1),$DA$2:DE$28,3,0),0)+IFERROR(VLOOKUP(MID(CI742,2,1),DA$2:DE$28,4,0),0)+IFERROR(VLOOKUP(MID(CI742,3,1),DA$2:DE$28,5,0),0)+(ROW(CI742)/1000000000000)))</f>
        <v/>
      </c>
      <c r="CK742" s="5"/>
      <c r="CL742" s="5">
        <v>741</v>
      </c>
      <c r="CM742" s="5" t="str">
        <f>IFERROR(VLOOKUP(CL742,CH$2:CI1818,2,0),"")</f>
        <v/>
      </c>
      <c r="CN742" s="5"/>
      <c r="CP742" s="5"/>
      <c r="DG742" s="5" t="e">
        <f>IF(REPORTE!AH$2="si",IF(C742=VALUE(REPORTE!C$22),IF(SUM(DG743:DG$1993),CONCATENATE(INT(B742),", "),INT(B742)),""),IF(C742=VALUE(REPORTE!C$21),IF(SUM(DG743:DG$1993),CONCATENATE(INT(B742),", "),INT(B742)),""))</f>
        <v>#VALUE!</v>
      </c>
      <c r="DK742" s="5"/>
      <c r="DL742" s="5"/>
      <c r="DM742" s="5"/>
      <c r="DN742" s="5"/>
    </row>
    <row r="743" spans="1:118" ht="15" customHeight="1" x14ac:dyDescent="0.25">
      <c r="A743" s="4" t="str">
        <f t="shared" ca="1" si="141"/>
        <v/>
      </c>
      <c r="B743" s="3"/>
      <c r="D743" s="1" t="str">
        <f>IFERROR(INDEX('padron cfe'!B:B,MATCH(DATOS!C743,'padron cfe'!A:A,0),1),"")</f>
        <v/>
      </c>
      <c r="H743" s="5" t="str">
        <f>IF(F743="","",IFERROR(CONCATENATE("PEUA",VLOOKUP(ESTADO,REPORTE!AV$2:AW$33,2,0),DIDTRITO_FORM,CADER_FORM,IFERROR(INDEX(BS:BS,MATCH(DAY(F743),BR:BR,0),1),DAY(F743)),IFERROR(INDEX(BS:BS,MATCH(MONTH(F743),BR:BR,0),1),MONTH(F743)),YEAR(F743),G743),""))</f>
        <v/>
      </c>
      <c r="K743" s="2" t="str">
        <f>IFERROR(INDEX('padron cfe'!C:C,MATCH(DATOS!C743,'padron cfe'!A:A,0),1),"")</f>
        <v/>
      </c>
      <c r="L743" s="4" t="str">
        <f>IFERROR(IF(VLOOKUP(J743,J$2:L742,3,0)=0,"",VLOOKUP(J743,J$2:L742,3,0)),"")</f>
        <v/>
      </c>
      <c r="M743" s="4" t="str">
        <f>IFERROR(IF(VLOOKUP(J743,J$2:M742,4,0)=0,"",VLOOKUP(J743,J$2:M742,4,0)),"")</f>
        <v/>
      </c>
      <c r="Q743" s="5" t="str">
        <f t="shared" si="140"/>
        <v/>
      </c>
      <c r="S743"/>
      <c r="T743" s="2" t="str">
        <f>IFERROR(INDEX('padron cfe'!D:D,MATCH(DATOS!C743,'padron cfe'!A:A,0),1),"")</f>
        <v/>
      </c>
      <c r="Y743" s="3"/>
      <c r="AA743" s="4" t="str">
        <f t="shared" si="142"/>
        <v/>
      </c>
      <c r="AB743" s="4"/>
      <c r="AC743" s="4"/>
      <c r="AD743" s="4"/>
      <c r="AE743" s="2" t="str">
        <f>IFERROR(IF(INDEX(AE$1:AE742,MATCH(J743,J$1:J742,0),1)=0,"",INDEX(AE$1:AE742,MATCH(J743,J$1:J742,0),1)),"")</f>
        <v/>
      </c>
      <c r="AF743" s="2" t="str">
        <f>IFERROR(IF(INDEX(AF$1:AF742,MATCH(J743,J$1:J742,0),1)=0,"",INDEX(AF$1:AF742,MATCH(J743,J$1:J742,0),1)),"")</f>
        <v/>
      </c>
      <c r="AG743" s="2" t="str">
        <f>IFERROR(IF(INDEX(AG$1:AG742,MATCH(J743,J$1:J742,0),1)=0,"",INDEX(AG$1:AG742,MATCH(J743,J$1:J742,0),1)),"")</f>
        <v/>
      </c>
      <c r="AU743" s="7"/>
      <c r="AW743" s="66"/>
      <c r="AX743" s="66"/>
      <c r="AY743" s="66"/>
      <c r="AZ743" s="78"/>
      <c r="BA743" s="66"/>
      <c r="BB743" s="66"/>
      <c r="BC743" s="4"/>
      <c r="BD743" s="69"/>
      <c r="BG743" s="9"/>
      <c r="BM743" s="7" t="str">
        <f t="shared" ca="1" si="143"/>
        <v/>
      </c>
      <c r="BN743" s="75" t="str">
        <f t="shared" si="144"/>
        <v/>
      </c>
      <c r="BO743" s="75" t="str">
        <f t="shared" si="145"/>
        <v/>
      </c>
      <c r="BT743" s="5"/>
      <c r="BU743" s="4" t="str">
        <f>IF(IFERROR(VLOOKUP(C743,C744:C$1993,1,0),"")="","",COUNTIF(C:C,C743))</f>
        <v/>
      </c>
      <c r="BW743" s="5"/>
      <c r="BX743" s="5"/>
      <c r="BY743" s="5" t="str">
        <f>IF(B743="","",IF(BU743="",1+(MAX(BY$2:BY742)),""))</f>
        <v/>
      </c>
      <c r="BZ743" s="5" t="str">
        <f t="shared" si="146"/>
        <v/>
      </c>
      <c r="CA743" s="5" t="str">
        <f t="shared" si="147"/>
        <v/>
      </c>
      <c r="CB743" s="14" t="str">
        <f t="shared" si="148"/>
        <v/>
      </c>
      <c r="CC743" s="25"/>
      <c r="CD743" s="15"/>
      <c r="CE743" s="5" t="str">
        <f t="shared" si="150"/>
        <v/>
      </c>
      <c r="CG743" s="5"/>
      <c r="CH743" s="5" t="str">
        <f t="shared" si="149"/>
        <v/>
      </c>
      <c r="CI743" s="5" t="str">
        <f>IF(J743="","",IFERROR(IF(VLOOKUP(J743,J$2:J742,1,0)=0,"",""),J743))</f>
        <v/>
      </c>
      <c r="CJ743" s="22" t="str">
        <f>IF(CI743="","",(IFERROR(VLOOKUP(MID(CI743,1,1),$DA$2:DE$28,3,0),0)+IFERROR(VLOOKUP(MID(CI743,2,1),DA$2:DE$28,4,0),0)+IFERROR(VLOOKUP(MID(CI743,3,1),DA$2:DE$28,5,0),0)+(ROW(CI743)/1000000000000)))</f>
        <v/>
      </c>
      <c r="CK743" s="5"/>
      <c r="CL743" s="5">
        <v>742</v>
      </c>
      <c r="CM743" s="5" t="str">
        <f>IFERROR(VLOOKUP(CL743,CH$2:CI1819,2,0),"")</f>
        <v/>
      </c>
      <c r="CN743" s="5"/>
      <c r="CP743" s="5"/>
      <c r="DG743" s="5" t="e">
        <f>IF(REPORTE!AH$2="si",IF(C743=VALUE(REPORTE!C$22),IF(SUM(DG744:DG$1993),CONCATENATE(INT(B743),", "),INT(B743)),""),IF(C743=VALUE(REPORTE!C$21),IF(SUM(DG744:DG$1993),CONCATENATE(INT(B743),", "),INT(B743)),""))</f>
        <v>#VALUE!</v>
      </c>
      <c r="DK743" s="5"/>
      <c r="DL743" s="5"/>
      <c r="DM743" s="5"/>
      <c r="DN743" s="5"/>
    </row>
    <row r="744" spans="1:118" ht="15" customHeight="1" x14ac:dyDescent="0.25">
      <c r="A744" s="4" t="str">
        <f t="shared" ca="1" si="141"/>
        <v/>
      </c>
      <c r="B744" s="3"/>
      <c r="D744" s="1" t="str">
        <f>IFERROR(INDEX('padron cfe'!B:B,MATCH(DATOS!C744,'padron cfe'!A:A,0),1),"")</f>
        <v/>
      </c>
      <c r="H744" s="5" t="str">
        <f>IF(F744="","",IFERROR(CONCATENATE("PEUA",VLOOKUP(ESTADO,REPORTE!AV$2:AW$33,2,0),DIDTRITO_FORM,CADER_FORM,IFERROR(INDEX(BS:BS,MATCH(DAY(F744),BR:BR,0),1),DAY(F744)),IFERROR(INDEX(BS:BS,MATCH(MONTH(F744),BR:BR,0),1),MONTH(F744)),YEAR(F744),G744),""))</f>
        <v/>
      </c>
      <c r="K744" s="2" t="str">
        <f>IFERROR(INDEX('padron cfe'!C:C,MATCH(DATOS!C744,'padron cfe'!A:A,0),1),"")</f>
        <v/>
      </c>
      <c r="L744" s="4" t="str">
        <f>IFERROR(IF(VLOOKUP(J744,J$2:L743,3,0)=0,"",VLOOKUP(J744,J$2:L743,3,0)),"")</f>
        <v/>
      </c>
      <c r="M744" s="4" t="str">
        <f>IFERROR(IF(VLOOKUP(J744,J$2:M743,4,0)=0,"",VLOOKUP(J744,J$2:M743,4,0)),"")</f>
        <v/>
      </c>
      <c r="Q744" s="5" t="str">
        <f t="shared" si="140"/>
        <v/>
      </c>
      <c r="S744"/>
      <c r="T744" s="2" t="str">
        <f>IFERROR(INDEX('padron cfe'!D:D,MATCH(DATOS!C744,'padron cfe'!A:A,0),1),"")</f>
        <v/>
      </c>
      <c r="Y744" s="3"/>
      <c r="AA744" s="4" t="str">
        <f t="shared" si="142"/>
        <v/>
      </c>
      <c r="AE744" s="2" t="str">
        <f>IFERROR(IF(INDEX(AE$1:AE743,MATCH(J744,J$1:J743,0),1)=0,"",INDEX(AE$1:AE743,MATCH(J744,J$1:J743,0),1)),"")</f>
        <v/>
      </c>
      <c r="AF744" s="2" t="str">
        <f>IFERROR(IF(INDEX(AF$1:AF743,MATCH(J744,J$1:J743,0),1)=0,"",INDEX(AF$1:AF743,MATCH(J744,J$1:J743,0),1)),"")</f>
        <v/>
      </c>
      <c r="AG744" s="2" t="str">
        <f>IFERROR(IF(INDEX(AG$1:AG743,MATCH(J744,J$1:J743,0),1)=0,"",INDEX(AG$1:AG743,MATCH(J744,J$1:J743,0),1)),"")</f>
        <v/>
      </c>
      <c r="AU744" s="7"/>
      <c r="AW744" s="66"/>
      <c r="AX744" s="66"/>
      <c r="AY744" s="66"/>
      <c r="AZ744" s="78"/>
      <c r="BA744" s="66"/>
      <c r="BB744" s="66"/>
      <c r="BC744" s="4"/>
      <c r="BD744" s="69"/>
      <c r="BG744" s="9"/>
      <c r="BM744" s="7" t="str">
        <f t="shared" ca="1" si="143"/>
        <v/>
      </c>
      <c r="BN744" s="75" t="str">
        <f t="shared" si="144"/>
        <v/>
      </c>
      <c r="BO744" s="75" t="str">
        <f t="shared" si="145"/>
        <v/>
      </c>
      <c r="BT744" s="5"/>
      <c r="BU744" s="4" t="str">
        <f>IF(IFERROR(VLOOKUP(C744,C745:C$1993,1,0),"")="","",COUNTIF(C:C,C744))</f>
        <v/>
      </c>
      <c r="BW744" s="5"/>
      <c r="BX744" s="5"/>
      <c r="BY744" s="5" t="str">
        <f>IF(B744="","",IF(BU744="",1+(MAX(BY$2:BY743)),""))</f>
        <v/>
      </c>
      <c r="BZ744" s="5" t="str">
        <f t="shared" si="146"/>
        <v/>
      </c>
      <c r="CA744" s="5" t="str">
        <f t="shared" si="147"/>
        <v/>
      </c>
      <c r="CB744" s="14" t="str">
        <f t="shared" si="148"/>
        <v/>
      </c>
      <c r="CC744" s="25"/>
      <c r="CD744" s="15"/>
      <c r="CE744" s="5" t="str">
        <f t="shared" si="150"/>
        <v/>
      </c>
      <c r="CG744" s="5"/>
      <c r="CH744" s="5" t="str">
        <f t="shared" si="149"/>
        <v/>
      </c>
      <c r="CI744" s="5" t="str">
        <f>IF(J744="","",IFERROR(IF(VLOOKUP(J744,J$2:J743,1,0)=0,"",""),J744))</f>
        <v/>
      </c>
      <c r="CJ744" s="22" t="str">
        <f>IF(CI744="","",(IFERROR(VLOOKUP(MID(CI744,1,1),$DA$2:DE$28,3,0),0)+IFERROR(VLOOKUP(MID(CI744,2,1),DA$2:DE$28,4,0),0)+IFERROR(VLOOKUP(MID(CI744,3,1),DA$2:DE$28,5,0),0)+(ROW(CI744)/1000000000000)))</f>
        <v/>
      </c>
      <c r="CK744" s="5"/>
      <c r="CL744" s="5">
        <v>743</v>
      </c>
      <c r="CM744" s="5" t="str">
        <f>IFERROR(VLOOKUP(CL744,CH$2:CI1820,2,0),"")</f>
        <v/>
      </c>
      <c r="CN744" s="5"/>
      <c r="CP744" s="5"/>
      <c r="DG744" s="5" t="e">
        <f>IF(REPORTE!AH$2="si",IF(C744=VALUE(REPORTE!C$22),IF(SUM(DG745:DG$1993),CONCATENATE(INT(B744),", "),INT(B744)),""),IF(C744=VALUE(REPORTE!C$21),IF(SUM(DG745:DG$1993),CONCATENATE(INT(B744),", "),INT(B744)),""))</f>
        <v>#VALUE!</v>
      </c>
      <c r="DK744" s="5"/>
      <c r="DL744" s="5"/>
      <c r="DM744" s="5"/>
      <c r="DN744" s="5"/>
    </row>
    <row r="745" spans="1:118" ht="15" customHeight="1" x14ac:dyDescent="0.25">
      <c r="A745" s="4" t="str">
        <f t="shared" ca="1" si="141"/>
        <v/>
      </c>
      <c r="B745" s="3"/>
      <c r="D745" s="1" t="str">
        <f>IFERROR(INDEX('padron cfe'!B:B,MATCH(DATOS!C745,'padron cfe'!A:A,0),1),"")</f>
        <v/>
      </c>
      <c r="H745" s="5" t="str">
        <f>IF(F745="","",IFERROR(CONCATENATE("PEUA",VLOOKUP(ESTADO,REPORTE!AV$2:AW$33,2,0),DIDTRITO_FORM,CADER_FORM,IFERROR(INDEX(BS:BS,MATCH(DAY(F745),BR:BR,0),1),DAY(F745)),IFERROR(INDEX(BS:BS,MATCH(MONTH(F745),BR:BR,0),1),MONTH(F745)),YEAR(F745),G745),""))</f>
        <v/>
      </c>
      <c r="K745" s="2" t="str">
        <f>IFERROR(INDEX('padron cfe'!C:C,MATCH(DATOS!C745,'padron cfe'!A:A,0),1),"")</f>
        <v/>
      </c>
      <c r="L745" s="4" t="str">
        <f>IFERROR(IF(VLOOKUP(J745,J$2:L744,3,0)=0,"",VLOOKUP(J745,J$2:L744,3,0)),"")</f>
        <v/>
      </c>
      <c r="M745" s="4" t="str">
        <f>IFERROR(IF(VLOOKUP(J745,J$2:M744,4,0)=0,"",VLOOKUP(J745,J$2:M744,4,0)),"")</f>
        <v/>
      </c>
      <c r="Q745" s="5" t="str">
        <f t="shared" si="140"/>
        <v/>
      </c>
      <c r="S745"/>
      <c r="T745" s="2" t="str">
        <f>IFERROR(INDEX('padron cfe'!D:D,MATCH(DATOS!C745,'padron cfe'!A:A,0),1),"")</f>
        <v/>
      </c>
      <c r="Y745" s="3"/>
      <c r="AA745" s="4" t="str">
        <f t="shared" si="142"/>
        <v/>
      </c>
      <c r="AE745" s="2" t="str">
        <f>IFERROR(IF(INDEX(AE$1:AE744,MATCH(J745,J$1:J744,0),1)=0,"",INDEX(AE$1:AE744,MATCH(J745,J$1:J744,0),1)),"")</f>
        <v/>
      </c>
      <c r="AF745" s="2" t="str">
        <f>IFERROR(IF(INDEX(AF$1:AF744,MATCH(J745,J$1:J744,0),1)=0,"",INDEX(AF$1:AF744,MATCH(J745,J$1:J744,0),1)),"")</f>
        <v/>
      </c>
      <c r="AG745" s="2" t="str">
        <f>IFERROR(IF(INDEX(AG$1:AG744,MATCH(J745,J$1:J744,0),1)=0,"",INDEX(AG$1:AG744,MATCH(J745,J$1:J744,0),1)),"")</f>
        <v/>
      </c>
      <c r="AU745" s="7"/>
      <c r="AW745" s="66"/>
      <c r="AX745" s="66"/>
      <c r="AY745" s="66"/>
      <c r="AZ745" s="78"/>
      <c r="BA745" s="66"/>
      <c r="BB745" s="66"/>
      <c r="BC745" s="4"/>
      <c r="BD745" s="69"/>
      <c r="BG745" s="9"/>
      <c r="BM745" s="7" t="str">
        <f t="shared" ca="1" si="143"/>
        <v/>
      </c>
      <c r="BN745" s="75" t="str">
        <f t="shared" si="144"/>
        <v/>
      </c>
      <c r="BO745" s="75" t="str">
        <f t="shared" si="145"/>
        <v/>
      </c>
      <c r="BT745" s="5"/>
      <c r="BU745" s="4" t="str">
        <f>IF(IFERROR(VLOOKUP(C745,C746:C$1993,1,0),"")="","",COUNTIF(C:C,C745))</f>
        <v/>
      </c>
      <c r="BW745" s="5"/>
      <c r="BX745" s="5"/>
      <c r="BY745" s="5" t="str">
        <f>IF(B745="","",IF(BU745="",1+(MAX(BY$2:BY744)),""))</f>
        <v/>
      </c>
      <c r="BZ745" s="5" t="str">
        <f t="shared" si="146"/>
        <v/>
      </c>
      <c r="CA745" s="5" t="str">
        <f t="shared" si="147"/>
        <v/>
      </c>
      <c r="CB745" s="14" t="str">
        <f t="shared" si="148"/>
        <v/>
      </c>
      <c r="CC745" s="25"/>
      <c r="CD745" s="15"/>
      <c r="CE745" s="5" t="str">
        <f t="shared" si="150"/>
        <v/>
      </c>
      <c r="CG745" s="5"/>
      <c r="CH745" s="5" t="str">
        <f t="shared" ref="CH745:CH769" si="151">IFERROR(RANK(CJ745,CJ$2:CJ$1493,1),"")</f>
        <v/>
      </c>
      <c r="CI745" s="5" t="str">
        <f>IF(J745="","",IFERROR(IF(VLOOKUP(J745,J$2:J744,1,0)=0,"",""),J745))</f>
        <v/>
      </c>
      <c r="CJ745" s="22" t="str">
        <f>IF(CI745="","",(IFERROR(VLOOKUP(MID(CI745,1,1),$DA$2:DE$28,3,0),0)+IFERROR(VLOOKUP(MID(CI745,2,1),DA$2:DE$28,4,0),0)+IFERROR(VLOOKUP(MID(CI745,3,1),DA$2:DE$28,5,0),0)+(ROW(CI745)/1000000000000)))</f>
        <v/>
      </c>
      <c r="CK745" s="5"/>
      <c r="CL745" s="5">
        <v>744</v>
      </c>
      <c r="CM745" s="5" t="str">
        <f>IFERROR(VLOOKUP(CL745,CH$2:CI1821,2,0),"")</f>
        <v/>
      </c>
      <c r="CN745" s="5"/>
      <c r="CP745" s="5"/>
      <c r="DG745" s="5" t="e">
        <f>IF(REPORTE!AH$2="si",IF(C745=VALUE(REPORTE!C$22),IF(SUM(DG746:DG$1993),CONCATENATE(INT(B745),", "),INT(B745)),""),IF(C745=VALUE(REPORTE!C$21),IF(SUM(DG746:DG$1993),CONCATENATE(INT(B745),", "),INT(B745)),""))</f>
        <v>#VALUE!</v>
      </c>
      <c r="DK745" s="5"/>
      <c r="DL745" s="5"/>
      <c r="DM745" s="5"/>
      <c r="DN745" s="5"/>
    </row>
    <row r="746" spans="1:118" ht="15" customHeight="1" x14ac:dyDescent="0.25">
      <c r="A746" s="4" t="str">
        <f t="shared" ca="1" si="141"/>
        <v/>
      </c>
      <c r="B746" s="3"/>
      <c r="D746" s="1" t="str">
        <f>IFERROR(INDEX('padron cfe'!B:B,MATCH(DATOS!C746,'padron cfe'!A:A,0),1),"")</f>
        <v/>
      </c>
      <c r="H746" s="5" t="str">
        <f>IF(F746="","",IFERROR(CONCATENATE("PEUA",VLOOKUP(ESTADO,REPORTE!AV$2:AW$33,2,0),DIDTRITO_FORM,CADER_FORM,IFERROR(INDEX(BS:BS,MATCH(DAY(F746),BR:BR,0),1),DAY(F746)),IFERROR(INDEX(BS:BS,MATCH(MONTH(F746),BR:BR,0),1),MONTH(F746)),YEAR(F746),G746),""))</f>
        <v/>
      </c>
      <c r="K746" s="2" t="str">
        <f>IFERROR(INDEX('padron cfe'!C:C,MATCH(DATOS!C746,'padron cfe'!A:A,0),1),"")</f>
        <v/>
      </c>
      <c r="L746" s="4" t="str">
        <f>IFERROR(IF(VLOOKUP(J746,J$2:L745,3,0)=0,"",VLOOKUP(J746,J$2:L745,3,0)),"")</f>
        <v/>
      </c>
      <c r="M746" s="4" t="str">
        <f>IFERROR(IF(VLOOKUP(J746,J$2:M745,4,0)=0,"",VLOOKUP(J746,J$2:M745,4,0)),"")</f>
        <v/>
      </c>
      <c r="Q746" s="5" t="str">
        <f t="shared" si="140"/>
        <v/>
      </c>
      <c r="S746"/>
      <c r="T746" s="2" t="str">
        <f>IFERROR(INDEX('padron cfe'!D:D,MATCH(DATOS!C746,'padron cfe'!A:A,0),1),"")</f>
        <v/>
      </c>
      <c r="Y746" s="3"/>
      <c r="AA746" s="4" t="str">
        <f t="shared" si="142"/>
        <v/>
      </c>
      <c r="AE746" s="2" t="str">
        <f>IFERROR(IF(INDEX(AE$1:AE745,MATCH(J746,J$1:J745,0),1)=0,"",INDEX(AE$1:AE745,MATCH(J746,J$1:J745,0),1)),"")</f>
        <v/>
      </c>
      <c r="AF746" s="2" t="str">
        <f>IFERROR(IF(INDEX(AF$1:AF745,MATCH(J746,J$1:J745,0),1)=0,"",INDEX(AF$1:AF745,MATCH(J746,J$1:J745,0),1)),"")</f>
        <v/>
      </c>
      <c r="AG746" s="2" t="str">
        <f>IFERROR(IF(INDEX(AG$1:AG745,MATCH(J746,J$1:J745,0),1)=0,"",INDEX(AG$1:AG745,MATCH(J746,J$1:J745,0),1)),"")</f>
        <v/>
      </c>
      <c r="AU746" s="7"/>
      <c r="AW746" s="66"/>
      <c r="AX746" s="66"/>
      <c r="AY746" s="66"/>
      <c r="AZ746" s="78"/>
      <c r="BA746" s="66"/>
      <c r="BB746" s="66"/>
      <c r="BC746" s="4"/>
      <c r="BD746" s="69"/>
      <c r="BG746" s="9"/>
      <c r="BM746" s="7" t="str">
        <f t="shared" ca="1" si="143"/>
        <v/>
      </c>
      <c r="BN746" s="75" t="str">
        <f t="shared" si="144"/>
        <v/>
      </c>
      <c r="BO746" s="75" t="str">
        <f t="shared" si="145"/>
        <v/>
      </c>
      <c r="BT746" s="5"/>
      <c r="BU746" s="4" t="str">
        <f>IF(IFERROR(VLOOKUP(C746,C747:C$1993,1,0),"")="","",COUNTIF(C:C,C746))</f>
        <v/>
      </c>
      <c r="BW746" s="5"/>
      <c r="BX746" s="5"/>
      <c r="BY746" s="5" t="str">
        <f>IF(B746="","",IF(BU746="",1+(MAX(BY$2:BY745)),""))</f>
        <v/>
      </c>
      <c r="BZ746" s="5" t="str">
        <f t="shared" si="146"/>
        <v/>
      </c>
      <c r="CA746" s="5" t="str">
        <f t="shared" si="147"/>
        <v/>
      </c>
      <c r="CB746" s="14" t="str">
        <f t="shared" si="148"/>
        <v/>
      </c>
      <c r="CC746" s="25"/>
      <c r="CD746" s="15"/>
      <c r="CE746" s="5" t="str">
        <f t="shared" si="150"/>
        <v/>
      </c>
      <c r="CG746" s="5"/>
      <c r="CH746" s="5" t="str">
        <f t="shared" si="151"/>
        <v/>
      </c>
      <c r="CI746" s="5" t="str">
        <f>IF(J746="","",IFERROR(IF(VLOOKUP(J746,J$2:J745,1,0)=0,"",""),J746))</f>
        <v/>
      </c>
      <c r="CJ746" s="22" t="str">
        <f>IF(CI746="","",(IFERROR(VLOOKUP(MID(CI746,1,1),$DA$2:DE$28,3,0),0)+IFERROR(VLOOKUP(MID(CI746,2,1),DA$2:DE$28,4,0),0)+IFERROR(VLOOKUP(MID(CI746,3,1),DA$2:DE$28,5,0),0)+(ROW(CI746)/1000000000000)))</f>
        <v/>
      </c>
      <c r="CK746" s="5"/>
      <c r="CL746" s="5">
        <v>745</v>
      </c>
      <c r="CM746" s="5" t="str">
        <f>IFERROR(VLOOKUP(CL746,CH$2:CI1822,2,0),"")</f>
        <v/>
      </c>
      <c r="CN746" s="5"/>
      <c r="CP746" s="5"/>
      <c r="DG746" s="5" t="e">
        <f>IF(REPORTE!AH$2="si",IF(C746=VALUE(REPORTE!C$22),IF(SUM(DG747:DG$1993),CONCATENATE(INT(B746),", "),INT(B746)),""),IF(C746=VALUE(REPORTE!C$21),IF(SUM(DG747:DG$1993),CONCATENATE(INT(B746),", "),INT(B746)),""))</f>
        <v>#VALUE!</v>
      </c>
      <c r="DK746" s="5"/>
      <c r="DL746" s="5"/>
      <c r="DM746" s="5"/>
      <c r="DN746" s="5"/>
    </row>
    <row r="747" spans="1:118" ht="15" customHeight="1" x14ac:dyDescent="0.25">
      <c r="A747" s="4" t="str">
        <f t="shared" ca="1" si="141"/>
        <v/>
      </c>
      <c r="B747" s="3"/>
      <c r="D747" s="1" t="str">
        <f>IFERROR(INDEX('padron cfe'!B:B,MATCH(DATOS!C747,'padron cfe'!A:A,0),1),"")</f>
        <v/>
      </c>
      <c r="H747" s="5" t="str">
        <f>IF(F747="","",IFERROR(CONCATENATE("PEUA",VLOOKUP(ESTADO,REPORTE!AV$2:AW$33,2,0),DIDTRITO_FORM,CADER_FORM,IFERROR(INDEX(BS:BS,MATCH(DAY(F747),BR:BR,0),1),DAY(F747)),IFERROR(INDEX(BS:BS,MATCH(MONTH(F747),BR:BR,0),1),MONTH(F747)),YEAR(F747),G747),""))</f>
        <v/>
      </c>
      <c r="K747" s="2" t="str">
        <f>IFERROR(INDEX('padron cfe'!C:C,MATCH(DATOS!C747,'padron cfe'!A:A,0),1),"")</f>
        <v/>
      </c>
      <c r="L747" s="4" t="str">
        <f>IFERROR(IF(VLOOKUP(J747,J$2:L746,3,0)=0,"",VLOOKUP(J747,J$2:L746,3,0)),"")</f>
        <v/>
      </c>
      <c r="M747" s="4" t="str">
        <f>IFERROR(IF(VLOOKUP(J747,J$2:M746,4,0)=0,"",VLOOKUP(J747,J$2:M746,4,0)),"")</f>
        <v/>
      </c>
      <c r="Q747" s="5" t="str">
        <f t="shared" si="140"/>
        <v/>
      </c>
      <c r="S747"/>
      <c r="T747" s="2" t="str">
        <f>IFERROR(INDEX('padron cfe'!D:D,MATCH(DATOS!C747,'padron cfe'!A:A,0),1),"")</f>
        <v/>
      </c>
      <c r="Y747" s="3"/>
      <c r="AA747" s="4" t="str">
        <f t="shared" si="142"/>
        <v/>
      </c>
      <c r="AE747" s="2" t="str">
        <f>IFERROR(IF(INDEX(AE$1:AE746,MATCH(J747,J$1:J746,0),1)=0,"",INDEX(AE$1:AE746,MATCH(J747,J$1:J746,0),1)),"")</f>
        <v/>
      </c>
      <c r="AF747" s="2" t="str">
        <f>IFERROR(IF(INDEX(AF$1:AF746,MATCH(J747,J$1:J746,0),1)=0,"",INDEX(AF$1:AF746,MATCH(J747,J$1:J746,0),1)),"")</f>
        <v/>
      </c>
      <c r="AG747" s="2" t="str">
        <f>IFERROR(IF(INDEX(AG$1:AG746,MATCH(J747,J$1:J746,0),1)=0,"",INDEX(AG$1:AG746,MATCH(J747,J$1:J746,0),1)),"")</f>
        <v/>
      </c>
      <c r="AU747" s="7"/>
      <c r="AW747" s="66"/>
      <c r="AX747" s="66"/>
      <c r="AY747" s="66"/>
      <c r="AZ747" s="78"/>
      <c r="BA747" s="66"/>
      <c r="BB747" s="66"/>
      <c r="BC747" s="4"/>
      <c r="BD747" s="69"/>
      <c r="BG747" s="9"/>
      <c r="BM747" s="7" t="str">
        <f t="shared" ca="1" si="143"/>
        <v/>
      </c>
      <c r="BN747" s="75" t="str">
        <f t="shared" si="144"/>
        <v/>
      </c>
      <c r="BO747" s="75" t="str">
        <f t="shared" si="145"/>
        <v/>
      </c>
      <c r="BT747" s="5"/>
      <c r="BU747" s="4" t="str">
        <f>IF(IFERROR(VLOOKUP(C747,C748:C$1993,1,0),"")="","",COUNTIF(C:C,C747))</f>
        <v/>
      </c>
      <c r="BW747" s="5"/>
      <c r="BX747" s="5"/>
      <c r="BY747" s="5" t="str">
        <f>IF(B747="","",IF(BU747="",1+(MAX(BY$2:BY746)),""))</f>
        <v/>
      </c>
      <c r="BZ747" s="5" t="str">
        <f t="shared" si="146"/>
        <v/>
      </c>
      <c r="CA747" s="5" t="str">
        <f t="shared" si="147"/>
        <v/>
      </c>
      <c r="CB747" s="14" t="str">
        <f t="shared" si="148"/>
        <v/>
      </c>
      <c r="CC747" s="25"/>
      <c r="CD747" s="15"/>
      <c r="CE747" s="5" t="str">
        <f t="shared" si="150"/>
        <v/>
      </c>
      <c r="CG747" s="5"/>
      <c r="CH747" s="5" t="str">
        <f t="shared" si="151"/>
        <v/>
      </c>
      <c r="CI747" s="5" t="str">
        <f>IF(J747="","",IFERROR(IF(VLOOKUP(J747,J$2:J746,1,0)=0,"",""),J747))</f>
        <v/>
      </c>
      <c r="CJ747" s="22" t="str">
        <f>IF(CI747="","",(IFERROR(VLOOKUP(MID(CI747,1,1),$DA$2:DE$28,3,0),0)+IFERROR(VLOOKUP(MID(CI747,2,1),DA$2:DE$28,4,0),0)+IFERROR(VLOOKUP(MID(CI747,3,1),DA$2:DE$28,5,0),0)+(ROW(CI747)/1000000000000)))</f>
        <v/>
      </c>
      <c r="CK747" s="5"/>
      <c r="CL747" s="5">
        <v>746</v>
      </c>
      <c r="CM747" s="5" t="str">
        <f>IFERROR(VLOOKUP(CL747,CH$2:CI1823,2,0),"")</f>
        <v/>
      </c>
      <c r="CN747" s="5"/>
      <c r="CP747" s="5"/>
      <c r="DG747" s="5" t="e">
        <f>IF(REPORTE!AH$2="si",IF(C747=VALUE(REPORTE!C$22),IF(SUM(DG748:DG$1993),CONCATENATE(INT(B747),", "),INT(B747)),""),IF(C747=VALUE(REPORTE!C$21),IF(SUM(DG748:DG$1993),CONCATENATE(INT(B747),", "),INT(B747)),""))</f>
        <v>#VALUE!</v>
      </c>
      <c r="DK747" s="5"/>
      <c r="DL747" s="5"/>
      <c r="DM747" s="5"/>
      <c r="DN747" s="5"/>
    </row>
    <row r="748" spans="1:118" ht="15" customHeight="1" x14ac:dyDescent="0.25">
      <c r="A748" s="4" t="str">
        <f t="shared" ca="1" si="141"/>
        <v/>
      </c>
      <c r="B748" s="3"/>
      <c r="D748" s="1" t="str">
        <f>IFERROR(INDEX('padron cfe'!B:B,MATCH(DATOS!C748,'padron cfe'!A:A,0),1),"")</f>
        <v/>
      </c>
      <c r="H748" s="5" t="str">
        <f>IF(F748="","",IFERROR(CONCATENATE("PEUA",VLOOKUP(ESTADO,REPORTE!AV$2:AW$33,2,0),DIDTRITO_FORM,CADER_FORM,IFERROR(INDEX(BS:BS,MATCH(DAY(F748),BR:BR,0),1),DAY(F748)),IFERROR(INDEX(BS:BS,MATCH(MONTH(F748),BR:BR,0),1),MONTH(F748)),YEAR(F748),G748),""))</f>
        <v/>
      </c>
      <c r="K748" s="2" t="str">
        <f>IFERROR(INDEX('padron cfe'!C:C,MATCH(DATOS!C748,'padron cfe'!A:A,0),1),"")</f>
        <v/>
      </c>
      <c r="L748" s="4" t="str">
        <f>IFERROR(IF(VLOOKUP(J748,J$2:L747,3,0)=0,"",VLOOKUP(J748,J$2:L747,3,0)),"")</f>
        <v/>
      </c>
      <c r="M748" s="4" t="str">
        <f>IFERROR(IF(VLOOKUP(J748,J$2:M747,4,0)=0,"",VLOOKUP(J748,J$2:M747,4,0)),"")</f>
        <v/>
      </c>
      <c r="Q748" s="5" t="str">
        <f t="shared" si="140"/>
        <v/>
      </c>
      <c r="S748"/>
      <c r="T748" s="2" t="str">
        <f>IFERROR(INDEX('padron cfe'!D:D,MATCH(DATOS!C748,'padron cfe'!A:A,0),1),"")</f>
        <v/>
      </c>
      <c r="Y748" s="3"/>
      <c r="AA748" s="4" t="str">
        <f t="shared" si="142"/>
        <v/>
      </c>
      <c r="AE748" s="2" t="str">
        <f>IFERROR(IF(INDEX(AE$1:AE747,MATCH(J748,J$1:J747,0),1)=0,"",INDEX(AE$1:AE747,MATCH(J748,J$1:J747,0),1)),"")</f>
        <v/>
      </c>
      <c r="AF748" s="2" t="str">
        <f>IFERROR(IF(INDEX(AF$1:AF747,MATCH(J748,J$1:J747,0),1)=0,"",INDEX(AF$1:AF747,MATCH(J748,J$1:J747,0),1)),"")</f>
        <v/>
      </c>
      <c r="AG748" s="2" t="str">
        <f>IFERROR(IF(INDEX(AG$1:AG747,MATCH(J748,J$1:J747,0),1)=0,"",INDEX(AG$1:AG747,MATCH(J748,J$1:J747,0),1)),"")</f>
        <v/>
      </c>
      <c r="AU748" s="7"/>
      <c r="AW748" s="66"/>
      <c r="AX748" s="66"/>
      <c r="AY748" s="66"/>
      <c r="AZ748" s="78"/>
      <c r="BA748" s="66"/>
      <c r="BB748" s="66"/>
      <c r="BC748" s="4"/>
      <c r="BD748" s="69"/>
      <c r="BG748" s="9"/>
      <c r="BM748" s="7" t="str">
        <f t="shared" ca="1" si="143"/>
        <v/>
      </c>
      <c r="BN748" s="75" t="str">
        <f t="shared" si="144"/>
        <v/>
      </c>
      <c r="BO748" s="75" t="str">
        <f t="shared" si="145"/>
        <v/>
      </c>
      <c r="BT748" s="5"/>
      <c r="BU748" s="4" t="str">
        <f>IF(IFERROR(VLOOKUP(C748,C749:C$1993,1,0),"")="","",COUNTIF(C:C,C748))</f>
        <v/>
      </c>
      <c r="BW748" s="5"/>
      <c r="BX748" s="5"/>
      <c r="BY748" s="5" t="str">
        <f>IF(B748="","",IF(BU748="",1+(MAX(BY$2:BY747)),""))</f>
        <v/>
      </c>
      <c r="BZ748" s="5" t="str">
        <f t="shared" si="146"/>
        <v/>
      </c>
      <c r="CA748" s="5" t="str">
        <f t="shared" si="147"/>
        <v/>
      </c>
      <c r="CB748" s="14" t="str">
        <f t="shared" si="148"/>
        <v/>
      </c>
      <c r="CC748" s="25"/>
      <c r="CD748" s="15"/>
      <c r="CE748" s="5" t="str">
        <f t="shared" si="150"/>
        <v/>
      </c>
      <c r="CG748" s="5"/>
      <c r="CH748" s="5" t="str">
        <f t="shared" si="151"/>
        <v/>
      </c>
      <c r="CI748" s="5" t="str">
        <f>IF(J748="","",IFERROR(IF(VLOOKUP(J748,J$2:J747,1,0)=0,"",""),J748))</f>
        <v/>
      </c>
      <c r="CJ748" s="22" t="str">
        <f>IF(CI748="","",(IFERROR(VLOOKUP(MID(CI748,1,1),$DA$2:DE$28,3,0),0)+IFERROR(VLOOKUP(MID(CI748,2,1),DA$2:DE$28,4,0),0)+IFERROR(VLOOKUP(MID(CI748,3,1),DA$2:DE$28,5,0),0)+(ROW(CI748)/1000000000000)))</f>
        <v/>
      </c>
      <c r="CK748" s="5"/>
      <c r="CL748" s="5">
        <v>747</v>
      </c>
      <c r="CM748" s="5" t="str">
        <f>IFERROR(VLOOKUP(CL748,CH$2:CI1824,2,0),"")</f>
        <v/>
      </c>
      <c r="CN748" s="5"/>
      <c r="CP748" s="5"/>
      <c r="DG748" s="5" t="e">
        <f>IF(REPORTE!AH$2="si",IF(C748=VALUE(REPORTE!C$22),IF(SUM(DG749:DG$1993),CONCATENATE(INT(B748),", "),INT(B748)),""),IF(C748=VALUE(REPORTE!C$21),IF(SUM(DG749:DG$1993),CONCATENATE(INT(B748),", "),INT(B748)),""))</f>
        <v>#VALUE!</v>
      </c>
      <c r="DK748" s="5"/>
      <c r="DL748" s="5"/>
      <c r="DM748" s="5"/>
      <c r="DN748" s="5"/>
    </row>
    <row r="749" spans="1:118" ht="15" customHeight="1" x14ac:dyDescent="0.25">
      <c r="A749" s="4" t="str">
        <f t="shared" ca="1" si="141"/>
        <v/>
      </c>
      <c r="B749" s="3"/>
      <c r="D749" s="1" t="str">
        <f>IFERROR(INDEX('padron cfe'!B:B,MATCH(DATOS!C749,'padron cfe'!A:A,0),1),"")</f>
        <v/>
      </c>
      <c r="H749" s="5" t="str">
        <f>IF(F749="","",IFERROR(CONCATENATE("PEUA",VLOOKUP(ESTADO,REPORTE!AV$2:AW$33,2,0),DIDTRITO_FORM,CADER_FORM,IFERROR(INDEX(BS:BS,MATCH(DAY(F749),BR:BR,0),1),DAY(F749)),IFERROR(INDEX(BS:BS,MATCH(MONTH(F749),BR:BR,0),1),MONTH(F749)),YEAR(F749),G749),""))</f>
        <v/>
      </c>
      <c r="K749" s="2" t="str">
        <f>IFERROR(INDEX('padron cfe'!C:C,MATCH(DATOS!C749,'padron cfe'!A:A,0),1),"")</f>
        <v/>
      </c>
      <c r="L749" s="4" t="str">
        <f>IFERROR(IF(VLOOKUP(J749,J$2:L748,3,0)=0,"",VLOOKUP(J749,J$2:L748,3,0)),"")</f>
        <v/>
      </c>
      <c r="M749" s="4" t="str">
        <f>IFERROR(IF(VLOOKUP(J749,J$2:M748,4,0)=0,"",VLOOKUP(J749,J$2:M748,4,0)),"")</f>
        <v/>
      </c>
      <c r="Q749" s="5" t="str">
        <f t="shared" si="140"/>
        <v/>
      </c>
      <c r="S749"/>
      <c r="T749" s="2" t="str">
        <f>IFERROR(INDEX('padron cfe'!D:D,MATCH(DATOS!C749,'padron cfe'!A:A,0),1),"")</f>
        <v/>
      </c>
      <c r="Y749" s="3"/>
      <c r="AA749" s="4" t="str">
        <f t="shared" si="142"/>
        <v/>
      </c>
      <c r="AE749" s="2" t="str">
        <f>IFERROR(IF(INDEX(AE$1:AE748,MATCH(J749,J$1:J748,0),1)=0,"",INDEX(AE$1:AE748,MATCH(J749,J$1:J748,0),1)),"")</f>
        <v/>
      </c>
      <c r="AF749" s="2" t="str">
        <f>IFERROR(IF(INDEX(AF$1:AF748,MATCH(J749,J$1:J748,0),1)=0,"",INDEX(AF$1:AF748,MATCH(J749,J$1:J748,0),1)),"")</f>
        <v/>
      </c>
      <c r="AG749" s="2" t="str">
        <f>IFERROR(IF(INDEX(AG$1:AG748,MATCH(J749,J$1:J748,0),1)=0,"",INDEX(AG$1:AG748,MATCH(J749,J$1:J748,0),1)),"")</f>
        <v/>
      </c>
      <c r="AU749" s="7"/>
      <c r="AW749" s="66"/>
      <c r="AX749" s="66"/>
      <c r="AY749" s="66"/>
      <c r="AZ749" s="78"/>
      <c r="BA749" s="66"/>
      <c r="BB749" s="66"/>
      <c r="BC749" s="4"/>
      <c r="BD749" s="69"/>
      <c r="BG749" s="9"/>
      <c r="BM749" s="7" t="str">
        <f t="shared" ca="1" si="143"/>
        <v/>
      </c>
      <c r="BN749" s="75" t="str">
        <f t="shared" si="144"/>
        <v/>
      </c>
      <c r="BO749" s="75" t="str">
        <f t="shared" si="145"/>
        <v/>
      </c>
      <c r="BT749" s="5"/>
      <c r="BU749" s="4" t="str">
        <f>IF(IFERROR(VLOOKUP(C749,C750:C$1993,1,0),"")="","",COUNTIF(C:C,C749))</f>
        <v/>
      </c>
      <c r="BW749" s="5"/>
      <c r="BX749" s="5"/>
      <c r="BY749" s="5" t="str">
        <f>IF(B749="","",IF(BU749="",1+(MAX(BY$2:BY748)),""))</f>
        <v/>
      </c>
      <c r="BZ749" s="5" t="str">
        <f t="shared" si="146"/>
        <v/>
      </c>
      <c r="CA749" s="5" t="str">
        <f t="shared" si="147"/>
        <v/>
      </c>
      <c r="CB749" s="14" t="str">
        <f t="shared" si="148"/>
        <v/>
      </c>
      <c r="CC749" s="25"/>
      <c r="CD749" s="15"/>
      <c r="CE749" s="5" t="str">
        <f t="shared" si="150"/>
        <v/>
      </c>
      <c r="CG749" s="5"/>
      <c r="CH749" s="5" t="str">
        <f t="shared" si="151"/>
        <v/>
      </c>
      <c r="CI749" s="5" t="str">
        <f>IF(J749="","",IFERROR(IF(VLOOKUP(J749,J$2:J748,1,0)=0,"",""),J749))</f>
        <v/>
      </c>
      <c r="CJ749" s="22" t="str">
        <f>IF(CI749="","",(IFERROR(VLOOKUP(MID(CI749,1,1),$DA$2:DE$28,3,0),0)+IFERROR(VLOOKUP(MID(CI749,2,1),DA$2:DE$28,4,0),0)+IFERROR(VLOOKUP(MID(CI749,3,1),DA$2:DE$28,5,0),0)+(ROW(CI749)/1000000000000)))</f>
        <v/>
      </c>
      <c r="CK749" s="5"/>
      <c r="CL749" s="5">
        <v>748</v>
      </c>
      <c r="CM749" s="5" t="str">
        <f>IFERROR(VLOOKUP(CL749,CH$2:CI1825,2,0),"")</f>
        <v/>
      </c>
      <c r="CN749" s="5"/>
      <c r="CP749" s="5"/>
      <c r="DG749" s="5" t="e">
        <f>IF(REPORTE!AH$2="si",IF(C749=VALUE(REPORTE!C$22),IF(SUM(DG750:DG$1993),CONCATENATE(INT(B749),", "),INT(B749)),""),IF(C749=VALUE(REPORTE!C$21),IF(SUM(DG750:DG$1993),CONCATENATE(INT(B749),", "),INT(B749)),""))</f>
        <v>#VALUE!</v>
      </c>
      <c r="DK749" s="5"/>
      <c r="DL749" s="5"/>
      <c r="DM749" s="5"/>
      <c r="DN749" s="5"/>
    </row>
    <row r="750" spans="1:118" ht="15" customHeight="1" x14ac:dyDescent="0.25">
      <c r="A750" s="4" t="str">
        <f t="shared" ca="1" si="141"/>
        <v/>
      </c>
      <c r="B750" s="3"/>
      <c r="D750" s="1" t="str">
        <f>IFERROR(INDEX('padron cfe'!B:B,MATCH(DATOS!C750,'padron cfe'!A:A,0),1),"")</f>
        <v/>
      </c>
      <c r="H750" s="5" t="str">
        <f>IF(F750="","",IFERROR(CONCATENATE("PEUA",VLOOKUP(ESTADO,REPORTE!AV$2:AW$33,2,0),DIDTRITO_FORM,CADER_FORM,IFERROR(INDEX(BS:BS,MATCH(DAY(F750),BR:BR,0),1),DAY(F750)),IFERROR(INDEX(BS:BS,MATCH(MONTH(F750),BR:BR,0),1),MONTH(F750)),YEAR(F750),G750),""))</f>
        <v/>
      </c>
      <c r="K750" s="2" t="str">
        <f>IFERROR(INDEX('padron cfe'!C:C,MATCH(DATOS!C750,'padron cfe'!A:A,0),1),"")</f>
        <v/>
      </c>
      <c r="L750" s="4" t="str">
        <f>IFERROR(IF(VLOOKUP(J750,J$2:L749,3,0)=0,"",VLOOKUP(J750,J$2:L749,3,0)),"")</f>
        <v/>
      </c>
      <c r="M750" s="4" t="str">
        <f>IFERROR(IF(VLOOKUP(J750,J$2:M749,4,0)=0,"",VLOOKUP(J750,J$2:M749,4,0)),"")</f>
        <v/>
      </c>
      <c r="Q750" s="5" t="str">
        <f t="shared" si="140"/>
        <v/>
      </c>
      <c r="S750"/>
      <c r="T750" s="2" t="str">
        <f>IFERROR(INDEX('padron cfe'!D:D,MATCH(DATOS!C750,'padron cfe'!A:A,0),1),"")</f>
        <v/>
      </c>
      <c r="Y750" s="3"/>
      <c r="AA750" s="4" t="str">
        <f t="shared" si="142"/>
        <v/>
      </c>
      <c r="AE750" s="2" t="str">
        <f>IFERROR(IF(INDEX(AE$1:AE749,MATCH(J750,J$1:J749,0),1)=0,"",INDEX(AE$1:AE749,MATCH(J750,J$1:J749,0),1)),"")</f>
        <v/>
      </c>
      <c r="AF750" s="2" t="str">
        <f>IFERROR(IF(INDEX(AF$1:AF749,MATCH(J750,J$1:J749,0),1)=0,"",INDEX(AF$1:AF749,MATCH(J750,J$1:J749,0),1)),"")</f>
        <v/>
      </c>
      <c r="AG750" s="2" t="str">
        <f>IFERROR(IF(INDEX(AG$1:AG749,MATCH(J750,J$1:J749,0),1)=0,"",INDEX(AG$1:AG749,MATCH(J750,J$1:J749,0),1)),"")</f>
        <v/>
      </c>
      <c r="AU750" s="7"/>
      <c r="AW750" s="66"/>
      <c r="AX750" s="66"/>
      <c r="AY750" s="66"/>
      <c r="AZ750" s="78"/>
      <c r="BA750" s="66"/>
      <c r="BB750" s="66"/>
      <c r="BC750" s="4"/>
      <c r="BD750" s="69"/>
      <c r="BG750" s="9"/>
      <c r="BM750" s="7" t="str">
        <f t="shared" ca="1" si="143"/>
        <v/>
      </c>
      <c r="BN750" s="75" t="str">
        <f t="shared" si="144"/>
        <v/>
      </c>
      <c r="BO750" s="75" t="str">
        <f t="shared" si="145"/>
        <v/>
      </c>
      <c r="BT750" s="5"/>
      <c r="BU750" s="4" t="str">
        <f>IF(IFERROR(VLOOKUP(C750,C751:C$1993,1,0),"")="","",COUNTIF(C:C,C750))</f>
        <v/>
      </c>
      <c r="BW750" s="5"/>
      <c r="BX750" s="5"/>
      <c r="BY750" s="5" t="str">
        <f>IF(B750="","",IF(BU750="",1+(MAX(BY$2:BY749)),""))</f>
        <v/>
      </c>
      <c r="BZ750" s="5" t="str">
        <f t="shared" si="146"/>
        <v/>
      </c>
      <c r="CA750" s="5" t="str">
        <f t="shared" si="147"/>
        <v/>
      </c>
      <c r="CB750" s="14" t="str">
        <f t="shared" si="148"/>
        <v/>
      </c>
      <c r="CC750" s="25"/>
      <c r="CD750" s="15"/>
      <c r="CE750" s="5" t="str">
        <f t="shared" si="150"/>
        <v/>
      </c>
      <c r="CG750" s="5"/>
      <c r="CH750" s="5" t="str">
        <f t="shared" si="151"/>
        <v/>
      </c>
      <c r="CI750" s="5" t="str">
        <f>IF(J750="","",IFERROR(IF(VLOOKUP(J750,J$2:J749,1,0)=0,"",""),J750))</f>
        <v/>
      </c>
      <c r="CJ750" s="22" t="str">
        <f>IF(CI750="","",(IFERROR(VLOOKUP(MID(CI750,1,1),$DA$2:DE$28,3,0),0)+IFERROR(VLOOKUP(MID(CI750,2,1),DA$2:DE$28,4,0),0)+IFERROR(VLOOKUP(MID(CI750,3,1),DA$2:DE$28,5,0),0)+(ROW(CI750)/1000000000000)))</f>
        <v/>
      </c>
      <c r="CK750" s="5"/>
      <c r="CL750" s="5">
        <v>749</v>
      </c>
      <c r="CM750" s="5" t="str">
        <f>IFERROR(VLOOKUP(CL750,CH$2:CI1826,2,0),"")</f>
        <v/>
      </c>
      <c r="CN750" s="5"/>
      <c r="CP750" s="5"/>
      <c r="DG750" s="5" t="e">
        <f>IF(REPORTE!AH$2="si",IF(C750=VALUE(REPORTE!C$22),IF(SUM(DG751:DG$1993),CONCATENATE(INT(B750),", "),INT(B750)),""),IF(C750=VALUE(REPORTE!C$21),IF(SUM(DG751:DG$1993),CONCATENATE(INT(B750),", "),INT(B750)),""))</f>
        <v>#VALUE!</v>
      </c>
      <c r="DK750" s="5"/>
      <c r="DL750" s="5"/>
      <c r="DM750" s="5"/>
      <c r="DN750" s="5"/>
    </row>
    <row r="751" spans="1:118" ht="15" customHeight="1" x14ac:dyDescent="0.25">
      <c r="A751" s="4" t="str">
        <f t="shared" ca="1" si="141"/>
        <v/>
      </c>
      <c r="B751" s="3"/>
      <c r="D751" s="1" t="str">
        <f>IFERROR(INDEX('padron cfe'!B:B,MATCH(DATOS!C751,'padron cfe'!A:A,0),1),"")</f>
        <v/>
      </c>
      <c r="H751" s="5" t="str">
        <f>IF(F751="","",IFERROR(CONCATENATE("PEUA",VLOOKUP(ESTADO,REPORTE!AV$2:AW$33,2,0),DIDTRITO_FORM,CADER_FORM,IFERROR(INDEX(BS:BS,MATCH(DAY(F751),BR:BR,0),1),DAY(F751)),IFERROR(INDEX(BS:BS,MATCH(MONTH(F751),BR:BR,0),1),MONTH(F751)),YEAR(F751),G751),""))</f>
        <v/>
      </c>
      <c r="K751" s="2" t="str">
        <f>IFERROR(INDEX('padron cfe'!C:C,MATCH(DATOS!C751,'padron cfe'!A:A,0),1),"")</f>
        <v/>
      </c>
      <c r="L751" s="4" t="str">
        <f>IFERROR(IF(VLOOKUP(J751,J$2:L750,3,0)=0,"",VLOOKUP(J751,J$2:L750,3,0)),"")</f>
        <v/>
      </c>
      <c r="M751" s="4" t="str">
        <f>IFERROR(IF(VLOOKUP(J751,J$2:M750,4,0)=0,"",VLOOKUP(J751,J$2:M750,4,0)),"")</f>
        <v/>
      </c>
      <c r="Q751" s="5" t="str">
        <f t="shared" si="140"/>
        <v/>
      </c>
      <c r="S751"/>
      <c r="T751" s="2" t="str">
        <f>IFERROR(INDEX('padron cfe'!D:D,MATCH(DATOS!C751,'padron cfe'!A:A,0),1),"")</f>
        <v/>
      </c>
      <c r="Y751" s="3"/>
      <c r="AA751" s="4" t="str">
        <f t="shared" si="142"/>
        <v/>
      </c>
      <c r="AE751" s="2" t="str">
        <f>IFERROR(IF(INDEX(AE$1:AE750,MATCH(J751,J$1:J750,0),1)=0,"",INDEX(AE$1:AE750,MATCH(J751,J$1:J750,0),1)),"")</f>
        <v/>
      </c>
      <c r="AF751" s="2" t="str">
        <f>IFERROR(IF(INDEX(AF$1:AF750,MATCH(J751,J$1:J750,0),1)=0,"",INDEX(AF$1:AF750,MATCH(J751,J$1:J750,0),1)),"")</f>
        <v/>
      </c>
      <c r="AG751" s="2" t="str">
        <f>IFERROR(IF(INDEX(AG$1:AG750,MATCH(J751,J$1:J750,0),1)=0,"",INDEX(AG$1:AG750,MATCH(J751,J$1:J750,0),1)),"")</f>
        <v/>
      </c>
      <c r="AU751" s="7"/>
      <c r="AW751" s="66"/>
      <c r="AX751" s="66"/>
      <c r="AY751" s="66"/>
      <c r="AZ751" s="78"/>
      <c r="BA751" s="66"/>
      <c r="BB751" s="66"/>
      <c r="BC751" s="4"/>
      <c r="BD751" s="69"/>
      <c r="BG751" s="9"/>
      <c r="BM751" s="7" t="str">
        <f t="shared" ca="1" si="143"/>
        <v/>
      </c>
      <c r="BN751" s="75" t="str">
        <f t="shared" si="144"/>
        <v/>
      </c>
      <c r="BO751" s="75" t="str">
        <f t="shared" si="145"/>
        <v/>
      </c>
      <c r="BT751" s="5"/>
      <c r="BU751" s="4" t="str">
        <f>IF(IFERROR(VLOOKUP(C751,C752:C$1993,1,0),"")="","",COUNTIF(C:C,C751))</f>
        <v/>
      </c>
      <c r="BW751" s="5"/>
      <c r="BX751" s="5"/>
      <c r="BY751" s="5" t="str">
        <f>IF(B751="","",IF(BU751="",1+(MAX(BY$2:BY750)),""))</f>
        <v/>
      </c>
      <c r="BZ751" s="5" t="str">
        <f t="shared" si="146"/>
        <v/>
      </c>
      <c r="CA751" s="5" t="str">
        <f t="shared" si="147"/>
        <v/>
      </c>
      <c r="CB751" s="14" t="str">
        <f t="shared" si="148"/>
        <v/>
      </c>
      <c r="CC751" s="25"/>
      <c r="CD751" s="15"/>
      <c r="CE751" s="5" t="str">
        <f t="shared" si="150"/>
        <v/>
      </c>
      <c r="CG751" s="5"/>
      <c r="CH751" s="5" t="str">
        <f t="shared" si="151"/>
        <v/>
      </c>
      <c r="CI751" s="5" t="str">
        <f>IF(J751="","",IFERROR(IF(VLOOKUP(J751,J$2:J750,1,0)=0,"",""),J751))</f>
        <v/>
      </c>
      <c r="CJ751" s="22" t="str">
        <f>IF(CI751="","",(IFERROR(VLOOKUP(MID(CI751,1,1),$DA$2:DE$28,3,0),0)+IFERROR(VLOOKUP(MID(CI751,2,1),DA$2:DE$28,4,0),0)+IFERROR(VLOOKUP(MID(CI751,3,1),DA$2:DE$28,5,0),0)+(ROW(CI751)/1000000000000)))</f>
        <v/>
      </c>
      <c r="CK751" s="5"/>
      <c r="CL751" s="5">
        <v>750</v>
      </c>
      <c r="CM751" s="5" t="str">
        <f>IFERROR(VLOOKUP(CL751,CH$2:CI1827,2,0),"")</f>
        <v/>
      </c>
      <c r="CN751" s="5"/>
      <c r="CP751" s="5"/>
      <c r="DG751" s="5" t="e">
        <f>IF(REPORTE!AH$2="si",IF(C751=VALUE(REPORTE!C$22),IF(SUM(DG752:DG$1993),CONCATENATE(INT(B751),", "),INT(B751)),""),IF(C751=VALUE(REPORTE!C$21),IF(SUM(DG752:DG$1993),CONCATENATE(INT(B751),", "),INT(B751)),""))</f>
        <v>#VALUE!</v>
      </c>
      <c r="DK751" s="5"/>
      <c r="DL751" s="5"/>
      <c r="DM751" s="5"/>
      <c r="DN751" s="5"/>
    </row>
    <row r="752" spans="1:118" x14ac:dyDescent="0.25">
      <c r="A752" s="4" t="str">
        <f t="shared" ca="1" si="141"/>
        <v/>
      </c>
      <c r="B752" s="3"/>
      <c r="D752" s="1" t="str">
        <f>IFERROR(INDEX('padron cfe'!B:B,MATCH(DATOS!C752,'padron cfe'!A:A,0),1),"")</f>
        <v/>
      </c>
      <c r="H752" s="5" t="str">
        <f>IF(F752="","",IFERROR(CONCATENATE("PEUA",VLOOKUP(ESTADO,REPORTE!AV$2:AW$33,2,0),DIDTRITO_FORM,CADER_FORM,IFERROR(INDEX(BS:BS,MATCH(DAY(F752),BR:BR,0),1),DAY(F752)),IFERROR(INDEX(BS:BS,MATCH(MONTH(F752),BR:BR,0),1),MONTH(F752)),YEAR(F752),G752),""))</f>
        <v/>
      </c>
      <c r="K752" s="2" t="str">
        <f>IFERROR(INDEX('padron cfe'!C:C,MATCH(DATOS!C752,'padron cfe'!A:A,0),1),"")</f>
        <v/>
      </c>
      <c r="L752" s="4" t="str">
        <f>IFERROR(IF(VLOOKUP(J752,J$2:L751,3,0)=0,"",VLOOKUP(J752,J$2:L751,3,0)),"")</f>
        <v/>
      </c>
      <c r="M752" s="4" t="str">
        <f>IFERROR(IF(VLOOKUP(J752,J$2:M751,4,0)=0,"",VLOOKUP(J752,J$2:M751,4,0)),"")</f>
        <v/>
      </c>
      <c r="Q752" s="5" t="str">
        <f t="shared" si="140"/>
        <v/>
      </c>
      <c r="S752"/>
      <c r="T752" s="2" t="str">
        <f>IFERROR(INDEX('padron cfe'!D:D,MATCH(DATOS!C752,'padron cfe'!A:A,0),1),"")</f>
        <v/>
      </c>
      <c r="Y752" s="3"/>
      <c r="AA752" s="4" t="str">
        <f t="shared" si="142"/>
        <v/>
      </c>
      <c r="AE752" s="2" t="str">
        <f>IFERROR(IF(INDEX(AE$1:AE751,MATCH(J752,J$1:J751,0),1)=0,"",INDEX(AE$1:AE751,MATCH(J752,J$1:J751,0),1)),"")</f>
        <v/>
      </c>
      <c r="AF752" s="2" t="str">
        <f>IFERROR(IF(INDEX(AF$1:AF751,MATCH(J752,J$1:J751,0),1)=0,"",INDEX(AF$1:AF751,MATCH(J752,J$1:J751,0),1)),"")</f>
        <v/>
      </c>
      <c r="AG752" s="2" t="str">
        <f>IFERROR(IF(INDEX(AG$1:AG751,MATCH(J752,J$1:J751,0),1)=0,"",INDEX(AG$1:AG751,MATCH(J752,J$1:J751,0),1)),"")</f>
        <v/>
      </c>
      <c r="AU752" s="7"/>
      <c r="AW752" s="66"/>
      <c r="AX752" s="66"/>
      <c r="AY752" s="66"/>
      <c r="AZ752" s="78"/>
      <c r="BA752" s="66"/>
      <c r="BB752" s="66"/>
      <c r="BC752" s="4"/>
      <c r="BD752" s="69"/>
      <c r="BG752" s="9"/>
      <c r="BM752" s="7" t="str">
        <f t="shared" ca="1" si="143"/>
        <v/>
      </c>
      <c r="BN752" s="75" t="str">
        <f t="shared" si="144"/>
        <v/>
      </c>
      <c r="BO752" s="75" t="str">
        <f t="shared" si="145"/>
        <v/>
      </c>
      <c r="BT752" s="5"/>
      <c r="BU752" s="4" t="str">
        <f>IF(IFERROR(VLOOKUP(C752,C753:C$1993,1,0),"")="","",COUNTIF(C:C,C752))</f>
        <v/>
      </c>
      <c r="BW752" s="5"/>
      <c r="BX752" s="5"/>
      <c r="BY752" s="5" t="str">
        <f>IF(B752="","",IF(BU752="",1+(MAX(BY$2:BY751)),""))</f>
        <v/>
      </c>
      <c r="BZ752" s="5" t="str">
        <f t="shared" si="146"/>
        <v/>
      </c>
      <c r="CA752" s="5" t="str">
        <f t="shared" si="147"/>
        <v/>
      </c>
      <c r="CB752" s="14" t="str">
        <f t="shared" si="148"/>
        <v/>
      </c>
      <c r="CC752" s="25"/>
      <c r="CD752" s="15"/>
      <c r="CE752" s="5" t="str">
        <f t="shared" si="150"/>
        <v/>
      </c>
      <c r="CG752" s="5"/>
      <c r="CH752" s="5" t="str">
        <f t="shared" si="151"/>
        <v/>
      </c>
      <c r="CI752" s="5" t="str">
        <f>IF(J752="","",IFERROR(IF(VLOOKUP(J752,J$2:J751,1,0)=0,"",""),J752))</f>
        <v/>
      </c>
      <c r="CJ752" s="22" t="str">
        <f>IF(CI752="","",(IFERROR(VLOOKUP(MID(CI752,1,1),$DA$2:DE$28,3,0),0)+IFERROR(VLOOKUP(MID(CI752,2,1),DA$2:DE$28,4,0),0)+IFERROR(VLOOKUP(MID(CI752,3,1),DA$2:DE$28,5,0),0)+(ROW(CI752)/1000000000000)))</f>
        <v/>
      </c>
      <c r="CK752" s="5"/>
      <c r="CL752" s="5">
        <v>751</v>
      </c>
      <c r="CM752" s="5" t="str">
        <f>IFERROR(VLOOKUP(CL752,CH$2:CI1828,2,0),"")</f>
        <v/>
      </c>
      <c r="CN752" s="5"/>
      <c r="CP752" s="5"/>
      <c r="DG752" s="5" t="e">
        <f>IF(REPORTE!AH$2="si",IF(C752=VALUE(REPORTE!C$22),IF(SUM(DG753:DG$1993),CONCATENATE(INT(B752),", "),INT(B752)),""),IF(C752=VALUE(REPORTE!C$21),IF(SUM(DG753:DG$1993),CONCATENATE(INT(B752),", "),INT(B752)),""))</f>
        <v>#VALUE!</v>
      </c>
      <c r="DK752" s="5"/>
      <c r="DL752" s="5"/>
      <c r="DM752" s="5"/>
      <c r="DN752" s="5"/>
    </row>
    <row r="753" spans="1:118" x14ac:dyDescent="0.25">
      <c r="A753" s="4" t="str">
        <f t="shared" ca="1" si="141"/>
        <v/>
      </c>
      <c r="B753" s="3"/>
      <c r="D753" s="1" t="str">
        <f>IFERROR(INDEX('padron cfe'!B:B,MATCH(DATOS!C753,'padron cfe'!A:A,0),1),"")</f>
        <v/>
      </c>
      <c r="H753" s="5" t="str">
        <f>IF(F753="","",IFERROR(CONCATENATE("PEUA",VLOOKUP(ESTADO,REPORTE!AV$2:AW$33,2,0),DIDTRITO_FORM,CADER_FORM,IFERROR(INDEX(BS:BS,MATCH(DAY(F753),BR:BR,0),1),DAY(F753)),IFERROR(INDEX(BS:BS,MATCH(MONTH(F753),BR:BR,0),1),MONTH(F753)),YEAR(F753),G753),""))</f>
        <v/>
      </c>
      <c r="K753" s="2" t="str">
        <f>IFERROR(INDEX('padron cfe'!C:C,MATCH(DATOS!C753,'padron cfe'!A:A,0),1),"")</f>
        <v/>
      </c>
      <c r="L753" s="4" t="str">
        <f>IFERROR(IF(VLOOKUP(J753,J$2:L752,3,0)=0,"",VLOOKUP(J753,J$2:L752,3,0)),"")</f>
        <v/>
      </c>
      <c r="M753" s="4" t="str">
        <f>IFERROR(IF(VLOOKUP(J753,J$2:M752,4,0)=0,"",VLOOKUP(J753,J$2:M752,4,0)),"")</f>
        <v/>
      </c>
      <c r="Q753" s="5" t="str">
        <f t="shared" si="140"/>
        <v/>
      </c>
      <c r="S753"/>
      <c r="T753" s="2" t="str">
        <f>IFERROR(INDEX('padron cfe'!D:D,MATCH(DATOS!C753,'padron cfe'!A:A,0),1),"")</f>
        <v/>
      </c>
      <c r="Y753" s="3"/>
      <c r="AA753" s="4" t="str">
        <f t="shared" si="142"/>
        <v/>
      </c>
      <c r="AE753" s="2" t="str">
        <f>IFERROR(IF(INDEX(AE$1:AE752,MATCH(J753,J$1:J752,0),1)=0,"",INDEX(AE$1:AE752,MATCH(J753,J$1:J752,0),1)),"")</f>
        <v/>
      </c>
      <c r="AF753" s="2" t="str">
        <f>IFERROR(IF(INDEX(AF$1:AF752,MATCH(J753,J$1:J752,0),1)=0,"",INDEX(AF$1:AF752,MATCH(J753,J$1:J752,0),1)),"")</f>
        <v/>
      </c>
      <c r="AG753" s="2" t="str">
        <f>IFERROR(IF(INDEX(AG$1:AG752,MATCH(J753,J$1:J752,0),1)=0,"",INDEX(AG$1:AG752,MATCH(J753,J$1:J752,0),1)),"")</f>
        <v/>
      </c>
      <c r="AU753" s="7"/>
      <c r="AW753" s="66"/>
      <c r="AX753" s="66"/>
      <c r="AY753" s="66"/>
      <c r="AZ753" s="78"/>
      <c r="BA753" s="66"/>
      <c r="BB753" s="66"/>
      <c r="BC753" s="4"/>
      <c r="BD753" s="69"/>
      <c r="BG753" s="9"/>
      <c r="BM753" s="7" t="str">
        <f t="shared" ca="1" si="143"/>
        <v/>
      </c>
      <c r="BN753" s="75" t="str">
        <f t="shared" si="144"/>
        <v/>
      </c>
      <c r="BO753" s="75" t="str">
        <f t="shared" si="145"/>
        <v/>
      </c>
      <c r="BT753" s="5"/>
      <c r="BU753" s="4" t="str">
        <f>IF(IFERROR(VLOOKUP(C753,C754:C$1993,1,0),"")="","",COUNTIF(C:C,C753))</f>
        <v/>
      </c>
      <c r="BW753" s="5"/>
      <c r="BX753" s="5"/>
      <c r="BY753" s="5" t="str">
        <f>IF(B753="","",IF(BU753="",1+(MAX(BY$2:BY752)),""))</f>
        <v/>
      </c>
      <c r="BZ753" s="5" t="str">
        <f t="shared" si="146"/>
        <v/>
      </c>
      <c r="CA753" s="5" t="str">
        <f t="shared" si="147"/>
        <v/>
      </c>
      <c r="CB753" s="14" t="str">
        <f t="shared" si="148"/>
        <v/>
      </c>
      <c r="CC753" s="25"/>
      <c r="CD753" s="15"/>
      <c r="CE753" s="5" t="str">
        <f t="shared" si="150"/>
        <v/>
      </c>
      <c r="CG753" s="5"/>
      <c r="CH753" s="5" t="str">
        <f t="shared" si="151"/>
        <v/>
      </c>
      <c r="CI753" s="5" t="str">
        <f>IF(J753="","",IFERROR(IF(VLOOKUP(J753,J$2:J752,1,0)=0,"",""),J753))</f>
        <v/>
      </c>
      <c r="CJ753" s="22" t="str">
        <f>IF(CI753="","",(IFERROR(VLOOKUP(MID(CI753,1,1),$DA$2:DE$28,3,0),0)+IFERROR(VLOOKUP(MID(CI753,2,1),DA$2:DE$28,4,0),0)+IFERROR(VLOOKUP(MID(CI753,3,1),DA$2:DE$28,5,0),0)+(ROW(CI753)/1000000000000)))</f>
        <v/>
      </c>
      <c r="CK753" s="5"/>
      <c r="CL753" s="5">
        <v>752</v>
      </c>
      <c r="CM753" s="5" t="str">
        <f>IFERROR(VLOOKUP(CL753,CH$2:CI1829,2,0),"")</f>
        <v/>
      </c>
      <c r="CN753" s="5"/>
      <c r="CP753" s="5"/>
      <c r="DG753" s="5" t="e">
        <f>IF(REPORTE!AH$2="si",IF(C753=VALUE(REPORTE!C$22),IF(SUM(DG754:DG$1993),CONCATENATE(INT(B753),", "),INT(B753)),""),IF(C753=VALUE(REPORTE!C$21),IF(SUM(DG754:DG$1993),CONCATENATE(INT(B753),", "),INT(B753)),""))</f>
        <v>#VALUE!</v>
      </c>
      <c r="DK753" s="5"/>
      <c r="DL753" s="5"/>
      <c r="DM753" s="5"/>
      <c r="DN753" s="5"/>
    </row>
    <row r="754" spans="1:118" x14ac:dyDescent="0.25">
      <c r="A754" s="4" t="str">
        <f t="shared" ca="1" si="141"/>
        <v/>
      </c>
      <c r="B754" s="3"/>
      <c r="D754" s="1" t="str">
        <f>IFERROR(INDEX('padron cfe'!B:B,MATCH(DATOS!C754,'padron cfe'!A:A,0),1),"")</f>
        <v/>
      </c>
      <c r="H754" s="5" t="str">
        <f>IF(F754="","",IFERROR(CONCATENATE("PEUA",VLOOKUP(ESTADO,REPORTE!AV$2:AW$33,2,0),DIDTRITO_FORM,CADER_FORM,IFERROR(INDEX(BS:BS,MATCH(DAY(F754),BR:BR,0),1),DAY(F754)),IFERROR(INDEX(BS:BS,MATCH(MONTH(F754),BR:BR,0),1),MONTH(F754)),YEAR(F754),G754),""))</f>
        <v/>
      </c>
      <c r="K754" s="2" t="str">
        <f>IFERROR(INDEX('padron cfe'!C:C,MATCH(DATOS!C754,'padron cfe'!A:A,0),1),"")</f>
        <v/>
      </c>
      <c r="L754" s="4" t="str">
        <f>IFERROR(IF(VLOOKUP(J754,J$2:L753,3,0)=0,"",VLOOKUP(J754,J$2:L753,3,0)),"")</f>
        <v/>
      </c>
      <c r="M754" s="4" t="str">
        <f>IFERROR(IF(VLOOKUP(J754,J$2:M753,4,0)=0,"",VLOOKUP(J754,J$2:M753,4,0)),"")</f>
        <v/>
      </c>
      <c r="Q754" s="5" t="str">
        <f t="shared" si="140"/>
        <v/>
      </c>
      <c r="S754"/>
      <c r="T754" s="2" t="str">
        <f>IFERROR(INDEX('padron cfe'!D:D,MATCH(DATOS!C754,'padron cfe'!A:A,0),1),"")</f>
        <v/>
      </c>
      <c r="Y754" s="3"/>
      <c r="AA754" s="4" t="str">
        <f t="shared" si="142"/>
        <v/>
      </c>
      <c r="AE754" s="2" t="str">
        <f>IFERROR(IF(INDEX(AE$1:AE753,MATCH(J754,J$1:J753,0),1)=0,"",INDEX(AE$1:AE753,MATCH(J754,J$1:J753,0),1)),"")</f>
        <v/>
      </c>
      <c r="AF754" s="2" t="str">
        <f>IFERROR(IF(INDEX(AF$1:AF753,MATCH(J754,J$1:J753,0),1)=0,"",INDEX(AF$1:AF753,MATCH(J754,J$1:J753,0),1)),"")</f>
        <v/>
      </c>
      <c r="AG754" s="2" t="str">
        <f>IFERROR(IF(INDEX(AG$1:AG753,MATCH(J754,J$1:J753,0),1)=0,"",INDEX(AG$1:AG753,MATCH(J754,J$1:J753,0),1)),"")</f>
        <v/>
      </c>
      <c r="AU754" s="7"/>
      <c r="AW754" s="66"/>
      <c r="AX754" s="66"/>
      <c r="AY754" s="66"/>
      <c r="AZ754" s="78"/>
      <c r="BA754" s="66"/>
      <c r="BB754" s="66"/>
      <c r="BC754" s="4"/>
      <c r="BD754" s="69"/>
      <c r="BG754" s="9"/>
      <c r="BM754" s="7" t="str">
        <f t="shared" ca="1" si="143"/>
        <v/>
      </c>
      <c r="BN754" s="75" t="str">
        <f t="shared" si="144"/>
        <v/>
      </c>
      <c r="BO754" s="75" t="str">
        <f t="shared" si="145"/>
        <v/>
      </c>
      <c r="BT754" s="5"/>
      <c r="BU754" s="4" t="str">
        <f>IF(IFERROR(VLOOKUP(C754,C755:C$1993,1,0),"")="","",COUNTIF(C:C,C754))</f>
        <v/>
      </c>
      <c r="BW754" s="5"/>
      <c r="BX754" s="5"/>
      <c r="BY754" s="5" t="str">
        <f>IF(B754="","",IF(BU754="",1+(MAX(BY$2:BY753)),""))</f>
        <v/>
      </c>
      <c r="BZ754" s="5" t="str">
        <f t="shared" si="146"/>
        <v/>
      </c>
      <c r="CA754" s="5" t="str">
        <f t="shared" si="147"/>
        <v/>
      </c>
      <c r="CB754" s="14" t="str">
        <f t="shared" si="148"/>
        <v/>
      </c>
      <c r="CC754" s="25"/>
      <c r="CD754" s="15"/>
      <c r="CE754" s="5" t="str">
        <f t="shared" si="150"/>
        <v/>
      </c>
      <c r="CG754" s="5"/>
      <c r="CH754" s="5" t="str">
        <f t="shared" si="151"/>
        <v/>
      </c>
      <c r="CI754" s="5" t="str">
        <f>IF(J754="","",IFERROR(IF(VLOOKUP(J754,J$2:J753,1,0)=0,"",""),J754))</f>
        <v/>
      </c>
      <c r="CJ754" s="22" t="str">
        <f>IF(CI754="","",(IFERROR(VLOOKUP(MID(CI754,1,1),$DA$2:DE$28,3,0),0)+IFERROR(VLOOKUP(MID(CI754,2,1),DA$2:DE$28,4,0),0)+IFERROR(VLOOKUP(MID(CI754,3,1),DA$2:DE$28,5,0),0)+(ROW(CI754)/1000000000000)))</f>
        <v/>
      </c>
      <c r="CK754" s="5"/>
      <c r="CL754" s="5">
        <v>753</v>
      </c>
      <c r="CM754" s="5" t="str">
        <f>IFERROR(VLOOKUP(CL754,CH$2:CI1830,2,0),"")</f>
        <v/>
      </c>
      <c r="CN754" s="5"/>
      <c r="CP754" s="5"/>
      <c r="DG754" s="5" t="e">
        <f>IF(REPORTE!AH$2="si",IF(C754=VALUE(REPORTE!C$22),IF(SUM(DG755:DG$1993),CONCATENATE(INT(B754),", "),INT(B754)),""),IF(C754=VALUE(REPORTE!C$21),IF(SUM(DG755:DG$1993),CONCATENATE(INT(B754),", "),INT(B754)),""))</f>
        <v>#VALUE!</v>
      </c>
      <c r="DK754" s="5"/>
      <c r="DL754" s="5"/>
      <c r="DM754" s="5"/>
      <c r="DN754" s="5"/>
    </row>
    <row r="755" spans="1:118" x14ac:dyDescent="0.25">
      <c r="A755" s="4" t="str">
        <f t="shared" ca="1" si="141"/>
        <v/>
      </c>
      <c r="B755" s="3"/>
      <c r="D755" s="1" t="str">
        <f>IFERROR(INDEX('padron cfe'!B:B,MATCH(DATOS!C755,'padron cfe'!A:A,0),1),"")</f>
        <v/>
      </c>
      <c r="H755" s="5" t="str">
        <f>IF(F755="","",IFERROR(CONCATENATE("PEUA",VLOOKUP(ESTADO,REPORTE!AV$2:AW$33,2,0),DIDTRITO_FORM,CADER_FORM,IFERROR(INDEX(BS:BS,MATCH(DAY(F755),BR:BR,0),1),DAY(F755)),IFERROR(INDEX(BS:BS,MATCH(MONTH(F755),BR:BR,0),1),MONTH(F755)),YEAR(F755),G755),""))</f>
        <v/>
      </c>
      <c r="K755" s="2" t="str">
        <f>IFERROR(INDEX('padron cfe'!C:C,MATCH(DATOS!C755,'padron cfe'!A:A,0),1),"")</f>
        <v/>
      </c>
      <c r="L755" s="4" t="str">
        <f>IFERROR(IF(VLOOKUP(J755,J$2:L754,3,0)=0,"",VLOOKUP(J755,J$2:L754,3,0)),"")</f>
        <v/>
      </c>
      <c r="M755" s="4" t="str">
        <f>IFERROR(IF(VLOOKUP(J755,J$2:M754,4,0)=0,"",VLOOKUP(J755,J$2:M754,4,0)),"")</f>
        <v/>
      </c>
      <c r="Q755" s="5" t="str">
        <f t="shared" si="140"/>
        <v/>
      </c>
      <c r="S755"/>
      <c r="T755" s="2" t="str">
        <f>IFERROR(INDEX('padron cfe'!D:D,MATCH(DATOS!C755,'padron cfe'!A:A,0),1),"")</f>
        <v/>
      </c>
      <c r="Y755" s="3"/>
      <c r="AA755" s="4" t="str">
        <f t="shared" si="142"/>
        <v/>
      </c>
      <c r="AE755" s="2" t="str">
        <f>IFERROR(IF(INDEX(AE$1:AE754,MATCH(J755,J$1:J754,0),1)=0,"",INDEX(AE$1:AE754,MATCH(J755,J$1:J754,0),1)),"")</f>
        <v/>
      </c>
      <c r="AF755" s="2" t="str">
        <f>IFERROR(IF(INDEX(AF$1:AF754,MATCH(J755,J$1:J754,0),1)=0,"",INDEX(AF$1:AF754,MATCH(J755,J$1:J754,0),1)),"")</f>
        <v/>
      </c>
      <c r="AG755" s="2" t="str">
        <f>IFERROR(IF(INDEX(AG$1:AG754,MATCH(J755,J$1:J754,0),1)=0,"",INDEX(AG$1:AG754,MATCH(J755,J$1:J754,0),1)),"")</f>
        <v/>
      </c>
      <c r="AU755" s="7"/>
      <c r="AW755" s="66"/>
      <c r="AX755" s="66"/>
      <c r="AY755" s="66"/>
      <c r="AZ755" s="78"/>
      <c r="BA755" s="66"/>
      <c r="BB755" s="66"/>
      <c r="BC755" s="4"/>
      <c r="BD755" s="69"/>
      <c r="BG755" s="9"/>
      <c r="BM755" s="7" t="str">
        <f t="shared" ca="1" si="143"/>
        <v/>
      </c>
      <c r="BN755" s="75" t="str">
        <f t="shared" si="144"/>
        <v/>
      </c>
      <c r="BO755" s="75" t="str">
        <f t="shared" si="145"/>
        <v/>
      </c>
      <c r="BT755" s="5"/>
      <c r="BU755" s="4" t="str">
        <f>IF(IFERROR(VLOOKUP(C755,C756:C$1993,1,0),"")="","",COUNTIF(C:C,C755))</f>
        <v/>
      </c>
      <c r="BW755" s="5"/>
      <c r="BX755" s="5"/>
      <c r="BY755" s="5" t="str">
        <f>IF(B755="","",IF(BU755="",1+(MAX(BY$2:BY754)),""))</f>
        <v/>
      </c>
      <c r="BZ755" s="5" t="str">
        <f t="shared" si="146"/>
        <v/>
      </c>
      <c r="CA755" s="5" t="str">
        <f t="shared" si="147"/>
        <v/>
      </c>
      <c r="CB755" s="14" t="str">
        <f t="shared" si="148"/>
        <v/>
      </c>
      <c r="CC755" s="25"/>
      <c r="CD755" s="15"/>
      <c r="CE755" s="5" t="str">
        <f t="shared" si="150"/>
        <v/>
      </c>
      <c r="CG755" s="5"/>
      <c r="CH755" s="5" t="str">
        <f t="shared" si="151"/>
        <v/>
      </c>
      <c r="CI755" s="5" t="str">
        <f>IF(J755="","",IFERROR(IF(VLOOKUP(J755,J$2:J754,1,0)=0,"",""),J755))</f>
        <v/>
      </c>
      <c r="CJ755" s="22" t="str">
        <f>IF(CI755="","",(IFERROR(VLOOKUP(MID(CI755,1,1),$DA$2:DE$28,3,0),0)+IFERROR(VLOOKUP(MID(CI755,2,1),DA$2:DE$28,4,0),0)+IFERROR(VLOOKUP(MID(CI755,3,1),DA$2:DE$28,5,0),0)+(ROW(CI755)/1000000000000)))</f>
        <v/>
      </c>
      <c r="CK755" s="5"/>
      <c r="CL755" s="5">
        <v>754</v>
      </c>
      <c r="CM755" s="5" t="str">
        <f>IFERROR(VLOOKUP(CL755,CH$2:CI1831,2,0),"")</f>
        <v/>
      </c>
      <c r="CN755" s="5"/>
      <c r="CP755" s="5"/>
      <c r="DG755" s="5" t="e">
        <f>IF(REPORTE!AH$2="si",IF(C755=VALUE(REPORTE!C$22),IF(SUM(DG756:DG$1993),CONCATENATE(INT(B755),", "),INT(B755)),""),IF(C755=VALUE(REPORTE!C$21),IF(SUM(DG756:DG$1993),CONCATENATE(INT(B755),", "),INT(B755)),""))</f>
        <v>#VALUE!</v>
      </c>
      <c r="DK755" s="5"/>
      <c r="DL755" s="5"/>
      <c r="DM755" s="5"/>
      <c r="DN755" s="5"/>
    </row>
    <row r="756" spans="1:118" x14ac:dyDescent="0.25">
      <c r="A756" s="4" t="str">
        <f t="shared" ca="1" si="141"/>
        <v/>
      </c>
      <c r="B756" s="3"/>
      <c r="D756" s="1" t="str">
        <f>IFERROR(INDEX('padron cfe'!B:B,MATCH(DATOS!C756,'padron cfe'!A:A,0),1),"")</f>
        <v/>
      </c>
      <c r="H756" s="5" t="str">
        <f>IF(F756="","",IFERROR(CONCATENATE("PEUA",VLOOKUP(ESTADO,REPORTE!AV$2:AW$33,2,0),DIDTRITO_FORM,CADER_FORM,IFERROR(INDEX(BS:BS,MATCH(DAY(F756),BR:BR,0),1),DAY(F756)),IFERROR(INDEX(BS:BS,MATCH(MONTH(F756),BR:BR,0),1),MONTH(F756)),YEAR(F756),G756),""))</f>
        <v/>
      </c>
      <c r="K756" s="2" t="str">
        <f>IFERROR(INDEX('padron cfe'!C:C,MATCH(DATOS!C756,'padron cfe'!A:A,0),1),"")</f>
        <v/>
      </c>
      <c r="L756" s="4" t="str">
        <f>IFERROR(IF(VLOOKUP(J756,J$2:L755,3,0)=0,"",VLOOKUP(J756,J$2:L755,3,0)),"")</f>
        <v/>
      </c>
      <c r="M756" s="4" t="str">
        <f>IFERROR(IF(VLOOKUP(J756,J$2:M755,4,0)=0,"",VLOOKUP(J756,J$2:M755,4,0)),"")</f>
        <v/>
      </c>
      <c r="Q756" s="5" t="str">
        <f t="shared" si="140"/>
        <v/>
      </c>
      <c r="S756"/>
      <c r="T756" s="2" t="str">
        <f>IFERROR(INDEX('padron cfe'!D:D,MATCH(DATOS!C756,'padron cfe'!A:A,0),1),"")</f>
        <v/>
      </c>
      <c r="Y756" s="3"/>
      <c r="AA756" s="4" t="str">
        <f t="shared" si="142"/>
        <v/>
      </c>
      <c r="AE756" s="2" t="str">
        <f>IFERROR(IF(INDEX(AE$1:AE755,MATCH(J756,J$1:J755,0),1)=0,"",INDEX(AE$1:AE755,MATCH(J756,J$1:J755,0),1)),"")</f>
        <v/>
      </c>
      <c r="AF756" s="2" t="str">
        <f>IFERROR(IF(INDEX(AF$1:AF755,MATCH(J756,J$1:J755,0),1)=0,"",INDEX(AF$1:AF755,MATCH(J756,J$1:J755,0),1)),"")</f>
        <v/>
      </c>
      <c r="AG756" s="2" t="str">
        <f>IFERROR(IF(INDEX(AG$1:AG755,MATCH(J756,J$1:J755,0),1)=0,"",INDEX(AG$1:AG755,MATCH(J756,J$1:J755,0),1)),"")</f>
        <v/>
      </c>
      <c r="AU756" s="7"/>
      <c r="AW756" s="66"/>
      <c r="AX756" s="66"/>
      <c r="AY756" s="66"/>
      <c r="AZ756" s="78"/>
      <c r="BA756" s="66"/>
      <c r="BB756" s="66"/>
      <c r="BC756" s="4"/>
      <c r="BD756" s="69"/>
      <c r="BG756" s="9"/>
      <c r="BM756" s="7" t="str">
        <f t="shared" ca="1" si="143"/>
        <v/>
      </c>
      <c r="BN756" s="75" t="str">
        <f t="shared" si="144"/>
        <v/>
      </c>
      <c r="BO756" s="75" t="str">
        <f t="shared" si="145"/>
        <v/>
      </c>
      <c r="BT756" s="5"/>
      <c r="BU756" s="4" t="str">
        <f>IF(IFERROR(VLOOKUP(C756,C757:C$1993,1,0),"")="","",COUNTIF(C:C,C756))</f>
        <v/>
      </c>
      <c r="BW756" s="5"/>
      <c r="BX756" s="5"/>
      <c r="BY756" s="5" t="str">
        <f>IF(B756="","",IF(BU756="",1+(MAX(BY$2:BY755)),""))</f>
        <v/>
      </c>
      <c r="BZ756" s="5" t="str">
        <f t="shared" si="146"/>
        <v/>
      </c>
      <c r="CA756" s="5" t="str">
        <f t="shared" si="147"/>
        <v/>
      </c>
      <c r="CB756" s="14" t="str">
        <f t="shared" si="148"/>
        <v/>
      </c>
      <c r="CC756" s="25"/>
      <c r="CD756" s="15"/>
      <c r="CE756" s="5" t="str">
        <f t="shared" si="150"/>
        <v/>
      </c>
      <c r="CG756" s="5"/>
      <c r="CH756" s="5" t="str">
        <f t="shared" si="151"/>
        <v/>
      </c>
      <c r="CI756" s="5" t="str">
        <f>IF(J756="","",IFERROR(IF(VLOOKUP(J756,J$2:J755,1,0)=0,"",""),J756))</f>
        <v/>
      </c>
      <c r="CJ756" s="22" t="str">
        <f>IF(CI756="","",(IFERROR(VLOOKUP(MID(CI756,1,1),$DA$2:DE$28,3,0),0)+IFERROR(VLOOKUP(MID(CI756,2,1),DA$2:DE$28,4,0),0)+IFERROR(VLOOKUP(MID(CI756,3,1),DA$2:DE$28,5,0),0)+(ROW(CI756)/1000000000000)))</f>
        <v/>
      </c>
      <c r="CK756" s="5"/>
      <c r="CL756" s="5">
        <v>755</v>
      </c>
      <c r="CM756" s="5" t="str">
        <f>IFERROR(VLOOKUP(CL756,CH$2:CI1832,2,0),"")</f>
        <v/>
      </c>
      <c r="CN756" s="5"/>
      <c r="CP756" s="5"/>
      <c r="DG756" s="5" t="e">
        <f>IF(REPORTE!AH$2="si",IF(C756=VALUE(REPORTE!C$22),IF(SUM(DG757:DG$1993),CONCATENATE(INT(B756),", "),INT(B756)),""),IF(C756=VALUE(REPORTE!C$21),IF(SUM(DG757:DG$1993),CONCATENATE(INT(B756),", "),INT(B756)),""))</f>
        <v>#VALUE!</v>
      </c>
      <c r="DK756" s="5"/>
      <c r="DL756" s="5"/>
      <c r="DM756" s="5"/>
      <c r="DN756" s="5"/>
    </row>
    <row r="757" spans="1:118" x14ac:dyDescent="0.25">
      <c r="A757" s="4" t="str">
        <f t="shared" ca="1" si="141"/>
        <v/>
      </c>
      <c r="B757" s="3"/>
      <c r="D757" s="1" t="str">
        <f>IFERROR(INDEX('padron cfe'!B:B,MATCH(DATOS!C757,'padron cfe'!A:A,0),1),"")</f>
        <v/>
      </c>
      <c r="H757" s="5" t="str">
        <f>IF(F757="","",IFERROR(CONCATENATE("PEUA",VLOOKUP(ESTADO,REPORTE!AV$2:AW$33,2,0),DIDTRITO_FORM,CADER_FORM,IFERROR(INDEX(BS:BS,MATCH(DAY(F757),BR:BR,0),1),DAY(F757)),IFERROR(INDEX(BS:BS,MATCH(MONTH(F757),BR:BR,0),1),MONTH(F757)),YEAR(F757),G757),""))</f>
        <v/>
      </c>
      <c r="K757" s="2" t="str">
        <f>IFERROR(INDEX('padron cfe'!C:C,MATCH(DATOS!C757,'padron cfe'!A:A,0),1),"")</f>
        <v/>
      </c>
      <c r="L757" s="4" t="str">
        <f>IFERROR(IF(VLOOKUP(J757,J$2:L756,3,0)=0,"",VLOOKUP(J757,J$2:L756,3,0)),"")</f>
        <v/>
      </c>
      <c r="M757" s="4" t="str">
        <f>IFERROR(IF(VLOOKUP(J757,J$2:M756,4,0)=0,"",VLOOKUP(J757,J$2:M756,4,0)),"")</f>
        <v/>
      </c>
      <c r="Q757" s="5" t="str">
        <f t="shared" si="140"/>
        <v/>
      </c>
      <c r="S757"/>
      <c r="T757" s="2" t="str">
        <f>IFERROR(INDEX('padron cfe'!D:D,MATCH(DATOS!C757,'padron cfe'!A:A,0),1),"")</f>
        <v/>
      </c>
      <c r="Y757" s="3"/>
      <c r="AA757" s="4" t="str">
        <f t="shared" si="142"/>
        <v/>
      </c>
      <c r="AE757" s="2" t="str">
        <f>IFERROR(IF(INDEX(AE$1:AE756,MATCH(J757,J$1:J756,0),1)=0,"",INDEX(AE$1:AE756,MATCH(J757,J$1:J756,0),1)),"")</f>
        <v/>
      </c>
      <c r="AF757" s="2" t="str">
        <f>IFERROR(IF(INDEX(AF$1:AF756,MATCH(J757,J$1:J756,0),1)=0,"",INDEX(AF$1:AF756,MATCH(J757,J$1:J756,0),1)),"")</f>
        <v/>
      </c>
      <c r="AG757" s="2" t="str">
        <f>IFERROR(IF(INDEX(AG$1:AG756,MATCH(J757,J$1:J756,0),1)=0,"",INDEX(AG$1:AG756,MATCH(J757,J$1:J756,0),1)),"")</f>
        <v/>
      </c>
      <c r="AU757" s="7"/>
      <c r="AW757" s="66"/>
      <c r="AX757" s="66"/>
      <c r="AY757" s="66"/>
      <c r="AZ757" s="78"/>
      <c r="BA757" s="66"/>
      <c r="BB757" s="66"/>
      <c r="BC757" s="4"/>
      <c r="BD757" s="69"/>
      <c r="BG757" s="9"/>
      <c r="BM757" s="7" t="str">
        <f t="shared" ca="1" si="143"/>
        <v/>
      </c>
      <c r="BN757" s="75" t="str">
        <f t="shared" si="144"/>
        <v/>
      </c>
      <c r="BO757" s="75" t="str">
        <f t="shared" si="145"/>
        <v/>
      </c>
      <c r="BT757" s="5"/>
      <c r="BU757" s="4" t="str">
        <f>IF(IFERROR(VLOOKUP(C757,C758:C$1993,1,0),"")="","",COUNTIF(C:C,C757))</f>
        <v/>
      </c>
      <c r="BW757" s="5"/>
      <c r="BX757" s="5"/>
      <c r="BY757" s="5" t="str">
        <f>IF(B757="","",IF(BU757="",1+(MAX(BY$2:BY756)),""))</f>
        <v/>
      </c>
      <c r="BZ757" s="5" t="str">
        <f t="shared" si="146"/>
        <v/>
      </c>
      <c r="CA757" s="5" t="str">
        <f t="shared" si="147"/>
        <v/>
      </c>
      <c r="CB757" s="14" t="str">
        <f t="shared" si="148"/>
        <v/>
      </c>
      <c r="CC757" s="25"/>
      <c r="CD757" s="15"/>
      <c r="CE757" s="5" t="str">
        <f t="shared" si="150"/>
        <v/>
      </c>
      <c r="CG757" s="5"/>
      <c r="CH757" s="5" t="str">
        <f t="shared" si="151"/>
        <v/>
      </c>
      <c r="CI757" s="5" t="str">
        <f>IF(J757="","",IFERROR(IF(VLOOKUP(J757,J$2:J756,1,0)=0,"",""),J757))</f>
        <v/>
      </c>
      <c r="CJ757" s="22" t="str">
        <f>IF(CI757="","",(IFERROR(VLOOKUP(MID(CI757,1,1),$DA$2:DE$28,3,0),0)+IFERROR(VLOOKUP(MID(CI757,2,1),DA$2:DE$28,4,0),0)+IFERROR(VLOOKUP(MID(CI757,3,1),DA$2:DE$28,5,0),0)+(ROW(CI757)/1000000000000)))</f>
        <v/>
      </c>
      <c r="CK757" s="5"/>
      <c r="CL757" s="5">
        <v>756</v>
      </c>
      <c r="CM757" s="5" t="str">
        <f>IFERROR(VLOOKUP(CL757,CH$2:CI1833,2,0),"")</f>
        <v/>
      </c>
      <c r="CN757" s="5"/>
      <c r="CP757" s="5"/>
      <c r="DG757" s="5" t="e">
        <f>IF(REPORTE!AH$2="si",IF(C757=VALUE(REPORTE!C$22),IF(SUM(DG758:DG$1993),CONCATENATE(INT(B757),", "),INT(B757)),""),IF(C757=VALUE(REPORTE!C$21),IF(SUM(DG758:DG$1993),CONCATENATE(INT(B757),", "),INT(B757)),""))</f>
        <v>#VALUE!</v>
      </c>
      <c r="DK757" s="5"/>
      <c r="DL757" s="5"/>
      <c r="DM757" s="5"/>
      <c r="DN757" s="5"/>
    </row>
    <row r="758" spans="1:118" x14ac:dyDescent="0.25">
      <c r="A758" s="4" t="str">
        <f t="shared" ca="1" si="141"/>
        <v/>
      </c>
      <c r="B758" s="3"/>
      <c r="D758" s="1" t="str">
        <f>IFERROR(INDEX('padron cfe'!B:B,MATCH(DATOS!C758,'padron cfe'!A:A,0),1),"")</f>
        <v/>
      </c>
      <c r="H758" s="5" t="str">
        <f>IF(F758="","",IFERROR(CONCATENATE("PEUA",VLOOKUP(ESTADO,REPORTE!AV$2:AW$33,2,0),DIDTRITO_FORM,CADER_FORM,IFERROR(INDEX(BS:BS,MATCH(DAY(F758),BR:BR,0),1),DAY(F758)),IFERROR(INDEX(BS:BS,MATCH(MONTH(F758),BR:BR,0),1),MONTH(F758)),YEAR(F758),G758),""))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52">IF(J758="","",Q757)</f>
        <v/>
      </c>
      <c r="S758"/>
      <c r="T758" s="2" t="str">
        <f>IFERROR(INDEX('padron cfe'!D:D,MATCH(DATOS!C758,'padron cfe'!A:A,0),1),"")</f>
        <v/>
      </c>
      <c r="Y758" s="3"/>
      <c r="AA758" s="4" t="str">
        <f t="shared" si="142"/>
        <v/>
      </c>
      <c r="AE758" s="2" t="str">
        <f>IFERROR(IF(INDEX(AE$1:AE757,MATCH(J758,J$1:J757,0),1)=0,"",INDEX(AE$1:AE757,MATCH(J758,J$1:J757,0),1)),"")</f>
        <v/>
      </c>
      <c r="AF758" s="2" t="str">
        <f>IFERROR(IF(INDEX(AF$1:AF757,MATCH(J758,J$1:J757,0),1)=0,"",INDEX(AF$1:AF757,MATCH(J758,J$1:J757,0),1)),"")</f>
        <v/>
      </c>
      <c r="AG758" s="2" t="str">
        <f>IFERROR(IF(INDEX(AG$1:AG757,MATCH(J758,J$1:J757,0),1)=0,"",INDEX(AG$1:AG757,MATCH(J758,J$1:J757,0),1)),"")</f>
        <v/>
      </c>
      <c r="AU758" s="7"/>
      <c r="AW758" s="66"/>
      <c r="AX758" s="66"/>
      <c r="AY758" s="66"/>
      <c r="AZ758" s="78"/>
      <c r="BA758" s="66"/>
      <c r="BB758" s="66"/>
      <c r="BC758" s="4"/>
      <c r="BD758" s="69"/>
      <c r="BG758" s="9"/>
      <c r="BM758" s="7" t="str">
        <f t="shared" ca="1" si="143"/>
        <v/>
      </c>
      <c r="BN758" s="75" t="str">
        <f t="shared" si="144"/>
        <v/>
      </c>
      <c r="BO758" s="75" t="str">
        <f t="shared" si="145"/>
        <v/>
      </c>
      <c r="BT758" s="5"/>
      <c r="BU758" s="4" t="str">
        <f>IF(IFERROR(VLOOKUP(C758,C759:C$1993,1,0),"")="","",COUNTIF(C:C,C758))</f>
        <v/>
      </c>
      <c r="BW758" s="5"/>
      <c r="BX758" s="5"/>
      <c r="BY758" s="5" t="str">
        <f>IF(B758="","",IF(BU758="",1+(MAX(BY$2:BY757)),""))</f>
        <v/>
      </c>
      <c r="BZ758" s="5" t="str">
        <f t="shared" si="146"/>
        <v/>
      </c>
      <c r="CA758" s="5" t="str">
        <f t="shared" si="147"/>
        <v/>
      </c>
      <c r="CB758" s="14" t="str">
        <f t="shared" si="148"/>
        <v/>
      </c>
      <c r="CC758" s="25"/>
      <c r="CD758" s="15"/>
      <c r="CE758" s="5" t="str">
        <f t="shared" si="150"/>
        <v/>
      </c>
      <c r="CG758" s="5"/>
      <c r="CH758" s="5" t="str">
        <f t="shared" si="151"/>
        <v/>
      </c>
      <c r="CI758" s="5" t="str">
        <f>IF(J758="","",IFERROR(IF(VLOOKUP(J758,J$2:J757,1,0)=0,"",""),J758))</f>
        <v/>
      </c>
      <c r="CJ758" s="22" t="str">
        <f>IF(CI758="","",(IFERROR(VLOOKUP(MID(CI758,1,1),$DA$2:DE$28,3,0),0)+IFERROR(VLOOKUP(MID(CI758,2,1),DA$2:DE$28,4,0),0)+IFERROR(VLOOKUP(MID(CI758,3,1),DA$2:DE$28,5,0),0)+(ROW(CI758)/1000000000000)))</f>
        <v/>
      </c>
      <c r="CK758" s="5"/>
      <c r="CL758" s="5">
        <v>757</v>
      </c>
      <c r="CM758" s="5" t="str">
        <f>IFERROR(VLOOKUP(CL758,CH$2:CI1834,2,0),"")</f>
        <v/>
      </c>
      <c r="CN758" s="5"/>
      <c r="CP758" s="5"/>
      <c r="DG758" s="5" t="e">
        <f>IF(REPORTE!AH$2="si",IF(C758=VALUE(REPORTE!C$22),IF(SUM(DG759:DG$1993),CONCATENATE(INT(B758),", "),INT(B758)),""),IF(C758=VALUE(REPORTE!C$21),IF(SUM(DG759:DG$1993),CONCATENATE(INT(B758),", "),INT(B758)),""))</f>
        <v>#VALUE!</v>
      </c>
      <c r="DH758" s="5" t="e">
        <f>CONCATENATE(DG758,DG759,DG760,DG761,DG762,DG763,DG764,DG765,DG766,DG767,DG768,DG769,DG770,DG771,DG772,DG773,DG774,DG775,DG776,DG777,DG778,DG779,DG780,DG781,DG782,DG783,DG784,DG785,DG786,DG787,DG788,DG789,DG790,DG791,DG792,DG793,DG794,DG795,DG796,DG797,DG798,DG799)</f>
        <v>#VALUE!</v>
      </c>
      <c r="DK758" s="5"/>
      <c r="DL758" s="5"/>
      <c r="DM758" s="5"/>
      <c r="DN758" s="5"/>
    </row>
    <row r="759" spans="1:118" x14ac:dyDescent="0.25">
      <c r="A759" s="4" t="str">
        <f t="shared" ca="1" si="141"/>
        <v/>
      </c>
      <c r="B759" s="3"/>
      <c r="D759" s="1" t="str">
        <f>IFERROR(INDEX('padron cfe'!B:B,MATCH(DATOS!C759,'padron cfe'!A:A,0),1),"")</f>
        <v/>
      </c>
      <c r="H759" s="5" t="str">
        <f>IF(F759="","",IFERROR(CONCATENATE("PEUA",VLOOKUP(ESTADO,REPORTE!AV$2:AW$33,2,0),DIDTRITO_FORM,CADER_FORM,IFERROR(INDEX(BS:BS,MATCH(DAY(F759),BR:BR,0),1),DAY(F759)),IFERROR(INDEX(BS:BS,MATCH(MONTH(F759),BR:BR,0),1),MONTH(F759)),YEAR(F759),G759),""))</f>
        <v/>
      </c>
      <c r="K759" s="2" t="str">
        <f>IFERROR(INDEX('padron cfe'!C:C,MATCH(DATOS!C759,'padron cfe'!A:A,0),1),"")</f>
        <v/>
      </c>
      <c r="L759" s="4" t="str">
        <f>IFERROR(IF(VLOOKUP(J759,J$2:L758,3,0)=0,"",VLOOKUP(J759,J$2:L758,3,0)),"")</f>
        <v/>
      </c>
      <c r="M759" s="4" t="str">
        <f>IFERROR(IF(VLOOKUP(J759,J$2:M758,4,0)=0,"",VLOOKUP(J759,J$2:M758,4,0)),"")</f>
        <v/>
      </c>
      <c r="Q759" s="5" t="str">
        <f t="shared" si="152"/>
        <v/>
      </c>
      <c r="S759"/>
      <c r="T759" s="2" t="str">
        <f>IFERROR(INDEX('padron cfe'!D:D,MATCH(DATOS!C759,'padron cfe'!A:A,0),1),"")</f>
        <v/>
      </c>
      <c r="Y759" s="3"/>
      <c r="AA759" s="4" t="str">
        <f t="shared" si="142"/>
        <v/>
      </c>
      <c r="AE759" s="2" t="str">
        <f>IFERROR(IF(INDEX(AE$1:AE758,MATCH(J759,J$1:J758,0),1)=0,"",INDEX(AE$1:AE758,MATCH(J759,J$1:J758,0),1)),"")</f>
        <v/>
      </c>
      <c r="AF759" s="2" t="str">
        <f>IFERROR(IF(INDEX(AF$1:AF758,MATCH(J759,J$1:J758,0),1)=0,"",INDEX(AF$1:AF758,MATCH(J759,J$1:J758,0),1)),"")</f>
        <v/>
      </c>
      <c r="AG759" s="2" t="str">
        <f>IFERROR(IF(INDEX(AG$1:AG758,MATCH(J759,J$1:J758,0),1)=0,"",INDEX(AG$1:AG758,MATCH(J759,J$1:J758,0),1)),"")</f>
        <v/>
      </c>
      <c r="AU759" s="7"/>
      <c r="AW759" s="66"/>
      <c r="AX759" s="66"/>
      <c r="AY759" s="66"/>
      <c r="AZ759" s="78"/>
      <c r="BA759" s="66"/>
      <c r="BB759" s="66"/>
      <c r="BC759" s="4"/>
      <c r="BD759" s="69"/>
      <c r="BG759" s="9"/>
      <c r="BM759" s="7" t="str">
        <f t="shared" ca="1" si="143"/>
        <v/>
      </c>
      <c r="BN759" s="75" t="str">
        <f t="shared" si="144"/>
        <v/>
      </c>
      <c r="BO759" s="75" t="str">
        <f t="shared" si="145"/>
        <v/>
      </c>
      <c r="BT759" s="5"/>
      <c r="BU759" s="4" t="str">
        <f>IF(IFERROR(VLOOKUP(C759,C760:C$1993,1,0),"")="","",COUNTIF(C:C,C759))</f>
        <v/>
      </c>
      <c r="BW759" s="5"/>
      <c r="BX759" s="5"/>
      <c r="BY759" s="5" t="str">
        <f>IF(B759="","",IF(BU759="",1+(MAX(BY$2:BY758)),""))</f>
        <v/>
      </c>
      <c r="BZ759" s="5" t="str">
        <f t="shared" si="146"/>
        <v/>
      </c>
      <c r="CA759" s="5" t="str">
        <f t="shared" si="147"/>
        <v/>
      </c>
      <c r="CB759" s="14" t="str">
        <f t="shared" si="148"/>
        <v/>
      </c>
      <c r="CC759" s="25"/>
      <c r="CD759" s="15"/>
      <c r="CE759" s="5" t="str">
        <f t="shared" si="150"/>
        <v/>
      </c>
      <c r="CG759" s="5"/>
      <c r="CH759" s="5" t="str">
        <f t="shared" si="151"/>
        <v/>
      </c>
      <c r="CI759" s="5" t="str">
        <f>IF(J759="","",IFERROR(IF(VLOOKUP(J759,J$2:J758,1,0)=0,"",""),J759))</f>
        <v/>
      </c>
      <c r="CJ759" s="22" t="str">
        <f>IF(CI759="","",(IFERROR(VLOOKUP(MID(CI759,1,1),$DA$2:DE$28,3,0),0)+IFERROR(VLOOKUP(MID(CI759,2,1),DA$2:DE$28,4,0),0)+IFERROR(VLOOKUP(MID(CI759,3,1),DA$2:DE$28,5,0),0)+(ROW(CI759)/1000000000000)))</f>
        <v/>
      </c>
      <c r="CK759" s="5"/>
      <c r="CL759" s="5">
        <v>758</v>
      </c>
      <c r="CM759" s="5" t="str">
        <f>IFERROR(VLOOKUP(CL759,CH$2:CI1835,2,0),"")</f>
        <v/>
      </c>
      <c r="CN759" s="5"/>
      <c r="CP759" s="5"/>
      <c r="DG759" s="5" t="e">
        <f>IF(REPORTE!AH$2="si",IF(C759=VALUE(REPORTE!C$22),IF(SUM(DG760:DG$1993),CONCATENATE(INT(B759),", "),INT(B759)),""),IF(C759=VALUE(REPORTE!C$21),IF(SUM(DG760:DG$1993),CONCATENATE(INT(B759),", "),INT(B759)),""))</f>
        <v>#VALUE!</v>
      </c>
      <c r="DK759" s="5"/>
      <c r="DL759" s="5"/>
      <c r="DM759" s="5"/>
      <c r="DN759" s="5"/>
    </row>
    <row r="760" spans="1:118" x14ac:dyDescent="0.25">
      <c r="A760" s="4" t="str">
        <f t="shared" ca="1" si="141"/>
        <v/>
      </c>
      <c r="D760" s="1" t="str">
        <f>IFERROR(INDEX('padron cfe'!B:B,MATCH(DATOS!C760,'padron cfe'!A:A,0),1),"")</f>
        <v/>
      </c>
      <c r="H760" s="5" t="str">
        <f>IF(F760="","",IFERROR(CONCATENATE("PEUA",VLOOKUP(ESTADO,REPORTE!AV$2:AW$33,2,0),DIDTRITO_FORM,CADER_FORM,IFERROR(INDEX(BS:BS,MATCH(DAY(F760),BR:BR,0),1),DAY(F760)),IFERROR(INDEX(BS:BS,MATCH(MONTH(F760),BR:BR,0),1),MONTH(F760)),YEAR(F760),G760),""))</f>
        <v/>
      </c>
      <c r="K760" s="2" t="str">
        <f>IFERROR(INDEX('padron cfe'!C:C,MATCH(DATOS!C760,'padron cfe'!A:A,0),1),"")</f>
        <v/>
      </c>
      <c r="L760" s="4" t="str">
        <f>IFERROR(IF(VLOOKUP(J760,J$2:L759,3,0)=0,"",VLOOKUP(J760,J$2:L759,3,0)),"")</f>
        <v/>
      </c>
      <c r="M760" s="4" t="str">
        <f>IFERROR(IF(VLOOKUP(J760,J$2:M759,4,0)=0,"",VLOOKUP(J760,J$2:M759,4,0)),"")</f>
        <v/>
      </c>
      <c r="Q760" s="5" t="str">
        <f t="shared" si="152"/>
        <v/>
      </c>
      <c r="S760"/>
      <c r="T760" s="2" t="str">
        <f>IFERROR(INDEX('padron cfe'!D:D,MATCH(DATOS!C760,'padron cfe'!A:A,0),1),"")</f>
        <v/>
      </c>
      <c r="Y760" s="3"/>
      <c r="AA760" s="4" t="str">
        <f t="shared" si="142"/>
        <v/>
      </c>
      <c r="AE760" s="2" t="str">
        <f>IFERROR(IF(INDEX(AE$1:AE759,MATCH(J760,J$1:J759,0),1)=0,"",INDEX(AE$1:AE759,MATCH(J760,J$1:J759,0),1)),"")</f>
        <v/>
      </c>
      <c r="AF760" s="2" t="str">
        <f>IFERROR(IF(INDEX(AF$1:AF759,MATCH(J760,J$1:J759,0),1)=0,"",INDEX(AF$1:AF759,MATCH(J760,J$1:J759,0),1)),"")</f>
        <v/>
      </c>
      <c r="AG760" s="2" t="str">
        <f>IFERROR(IF(INDEX(AG$1:AG759,MATCH(J760,J$1:J759,0),1)=0,"",INDEX(AG$1:AG759,MATCH(J760,J$1:J759,0),1)),"")</f>
        <v/>
      </c>
      <c r="AU760" s="7"/>
      <c r="AW760" s="66"/>
      <c r="AX760" s="66"/>
      <c r="AY760" s="66"/>
      <c r="AZ760" s="78"/>
      <c r="BA760" s="66"/>
      <c r="BB760" s="66"/>
      <c r="BC760" s="4"/>
      <c r="BD760" s="69"/>
      <c r="BG760" s="9"/>
      <c r="BM760" s="7" t="str">
        <f t="shared" ca="1" si="143"/>
        <v/>
      </c>
      <c r="BN760" s="75" t="str">
        <f t="shared" si="144"/>
        <v/>
      </c>
      <c r="BO760" s="75" t="str">
        <f t="shared" si="145"/>
        <v/>
      </c>
      <c r="BT760" s="5"/>
      <c r="BU760" s="4" t="str">
        <f>IF(IFERROR(VLOOKUP(C760,C761:C$1993,1,0),"")="","",COUNTIF(C:C,C760))</f>
        <v/>
      </c>
      <c r="BW760" s="5"/>
      <c r="BX760" s="5"/>
      <c r="BY760" s="5" t="str">
        <f>IF(B761="","",IF(BU760="",1+(MAX(BY$2:BY759)),""))</f>
        <v/>
      </c>
      <c r="BZ760" s="5" t="str">
        <f t="shared" si="146"/>
        <v/>
      </c>
      <c r="CA760" s="5" t="str">
        <f t="shared" si="147"/>
        <v/>
      </c>
      <c r="CB760" s="14" t="str">
        <f t="shared" si="148"/>
        <v/>
      </c>
      <c r="CC760" s="25"/>
      <c r="CD760" s="15"/>
      <c r="CE760" s="5" t="str">
        <f t="shared" si="150"/>
        <v/>
      </c>
      <c r="CG760" s="5"/>
      <c r="CH760" s="5" t="str">
        <f t="shared" si="151"/>
        <v/>
      </c>
      <c r="CI760" s="5" t="str">
        <f>IF(J760="","",IFERROR(IF(VLOOKUP(J760,J$2:J759,1,0)=0,"",""),J760))</f>
        <v/>
      </c>
      <c r="CJ760" s="22" t="str">
        <f>IF(CI760="","",(IFERROR(VLOOKUP(MID(CI760,1,1),$DA$2:DE$28,3,0),0)+IFERROR(VLOOKUP(MID(CI760,2,1),DA$2:DE$28,4,0),0)+IFERROR(VLOOKUP(MID(CI760,3,1),DA$2:DE$28,5,0),0)+(ROW(CI760)/1000000000000)))</f>
        <v/>
      </c>
      <c r="CK760" s="5"/>
      <c r="CL760" s="5">
        <v>759</v>
      </c>
      <c r="CM760" s="5" t="str">
        <f>IFERROR(VLOOKUP(CL760,CH$2:CI1836,2,0),"")</f>
        <v/>
      </c>
      <c r="CN760" s="5"/>
      <c r="CP760" s="5"/>
      <c r="DG760" s="5" t="e">
        <f>IF(REPORTE!AH$2="si",IF(C760=VALUE(REPORTE!C$22),IF(SUM(DG761:DG$1993),CONCATENATE(INT(B761),", "),INT(B761)),""),IF(C760=VALUE(REPORTE!C$21),IF(SUM(DG761:DG$1993),CONCATENATE(INT(B761),", "),INT(B761)),""))</f>
        <v>#VALUE!</v>
      </c>
      <c r="DK760" s="5"/>
      <c r="DL760" s="5"/>
      <c r="DM760" s="5"/>
      <c r="DN760" s="5"/>
    </row>
    <row r="761" spans="1:118" x14ac:dyDescent="0.25">
      <c r="A761" s="4" t="str">
        <f t="shared" ca="1" si="141"/>
        <v/>
      </c>
      <c r="B761" s="3"/>
      <c r="D761" s="1" t="str">
        <f>IFERROR(INDEX('padron cfe'!B:B,MATCH(DATOS!C761,'padron cfe'!A:A,0),1),"")</f>
        <v/>
      </c>
      <c r="H761" s="5" t="str">
        <f>IF(F761="","",IFERROR(CONCATENATE("PEUA",VLOOKUP(ESTADO,REPORTE!AV$2:AW$33,2,0),DIDTRITO_FORM,CADER_FORM,IFERROR(INDEX(BS:BS,MATCH(DAY(F761),BR:BR,0),1),DAY(F761)),IFERROR(INDEX(BS:BS,MATCH(MONTH(F761),BR:BR,0),1),MONTH(F761)),YEAR(F761),G761),""))</f>
        <v/>
      </c>
      <c r="K761" s="2" t="str">
        <f>IFERROR(INDEX('padron cfe'!C:C,MATCH(DATOS!C761,'padron cfe'!A:A,0),1),"")</f>
        <v/>
      </c>
      <c r="L761" s="4" t="str">
        <f>IFERROR(IF(VLOOKUP(J761,J$2:L760,3,0)=0,"",VLOOKUP(J761,J$2:L760,3,0)),"")</f>
        <v/>
      </c>
      <c r="M761" s="4" t="str">
        <f>IFERROR(IF(VLOOKUP(J761,J$2:M760,4,0)=0,"",VLOOKUP(J761,J$2:M760,4,0)),"")</f>
        <v/>
      </c>
      <c r="Q761" s="5" t="str">
        <f t="shared" si="152"/>
        <v/>
      </c>
      <c r="S761"/>
      <c r="T761" s="2" t="str">
        <f>IFERROR(INDEX('padron cfe'!D:D,MATCH(DATOS!C761,'padron cfe'!A:A,0),1),"")</f>
        <v/>
      </c>
      <c r="Y761" s="3"/>
      <c r="AA761" s="4" t="str">
        <f t="shared" si="142"/>
        <v/>
      </c>
      <c r="AE761" s="2" t="str">
        <f>IFERROR(IF(INDEX(AE$1:AE760,MATCH(J761,J$1:J760,0),1)=0,"",INDEX(AE$1:AE760,MATCH(J761,J$1:J760,0),1)),"")</f>
        <v/>
      </c>
      <c r="AF761" s="2" t="str">
        <f>IFERROR(IF(INDEX(AF$1:AF760,MATCH(J761,J$1:J760,0),1)=0,"",INDEX(AF$1:AF760,MATCH(J761,J$1:J760,0),1)),"")</f>
        <v/>
      </c>
      <c r="AG761" s="2" t="str">
        <f>IFERROR(IF(INDEX(AG$1:AG760,MATCH(J761,J$1:J760,0),1)=0,"",INDEX(AG$1:AG760,MATCH(J761,J$1:J760,0),1)),"")</f>
        <v/>
      </c>
      <c r="AU761" s="7"/>
      <c r="AW761" s="66"/>
      <c r="AX761" s="66"/>
      <c r="AY761" s="66"/>
      <c r="AZ761" s="78"/>
      <c r="BA761" s="66"/>
      <c r="BB761" s="66"/>
      <c r="BC761" s="4"/>
      <c r="BD761" s="69"/>
      <c r="BG761" s="9"/>
      <c r="BM761" s="7" t="str">
        <f t="shared" ca="1" si="143"/>
        <v/>
      </c>
      <c r="BN761" s="75" t="str">
        <f t="shared" si="144"/>
        <v/>
      </c>
      <c r="BO761" s="75" t="str">
        <f t="shared" si="145"/>
        <v/>
      </c>
      <c r="BT761" s="5"/>
      <c r="BU761" s="4" t="str">
        <f>IF(IFERROR(VLOOKUP(C761,C762:C$1993,1,0),"")="","",COUNTIF(C:C,C761))</f>
        <v/>
      </c>
      <c r="BW761" s="5"/>
      <c r="BX761" s="5"/>
      <c r="BY761" s="5" t="str">
        <f>IF(B762="","",IF(BU761="",1+(MAX(BY$2:BY760)),""))</f>
        <v/>
      </c>
      <c r="BZ761" s="5" t="str">
        <f t="shared" si="146"/>
        <v/>
      </c>
      <c r="CA761" s="5" t="str">
        <f t="shared" si="147"/>
        <v/>
      </c>
      <c r="CB761" s="14" t="str">
        <f t="shared" si="148"/>
        <v/>
      </c>
      <c r="CC761" s="25"/>
      <c r="CD761" s="15"/>
      <c r="CE761" s="5" t="str">
        <f t="shared" si="150"/>
        <v/>
      </c>
      <c r="CG761" s="5"/>
      <c r="CH761" s="5" t="str">
        <f t="shared" si="151"/>
        <v/>
      </c>
      <c r="CI761" s="5" t="str">
        <f>IF(J761="","",IFERROR(IF(VLOOKUP(J761,J$2:J760,1,0)=0,"",""),J761))</f>
        <v/>
      </c>
      <c r="CJ761" s="22" t="str">
        <f>IF(CI761="","",(IFERROR(VLOOKUP(MID(CI761,1,1),$DA$2:DE$28,3,0),0)+IFERROR(VLOOKUP(MID(CI761,2,1),DA$2:DE$28,4,0),0)+IFERROR(VLOOKUP(MID(CI761,3,1),DA$2:DE$28,5,0),0)+(ROW(CI761)/1000000000000)))</f>
        <v/>
      </c>
      <c r="CK761" s="5"/>
      <c r="CL761" s="5">
        <v>760</v>
      </c>
      <c r="CM761" s="5" t="str">
        <f>IFERROR(VLOOKUP(CL761,CH$2:CI1837,2,0),"")</f>
        <v/>
      </c>
      <c r="CN761" s="5"/>
      <c r="CP761" s="5"/>
      <c r="DG761" s="5" t="e">
        <f>IF(REPORTE!AH$2="si",IF(C761=VALUE(REPORTE!C$22),IF(SUM(DG762:DG$1993),CONCATENATE(INT(#REF!),", "),INT(#REF!)),""),IF(C761=VALUE(REPORTE!C$21),IF(SUM(DG762:DG$1993),CONCATENATE(INT(#REF!),", "),INT(#REF!)),""))</f>
        <v>#VALUE!</v>
      </c>
      <c r="DK761" s="5"/>
      <c r="DL761" s="5"/>
      <c r="DM761" s="5"/>
      <c r="DN761" s="5"/>
    </row>
    <row r="762" spans="1:118" x14ac:dyDescent="0.25">
      <c r="A762" s="4" t="str">
        <f t="shared" ca="1" si="141"/>
        <v/>
      </c>
      <c r="B762" s="3"/>
      <c r="D762" s="1" t="str">
        <f>IFERROR(INDEX('padron cfe'!B:B,MATCH(DATOS!C762,'padron cfe'!A:A,0),1),"")</f>
        <v/>
      </c>
      <c r="H762" s="5" t="str">
        <f>IF(F762="","",IFERROR(CONCATENATE("PEUA",VLOOKUP(ESTADO,REPORTE!AV$2:AW$33,2,0),DIDTRITO_FORM,CADER_FORM,IFERROR(INDEX(BS:BS,MATCH(DAY(F762),BR:BR,0),1),DAY(F762)),IFERROR(INDEX(BS:BS,MATCH(MONTH(F762),BR:BR,0),1),MONTH(F762)),YEAR(F762),G762),""))</f>
        <v/>
      </c>
      <c r="K762" s="2" t="str">
        <f>IFERROR(INDEX('padron cfe'!C:C,MATCH(DATOS!C762,'padron cfe'!A:A,0),1),"")</f>
        <v/>
      </c>
      <c r="L762" s="4" t="str">
        <f>IFERROR(IF(VLOOKUP(J762,J$2:L761,3,0)=0,"",VLOOKUP(J762,J$2:L761,3,0)),"")</f>
        <v/>
      </c>
      <c r="M762" s="4" t="str">
        <f>IFERROR(IF(VLOOKUP(J762,J$2:M761,4,0)=0,"",VLOOKUP(J762,J$2:M761,4,0)),"")</f>
        <v/>
      </c>
      <c r="Q762" s="5" t="str">
        <f t="shared" si="152"/>
        <v/>
      </c>
      <c r="S762"/>
      <c r="T762" s="2" t="str">
        <f>IFERROR(INDEX('padron cfe'!D:D,MATCH(DATOS!C762,'padron cfe'!A:A,0),1),"")</f>
        <v/>
      </c>
      <c r="Y762" s="3"/>
      <c r="AA762" s="4" t="str">
        <f t="shared" si="142"/>
        <v/>
      </c>
      <c r="AE762" s="2" t="str">
        <f>IFERROR(IF(INDEX(AE$1:AE761,MATCH(J762,J$1:J761,0),1)=0,"",INDEX(AE$1:AE761,MATCH(J762,J$1:J761,0),1)),"")</f>
        <v/>
      </c>
      <c r="AF762" s="2" t="str">
        <f>IFERROR(IF(INDEX(AF$1:AF761,MATCH(J762,J$1:J761,0),1)=0,"",INDEX(AF$1:AF761,MATCH(J762,J$1:J761,0),1)),"")</f>
        <v/>
      </c>
      <c r="AG762" s="2" t="str">
        <f>IFERROR(IF(INDEX(AG$1:AG761,MATCH(J762,J$1:J761,0),1)=0,"",INDEX(AG$1:AG761,MATCH(J762,J$1:J761,0),1)),"")</f>
        <v/>
      </c>
      <c r="AU762" s="7"/>
      <c r="AW762" s="66"/>
      <c r="AX762" s="66"/>
      <c r="AY762" s="66"/>
      <c r="AZ762" s="78"/>
      <c r="BA762" s="66"/>
      <c r="BB762" s="66"/>
      <c r="BC762" s="4"/>
      <c r="BD762" s="69"/>
      <c r="BG762" s="9"/>
      <c r="BM762" s="7" t="str">
        <f t="shared" ca="1" si="143"/>
        <v/>
      </c>
      <c r="BN762" s="75" t="str">
        <f t="shared" si="144"/>
        <v/>
      </c>
      <c r="BO762" s="75" t="str">
        <f t="shared" si="145"/>
        <v/>
      </c>
      <c r="BT762" s="5"/>
      <c r="BU762" s="4" t="str">
        <f>IF(IFERROR(VLOOKUP(C762,C763:C$1993,1,0),"")="","",COUNTIF(C:C,C762))</f>
        <v/>
      </c>
      <c r="BW762" s="5"/>
      <c r="BX762" s="5"/>
      <c r="BY762" s="5" t="str">
        <f>IF(B762="","",IF(BU762="",1+(MAX(BY$2:BY761)),""))</f>
        <v/>
      </c>
      <c r="BZ762" s="5" t="str">
        <f t="shared" si="146"/>
        <v/>
      </c>
      <c r="CA762" s="5" t="str">
        <f t="shared" si="147"/>
        <v/>
      </c>
      <c r="CB762" s="14" t="str">
        <f t="shared" si="148"/>
        <v/>
      </c>
      <c r="CC762" s="25"/>
      <c r="CD762" s="15"/>
      <c r="CE762" s="5" t="str">
        <f t="shared" si="150"/>
        <v/>
      </c>
      <c r="CG762" s="5"/>
      <c r="CH762" s="5" t="str">
        <f t="shared" si="151"/>
        <v/>
      </c>
      <c r="CI762" s="5" t="str">
        <f>IF(J762="","",IFERROR(IF(VLOOKUP(J762,J$2:J761,1,0)=0,"",""),J762))</f>
        <v/>
      </c>
      <c r="CJ762" s="22" t="str">
        <f>IF(CI762="","",(IFERROR(VLOOKUP(MID(CI762,1,1),$DA$2:DE$28,3,0),0)+IFERROR(VLOOKUP(MID(CI762,2,1),DA$2:DE$28,4,0),0)+IFERROR(VLOOKUP(MID(CI762,3,1),DA$2:DE$28,5,0),0)+(ROW(CI762)/1000000000000)))</f>
        <v/>
      </c>
      <c r="CK762" s="5"/>
      <c r="CL762" s="5">
        <v>761</v>
      </c>
      <c r="CM762" s="5" t="str">
        <f>IFERROR(VLOOKUP(CL762,CH$2:CI1838,2,0),"")</f>
        <v/>
      </c>
      <c r="CN762" s="5"/>
      <c r="CP762" s="5"/>
      <c r="DG762" s="5" t="e">
        <f>IF(REPORTE!AH$2="si",IF(C762=VALUE(REPORTE!C$22),IF(SUM(DG763:DG$1993),CONCATENATE(INT(B762),", "),INT(B762)),""),IF(C762=VALUE(REPORTE!C$21),IF(SUM(DG763:DG$1993),CONCATENATE(INT(B762),", "),INT(B762)),""))</f>
        <v>#VALUE!</v>
      </c>
      <c r="DK762" s="5"/>
      <c r="DL762" s="5"/>
      <c r="DM762" s="5"/>
      <c r="DN762" s="5"/>
    </row>
    <row r="763" spans="1:118" x14ac:dyDescent="0.25">
      <c r="A763" s="4" t="str">
        <f t="shared" ca="1" si="141"/>
        <v/>
      </c>
      <c r="B763" s="3"/>
      <c r="D763" s="1" t="str">
        <f>IFERROR(INDEX('padron cfe'!B:B,MATCH(DATOS!C763,'padron cfe'!A:A,0),1),"")</f>
        <v/>
      </c>
      <c r="H763" s="5" t="str">
        <f>IF(F763="","",IFERROR(CONCATENATE("PEUA",VLOOKUP(ESTADO,REPORTE!AV$2:AW$33,2,0),DIDTRITO_FORM,CADER_FORM,IFERROR(INDEX(BS:BS,MATCH(DAY(F763),BR:BR,0),1),DAY(F763)),IFERROR(INDEX(BS:BS,MATCH(MONTH(F763),BR:BR,0),1),MONTH(F763)),YEAR(F763),G763),""))</f>
        <v/>
      </c>
      <c r="K763" s="2" t="str">
        <f>IFERROR(INDEX('padron cfe'!C:C,MATCH(DATOS!C763,'padron cfe'!A:A,0),1),"")</f>
        <v/>
      </c>
      <c r="L763" s="4" t="str">
        <f>IFERROR(IF(VLOOKUP(J763,J$2:L762,3,0)=0,"",VLOOKUP(J763,J$2:L762,3,0)),"")</f>
        <v/>
      </c>
      <c r="M763" s="4" t="str">
        <f>IFERROR(IF(VLOOKUP(J763,J$2:M762,4,0)=0,"",VLOOKUP(J763,J$2:M762,4,0)),"")</f>
        <v/>
      </c>
      <c r="Q763" s="5" t="str">
        <f t="shared" si="152"/>
        <v/>
      </c>
      <c r="S763"/>
      <c r="T763" s="2" t="str">
        <f>IFERROR(INDEX('padron cfe'!D:D,MATCH(DATOS!C763,'padron cfe'!A:A,0),1),"")</f>
        <v/>
      </c>
      <c r="Y763" s="3"/>
      <c r="AA763" s="4" t="str">
        <f t="shared" si="142"/>
        <v/>
      </c>
      <c r="AE763" s="2" t="str">
        <f>IFERROR(IF(INDEX(AE$1:AE762,MATCH(J763,J$1:J762,0),1)=0,"",INDEX(AE$1:AE762,MATCH(J763,J$1:J762,0),1)),"")</f>
        <v/>
      </c>
      <c r="AF763" s="2" t="str">
        <f>IFERROR(IF(INDEX(AF$1:AF762,MATCH(J763,J$1:J762,0),1)=0,"",INDEX(AF$1:AF762,MATCH(J763,J$1:J762,0),1)),"")</f>
        <v/>
      </c>
      <c r="AG763" s="2" t="str">
        <f>IFERROR(IF(INDEX(AG$1:AG762,MATCH(J763,J$1:J762,0),1)=0,"",INDEX(AG$1:AG762,MATCH(J763,J$1:J762,0),1)),"")</f>
        <v/>
      </c>
      <c r="AU763" s="7"/>
      <c r="AW763" s="66"/>
      <c r="AX763" s="66"/>
      <c r="AY763" s="66"/>
      <c r="AZ763" s="78"/>
      <c r="BA763" s="66"/>
      <c r="BB763" s="66"/>
      <c r="BC763" s="4"/>
      <c r="BD763" s="69"/>
      <c r="BG763" s="9"/>
      <c r="BM763" s="7" t="str">
        <f t="shared" ca="1" si="143"/>
        <v/>
      </c>
      <c r="BN763" s="75" t="str">
        <f t="shared" si="144"/>
        <v/>
      </c>
      <c r="BO763" s="75" t="str">
        <f t="shared" si="145"/>
        <v/>
      </c>
      <c r="BT763" s="5"/>
      <c r="BU763" s="4" t="str">
        <f>IF(IFERROR(VLOOKUP(C763,C764:C$1993,1,0),"")="","",COUNTIF(C:C,C763))</f>
        <v/>
      </c>
      <c r="BW763" s="5"/>
      <c r="BX763" s="5"/>
      <c r="BY763" s="5" t="str">
        <f>IF(B763="","",IF(BU763="",1+(MAX(BY$2:BY762)),""))</f>
        <v/>
      </c>
      <c r="BZ763" s="5" t="str">
        <f t="shared" si="146"/>
        <v/>
      </c>
      <c r="CA763" s="5" t="str">
        <f t="shared" si="147"/>
        <v/>
      </c>
      <c r="CB763" s="14" t="str">
        <f t="shared" si="148"/>
        <v/>
      </c>
      <c r="CC763" s="25"/>
      <c r="CD763" s="15"/>
      <c r="CE763" s="5" t="str">
        <f t="shared" si="150"/>
        <v/>
      </c>
      <c r="CG763" s="5"/>
      <c r="CH763" s="5" t="str">
        <f t="shared" si="151"/>
        <v/>
      </c>
      <c r="CI763" s="5" t="str">
        <f>IF(J763="","",IFERROR(IF(VLOOKUP(J763,J$2:J762,1,0)=0,"",""),J763))</f>
        <v/>
      </c>
      <c r="CJ763" s="22" t="str">
        <f>IF(CI763="","",(IFERROR(VLOOKUP(MID(CI763,1,1),$DA$2:DE$28,3,0),0)+IFERROR(VLOOKUP(MID(CI763,2,1),DA$2:DE$28,4,0),0)+IFERROR(VLOOKUP(MID(CI763,3,1),DA$2:DE$28,5,0),0)+(ROW(CI763)/1000000000000)))</f>
        <v/>
      </c>
      <c r="CK763" s="5"/>
      <c r="CL763" s="5">
        <v>762</v>
      </c>
      <c r="CM763" s="5" t="str">
        <f>IFERROR(VLOOKUP(CL763,CH$2:CI1839,2,0),"")</f>
        <v/>
      </c>
      <c r="CN763" s="5"/>
      <c r="CP763" s="5"/>
      <c r="DG763" s="5" t="e">
        <f>IF(REPORTE!AH$2="si",IF(C763=VALUE(REPORTE!C$22),IF(SUM(DG764:DG$1993),CONCATENATE(INT(B763),", "),INT(B763)),""),IF(C763=VALUE(REPORTE!C$21),IF(SUM(DG764:DG$1993),CONCATENATE(INT(B763),", "),INT(B763)),""))</f>
        <v>#VALUE!</v>
      </c>
      <c r="DK763" s="5"/>
      <c r="DL763" s="5"/>
      <c r="DM763" s="5"/>
      <c r="DN763" s="5"/>
    </row>
    <row r="764" spans="1:118" x14ac:dyDescent="0.25">
      <c r="A764" s="4" t="str">
        <f t="shared" ca="1" si="141"/>
        <v/>
      </c>
      <c r="B764" s="3"/>
      <c r="D764" s="1" t="str">
        <f>IFERROR(INDEX('padron cfe'!B:B,MATCH(DATOS!C764,'padron cfe'!A:A,0),1),"")</f>
        <v/>
      </c>
      <c r="H764" s="5" t="str">
        <f>IF(F764="","",IFERROR(CONCATENATE("PEUA",VLOOKUP(ESTADO,REPORTE!AV$2:AW$33,2,0),DIDTRITO_FORM,CADER_FORM,IFERROR(INDEX(BS:BS,MATCH(DAY(F764),BR:BR,0),1),DAY(F764)),IFERROR(INDEX(BS:BS,MATCH(MONTH(F764),BR:BR,0),1),MONTH(F764)),YEAR(F764),G764),""))</f>
        <v/>
      </c>
      <c r="K764" s="2" t="str">
        <f>IFERROR(INDEX('padron cfe'!C:C,MATCH(DATOS!C764,'padron cfe'!A:A,0),1),"")</f>
        <v/>
      </c>
      <c r="L764" s="4" t="str">
        <f>IFERROR(IF(VLOOKUP(J764,J$2:L763,3,0)=0,"",VLOOKUP(J764,J$2:L763,3,0)),"")</f>
        <v/>
      </c>
      <c r="M764" s="4" t="str">
        <f>IFERROR(IF(VLOOKUP(J764,J$2:M763,4,0)=0,"",VLOOKUP(J764,J$2:M763,4,0)),"")</f>
        <v/>
      </c>
      <c r="Q764" s="5" t="str">
        <f t="shared" si="152"/>
        <v/>
      </c>
      <c r="S764"/>
      <c r="T764" s="2" t="str">
        <f>IFERROR(INDEX('padron cfe'!D:D,MATCH(DATOS!C764,'padron cfe'!A:A,0),1),"")</f>
        <v/>
      </c>
      <c r="Y764" s="3"/>
      <c r="AA764" s="4" t="str">
        <f t="shared" si="142"/>
        <v/>
      </c>
      <c r="AE764" s="2" t="str">
        <f>IFERROR(IF(INDEX(AE$1:AE763,MATCH(J764,J$1:J763,0),1)=0,"",INDEX(AE$1:AE763,MATCH(J764,J$1:J763,0),1)),"")</f>
        <v/>
      </c>
      <c r="AF764" s="2" t="str">
        <f>IFERROR(IF(INDEX(AF$1:AF763,MATCH(J764,J$1:J763,0),1)=0,"",INDEX(AF$1:AF763,MATCH(J764,J$1:J763,0),1)),"")</f>
        <v/>
      </c>
      <c r="AG764" s="2" t="str">
        <f>IFERROR(IF(INDEX(AG$1:AG763,MATCH(J764,J$1:J763,0),1)=0,"",INDEX(AG$1:AG763,MATCH(J764,J$1:J763,0),1)),"")</f>
        <v/>
      </c>
      <c r="AU764" s="7"/>
      <c r="AW764" s="66"/>
      <c r="AX764" s="66"/>
      <c r="AY764" s="66"/>
      <c r="AZ764" s="78"/>
      <c r="BA764" s="66"/>
      <c r="BB764" s="66"/>
      <c r="BC764" s="4"/>
      <c r="BD764" s="69"/>
      <c r="BG764" s="9"/>
      <c r="BM764" s="7" t="str">
        <f t="shared" ca="1" si="143"/>
        <v/>
      </c>
      <c r="BN764" s="75" t="str">
        <f t="shared" si="144"/>
        <v/>
      </c>
      <c r="BO764" s="75" t="str">
        <f t="shared" si="145"/>
        <v/>
      </c>
      <c r="BT764" s="5"/>
      <c r="BU764" s="4" t="str">
        <f>IF(IFERROR(VLOOKUP(C764,C765:C$1993,1,0),"")="","",COUNTIF(C:C,C764))</f>
        <v/>
      </c>
      <c r="BW764" s="5"/>
      <c r="BX764" s="5"/>
      <c r="BY764" s="5" t="str">
        <f>IF(B764="","",IF(BU764="",1+(MAX(BY$2:BY763)),""))</f>
        <v/>
      </c>
      <c r="BZ764" s="5" t="str">
        <f t="shared" si="146"/>
        <v/>
      </c>
      <c r="CA764" s="5" t="str">
        <f t="shared" si="147"/>
        <v/>
      </c>
      <c r="CB764" s="14" t="str">
        <f t="shared" si="148"/>
        <v/>
      </c>
      <c r="CC764" s="25"/>
      <c r="CD764" s="15"/>
      <c r="CE764" s="5" t="str">
        <f t="shared" si="150"/>
        <v/>
      </c>
      <c r="CG764" s="5"/>
      <c r="CH764" s="5" t="str">
        <f t="shared" si="151"/>
        <v/>
      </c>
      <c r="CI764" s="5" t="str">
        <f>IF(J764="","",IFERROR(IF(VLOOKUP(J764,J$2:J763,1,0)=0,"",""),J764))</f>
        <v/>
      </c>
      <c r="CJ764" s="22" t="str">
        <f>IF(CI764="","",(IFERROR(VLOOKUP(MID(CI764,1,1),$DA$2:DE$28,3,0),0)+IFERROR(VLOOKUP(MID(CI764,2,1),DA$2:DE$28,4,0),0)+IFERROR(VLOOKUP(MID(CI764,3,1),DA$2:DE$28,5,0),0)+(ROW(CI764)/1000000000000)))</f>
        <v/>
      </c>
      <c r="CK764" s="5"/>
      <c r="CL764" s="5">
        <v>763</v>
      </c>
      <c r="CM764" s="5" t="str">
        <f>IFERROR(VLOOKUP(CL764,CH$2:CI1840,2,0),"")</f>
        <v/>
      </c>
      <c r="CN764" s="5"/>
      <c r="CP764" s="5"/>
      <c r="DG764" s="5" t="e">
        <f>IF(REPORTE!AH$2="si",IF(C764=VALUE(REPORTE!C$22),IF(SUM(DG765:DG$1993),CONCATENATE(INT(B764),", "),INT(B764)),""),IF(C764=VALUE(REPORTE!C$21),IF(SUM(DG765:DG$1993),CONCATENATE(INT(B764),", "),INT(B764)),""))</f>
        <v>#VALUE!</v>
      </c>
      <c r="DK764" s="5"/>
      <c r="DL764" s="5"/>
      <c r="DM764" s="5"/>
      <c r="DN764" s="5"/>
    </row>
    <row r="765" spans="1:118" x14ac:dyDescent="0.25">
      <c r="A765" s="4" t="str">
        <f t="shared" ca="1" si="141"/>
        <v/>
      </c>
      <c r="B765" s="3"/>
      <c r="D765" s="1" t="str">
        <f>IFERROR(INDEX('padron cfe'!B:B,MATCH(DATOS!C765,'padron cfe'!A:A,0),1),"")</f>
        <v/>
      </c>
      <c r="H765" s="5" t="str">
        <f>IF(F765="","",IFERROR(CONCATENATE("PEUA",VLOOKUP(ESTADO,REPORTE!AV$2:AW$33,2,0),DIDTRITO_FORM,CADER_FORM,IFERROR(INDEX(BS:BS,MATCH(DAY(F765),BR:BR,0),1),DAY(F765)),IFERROR(INDEX(BS:BS,MATCH(MONTH(F765),BR:BR,0),1),MONTH(F765)),YEAR(F765),G765),""))</f>
        <v/>
      </c>
      <c r="K765" s="2" t="str">
        <f>IFERROR(INDEX('padron cfe'!C:C,MATCH(DATOS!C765,'padron cfe'!A:A,0),1),"")</f>
        <v/>
      </c>
      <c r="L765" s="4" t="str">
        <f>IFERROR(IF(VLOOKUP(J765,J$2:L764,3,0)=0,"",VLOOKUP(J765,J$2:L764,3,0)),"")</f>
        <v/>
      </c>
      <c r="M765" s="4" t="str">
        <f>IFERROR(IF(VLOOKUP(J765,J$2:M764,4,0)=0,"",VLOOKUP(J765,J$2:M764,4,0)),"")</f>
        <v/>
      </c>
      <c r="Q765" s="5" t="str">
        <f t="shared" si="152"/>
        <v/>
      </c>
      <c r="S765"/>
      <c r="T765" s="2" t="str">
        <f>IFERROR(INDEX('padron cfe'!D:D,MATCH(DATOS!C765,'padron cfe'!A:A,0),1),"")</f>
        <v/>
      </c>
      <c r="Y765" s="3"/>
      <c r="AA765" s="4" t="str">
        <f t="shared" si="142"/>
        <v/>
      </c>
      <c r="AE765" s="2" t="str">
        <f>IFERROR(IF(INDEX(AE$1:AE764,MATCH(J765,J$1:J764,0),1)=0,"",INDEX(AE$1:AE764,MATCH(J765,J$1:J764,0),1)),"")</f>
        <v/>
      </c>
      <c r="AF765" s="2" t="str">
        <f>IFERROR(IF(INDEX(AF$1:AF764,MATCH(J765,J$1:J764,0),1)=0,"",INDEX(AF$1:AF764,MATCH(J765,J$1:J764,0),1)),"")</f>
        <v/>
      </c>
      <c r="AG765" s="2" t="str">
        <f>IFERROR(IF(INDEX(AG$1:AG764,MATCH(J765,J$1:J764,0),1)=0,"",INDEX(AG$1:AG764,MATCH(J765,J$1:J764,0),1)),"")</f>
        <v/>
      </c>
      <c r="AU765" s="7"/>
      <c r="AW765" s="66"/>
      <c r="AX765" s="66"/>
      <c r="AY765" s="66"/>
      <c r="AZ765" s="78"/>
      <c r="BA765" s="66"/>
      <c r="BB765" s="66"/>
      <c r="BC765" s="4"/>
      <c r="BD765" s="69"/>
      <c r="BG765" s="9"/>
      <c r="BM765" s="7" t="str">
        <f t="shared" ca="1" si="143"/>
        <v/>
      </c>
      <c r="BN765" s="75" t="str">
        <f t="shared" si="144"/>
        <v/>
      </c>
      <c r="BO765" s="75" t="str">
        <f t="shared" si="145"/>
        <v/>
      </c>
      <c r="BT765" s="5"/>
      <c r="BU765" s="4" t="str">
        <f>IF(IFERROR(VLOOKUP(C765,C766:C$1993,1,0),"")="","",COUNTIF(C:C,C765))</f>
        <v/>
      </c>
      <c r="BW765" s="5"/>
      <c r="BX765" s="5"/>
      <c r="BY765" s="5" t="str">
        <f>IF(B765="","",IF(BU765="",1+(MAX(BY$2:BY764)),""))</f>
        <v/>
      </c>
      <c r="BZ765" s="5" t="str">
        <f t="shared" si="146"/>
        <v/>
      </c>
      <c r="CA765" s="5" t="str">
        <f t="shared" si="147"/>
        <v/>
      </c>
      <c r="CB765" s="14" t="str">
        <f t="shared" si="148"/>
        <v/>
      </c>
      <c r="CC765" s="25"/>
      <c r="CD765" s="15"/>
      <c r="CE765" s="5" t="str">
        <f t="shared" si="150"/>
        <v/>
      </c>
      <c r="CG765" s="5"/>
      <c r="CH765" s="5" t="str">
        <f t="shared" si="151"/>
        <v/>
      </c>
      <c r="CI765" s="5" t="str">
        <f>IF(J765="","",IFERROR(IF(VLOOKUP(J765,J$2:J764,1,0)=0,"",""),J765))</f>
        <v/>
      </c>
      <c r="CJ765" s="22" t="str">
        <f>IF(CI765="","",(IFERROR(VLOOKUP(MID(CI765,1,1),$DA$2:DE$28,3,0),0)+IFERROR(VLOOKUP(MID(CI765,2,1),DA$2:DE$28,4,0),0)+IFERROR(VLOOKUP(MID(CI765,3,1),DA$2:DE$28,5,0),0)+(ROW(CI765)/1000000000000)))</f>
        <v/>
      </c>
      <c r="CK765" s="5"/>
      <c r="CL765" s="5">
        <v>764</v>
      </c>
      <c r="CM765" s="5" t="str">
        <f>IFERROR(VLOOKUP(CL765,CH$2:CI1841,2,0),"")</f>
        <v/>
      </c>
      <c r="CN765" s="5"/>
      <c r="CP765" s="5"/>
      <c r="DG765" s="5" t="e">
        <f>IF(REPORTE!AH$2="si",IF(C765=VALUE(REPORTE!C$22),IF(SUM(DG766:DG$1993),CONCATENATE(INT(B765),", "),INT(B765)),""),IF(C765=VALUE(REPORTE!C$21),IF(SUM(DG766:DG$1993),CONCATENATE(INT(B765),", "),INT(B765)),""))</f>
        <v>#VALUE!</v>
      </c>
      <c r="DK765" s="5"/>
      <c r="DL765" s="5"/>
      <c r="DM765" s="5"/>
      <c r="DN765" s="5"/>
    </row>
    <row r="766" spans="1:118" x14ac:dyDescent="0.25">
      <c r="A766" s="4" t="str">
        <f t="shared" ca="1" si="141"/>
        <v/>
      </c>
      <c r="B766" s="3"/>
      <c r="D766" s="1" t="str">
        <f>IFERROR(INDEX('padron cfe'!B:B,MATCH(DATOS!C766,'padron cfe'!A:A,0),1),"")</f>
        <v/>
      </c>
      <c r="H766" s="5" t="str">
        <f>IF(F766="","",IFERROR(CONCATENATE("PEUA",VLOOKUP(ESTADO,REPORTE!AV$2:AW$33,2,0),DIDTRITO_FORM,CADER_FORM,IFERROR(INDEX(BS:BS,MATCH(DAY(F766),BR:BR,0),1),DAY(F766)),IFERROR(INDEX(BS:BS,MATCH(MONTH(F766),BR:BR,0),1),MONTH(F766)),YEAR(F766),G766),""))</f>
        <v/>
      </c>
      <c r="K766" s="2" t="str">
        <f>IFERROR(INDEX('padron cfe'!C:C,MATCH(DATOS!C766,'padron cfe'!A:A,0),1),"")</f>
        <v/>
      </c>
      <c r="L766" s="4" t="str">
        <f>IFERROR(IF(VLOOKUP(J766,J$2:L765,3,0)=0,"",VLOOKUP(J766,J$2:L765,3,0)),"")</f>
        <v/>
      </c>
      <c r="M766" s="4" t="str">
        <f>IFERROR(IF(VLOOKUP(J766,J$2:M765,4,0)=0,"",VLOOKUP(J766,J$2:M765,4,0)),"")</f>
        <v/>
      </c>
      <c r="Q766" s="5" t="str">
        <f t="shared" si="152"/>
        <v/>
      </c>
      <c r="S766"/>
      <c r="T766" s="2" t="str">
        <f>IFERROR(INDEX('padron cfe'!D:D,MATCH(DATOS!C766,'padron cfe'!A:A,0),1),"")</f>
        <v/>
      </c>
      <c r="Y766" s="3"/>
      <c r="AA766" s="4" t="str">
        <f t="shared" si="142"/>
        <v/>
      </c>
      <c r="AE766" s="2" t="str">
        <f>IFERROR(IF(INDEX(AE$1:AE765,MATCH(J766,J$1:J765,0),1)=0,"",INDEX(AE$1:AE765,MATCH(J766,J$1:J765,0),1)),"")</f>
        <v/>
      </c>
      <c r="AF766" s="2" t="str">
        <f>IFERROR(IF(INDEX(AF$1:AF765,MATCH(J766,J$1:J765,0),1)=0,"",INDEX(AF$1:AF765,MATCH(J766,J$1:J765,0),1)),"")</f>
        <v/>
      </c>
      <c r="AG766" s="2" t="str">
        <f>IFERROR(IF(INDEX(AG$1:AG765,MATCH(J766,J$1:J765,0),1)=0,"",INDEX(AG$1:AG765,MATCH(J766,J$1:J765,0),1)),"")</f>
        <v/>
      </c>
      <c r="AU766" s="7"/>
      <c r="AW766" s="66"/>
      <c r="AX766" s="66"/>
      <c r="AY766" s="66"/>
      <c r="AZ766" s="78"/>
      <c r="BA766" s="66"/>
      <c r="BB766" s="66"/>
      <c r="BC766" s="4"/>
      <c r="BD766" s="69"/>
      <c r="BG766" s="9"/>
      <c r="BM766" s="7" t="str">
        <f t="shared" ca="1" si="143"/>
        <v/>
      </c>
      <c r="BN766" s="75" t="str">
        <f t="shared" si="144"/>
        <v/>
      </c>
      <c r="BO766" s="75" t="str">
        <f t="shared" si="145"/>
        <v/>
      </c>
      <c r="BT766" s="5"/>
      <c r="BU766" s="4" t="str">
        <f>IF(IFERROR(VLOOKUP(C766,C767:C$1993,1,0),"")="","",COUNTIF(C:C,C766))</f>
        <v/>
      </c>
      <c r="BW766" s="5"/>
      <c r="BX766" s="5"/>
      <c r="BY766" s="5" t="str">
        <f>IF(B766="","",IF(BU766="",1+(MAX(BY$2:BY765)),""))</f>
        <v/>
      </c>
      <c r="BZ766" s="5" t="str">
        <f t="shared" si="146"/>
        <v/>
      </c>
      <c r="CA766" s="5" t="str">
        <f t="shared" si="147"/>
        <v/>
      </c>
      <c r="CB766" s="14" t="str">
        <f t="shared" si="148"/>
        <v/>
      </c>
      <c r="CC766" s="25"/>
      <c r="CD766" s="15"/>
      <c r="CE766" s="5" t="str">
        <f t="shared" si="150"/>
        <v/>
      </c>
      <c r="CG766" s="5"/>
      <c r="CH766" s="5" t="str">
        <f t="shared" si="151"/>
        <v/>
      </c>
      <c r="CI766" s="5" t="str">
        <f>IF(J766="","",IFERROR(IF(VLOOKUP(J766,J$2:J765,1,0)=0,"",""),J766))</f>
        <v/>
      </c>
      <c r="CJ766" s="22" t="str">
        <f>IF(CI766="","",(IFERROR(VLOOKUP(MID(CI766,1,1),$DA$2:DE$28,3,0),0)+IFERROR(VLOOKUP(MID(CI766,2,1),DA$2:DE$28,4,0),0)+IFERROR(VLOOKUP(MID(CI766,3,1),DA$2:DE$28,5,0),0)+(ROW(CI766)/1000000000000)))</f>
        <v/>
      </c>
      <c r="CK766" s="5"/>
      <c r="CL766" s="5">
        <v>765</v>
      </c>
      <c r="CM766" s="5" t="str">
        <f>IFERROR(VLOOKUP(CL766,CH$2:CI1842,2,0),"")</f>
        <v/>
      </c>
      <c r="CN766" s="5"/>
      <c r="CP766" s="5"/>
      <c r="DG766" s="5" t="e">
        <f>IF(REPORTE!AH$2="si",IF(C766=VALUE(REPORTE!C$22),IF(SUM(DG767:DG$1993),CONCATENATE(INT(B766),", "),INT(B766)),""),IF(C766=VALUE(REPORTE!C$21),IF(SUM(DG767:DG$1993),CONCATENATE(INT(B766),", "),INT(B766)),""))</f>
        <v>#VALUE!</v>
      </c>
      <c r="DK766" s="5"/>
      <c r="DL766" s="5"/>
      <c r="DM766" s="5"/>
      <c r="DN766" s="5"/>
    </row>
    <row r="767" spans="1:118" x14ac:dyDescent="0.25">
      <c r="A767" s="4" t="str">
        <f t="shared" ca="1" si="141"/>
        <v/>
      </c>
      <c r="B767" s="3"/>
      <c r="D767" s="1" t="str">
        <f>IFERROR(INDEX('padron cfe'!B:B,MATCH(DATOS!C767,'padron cfe'!A:A,0),1),"")</f>
        <v/>
      </c>
      <c r="H767" s="5" t="str">
        <f>IF(F767="","",IFERROR(CONCATENATE("PEUA",VLOOKUP(ESTADO,REPORTE!AV$2:AW$33,2,0),DIDTRITO_FORM,CADER_FORM,IFERROR(INDEX(BS:BS,MATCH(DAY(F767),BR:BR,0),1),DAY(F767)),IFERROR(INDEX(BS:BS,MATCH(MONTH(F767),BR:BR,0),1),MONTH(F767)),YEAR(F767),G767),""))</f>
        <v/>
      </c>
      <c r="K767" s="2" t="str">
        <f>IFERROR(INDEX('padron cfe'!C:C,MATCH(DATOS!C767,'padron cfe'!A:A,0),1),"")</f>
        <v/>
      </c>
      <c r="L767" s="4" t="str">
        <f>IFERROR(IF(VLOOKUP(J767,J$2:L766,3,0)=0,"",VLOOKUP(J767,J$2:L766,3,0)),"")</f>
        <v/>
      </c>
      <c r="M767" s="4" t="str">
        <f>IFERROR(IF(VLOOKUP(J767,J$2:M766,4,0)=0,"",VLOOKUP(J767,J$2:M766,4,0)),"")</f>
        <v/>
      </c>
      <c r="Q767" s="5" t="str">
        <f t="shared" si="152"/>
        <v/>
      </c>
      <c r="S767"/>
      <c r="T767" s="2" t="str">
        <f>IFERROR(INDEX('padron cfe'!D:D,MATCH(DATOS!C767,'padron cfe'!A:A,0),1),"")</f>
        <v/>
      </c>
      <c r="Y767" s="3"/>
      <c r="AA767" s="4" t="str">
        <f t="shared" si="142"/>
        <v/>
      </c>
      <c r="AE767" s="2" t="str">
        <f>IFERROR(IF(INDEX(AE$1:AE766,MATCH(J767,J$1:J766,0),1)=0,"",INDEX(AE$1:AE766,MATCH(J767,J$1:J766,0),1)),"")</f>
        <v/>
      </c>
      <c r="AF767" s="2" t="str">
        <f>IFERROR(IF(INDEX(AF$1:AF766,MATCH(J767,J$1:J766,0),1)=0,"",INDEX(AF$1:AF766,MATCH(J767,J$1:J766,0),1)),"")</f>
        <v/>
      </c>
      <c r="AG767" s="2" t="str">
        <f>IFERROR(IF(INDEX(AG$1:AG766,MATCH(J767,J$1:J766,0),1)=0,"",INDEX(AG$1:AG766,MATCH(J767,J$1:J766,0),1)),"")</f>
        <v/>
      </c>
      <c r="AU767" s="7"/>
      <c r="AW767" s="66"/>
      <c r="AX767" s="66"/>
      <c r="AY767" s="66"/>
      <c r="AZ767" s="78"/>
      <c r="BA767" s="66"/>
      <c r="BB767" s="66"/>
      <c r="BC767" s="4"/>
      <c r="BD767" s="69"/>
      <c r="BG767" s="9"/>
      <c r="BM767" s="7" t="str">
        <f t="shared" ca="1" si="143"/>
        <v/>
      </c>
      <c r="BN767" s="75" t="str">
        <f t="shared" si="144"/>
        <v/>
      </c>
      <c r="BO767" s="75" t="str">
        <f t="shared" si="145"/>
        <v/>
      </c>
      <c r="BT767" s="5"/>
      <c r="BU767" s="4" t="str">
        <f>IF(IFERROR(VLOOKUP(C767,C768:C$1993,1,0),"")="","",COUNTIF(C:C,C767))</f>
        <v/>
      </c>
      <c r="BW767" s="5"/>
      <c r="BX767" s="5"/>
      <c r="BY767" s="5" t="str">
        <f>IF(B767="","",IF(BU767="",1+(MAX(BY$2:BY766)),""))</f>
        <v/>
      </c>
      <c r="BZ767" s="5" t="str">
        <f t="shared" si="146"/>
        <v/>
      </c>
      <c r="CA767" s="5" t="str">
        <f t="shared" si="147"/>
        <v/>
      </c>
      <c r="CB767" s="14" t="str">
        <f t="shared" si="148"/>
        <v/>
      </c>
      <c r="CC767" s="25"/>
      <c r="CD767" s="15"/>
      <c r="CE767" s="5" t="str">
        <f t="shared" si="150"/>
        <v/>
      </c>
      <c r="CG767" s="5"/>
      <c r="CH767" s="5" t="str">
        <f t="shared" si="151"/>
        <v/>
      </c>
      <c r="CI767" s="5" t="str">
        <f>IF(J767="","",IFERROR(IF(VLOOKUP(J767,J$2:J766,1,0)=0,"",""),J767))</f>
        <v/>
      </c>
      <c r="CJ767" s="22" t="str">
        <f>IF(CI767="","",(IFERROR(VLOOKUP(MID(CI767,1,1),$DA$2:DE$28,3,0),0)+IFERROR(VLOOKUP(MID(CI767,2,1),DA$2:DE$28,4,0),0)+IFERROR(VLOOKUP(MID(CI767,3,1),DA$2:DE$28,5,0),0)+(ROW(CI767)/1000000000000)))</f>
        <v/>
      </c>
      <c r="CK767" s="5"/>
      <c r="CL767" s="5">
        <v>766</v>
      </c>
      <c r="CM767" s="5" t="str">
        <f>IFERROR(VLOOKUP(CL767,CH$2:CI1843,2,0),"")</f>
        <v/>
      </c>
      <c r="CN767" s="5"/>
      <c r="CP767" s="5"/>
      <c r="DG767" s="5" t="e">
        <f>IF(REPORTE!AH$2="si",IF(C767=VALUE(REPORTE!C$22),IF(SUM(DG768:DG$1993),CONCATENATE(INT(B767),", "),INT(B767)),""),IF(C767=VALUE(REPORTE!C$21),IF(SUM(DG768:DG$1993),CONCATENATE(INT(B767),", "),INT(B767)),""))</f>
        <v>#VALUE!</v>
      </c>
      <c r="DK767" s="5"/>
      <c r="DL767" s="5"/>
      <c r="DM767" s="5"/>
      <c r="DN767" s="5"/>
    </row>
    <row r="768" spans="1:118" x14ac:dyDescent="0.25">
      <c r="A768" s="4" t="str">
        <f t="shared" ca="1" si="141"/>
        <v/>
      </c>
      <c r="B768" s="3"/>
      <c r="D768" s="1" t="str">
        <f>IFERROR(INDEX('padron cfe'!B:B,MATCH(DATOS!C768,'padron cfe'!A:A,0),1),"")</f>
        <v/>
      </c>
      <c r="H768" s="5" t="str">
        <f>IF(F768="","",IFERROR(CONCATENATE("PEUA",VLOOKUP(ESTADO,REPORTE!AV$2:AW$33,2,0),DIDTRITO_FORM,CADER_FORM,IFERROR(INDEX(BS:BS,MATCH(DAY(F768),BR:BR,0),1),DAY(F768)),IFERROR(INDEX(BS:BS,MATCH(MONTH(F768),BR:BR,0),1),MONTH(F768)),YEAR(F768),G768),""))</f>
        <v/>
      </c>
      <c r="K768" s="2" t="str">
        <f>IFERROR(INDEX('padron cfe'!C:C,MATCH(DATOS!C768,'padron cfe'!A:A,0),1),"")</f>
        <v/>
      </c>
      <c r="L768" s="4" t="str">
        <f>IFERROR(IF(VLOOKUP(J768,J$2:L767,3,0)=0,"",VLOOKUP(J768,J$2:L767,3,0)),"")</f>
        <v/>
      </c>
      <c r="M768" s="4" t="str">
        <f>IFERROR(IF(VLOOKUP(J768,J$2:M767,4,0)=0,"",VLOOKUP(J768,J$2:M767,4,0)),"")</f>
        <v/>
      </c>
      <c r="Q768" s="5" t="str">
        <f t="shared" si="152"/>
        <v/>
      </c>
      <c r="S768"/>
      <c r="T768" s="2" t="str">
        <f>IFERROR(INDEX('padron cfe'!D:D,MATCH(DATOS!C768,'padron cfe'!A:A,0),1),"")</f>
        <v/>
      </c>
      <c r="Y768" s="3"/>
      <c r="AA768" s="4" t="str">
        <f t="shared" si="142"/>
        <v/>
      </c>
      <c r="AE768" s="2" t="str">
        <f>IFERROR(IF(INDEX(AE$1:AE767,MATCH(J768,J$1:J767,0),1)=0,"",INDEX(AE$1:AE767,MATCH(J768,J$1:J767,0),1)),"")</f>
        <v/>
      </c>
      <c r="AF768" s="2" t="str">
        <f>IFERROR(IF(INDEX(AF$1:AF767,MATCH(J768,J$1:J767,0),1)=0,"",INDEX(AF$1:AF767,MATCH(J768,J$1:J767,0),1)),"")</f>
        <v/>
      </c>
      <c r="AG768" s="2" t="str">
        <f>IFERROR(IF(INDEX(AG$1:AG767,MATCH(J768,J$1:J767,0),1)=0,"",INDEX(AG$1:AG767,MATCH(J768,J$1:J767,0),1)),"")</f>
        <v/>
      </c>
      <c r="AU768" s="7"/>
      <c r="AW768" s="66"/>
      <c r="AX768" s="66"/>
      <c r="AY768" s="66"/>
      <c r="AZ768" s="78"/>
      <c r="BA768" s="66"/>
      <c r="BB768" s="66"/>
      <c r="BC768" s="4"/>
      <c r="BD768" s="69"/>
      <c r="BG768" s="9"/>
      <c r="BM768" s="7" t="str">
        <f t="shared" ca="1" si="143"/>
        <v/>
      </c>
      <c r="BN768" s="75" t="str">
        <f t="shared" si="144"/>
        <v/>
      </c>
      <c r="BO768" s="75" t="str">
        <f t="shared" si="145"/>
        <v/>
      </c>
      <c r="BT768" s="5"/>
      <c r="BU768" s="4" t="str">
        <f>IF(IFERROR(VLOOKUP(C768,C769:C$1993,1,0),"")="","",COUNTIF(C:C,C768))</f>
        <v/>
      </c>
      <c r="BW768" s="5"/>
      <c r="BX768" s="5"/>
      <c r="BY768" s="5" t="str">
        <f>IF(B768="","",IF(BU768="",1+(MAX(BY$2:BY767)),""))</f>
        <v/>
      </c>
      <c r="BZ768" s="5" t="str">
        <f t="shared" si="146"/>
        <v/>
      </c>
      <c r="CA768" s="5" t="str">
        <f t="shared" si="147"/>
        <v/>
      </c>
      <c r="CB768" s="14" t="str">
        <f t="shared" si="148"/>
        <v/>
      </c>
      <c r="CC768" s="25"/>
      <c r="CD768" s="15"/>
      <c r="CE768" s="5" t="str">
        <f t="shared" si="150"/>
        <v/>
      </c>
      <c r="CG768" s="5"/>
      <c r="CH768" s="5" t="str">
        <f t="shared" si="151"/>
        <v/>
      </c>
      <c r="CI768" s="5" t="str">
        <f>IF(J768="","",IFERROR(IF(VLOOKUP(J768,J$2:J767,1,0)=0,"",""),J768))</f>
        <v/>
      </c>
      <c r="CJ768" s="22" t="str">
        <f>IF(CI768="","",(IFERROR(VLOOKUP(MID(CI768,1,1),$DA$2:DE$28,3,0),0)+IFERROR(VLOOKUP(MID(CI768,2,1),DA$2:DE$28,4,0),0)+IFERROR(VLOOKUP(MID(CI768,3,1),DA$2:DE$28,5,0),0)+(ROW(CI768)/1000000000000)))</f>
        <v/>
      </c>
      <c r="CK768" s="5"/>
      <c r="CL768" s="5">
        <v>767</v>
      </c>
      <c r="CM768" s="5" t="str">
        <f>IFERROR(VLOOKUP(CL768,CH$2:CI1844,2,0),"")</f>
        <v/>
      </c>
      <c r="CN768" s="5"/>
      <c r="CP768" s="5"/>
      <c r="DG768" s="5" t="e">
        <f>IF(REPORTE!AH$2="si",IF(C768=VALUE(REPORTE!C$22),IF(SUM(DG769:DG$1993),CONCATENATE(INT(B768),", "),INT(B768)),""),IF(C768=VALUE(REPORTE!C$21),IF(SUM(DG769:DG$1993),CONCATENATE(INT(B768),", "),INT(B768)),""))</f>
        <v>#VALUE!</v>
      </c>
      <c r="DK768" s="5"/>
      <c r="DL768" s="5"/>
      <c r="DM768" s="5"/>
      <c r="DN768" s="5"/>
    </row>
    <row r="769" spans="1:118" x14ac:dyDescent="0.25">
      <c r="A769" s="4" t="str">
        <f t="shared" ca="1" si="141"/>
        <v/>
      </c>
      <c r="B769" s="3"/>
      <c r="D769" s="1" t="str">
        <f>IFERROR(INDEX('padron cfe'!B:B,MATCH(DATOS!C769,'padron cfe'!A:A,0),1),"")</f>
        <v/>
      </c>
      <c r="H769" s="5" t="str">
        <f>IF(F769="","",IFERROR(CONCATENATE("PEUA",VLOOKUP(ESTADO,REPORTE!AV$2:AW$33,2,0),DIDTRITO_FORM,CADER_FORM,IFERROR(INDEX(BS:BS,MATCH(DAY(F769),BR:BR,0),1),DAY(F769)),IFERROR(INDEX(BS:BS,MATCH(MONTH(F769),BR:BR,0),1),MONTH(F769)),YEAR(F769),G769),""))</f>
        <v/>
      </c>
      <c r="K769" s="2" t="str">
        <f>IFERROR(INDEX('padron cfe'!C:C,MATCH(DATOS!C769,'padron cfe'!A:A,0),1),"")</f>
        <v/>
      </c>
      <c r="L769" s="4" t="str">
        <f>IFERROR(IF(VLOOKUP(J769,J$2:L768,3,0)=0,"",VLOOKUP(J769,J$2:L768,3,0)),"")</f>
        <v/>
      </c>
      <c r="M769" s="4" t="str">
        <f>IFERROR(IF(VLOOKUP(J769,J$2:M768,4,0)=0,"",VLOOKUP(J769,J$2:M768,4,0)),"")</f>
        <v/>
      </c>
      <c r="Q769" s="5" t="str">
        <f t="shared" si="152"/>
        <v/>
      </c>
      <c r="S769"/>
      <c r="T769" s="2" t="str">
        <f>IFERROR(INDEX('padron cfe'!D:D,MATCH(DATOS!C769,'padron cfe'!A:A,0),1),"")</f>
        <v/>
      </c>
      <c r="Y769" s="3"/>
      <c r="AA769" s="4" t="str">
        <f t="shared" si="142"/>
        <v/>
      </c>
      <c r="AE769" s="2" t="str">
        <f>IFERROR(IF(INDEX(AE$1:AE768,MATCH(J769,J$1:J768,0),1)=0,"",INDEX(AE$1:AE768,MATCH(J769,J$1:J768,0),1)),"")</f>
        <v/>
      </c>
      <c r="AF769" s="2" t="str">
        <f>IFERROR(IF(INDEX(AF$1:AF768,MATCH(J769,J$1:J768,0),1)=0,"",INDEX(AF$1:AF768,MATCH(J769,J$1:J768,0),1)),"")</f>
        <v/>
      </c>
      <c r="AG769" s="2" t="str">
        <f>IFERROR(IF(INDEX(AG$1:AG768,MATCH(J769,J$1:J768,0),1)=0,"",INDEX(AG$1:AG768,MATCH(J769,J$1:J768,0),1)),"")</f>
        <v/>
      </c>
      <c r="AU769" s="7"/>
      <c r="AW769" s="66"/>
      <c r="AX769" s="66"/>
      <c r="AY769" s="66"/>
      <c r="AZ769" s="78"/>
      <c r="BA769" s="66"/>
      <c r="BB769" s="66"/>
      <c r="BC769" s="4"/>
      <c r="BD769" s="69"/>
      <c r="BG769" s="9"/>
      <c r="BM769" s="7" t="str">
        <f t="shared" ca="1" si="143"/>
        <v/>
      </c>
      <c r="BN769" s="75" t="str">
        <f t="shared" si="144"/>
        <v/>
      </c>
      <c r="BO769" s="75" t="str">
        <f t="shared" si="145"/>
        <v/>
      </c>
      <c r="BT769" s="5"/>
      <c r="BU769" s="4" t="str">
        <f>IF(IFERROR(VLOOKUP(C769,C770:C$1993,1,0),"")="","",COUNTIF(C:C,C769))</f>
        <v/>
      </c>
      <c r="BW769" s="5"/>
      <c r="BX769" s="5"/>
      <c r="BY769" s="5" t="str">
        <f>IF(B769="","",IF(BU769="",1+(MAX(BY$2:BY768)),""))</f>
        <v/>
      </c>
      <c r="BZ769" s="5" t="str">
        <f t="shared" si="146"/>
        <v/>
      </c>
      <c r="CA769" s="5" t="str">
        <f t="shared" si="147"/>
        <v/>
      </c>
      <c r="CB769" s="14" t="str">
        <f t="shared" si="148"/>
        <v/>
      </c>
      <c r="CC769" s="25"/>
      <c r="CD769" s="15"/>
      <c r="CE769" s="5" t="str">
        <f t="shared" si="150"/>
        <v/>
      </c>
      <c r="CG769" s="5"/>
      <c r="CH769" s="5" t="str">
        <f t="shared" si="151"/>
        <v/>
      </c>
      <c r="CI769" s="5" t="str">
        <f>IF(J769="","",IFERROR(IF(VLOOKUP(J769,J$2:J768,1,0)=0,"",""),J769))</f>
        <v/>
      </c>
      <c r="CJ769" s="22" t="str">
        <f>IF(CI769="","",(IFERROR(VLOOKUP(MID(CI769,1,1),$DA$2:DE$28,3,0),0)+IFERROR(VLOOKUP(MID(CI769,2,1),DA$2:DE$28,4,0),0)+IFERROR(VLOOKUP(MID(CI769,3,1),DA$2:DE$28,5,0),0)+(ROW(CI769)/1000000000000)))</f>
        <v/>
      </c>
      <c r="CK769" s="5"/>
      <c r="CL769" s="5">
        <v>768</v>
      </c>
      <c r="CM769" s="5" t="str">
        <f>IFERROR(VLOOKUP(CL769,CH$2:CI1845,2,0),"")</f>
        <v/>
      </c>
      <c r="CN769" s="5"/>
      <c r="CP769" s="5"/>
      <c r="DG769" s="5" t="e">
        <f>IF(REPORTE!AH$2="si",IF(C769=VALUE(REPORTE!C$22),IF(SUM(DG770:DG$1993),CONCATENATE(INT(B769),", "),INT(B769)),""),IF(C769=VALUE(REPORTE!C$21),IF(SUM(DG770:DG$1993),CONCATENATE(INT(B769),", "),INT(B769)),""))</f>
        <v>#VALUE!</v>
      </c>
      <c r="DK769" s="5"/>
      <c r="DL769" s="5"/>
      <c r="DM769" s="5"/>
      <c r="DN769" s="5"/>
    </row>
    <row r="770" spans="1:118" x14ac:dyDescent="0.25">
      <c r="A770" s="4" t="str">
        <f t="shared" ref="A770:A833" ca="1" si="153">IF(OR(BO770="",BM770="",BM770="VENCIDO"),IF(B770="","",IF(LEN(B770)=1,"000"&amp;B770,IF(LEN(B770)=2,"00"&amp;B770,IF(LEN(B770)=3,"0"&amp;B770,B770)))),C770)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IF(F770="","",IFERROR(CONCATENATE("PEUA",VLOOKUP(ESTADO,REPORTE!AV$2:AW$33,2,0),DIDTRITO_FORM,CADER_FORM,IFERROR(INDEX(BS:BS,MATCH(DAY(F770),BR:BR,0),1),DAY(F770)),IFERROR(INDEX(BS:BS,MATCH(MONTH(F770),BR:BR,0),1),MONTH(F770)),YEAR(F770),G770),""))</f>
        <v/>
      </c>
      <c r="K770" s="2" t="str">
        <f>IFERROR(INDEX('padron cfe'!C:C,MATCH(DATOS!C770,'padron cfe'!A:A,0),1),"")</f>
        <v/>
      </c>
      <c r="L770" s="4" t="str">
        <f>IFERROR(IF(VLOOKUP(J770,J$2:L769,3,0)=0,"",VLOOKUP(J770,J$2:L769,3,0)),"")</f>
        <v/>
      </c>
      <c r="M770" s="4" t="str">
        <f>IFERROR(IF(VLOOKUP(J770,J$2:M769,4,0)=0,"",VLOOKUP(J770,J$2:M769,4,0)),"")</f>
        <v/>
      </c>
      <c r="Q770" s="5" t="str">
        <f t="shared" si="152"/>
        <v/>
      </c>
      <c r="S770"/>
      <c r="T770" s="2" t="str">
        <f>IFERROR(INDEX('padron cfe'!D:D,MATCH(DATOS!C770,'padron cfe'!A:A,0),1),"")</f>
        <v/>
      </c>
      <c r="Y770" s="3"/>
      <c r="AA770" s="4" t="str">
        <f t="shared" ref="AA770:AA833" si="154">IF(Z770="","",(Z770*0.746*365*24)*0.75+438)</f>
        <v/>
      </c>
      <c r="AE770" s="2" t="str">
        <f>IFERROR(IF(INDEX(AE$1:AE769,MATCH(J770,J$1:J769,0),1)=0,"",INDEX(AE$1:AE769,MATCH(J770,J$1:J769,0),1)),"")</f>
        <v/>
      </c>
      <c r="AF770" s="2" t="str">
        <f>IFERROR(IF(INDEX(AF$1:AF769,MATCH(J770,J$1:J769,0),1)=0,"",INDEX(AF$1:AF769,MATCH(J770,J$1:J769,0),1)),"")</f>
        <v/>
      </c>
      <c r="AG770" s="2" t="str">
        <f>IFERROR(IF(INDEX(AG$1:AG769,MATCH(J770,J$1:J769,0),1)=0,"",INDEX(AG$1:AG769,MATCH(J770,J$1:J769,0),1)),"")</f>
        <v/>
      </c>
      <c r="AU770" s="7"/>
      <c r="AW770" s="66"/>
      <c r="AX770" s="66"/>
      <c r="AY770" s="66"/>
      <c r="AZ770" s="78"/>
      <c r="BA770" s="66"/>
      <c r="BB770" s="66"/>
      <c r="BC770" s="4"/>
      <c r="BD770" s="69"/>
      <c r="BG770" s="9"/>
      <c r="BM770" s="7" t="str">
        <f t="shared" ref="BM770:BM833" ca="1" si="155">IFERROR(IF(BG770="","",IF(BC770=5,"",IF(BG770-TODAY()&gt;0,"VIGENTE","VENCIDO"))),"")</f>
        <v/>
      </c>
      <c r="BN770" s="75" t="str">
        <f t="shared" ref="BN770:BN833" si="156">IFERROR(IF(BD770=0,"",BD770/6000),"")</f>
        <v/>
      </c>
      <c r="BO770" s="75" t="str">
        <f t="shared" ref="BO770:BO833" si="157">IFERROR(IF(VALUE(AU770)&gt;VALUE(APERTURA_VENTANILLA),"OK",""),"")</f>
        <v/>
      </c>
      <c r="BT770" s="5"/>
      <c r="BU770" s="4" t="str">
        <f>IF(IFERROR(VLOOKUP(C770,C771:C$1993,1,0),"")="","",COUNTIF(C:C,C770))</f>
        <v/>
      </c>
      <c r="BW770" s="5"/>
      <c r="BX770" s="5"/>
      <c r="BY770" s="5" t="str">
        <f>IF(B770="","",IF(BU770="",1+(MAX(BY$2:BY769)),""))</f>
        <v/>
      </c>
      <c r="BZ770" s="5" t="str">
        <f t="shared" ref="BZ770:BZ833" si="158">IF(BY770="","",AA770)</f>
        <v/>
      </c>
      <c r="CA770" s="5" t="str">
        <f t="shared" ref="CA770:CA833" si="159">IF(BY770="","",H770)</f>
        <v/>
      </c>
      <c r="CB770" s="14" t="str">
        <f t="shared" ref="CB770:CB833" si="160">IF(BY770="","",C770)</f>
        <v/>
      </c>
      <c r="CC770" s="25"/>
      <c r="CD770" s="15"/>
      <c r="CE770" s="5" t="str">
        <f t="shared" si="150"/>
        <v/>
      </c>
      <c r="CG770" s="5"/>
      <c r="CH770" s="5" t="str">
        <f t="shared" ref="CH770:CH833" si="161">IFERROR(RANK(CJ770,CJ$2:CJ$1493,1),"")</f>
        <v/>
      </c>
      <c r="CI770" s="5" t="str">
        <f>IF(J770="","",IFERROR(IF(VLOOKUP(J770,J$2:J769,1,0)=0,"",""),J770))</f>
        <v/>
      </c>
      <c r="CJ770" s="22" t="str">
        <f>IF(CI770="","",(IFERROR(VLOOKUP(MID(CI770,1,1),$DA$2:DE$28,3,0),0)+IFERROR(VLOOKUP(MID(CI770,2,1),DA$2:DE$28,4,0),0)+IFERROR(VLOOKUP(MID(CI770,3,1),DA$2:DE$28,5,0),0)+(ROW(CI770)/1000000000000)))</f>
        <v/>
      </c>
      <c r="CK770" s="5"/>
      <c r="CL770" s="5">
        <v>769</v>
      </c>
      <c r="CM770" s="5" t="str">
        <f>IFERROR(VLOOKUP(CL770,CH$2:CI1846,2,0),"")</f>
        <v/>
      </c>
      <c r="CN770" s="5"/>
      <c r="CP770" s="5"/>
      <c r="DG770" s="5" t="e">
        <f>IF(REPORTE!AH$2="si",IF(C770=VALUE(REPORTE!C$22),IF(SUM(DG771:DG$1993),CONCATENATE(INT(B770),", "),INT(B770)),""),IF(C770=VALUE(REPORTE!C$21),IF(SUM(DG771:DG$1993),CONCATENATE(INT(B770),", "),INT(B770)),""))</f>
        <v>#VALUE!</v>
      </c>
      <c r="DK770" s="5"/>
      <c r="DL770" s="5"/>
      <c r="DM770" s="5"/>
      <c r="DN770" s="5"/>
    </row>
    <row r="771" spans="1:118" x14ac:dyDescent="0.25">
      <c r="A771" s="4" t="str">
        <f t="shared" ca="1" si="153"/>
        <v/>
      </c>
      <c r="B771" s="3"/>
      <c r="D771" s="1" t="str">
        <f>IFERROR(INDEX('padron cfe'!B:B,MATCH(DATOS!C771,'padron cfe'!A:A,0),1),"")</f>
        <v/>
      </c>
      <c r="H771" s="5" t="str">
        <f>IF(F771="","",IFERROR(CONCATENATE("PEUA",VLOOKUP(ESTADO,REPORTE!AV$2:AW$33,2,0),DIDTRITO_FORM,CADER_FORM,IFERROR(INDEX(BS:BS,MATCH(DAY(F771),BR:BR,0),1),DAY(F771)),IFERROR(INDEX(BS:BS,MATCH(MONTH(F771),BR:BR,0),1),MONTH(F771)),YEAR(F771),G771),""))</f>
        <v/>
      </c>
      <c r="K771" s="2" t="str">
        <f>IFERROR(INDEX('padron cfe'!C:C,MATCH(DATOS!C771,'padron cfe'!A:A,0),1),"")</f>
        <v/>
      </c>
      <c r="L771" s="4" t="str">
        <f>IFERROR(IF(VLOOKUP(J771,J$2:L770,3,0)=0,"",VLOOKUP(J771,J$2:L770,3,0)),"")</f>
        <v/>
      </c>
      <c r="M771" s="4" t="str">
        <f>IFERROR(IF(VLOOKUP(J771,J$2:M770,4,0)=0,"",VLOOKUP(J771,J$2:M770,4,0)),"")</f>
        <v/>
      </c>
      <c r="Q771" s="5" t="str">
        <f t="shared" si="152"/>
        <v/>
      </c>
      <c r="S771"/>
      <c r="T771" s="2" t="str">
        <f>IFERROR(INDEX('padron cfe'!D:D,MATCH(DATOS!C771,'padron cfe'!A:A,0),1),"")</f>
        <v/>
      </c>
      <c r="Y771" s="3"/>
      <c r="AA771" s="4" t="str">
        <f t="shared" si="154"/>
        <v/>
      </c>
      <c r="AE771" s="2" t="str">
        <f>IFERROR(IF(INDEX(AE$1:AE770,MATCH(J771,J$1:J770,0),1)=0,"",INDEX(AE$1:AE770,MATCH(J771,J$1:J770,0),1)),"")</f>
        <v/>
      </c>
      <c r="AF771" s="2" t="str">
        <f>IFERROR(IF(INDEX(AF$1:AF770,MATCH(J771,J$1:J770,0),1)=0,"",INDEX(AF$1:AF770,MATCH(J771,J$1:J770,0),1)),"")</f>
        <v/>
      </c>
      <c r="AG771" s="2" t="str">
        <f>IFERROR(IF(INDEX(AG$1:AG770,MATCH(J771,J$1:J770,0),1)=0,"",INDEX(AG$1:AG770,MATCH(J771,J$1:J770,0),1)),"")</f>
        <v/>
      </c>
      <c r="AU771" s="7"/>
      <c r="AW771" s="66"/>
      <c r="AX771" s="66"/>
      <c r="AY771" s="66"/>
      <c r="AZ771" s="78"/>
      <c r="BA771" s="66"/>
      <c r="BB771" s="66"/>
      <c r="BC771" s="4"/>
      <c r="BD771" s="69"/>
      <c r="BG771" s="9"/>
      <c r="BM771" s="7" t="str">
        <f t="shared" ca="1" si="155"/>
        <v/>
      </c>
      <c r="BN771" s="75" t="str">
        <f t="shared" si="156"/>
        <v/>
      </c>
      <c r="BO771" s="75" t="str">
        <f t="shared" si="157"/>
        <v/>
      </c>
      <c r="BT771" s="5"/>
      <c r="BU771" s="4" t="str">
        <f>IF(IFERROR(VLOOKUP(C771,C772:C$1993,1,0),"")="","",COUNTIF(C:C,C771))</f>
        <v/>
      </c>
      <c r="BW771" s="5"/>
      <c r="BX771" s="5"/>
      <c r="BY771" s="5" t="str">
        <f>IF(B771="","",IF(BU771="",1+(MAX(BY$2:BY770)),""))</f>
        <v/>
      </c>
      <c r="BZ771" s="5" t="str">
        <f t="shared" si="158"/>
        <v/>
      </c>
      <c r="CA771" s="5" t="str">
        <f t="shared" si="159"/>
        <v/>
      </c>
      <c r="CB771" s="14" t="str">
        <f t="shared" si="160"/>
        <v/>
      </c>
      <c r="CC771" s="25"/>
      <c r="CD771" s="15"/>
      <c r="CE771" s="5" t="str">
        <f t="shared" si="150"/>
        <v/>
      </c>
      <c r="CG771" s="5"/>
      <c r="CH771" s="5" t="str">
        <f t="shared" si="161"/>
        <v/>
      </c>
      <c r="CI771" s="5" t="str">
        <f>IF(J771="","",IFERROR(IF(VLOOKUP(J771,J$2:J770,1,0)=0,"",""),J771))</f>
        <v/>
      </c>
      <c r="CJ771" s="22" t="str">
        <f>IF(CI771="","",(IFERROR(VLOOKUP(MID(CI771,1,1),$DA$2:DE$28,3,0),0)+IFERROR(VLOOKUP(MID(CI771,2,1),DA$2:DE$28,4,0),0)+IFERROR(VLOOKUP(MID(CI771,3,1),DA$2:DE$28,5,0),0)+(ROW(CI771)/1000000000000)))</f>
        <v/>
      </c>
      <c r="CK771" s="5"/>
      <c r="CL771" s="5">
        <v>770</v>
      </c>
      <c r="CM771" s="5" t="str">
        <f>IFERROR(VLOOKUP(CL771,CH$2:CI1847,2,0),"")</f>
        <v/>
      </c>
      <c r="CN771" s="5"/>
      <c r="CP771" s="5"/>
      <c r="DG771" s="5" t="e">
        <f>IF(REPORTE!AH$2="si",IF(C771=VALUE(REPORTE!C$22),IF(SUM(DG772:DG$1993),CONCATENATE(INT(B771),", "),INT(B771)),""),IF(C771=VALUE(REPORTE!C$21),IF(SUM(DG772:DG$1993),CONCATENATE(INT(B771),", "),INT(B771)),""))</f>
        <v>#VALUE!</v>
      </c>
      <c r="DK771" s="5"/>
      <c r="DL771" s="5"/>
      <c r="DM771" s="5"/>
      <c r="DN771" s="5"/>
    </row>
    <row r="772" spans="1:118" x14ac:dyDescent="0.25">
      <c r="A772" s="4" t="str">
        <f t="shared" ca="1" si="153"/>
        <v/>
      </c>
      <c r="B772" s="3"/>
      <c r="D772" s="1" t="str">
        <f>IFERROR(INDEX('padron cfe'!B:B,MATCH(DATOS!C772,'padron cfe'!A:A,0),1),"")</f>
        <v/>
      </c>
      <c r="H772" s="5" t="str">
        <f>IF(F772="","",IFERROR(CONCATENATE("PEUA",VLOOKUP(ESTADO,REPORTE!AV$2:AW$33,2,0),DIDTRITO_FORM,CADER_FORM,IFERROR(INDEX(BS:BS,MATCH(DAY(F772),BR:BR,0),1),DAY(F772)),IFERROR(INDEX(BS:BS,MATCH(MONTH(F772),BR:BR,0),1),MONTH(F772)),YEAR(F772),G772),""))</f>
        <v/>
      </c>
      <c r="K772" s="2" t="str">
        <f>IFERROR(INDEX('padron cfe'!C:C,MATCH(DATOS!C772,'padron cfe'!A:A,0),1),"")</f>
        <v/>
      </c>
      <c r="L772" s="4" t="str">
        <f>IFERROR(IF(VLOOKUP(J772,J$2:L771,3,0)=0,"",VLOOKUP(J772,J$2:L771,3,0)),"")</f>
        <v/>
      </c>
      <c r="M772" s="4" t="str">
        <f>IFERROR(IF(VLOOKUP(J772,J$2:M771,4,0)=0,"",VLOOKUP(J772,J$2:M771,4,0)),"")</f>
        <v/>
      </c>
      <c r="Q772" s="5" t="str">
        <f t="shared" si="152"/>
        <v/>
      </c>
      <c r="S772"/>
      <c r="T772" s="2" t="str">
        <f>IFERROR(INDEX('padron cfe'!D:D,MATCH(DATOS!C772,'padron cfe'!A:A,0),1),"")</f>
        <v/>
      </c>
      <c r="Y772" s="3"/>
      <c r="AA772" s="4" t="str">
        <f t="shared" si="154"/>
        <v/>
      </c>
      <c r="AE772" s="2" t="str">
        <f>IFERROR(IF(INDEX(AE$1:AE771,MATCH(J772,J$1:J771,0),1)=0,"",INDEX(AE$1:AE771,MATCH(J772,J$1:J771,0),1)),"")</f>
        <v/>
      </c>
      <c r="AF772" s="2" t="str">
        <f>IFERROR(IF(INDEX(AF$1:AF771,MATCH(J772,J$1:J771,0),1)=0,"",INDEX(AF$1:AF771,MATCH(J772,J$1:J771,0),1)),"")</f>
        <v/>
      </c>
      <c r="AG772" s="2" t="str">
        <f>IFERROR(IF(INDEX(AG$1:AG771,MATCH(J772,J$1:J771,0),1)=0,"",INDEX(AG$1:AG771,MATCH(J772,J$1:J771,0),1)),"")</f>
        <v/>
      </c>
      <c r="AU772" s="7"/>
      <c r="AW772" s="66"/>
      <c r="AX772" s="66"/>
      <c r="AY772" s="66"/>
      <c r="AZ772" s="78"/>
      <c r="BA772" s="66"/>
      <c r="BB772" s="66"/>
      <c r="BC772" s="4"/>
      <c r="BD772" s="69"/>
      <c r="BG772" s="9"/>
      <c r="BM772" s="7" t="str">
        <f t="shared" ca="1" si="155"/>
        <v/>
      </c>
      <c r="BN772" s="75" t="str">
        <f t="shared" si="156"/>
        <v/>
      </c>
      <c r="BO772" s="75" t="str">
        <f t="shared" si="157"/>
        <v/>
      </c>
      <c r="BT772" s="5"/>
      <c r="BU772" s="4" t="str">
        <f>IF(IFERROR(VLOOKUP(C772,C773:C$1993,1,0),"")="","",COUNTIF(C:C,C772))</f>
        <v/>
      </c>
      <c r="BW772" s="5"/>
      <c r="BX772" s="5"/>
      <c r="BY772" s="5" t="str">
        <f>IF(B772="","",IF(BU772="",1+(MAX(BY$2:BY771)),""))</f>
        <v/>
      </c>
      <c r="BZ772" s="5" t="str">
        <f t="shared" si="158"/>
        <v/>
      </c>
      <c r="CA772" s="5" t="str">
        <f t="shared" si="159"/>
        <v/>
      </c>
      <c r="CB772" s="14" t="str">
        <f t="shared" si="160"/>
        <v/>
      </c>
      <c r="CC772" s="25"/>
      <c r="CD772" s="15"/>
      <c r="CE772" s="5" t="str">
        <f t="shared" si="150"/>
        <v/>
      </c>
      <c r="CG772" s="5"/>
      <c r="CH772" s="5" t="str">
        <f t="shared" si="161"/>
        <v/>
      </c>
      <c r="CI772" s="5" t="str">
        <f>IF(J772="","",IFERROR(IF(VLOOKUP(J772,J$2:J771,1,0)=0,"",""),J772))</f>
        <v/>
      </c>
      <c r="CJ772" s="22" t="str">
        <f>IF(CI772="","",(IFERROR(VLOOKUP(MID(CI772,1,1),$DA$2:DE$28,3,0),0)+IFERROR(VLOOKUP(MID(CI772,2,1),DA$2:DE$28,4,0),0)+IFERROR(VLOOKUP(MID(CI772,3,1),DA$2:DE$28,5,0),0)+(ROW(CI772)/1000000000000)))</f>
        <v/>
      </c>
      <c r="CK772" s="5"/>
      <c r="CL772" s="5">
        <v>771</v>
      </c>
      <c r="CM772" s="5" t="str">
        <f>IFERROR(VLOOKUP(CL772,CH$2:CI1848,2,0),"")</f>
        <v/>
      </c>
      <c r="CN772" s="5"/>
      <c r="CP772" s="5"/>
      <c r="DG772" s="5" t="e">
        <f>IF(REPORTE!AH$2="si",IF(C772=VALUE(REPORTE!C$22),IF(SUM(DG773:DG$1993),CONCATENATE(INT(B772),", "),INT(B772)),""),IF(C772=VALUE(REPORTE!C$21),IF(SUM(DG773:DG$1993),CONCATENATE(INT(B772),", "),INT(B772)),""))</f>
        <v>#VALUE!</v>
      </c>
      <c r="DK772" s="5"/>
      <c r="DL772" s="5"/>
      <c r="DM772" s="5"/>
      <c r="DN772" s="5"/>
    </row>
    <row r="773" spans="1:118" x14ac:dyDescent="0.25">
      <c r="A773" s="4" t="str">
        <f t="shared" ca="1" si="153"/>
        <v/>
      </c>
      <c r="B773" s="3"/>
      <c r="D773" s="1" t="str">
        <f>IFERROR(INDEX('padron cfe'!B:B,MATCH(DATOS!C773,'padron cfe'!A:A,0),1),"")</f>
        <v/>
      </c>
      <c r="H773" s="5" t="str">
        <f>IF(F773="","",IFERROR(CONCATENATE("PEUA",VLOOKUP(ESTADO,REPORTE!AV$2:AW$33,2,0),DIDTRITO_FORM,CADER_FORM,IFERROR(INDEX(BS:BS,MATCH(DAY(F773),BR:BR,0),1),DAY(F773)),IFERROR(INDEX(BS:BS,MATCH(MONTH(F773),BR:BR,0),1),MONTH(F773)),YEAR(F773),G773),""))</f>
        <v/>
      </c>
      <c r="K773" s="2" t="str">
        <f>IFERROR(INDEX('padron cfe'!C:C,MATCH(DATOS!C773,'padron cfe'!A:A,0),1),"")</f>
        <v/>
      </c>
      <c r="L773" s="4" t="str">
        <f>IFERROR(IF(VLOOKUP(J773,J$2:L772,3,0)=0,"",VLOOKUP(J773,J$2:L772,3,0)),"")</f>
        <v/>
      </c>
      <c r="M773" s="4" t="str">
        <f>IFERROR(IF(VLOOKUP(J773,J$2:M772,4,0)=0,"",VLOOKUP(J773,J$2:M772,4,0)),"")</f>
        <v/>
      </c>
      <c r="Q773" s="5" t="str">
        <f t="shared" si="152"/>
        <v/>
      </c>
      <c r="S773"/>
      <c r="T773" s="2" t="str">
        <f>IFERROR(INDEX('padron cfe'!D:D,MATCH(DATOS!C773,'padron cfe'!A:A,0),1),"")</f>
        <v/>
      </c>
      <c r="Y773" s="3"/>
      <c r="AA773" s="4" t="str">
        <f t="shared" si="154"/>
        <v/>
      </c>
      <c r="AE773" s="2" t="str">
        <f>IFERROR(IF(INDEX(AE$1:AE772,MATCH(J773,J$1:J772,0),1)=0,"",INDEX(AE$1:AE772,MATCH(J773,J$1:J772,0),1)),"")</f>
        <v/>
      </c>
      <c r="AF773" s="2" t="str">
        <f>IFERROR(IF(INDEX(AF$1:AF772,MATCH(J773,J$1:J772,0),1)=0,"",INDEX(AF$1:AF772,MATCH(J773,J$1:J772,0),1)),"")</f>
        <v/>
      </c>
      <c r="AG773" s="2" t="str">
        <f>IFERROR(IF(INDEX(AG$1:AG772,MATCH(J773,J$1:J772,0),1)=0,"",INDEX(AG$1:AG772,MATCH(J773,J$1:J772,0),1)),"")</f>
        <v/>
      </c>
      <c r="AU773" s="7"/>
      <c r="AW773" s="66"/>
      <c r="AX773" s="66"/>
      <c r="AY773" s="66"/>
      <c r="AZ773" s="78"/>
      <c r="BA773" s="66"/>
      <c r="BB773" s="66"/>
      <c r="BC773" s="4"/>
      <c r="BD773" s="69"/>
      <c r="BG773" s="9"/>
      <c r="BM773" s="7" t="str">
        <f t="shared" ca="1" si="155"/>
        <v/>
      </c>
      <c r="BN773" s="75" t="str">
        <f t="shared" si="156"/>
        <v/>
      </c>
      <c r="BO773" s="75" t="str">
        <f t="shared" si="157"/>
        <v/>
      </c>
      <c r="BT773" s="5"/>
      <c r="BU773" s="4" t="str">
        <f>IF(IFERROR(VLOOKUP(C773,C774:C$1993,1,0),"")="","",COUNTIF(C:C,C773))</f>
        <v/>
      </c>
      <c r="BW773" s="5"/>
      <c r="BX773" s="5"/>
      <c r="BY773" s="5" t="str">
        <f>IF(B773="","",IF(BU773="",1+(MAX(BY$2:BY772)),""))</f>
        <v/>
      </c>
      <c r="BZ773" s="5" t="str">
        <f t="shared" si="158"/>
        <v/>
      </c>
      <c r="CA773" s="5" t="str">
        <f t="shared" si="159"/>
        <v/>
      </c>
      <c r="CB773" s="14" t="str">
        <f t="shared" si="160"/>
        <v/>
      </c>
      <c r="CC773" s="25"/>
      <c r="CD773" s="15"/>
      <c r="CE773" s="5" t="str">
        <f t="shared" si="150"/>
        <v/>
      </c>
      <c r="CG773" s="5"/>
      <c r="CH773" s="5" t="str">
        <f t="shared" si="161"/>
        <v/>
      </c>
      <c r="CI773" s="5" t="str">
        <f>IF(J773="","",IFERROR(IF(VLOOKUP(J773,J$2:J772,1,0)=0,"",""),J773))</f>
        <v/>
      </c>
      <c r="CJ773" s="22" t="str">
        <f>IF(CI773="","",(IFERROR(VLOOKUP(MID(CI773,1,1),$DA$2:DE$28,3,0),0)+IFERROR(VLOOKUP(MID(CI773,2,1),DA$2:DE$28,4,0),0)+IFERROR(VLOOKUP(MID(CI773,3,1),DA$2:DE$28,5,0),0)+(ROW(CI773)/1000000000000)))</f>
        <v/>
      </c>
      <c r="CK773" s="5"/>
      <c r="CL773" s="5">
        <v>772</v>
      </c>
      <c r="CM773" s="5" t="str">
        <f>IFERROR(VLOOKUP(CL773,CH$2:CI1849,2,0),"")</f>
        <v/>
      </c>
      <c r="CN773" s="5"/>
      <c r="CP773" s="5"/>
      <c r="DG773" s="5" t="e">
        <f>IF(REPORTE!AH$2="si",IF(C773=VALUE(REPORTE!C$22),IF(SUM(DG774:DG$1993),CONCATENATE(INT(B773),", "),INT(B773)),""),IF(C773=VALUE(REPORTE!C$21),IF(SUM(DG774:DG$1993),CONCATENATE(INT(B773),", "),INT(B773)),""))</f>
        <v>#VALUE!</v>
      </c>
      <c r="DK773" s="5"/>
      <c r="DL773" s="5"/>
      <c r="DM773" s="5"/>
      <c r="DN773" s="5"/>
    </row>
    <row r="774" spans="1:118" x14ac:dyDescent="0.25">
      <c r="A774" s="4" t="str">
        <f t="shared" ca="1" si="153"/>
        <v/>
      </c>
      <c r="B774" s="3"/>
      <c r="D774" s="1" t="str">
        <f>IFERROR(INDEX('padron cfe'!B:B,MATCH(DATOS!C774,'padron cfe'!A:A,0),1),"")</f>
        <v/>
      </c>
      <c r="H774" s="5" t="str">
        <f>IF(F774="","",IFERROR(CONCATENATE("PEUA",VLOOKUP(ESTADO,REPORTE!AV$2:AW$33,2,0),DIDTRITO_FORM,CADER_FORM,IFERROR(INDEX(BS:BS,MATCH(DAY(F774),BR:BR,0),1),DAY(F774)),IFERROR(INDEX(BS:BS,MATCH(MONTH(F774),BR:BR,0),1),MONTH(F774)),YEAR(F774),G774),""))</f>
        <v/>
      </c>
      <c r="K774" s="2" t="str">
        <f>IFERROR(INDEX('padron cfe'!C:C,MATCH(DATOS!C774,'padron cfe'!A:A,0),1),"")</f>
        <v/>
      </c>
      <c r="L774" s="4" t="str">
        <f>IFERROR(IF(VLOOKUP(J774,J$2:L773,3,0)=0,"",VLOOKUP(J774,J$2:L773,3,0)),"")</f>
        <v/>
      </c>
      <c r="M774" s="4" t="str">
        <f>IFERROR(IF(VLOOKUP(J774,J$2:M773,4,0)=0,"",VLOOKUP(J774,J$2:M773,4,0)),"")</f>
        <v/>
      </c>
      <c r="Q774" s="5" t="str">
        <f t="shared" si="152"/>
        <v/>
      </c>
      <c r="S774"/>
      <c r="T774" s="2" t="str">
        <f>IFERROR(INDEX('padron cfe'!D:D,MATCH(DATOS!C774,'padron cfe'!A:A,0),1),"")</f>
        <v/>
      </c>
      <c r="Y774" s="3"/>
      <c r="AA774" s="4" t="str">
        <f t="shared" si="154"/>
        <v/>
      </c>
      <c r="AE774" s="2" t="str">
        <f>IFERROR(IF(INDEX(AE$1:AE773,MATCH(J774,J$1:J773,0),1)=0,"",INDEX(AE$1:AE773,MATCH(J774,J$1:J773,0),1)),"")</f>
        <v/>
      </c>
      <c r="AF774" s="2" t="str">
        <f>IFERROR(IF(INDEX(AF$1:AF773,MATCH(J774,J$1:J773,0),1)=0,"",INDEX(AF$1:AF773,MATCH(J774,J$1:J773,0),1)),"")</f>
        <v/>
      </c>
      <c r="AG774" s="2" t="str">
        <f>IFERROR(IF(INDEX(AG$1:AG773,MATCH(J774,J$1:J773,0),1)=0,"",INDEX(AG$1:AG773,MATCH(J774,J$1:J773,0),1)),"")</f>
        <v/>
      </c>
      <c r="AU774" s="7"/>
      <c r="AW774" s="66"/>
      <c r="AX774" s="66"/>
      <c r="AY774" s="66"/>
      <c r="AZ774" s="78"/>
      <c r="BA774" s="66"/>
      <c r="BB774" s="66"/>
      <c r="BC774" s="4"/>
      <c r="BD774" s="69"/>
      <c r="BG774" s="9"/>
      <c r="BM774" s="7" t="str">
        <f t="shared" ca="1" si="155"/>
        <v/>
      </c>
      <c r="BN774" s="75" t="str">
        <f t="shared" si="156"/>
        <v/>
      </c>
      <c r="BO774" s="75" t="str">
        <f t="shared" si="157"/>
        <v/>
      </c>
      <c r="BT774" s="5"/>
      <c r="BU774" s="4" t="str">
        <f>IF(IFERROR(VLOOKUP(C774,C775:C$1993,1,0),"")="","",COUNTIF(C:C,C774))</f>
        <v/>
      </c>
      <c r="BW774" s="5"/>
      <c r="BX774" s="5"/>
      <c r="BY774" s="5" t="str">
        <f>IF(B774="","",IF(BU774="",1+(MAX(BY$2:BY773)),""))</f>
        <v/>
      </c>
      <c r="BZ774" s="5" t="str">
        <f t="shared" si="158"/>
        <v/>
      </c>
      <c r="CA774" s="5" t="str">
        <f t="shared" si="159"/>
        <v/>
      </c>
      <c r="CB774" s="14" t="str">
        <f t="shared" si="160"/>
        <v/>
      </c>
      <c r="CC774" s="25"/>
      <c r="CD774" s="15"/>
      <c r="CE774" s="5" t="str">
        <f t="shared" si="150"/>
        <v/>
      </c>
      <c r="CG774" s="5"/>
      <c r="CH774" s="5" t="str">
        <f t="shared" si="161"/>
        <v/>
      </c>
      <c r="CI774" s="5" t="str">
        <f>IF(J774="","",IFERROR(IF(VLOOKUP(J774,J$2:J773,1,0)=0,"",""),J774))</f>
        <v/>
      </c>
      <c r="CJ774" s="22" t="str">
        <f>IF(CI774="","",(IFERROR(VLOOKUP(MID(CI774,1,1),$DA$2:DE$28,3,0),0)+IFERROR(VLOOKUP(MID(CI774,2,1),DA$2:DE$28,4,0),0)+IFERROR(VLOOKUP(MID(CI774,3,1),DA$2:DE$28,5,0),0)+(ROW(CI774)/1000000000000)))</f>
        <v/>
      </c>
      <c r="CK774" s="5"/>
      <c r="CL774" s="5">
        <v>773</v>
      </c>
      <c r="CM774" s="5" t="str">
        <f>IFERROR(VLOOKUP(CL774,CH$2:CI1850,2,0),"")</f>
        <v/>
      </c>
      <c r="CN774" s="5"/>
      <c r="CP774" s="5"/>
      <c r="DG774" s="5" t="e">
        <f>IF(REPORTE!AH$2="si",IF(C774=VALUE(REPORTE!C$22),IF(SUM(DG775:DG$1993),CONCATENATE(INT(B774),", "),INT(B774)),""),IF(C774=VALUE(REPORTE!C$21),IF(SUM(DG775:DG$1993),CONCATENATE(INT(B774),", "),INT(B774)),""))</f>
        <v>#VALUE!</v>
      </c>
      <c r="DK774" s="5"/>
      <c r="DL774" s="5"/>
      <c r="DM774" s="5"/>
      <c r="DN774" s="5"/>
    </row>
    <row r="775" spans="1:118" x14ac:dyDescent="0.25">
      <c r="A775" s="4" t="str">
        <f t="shared" ca="1" si="153"/>
        <v/>
      </c>
      <c r="B775" s="3"/>
      <c r="D775" s="1" t="str">
        <f>IFERROR(INDEX('padron cfe'!B:B,MATCH(DATOS!C775,'padron cfe'!A:A,0),1),"")</f>
        <v/>
      </c>
      <c r="H775" s="5" t="str">
        <f>IF(F775="","",IFERROR(CONCATENATE("PEUA",VLOOKUP(ESTADO,REPORTE!AV$2:AW$33,2,0),DIDTRITO_FORM,CADER_FORM,IFERROR(INDEX(BS:BS,MATCH(DAY(F775),BR:BR,0),1),DAY(F775)),IFERROR(INDEX(BS:BS,MATCH(MONTH(F775),BR:BR,0),1),MONTH(F775)),YEAR(F775),G775),""))</f>
        <v/>
      </c>
      <c r="K775" s="2" t="str">
        <f>IFERROR(INDEX('padron cfe'!C:C,MATCH(DATOS!C775,'padron cfe'!A:A,0),1),"")</f>
        <v/>
      </c>
      <c r="L775" s="4" t="str">
        <f>IFERROR(IF(VLOOKUP(J775,J$2:L774,3,0)=0,"",VLOOKUP(J775,J$2:L774,3,0)),"")</f>
        <v/>
      </c>
      <c r="M775" s="4" t="str">
        <f>IFERROR(IF(VLOOKUP(J775,J$2:M774,4,0)=0,"",VLOOKUP(J775,J$2:M774,4,0)),"")</f>
        <v/>
      </c>
      <c r="Q775" s="5" t="str">
        <f t="shared" si="152"/>
        <v/>
      </c>
      <c r="S775"/>
      <c r="T775" s="2" t="str">
        <f>IFERROR(INDEX('padron cfe'!D:D,MATCH(DATOS!C775,'padron cfe'!A:A,0),1),"")</f>
        <v/>
      </c>
      <c r="Y775" s="3"/>
      <c r="AA775" s="4" t="str">
        <f t="shared" si="154"/>
        <v/>
      </c>
      <c r="AE775" s="2" t="str">
        <f>IFERROR(IF(INDEX(AE$1:AE774,MATCH(J775,J$1:J774,0),1)=0,"",INDEX(AE$1:AE774,MATCH(J775,J$1:J774,0),1)),"")</f>
        <v/>
      </c>
      <c r="AF775" s="2" t="str">
        <f>IFERROR(IF(INDEX(AF$1:AF774,MATCH(J775,J$1:J774,0),1)=0,"",INDEX(AF$1:AF774,MATCH(J775,J$1:J774,0),1)),"")</f>
        <v/>
      </c>
      <c r="AG775" s="2" t="str">
        <f>IFERROR(IF(INDEX(AG$1:AG774,MATCH(J775,J$1:J774,0),1)=0,"",INDEX(AG$1:AG774,MATCH(J775,J$1:J774,0),1)),"")</f>
        <v/>
      </c>
      <c r="AU775" s="7"/>
      <c r="AW775" s="66"/>
      <c r="AX775" s="66"/>
      <c r="AY775" s="66"/>
      <c r="AZ775" s="78"/>
      <c r="BA775" s="66"/>
      <c r="BB775" s="66"/>
      <c r="BC775" s="4"/>
      <c r="BD775" s="69"/>
      <c r="BG775" s="9"/>
      <c r="BM775" s="7" t="str">
        <f t="shared" ca="1" si="155"/>
        <v/>
      </c>
      <c r="BN775" s="75" t="str">
        <f t="shared" si="156"/>
        <v/>
      </c>
      <c r="BO775" s="75" t="str">
        <f t="shared" si="157"/>
        <v/>
      </c>
      <c r="BT775" s="5"/>
      <c r="BU775" s="4" t="str">
        <f>IF(IFERROR(VLOOKUP(C775,C776:C$1993,1,0),"")="","",COUNTIF(C:C,C775))</f>
        <v/>
      </c>
      <c r="BW775" s="5"/>
      <c r="BX775" s="5"/>
      <c r="BY775" s="5" t="str">
        <f>IF(B775="","",IF(BU775="",1+(MAX(BY$2:BY774)),""))</f>
        <v/>
      </c>
      <c r="BZ775" s="5" t="str">
        <f t="shared" si="158"/>
        <v/>
      </c>
      <c r="CA775" s="5" t="str">
        <f t="shared" si="159"/>
        <v/>
      </c>
      <c r="CB775" s="14" t="str">
        <f t="shared" si="160"/>
        <v/>
      </c>
      <c r="CC775" s="25"/>
      <c r="CD775" s="15"/>
      <c r="CE775" s="5" t="str">
        <f t="shared" si="150"/>
        <v/>
      </c>
      <c r="CG775" s="5"/>
      <c r="CH775" s="5" t="str">
        <f t="shared" si="161"/>
        <v/>
      </c>
      <c r="CI775" s="5" t="str">
        <f>IF(J775="","",IFERROR(IF(VLOOKUP(J775,J$2:J774,1,0)=0,"",""),J775))</f>
        <v/>
      </c>
      <c r="CJ775" s="22" t="str">
        <f>IF(CI775="","",(IFERROR(VLOOKUP(MID(CI775,1,1),$DA$2:DE$28,3,0),0)+IFERROR(VLOOKUP(MID(CI775,2,1),DA$2:DE$28,4,0),0)+IFERROR(VLOOKUP(MID(CI775,3,1),DA$2:DE$28,5,0),0)+(ROW(CI775)/1000000000000)))</f>
        <v/>
      </c>
      <c r="CK775" s="5"/>
      <c r="CL775" s="5">
        <v>774</v>
      </c>
      <c r="CM775" s="5" t="str">
        <f>IFERROR(VLOOKUP(CL775,CH$2:CI1851,2,0),"")</f>
        <v/>
      </c>
      <c r="CN775" s="5"/>
      <c r="CP775" s="5"/>
      <c r="DG775" s="5" t="e">
        <f>IF(REPORTE!AH$2="si",IF(C775=VALUE(REPORTE!C$22),IF(SUM(DG776:DG$1993),CONCATENATE(INT(B775),", "),INT(B775)),""),IF(C775=VALUE(REPORTE!C$21),IF(SUM(DG776:DG$1993),CONCATENATE(INT(B775),", "),INT(B775)),""))</f>
        <v>#VALUE!</v>
      </c>
      <c r="DK775" s="5"/>
      <c r="DL775" s="5"/>
      <c r="DM775" s="5"/>
      <c r="DN775" s="5"/>
    </row>
    <row r="776" spans="1:118" x14ac:dyDescent="0.25">
      <c r="A776" s="4" t="str">
        <f t="shared" ca="1" si="153"/>
        <v/>
      </c>
      <c r="B776" s="3"/>
      <c r="D776" s="1" t="str">
        <f>IFERROR(INDEX('padron cfe'!B:B,MATCH(DATOS!C776,'padron cfe'!A:A,0),1),"")</f>
        <v/>
      </c>
      <c r="H776" s="5" t="str">
        <f>IF(F776="","",IFERROR(CONCATENATE("PEUA",VLOOKUP(ESTADO,REPORTE!AV$2:AW$33,2,0),DIDTRITO_FORM,CADER_FORM,IFERROR(INDEX(BS:BS,MATCH(DAY(F776),BR:BR,0),1),DAY(F776)),IFERROR(INDEX(BS:BS,MATCH(MONTH(F776),BR:BR,0),1),MONTH(F776)),YEAR(F776),G776),""))</f>
        <v/>
      </c>
      <c r="K776" s="2" t="str">
        <f>IFERROR(INDEX('padron cfe'!C:C,MATCH(DATOS!C776,'padron cfe'!A:A,0),1),"")</f>
        <v/>
      </c>
      <c r="L776" s="4" t="str">
        <f>IFERROR(IF(VLOOKUP(J776,J$2:L775,3,0)=0,"",VLOOKUP(J776,J$2:L775,3,0)),"")</f>
        <v/>
      </c>
      <c r="M776" s="4" t="str">
        <f>IFERROR(IF(VLOOKUP(J776,J$2:M775,4,0)=0,"",VLOOKUP(J776,J$2:M775,4,0)),"")</f>
        <v/>
      </c>
      <c r="Q776" s="5" t="str">
        <f t="shared" si="152"/>
        <v/>
      </c>
      <c r="S776"/>
      <c r="T776" s="2" t="str">
        <f>IFERROR(INDEX('padron cfe'!D:D,MATCH(DATOS!C776,'padron cfe'!A:A,0),1),"")</f>
        <v/>
      </c>
      <c r="Y776" s="3"/>
      <c r="AA776" s="4" t="str">
        <f t="shared" si="154"/>
        <v/>
      </c>
      <c r="AE776" s="2" t="str">
        <f>IFERROR(IF(INDEX(AE$1:AE775,MATCH(J776,J$1:J775,0),1)=0,"",INDEX(AE$1:AE775,MATCH(J776,J$1:J775,0),1)),"")</f>
        <v/>
      </c>
      <c r="AF776" s="2" t="str">
        <f>IFERROR(IF(INDEX(AF$1:AF775,MATCH(J776,J$1:J775,0),1)=0,"",INDEX(AF$1:AF775,MATCH(J776,J$1:J775,0),1)),"")</f>
        <v/>
      </c>
      <c r="AG776" s="2" t="str">
        <f>IFERROR(IF(INDEX(AG$1:AG775,MATCH(J776,J$1:J775,0),1)=0,"",INDEX(AG$1:AG775,MATCH(J776,J$1:J775,0),1)),"")</f>
        <v/>
      </c>
      <c r="AU776" s="7"/>
      <c r="AW776" s="66"/>
      <c r="AX776" s="66"/>
      <c r="AY776" s="66"/>
      <c r="AZ776" s="78"/>
      <c r="BA776" s="66"/>
      <c r="BB776" s="66"/>
      <c r="BC776" s="4"/>
      <c r="BD776" s="69"/>
      <c r="BG776" s="9"/>
      <c r="BM776" s="7" t="str">
        <f t="shared" ca="1" si="155"/>
        <v/>
      </c>
      <c r="BN776" s="75" t="str">
        <f t="shared" si="156"/>
        <v/>
      </c>
      <c r="BO776" s="75" t="str">
        <f t="shared" si="157"/>
        <v/>
      </c>
      <c r="BT776" s="5"/>
      <c r="BU776" s="4" t="str">
        <f>IF(IFERROR(VLOOKUP(C776,C777:C$1993,1,0),"")="","",COUNTIF(C:C,C776))</f>
        <v/>
      </c>
      <c r="BW776" s="5"/>
      <c r="BX776" s="5"/>
      <c r="BY776" s="5" t="str">
        <f>IF(B776="","",IF(BU776="",1+(MAX(BY$2:BY775)),""))</f>
        <v/>
      </c>
      <c r="BZ776" s="5" t="str">
        <f t="shared" si="158"/>
        <v/>
      </c>
      <c r="CA776" s="5" t="str">
        <f t="shared" si="159"/>
        <v/>
      </c>
      <c r="CB776" s="14" t="str">
        <f t="shared" si="160"/>
        <v/>
      </c>
      <c r="CC776" s="25"/>
      <c r="CD776" s="15"/>
      <c r="CE776" s="5" t="str">
        <f t="shared" si="150"/>
        <v/>
      </c>
      <c r="CG776" s="5"/>
      <c r="CH776" s="5" t="str">
        <f t="shared" si="161"/>
        <v/>
      </c>
      <c r="CI776" s="5" t="str">
        <f>IF(J776="","",IFERROR(IF(VLOOKUP(J776,J$2:J775,1,0)=0,"",""),J776))</f>
        <v/>
      </c>
      <c r="CJ776" s="22" t="str">
        <f>IF(CI776="","",(IFERROR(VLOOKUP(MID(CI776,1,1),$DA$2:DE$28,3,0),0)+IFERROR(VLOOKUP(MID(CI776,2,1),DA$2:DE$28,4,0),0)+IFERROR(VLOOKUP(MID(CI776,3,1),DA$2:DE$28,5,0),0)+(ROW(CI776)/1000000000000)))</f>
        <v/>
      </c>
      <c r="CK776" s="5"/>
      <c r="CL776" s="5">
        <v>775</v>
      </c>
      <c r="CM776" s="5" t="str">
        <f>IFERROR(VLOOKUP(CL776,CH$2:CI1852,2,0),"")</f>
        <v/>
      </c>
      <c r="CN776" s="5"/>
      <c r="CP776" s="5"/>
      <c r="DG776" s="5" t="e">
        <f>IF(REPORTE!AH$2="si",IF(C776=VALUE(REPORTE!C$22),IF(SUM(DG777:DG$1993),CONCATENATE(INT(B776),", "),INT(B776)),""),IF(C776=VALUE(REPORTE!C$21),IF(SUM(DG777:DG$1993),CONCATENATE(INT(B776),", "),INT(B776)),""))</f>
        <v>#VALUE!</v>
      </c>
      <c r="DK776" s="5"/>
      <c r="DL776" s="5"/>
      <c r="DM776" s="5"/>
      <c r="DN776" s="5"/>
    </row>
    <row r="777" spans="1:118" x14ac:dyDescent="0.25">
      <c r="A777" s="4" t="str">
        <f t="shared" ca="1" si="153"/>
        <v/>
      </c>
      <c r="B777" s="3"/>
      <c r="D777" s="1" t="str">
        <f>IFERROR(INDEX('padron cfe'!B:B,MATCH(DATOS!C777,'padron cfe'!A:A,0),1),"")</f>
        <v/>
      </c>
      <c r="H777" s="5" t="str">
        <f>IF(F777="","",IFERROR(CONCATENATE("PEUA",VLOOKUP(ESTADO,REPORTE!AV$2:AW$33,2,0),DIDTRITO_FORM,CADER_FORM,IFERROR(INDEX(BS:BS,MATCH(DAY(F777),BR:BR,0),1),DAY(F777)),IFERROR(INDEX(BS:BS,MATCH(MONTH(F777),BR:BR,0),1),MONTH(F777)),YEAR(F777),G777),""))</f>
        <v/>
      </c>
      <c r="K777" s="2" t="str">
        <f>IFERROR(INDEX('padron cfe'!C:C,MATCH(DATOS!C777,'padron cfe'!A:A,0),1),"")</f>
        <v/>
      </c>
      <c r="L777" s="4" t="str">
        <f>IFERROR(IF(VLOOKUP(J777,J$2:L776,3,0)=0,"",VLOOKUP(J777,J$2:L776,3,0)),"")</f>
        <v/>
      </c>
      <c r="M777" s="4" t="str">
        <f>IFERROR(IF(VLOOKUP(J777,J$2:M776,4,0)=0,"",VLOOKUP(J777,J$2:M776,4,0)),"")</f>
        <v/>
      </c>
      <c r="Q777" s="5" t="str">
        <f t="shared" si="152"/>
        <v/>
      </c>
      <c r="S777"/>
      <c r="T777" s="2" t="str">
        <f>IFERROR(INDEX('padron cfe'!D:D,MATCH(DATOS!C777,'padron cfe'!A:A,0),1),"")</f>
        <v/>
      </c>
      <c r="Y777" s="3"/>
      <c r="AA777" s="4" t="str">
        <f t="shared" si="154"/>
        <v/>
      </c>
      <c r="AE777" s="2" t="str">
        <f>IFERROR(IF(INDEX(AE$1:AE776,MATCH(J777,J$1:J776,0),1)=0,"",INDEX(AE$1:AE776,MATCH(J777,J$1:J776,0),1)),"")</f>
        <v/>
      </c>
      <c r="AF777" s="2" t="str">
        <f>IFERROR(IF(INDEX(AF$1:AF776,MATCH(J777,J$1:J776,0),1)=0,"",INDEX(AF$1:AF776,MATCH(J777,J$1:J776,0),1)),"")</f>
        <v/>
      </c>
      <c r="AG777" s="2" t="str">
        <f>IFERROR(IF(INDEX(AG$1:AG776,MATCH(J777,J$1:J776,0),1)=0,"",INDEX(AG$1:AG776,MATCH(J777,J$1:J776,0),1)),"")</f>
        <v/>
      </c>
      <c r="AU777" s="7"/>
      <c r="AW777" s="66"/>
      <c r="AX777" s="66"/>
      <c r="AY777" s="66"/>
      <c r="AZ777" s="78"/>
      <c r="BA777" s="66"/>
      <c r="BB777" s="66"/>
      <c r="BC777" s="4"/>
      <c r="BD777" s="69"/>
      <c r="BG777" s="9"/>
      <c r="BM777" s="7" t="str">
        <f t="shared" ca="1" si="155"/>
        <v/>
      </c>
      <c r="BN777" s="75" t="str">
        <f t="shared" si="156"/>
        <v/>
      </c>
      <c r="BO777" s="75" t="str">
        <f t="shared" si="157"/>
        <v/>
      </c>
      <c r="BT777" s="5"/>
      <c r="BU777" s="4" t="str">
        <f>IF(IFERROR(VLOOKUP(C777,C778:C$1993,1,0),"")="","",COUNTIF(C:C,C777))</f>
        <v/>
      </c>
      <c r="BW777" s="5"/>
      <c r="BX777" s="5"/>
      <c r="BY777" s="5" t="str">
        <f>IF(B777="","",IF(BU777="",1+(MAX(BY$2:BY776)),""))</f>
        <v/>
      </c>
      <c r="BZ777" s="5" t="str">
        <f t="shared" si="158"/>
        <v/>
      </c>
      <c r="CA777" s="5" t="str">
        <f t="shared" si="159"/>
        <v/>
      </c>
      <c r="CB777" s="14" t="str">
        <f t="shared" si="160"/>
        <v/>
      </c>
      <c r="CC777" s="25"/>
      <c r="CD777" s="15"/>
      <c r="CE777" s="5" t="str">
        <f t="shared" si="150"/>
        <v/>
      </c>
      <c r="CG777" s="5"/>
      <c r="CH777" s="5" t="str">
        <f t="shared" si="161"/>
        <v/>
      </c>
      <c r="CI777" s="5" t="str">
        <f>IF(J777="","",IFERROR(IF(VLOOKUP(J777,J$2:J776,1,0)=0,"",""),J777))</f>
        <v/>
      </c>
      <c r="CJ777" s="22" t="str">
        <f>IF(CI777="","",(IFERROR(VLOOKUP(MID(CI777,1,1),$DA$2:DE$28,3,0),0)+IFERROR(VLOOKUP(MID(CI777,2,1),DA$2:DE$28,4,0),0)+IFERROR(VLOOKUP(MID(CI777,3,1),DA$2:DE$28,5,0),0)+(ROW(CI777)/1000000000000)))</f>
        <v/>
      </c>
      <c r="CK777" s="5"/>
      <c r="CL777" s="5">
        <v>776</v>
      </c>
      <c r="CM777" s="5" t="str">
        <f>IFERROR(VLOOKUP(CL777,CH$2:CI1853,2,0),"")</f>
        <v/>
      </c>
      <c r="CN777" s="5"/>
      <c r="CP777" s="5"/>
      <c r="DG777" s="5" t="e">
        <f>IF(REPORTE!AH$2="si",IF(C777=VALUE(REPORTE!C$22),IF(SUM(DG778:DG$1993),CONCATENATE(INT(B777),", "),INT(B777)),""),IF(C777=VALUE(REPORTE!C$21),IF(SUM(DG778:DG$1993),CONCATENATE(INT(B777),", "),INT(B777)),""))</f>
        <v>#VALUE!</v>
      </c>
      <c r="DK777" s="5"/>
      <c r="DL777" s="5"/>
      <c r="DM777" s="5"/>
      <c r="DN777" s="5"/>
    </row>
    <row r="778" spans="1:118" x14ac:dyDescent="0.25">
      <c r="A778" s="4" t="str">
        <f t="shared" ca="1" si="153"/>
        <v/>
      </c>
      <c r="B778" s="3"/>
      <c r="D778" s="1" t="str">
        <f>IFERROR(INDEX('padron cfe'!B:B,MATCH(DATOS!C778,'padron cfe'!A:A,0),1),"")</f>
        <v/>
      </c>
      <c r="H778" s="5" t="str">
        <f>IF(F778="","",IFERROR(CONCATENATE("PEUA",VLOOKUP(ESTADO,REPORTE!AV$2:AW$33,2,0),DIDTRITO_FORM,CADER_FORM,IFERROR(INDEX(BS:BS,MATCH(DAY(F778),BR:BR,0),1),DAY(F778)),IFERROR(INDEX(BS:BS,MATCH(MONTH(F778),BR:BR,0),1),MONTH(F778)),YEAR(F778),G778),""))</f>
        <v/>
      </c>
      <c r="K778" s="2" t="str">
        <f>IFERROR(INDEX('padron cfe'!C:C,MATCH(DATOS!C778,'padron cfe'!A:A,0),1),"")</f>
        <v/>
      </c>
      <c r="L778" s="4" t="str">
        <f>IFERROR(IF(VLOOKUP(J778,J$2:L777,3,0)=0,"",VLOOKUP(J778,J$2:L777,3,0)),"")</f>
        <v/>
      </c>
      <c r="M778" s="4" t="str">
        <f>IFERROR(IF(VLOOKUP(J778,J$2:M777,4,0)=0,"",VLOOKUP(J778,J$2:M777,4,0)),"")</f>
        <v/>
      </c>
      <c r="Q778" s="5" t="str">
        <f t="shared" si="152"/>
        <v/>
      </c>
      <c r="S778"/>
      <c r="T778" s="2" t="str">
        <f>IFERROR(INDEX('padron cfe'!D:D,MATCH(DATOS!C778,'padron cfe'!A:A,0),1),"")</f>
        <v/>
      </c>
      <c r="Y778" s="3"/>
      <c r="AA778" s="4" t="str">
        <f t="shared" si="154"/>
        <v/>
      </c>
      <c r="AE778" s="2" t="str">
        <f>IFERROR(IF(INDEX(AE$1:AE777,MATCH(J778,J$1:J777,0),1)=0,"",INDEX(AE$1:AE777,MATCH(J778,J$1:J777,0),1)),"")</f>
        <v/>
      </c>
      <c r="AF778" s="2" t="str">
        <f>IFERROR(IF(INDEX(AF$1:AF777,MATCH(J778,J$1:J777,0),1)=0,"",INDEX(AF$1:AF777,MATCH(J778,J$1:J777,0),1)),"")</f>
        <v/>
      </c>
      <c r="AG778" s="2" t="str">
        <f>IFERROR(IF(INDEX(AG$1:AG777,MATCH(J778,J$1:J777,0),1)=0,"",INDEX(AG$1:AG777,MATCH(J778,J$1:J777,0),1)),"")</f>
        <v/>
      </c>
      <c r="AU778" s="7"/>
      <c r="AW778" s="66"/>
      <c r="AX778" s="66"/>
      <c r="AY778" s="66"/>
      <c r="AZ778" s="78"/>
      <c r="BA778" s="66"/>
      <c r="BB778" s="66"/>
      <c r="BC778" s="4"/>
      <c r="BD778" s="69"/>
      <c r="BG778" s="9"/>
      <c r="BM778" s="7" t="str">
        <f t="shared" ca="1" si="155"/>
        <v/>
      </c>
      <c r="BN778" s="75" t="str">
        <f t="shared" si="156"/>
        <v/>
      </c>
      <c r="BO778" s="75" t="str">
        <f t="shared" si="157"/>
        <v/>
      </c>
      <c r="BT778" s="5"/>
      <c r="BU778" s="4" t="str">
        <f>IF(IFERROR(VLOOKUP(C778,C779:C$1993,1,0),"")="","",COUNTIF(C:C,C778))</f>
        <v/>
      </c>
      <c r="BW778" s="5"/>
      <c r="BX778" s="5"/>
      <c r="BY778" s="5" t="str">
        <f>IF(B778="","",IF(BU778="",1+(MAX(BY$2:BY777)),""))</f>
        <v/>
      </c>
      <c r="BZ778" s="5" t="str">
        <f t="shared" si="158"/>
        <v/>
      </c>
      <c r="CA778" s="5" t="str">
        <f t="shared" si="159"/>
        <v/>
      </c>
      <c r="CB778" s="14" t="str">
        <f t="shared" si="160"/>
        <v/>
      </c>
      <c r="CC778" s="25"/>
      <c r="CD778" s="15"/>
      <c r="CE778" s="5" t="str">
        <f t="shared" si="150"/>
        <v/>
      </c>
      <c r="CG778" s="5"/>
      <c r="CH778" s="5" t="str">
        <f t="shared" si="161"/>
        <v/>
      </c>
      <c r="CI778" s="5" t="str">
        <f>IF(J778="","",IFERROR(IF(VLOOKUP(J778,J$2:J777,1,0)=0,"",""),J778))</f>
        <v/>
      </c>
      <c r="CJ778" s="22" t="str">
        <f>IF(CI778="","",(IFERROR(VLOOKUP(MID(CI778,1,1),$DA$2:DE$28,3,0),0)+IFERROR(VLOOKUP(MID(CI778,2,1),DA$2:DE$28,4,0),0)+IFERROR(VLOOKUP(MID(CI778,3,1),DA$2:DE$28,5,0),0)+(ROW(CI778)/1000000000000)))</f>
        <v/>
      </c>
      <c r="CK778" s="5"/>
      <c r="CL778" s="5">
        <v>777</v>
      </c>
      <c r="CM778" s="5" t="str">
        <f>IFERROR(VLOOKUP(CL778,CH$2:CI1854,2,0),"")</f>
        <v/>
      </c>
      <c r="CN778" s="5"/>
      <c r="CP778" s="5"/>
      <c r="DG778" s="5" t="e">
        <f>IF(REPORTE!AH$2="si",IF(C778=VALUE(REPORTE!C$22),IF(SUM(DG779:DG$1993),CONCATENATE(INT(B778),", "),INT(B778)),""),IF(C778=VALUE(REPORTE!C$21),IF(SUM(DG779:DG$1993),CONCATENATE(INT(B778),", "),INT(B778)),""))</f>
        <v>#VALUE!</v>
      </c>
      <c r="DK778" s="5"/>
      <c r="DL778" s="5"/>
      <c r="DM778" s="5"/>
      <c r="DN778" s="5"/>
    </row>
    <row r="779" spans="1:118" x14ac:dyDescent="0.25">
      <c r="A779" s="4" t="str">
        <f t="shared" ca="1" si="153"/>
        <v/>
      </c>
      <c r="B779" s="3"/>
      <c r="D779" s="1" t="str">
        <f>IFERROR(INDEX('padron cfe'!B:B,MATCH(DATOS!C779,'padron cfe'!A:A,0),1),"")</f>
        <v/>
      </c>
      <c r="H779" s="5" t="str">
        <f>IF(F779="","",IFERROR(CONCATENATE("PEUA",VLOOKUP(ESTADO,REPORTE!AV$2:AW$33,2,0),DIDTRITO_FORM,CADER_FORM,IFERROR(INDEX(BS:BS,MATCH(DAY(F779),BR:BR,0),1),DAY(F779)),IFERROR(INDEX(BS:BS,MATCH(MONTH(F779),BR:BR,0),1),MONTH(F779)),YEAR(F779),G779),""))</f>
        <v/>
      </c>
      <c r="K779" s="2" t="str">
        <f>IFERROR(INDEX('padron cfe'!C:C,MATCH(DATOS!C779,'padron cfe'!A:A,0),1),"")</f>
        <v/>
      </c>
      <c r="L779" s="4" t="str">
        <f>IFERROR(IF(VLOOKUP(J779,J$2:L778,3,0)=0,"",VLOOKUP(J779,J$2:L778,3,0)),"")</f>
        <v/>
      </c>
      <c r="M779" s="4" t="str">
        <f>IFERROR(IF(VLOOKUP(J779,J$2:M778,4,0)=0,"",VLOOKUP(J779,J$2:M778,4,0)),"")</f>
        <v/>
      </c>
      <c r="Q779" s="5" t="str">
        <f t="shared" si="152"/>
        <v/>
      </c>
      <c r="S779"/>
      <c r="T779" s="2" t="str">
        <f>IFERROR(INDEX('padron cfe'!D:D,MATCH(DATOS!C779,'padron cfe'!A:A,0),1),"")</f>
        <v/>
      </c>
      <c r="Y779" s="3"/>
      <c r="AA779" s="4" t="str">
        <f t="shared" si="154"/>
        <v/>
      </c>
      <c r="AE779" s="2" t="str">
        <f>IFERROR(IF(INDEX(AE$1:AE778,MATCH(J779,J$1:J778,0),1)=0,"",INDEX(AE$1:AE778,MATCH(J779,J$1:J778,0),1)),"")</f>
        <v/>
      </c>
      <c r="AF779" s="2" t="str">
        <f>IFERROR(IF(INDEX(AF$1:AF778,MATCH(J779,J$1:J778,0),1)=0,"",INDEX(AF$1:AF778,MATCH(J779,J$1:J778,0),1)),"")</f>
        <v/>
      </c>
      <c r="AG779" s="2" t="str">
        <f>IFERROR(IF(INDEX(AG$1:AG778,MATCH(J779,J$1:J778,0),1)=0,"",INDEX(AG$1:AG778,MATCH(J779,J$1:J778,0),1)),"")</f>
        <v/>
      </c>
      <c r="AU779" s="7"/>
      <c r="AW779" s="66"/>
      <c r="AX779" s="66"/>
      <c r="AY779" s="66"/>
      <c r="AZ779" s="78"/>
      <c r="BA779" s="66"/>
      <c r="BB779" s="66"/>
      <c r="BC779" s="4"/>
      <c r="BD779" s="69"/>
      <c r="BG779" s="9"/>
      <c r="BM779" s="7" t="str">
        <f t="shared" ca="1" si="155"/>
        <v/>
      </c>
      <c r="BN779" s="75" t="str">
        <f t="shared" si="156"/>
        <v/>
      </c>
      <c r="BO779" s="75" t="str">
        <f t="shared" si="157"/>
        <v/>
      </c>
      <c r="BT779" s="5"/>
      <c r="BU779" s="4" t="str">
        <f>IF(IFERROR(VLOOKUP(C779,C780:C$1993,1,0),"")="","",COUNTIF(C:C,C779))</f>
        <v/>
      </c>
      <c r="BW779" s="5"/>
      <c r="BX779" s="5"/>
      <c r="BY779" s="5" t="str">
        <f>IF(B779="","",IF(BU779="",1+(MAX(BY$2:BY778)),""))</f>
        <v/>
      </c>
      <c r="BZ779" s="5" t="str">
        <f t="shared" si="158"/>
        <v/>
      </c>
      <c r="CA779" s="5" t="str">
        <f t="shared" si="159"/>
        <v/>
      </c>
      <c r="CB779" s="14" t="str">
        <f t="shared" si="160"/>
        <v/>
      </c>
      <c r="CC779" s="25"/>
      <c r="CD779" s="15"/>
      <c r="CE779" s="5" t="str">
        <f t="shared" si="150"/>
        <v/>
      </c>
      <c r="CG779" s="5"/>
      <c r="CH779" s="5" t="str">
        <f t="shared" si="161"/>
        <v/>
      </c>
      <c r="CI779" s="5" t="str">
        <f>IF(J779="","",IFERROR(IF(VLOOKUP(J779,J$2:J778,1,0)=0,"",""),J779))</f>
        <v/>
      </c>
      <c r="CJ779" s="22" t="str">
        <f>IF(CI779="","",(IFERROR(VLOOKUP(MID(CI779,1,1),$DA$2:DE$28,3,0),0)+IFERROR(VLOOKUP(MID(CI779,2,1),DA$2:DE$28,4,0),0)+IFERROR(VLOOKUP(MID(CI779,3,1),DA$2:DE$28,5,0),0)+(ROW(CI779)/1000000000000)))</f>
        <v/>
      </c>
      <c r="CK779" s="5"/>
      <c r="CL779" s="5">
        <v>778</v>
      </c>
      <c r="CM779" s="5" t="str">
        <f>IFERROR(VLOOKUP(CL779,CH$2:CI1855,2,0),"")</f>
        <v/>
      </c>
      <c r="CN779" s="5"/>
      <c r="CP779" s="5"/>
      <c r="DG779" s="5" t="e">
        <f>IF(REPORTE!AH$2="si",IF(C779=VALUE(REPORTE!C$22),IF(SUM(DG780:DG$1993),CONCATENATE(INT(B779),", "),INT(B779)),""),IF(C779=VALUE(REPORTE!C$21),IF(SUM(DG780:DG$1993),CONCATENATE(INT(B779),", "),INT(B779)),""))</f>
        <v>#VALUE!</v>
      </c>
      <c r="DK779" s="5"/>
      <c r="DL779" s="5"/>
      <c r="DM779" s="5"/>
      <c r="DN779" s="5"/>
    </row>
    <row r="780" spans="1:118" x14ac:dyDescent="0.25">
      <c r="A780" s="4" t="str">
        <f t="shared" ca="1" si="153"/>
        <v/>
      </c>
      <c r="B780" s="3"/>
      <c r="D780" s="1" t="str">
        <f>IFERROR(INDEX('padron cfe'!B:B,MATCH(DATOS!C780,'padron cfe'!A:A,0),1),"")</f>
        <v/>
      </c>
      <c r="H780" s="5" t="str">
        <f>IF(F780="","",IFERROR(CONCATENATE("PEUA",VLOOKUP(ESTADO,REPORTE!AV$2:AW$33,2,0),DIDTRITO_FORM,CADER_FORM,IFERROR(INDEX(BS:BS,MATCH(DAY(F780),BR:BR,0),1),DAY(F780)),IFERROR(INDEX(BS:BS,MATCH(MONTH(F780),BR:BR,0),1),MONTH(F780)),YEAR(F780),G780),""))</f>
        <v/>
      </c>
      <c r="K780" s="2" t="str">
        <f>IFERROR(INDEX('padron cfe'!C:C,MATCH(DATOS!C780,'padron cfe'!A:A,0),1),"")</f>
        <v/>
      </c>
      <c r="L780" s="4" t="str">
        <f>IFERROR(IF(VLOOKUP(J780,J$2:L779,3,0)=0,"",VLOOKUP(J780,J$2:L779,3,0)),"")</f>
        <v/>
      </c>
      <c r="M780" s="4" t="str">
        <f>IFERROR(IF(VLOOKUP(J780,J$2:M779,4,0)=0,"",VLOOKUP(J780,J$2:M779,4,0)),"")</f>
        <v/>
      </c>
      <c r="Q780" s="5" t="str">
        <f t="shared" si="152"/>
        <v/>
      </c>
      <c r="S780"/>
      <c r="T780" s="2" t="str">
        <f>IFERROR(INDEX('padron cfe'!D:D,MATCH(DATOS!C780,'padron cfe'!A:A,0),1),"")</f>
        <v/>
      </c>
      <c r="Y780" s="3"/>
      <c r="AA780" s="4" t="str">
        <f t="shared" si="154"/>
        <v/>
      </c>
      <c r="AE780" s="2" t="str">
        <f>IFERROR(IF(INDEX(AE$1:AE779,MATCH(J780,J$1:J779,0),1)=0,"",INDEX(AE$1:AE779,MATCH(J780,J$1:J779,0),1)),"")</f>
        <v/>
      </c>
      <c r="AF780" s="2" t="str">
        <f>IFERROR(IF(INDEX(AF$1:AF779,MATCH(J780,J$1:J779,0),1)=0,"",INDEX(AF$1:AF779,MATCH(J780,J$1:J779,0),1)),"")</f>
        <v/>
      </c>
      <c r="AG780" s="2" t="str">
        <f>IFERROR(IF(INDEX(AG$1:AG779,MATCH(J780,J$1:J779,0),1)=0,"",INDEX(AG$1:AG779,MATCH(J780,J$1:J779,0),1)),"")</f>
        <v/>
      </c>
      <c r="AU780" s="7"/>
      <c r="AW780" s="66"/>
      <c r="AX780" s="66"/>
      <c r="AY780" s="66"/>
      <c r="AZ780" s="78"/>
      <c r="BA780" s="66"/>
      <c r="BB780" s="66"/>
      <c r="BC780" s="4"/>
      <c r="BD780" s="69"/>
      <c r="BG780" s="9"/>
      <c r="BM780" s="7" t="str">
        <f t="shared" ca="1" si="155"/>
        <v/>
      </c>
      <c r="BN780" s="75" t="str">
        <f t="shared" si="156"/>
        <v/>
      </c>
      <c r="BO780" s="75" t="str">
        <f t="shared" si="157"/>
        <v/>
      </c>
      <c r="BT780" s="5"/>
      <c r="BU780" s="4" t="str">
        <f>IF(IFERROR(VLOOKUP(C780,C781:C$1993,1,0),"")="","",COUNTIF(C:C,C780))</f>
        <v/>
      </c>
      <c r="BW780" s="5"/>
      <c r="BX780" s="5"/>
      <c r="BY780" s="5" t="str">
        <f>IF(B780="","",IF(BU780="",1+(MAX(BY$2:BY779)),""))</f>
        <v/>
      </c>
      <c r="BZ780" s="5" t="str">
        <f t="shared" si="158"/>
        <v/>
      </c>
      <c r="CA780" s="5" t="str">
        <f t="shared" si="159"/>
        <v/>
      </c>
      <c r="CB780" s="14" t="str">
        <f t="shared" si="160"/>
        <v/>
      </c>
      <c r="CC780" s="25"/>
      <c r="CD780" s="15"/>
      <c r="CE780" s="5" t="str">
        <f t="shared" si="150"/>
        <v/>
      </c>
      <c r="CG780" s="5"/>
      <c r="CH780" s="5" t="str">
        <f t="shared" si="161"/>
        <v/>
      </c>
      <c r="CI780" s="5" t="str">
        <f>IF(J780="","",IFERROR(IF(VLOOKUP(J780,J$2:J779,1,0)=0,"",""),J780))</f>
        <v/>
      </c>
      <c r="CJ780" s="22" t="str">
        <f>IF(CI780="","",(IFERROR(VLOOKUP(MID(CI780,1,1),$DA$2:DE$28,3,0),0)+IFERROR(VLOOKUP(MID(CI780,2,1),DA$2:DE$28,4,0),0)+IFERROR(VLOOKUP(MID(CI780,3,1),DA$2:DE$28,5,0),0)+(ROW(CI780)/1000000000000)))</f>
        <v/>
      </c>
      <c r="CK780" s="5"/>
      <c r="CL780" s="5">
        <v>779</v>
      </c>
      <c r="CM780" s="5" t="str">
        <f>IFERROR(VLOOKUP(CL780,CH$2:CI1856,2,0),"")</f>
        <v/>
      </c>
      <c r="CN780" s="5"/>
      <c r="CP780" s="5"/>
      <c r="DG780" s="5" t="e">
        <f>IF(REPORTE!AH$2="si",IF(C780=VALUE(REPORTE!C$22),IF(SUM(DG781:DG$1993),CONCATENATE(INT(B780),", "),INT(B780)),""),IF(C780=VALUE(REPORTE!C$21),IF(SUM(DG781:DG$1993),CONCATENATE(INT(B780),", "),INT(B780)),""))</f>
        <v>#VALUE!</v>
      </c>
      <c r="DK780" s="5"/>
      <c r="DL780" s="5"/>
      <c r="DM780" s="5"/>
      <c r="DN780" s="5"/>
    </row>
    <row r="781" spans="1:118" x14ac:dyDescent="0.25">
      <c r="A781" s="4" t="str">
        <f t="shared" ca="1" si="153"/>
        <v/>
      </c>
      <c r="B781" s="3"/>
      <c r="D781" s="1" t="str">
        <f>IFERROR(INDEX('padron cfe'!B:B,MATCH(DATOS!C781,'padron cfe'!A:A,0),1),"")</f>
        <v/>
      </c>
      <c r="H781" s="5" t="str">
        <f>IF(F781="","",IFERROR(CONCATENATE("PEUA",VLOOKUP(ESTADO,REPORTE!AV$2:AW$33,2,0),DIDTRITO_FORM,CADER_FORM,IFERROR(INDEX(BS:BS,MATCH(DAY(F781),BR:BR,0),1),DAY(F781)),IFERROR(INDEX(BS:BS,MATCH(MONTH(F781),BR:BR,0),1),MONTH(F781)),YEAR(F781),G781),""))</f>
        <v/>
      </c>
      <c r="K781" s="2" t="str">
        <f>IFERROR(INDEX('padron cfe'!C:C,MATCH(DATOS!C781,'padron cfe'!A:A,0),1),"")</f>
        <v/>
      </c>
      <c r="L781" s="4" t="str">
        <f>IFERROR(IF(VLOOKUP(J781,J$2:L780,3,0)=0,"",VLOOKUP(J781,J$2:L780,3,0)),"")</f>
        <v/>
      </c>
      <c r="M781" s="4" t="str">
        <f>IFERROR(IF(VLOOKUP(J781,J$2:M780,4,0)=0,"",VLOOKUP(J781,J$2:M780,4,0)),"")</f>
        <v/>
      </c>
      <c r="Q781" s="5" t="str">
        <f t="shared" si="152"/>
        <v/>
      </c>
      <c r="S781"/>
      <c r="T781" s="2" t="str">
        <f>IFERROR(INDEX('padron cfe'!D:D,MATCH(DATOS!C781,'padron cfe'!A:A,0),1),"")</f>
        <v/>
      </c>
      <c r="Y781" s="3"/>
      <c r="AA781" s="4" t="str">
        <f t="shared" si="154"/>
        <v/>
      </c>
      <c r="AE781" s="2" t="str">
        <f>IFERROR(IF(INDEX(AE$1:AE780,MATCH(J781,J$1:J780,0),1)=0,"",INDEX(AE$1:AE780,MATCH(J781,J$1:J780,0),1)),"")</f>
        <v/>
      </c>
      <c r="AF781" s="2" t="str">
        <f>IFERROR(IF(INDEX(AF$1:AF780,MATCH(J781,J$1:J780,0),1)=0,"",INDEX(AF$1:AF780,MATCH(J781,J$1:J780,0),1)),"")</f>
        <v/>
      </c>
      <c r="AG781" s="2" t="str">
        <f>IFERROR(IF(INDEX(AG$1:AG780,MATCH(J781,J$1:J780,0),1)=0,"",INDEX(AG$1:AG780,MATCH(J781,J$1:J780,0),1)),"")</f>
        <v/>
      </c>
      <c r="AU781" s="7"/>
      <c r="AW781" s="66"/>
      <c r="AX781" s="66"/>
      <c r="AY781" s="66"/>
      <c r="AZ781" s="78"/>
      <c r="BA781" s="66"/>
      <c r="BB781" s="66"/>
      <c r="BC781" s="4"/>
      <c r="BD781" s="69"/>
      <c r="BG781" s="9"/>
      <c r="BM781" s="7" t="str">
        <f t="shared" ca="1" si="155"/>
        <v/>
      </c>
      <c r="BN781" s="75" t="str">
        <f t="shared" si="156"/>
        <v/>
      </c>
      <c r="BO781" s="75" t="str">
        <f t="shared" si="157"/>
        <v/>
      </c>
      <c r="BT781" s="5"/>
      <c r="BU781" s="4" t="str">
        <f>IF(IFERROR(VLOOKUP(C781,C782:C$1993,1,0),"")="","",COUNTIF(C:C,C781))</f>
        <v/>
      </c>
      <c r="BW781" s="5"/>
      <c r="BX781" s="5"/>
      <c r="BY781" s="5" t="str">
        <f>IF(B781="","",IF(BU781="",1+(MAX(BY$2:BY780)),""))</f>
        <v/>
      </c>
      <c r="BZ781" s="5" t="str">
        <f t="shared" si="158"/>
        <v/>
      </c>
      <c r="CA781" s="5" t="str">
        <f t="shared" si="159"/>
        <v/>
      </c>
      <c r="CB781" s="14" t="str">
        <f t="shared" si="160"/>
        <v/>
      </c>
      <c r="CC781" s="25"/>
      <c r="CD781" s="15"/>
      <c r="CE781" s="5" t="str">
        <f t="shared" si="150"/>
        <v/>
      </c>
      <c r="CG781" s="5"/>
      <c r="CH781" s="5" t="str">
        <f t="shared" si="161"/>
        <v/>
      </c>
      <c r="CI781" s="5" t="str">
        <f>IF(J781="","",IFERROR(IF(VLOOKUP(J781,J$2:J780,1,0)=0,"",""),J781))</f>
        <v/>
      </c>
      <c r="CJ781" s="22" t="str">
        <f>IF(CI781="","",(IFERROR(VLOOKUP(MID(CI781,1,1),$DA$2:DE$28,3,0),0)+IFERROR(VLOOKUP(MID(CI781,2,1),DA$2:DE$28,4,0),0)+IFERROR(VLOOKUP(MID(CI781,3,1),DA$2:DE$28,5,0),0)+(ROW(CI781)/1000000000000)))</f>
        <v/>
      </c>
      <c r="CK781" s="5"/>
      <c r="CL781" s="5">
        <v>780</v>
      </c>
      <c r="CM781" s="5" t="str">
        <f>IFERROR(VLOOKUP(CL781,CH$2:CI1857,2,0),"")</f>
        <v/>
      </c>
      <c r="CN781" s="5"/>
      <c r="CP781" s="5"/>
      <c r="DG781" s="5" t="e">
        <f>IF(REPORTE!AH$2="si",IF(C781=VALUE(REPORTE!C$22),IF(SUM(DG782:DG$1993),CONCATENATE(INT(B781),", "),INT(B781)),""),IF(C781=VALUE(REPORTE!C$21),IF(SUM(DG782:DG$1993),CONCATENATE(INT(B781),", "),INT(B781)),""))</f>
        <v>#VALUE!</v>
      </c>
      <c r="DK781" s="5"/>
      <c r="DL781" s="5"/>
      <c r="DM781" s="5"/>
      <c r="DN781" s="5"/>
    </row>
    <row r="782" spans="1:118" x14ac:dyDescent="0.25">
      <c r="A782" s="4" t="str">
        <f t="shared" ca="1" si="153"/>
        <v/>
      </c>
      <c r="B782" s="3"/>
      <c r="D782" s="1" t="str">
        <f>IFERROR(INDEX('padron cfe'!B:B,MATCH(DATOS!C782,'padron cfe'!A:A,0),1),"")</f>
        <v/>
      </c>
      <c r="H782" s="5" t="str">
        <f>IF(F782="","",IFERROR(CONCATENATE("PEUA",VLOOKUP(ESTADO,REPORTE!AV$2:AW$33,2,0),DIDTRITO_FORM,CADER_FORM,IFERROR(INDEX(BS:BS,MATCH(DAY(F782),BR:BR,0),1),DAY(F782)),IFERROR(INDEX(BS:BS,MATCH(MONTH(F782),BR:BR,0),1),MONTH(F782)),YEAR(F782),G782),""))</f>
        <v/>
      </c>
      <c r="K782" s="2" t="str">
        <f>IFERROR(INDEX('padron cfe'!C:C,MATCH(DATOS!C782,'padron cfe'!A:A,0),1),"")</f>
        <v/>
      </c>
      <c r="L782" s="4" t="str">
        <f>IFERROR(IF(VLOOKUP(J782,J$2:L781,3,0)=0,"",VLOOKUP(J782,J$2:L781,3,0)),"")</f>
        <v/>
      </c>
      <c r="M782" s="4" t="str">
        <f>IFERROR(IF(VLOOKUP(J782,J$2:M781,4,0)=0,"",VLOOKUP(J782,J$2:M781,4,0)),"")</f>
        <v/>
      </c>
      <c r="Q782" s="5" t="str">
        <f t="shared" si="152"/>
        <v/>
      </c>
      <c r="S782"/>
      <c r="T782" s="2" t="str">
        <f>IFERROR(INDEX('padron cfe'!D:D,MATCH(DATOS!C782,'padron cfe'!A:A,0),1),"")</f>
        <v/>
      </c>
      <c r="Y782" s="3"/>
      <c r="AA782" s="4" t="str">
        <f t="shared" si="154"/>
        <v/>
      </c>
      <c r="AE782" s="2" t="str">
        <f>IFERROR(IF(INDEX(AE$1:AE781,MATCH(J782,J$1:J781,0),1)=0,"",INDEX(AE$1:AE781,MATCH(J782,J$1:J781,0),1)),"")</f>
        <v/>
      </c>
      <c r="AF782" s="2" t="str">
        <f>IFERROR(IF(INDEX(AF$1:AF781,MATCH(J782,J$1:J781,0),1)=0,"",INDEX(AF$1:AF781,MATCH(J782,J$1:J781,0),1)),"")</f>
        <v/>
      </c>
      <c r="AG782" s="2" t="str">
        <f>IFERROR(IF(INDEX(AG$1:AG781,MATCH(J782,J$1:J781,0),1)=0,"",INDEX(AG$1:AG781,MATCH(J782,J$1:J781,0),1)),"")</f>
        <v/>
      </c>
      <c r="AU782" s="7"/>
      <c r="AW782" s="66"/>
      <c r="AX782" s="66"/>
      <c r="AY782" s="66"/>
      <c r="AZ782" s="78"/>
      <c r="BA782" s="66"/>
      <c r="BB782" s="66"/>
      <c r="BC782" s="4"/>
      <c r="BD782" s="69"/>
      <c r="BG782" s="9"/>
      <c r="BM782" s="7" t="str">
        <f t="shared" ca="1" si="155"/>
        <v/>
      </c>
      <c r="BN782" s="75" t="str">
        <f t="shared" si="156"/>
        <v/>
      </c>
      <c r="BO782" s="75" t="str">
        <f t="shared" si="157"/>
        <v/>
      </c>
      <c r="BT782" s="5"/>
      <c r="BU782" s="4" t="str">
        <f>IF(IFERROR(VLOOKUP(C782,C783:C$1993,1,0),"")="","",COUNTIF(C:C,C782))</f>
        <v/>
      </c>
      <c r="BW782" s="5"/>
      <c r="BX782" s="5"/>
      <c r="BY782" s="5" t="str">
        <f>IF(B782="","",IF(BU782="",1+(MAX(BY$2:BY781)),""))</f>
        <v/>
      </c>
      <c r="BZ782" s="5" t="str">
        <f t="shared" si="158"/>
        <v/>
      </c>
      <c r="CA782" s="5" t="str">
        <f t="shared" si="159"/>
        <v/>
      </c>
      <c r="CB782" s="14" t="str">
        <f t="shared" si="160"/>
        <v/>
      </c>
      <c r="CC782" s="25"/>
      <c r="CD782" s="15"/>
      <c r="CE782" s="5" t="str">
        <f t="shared" si="150"/>
        <v/>
      </c>
      <c r="CG782" s="5"/>
      <c r="CH782" s="5" t="str">
        <f t="shared" si="161"/>
        <v/>
      </c>
      <c r="CI782" s="5" t="str">
        <f>IF(J782="","",IFERROR(IF(VLOOKUP(J782,J$2:J781,1,0)=0,"",""),J782))</f>
        <v/>
      </c>
      <c r="CJ782" s="22" t="str">
        <f>IF(CI782="","",(IFERROR(VLOOKUP(MID(CI782,1,1),$DA$2:DE$28,3,0),0)+IFERROR(VLOOKUP(MID(CI782,2,1),DA$2:DE$28,4,0),0)+IFERROR(VLOOKUP(MID(CI782,3,1),DA$2:DE$28,5,0),0)+(ROW(CI782)/1000000000000)))</f>
        <v/>
      </c>
      <c r="CK782" s="5"/>
      <c r="CL782" s="5">
        <v>781</v>
      </c>
      <c r="CM782" s="5" t="str">
        <f>IFERROR(VLOOKUP(CL782,CH$2:CI1858,2,0),"")</f>
        <v/>
      </c>
      <c r="CN782" s="5"/>
      <c r="CP782" s="5"/>
      <c r="DG782" s="5" t="e">
        <f>IF(REPORTE!AH$2="si",IF(C782=VALUE(REPORTE!C$22),IF(SUM(DG783:DG$1993),CONCATENATE(INT(B782),", "),INT(B782)),""),IF(C782=VALUE(REPORTE!C$21),IF(SUM(DG783:DG$1993),CONCATENATE(INT(B782),", "),INT(B782)),""))</f>
        <v>#VALUE!</v>
      </c>
      <c r="DK782" s="5"/>
      <c r="DL782" s="5"/>
      <c r="DM782" s="5"/>
      <c r="DN782" s="5"/>
    </row>
    <row r="783" spans="1:118" x14ac:dyDescent="0.25">
      <c r="A783" s="4" t="str">
        <f t="shared" ca="1" si="153"/>
        <v/>
      </c>
      <c r="B783" s="3"/>
      <c r="D783" s="1" t="str">
        <f>IFERROR(INDEX('padron cfe'!B:B,MATCH(DATOS!C783,'padron cfe'!A:A,0),1),"")</f>
        <v/>
      </c>
      <c r="H783" s="5" t="str">
        <f>IF(F783="","",IFERROR(CONCATENATE("PEUA",VLOOKUP(ESTADO,REPORTE!AV$2:AW$33,2,0),DIDTRITO_FORM,CADER_FORM,IFERROR(INDEX(BS:BS,MATCH(DAY(F783),BR:BR,0),1),DAY(F783)),IFERROR(INDEX(BS:BS,MATCH(MONTH(F783),BR:BR,0),1),MONTH(F783)),YEAR(F783),G783),""))</f>
        <v/>
      </c>
      <c r="K783" s="2" t="str">
        <f>IFERROR(INDEX('padron cfe'!C:C,MATCH(DATOS!C783,'padron cfe'!A:A,0),1),"")</f>
        <v/>
      </c>
      <c r="L783" s="4" t="str">
        <f>IFERROR(IF(VLOOKUP(J783,J$2:L782,3,0)=0,"",VLOOKUP(J783,J$2:L782,3,0)),"")</f>
        <v/>
      </c>
      <c r="M783" s="4" t="str">
        <f>IFERROR(IF(VLOOKUP(J783,J$2:M782,4,0)=0,"",VLOOKUP(J783,J$2:M782,4,0)),"")</f>
        <v/>
      </c>
      <c r="Q783" s="5" t="str">
        <f t="shared" si="152"/>
        <v/>
      </c>
      <c r="S783"/>
      <c r="T783" s="2" t="str">
        <f>IFERROR(INDEX('padron cfe'!D:D,MATCH(DATOS!C783,'padron cfe'!A:A,0),1),"")</f>
        <v/>
      </c>
      <c r="Y783" s="3"/>
      <c r="AA783" s="4" t="str">
        <f t="shared" si="154"/>
        <v/>
      </c>
      <c r="AE783" s="2" t="str">
        <f>IFERROR(IF(INDEX(AE$1:AE782,MATCH(J783,J$1:J782,0),1)=0,"",INDEX(AE$1:AE782,MATCH(J783,J$1:J782,0),1)),"")</f>
        <v/>
      </c>
      <c r="AF783" s="2" t="str">
        <f>IFERROR(IF(INDEX(AF$1:AF782,MATCH(J783,J$1:J782,0),1)=0,"",INDEX(AF$1:AF782,MATCH(J783,J$1:J782,0),1)),"")</f>
        <v/>
      </c>
      <c r="AG783" s="2" t="str">
        <f>IFERROR(IF(INDEX(AG$1:AG782,MATCH(J783,J$1:J782,0),1)=0,"",INDEX(AG$1:AG782,MATCH(J783,J$1:J782,0),1)),"")</f>
        <v/>
      </c>
      <c r="AU783" s="7"/>
      <c r="AW783" s="66"/>
      <c r="AX783" s="66"/>
      <c r="AY783" s="66"/>
      <c r="AZ783" s="78"/>
      <c r="BA783" s="66"/>
      <c r="BB783" s="66"/>
      <c r="BC783" s="4"/>
      <c r="BD783" s="69"/>
      <c r="BG783" s="9"/>
      <c r="BM783" s="7" t="str">
        <f t="shared" ca="1" si="155"/>
        <v/>
      </c>
      <c r="BN783" s="75" t="str">
        <f t="shared" si="156"/>
        <v/>
      </c>
      <c r="BO783" s="75" t="str">
        <f t="shared" si="157"/>
        <v/>
      </c>
      <c r="BT783" s="5"/>
      <c r="BU783" s="4" t="str">
        <f>IF(IFERROR(VLOOKUP(C783,C784:C$1993,1,0),"")="","",COUNTIF(C:C,C783))</f>
        <v/>
      </c>
      <c r="BW783" s="5"/>
      <c r="BX783" s="5"/>
      <c r="BY783" s="5" t="str">
        <f>IF(B783="","",IF(BU783="",1+(MAX(BY$2:BY782)),""))</f>
        <v/>
      </c>
      <c r="BZ783" s="5" t="str">
        <f t="shared" si="158"/>
        <v/>
      </c>
      <c r="CA783" s="5" t="str">
        <f t="shared" si="159"/>
        <v/>
      </c>
      <c r="CB783" s="14" t="str">
        <f t="shared" si="160"/>
        <v/>
      </c>
      <c r="CC783" s="25"/>
      <c r="CD783" s="15"/>
      <c r="CE783" s="5" t="str">
        <f t="shared" si="150"/>
        <v/>
      </c>
      <c r="CG783" s="5"/>
      <c r="CH783" s="5" t="str">
        <f t="shared" si="161"/>
        <v/>
      </c>
      <c r="CI783" s="5" t="str">
        <f>IF(J783="","",IFERROR(IF(VLOOKUP(J783,J$2:J782,1,0)=0,"",""),J783))</f>
        <v/>
      </c>
      <c r="CJ783" s="22" t="str">
        <f>IF(CI783="","",(IFERROR(VLOOKUP(MID(CI783,1,1),$DA$2:DE$28,3,0),0)+IFERROR(VLOOKUP(MID(CI783,2,1),DA$2:DE$28,4,0),0)+IFERROR(VLOOKUP(MID(CI783,3,1),DA$2:DE$28,5,0),0)+(ROW(CI783)/1000000000000)))</f>
        <v/>
      </c>
      <c r="CK783" s="5"/>
      <c r="CL783" s="5">
        <v>782</v>
      </c>
      <c r="CM783" s="5" t="str">
        <f>IFERROR(VLOOKUP(CL783,CH$2:CI1859,2,0),"")</f>
        <v/>
      </c>
      <c r="CN783" s="5"/>
      <c r="CP783" s="5"/>
      <c r="DG783" s="5" t="e">
        <f>IF(REPORTE!AH$2="si",IF(C783=VALUE(REPORTE!C$22),IF(SUM(DG784:DG$1993),CONCATENATE(INT(B783),", "),INT(B783)),""),IF(C783=VALUE(REPORTE!C$21),IF(SUM(DG784:DG$1993),CONCATENATE(INT(B783),", "),INT(B783)),""))</f>
        <v>#VALUE!</v>
      </c>
      <c r="DK783" s="5"/>
      <c r="DL783" s="5"/>
      <c r="DM783" s="5"/>
      <c r="DN783" s="5"/>
    </row>
    <row r="784" spans="1:118" x14ac:dyDescent="0.25">
      <c r="A784" s="4" t="str">
        <f t="shared" ca="1" si="153"/>
        <v/>
      </c>
      <c r="B784" s="3"/>
      <c r="D784" s="1" t="str">
        <f>IFERROR(INDEX('padron cfe'!B:B,MATCH(DATOS!C784,'padron cfe'!A:A,0),1),"")</f>
        <v/>
      </c>
      <c r="H784" s="5" t="str">
        <f>IF(F784="","",IFERROR(CONCATENATE("PEUA",VLOOKUP(ESTADO,REPORTE!AV$2:AW$33,2,0),DIDTRITO_FORM,CADER_FORM,IFERROR(INDEX(BS:BS,MATCH(DAY(F784),BR:BR,0),1),DAY(F784)),IFERROR(INDEX(BS:BS,MATCH(MONTH(F784),BR:BR,0),1),MONTH(F784)),YEAR(F784),G784),""))</f>
        <v/>
      </c>
      <c r="K784" s="2" t="str">
        <f>IFERROR(INDEX('padron cfe'!C:C,MATCH(DATOS!C784,'padron cfe'!A:A,0),1),"")</f>
        <v/>
      </c>
      <c r="L784" s="4" t="str">
        <f>IFERROR(IF(VLOOKUP(J784,J$2:L783,3,0)=0,"",VLOOKUP(J784,J$2:L783,3,0)),"")</f>
        <v/>
      </c>
      <c r="M784" s="4" t="str">
        <f>IFERROR(IF(VLOOKUP(J784,J$2:M783,4,0)=0,"",VLOOKUP(J784,J$2:M783,4,0)),"")</f>
        <v/>
      </c>
      <c r="Q784" s="5" t="str">
        <f t="shared" si="152"/>
        <v/>
      </c>
      <c r="S784"/>
      <c r="T784" s="2" t="str">
        <f>IFERROR(INDEX('padron cfe'!D:D,MATCH(DATOS!C784,'padron cfe'!A:A,0),1),"")</f>
        <v/>
      </c>
      <c r="Y784" s="3"/>
      <c r="AA784" s="4" t="str">
        <f t="shared" si="154"/>
        <v/>
      </c>
      <c r="AE784" s="2" t="str">
        <f>IFERROR(IF(INDEX(AE$1:AE783,MATCH(J784,J$1:J783,0),1)=0,"",INDEX(AE$1:AE783,MATCH(J784,J$1:J783,0),1)),"")</f>
        <v/>
      </c>
      <c r="AF784" s="2" t="str">
        <f>IFERROR(IF(INDEX(AF$1:AF783,MATCH(J784,J$1:J783,0),1)=0,"",INDEX(AF$1:AF783,MATCH(J784,J$1:J783,0),1)),"")</f>
        <v/>
      </c>
      <c r="AG784" s="2" t="str">
        <f>IFERROR(IF(INDEX(AG$1:AG783,MATCH(J784,J$1:J783,0),1)=0,"",INDEX(AG$1:AG783,MATCH(J784,J$1:J783,0),1)),"")</f>
        <v/>
      </c>
      <c r="AU784" s="7"/>
      <c r="AW784" s="66"/>
      <c r="AX784" s="66"/>
      <c r="AY784" s="66"/>
      <c r="AZ784" s="78"/>
      <c r="BA784" s="66"/>
      <c r="BB784" s="66"/>
      <c r="BC784" s="4"/>
      <c r="BD784" s="69"/>
      <c r="BG784" s="9"/>
      <c r="BM784" s="7" t="str">
        <f t="shared" ca="1" si="155"/>
        <v/>
      </c>
      <c r="BN784" s="75" t="str">
        <f t="shared" si="156"/>
        <v/>
      </c>
      <c r="BO784" s="75" t="str">
        <f t="shared" si="157"/>
        <v/>
      </c>
      <c r="BT784" s="5"/>
      <c r="BU784" s="4" t="str">
        <f>IF(IFERROR(VLOOKUP(C784,C785:C$1993,1,0),"")="","",COUNTIF(C:C,C784))</f>
        <v/>
      </c>
      <c r="BW784" s="5"/>
      <c r="BX784" s="5"/>
      <c r="BY784" s="5" t="str">
        <f>IF(B784="","",IF(BU784="",1+(MAX(BY$2:BY783)),""))</f>
        <v/>
      </c>
      <c r="BZ784" s="5" t="str">
        <f t="shared" si="158"/>
        <v/>
      </c>
      <c r="CA784" s="5" t="str">
        <f t="shared" si="159"/>
        <v/>
      </c>
      <c r="CB784" s="14" t="str">
        <f t="shared" si="160"/>
        <v/>
      </c>
      <c r="CC784" s="25"/>
      <c r="CD784" s="15"/>
      <c r="CE784" s="5" t="str">
        <f t="shared" si="150"/>
        <v/>
      </c>
      <c r="CG784" s="5"/>
      <c r="CH784" s="5" t="str">
        <f t="shared" si="161"/>
        <v/>
      </c>
      <c r="CI784" s="5" t="str">
        <f>IF(J784="","",IFERROR(IF(VLOOKUP(J784,J$2:J783,1,0)=0,"",""),J784))</f>
        <v/>
      </c>
      <c r="CJ784" s="22" t="str">
        <f>IF(CI784="","",(IFERROR(VLOOKUP(MID(CI784,1,1),$DA$2:DE$28,3,0),0)+IFERROR(VLOOKUP(MID(CI784,2,1),DA$2:DE$28,4,0),0)+IFERROR(VLOOKUP(MID(CI784,3,1),DA$2:DE$28,5,0),0)+(ROW(CI784)/1000000000000)))</f>
        <v/>
      </c>
      <c r="CK784" s="5"/>
      <c r="CL784" s="5">
        <v>783</v>
      </c>
      <c r="CM784" s="5" t="str">
        <f>IFERROR(VLOOKUP(CL784,CH$2:CI1860,2,0),"")</f>
        <v/>
      </c>
      <c r="CN784" s="5"/>
      <c r="CP784" s="5"/>
      <c r="DG784" s="5" t="e">
        <f>IF(REPORTE!AH$2="si",IF(C784=VALUE(REPORTE!C$22),IF(SUM(DG785:DG$1993),CONCATENATE(INT(B784),", "),INT(B784)),""),IF(C784=VALUE(REPORTE!C$21),IF(SUM(DG785:DG$1993),CONCATENATE(INT(B784),", "),INT(B784)),""))</f>
        <v>#VALUE!</v>
      </c>
      <c r="DK784" s="5"/>
      <c r="DL784" s="5"/>
      <c r="DM784" s="5"/>
      <c r="DN784" s="5"/>
    </row>
    <row r="785" spans="1:118" x14ac:dyDescent="0.25">
      <c r="A785" s="4" t="str">
        <f t="shared" ca="1" si="153"/>
        <v/>
      </c>
      <c r="B785" s="3"/>
      <c r="D785" s="1" t="str">
        <f>IFERROR(INDEX('padron cfe'!B:B,MATCH(DATOS!C785,'padron cfe'!A:A,0),1),"")</f>
        <v/>
      </c>
      <c r="H785" s="5" t="str">
        <f>IF(F785="","",IFERROR(CONCATENATE("PEUA",VLOOKUP(ESTADO,REPORTE!AV$2:AW$33,2,0),DIDTRITO_FORM,CADER_FORM,IFERROR(INDEX(BS:BS,MATCH(DAY(F785),BR:BR,0),1),DAY(F785)),IFERROR(INDEX(BS:BS,MATCH(MONTH(F785),BR:BR,0),1),MONTH(F785)),YEAR(F785),G785),""))</f>
        <v/>
      </c>
      <c r="K785" s="2" t="str">
        <f>IFERROR(INDEX('padron cfe'!C:C,MATCH(DATOS!C785,'padron cfe'!A:A,0),1),"")</f>
        <v/>
      </c>
      <c r="L785" s="4" t="str">
        <f>IFERROR(IF(VLOOKUP(J785,J$2:L784,3,0)=0,"",VLOOKUP(J785,J$2:L784,3,0)),"")</f>
        <v/>
      </c>
      <c r="M785" s="4" t="str">
        <f>IFERROR(IF(VLOOKUP(J785,J$2:M784,4,0)=0,"",VLOOKUP(J785,J$2:M784,4,0)),"")</f>
        <v/>
      </c>
      <c r="Q785" s="5" t="str">
        <f t="shared" si="152"/>
        <v/>
      </c>
      <c r="S785"/>
      <c r="T785" s="2" t="str">
        <f>IFERROR(INDEX('padron cfe'!D:D,MATCH(DATOS!C785,'padron cfe'!A:A,0),1),"")</f>
        <v/>
      </c>
      <c r="Y785" s="3"/>
      <c r="AA785" s="4" t="str">
        <f t="shared" si="154"/>
        <v/>
      </c>
      <c r="AE785" s="2" t="str">
        <f>IFERROR(IF(INDEX(AE$1:AE784,MATCH(J785,J$1:J784,0),1)=0,"",INDEX(AE$1:AE784,MATCH(J785,J$1:J784,0),1)),"")</f>
        <v/>
      </c>
      <c r="AF785" s="2" t="str">
        <f>IFERROR(IF(INDEX(AF$1:AF784,MATCH(J785,J$1:J784,0),1)=0,"",INDEX(AF$1:AF784,MATCH(J785,J$1:J784,0),1)),"")</f>
        <v/>
      </c>
      <c r="AG785" s="2" t="str">
        <f>IFERROR(IF(INDEX(AG$1:AG784,MATCH(J785,J$1:J784,0),1)=0,"",INDEX(AG$1:AG784,MATCH(J785,J$1:J784,0),1)),"")</f>
        <v/>
      </c>
      <c r="AU785" s="7"/>
      <c r="AW785" s="66"/>
      <c r="AX785" s="66"/>
      <c r="AY785" s="66"/>
      <c r="AZ785" s="78"/>
      <c r="BA785" s="66"/>
      <c r="BB785" s="66"/>
      <c r="BC785" s="4"/>
      <c r="BD785" s="69"/>
      <c r="BG785" s="9"/>
      <c r="BM785" s="7" t="str">
        <f t="shared" ca="1" si="155"/>
        <v/>
      </c>
      <c r="BN785" s="75" t="str">
        <f t="shared" si="156"/>
        <v/>
      </c>
      <c r="BO785" s="75" t="str">
        <f t="shared" si="157"/>
        <v/>
      </c>
      <c r="BT785" s="5"/>
      <c r="BU785" s="4" t="str">
        <f>IF(IFERROR(VLOOKUP(C785,C786:C$1993,1,0),"")="","",COUNTIF(C:C,C785))</f>
        <v/>
      </c>
      <c r="BW785" s="5"/>
      <c r="BX785" s="5"/>
      <c r="BY785" s="5" t="str">
        <f>IF(B785="","",IF(BU785="",1+(MAX(BY$2:BY784)),""))</f>
        <v/>
      </c>
      <c r="BZ785" s="5" t="str">
        <f t="shared" si="158"/>
        <v/>
      </c>
      <c r="CA785" s="5" t="str">
        <f t="shared" si="159"/>
        <v/>
      </c>
      <c r="CB785" s="14" t="str">
        <f t="shared" si="160"/>
        <v/>
      </c>
      <c r="CC785" s="25"/>
      <c r="CD785" s="15"/>
      <c r="CE785" s="5" t="str">
        <f t="shared" si="150"/>
        <v/>
      </c>
      <c r="CG785" s="5"/>
      <c r="CH785" s="5" t="str">
        <f t="shared" si="161"/>
        <v/>
      </c>
      <c r="CI785" s="5" t="str">
        <f>IF(J785="","",IFERROR(IF(VLOOKUP(J785,J$2:J784,1,0)=0,"",""),J785))</f>
        <v/>
      </c>
      <c r="CJ785" s="22" t="str">
        <f>IF(CI785="","",(IFERROR(VLOOKUP(MID(CI785,1,1),$DA$2:DE$28,3,0),0)+IFERROR(VLOOKUP(MID(CI785,2,1),DA$2:DE$28,4,0),0)+IFERROR(VLOOKUP(MID(CI785,3,1),DA$2:DE$28,5,0),0)+(ROW(CI785)/1000000000000)))</f>
        <v/>
      </c>
      <c r="CK785" s="5"/>
      <c r="CL785" s="5">
        <v>784</v>
      </c>
      <c r="CM785" s="5" t="str">
        <f>IFERROR(VLOOKUP(CL785,CH$2:CI1861,2,0),"")</f>
        <v/>
      </c>
      <c r="CN785" s="5"/>
      <c r="CP785" s="5"/>
      <c r="DG785" s="5" t="e">
        <f>IF(REPORTE!AH$2="si",IF(C785=VALUE(REPORTE!C$22),IF(SUM(DG786:DG$1993),CONCATENATE(INT(B785),", "),INT(B785)),""),IF(C785=VALUE(REPORTE!C$21),IF(SUM(DG786:DG$1993),CONCATENATE(INT(B785),", "),INT(B785)),""))</f>
        <v>#VALUE!</v>
      </c>
      <c r="DK785" s="5"/>
      <c r="DL785" s="5"/>
      <c r="DM785" s="5"/>
      <c r="DN785" s="5"/>
    </row>
    <row r="786" spans="1:118" x14ac:dyDescent="0.25">
      <c r="A786" s="4" t="str">
        <f t="shared" ca="1" si="153"/>
        <v/>
      </c>
      <c r="B786" s="3"/>
      <c r="D786" s="1" t="str">
        <f>IFERROR(INDEX('padron cfe'!B:B,MATCH(DATOS!C786,'padron cfe'!A:A,0),1),"")</f>
        <v/>
      </c>
      <c r="H786" s="5" t="str">
        <f>IF(F786="","",IFERROR(CONCATENATE("PEUA",VLOOKUP(ESTADO,REPORTE!AV$2:AW$33,2,0),DIDTRITO_FORM,CADER_FORM,IFERROR(INDEX(BS:BS,MATCH(DAY(F786),BR:BR,0),1),DAY(F786)),IFERROR(INDEX(BS:BS,MATCH(MONTH(F786),BR:BR,0),1),MONTH(F786)),YEAR(F786),G786),""))</f>
        <v/>
      </c>
      <c r="K786" s="2" t="str">
        <f>IFERROR(INDEX('padron cfe'!C:C,MATCH(DATOS!C786,'padron cfe'!A:A,0),1),"")</f>
        <v/>
      </c>
      <c r="L786" s="4" t="str">
        <f>IFERROR(IF(VLOOKUP(J786,J$2:L785,3,0)=0,"",VLOOKUP(J786,J$2:L785,3,0)),"")</f>
        <v/>
      </c>
      <c r="M786" s="4" t="str">
        <f>IFERROR(IF(VLOOKUP(J786,J$2:M785,4,0)=0,"",VLOOKUP(J786,J$2:M785,4,0)),"")</f>
        <v/>
      </c>
      <c r="Q786" s="5" t="str">
        <f t="shared" si="152"/>
        <v/>
      </c>
      <c r="S786"/>
      <c r="T786" s="2" t="str">
        <f>IFERROR(INDEX('padron cfe'!D:D,MATCH(DATOS!C786,'padron cfe'!A:A,0),1),"")</f>
        <v/>
      </c>
      <c r="Y786" s="3"/>
      <c r="AA786" s="4" t="str">
        <f t="shared" si="154"/>
        <v/>
      </c>
      <c r="AE786" s="2" t="str">
        <f>IFERROR(IF(INDEX(AE$1:AE785,MATCH(J786,J$1:J785,0),1)=0,"",INDEX(AE$1:AE785,MATCH(J786,J$1:J785,0),1)),"")</f>
        <v/>
      </c>
      <c r="AF786" s="2" t="str">
        <f>IFERROR(IF(INDEX(AF$1:AF785,MATCH(J786,J$1:J785,0),1)=0,"",INDEX(AF$1:AF785,MATCH(J786,J$1:J785,0),1)),"")</f>
        <v/>
      </c>
      <c r="AG786" s="2" t="str">
        <f>IFERROR(IF(INDEX(AG$1:AG785,MATCH(J786,J$1:J785,0),1)=0,"",INDEX(AG$1:AG785,MATCH(J786,J$1:J785,0),1)),"")</f>
        <v/>
      </c>
      <c r="AU786" s="7"/>
      <c r="AW786" s="66"/>
      <c r="AX786" s="66"/>
      <c r="AY786" s="66"/>
      <c r="AZ786" s="78"/>
      <c r="BA786" s="66"/>
      <c r="BB786" s="66"/>
      <c r="BC786" s="4"/>
      <c r="BD786" s="69"/>
      <c r="BG786" s="9"/>
      <c r="BM786" s="7" t="str">
        <f t="shared" ca="1" si="155"/>
        <v/>
      </c>
      <c r="BN786" s="75" t="str">
        <f t="shared" si="156"/>
        <v/>
      </c>
      <c r="BO786" s="75" t="str">
        <f t="shared" si="157"/>
        <v/>
      </c>
      <c r="BT786" s="5"/>
      <c r="BU786" s="4" t="str">
        <f>IF(IFERROR(VLOOKUP(C786,C787:C$1993,1,0),"")="","",COUNTIF(C:C,C786))</f>
        <v/>
      </c>
      <c r="BW786" s="5"/>
      <c r="BX786" s="5"/>
      <c r="BY786" s="5" t="str">
        <f>IF(B786="","",IF(BU786="",1+(MAX(BY$2:BY785)),""))</f>
        <v/>
      </c>
      <c r="BZ786" s="5" t="str">
        <f t="shared" si="158"/>
        <v/>
      </c>
      <c r="CA786" s="5" t="str">
        <f t="shared" si="159"/>
        <v/>
      </c>
      <c r="CB786" s="14" t="str">
        <f t="shared" si="160"/>
        <v/>
      </c>
      <c r="CC786" s="25"/>
      <c r="CD786" s="15"/>
      <c r="CE786" s="5" t="str">
        <f t="shared" si="150"/>
        <v/>
      </c>
      <c r="CG786" s="5"/>
      <c r="CH786" s="5" t="str">
        <f t="shared" si="161"/>
        <v/>
      </c>
      <c r="CI786" s="5" t="str">
        <f>IF(J786="","",IFERROR(IF(VLOOKUP(J786,J$2:J785,1,0)=0,"",""),J786))</f>
        <v/>
      </c>
      <c r="CJ786" s="22" t="str">
        <f>IF(CI786="","",(IFERROR(VLOOKUP(MID(CI786,1,1),$DA$2:DE$28,3,0),0)+IFERROR(VLOOKUP(MID(CI786,2,1),DA$2:DE$28,4,0),0)+IFERROR(VLOOKUP(MID(CI786,3,1),DA$2:DE$28,5,0),0)+(ROW(CI786)/1000000000000)))</f>
        <v/>
      </c>
      <c r="CK786" s="5"/>
      <c r="CL786" s="5">
        <v>785</v>
      </c>
      <c r="CM786" s="5" t="str">
        <f>IFERROR(VLOOKUP(CL786,CH$2:CI1862,2,0),"")</f>
        <v/>
      </c>
      <c r="CN786" s="5"/>
      <c r="CP786" s="5"/>
      <c r="DG786" s="5" t="e">
        <f>IF(REPORTE!AH$2="si",IF(C786=VALUE(REPORTE!C$22),IF(SUM(DG787:DG$1993),CONCATENATE(INT(B786),", "),INT(B786)),""),IF(C786=VALUE(REPORTE!C$21),IF(SUM(DG787:DG$1993),CONCATENATE(INT(B786),", "),INT(B786)),""))</f>
        <v>#VALUE!</v>
      </c>
      <c r="DK786" s="5"/>
      <c r="DL786" s="5"/>
      <c r="DM786" s="5"/>
      <c r="DN786" s="5"/>
    </row>
    <row r="787" spans="1:118" x14ac:dyDescent="0.25">
      <c r="A787" s="4" t="str">
        <f t="shared" ca="1" si="153"/>
        <v/>
      </c>
      <c r="B787" s="3"/>
      <c r="D787" s="1" t="str">
        <f>IFERROR(INDEX('padron cfe'!B:B,MATCH(DATOS!C787,'padron cfe'!A:A,0),1),"")</f>
        <v/>
      </c>
      <c r="H787" s="5" t="str">
        <f>IF(F787="","",IFERROR(CONCATENATE("PEUA",VLOOKUP(ESTADO,REPORTE!AV$2:AW$33,2,0),DIDTRITO_FORM,CADER_FORM,IFERROR(INDEX(BS:BS,MATCH(DAY(F787),BR:BR,0),1),DAY(F787)),IFERROR(INDEX(BS:BS,MATCH(MONTH(F787),BR:BR,0),1),MONTH(F787)),YEAR(F787),G787),""))</f>
        <v/>
      </c>
      <c r="K787" s="2" t="str">
        <f>IFERROR(INDEX('padron cfe'!C:C,MATCH(DATOS!C787,'padron cfe'!A:A,0),1),"")</f>
        <v/>
      </c>
      <c r="L787" s="4" t="str">
        <f>IFERROR(IF(VLOOKUP(J787,J$2:L786,3,0)=0,"",VLOOKUP(J787,J$2:L786,3,0)),"")</f>
        <v/>
      </c>
      <c r="M787" s="4" t="str">
        <f>IFERROR(IF(VLOOKUP(J787,J$2:M786,4,0)=0,"",VLOOKUP(J787,J$2:M786,4,0)),"")</f>
        <v/>
      </c>
      <c r="Q787" s="5" t="str">
        <f t="shared" si="152"/>
        <v/>
      </c>
      <c r="S787"/>
      <c r="T787" s="2" t="str">
        <f>IFERROR(INDEX('padron cfe'!D:D,MATCH(DATOS!C787,'padron cfe'!A:A,0),1),"")</f>
        <v/>
      </c>
      <c r="Y787" s="3"/>
      <c r="AA787" s="4" t="str">
        <f t="shared" si="154"/>
        <v/>
      </c>
      <c r="AE787" s="2" t="str">
        <f>IFERROR(IF(INDEX(AE$1:AE786,MATCH(J787,J$1:J786,0),1)=0,"",INDEX(AE$1:AE786,MATCH(J787,J$1:J786,0),1)),"")</f>
        <v/>
      </c>
      <c r="AF787" s="2" t="str">
        <f>IFERROR(IF(INDEX(AF$1:AF786,MATCH(J787,J$1:J786,0),1)=0,"",INDEX(AF$1:AF786,MATCH(J787,J$1:J786,0),1)),"")</f>
        <v/>
      </c>
      <c r="AG787" s="2" t="str">
        <f>IFERROR(IF(INDEX(AG$1:AG786,MATCH(J787,J$1:J786,0),1)=0,"",INDEX(AG$1:AG786,MATCH(J787,J$1:J786,0),1)),"")</f>
        <v/>
      </c>
      <c r="AU787" s="7"/>
      <c r="AW787" s="66"/>
      <c r="AX787" s="66"/>
      <c r="AY787" s="66"/>
      <c r="AZ787" s="78"/>
      <c r="BA787" s="66"/>
      <c r="BB787" s="66"/>
      <c r="BC787" s="4"/>
      <c r="BD787" s="69"/>
      <c r="BG787" s="9"/>
      <c r="BM787" s="7" t="str">
        <f t="shared" ca="1" si="155"/>
        <v/>
      </c>
      <c r="BN787" s="75" t="str">
        <f t="shared" si="156"/>
        <v/>
      </c>
      <c r="BO787" s="75" t="str">
        <f t="shared" si="157"/>
        <v/>
      </c>
      <c r="BT787" s="5"/>
      <c r="BU787" s="4" t="str">
        <f>IF(IFERROR(VLOOKUP(C787,C788:C$1993,1,0),"")="","",COUNTIF(C:C,C787))</f>
        <v/>
      </c>
      <c r="BW787" s="5"/>
      <c r="BX787" s="5"/>
      <c r="BY787" s="5" t="str">
        <f>IF(B787="","",IF(BU787="",1+(MAX(BY$2:BY786)),""))</f>
        <v/>
      </c>
      <c r="BZ787" s="5" t="str">
        <f t="shared" si="158"/>
        <v/>
      </c>
      <c r="CA787" s="5" t="str">
        <f t="shared" si="159"/>
        <v/>
      </c>
      <c r="CB787" s="14" t="str">
        <f t="shared" si="160"/>
        <v/>
      </c>
      <c r="CC787" s="25"/>
      <c r="CD787" s="15"/>
      <c r="CE787" s="5" t="str">
        <f t="shared" si="150"/>
        <v/>
      </c>
      <c r="CG787" s="5"/>
      <c r="CH787" s="5" t="str">
        <f t="shared" si="161"/>
        <v/>
      </c>
      <c r="CI787" s="5" t="str">
        <f>IF(J787="","",IFERROR(IF(VLOOKUP(J787,J$2:J786,1,0)=0,"",""),J787))</f>
        <v/>
      </c>
      <c r="CJ787" s="22" t="str">
        <f>IF(CI787="","",(IFERROR(VLOOKUP(MID(CI787,1,1),$DA$2:DE$28,3,0),0)+IFERROR(VLOOKUP(MID(CI787,2,1),DA$2:DE$28,4,0),0)+IFERROR(VLOOKUP(MID(CI787,3,1),DA$2:DE$28,5,0),0)+(ROW(CI787)/1000000000000)))</f>
        <v/>
      </c>
      <c r="CK787" s="5"/>
      <c r="CL787" s="5">
        <v>786</v>
      </c>
      <c r="CM787" s="5" t="str">
        <f>IFERROR(VLOOKUP(CL787,CH$2:CI1863,2,0),"")</f>
        <v/>
      </c>
      <c r="CN787" s="5"/>
      <c r="CP787" s="5"/>
      <c r="DG787" s="5" t="e">
        <f>IF(REPORTE!AH$2="si",IF(C787=VALUE(REPORTE!C$22),IF(SUM(DG788:DG$1993),CONCATENATE(INT(B787),", "),INT(B787)),""),IF(C787=VALUE(REPORTE!C$21),IF(SUM(DG788:DG$1993),CONCATENATE(INT(B787),", "),INT(B787)),""))</f>
        <v>#VALUE!</v>
      </c>
      <c r="DK787" s="5"/>
      <c r="DL787" s="5"/>
      <c r="DM787" s="5"/>
      <c r="DN787" s="5"/>
    </row>
    <row r="788" spans="1:118" x14ac:dyDescent="0.25">
      <c r="A788" s="4" t="str">
        <f t="shared" ca="1" si="153"/>
        <v/>
      </c>
      <c r="B788" s="3"/>
      <c r="D788" s="1" t="str">
        <f>IFERROR(INDEX('padron cfe'!B:B,MATCH(DATOS!C788,'padron cfe'!A:A,0),1),"")</f>
        <v/>
      </c>
      <c r="H788" s="5" t="str">
        <f>IF(F788="","",IFERROR(CONCATENATE("PEUA",VLOOKUP(ESTADO,REPORTE!AV$2:AW$33,2,0),DIDTRITO_FORM,CADER_FORM,IFERROR(INDEX(BS:BS,MATCH(DAY(F788),BR:BR,0),1),DAY(F788)),IFERROR(INDEX(BS:BS,MATCH(MONTH(F788),BR:BR,0),1),MONTH(F788)),YEAR(F788),G788),""))</f>
        <v/>
      </c>
      <c r="K788" s="2" t="str">
        <f>IFERROR(INDEX('padron cfe'!C:C,MATCH(DATOS!C788,'padron cfe'!A:A,0),1),"")</f>
        <v/>
      </c>
      <c r="L788" s="4" t="str">
        <f>IFERROR(IF(VLOOKUP(J788,J$2:L787,3,0)=0,"",VLOOKUP(J788,J$2:L787,3,0)),"")</f>
        <v/>
      </c>
      <c r="M788" s="4" t="str">
        <f>IFERROR(IF(VLOOKUP(J788,J$2:M787,4,0)=0,"",VLOOKUP(J788,J$2:M787,4,0)),"")</f>
        <v/>
      </c>
      <c r="Q788" s="5" t="str">
        <f t="shared" si="152"/>
        <v/>
      </c>
      <c r="S788"/>
      <c r="T788" s="2" t="str">
        <f>IFERROR(INDEX('padron cfe'!D:D,MATCH(DATOS!C788,'padron cfe'!A:A,0),1),"")</f>
        <v/>
      </c>
      <c r="Y788" s="3"/>
      <c r="AA788" s="4" t="str">
        <f t="shared" si="154"/>
        <v/>
      </c>
      <c r="AE788" s="2" t="str">
        <f>IFERROR(IF(INDEX(AE$1:AE787,MATCH(J788,J$1:J787,0),1)=0,"",INDEX(AE$1:AE787,MATCH(J788,J$1:J787,0),1)),"")</f>
        <v/>
      </c>
      <c r="AF788" s="2" t="str">
        <f>IFERROR(IF(INDEX(AF$1:AF787,MATCH(J788,J$1:J787,0),1)=0,"",INDEX(AF$1:AF787,MATCH(J788,J$1:J787,0),1)),"")</f>
        <v/>
      </c>
      <c r="AG788" s="2" t="str">
        <f>IFERROR(IF(INDEX(AG$1:AG787,MATCH(J788,J$1:J787,0),1)=0,"",INDEX(AG$1:AG787,MATCH(J788,J$1:J787,0),1)),"")</f>
        <v/>
      </c>
      <c r="AU788" s="7"/>
      <c r="AW788" s="66"/>
      <c r="AX788" s="66"/>
      <c r="AY788" s="66"/>
      <c r="AZ788" s="78"/>
      <c r="BA788" s="66"/>
      <c r="BB788" s="66"/>
      <c r="BC788" s="4"/>
      <c r="BD788" s="69"/>
      <c r="BG788" s="9"/>
      <c r="BM788" s="7" t="str">
        <f t="shared" ca="1" si="155"/>
        <v/>
      </c>
      <c r="BN788" s="75" t="str">
        <f t="shared" si="156"/>
        <v/>
      </c>
      <c r="BO788" s="75" t="str">
        <f t="shared" si="157"/>
        <v/>
      </c>
      <c r="BT788" s="5"/>
      <c r="BU788" s="4" t="str">
        <f>IF(IFERROR(VLOOKUP(C788,C789:C$1993,1,0),"")="","",COUNTIF(C:C,C788))</f>
        <v/>
      </c>
      <c r="BW788" s="5"/>
      <c r="BX788" s="5"/>
      <c r="BY788" s="5" t="str">
        <f>IF(B788="","",IF(BU788="",1+(MAX(BY$2:BY787)),""))</f>
        <v/>
      </c>
      <c r="BZ788" s="5" t="str">
        <f t="shared" si="158"/>
        <v/>
      </c>
      <c r="CA788" s="5" t="str">
        <f t="shared" si="159"/>
        <v/>
      </c>
      <c r="CB788" s="14" t="str">
        <f t="shared" si="160"/>
        <v/>
      </c>
      <c r="CC788" s="25"/>
      <c r="CD788" s="15"/>
      <c r="CE788" s="5" t="str">
        <f t="shared" si="150"/>
        <v/>
      </c>
      <c r="CG788" s="5"/>
      <c r="CH788" s="5" t="str">
        <f t="shared" si="161"/>
        <v/>
      </c>
      <c r="CI788" s="5" t="str">
        <f>IF(J788="","",IFERROR(IF(VLOOKUP(J788,J$2:J787,1,0)=0,"",""),J788))</f>
        <v/>
      </c>
      <c r="CJ788" s="22" t="str">
        <f>IF(CI788="","",(IFERROR(VLOOKUP(MID(CI788,1,1),$DA$2:DE$28,3,0),0)+IFERROR(VLOOKUP(MID(CI788,2,1),DA$2:DE$28,4,0),0)+IFERROR(VLOOKUP(MID(CI788,3,1),DA$2:DE$28,5,0),0)+(ROW(CI788)/1000000000000)))</f>
        <v/>
      </c>
      <c r="CK788" s="5"/>
      <c r="CL788" s="5">
        <v>787</v>
      </c>
      <c r="CM788" s="5" t="str">
        <f>IFERROR(VLOOKUP(CL788,CH$2:CI1864,2,0),"")</f>
        <v/>
      </c>
      <c r="CN788" s="5"/>
      <c r="CP788" s="5"/>
      <c r="DG788" s="5" t="e">
        <f>IF(REPORTE!AH$2="si",IF(C788=VALUE(REPORTE!C$22),IF(SUM(DG789:DG$1993),CONCATENATE(INT(B788),", "),INT(B788)),""),IF(C788=VALUE(REPORTE!C$21),IF(SUM(DG789:DG$1993),CONCATENATE(INT(B788),", "),INT(B788)),""))</f>
        <v>#VALUE!</v>
      </c>
      <c r="DK788" s="5"/>
      <c r="DL788" s="5"/>
      <c r="DM788" s="5"/>
      <c r="DN788" s="5"/>
    </row>
    <row r="789" spans="1:118" x14ac:dyDescent="0.25">
      <c r="A789" s="4" t="str">
        <f t="shared" ca="1" si="153"/>
        <v/>
      </c>
      <c r="B789" s="3"/>
      <c r="D789" s="1" t="str">
        <f>IFERROR(INDEX('padron cfe'!B:B,MATCH(DATOS!C789,'padron cfe'!A:A,0),1),"")</f>
        <v/>
      </c>
      <c r="H789" s="5" t="str">
        <f>IF(F789="","",IFERROR(CONCATENATE("PEUA",VLOOKUP(ESTADO,REPORTE!AV$2:AW$33,2,0),DIDTRITO_FORM,CADER_FORM,IFERROR(INDEX(BS:BS,MATCH(DAY(F789),BR:BR,0),1),DAY(F789)),IFERROR(INDEX(BS:BS,MATCH(MONTH(F789),BR:BR,0),1),MONTH(F789)),YEAR(F789),G789),""))</f>
        <v/>
      </c>
      <c r="K789" s="2" t="str">
        <f>IFERROR(INDEX('padron cfe'!C:C,MATCH(DATOS!C789,'padron cfe'!A:A,0),1),"")</f>
        <v/>
      </c>
      <c r="L789" s="4" t="str">
        <f>IFERROR(IF(VLOOKUP(J789,J$2:L788,3,0)=0,"",VLOOKUP(J789,J$2:L788,3,0)),"")</f>
        <v/>
      </c>
      <c r="M789" s="4" t="str">
        <f>IFERROR(IF(VLOOKUP(J789,J$2:M788,4,0)=0,"",VLOOKUP(J789,J$2:M788,4,0)),"")</f>
        <v/>
      </c>
      <c r="Q789" s="5" t="str">
        <f t="shared" si="152"/>
        <v/>
      </c>
      <c r="S789"/>
      <c r="T789" s="2" t="str">
        <f>IFERROR(INDEX('padron cfe'!D:D,MATCH(DATOS!C789,'padron cfe'!A:A,0),1),"")</f>
        <v/>
      </c>
      <c r="Y789" s="3"/>
      <c r="AA789" s="4" t="str">
        <f t="shared" si="154"/>
        <v/>
      </c>
      <c r="AE789" s="2" t="str">
        <f>IFERROR(IF(INDEX(AE$1:AE788,MATCH(J789,J$1:J788,0),1)=0,"",INDEX(AE$1:AE788,MATCH(J789,J$1:J788,0),1)),"")</f>
        <v/>
      </c>
      <c r="AF789" s="2" t="str">
        <f>IFERROR(IF(INDEX(AF$1:AF788,MATCH(J789,J$1:J788,0),1)=0,"",INDEX(AF$1:AF788,MATCH(J789,J$1:J788,0),1)),"")</f>
        <v/>
      </c>
      <c r="AG789" s="2" t="str">
        <f>IFERROR(IF(INDEX(AG$1:AG788,MATCH(J789,J$1:J788,0),1)=0,"",INDEX(AG$1:AG788,MATCH(J789,J$1:J788,0),1)),"")</f>
        <v/>
      </c>
      <c r="AU789" s="7"/>
      <c r="AW789" s="66"/>
      <c r="AX789" s="66"/>
      <c r="AY789" s="66"/>
      <c r="AZ789" s="78"/>
      <c r="BA789" s="66"/>
      <c r="BB789" s="66"/>
      <c r="BC789" s="4"/>
      <c r="BD789" s="69"/>
      <c r="BG789" s="9"/>
      <c r="BM789" s="7" t="str">
        <f t="shared" ca="1" si="155"/>
        <v/>
      </c>
      <c r="BN789" s="75" t="str">
        <f t="shared" si="156"/>
        <v/>
      </c>
      <c r="BO789" s="75" t="str">
        <f t="shared" si="157"/>
        <v/>
      </c>
      <c r="BT789" s="5"/>
      <c r="BU789" s="4" t="str">
        <f>IF(IFERROR(VLOOKUP(C789,C790:C$1993,1,0),"")="","",COUNTIF(C:C,C789))</f>
        <v/>
      </c>
      <c r="BW789" s="5"/>
      <c r="BX789" s="5"/>
      <c r="BY789" s="5" t="str">
        <f>IF(B789="","",IF(BU789="",1+(MAX(BY$2:BY788)),""))</f>
        <v/>
      </c>
      <c r="BZ789" s="5" t="str">
        <f t="shared" si="158"/>
        <v/>
      </c>
      <c r="CA789" s="5" t="str">
        <f t="shared" si="159"/>
        <v/>
      </c>
      <c r="CB789" s="14" t="str">
        <f t="shared" si="160"/>
        <v/>
      </c>
      <c r="CC789" s="25"/>
      <c r="CD789" s="15"/>
      <c r="CE789" s="5" t="str">
        <f t="shared" si="150"/>
        <v/>
      </c>
      <c r="CG789" s="5"/>
      <c r="CH789" s="5" t="str">
        <f t="shared" si="161"/>
        <v/>
      </c>
      <c r="CI789" s="5" t="str">
        <f>IF(J789="","",IFERROR(IF(VLOOKUP(J789,J$2:J788,1,0)=0,"",""),J789))</f>
        <v/>
      </c>
      <c r="CJ789" s="22" t="str">
        <f>IF(CI789="","",(IFERROR(VLOOKUP(MID(CI789,1,1),$DA$2:DE$28,3,0),0)+IFERROR(VLOOKUP(MID(CI789,2,1),DA$2:DE$28,4,0),0)+IFERROR(VLOOKUP(MID(CI789,3,1),DA$2:DE$28,5,0),0)+(ROW(CI789)/1000000000000)))</f>
        <v/>
      </c>
      <c r="CK789" s="5"/>
      <c r="CL789" s="5">
        <v>788</v>
      </c>
      <c r="CM789" s="5" t="str">
        <f>IFERROR(VLOOKUP(CL789,CH$2:CI1865,2,0),"")</f>
        <v/>
      </c>
      <c r="CN789" s="5"/>
      <c r="CP789" s="5"/>
      <c r="DG789" s="5" t="e">
        <f>IF(REPORTE!AH$2="si",IF(C789=VALUE(REPORTE!C$22),IF(SUM(DG790:DG$1993),CONCATENATE(INT(B789),", "),INT(B789)),""),IF(C789=VALUE(REPORTE!C$21),IF(SUM(DG790:DG$1993),CONCATENATE(INT(B789),", "),INT(B789)),""))</f>
        <v>#VALUE!</v>
      </c>
      <c r="DK789" s="5"/>
      <c r="DL789" s="5"/>
      <c r="DM789" s="5"/>
      <c r="DN789" s="5"/>
    </row>
    <row r="790" spans="1:118" x14ac:dyDescent="0.25">
      <c r="A790" s="4" t="str">
        <f t="shared" ca="1" si="153"/>
        <v/>
      </c>
      <c r="B790" s="3"/>
      <c r="D790" s="1" t="str">
        <f>IFERROR(INDEX('padron cfe'!B:B,MATCH(DATOS!C790,'padron cfe'!A:A,0),1),"")</f>
        <v/>
      </c>
      <c r="H790" s="5" t="str">
        <f>IF(F790="","",IFERROR(CONCATENATE("PEUA",VLOOKUP(ESTADO,REPORTE!AV$2:AW$33,2,0),DIDTRITO_FORM,CADER_FORM,IFERROR(INDEX(BS:BS,MATCH(DAY(F790),BR:BR,0),1),DAY(F790)),IFERROR(INDEX(BS:BS,MATCH(MONTH(F790),BR:BR,0),1),MONTH(F790)),YEAR(F790),G790),""))</f>
        <v/>
      </c>
      <c r="K790" s="2" t="str">
        <f>IFERROR(INDEX('padron cfe'!C:C,MATCH(DATOS!C790,'padron cfe'!A:A,0),1),"")</f>
        <v/>
      </c>
      <c r="L790" s="4" t="str">
        <f>IFERROR(IF(VLOOKUP(J790,J$2:L789,3,0)=0,"",VLOOKUP(J790,J$2:L789,3,0)),"")</f>
        <v/>
      </c>
      <c r="M790" s="4" t="str">
        <f>IFERROR(IF(VLOOKUP(J790,J$2:M789,4,0)=0,"",VLOOKUP(J790,J$2:M789,4,0)),"")</f>
        <v/>
      </c>
      <c r="Q790" s="5" t="str">
        <f t="shared" si="152"/>
        <v/>
      </c>
      <c r="S790"/>
      <c r="T790" s="2" t="str">
        <f>IFERROR(INDEX('padron cfe'!D:D,MATCH(DATOS!C790,'padron cfe'!A:A,0),1),"")</f>
        <v/>
      </c>
      <c r="Y790" s="3"/>
      <c r="AA790" s="4" t="str">
        <f t="shared" si="154"/>
        <v/>
      </c>
      <c r="AE790" s="2" t="str">
        <f>IFERROR(IF(INDEX(AE$1:AE789,MATCH(J790,J$1:J789,0),1)=0,"",INDEX(AE$1:AE789,MATCH(J790,J$1:J789,0),1)),"")</f>
        <v/>
      </c>
      <c r="AF790" s="2" t="str">
        <f>IFERROR(IF(INDEX(AF$1:AF789,MATCH(J790,J$1:J789,0),1)=0,"",INDEX(AF$1:AF789,MATCH(J790,J$1:J789,0),1)),"")</f>
        <v/>
      </c>
      <c r="AG790" s="2" t="str">
        <f>IFERROR(IF(INDEX(AG$1:AG789,MATCH(J790,J$1:J789,0),1)=0,"",INDEX(AG$1:AG789,MATCH(J790,J$1:J789,0),1)),"")</f>
        <v/>
      </c>
      <c r="AU790" s="7"/>
      <c r="AW790" s="66"/>
      <c r="AX790" s="66"/>
      <c r="AY790" s="66"/>
      <c r="AZ790" s="78"/>
      <c r="BA790" s="66"/>
      <c r="BB790" s="66"/>
      <c r="BC790" s="4"/>
      <c r="BD790" s="69"/>
      <c r="BG790" s="9"/>
      <c r="BM790" s="7" t="str">
        <f t="shared" ca="1" si="155"/>
        <v/>
      </c>
      <c r="BN790" s="75" t="str">
        <f t="shared" si="156"/>
        <v/>
      </c>
      <c r="BO790" s="75" t="str">
        <f t="shared" si="157"/>
        <v/>
      </c>
      <c r="BT790" s="5"/>
      <c r="BU790" s="4" t="str">
        <f>IF(IFERROR(VLOOKUP(C790,C791:C$1993,1,0),"")="","",COUNTIF(C:C,C790))</f>
        <v/>
      </c>
      <c r="BW790" s="5"/>
      <c r="BX790" s="5"/>
      <c r="BY790" s="5" t="str">
        <f>IF(B790="","",IF(BU790="",1+(MAX(BY$2:BY789)),""))</f>
        <v/>
      </c>
      <c r="BZ790" s="5" t="str">
        <f t="shared" si="158"/>
        <v/>
      </c>
      <c r="CA790" s="5" t="str">
        <f t="shared" si="159"/>
        <v/>
      </c>
      <c r="CB790" s="14" t="str">
        <f t="shared" si="160"/>
        <v/>
      </c>
      <c r="CC790" s="25"/>
      <c r="CD790" s="15"/>
      <c r="CE790" s="5" t="str">
        <f t="shared" ref="CE790:CE853" si="162">CONCATENATE(AK790,AL790,AM790,AN790,AO790)</f>
        <v/>
      </c>
      <c r="CG790" s="5"/>
      <c r="CH790" s="5" t="str">
        <f t="shared" si="161"/>
        <v/>
      </c>
      <c r="CI790" s="5" t="str">
        <f>IF(J790="","",IFERROR(IF(VLOOKUP(J790,J$2:J789,1,0)=0,"",""),J790))</f>
        <v/>
      </c>
      <c r="CJ790" s="22" t="str">
        <f>IF(CI790="","",(IFERROR(VLOOKUP(MID(CI790,1,1),$DA$2:DE$28,3,0),0)+IFERROR(VLOOKUP(MID(CI790,2,1),DA$2:DE$28,4,0),0)+IFERROR(VLOOKUP(MID(CI790,3,1),DA$2:DE$28,5,0),0)+(ROW(CI790)/1000000000000)))</f>
        <v/>
      </c>
      <c r="CK790" s="5"/>
      <c r="CL790" s="5">
        <v>789</v>
      </c>
      <c r="CM790" s="5" t="str">
        <f>IFERROR(VLOOKUP(CL790,CH$2:CI1866,2,0),"")</f>
        <v/>
      </c>
      <c r="CN790" s="5"/>
      <c r="CP790" s="5"/>
      <c r="DG790" s="5" t="e">
        <f>IF(REPORTE!AH$2="si",IF(C790=VALUE(REPORTE!C$22),IF(SUM(DG791:DG$1993),CONCATENATE(INT(B790),", "),INT(B790)),""),IF(C790=VALUE(REPORTE!C$21),IF(SUM(DG791:DG$1993),CONCATENATE(INT(B790),", "),INT(B790)),""))</f>
        <v>#VALUE!</v>
      </c>
      <c r="DK790" s="5"/>
      <c r="DL790" s="5"/>
      <c r="DM790" s="5"/>
      <c r="DN790" s="5"/>
    </row>
    <row r="791" spans="1:118" x14ac:dyDescent="0.25">
      <c r="A791" s="4" t="str">
        <f t="shared" ca="1" si="153"/>
        <v/>
      </c>
      <c r="B791" s="3"/>
      <c r="D791" s="1" t="str">
        <f>IFERROR(INDEX('padron cfe'!B:B,MATCH(DATOS!C791,'padron cfe'!A:A,0),1),"")</f>
        <v/>
      </c>
      <c r="H791" s="5" t="str">
        <f>IF(F791="","",IFERROR(CONCATENATE("PEUA",VLOOKUP(ESTADO,REPORTE!AV$2:AW$33,2,0),DIDTRITO_FORM,CADER_FORM,IFERROR(INDEX(BS:BS,MATCH(DAY(F791),BR:BR,0),1),DAY(F791)),IFERROR(INDEX(BS:BS,MATCH(MONTH(F791),BR:BR,0),1),MONTH(F791)),YEAR(F791),G791),""))</f>
        <v/>
      </c>
      <c r="K791" s="2" t="str">
        <f>IFERROR(INDEX('padron cfe'!C:C,MATCH(DATOS!C791,'padron cfe'!A:A,0),1),"")</f>
        <v/>
      </c>
      <c r="L791" s="4" t="str">
        <f>IFERROR(IF(VLOOKUP(J791,J$2:L790,3,0)=0,"",VLOOKUP(J791,J$2:L790,3,0)),"")</f>
        <v/>
      </c>
      <c r="M791" s="4" t="str">
        <f>IFERROR(IF(VLOOKUP(J791,J$2:M790,4,0)=0,"",VLOOKUP(J791,J$2:M790,4,0)),"")</f>
        <v/>
      </c>
      <c r="Q791" s="5" t="str">
        <f t="shared" si="152"/>
        <v/>
      </c>
      <c r="S791"/>
      <c r="T791" s="2" t="str">
        <f>IFERROR(INDEX('padron cfe'!D:D,MATCH(DATOS!C791,'padron cfe'!A:A,0),1),"")</f>
        <v/>
      </c>
      <c r="Y791" s="3"/>
      <c r="AA791" s="4" t="str">
        <f t="shared" si="154"/>
        <v/>
      </c>
      <c r="AE791" s="2" t="str">
        <f>IFERROR(IF(INDEX(AE$1:AE790,MATCH(J791,J$1:J790,0),1)=0,"",INDEX(AE$1:AE790,MATCH(J791,J$1:J790,0),1)),"")</f>
        <v/>
      </c>
      <c r="AF791" s="2" t="str">
        <f>IFERROR(IF(INDEX(AF$1:AF790,MATCH(J791,J$1:J790,0),1)=0,"",INDEX(AF$1:AF790,MATCH(J791,J$1:J790,0),1)),"")</f>
        <v/>
      </c>
      <c r="AG791" s="2" t="str">
        <f>IFERROR(IF(INDEX(AG$1:AG790,MATCH(J791,J$1:J790,0),1)=0,"",INDEX(AG$1:AG790,MATCH(J791,J$1:J790,0),1)),"")</f>
        <v/>
      </c>
      <c r="AU791" s="7"/>
      <c r="AW791" s="66"/>
      <c r="AX791" s="66"/>
      <c r="AY791" s="66"/>
      <c r="AZ791" s="78"/>
      <c r="BA791" s="66"/>
      <c r="BB791" s="66"/>
      <c r="BC791" s="4"/>
      <c r="BD791" s="69"/>
      <c r="BG791" s="9"/>
      <c r="BM791" s="7" t="str">
        <f t="shared" ca="1" si="155"/>
        <v/>
      </c>
      <c r="BN791" s="75" t="str">
        <f t="shared" si="156"/>
        <v/>
      </c>
      <c r="BO791" s="75" t="str">
        <f t="shared" si="157"/>
        <v/>
      </c>
      <c r="BT791" s="5"/>
      <c r="BU791" s="4" t="str">
        <f>IF(IFERROR(VLOOKUP(C791,C792:C$1993,1,0),"")="","",COUNTIF(C:C,C791))</f>
        <v/>
      </c>
      <c r="BW791" s="5"/>
      <c r="BX791" s="5"/>
      <c r="BY791" s="5" t="str">
        <f>IF(B791="","",IF(BU791="",1+(MAX(BY$2:BY790)),""))</f>
        <v/>
      </c>
      <c r="BZ791" s="5" t="str">
        <f t="shared" si="158"/>
        <v/>
      </c>
      <c r="CA791" s="5" t="str">
        <f t="shared" si="159"/>
        <v/>
      </c>
      <c r="CB791" s="14" t="str">
        <f t="shared" si="160"/>
        <v/>
      </c>
      <c r="CC791" s="25"/>
      <c r="CD791" s="15"/>
      <c r="CE791" s="5" t="str">
        <f t="shared" si="162"/>
        <v/>
      </c>
      <c r="CG791" s="5"/>
      <c r="CH791" s="5" t="str">
        <f t="shared" si="161"/>
        <v/>
      </c>
      <c r="CI791" s="5" t="str">
        <f>IF(J791="","",IFERROR(IF(VLOOKUP(J791,J$2:J790,1,0)=0,"",""),J791))</f>
        <v/>
      </c>
      <c r="CJ791" s="22" t="str">
        <f>IF(CI791="","",(IFERROR(VLOOKUP(MID(CI791,1,1),$DA$2:DE$28,3,0),0)+IFERROR(VLOOKUP(MID(CI791,2,1),DA$2:DE$28,4,0),0)+IFERROR(VLOOKUP(MID(CI791,3,1),DA$2:DE$28,5,0),0)+(ROW(CI791)/1000000000000)))</f>
        <v/>
      </c>
      <c r="CK791" s="5"/>
      <c r="CL791" s="5">
        <v>790</v>
      </c>
      <c r="CM791" s="5" t="str">
        <f>IFERROR(VLOOKUP(CL791,CH$2:CI1867,2,0),"")</f>
        <v/>
      </c>
      <c r="CN791" s="5"/>
      <c r="CP791" s="5"/>
      <c r="DG791" s="5" t="e">
        <f>IF(REPORTE!AH$2="si",IF(C791=VALUE(REPORTE!C$22),IF(SUM(DG792:DG$1993),CONCATENATE(INT(B791),", "),INT(B791)),""),IF(C791=VALUE(REPORTE!C$21),IF(SUM(DG792:DG$1993),CONCATENATE(INT(B791),", "),INT(B791)),""))</f>
        <v>#VALUE!</v>
      </c>
      <c r="DK791" s="5"/>
      <c r="DL791" s="5"/>
      <c r="DM791" s="5"/>
      <c r="DN791" s="5"/>
    </row>
    <row r="792" spans="1:118" x14ac:dyDescent="0.25">
      <c r="A792" s="4" t="str">
        <f t="shared" ca="1" si="153"/>
        <v/>
      </c>
      <c r="B792" s="3"/>
      <c r="D792" s="1" t="str">
        <f>IFERROR(INDEX('padron cfe'!B:B,MATCH(DATOS!C792,'padron cfe'!A:A,0),1),"")</f>
        <v/>
      </c>
      <c r="H792" s="5" t="str">
        <f>IF(F792="","",IFERROR(CONCATENATE("PEUA",VLOOKUP(ESTADO,REPORTE!AV$2:AW$33,2,0),DIDTRITO_FORM,CADER_FORM,IFERROR(INDEX(BS:BS,MATCH(DAY(F792),BR:BR,0),1),DAY(F792)),IFERROR(INDEX(BS:BS,MATCH(MONTH(F792),BR:BR,0),1),MONTH(F792)),YEAR(F792),G792),""))</f>
        <v/>
      </c>
      <c r="K792" s="2" t="str">
        <f>IFERROR(INDEX('padron cfe'!C:C,MATCH(DATOS!C792,'padron cfe'!A:A,0),1),"")</f>
        <v/>
      </c>
      <c r="L792" s="4" t="str">
        <f>IFERROR(IF(VLOOKUP(J792,J$2:L791,3,0)=0,"",VLOOKUP(J792,J$2:L791,3,0)),"")</f>
        <v/>
      </c>
      <c r="M792" s="4" t="str">
        <f>IFERROR(IF(VLOOKUP(J792,J$2:M791,4,0)=0,"",VLOOKUP(J792,J$2:M791,4,0)),"")</f>
        <v/>
      </c>
      <c r="Q792" s="5" t="str">
        <f t="shared" si="152"/>
        <v/>
      </c>
      <c r="S792"/>
      <c r="T792" s="2" t="str">
        <f>IFERROR(INDEX('padron cfe'!D:D,MATCH(DATOS!C792,'padron cfe'!A:A,0),1),"")</f>
        <v/>
      </c>
      <c r="Y792" s="3"/>
      <c r="AA792" s="4" t="str">
        <f t="shared" si="154"/>
        <v/>
      </c>
      <c r="AE792" s="2" t="str">
        <f>IFERROR(IF(INDEX(AE$1:AE791,MATCH(J792,J$1:J791,0),1)=0,"",INDEX(AE$1:AE791,MATCH(J792,J$1:J791,0),1)),"")</f>
        <v/>
      </c>
      <c r="AF792" s="2" t="str">
        <f>IFERROR(IF(INDEX(AF$1:AF791,MATCH(J792,J$1:J791,0),1)=0,"",INDEX(AF$1:AF791,MATCH(J792,J$1:J791,0),1)),"")</f>
        <v/>
      </c>
      <c r="AG792" s="2" t="str">
        <f>IFERROR(IF(INDEX(AG$1:AG791,MATCH(J792,J$1:J791,0),1)=0,"",INDEX(AG$1:AG791,MATCH(J792,J$1:J791,0),1)),"")</f>
        <v/>
      </c>
      <c r="AU792" s="7"/>
      <c r="AW792" s="66"/>
      <c r="AX792" s="66"/>
      <c r="AY792" s="66"/>
      <c r="AZ792" s="78"/>
      <c r="BA792" s="66"/>
      <c r="BB792" s="66"/>
      <c r="BC792" s="4"/>
      <c r="BD792" s="69"/>
      <c r="BG792" s="9"/>
      <c r="BM792" s="7" t="str">
        <f t="shared" ca="1" si="155"/>
        <v/>
      </c>
      <c r="BN792" s="75" t="str">
        <f t="shared" si="156"/>
        <v/>
      </c>
      <c r="BO792" s="75" t="str">
        <f t="shared" si="157"/>
        <v/>
      </c>
      <c r="BT792" s="5"/>
      <c r="BU792" s="4" t="str">
        <f>IF(IFERROR(VLOOKUP(C792,C793:C$1993,1,0),"")="","",COUNTIF(C:C,C792))</f>
        <v/>
      </c>
      <c r="BW792" s="5"/>
      <c r="BX792" s="5"/>
      <c r="BY792" s="5" t="str">
        <f>IF(B792="","",IF(BU792="",1+(MAX(BY$2:BY791)),""))</f>
        <v/>
      </c>
      <c r="BZ792" s="5" t="str">
        <f t="shared" si="158"/>
        <v/>
      </c>
      <c r="CA792" s="5" t="str">
        <f t="shared" si="159"/>
        <v/>
      </c>
      <c r="CB792" s="14" t="str">
        <f t="shared" si="160"/>
        <v/>
      </c>
      <c r="CC792" s="25"/>
      <c r="CD792" s="15"/>
      <c r="CE792" s="5" t="str">
        <f t="shared" si="162"/>
        <v/>
      </c>
      <c r="CG792" s="5"/>
      <c r="CH792" s="5" t="str">
        <f t="shared" si="161"/>
        <v/>
      </c>
      <c r="CI792" s="5" t="str">
        <f>IF(J792="","",IFERROR(IF(VLOOKUP(J792,J$2:J791,1,0)=0,"",""),J792))</f>
        <v/>
      </c>
      <c r="CJ792" s="22" t="str">
        <f>IF(CI792="","",(IFERROR(VLOOKUP(MID(CI792,1,1),$DA$2:DE$28,3,0),0)+IFERROR(VLOOKUP(MID(CI792,2,1),DA$2:DE$28,4,0),0)+IFERROR(VLOOKUP(MID(CI792,3,1),DA$2:DE$28,5,0),0)+(ROW(CI792)/1000000000000)))</f>
        <v/>
      </c>
      <c r="CK792" s="5"/>
      <c r="CL792" s="5">
        <v>791</v>
      </c>
      <c r="CM792" s="5" t="str">
        <f>IFERROR(VLOOKUP(CL792,CH$2:CI1868,2,0),"")</f>
        <v/>
      </c>
      <c r="CN792" s="5"/>
      <c r="CP792" s="5"/>
      <c r="DG792" s="5" t="e">
        <f>IF(REPORTE!AH$2="si",IF(C792=VALUE(REPORTE!C$22),IF(SUM(DG793:DG$1993),CONCATENATE(INT(B792),", "),INT(B792)),""),IF(C792=VALUE(REPORTE!C$21),IF(SUM(DG793:DG$1993),CONCATENATE(INT(B792),", "),INT(B792)),""))</f>
        <v>#VALUE!</v>
      </c>
      <c r="DK792" s="5"/>
      <c r="DL792" s="5"/>
      <c r="DM792" s="5"/>
      <c r="DN792" s="5"/>
    </row>
    <row r="793" spans="1:118" x14ac:dyDescent="0.25">
      <c r="A793" s="4" t="str">
        <f t="shared" ca="1" si="153"/>
        <v/>
      </c>
      <c r="B793" s="3"/>
      <c r="D793" s="1" t="str">
        <f>IFERROR(INDEX('padron cfe'!B:B,MATCH(DATOS!C793,'padron cfe'!A:A,0),1),"")</f>
        <v/>
      </c>
      <c r="H793" s="5" t="str">
        <f>IF(F793="","",IFERROR(CONCATENATE("PEUA",VLOOKUP(ESTADO,REPORTE!AV$2:AW$33,2,0),DIDTRITO_FORM,CADER_FORM,IFERROR(INDEX(BS:BS,MATCH(DAY(F793),BR:BR,0),1),DAY(F793)),IFERROR(INDEX(BS:BS,MATCH(MONTH(F793),BR:BR,0),1),MONTH(F793)),YEAR(F793),G793),""))</f>
        <v/>
      </c>
      <c r="K793" s="2" t="str">
        <f>IFERROR(INDEX('padron cfe'!C:C,MATCH(DATOS!C793,'padron cfe'!A:A,0),1),"")</f>
        <v/>
      </c>
      <c r="L793" s="4" t="str">
        <f>IFERROR(IF(VLOOKUP(J793,J$2:L792,3,0)=0,"",VLOOKUP(J793,J$2:L792,3,0)),"")</f>
        <v/>
      </c>
      <c r="M793" s="4" t="str">
        <f>IFERROR(IF(VLOOKUP(J793,J$2:M792,4,0)=0,"",VLOOKUP(J793,J$2:M792,4,0)),"")</f>
        <v/>
      </c>
      <c r="Q793" s="5" t="str">
        <f t="shared" si="152"/>
        <v/>
      </c>
      <c r="S793"/>
      <c r="T793" s="2" t="str">
        <f>IFERROR(INDEX('padron cfe'!D:D,MATCH(DATOS!C793,'padron cfe'!A:A,0),1),"")</f>
        <v/>
      </c>
      <c r="Y793" s="3"/>
      <c r="AA793" s="4" t="str">
        <f t="shared" si="154"/>
        <v/>
      </c>
      <c r="AE793" s="2" t="str">
        <f>IFERROR(IF(INDEX(AE$1:AE792,MATCH(J793,J$1:J792,0),1)=0,"",INDEX(AE$1:AE792,MATCH(J793,J$1:J792,0),1)),"")</f>
        <v/>
      </c>
      <c r="AF793" s="2" t="str">
        <f>IFERROR(IF(INDEX(AF$1:AF792,MATCH(J793,J$1:J792,0),1)=0,"",INDEX(AF$1:AF792,MATCH(J793,J$1:J792,0),1)),"")</f>
        <v/>
      </c>
      <c r="AG793" s="2" t="str">
        <f>IFERROR(IF(INDEX(AG$1:AG792,MATCH(J793,J$1:J792,0),1)=0,"",INDEX(AG$1:AG792,MATCH(J793,J$1:J792,0),1)),"")</f>
        <v/>
      </c>
      <c r="AU793" s="7"/>
      <c r="AW793" s="66"/>
      <c r="AX793" s="66"/>
      <c r="AY793" s="66"/>
      <c r="AZ793" s="78"/>
      <c r="BA793" s="66"/>
      <c r="BB793" s="66"/>
      <c r="BC793" s="4"/>
      <c r="BD793" s="69"/>
      <c r="BG793" s="9"/>
      <c r="BM793" s="7" t="str">
        <f t="shared" ca="1" si="155"/>
        <v/>
      </c>
      <c r="BN793" s="75" t="str">
        <f t="shared" si="156"/>
        <v/>
      </c>
      <c r="BO793" s="75" t="str">
        <f t="shared" si="157"/>
        <v/>
      </c>
      <c r="BT793" s="5"/>
      <c r="BU793" s="4" t="str">
        <f>IF(IFERROR(VLOOKUP(C793,C794:C$1993,1,0),"")="","",COUNTIF(C:C,C793))</f>
        <v/>
      </c>
      <c r="BW793" s="5"/>
      <c r="BX793" s="5"/>
      <c r="BY793" s="5" t="str">
        <f>IF(B793="","",IF(BU793="",1+(MAX(BY$2:BY792)),""))</f>
        <v/>
      </c>
      <c r="BZ793" s="5" t="str">
        <f t="shared" si="158"/>
        <v/>
      </c>
      <c r="CA793" s="5" t="str">
        <f t="shared" si="159"/>
        <v/>
      </c>
      <c r="CB793" s="14" t="str">
        <f t="shared" si="160"/>
        <v/>
      </c>
      <c r="CC793" s="25"/>
      <c r="CD793" s="15"/>
      <c r="CE793" s="5" t="str">
        <f t="shared" si="162"/>
        <v/>
      </c>
      <c r="CG793" s="5"/>
      <c r="CH793" s="5" t="str">
        <f t="shared" si="161"/>
        <v/>
      </c>
      <c r="CI793" s="5" t="str">
        <f>IF(J793="","",IFERROR(IF(VLOOKUP(J793,J$2:J792,1,0)=0,"",""),J793))</f>
        <v/>
      </c>
      <c r="CJ793" s="22" t="str">
        <f>IF(CI793="","",(IFERROR(VLOOKUP(MID(CI793,1,1),$DA$2:DE$28,3,0),0)+IFERROR(VLOOKUP(MID(CI793,2,1),DA$2:DE$28,4,0),0)+IFERROR(VLOOKUP(MID(CI793,3,1),DA$2:DE$28,5,0),0)+(ROW(CI793)/1000000000000)))</f>
        <v/>
      </c>
      <c r="CK793" s="5"/>
      <c r="CL793" s="5">
        <v>792</v>
      </c>
      <c r="CM793" s="5" t="str">
        <f>IFERROR(VLOOKUP(CL793,CH$2:CI1869,2,0),"")</f>
        <v/>
      </c>
      <c r="CN793" s="5"/>
      <c r="CP793" s="5"/>
      <c r="DG793" s="5" t="e">
        <f>IF(REPORTE!AH$2="si",IF(C793=VALUE(REPORTE!C$22),IF(SUM(DG794:DG$1993),CONCATENATE(INT(B793),", "),INT(B793)),""),IF(C793=VALUE(REPORTE!C$21),IF(SUM(DG794:DG$1993),CONCATENATE(INT(B793),", "),INT(B793)),""))</f>
        <v>#VALUE!</v>
      </c>
      <c r="DK793" s="5"/>
      <c r="DL793" s="5"/>
      <c r="DM793" s="5"/>
      <c r="DN793" s="5"/>
    </row>
    <row r="794" spans="1:118" x14ac:dyDescent="0.25">
      <c r="A794" s="4" t="str">
        <f t="shared" ca="1" si="153"/>
        <v/>
      </c>
      <c r="B794" s="3"/>
      <c r="D794" s="1" t="str">
        <f>IFERROR(INDEX('padron cfe'!B:B,MATCH(DATOS!C794,'padron cfe'!A:A,0),1),"")</f>
        <v/>
      </c>
      <c r="H794" s="5" t="str">
        <f>IF(F794="","",IFERROR(CONCATENATE("PEUA",VLOOKUP(ESTADO,REPORTE!AV$2:AW$33,2,0),DIDTRITO_FORM,CADER_FORM,IFERROR(INDEX(BS:BS,MATCH(DAY(F794),BR:BR,0),1),DAY(F794)),IFERROR(INDEX(BS:BS,MATCH(MONTH(F794),BR:BR,0),1),MONTH(F794)),YEAR(F794),G794),""))</f>
        <v/>
      </c>
      <c r="K794" s="2" t="str">
        <f>IFERROR(INDEX('padron cfe'!C:C,MATCH(DATOS!C794,'padron cfe'!A:A,0),1),"")</f>
        <v/>
      </c>
      <c r="L794" s="4" t="str">
        <f>IFERROR(IF(VLOOKUP(J794,J$2:L793,3,0)=0,"",VLOOKUP(J794,J$2:L793,3,0)),"")</f>
        <v/>
      </c>
      <c r="M794" s="4" t="str">
        <f>IFERROR(IF(VLOOKUP(J794,J$2:M793,4,0)=0,"",VLOOKUP(J794,J$2:M793,4,0)),"")</f>
        <v/>
      </c>
      <c r="Q794" s="5" t="str">
        <f t="shared" si="152"/>
        <v/>
      </c>
      <c r="S794"/>
      <c r="T794" s="2" t="str">
        <f>IFERROR(INDEX('padron cfe'!D:D,MATCH(DATOS!C794,'padron cfe'!A:A,0),1),"")</f>
        <v/>
      </c>
      <c r="Y794" s="3"/>
      <c r="AA794" s="4" t="str">
        <f t="shared" si="154"/>
        <v/>
      </c>
      <c r="AE794" s="2" t="str">
        <f>IFERROR(IF(INDEX(AE$1:AE793,MATCH(J794,J$1:J793,0),1)=0,"",INDEX(AE$1:AE793,MATCH(J794,J$1:J793,0),1)),"")</f>
        <v/>
      </c>
      <c r="AF794" s="2" t="str">
        <f>IFERROR(IF(INDEX(AF$1:AF793,MATCH(J794,J$1:J793,0),1)=0,"",INDEX(AF$1:AF793,MATCH(J794,J$1:J793,0),1)),"")</f>
        <v/>
      </c>
      <c r="AG794" s="2" t="str">
        <f>IFERROR(IF(INDEX(AG$1:AG793,MATCH(J794,J$1:J793,0),1)=0,"",INDEX(AG$1:AG793,MATCH(J794,J$1:J793,0),1)),"")</f>
        <v/>
      </c>
      <c r="AU794" s="7"/>
      <c r="AW794" s="66"/>
      <c r="AX794" s="66"/>
      <c r="AY794" s="66"/>
      <c r="AZ794" s="78"/>
      <c r="BA794" s="66"/>
      <c r="BB794" s="66"/>
      <c r="BC794" s="4"/>
      <c r="BD794" s="69"/>
      <c r="BG794" s="9"/>
      <c r="BM794" s="7" t="str">
        <f t="shared" ca="1" si="155"/>
        <v/>
      </c>
      <c r="BN794" s="75" t="str">
        <f t="shared" si="156"/>
        <v/>
      </c>
      <c r="BO794" s="75" t="str">
        <f t="shared" si="157"/>
        <v/>
      </c>
      <c r="BT794" s="5"/>
      <c r="BU794" s="4" t="str">
        <f>IF(IFERROR(VLOOKUP(C794,C795:C$1993,1,0),"")="","",COUNTIF(C:C,C794))</f>
        <v/>
      </c>
      <c r="BW794" s="5"/>
      <c r="BX794" s="5"/>
      <c r="BY794" s="5" t="str">
        <f>IF(B794="","",IF(BU794="",1+(MAX(BY$2:BY793)),""))</f>
        <v/>
      </c>
      <c r="BZ794" s="5" t="str">
        <f t="shared" si="158"/>
        <v/>
      </c>
      <c r="CA794" s="5" t="str">
        <f t="shared" si="159"/>
        <v/>
      </c>
      <c r="CB794" s="14" t="str">
        <f t="shared" si="160"/>
        <v/>
      </c>
      <c r="CC794" s="25"/>
      <c r="CD794" s="15"/>
      <c r="CE794" s="5" t="str">
        <f t="shared" si="162"/>
        <v/>
      </c>
      <c r="CG794" s="5"/>
      <c r="CH794" s="5" t="str">
        <f t="shared" si="161"/>
        <v/>
      </c>
      <c r="CI794" s="5" t="str">
        <f>IF(J794="","",IFERROR(IF(VLOOKUP(J794,J$2:J793,1,0)=0,"",""),J794))</f>
        <v/>
      </c>
      <c r="CJ794" s="22" t="str">
        <f>IF(CI794="","",(IFERROR(VLOOKUP(MID(CI794,1,1),$DA$2:DE$28,3,0),0)+IFERROR(VLOOKUP(MID(CI794,2,1),DA$2:DE$28,4,0),0)+IFERROR(VLOOKUP(MID(CI794,3,1),DA$2:DE$28,5,0),0)+(ROW(CI794)/1000000000000)))</f>
        <v/>
      </c>
      <c r="CK794" s="5"/>
      <c r="CL794" s="5">
        <v>793</v>
      </c>
      <c r="CM794" s="5" t="str">
        <f>IFERROR(VLOOKUP(CL794,CH$2:CI1870,2,0),"")</f>
        <v/>
      </c>
      <c r="CN794" s="5"/>
      <c r="CP794" s="5"/>
      <c r="DG794" s="5" t="e">
        <f>IF(REPORTE!AH$2="si",IF(C794=VALUE(REPORTE!C$22),IF(SUM(DG795:DG$1993),CONCATENATE(INT(B794),", "),INT(B794)),""),IF(C794=VALUE(REPORTE!C$21),IF(SUM(DG795:DG$1993),CONCATENATE(INT(B794),", "),INT(B794)),""))</f>
        <v>#VALUE!</v>
      </c>
      <c r="DK794" s="5"/>
      <c r="DL794" s="5"/>
      <c r="DM794" s="5"/>
      <c r="DN794" s="5"/>
    </row>
    <row r="795" spans="1:118" x14ac:dyDescent="0.25">
      <c r="A795" s="4" t="str">
        <f t="shared" ca="1" si="153"/>
        <v/>
      </c>
      <c r="B795" s="3"/>
      <c r="D795" s="1" t="str">
        <f>IFERROR(INDEX('padron cfe'!B:B,MATCH(DATOS!C795,'padron cfe'!A:A,0),1),"")</f>
        <v/>
      </c>
      <c r="H795" s="5" t="str">
        <f>IF(F795="","",IFERROR(CONCATENATE("PEUA",VLOOKUP(ESTADO,REPORTE!AV$2:AW$33,2,0),DIDTRITO_FORM,CADER_FORM,IFERROR(INDEX(BS:BS,MATCH(DAY(F795),BR:BR,0),1),DAY(F795)),IFERROR(INDEX(BS:BS,MATCH(MONTH(F795),BR:BR,0),1),MONTH(F795)),YEAR(F795),G795),""))</f>
        <v/>
      </c>
      <c r="K795" s="2" t="str">
        <f>IFERROR(INDEX('padron cfe'!C:C,MATCH(DATOS!C795,'padron cfe'!A:A,0),1),"")</f>
        <v/>
      </c>
      <c r="L795" s="4" t="str">
        <f>IFERROR(IF(VLOOKUP(J795,J$2:L794,3,0)=0,"",VLOOKUP(J795,J$2:L794,3,0)),"")</f>
        <v/>
      </c>
      <c r="M795" s="4" t="str">
        <f>IFERROR(IF(VLOOKUP(J795,J$2:M794,4,0)=0,"",VLOOKUP(J795,J$2:M794,4,0)),"")</f>
        <v/>
      </c>
      <c r="Q795" s="5" t="str">
        <f t="shared" si="152"/>
        <v/>
      </c>
      <c r="S795"/>
      <c r="T795" s="2" t="str">
        <f>IFERROR(INDEX('padron cfe'!D:D,MATCH(DATOS!C795,'padron cfe'!A:A,0),1),"")</f>
        <v/>
      </c>
      <c r="Y795" s="3"/>
      <c r="AA795" s="4" t="str">
        <f t="shared" si="154"/>
        <v/>
      </c>
      <c r="AE795" s="2" t="str">
        <f>IFERROR(IF(INDEX(AE$1:AE794,MATCH(J795,J$1:J794,0),1)=0,"",INDEX(AE$1:AE794,MATCH(J795,J$1:J794,0),1)),"")</f>
        <v/>
      </c>
      <c r="AF795" s="2" t="str">
        <f>IFERROR(IF(INDEX(AF$1:AF794,MATCH(J795,J$1:J794,0),1)=0,"",INDEX(AF$1:AF794,MATCH(J795,J$1:J794,0),1)),"")</f>
        <v/>
      </c>
      <c r="AG795" s="2" t="str">
        <f>IFERROR(IF(INDEX(AG$1:AG794,MATCH(J795,J$1:J794,0),1)=0,"",INDEX(AG$1:AG794,MATCH(J795,J$1:J794,0),1)),"")</f>
        <v/>
      </c>
      <c r="AU795" s="7"/>
      <c r="AW795" s="66"/>
      <c r="AX795" s="66"/>
      <c r="AY795" s="66"/>
      <c r="AZ795" s="78"/>
      <c r="BA795" s="66"/>
      <c r="BB795" s="66"/>
      <c r="BC795" s="4"/>
      <c r="BD795" s="69"/>
      <c r="BG795" s="9"/>
      <c r="BM795" s="7" t="str">
        <f t="shared" ca="1" si="155"/>
        <v/>
      </c>
      <c r="BN795" s="75" t="str">
        <f t="shared" si="156"/>
        <v/>
      </c>
      <c r="BO795" s="75" t="str">
        <f t="shared" si="157"/>
        <v/>
      </c>
      <c r="BT795" s="5"/>
      <c r="BU795" s="4" t="str">
        <f>IF(IFERROR(VLOOKUP(C795,C796:C$1993,1,0),"")="","",COUNTIF(C:C,C795))</f>
        <v/>
      </c>
      <c r="BW795" s="5"/>
      <c r="BX795" s="5"/>
      <c r="BY795" s="5" t="str">
        <f>IF(B795="","",IF(BU795="",1+(MAX(BY$2:BY794)),""))</f>
        <v/>
      </c>
      <c r="BZ795" s="5" t="str">
        <f t="shared" si="158"/>
        <v/>
      </c>
      <c r="CA795" s="5" t="str">
        <f t="shared" si="159"/>
        <v/>
      </c>
      <c r="CB795" s="14" t="str">
        <f t="shared" si="160"/>
        <v/>
      </c>
      <c r="CC795" s="25"/>
      <c r="CD795" s="15"/>
      <c r="CE795" s="5" t="str">
        <f t="shared" si="162"/>
        <v/>
      </c>
      <c r="CG795" s="5"/>
      <c r="CH795" s="5" t="str">
        <f t="shared" si="161"/>
        <v/>
      </c>
      <c r="CI795" s="5" t="str">
        <f>IF(J795="","",IFERROR(IF(VLOOKUP(J795,J$2:J794,1,0)=0,"",""),J795))</f>
        <v/>
      </c>
      <c r="CJ795" s="22" t="str">
        <f>IF(CI795="","",(IFERROR(VLOOKUP(MID(CI795,1,1),$DA$2:DE$28,3,0),0)+IFERROR(VLOOKUP(MID(CI795,2,1),DA$2:DE$28,4,0),0)+IFERROR(VLOOKUP(MID(CI795,3,1),DA$2:DE$28,5,0),0)+(ROW(CI795)/1000000000000)))</f>
        <v/>
      </c>
      <c r="CK795" s="5"/>
      <c r="CL795" s="5">
        <v>794</v>
      </c>
      <c r="CM795" s="5" t="str">
        <f>IFERROR(VLOOKUP(CL795,CH$2:CI1871,2,0),"")</f>
        <v/>
      </c>
      <c r="CN795" s="5"/>
      <c r="CP795" s="5"/>
      <c r="DG795" s="5" t="e">
        <f>IF(REPORTE!AH$2="si",IF(C795=VALUE(REPORTE!C$22),IF(SUM(DG796:DG$1993),CONCATENATE(INT(B795),", "),INT(B795)),""),IF(C795=VALUE(REPORTE!C$21),IF(SUM(DG796:DG$1993),CONCATENATE(INT(B795),", "),INT(B795)),""))</f>
        <v>#VALUE!</v>
      </c>
      <c r="DK795" s="5"/>
      <c r="DL795" s="5"/>
      <c r="DM795" s="5"/>
      <c r="DN795" s="5"/>
    </row>
    <row r="796" spans="1:118" x14ac:dyDescent="0.25">
      <c r="A796" s="4" t="str">
        <f t="shared" ca="1" si="153"/>
        <v/>
      </c>
      <c r="B796" s="3"/>
      <c r="D796" s="1" t="str">
        <f>IFERROR(INDEX('padron cfe'!B:B,MATCH(DATOS!C796,'padron cfe'!A:A,0),1),"")</f>
        <v/>
      </c>
      <c r="H796" s="5" t="str">
        <f>IF(F796="","",IFERROR(CONCATENATE("PEUA",VLOOKUP(ESTADO,REPORTE!AV$2:AW$33,2,0),DIDTRITO_FORM,CADER_FORM,IFERROR(INDEX(BS:BS,MATCH(DAY(F796),BR:BR,0),1),DAY(F796)),IFERROR(INDEX(BS:BS,MATCH(MONTH(F796),BR:BR,0),1),MONTH(F796)),YEAR(F796),G796),""))</f>
        <v/>
      </c>
      <c r="K796" s="2" t="str">
        <f>IFERROR(INDEX('padron cfe'!C:C,MATCH(DATOS!C796,'padron cfe'!A:A,0),1),"")</f>
        <v/>
      </c>
      <c r="L796" s="4" t="str">
        <f>IFERROR(IF(VLOOKUP(J796,J$2:L795,3,0)=0,"",VLOOKUP(J796,J$2:L795,3,0)),"")</f>
        <v/>
      </c>
      <c r="M796" s="4" t="str">
        <f>IFERROR(IF(VLOOKUP(J796,J$2:M795,4,0)=0,"",VLOOKUP(J796,J$2:M795,4,0)),"")</f>
        <v/>
      </c>
      <c r="Q796" s="5" t="str">
        <f t="shared" si="152"/>
        <v/>
      </c>
      <c r="S796"/>
      <c r="T796" s="2" t="str">
        <f>IFERROR(INDEX('padron cfe'!D:D,MATCH(DATOS!C796,'padron cfe'!A:A,0),1),"")</f>
        <v/>
      </c>
      <c r="Y796" s="3"/>
      <c r="AA796" s="4" t="str">
        <f t="shared" si="154"/>
        <v/>
      </c>
      <c r="AE796" s="2" t="str">
        <f>IFERROR(IF(INDEX(AE$1:AE795,MATCH(J796,J$1:J795,0),1)=0,"",INDEX(AE$1:AE795,MATCH(J796,J$1:J795,0),1)),"")</f>
        <v/>
      </c>
      <c r="AF796" s="2" t="str">
        <f>IFERROR(IF(INDEX(AF$1:AF795,MATCH(J796,J$1:J795,0),1)=0,"",INDEX(AF$1:AF795,MATCH(J796,J$1:J795,0),1)),"")</f>
        <v/>
      </c>
      <c r="AG796" s="2" t="str">
        <f>IFERROR(IF(INDEX(AG$1:AG795,MATCH(J796,J$1:J795,0),1)=0,"",INDEX(AG$1:AG795,MATCH(J796,J$1:J795,0),1)),"")</f>
        <v/>
      </c>
      <c r="AU796" s="7"/>
      <c r="AW796" s="66"/>
      <c r="AX796" s="66"/>
      <c r="AY796" s="66"/>
      <c r="AZ796" s="78"/>
      <c r="BA796" s="66"/>
      <c r="BB796" s="66"/>
      <c r="BC796" s="4"/>
      <c r="BD796" s="69"/>
      <c r="BG796" s="9"/>
      <c r="BM796" s="7" t="str">
        <f t="shared" ca="1" si="155"/>
        <v/>
      </c>
      <c r="BN796" s="75" t="str">
        <f t="shared" si="156"/>
        <v/>
      </c>
      <c r="BO796" s="75" t="str">
        <f t="shared" si="157"/>
        <v/>
      </c>
      <c r="BT796" s="5"/>
      <c r="BU796" s="4" t="str">
        <f>IF(IFERROR(VLOOKUP(C796,C797:C$1993,1,0),"")="","",COUNTIF(C:C,C796))</f>
        <v/>
      </c>
      <c r="BW796" s="5"/>
      <c r="BX796" s="5"/>
      <c r="BY796" s="5" t="str">
        <f>IF(B796="","",IF(BU796="",1+(MAX(BY$2:BY795)),""))</f>
        <v/>
      </c>
      <c r="BZ796" s="5" t="str">
        <f t="shared" si="158"/>
        <v/>
      </c>
      <c r="CA796" s="5" t="str">
        <f t="shared" si="159"/>
        <v/>
      </c>
      <c r="CB796" s="14" t="str">
        <f t="shared" si="160"/>
        <v/>
      </c>
      <c r="CC796" s="25"/>
      <c r="CD796" s="15"/>
      <c r="CE796" s="5" t="str">
        <f t="shared" si="162"/>
        <v/>
      </c>
      <c r="CG796" s="5"/>
      <c r="CH796" s="5" t="str">
        <f t="shared" si="161"/>
        <v/>
      </c>
      <c r="CI796" s="5" t="str">
        <f>IF(J796="","",IFERROR(IF(VLOOKUP(J796,J$2:J795,1,0)=0,"",""),J796))</f>
        <v/>
      </c>
      <c r="CJ796" s="22" t="str">
        <f>IF(CI796="","",(IFERROR(VLOOKUP(MID(CI796,1,1),$DA$2:DE$28,3,0),0)+IFERROR(VLOOKUP(MID(CI796,2,1),DA$2:DE$28,4,0),0)+IFERROR(VLOOKUP(MID(CI796,3,1),DA$2:DE$28,5,0),0)+(ROW(CI796)/1000000000000)))</f>
        <v/>
      </c>
      <c r="CK796" s="5"/>
      <c r="CL796" s="5">
        <v>795</v>
      </c>
      <c r="CM796" s="5" t="str">
        <f>IFERROR(VLOOKUP(CL796,CH$2:CI1872,2,0),"")</f>
        <v/>
      </c>
      <c r="CN796" s="5"/>
      <c r="CP796" s="5"/>
      <c r="DG796" s="5" t="e">
        <f>IF(REPORTE!AH$2="si",IF(C796=VALUE(REPORTE!C$22),IF(SUM(DG797:DG$1993),CONCATENATE(INT(B796),", "),INT(B796)),""),IF(C796=VALUE(REPORTE!C$21),IF(SUM(DG797:DG$1993),CONCATENATE(INT(B796),", "),INT(B796)),""))</f>
        <v>#VALUE!</v>
      </c>
      <c r="DK796" s="5"/>
      <c r="DL796" s="5"/>
      <c r="DM796" s="5"/>
      <c r="DN796" s="5"/>
    </row>
    <row r="797" spans="1:118" x14ac:dyDescent="0.25">
      <c r="A797" s="4" t="str">
        <f t="shared" ca="1" si="153"/>
        <v/>
      </c>
      <c r="B797" s="3"/>
      <c r="D797" s="1" t="str">
        <f>IFERROR(INDEX('padron cfe'!B:B,MATCH(DATOS!C797,'padron cfe'!A:A,0),1),"")</f>
        <v/>
      </c>
      <c r="H797" s="5" t="str">
        <f>IF(F797="","",IFERROR(CONCATENATE("PEUA",VLOOKUP(ESTADO,REPORTE!AV$2:AW$33,2,0),DIDTRITO_FORM,CADER_FORM,IFERROR(INDEX(BS:BS,MATCH(DAY(F797),BR:BR,0),1),DAY(F797)),IFERROR(INDEX(BS:BS,MATCH(MONTH(F797),BR:BR,0),1),MONTH(F797)),YEAR(F797),G797),""))</f>
        <v/>
      </c>
      <c r="K797" s="2" t="str">
        <f>IFERROR(INDEX('padron cfe'!C:C,MATCH(DATOS!C797,'padron cfe'!A:A,0),1),"")</f>
        <v/>
      </c>
      <c r="L797" s="4" t="str">
        <f>IFERROR(IF(VLOOKUP(J797,J$2:L796,3,0)=0,"",VLOOKUP(J797,J$2:L796,3,0)),"")</f>
        <v/>
      </c>
      <c r="M797" s="4" t="str">
        <f>IFERROR(IF(VLOOKUP(J797,J$2:M796,4,0)=0,"",VLOOKUP(J797,J$2:M796,4,0)),"")</f>
        <v/>
      </c>
      <c r="Q797" s="5" t="str">
        <f t="shared" si="152"/>
        <v/>
      </c>
      <c r="S797"/>
      <c r="T797" s="2" t="str">
        <f>IFERROR(INDEX('padron cfe'!D:D,MATCH(DATOS!C797,'padron cfe'!A:A,0),1),"")</f>
        <v/>
      </c>
      <c r="Y797" s="3"/>
      <c r="AA797" s="4" t="str">
        <f t="shared" si="154"/>
        <v/>
      </c>
      <c r="AE797" s="2" t="str">
        <f>IFERROR(IF(INDEX(AE$1:AE796,MATCH(J797,J$1:J796,0),1)=0,"",INDEX(AE$1:AE796,MATCH(J797,J$1:J796,0),1)),"")</f>
        <v/>
      </c>
      <c r="AF797" s="2" t="str">
        <f>IFERROR(IF(INDEX(AF$1:AF796,MATCH(J797,J$1:J796,0),1)=0,"",INDEX(AF$1:AF796,MATCH(J797,J$1:J796,0),1)),"")</f>
        <v/>
      </c>
      <c r="AG797" s="2" t="str">
        <f>IFERROR(IF(INDEX(AG$1:AG796,MATCH(J797,J$1:J796,0),1)=0,"",INDEX(AG$1:AG796,MATCH(J797,J$1:J796,0),1)),"")</f>
        <v/>
      </c>
      <c r="AU797" s="7"/>
      <c r="AW797" s="66"/>
      <c r="AX797" s="66"/>
      <c r="AY797" s="66"/>
      <c r="AZ797" s="78"/>
      <c r="BA797" s="66"/>
      <c r="BB797" s="66"/>
      <c r="BC797" s="4"/>
      <c r="BD797" s="69"/>
      <c r="BG797" s="9"/>
      <c r="BM797" s="7" t="str">
        <f t="shared" ca="1" si="155"/>
        <v/>
      </c>
      <c r="BN797" s="75" t="str">
        <f t="shared" si="156"/>
        <v/>
      </c>
      <c r="BO797" s="75" t="str">
        <f t="shared" si="157"/>
        <v/>
      </c>
      <c r="BT797" s="5"/>
      <c r="BU797" s="4" t="str">
        <f>IF(IFERROR(VLOOKUP(C797,C798:C$1993,1,0),"")="","",COUNTIF(C:C,C797))</f>
        <v/>
      </c>
      <c r="BW797" s="5"/>
      <c r="BX797" s="5"/>
      <c r="BY797" s="5" t="str">
        <f>IF(B797="","",IF(BU797="",1+(MAX(BY$2:BY796)),""))</f>
        <v/>
      </c>
      <c r="BZ797" s="5" t="str">
        <f t="shared" si="158"/>
        <v/>
      </c>
      <c r="CA797" s="5" t="str">
        <f t="shared" si="159"/>
        <v/>
      </c>
      <c r="CB797" s="14" t="str">
        <f t="shared" si="160"/>
        <v/>
      </c>
      <c r="CC797" s="25"/>
      <c r="CD797" s="15"/>
      <c r="CE797" s="5" t="str">
        <f t="shared" si="162"/>
        <v/>
      </c>
      <c r="CG797" s="5"/>
      <c r="CH797" s="5" t="str">
        <f t="shared" si="161"/>
        <v/>
      </c>
      <c r="CI797" s="5" t="str">
        <f>IF(J797="","",IFERROR(IF(VLOOKUP(J797,J$2:J796,1,0)=0,"",""),J797))</f>
        <v/>
      </c>
      <c r="CJ797" s="22" t="str">
        <f>IF(CI797="","",(IFERROR(VLOOKUP(MID(CI797,1,1),$DA$2:DE$28,3,0),0)+IFERROR(VLOOKUP(MID(CI797,2,1),DA$2:DE$28,4,0),0)+IFERROR(VLOOKUP(MID(CI797,3,1),DA$2:DE$28,5,0),0)+(ROW(CI797)/1000000000000)))</f>
        <v/>
      </c>
      <c r="CK797" s="5"/>
      <c r="CL797" s="5">
        <v>796</v>
      </c>
      <c r="CM797" s="5" t="str">
        <f>IFERROR(VLOOKUP(CL797,CH$2:CI1873,2,0),"")</f>
        <v/>
      </c>
      <c r="CN797" s="5"/>
      <c r="CP797" s="5"/>
      <c r="DG797" s="5" t="e">
        <f>IF(REPORTE!AH$2="si",IF(C797=VALUE(REPORTE!C$22),IF(SUM(DG798:DG$1993),CONCATENATE(INT(B797),", "),INT(B797)),""),IF(C797=VALUE(REPORTE!C$21),IF(SUM(DG798:DG$1993),CONCATENATE(INT(B797),", "),INT(B797)),""))</f>
        <v>#VALUE!</v>
      </c>
      <c r="DK797" s="5"/>
      <c r="DL797" s="5"/>
      <c r="DM797" s="5"/>
      <c r="DN797" s="5"/>
    </row>
    <row r="798" spans="1:118" x14ac:dyDescent="0.25">
      <c r="A798" s="4" t="str">
        <f t="shared" ca="1" si="153"/>
        <v/>
      </c>
      <c r="B798" s="3"/>
      <c r="D798" s="1" t="str">
        <f>IFERROR(INDEX('padron cfe'!B:B,MATCH(DATOS!C798,'padron cfe'!A:A,0),1),"")</f>
        <v/>
      </c>
      <c r="H798" s="5" t="str">
        <f>IF(F798="","",IFERROR(CONCATENATE("PEUA",VLOOKUP(ESTADO,REPORTE!AV$2:AW$33,2,0),DIDTRITO_FORM,CADER_FORM,IFERROR(INDEX(BS:BS,MATCH(DAY(F798),BR:BR,0),1),DAY(F798)),IFERROR(INDEX(BS:BS,MATCH(MONTH(F798),BR:BR,0),1),MONTH(F798)),YEAR(F798),G798),""))</f>
        <v/>
      </c>
      <c r="K798" s="2" t="str">
        <f>IFERROR(INDEX('padron cfe'!C:C,MATCH(DATOS!C798,'padron cfe'!A:A,0),1),"")</f>
        <v/>
      </c>
      <c r="L798" s="4" t="str">
        <f>IFERROR(IF(VLOOKUP(J798,J$2:L797,3,0)=0,"",VLOOKUP(J798,J$2:L797,3,0)),"")</f>
        <v/>
      </c>
      <c r="M798" s="4" t="str">
        <f>IFERROR(IF(VLOOKUP(J798,J$2:M797,4,0)=0,"",VLOOKUP(J798,J$2:M797,4,0)),"")</f>
        <v/>
      </c>
      <c r="Q798" s="5" t="str">
        <f t="shared" si="152"/>
        <v/>
      </c>
      <c r="S798"/>
      <c r="T798" s="2" t="str">
        <f>IFERROR(INDEX('padron cfe'!D:D,MATCH(DATOS!C798,'padron cfe'!A:A,0),1),"")</f>
        <v/>
      </c>
      <c r="Y798" s="3"/>
      <c r="AA798" s="4" t="str">
        <f t="shared" si="154"/>
        <v/>
      </c>
      <c r="AE798" s="2" t="str">
        <f>IFERROR(IF(INDEX(AE$1:AE797,MATCH(J798,J$1:J797,0),1)=0,"",INDEX(AE$1:AE797,MATCH(J798,J$1:J797,0),1)),"")</f>
        <v/>
      </c>
      <c r="AF798" s="2" t="str">
        <f>IFERROR(IF(INDEX(AF$1:AF797,MATCH(J798,J$1:J797,0),1)=0,"",INDEX(AF$1:AF797,MATCH(J798,J$1:J797,0),1)),"")</f>
        <v/>
      </c>
      <c r="AG798" s="2" t="str">
        <f>IFERROR(IF(INDEX(AG$1:AG797,MATCH(J798,J$1:J797,0),1)=0,"",INDEX(AG$1:AG797,MATCH(J798,J$1:J797,0),1)),"")</f>
        <v/>
      </c>
      <c r="AU798" s="7"/>
      <c r="AW798" s="66"/>
      <c r="AX798" s="66"/>
      <c r="AY798" s="66"/>
      <c r="AZ798" s="78"/>
      <c r="BA798" s="66"/>
      <c r="BB798" s="66"/>
      <c r="BC798" s="4"/>
      <c r="BD798" s="69"/>
      <c r="BG798" s="9"/>
      <c r="BM798" s="7" t="str">
        <f t="shared" ca="1" si="155"/>
        <v/>
      </c>
      <c r="BN798" s="75" t="str">
        <f t="shared" si="156"/>
        <v/>
      </c>
      <c r="BO798" s="75" t="str">
        <f t="shared" si="157"/>
        <v/>
      </c>
      <c r="BT798" s="5"/>
      <c r="BU798" s="4" t="str">
        <f>IF(IFERROR(VLOOKUP(C798,C799:C$1993,1,0),"")="","",COUNTIF(C:C,C798))</f>
        <v/>
      </c>
      <c r="BW798" s="5"/>
      <c r="BX798" s="5"/>
      <c r="BY798" s="5" t="str">
        <f>IF(B798="","",IF(BU798="",1+(MAX(BY$2:BY797)),""))</f>
        <v/>
      </c>
      <c r="BZ798" s="5" t="str">
        <f t="shared" si="158"/>
        <v/>
      </c>
      <c r="CA798" s="5" t="str">
        <f t="shared" si="159"/>
        <v/>
      </c>
      <c r="CB798" s="14" t="str">
        <f t="shared" si="160"/>
        <v/>
      </c>
      <c r="CC798" s="25"/>
      <c r="CD798" s="15"/>
      <c r="CE798" s="5" t="str">
        <f t="shared" si="162"/>
        <v/>
      </c>
      <c r="CG798" s="5"/>
      <c r="CH798" s="5" t="str">
        <f t="shared" si="161"/>
        <v/>
      </c>
      <c r="CI798" s="5" t="str">
        <f>IF(J798="","",IFERROR(IF(VLOOKUP(J798,J$2:J797,1,0)=0,"",""),J798))</f>
        <v/>
      </c>
      <c r="CJ798" s="22" t="str">
        <f>IF(CI798="","",(IFERROR(VLOOKUP(MID(CI798,1,1),$DA$2:DE$28,3,0),0)+IFERROR(VLOOKUP(MID(CI798,2,1),DA$2:DE$28,4,0),0)+IFERROR(VLOOKUP(MID(CI798,3,1),DA$2:DE$28,5,0),0)+(ROW(CI798)/1000000000000)))</f>
        <v/>
      </c>
      <c r="CK798" s="5"/>
      <c r="CL798" s="5">
        <v>797</v>
      </c>
      <c r="CM798" s="5" t="str">
        <f>IFERROR(VLOOKUP(CL798,CH$2:CI1874,2,0),"")</f>
        <v/>
      </c>
      <c r="CN798" s="5"/>
      <c r="CP798" s="5"/>
      <c r="DG798" s="5" t="e">
        <f>IF(REPORTE!AH$2="si",IF(C798=VALUE(REPORTE!C$22),IF(SUM(DG799:DG$1993),CONCATENATE(INT(B798),", "),INT(B798)),""),IF(C798=VALUE(REPORTE!C$21),IF(SUM(DG799:DG$1993),CONCATENATE(INT(B798),", "),INT(B798)),""))</f>
        <v>#VALUE!</v>
      </c>
      <c r="DK798" s="5"/>
      <c r="DL798" s="5"/>
      <c r="DM798" s="5"/>
      <c r="DN798" s="5"/>
    </row>
    <row r="799" spans="1:118" x14ac:dyDescent="0.25">
      <c r="A799" s="4" t="str">
        <f t="shared" ca="1" si="153"/>
        <v/>
      </c>
      <c r="B799" s="3"/>
      <c r="D799" s="1" t="str">
        <f>IFERROR(INDEX('padron cfe'!B:B,MATCH(DATOS!C799,'padron cfe'!A:A,0),1),"")</f>
        <v/>
      </c>
      <c r="H799" s="5" t="str">
        <f>IF(F799="","",IFERROR(CONCATENATE("PEUA",VLOOKUP(ESTADO,REPORTE!AV$2:AW$33,2,0),DIDTRITO_FORM,CADER_FORM,IFERROR(INDEX(BS:BS,MATCH(DAY(F799),BR:BR,0),1),DAY(F799)),IFERROR(INDEX(BS:BS,MATCH(MONTH(F799),BR:BR,0),1),MONTH(F799)),YEAR(F799),G799),""))</f>
        <v/>
      </c>
      <c r="K799" s="2" t="str">
        <f>IFERROR(INDEX('padron cfe'!C:C,MATCH(DATOS!C799,'padron cfe'!A:A,0),1),"")</f>
        <v/>
      </c>
      <c r="L799" s="4" t="str">
        <f>IFERROR(IF(VLOOKUP(J799,J$2:L798,3,0)=0,"",VLOOKUP(J799,J$2:L798,3,0)),"")</f>
        <v/>
      </c>
      <c r="M799" s="4" t="str">
        <f>IFERROR(IF(VLOOKUP(J799,J$2:M798,4,0)=0,"",VLOOKUP(J799,J$2:M798,4,0)),"")</f>
        <v/>
      </c>
      <c r="Q799" s="5" t="str">
        <f t="shared" si="152"/>
        <v/>
      </c>
      <c r="S799"/>
      <c r="T799" s="2" t="str">
        <f>IFERROR(INDEX('padron cfe'!D:D,MATCH(DATOS!C799,'padron cfe'!A:A,0),1),"")</f>
        <v/>
      </c>
      <c r="Y799" s="3"/>
      <c r="AA799" s="4" t="str">
        <f t="shared" si="154"/>
        <v/>
      </c>
      <c r="AE799" s="2" t="str">
        <f>IFERROR(IF(INDEX(AE$1:AE798,MATCH(J799,J$1:J798,0),1)=0,"",INDEX(AE$1:AE798,MATCH(J799,J$1:J798,0),1)),"")</f>
        <v/>
      </c>
      <c r="AF799" s="2" t="str">
        <f>IFERROR(IF(INDEX(AF$1:AF798,MATCH(J799,J$1:J798,0),1)=0,"",INDEX(AF$1:AF798,MATCH(J799,J$1:J798,0),1)),"")</f>
        <v/>
      </c>
      <c r="AG799" s="2" t="str">
        <f>IFERROR(IF(INDEX(AG$1:AG798,MATCH(J799,J$1:J798,0),1)=0,"",INDEX(AG$1:AG798,MATCH(J799,J$1:J798,0),1)),"")</f>
        <v/>
      </c>
      <c r="AU799" s="7"/>
      <c r="AW799" s="66"/>
      <c r="AX799" s="66"/>
      <c r="AY799" s="66"/>
      <c r="AZ799" s="78"/>
      <c r="BA799" s="66"/>
      <c r="BB799" s="66"/>
      <c r="BC799" s="4"/>
      <c r="BD799" s="69"/>
      <c r="BG799" s="9"/>
      <c r="BM799" s="7" t="str">
        <f t="shared" ca="1" si="155"/>
        <v/>
      </c>
      <c r="BN799" s="75" t="str">
        <f t="shared" si="156"/>
        <v/>
      </c>
      <c r="BO799" s="75" t="str">
        <f t="shared" si="157"/>
        <v/>
      </c>
      <c r="BT799" s="5"/>
      <c r="BU799" s="4" t="str">
        <f>IF(IFERROR(VLOOKUP(C799,C800:C$1993,1,0),"")="","",COUNTIF(C:C,C799))</f>
        <v/>
      </c>
      <c r="BW799" s="5"/>
      <c r="BX799" s="5"/>
      <c r="BY799" s="5" t="str">
        <f>IF(B799="","",IF(BU799="",1+(MAX(BY$2:BY798)),""))</f>
        <v/>
      </c>
      <c r="BZ799" s="5" t="str">
        <f t="shared" si="158"/>
        <v/>
      </c>
      <c r="CA799" s="5" t="str">
        <f t="shared" si="159"/>
        <v/>
      </c>
      <c r="CB799" s="14" t="str">
        <f t="shared" si="160"/>
        <v/>
      </c>
      <c r="CC799" s="25"/>
      <c r="CD799" s="15"/>
      <c r="CE799" s="5" t="str">
        <f t="shared" si="162"/>
        <v/>
      </c>
      <c r="CG799" s="5"/>
      <c r="CH799" s="5" t="str">
        <f t="shared" si="161"/>
        <v/>
      </c>
      <c r="CI799" s="5" t="str">
        <f>IF(J799="","",IFERROR(IF(VLOOKUP(J799,J$2:J798,1,0)=0,"",""),J799))</f>
        <v/>
      </c>
      <c r="CJ799" s="22" t="str">
        <f>IF(CI799="","",(IFERROR(VLOOKUP(MID(CI799,1,1),$DA$2:DE$28,3,0),0)+IFERROR(VLOOKUP(MID(CI799,2,1),DA$2:DE$28,4,0),0)+IFERROR(VLOOKUP(MID(CI799,3,1),DA$2:DE$28,5,0),0)+(ROW(CI799)/1000000000000)))</f>
        <v/>
      </c>
      <c r="CK799" s="5"/>
      <c r="CL799" s="5">
        <v>798</v>
      </c>
      <c r="CM799" s="5" t="str">
        <f>IFERROR(VLOOKUP(CL799,CH$2:CI1875,2,0),"")</f>
        <v/>
      </c>
      <c r="CN799" s="5"/>
      <c r="CP799" s="5"/>
      <c r="DG799" s="5" t="e">
        <f>IF(REPORTE!AH$2="si",IF(C799=VALUE(REPORTE!C$22),IF(SUM(DG800:DG$1993),CONCATENATE(INT(B799),", "),INT(B799)),""),IF(C799=VALUE(REPORTE!C$21),IF(SUM(DG800:DG$1993),CONCATENATE(INT(B799),", "),INT(B799)),""))</f>
        <v>#VALUE!</v>
      </c>
      <c r="DK799" s="5"/>
      <c r="DL799" s="5"/>
      <c r="DM799" s="5"/>
      <c r="DN799" s="5"/>
    </row>
    <row r="800" spans="1:118" x14ac:dyDescent="0.25">
      <c r="A800" s="4" t="str">
        <f t="shared" ca="1" si="153"/>
        <v/>
      </c>
      <c r="B800" s="3"/>
      <c r="D800" s="1" t="str">
        <f>IFERROR(INDEX('padron cfe'!B:B,MATCH(DATOS!C800,'padron cfe'!A:A,0),1),"")</f>
        <v/>
      </c>
      <c r="H800" s="5" t="str">
        <f>IF(F800="","",IFERROR(CONCATENATE("PEUA",VLOOKUP(ESTADO,REPORTE!AV$2:AW$33,2,0),DIDTRITO_FORM,CADER_FORM,IFERROR(INDEX(BS:BS,MATCH(DAY(F800),BR:BR,0),1),DAY(F800)),IFERROR(INDEX(BS:BS,MATCH(MONTH(F800),BR:BR,0),1),MONTH(F800)),YEAR(F800),G800),""))</f>
        <v/>
      </c>
      <c r="K800" s="2" t="str">
        <f>IFERROR(INDEX('padron cfe'!C:C,MATCH(DATOS!C800,'padron cfe'!A:A,0),1),"")</f>
        <v/>
      </c>
      <c r="L800" s="4" t="str">
        <f>IFERROR(IF(VLOOKUP(J800,J$2:L799,3,0)=0,"",VLOOKUP(J800,J$2:L799,3,0)),"")</f>
        <v/>
      </c>
      <c r="M800" s="4" t="str">
        <f>IFERROR(IF(VLOOKUP(J800,J$2:M799,4,0)=0,"",VLOOKUP(J800,J$2:M799,4,0)),"")</f>
        <v/>
      </c>
      <c r="Q800" s="5" t="str">
        <f t="shared" si="152"/>
        <v/>
      </c>
      <c r="S800"/>
      <c r="T800" s="2" t="str">
        <f>IFERROR(INDEX('padron cfe'!D:D,MATCH(DATOS!C800,'padron cfe'!A:A,0),1),"")</f>
        <v/>
      </c>
      <c r="Y800" s="3"/>
      <c r="AA800" s="4" t="str">
        <f t="shared" si="154"/>
        <v/>
      </c>
      <c r="AE800" s="2" t="str">
        <f>IFERROR(IF(INDEX(AE$1:AE799,MATCH(J800,J$1:J799,0),1)=0,"",INDEX(AE$1:AE799,MATCH(J800,J$1:J799,0),1)),"")</f>
        <v/>
      </c>
      <c r="AF800" s="2" t="str">
        <f>IFERROR(IF(INDEX(AF$1:AF799,MATCH(J800,J$1:J799,0),1)=0,"",INDEX(AF$1:AF799,MATCH(J800,J$1:J799,0),1)),"")</f>
        <v/>
      </c>
      <c r="AG800" s="2" t="str">
        <f>IFERROR(IF(INDEX(AG$1:AG799,MATCH(J800,J$1:J799,0),1)=0,"",INDEX(AG$1:AG799,MATCH(J800,J$1:J799,0),1)),"")</f>
        <v/>
      </c>
      <c r="AU800" s="7"/>
      <c r="AW800" s="66"/>
      <c r="AX800" s="66"/>
      <c r="AY800" s="66"/>
      <c r="AZ800" s="78"/>
      <c r="BA800" s="66"/>
      <c r="BB800" s="66"/>
      <c r="BC800" s="4"/>
      <c r="BD800" s="69"/>
      <c r="BG800" s="9"/>
      <c r="BM800" s="7" t="str">
        <f t="shared" ca="1" si="155"/>
        <v/>
      </c>
      <c r="BN800" s="75" t="str">
        <f t="shared" si="156"/>
        <v/>
      </c>
      <c r="BO800" s="75" t="str">
        <f t="shared" si="157"/>
        <v/>
      </c>
      <c r="BT800" s="5"/>
      <c r="BU800" s="4" t="str">
        <f>IF(IFERROR(VLOOKUP(C800,C801:C$1993,1,0),"")="","",COUNTIF(C:C,C800))</f>
        <v/>
      </c>
      <c r="BW800" s="5"/>
      <c r="BX800" s="5"/>
      <c r="BY800" s="5" t="str">
        <f>IF(B800="","",IF(BU800="",1+(MAX(BY$2:BY799)),""))</f>
        <v/>
      </c>
      <c r="BZ800" s="5" t="str">
        <f t="shared" si="158"/>
        <v/>
      </c>
      <c r="CA800" s="5" t="str">
        <f t="shared" si="159"/>
        <v/>
      </c>
      <c r="CB800" s="14" t="str">
        <f t="shared" si="160"/>
        <v/>
      </c>
      <c r="CC800" s="25"/>
      <c r="CD800" s="15"/>
      <c r="CE800" s="5" t="str">
        <f t="shared" si="162"/>
        <v/>
      </c>
      <c r="CG800" s="5"/>
      <c r="CH800" s="5" t="str">
        <f t="shared" si="161"/>
        <v/>
      </c>
      <c r="CI800" s="5" t="str">
        <f>IF(J800="","",IFERROR(IF(VLOOKUP(J800,J$2:J799,1,0)=0,"",""),J800))</f>
        <v/>
      </c>
      <c r="CJ800" s="22" t="str">
        <f>IF(CI800="","",(IFERROR(VLOOKUP(MID(CI800,1,1),$DA$2:DE$28,3,0),0)+IFERROR(VLOOKUP(MID(CI800,2,1),DA$2:DE$28,4,0),0)+IFERROR(VLOOKUP(MID(CI800,3,1),DA$2:DE$28,5,0),0)+(ROW(CI800)/1000000000000)))</f>
        <v/>
      </c>
      <c r="CK800" s="5"/>
      <c r="CL800" s="5">
        <v>799</v>
      </c>
      <c r="CM800" s="5" t="str">
        <f>IFERROR(VLOOKUP(CL800,CH$2:CI1876,2,0),"")</f>
        <v/>
      </c>
      <c r="CN800" s="5"/>
      <c r="CP800" s="5"/>
      <c r="DG800" s="5" t="e">
        <f>IF(REPORTE!AH$2="si",IF(C800=VALUE(REPORTE!C$22),IF(SUM(DG801:DG$1993),CONCATENATE(INT(B800),", "),INT(B800)),""),IF(C800=VALUE(REPORTE!C$21),IF(SUM(DG801:DG$1993),CONCATENATE(INT(B800),", "),INT(B800)),""))</f>
        <v>#VALUE!</v>
      </c>
      <c r="DH800" s="5" t="e">
        <f>CONCATENATE(DG800,DG801,DG802,DG803,DG804,DG805,DG806,DG807,DG808,DG809,DG810,DG811,DG812,DG813,DG814,DG815,DG816,DG817,DG818,DG819,DG820,DG821,DG822,DG823,DG824,DG825,DG826,DG827,DG828,DG829,DG830,DG831,DG832,DG833,DG834,DG835,DG836,DG837,DG838,DG839,DG840,DG841)</f>
        <v>#VALUE!</v>
      </c>
      <c r="DK800" s="5"/>
      <c r="DL800" s="5"/>
      <c r="DM800" s="5"/>
      <c r="DN800" s="5"/>
    </row>
    <row r="801" spans="1:118" x14ac:dyDescent="0.25">
      <c r="A801" s="4" t="str">
        <f t="shared" ca="1" si="153"/>
        <v/>
      </c>
      <c r="B801" s="3"/>
      <c r="D801" s="1" t="str">
        <f>IFERROR(INDEX('padron cfe'!B:B,MATCH(DATOS!C801,'padron cfe'!A:A,0),1),"")</f>
        <v/>
      </c>
      <c r="H801" s="5" t="str">
        <f>IF(F801="","",IFERROR(CONCATENATE("PEUA",VLOOKUP(ESTADO,REPORTE!AV$2:AW$33,2,0),DIDTRITO_FORM,CADER_FORM,IFERROR(INDEX(BS:BS,MATCH(DAY(F801),BR:BR,0),1),DAY(F801)),IFERROR(INDEX(BS:BS,MATCH(MONTH(F801),BR:BR,0),1),MONTH(F801)),YEAR(F801),G801),""))</f>
        <v/>
      </c>
      <c r="K801" s="2" t="str">
        <f>IFERROR(INDEX('padron cfe'!C:C,MATCH(DATOS!C801,'padron cfe'!A:A,0),1),"")</f>
        <v/>
      </c>
      <c r="L801" s="4" t="str">
        <f>IFERROR(IF(VLOOKUP(J801,J$2:L800,3,0)=0,"",VLOOKUP(J801,J$2:L800,3,0)),"")</f>
        <v/>
      </c>
      <c r="M801" s="4" t="str">
        <f>IFERROR(IF(VLOOKUP(J801,J$2:M800,4,0)=0,"",VLOOKUP(J801,J$2:M800,4,0)),"")</f>
        <v/>
      </c>
      <c r="Q801" s="5" t="str">
        <f t="shared" si="152"/>
        <v/>
      </c>
      <c r="S801"/>
      <c r="T801" s="2" t="str">
        <f>IFERROR(INDEX('padron cfe'!D:D,MATCH(DATOS!C801,'padron cfe'!A:A,0),1),"")</f>
        <v/>
      </c>
      <c r="Y801" s="3"/>
      <c r="AA801" s="4" t="str">
        <f t="shared" si="154"/>
        <v/>
      </c>
      <c r="AE801" s="2" t="str">
        <f>IFERROR(IF(INDEX(AE$1:AE800,MATCH(J801,J$1:J800,0),1)=0,"",INDEX(AE$1:AE800,MATCH(J801,J$1:J800,0),1)),"")</f>
        <v/>
      </c>
      <c r="AF801" s="2" t="str">
        <f>IFERROR(IF(INDEX(AF$1:AF800,MATCH(J801,J$1:J800,0),1)=0,"",INDEX(AF$1:AF800,MATCH(J801,J$1:J800,0),1)),"")</f>
        <v/>
      </c>
      <c r="AG801" s="2" t="str">
        <f>IFERROR(IF(INDEX(AG$1:AG800,MATCH(J801,J$1:J800,0),1)=0,"",INDEX(AG$1:AG800,MATCH(J801,J$1:J800,0),1)),"")</f>
        <v/>
      </c>
      <c r="AU801" s="7"/>
      <c r="AW801" s="66"/>
      <c r="AX801" s="66"/>
      <c r="AY801" s="66"/>
      <c r="AZ801" s="78"/>
      <c r="BA801" s="66"/>
      <c r="BB801" s="66"/>
      <c r="BC801" s="4"/>
      <c r="BD801" s="69"/>
      <c r="BG801" s="9"/>
      <c r="BM801" s="7" t="str">
        <f t="shared" ca="1" si="155"/>
        <v/>
      </c>
      <c r="BN801" s="75" t="str">
        <f t="shared" si="156"/>
        <v/>
      </c>
      <c r="BO801" s="75" t="str">
        <f t="shared" si="157"/>
        <v/>
      </c>
      <c r="BT801" s="5"/>
      <c r="BU801" s="4" t="str">
        <f>IF(IFERROR(VLOOKUP(C801,C802:C$1993,1,0),"")="","",COUNTIF(C:C,C801))</f>
        <v/>
      </c>
      <c r="BW801" s="5"/>
      <c r="BX801" s="5"/>
      <c r="BY801" s="5" t="str">
        <f>IF(B801="","",IF(BU801="",1+(MAX(BY$2:BY800)),""))</f>
        <v/>
      </c>
      <c r="BZ801" s="5" t="str">
        <f t="shared" si="158"/>
        <v/>
      </c>
      <c r="CA801" s="5" t="str">
        <f t="shared" si="159"/>
        <v/>
      </c>
      <c r="CB801" s="14" t="str">
        <f t="shared" si="160"/>
        <v/>
      </c>
      <c r="CC801" s="25"/>
      <c r="CD801" s="15"/>
      <c r="CE801" s="5" t="str">
        <f t="shared" si="162"/>
        <v/>
      </c>
      <c r="CG801" s="5"/>
      <c r="CH801" s="5" t="str">
        <f t="shared" si="161"/>
        <v/>
      </c>
      <c r="CI801" s="5" t="str">
        <f>IF(J801="","",IFERROR(IF(VLOOKUP(J801,J$2:J800,1,0)=0,"",""),J801))</f>
        <v/>
      </c>
      <c r="CJ801" s="22" t="str">
        <f>IF(CI801="","",(IFERROR(VLOOKUP(MID(CI801,1,1),$DA$2:DE$28,3,0),0)+IFERROR(VLOOKUP(MID(CI801,2,1),DA$2:DE$28,4,0),0)+IFERROR(VLOOKUP(MID(CI801,3,1),DA$2:DE$28,5,0),0)+(ROW(CI801)/1000000000000)))</f>
        <v/>
      </c>
      <c r="CK801" s="5"/>
      <c r="CL801" s="5">
        <v>800</v>
      </c>
      <c r="CM801" s="5" t="str">
        <f>IFERROR(VLOOKUP(CL801,CH$2:CI1877,2,0),"")</f>
        <v/>
      </c>
      <c r="CN801" s="5"/>
      <c r="CP801" s="5"/>
      <c r="DG801" s="5" t="e">
        <f>IF(REPORTE!AH$2="si",IF(C801=VALUE(REPORTE!C$22),IF(SUM(DG802:DG$1993),CONCATENATE(INT(B801),", "),INT(B801)),""),IF(C801=VALUE(REPORTE!C$21),IF(SUM(DG802:DG$1993),CONCATENATE(INT(B801),", "),INT(B801)),""))</f>
        <v>#VALUE!</v>
      </c>
      <c r="DK801" s="5"/>
      <c r="DL801" s="5"/>
      <c r="DM801" s="5"/>
      <c r="DN801" s="5"/>
    </row>
    <row r="802" spans="1:118" x14ac:dyDescent="0.25">
      <c r="A802" s="4" t="str">
        <f t="shared" ca="1" si="153"/>
        <v/>
      </c>
      <c r="B802" s="3"/>
      <c r="D802" s="1" t="str">
        <f>IFERROR(INDEX('padron cfe'!B:B,MATCH(DATOS!C802,'padron cfe'!A:A,0),1),"")</f>
        <v/>
      </c>
      <c r="H802" s="5" t="str">
        <f>IF(F802="","",IFERROR(CONCATENATE("PEUA",VLOOKUP(ESTADO,REPORTE!AV$2:AW$33,2,0),DIDTRITO_FORM,CADER_FORM,IFERROR(INDEX(BS:BS,MATCH(DAY(F802),BR:BR,0),1),DAY(F802)),IFERROR(INDEX(BS:BS,MATCH(MONTH(F802),BR:BR,0),1),MONTH(F802)),YEAR(F802),G802),""))</f>
        <v/>
      </c>
      <c r="K802" s="2" t="str">
        <f>IFERROR(INDEX('padron cfe'!C:C,MATCH(DATOS!C802,'padron cfe'!A:A,0),1),"")</f>
        <v/>
      </c>
      <c r="L802" s="4" t="str">
        <f>IFERROR(IF(VLOOKUP(J802,J$2:L801,3,0)=0,"",VLOOKUP(J802,J$2:L801,3,0)),"")</f>
        <v/>
      </c>
      <c r="M802" s="4" t="str">
        <f>IFERROR(IF(VLOOKUP(J802,J$2:M801,4,0)=0,"",VLOOKUP(J802,J$2:M801,4,0)),"")</f>
        <v/>
      </c>
      <c r="Q802" s="5" t="str">
        <f t="shared" si="152"/>
        <v/>
      </c>
      <c r="S802"/>
      <c r="T802" s="2" t="str">
        <f>IFERROR(INDEX('padron cfe'!D:D,MATCH(DATOS!C802,'padron cfe'!A:A,0),1),"")</f>
        <v/>
      </c>
      <c r="Y802" s="3"/>
      <c r="AA802" s="4" t="str">
        <f t="shared" si="154"/>
        <v/>
      </c>
      <c r="AE802" s="2" t="str">
        <f>IFERROR(IF(INDEX(AE$1:AE801,MATCH(J802,J$1:J801,0),1)=0,"",INDEX(AE$1:AE801,MATCH(J802,J$1:J801,0),1)),"")</f>
        <v/>
      </c>
      <c r="AF802" s="2" t="str">
        <f>IFERROR(IF(INDEX(AF$1:AF801,MATCH(J802,J$1:J801,0),1)=0,"",INDEX(AF$1:AF801,MATCH(J802,J$1:J801,0),1)),"")</f>
        <v/>
      </c>
      <c r="AG802" s="2" t="str">
        <f>IFERROR(IF(INDEX(AG$1:AG801,MATCH(J802,J$1:J801,0),1)=0,"",INDEX(AG$1:AG801,MATCH(J802,J$1:J801,0),1)),"")</f>
        <v/>
      </c>
      <c r="AU802" s="7"/>
      <c r="AW802" s="66"/>
      <c r="AX802" s="66"/>
      <c r="AY802" s="66"/>
      <c r="AZ802" s="78"/>
      <c r="BA802" s="66"/>
      <c r="BB802" s="66"/>
      <c r="BC802" s="4"/>
      <c r="BD802" s="69"/>
      <c r="BG802" s="9"/>
      <c r="BM802" s="7" t="str">
        <f t="shared" ca="1" si="155"/>
        <v/>
      </c>
      <c r="BN802" s="75" t="str">
        <f t="shared" si="156"/>
        <v/>
      </c>
      <c r="BO802" s="75" t="str">
        <f t="shared" si="157"/>
        <v/>
      </c>
      <c r="BT802" s="5"/>
      <c r="BU802" s="4" t="str">
        <f>IF(IFERROR(VLOOKUP(C802,C803:C$1993,1,0),"")="","",COUNTIF(C:C,C802))</f>
        <v/>
      </c>
      <c r="BW802" s="5"/>
      <c r="BX802" s="5"/>
      <c r="BY802" s="5" t="str">
        <f>IF(B802="","",IF(BU802="",1+(MAX(BY$2:BY801)),""))</f>
        <v/>
      </c>
      <c r="BZ802" s="5" t="str">
        <f t="shared" si="158"/>
        <v/>
      </c>
      <c r="CA802" s="5" t="str">
        <f t="shared" si="159"/>
        <v/>
      </c>
      <c r="CB802" s="14" t="str">
        <f t="shared" si="160"/>
        <v/>
      </c>
      <c r="CC802" s="25"/>
      <c r="CD802" s="15"/>
      <c r="CE802" s="5" t="str">
        <f t="shared" si="162"/>
        <v/>
      </c>
      <c r="CG802" s="5"/>
      <c r="CH802" s="5" t="str">
        <f t="shared" si="161"/>
        <v/>
      </c>
      <c r="CI802" s="5" t="str">
        <f>IF(J802="","",IFERROR(IF(VLOOKUP(J802,J$2:J801,1,0)=0,"",""),J802))</f>
        <v/>
      </c>
      <c r="CJ802" s="22" t="str">
        <f>IF(CI802="","",(IFERROR(VLOOKUP(MID(CI802,1,1),$DA$2:DE$28,3,0),0)+IFERROR(VLOOKUP(MID(CI802,2,1),DA$2:DE$28,4,0),0)+IFERROR(VLOOKUP(MID(CI802,3,1),DA$2:DE$28,5,0),0)+(ROW(CI802)/1000000000000)))</f>
        <v/>
      </c>
      <c r="CK802" s="5"/>
      <c r="CL802" s="5">
        <v>801</v>
      </c>
      <c r="CM802" s="5" t="str">
        <f>IFERROR(VLOOKUP(CL802,CH$2:CI1878,2,0),"")</f>
        <v/>
      </c>
      <c r="CN802" s="5"/>
      <c r="CP802" s="5"/>
      <c r="DG802" s="5" t="e">
        <f>IF(REPORTE!AH$2="si",IF(C802=VALUE(REPORTE!C$22),IF(SUM(DG803:DG$1993),CONCATENATE(INT(B802),", "),INT(B802)),""),IF(C802=VALUE(REPORTE!C$21),IF(SUM(DG803:DG$1993),CONCATENATE(INT(B802),", "),INT(B802)),""))</f>
        <v>#VALUE!</v>
      </c>
      <c r="DK802" s="5"/>
      <c r="DL802" s="5"/>
      <c r="DM802" s="5"/>
      <c r="DN802" s="5"/>
    </row>
    <row r="803" spans="1:118" x14ac:dyDescent="0.25">
      <c r="A803" s="4" t="str">
        <f t="shared" ca="1" si="153"/>
        <v/>
      </c>
      <c r="B803" s="3"/>
      <c r="D803" s="1" t="str">
        <f>IFERROR(INDEX('padron cfe'!B:B,MATCH(DATOS!C803,'padron cfe'!A:A,0),1),"")</f>
        <v/>
      </c>
      <c r="H803" s="5" t="str">
        <f>IF(F803="","",IFERROR(CONCATENATE("PEUA",VLOOKUP(ESTADO,REPORTE!AV$2:AW$33,2,0),DIDTRITO_FORM,CADER_FORM,IFERROR(INDEX(BS:BS,MATCH(DAY(F803),BR:BR,0),1),DAY(F803)),IFERROR(INDEX(BS:BS,MATCH(MONTH(F803),BR:BR,0),1),MONTH(F803)),YEAR(F803),G803),""))</f>
        <v/>
      </c>
      <c r="K803" s="2" t="str">
        <f>IFERROR(INDEX('padron cfe'!C:C,MATCH(DATOS!C803,'padron cfe'!A:A,0),1),"")</f>
        <v/>
      </c>
      <c r="L803" s="4" t="str">
        <f>IFERROR(IF(VLOOKUP(J803,J$2:L802,3,0)=0,"",VLOOKUP(J803,J$2:L802,3,0)),"")</f>
        <v/>
      </c>
      <c r="M803" s="4" t="str">
        <f>IFERROR(IF(VLOOKUP(J803,J$2:M802,4,0)=0,"",VLOOKUP(J803,J$2:M802,4,0)),"")</f>
        <v/>
      </c>
      <c r="Q803" s="5" t="str">
        <f t="shared" si="152"/>
        <v/>
      </c>
      <c r="S803"/>
      <c r="T803" s="2" t="str">
        <f>IFERROR(INDEX('padron cfe'!D:D,MATCH(DATOS!C803,'padron cfe'!A:A,0),1),"")</f>
        <v/>
      </c>
      <c r="Y803" s="3"/>
      <c r="AA803" s="4" t="str">
        <f t="shared" si="154"/>
        <v/>
      </c>
      <c r="AE803" s="2" t="str">
        <f>IFERROR(IF(INDEX(AE$1:AE802,MATCH(J803,J$1:J802,0),1)=0,"",INDEX(AE$1:AE802,MATCH(J803,J$1:J802,0),1)),"")</f>
        <v/>
      </c>
      <c r="AF803" s="2" t="str">
        <f>IFERROR(IF(INDEX(AF$1:AF802,MATCH(J803,J$1:J802,0),1)=0,"",INDEX(AF$1:AF802,MATCH(J803,J$1:J802,0),1)),"")</f>
        <v/>
      </c>
      <c r="AG803" s="2" t="str">
        <f>IFERROR(IF(INDEX(AG$1:AG802,MATCH(J803,J$1:J802,0),1)=0,"",INDEX(AG$1:AG802,MATCH(J803,J$1:J802,0),1)),"")</f>
        <v/>
      </c>
      <c r="AU803" s="7"/>
      <c r="AW803" s="66"/>
      <c r="AX803" s="66"/>
      <c r="AY803" s="66"/>
      <c r="AZ803" s="78"/>
      <c r="BA803" s="66"/>
      <c r="BB803" s="66"/>
      <c r="BC803" s="4"/>
      <c r="BD803" s="69"/>
      <c r="BG803" s="9"/>
      <c r="BM803" s="7" t="str">
        <f t="shared" ca="1" si="155"/>
        <v/>
      </c>
      <c r="BN803" s="75" t="str">
        <f t="shared" si="156"/>
        <v/>
      </c>
      <c r="BO803" s="75" t="str">
        <f t="shared" si="157"/>
        <v/>
      </c>
      <c r="BT803" s="5"/>
      <c r="BU803" s="4" t="str">
        <f>IF(IFERROR(VLOOKUP(C803,C804:C$1993,1,0),"")="","",COUNTIF(C:C,C803))</f>
        <v/>
      </c>
      <c r="BW803" s="5"/>
      <c r="BX803" s="5"/>
      <c r="BY803" s="5" t="str">
        <f>IF(B803="","",IF(BU803="",1+(MAX(BY$2:BY802)),""))</f>
        <v/>
      </c>
      <c r="BZ803" s="5" t="str">
        <f t="shared" si="158"/>
        <v/>
      </c>
      <c r="CA803" s="5" t="str">
        <f t="shared" si="159"/>
        <v/>
      </c>
      <c r="CB803" s="14" t="str">
        <f t="shared" si="160"/>
        <v/>
      </c>
      <c r="CC803" s="25"/>
      <c r="CD803" s="15"/>
      <c r="CE803" s="5" t="str">
        <f t="shared" si="162"/>
        <v/>
      </c>
      <c r="CG803" s="5"/>
      <c r="CH803" s="5" t="str">
        <f t="shared" si="161"/>
        <v/>
      </c>
      <c r="CI803" s="5" t="str">
        <f>IF(J803="","",IFERROR(IF(VLOOKUP(J803,J$2:J802,1,0)=0,"",""),J803))</f>
        <v/>
      </c>
      <c r="CJ803" s="22" t="str">
        <f>IF(CI803="","",(IFERROR(VLOOKUP(MID(CI803,1,1),$DA$2:DE$28,3,0),0)+IFERROR(VLOOKUP(MID(CI803,2,1),DA$2:DE$28,4,0),0)+IFERROR(VLOOKUP(MID(CI803,3,1),DA$2:DE$28,5,0),0)+(ROW(CI803)/1000000000000)))</f>
        <v/>
      </c>
      <c r="CK803" s="5"/>
      <c r="CL803" s="5">
        <v>802</v>
      </c>
      <c r="CM803" s="5" t="str">
        <f>IFERROR(VLOOKUP(CL803,CH$2:CI1879,2,0),"")</f>
        <v/>
      </c>
      <c r="CN803" s="5"/>
      <c r="CP803" s="5"/>
      <c r="DG803" s="5" t="e">
        <f>IF(REPORTE!AH$2="si",IF(C803=VALUE(REPORTE!C$22),IF(SUM(DG804:DG$1993),CONCATENATE(INT(B803),", "),INT(B803)),""),IF(C803=VALUE(REPORTE!C$21),IF(SUM(DG804:DG$1993),CONCATENATE(INT(B803),", "),INT(B803)),""))</f>
        <v>#VALUE!</v>
      </c>
      <c r="DK803" s="5"/>
      <c r="DL803" s="5"/>
      <c r="DM803" s="5"/>
      <c r="DN803" s="5"/>
    </row>
    <row r="804" spans="1:118" x14ac:dyDescent="0.25">
      <c r="A804" s="4" t="str">
        <f t="shared" ca="1" si="153"/>
        <v/>
      </c>
      <c r="B804" s="3"/>
      <c r="D804" s="1" t="str">
        <f>IFERROR(INDEX('padron cfe'!B:B,MATCH(DATOS!C804,'padron cfe'!A:A,0),1),"")</f>
        <v/>
      </c>
      <c r="H804" s="5" t="str">
        <f>IF(F804="","",IFERROR(CONCATENATE("PEUA",VLOOKUP(ESTADO,REPORTE!AV$2:AW$33,2,0),DIDTRITO_FORM,CADER_FORM,IFERROR(INDEX(BS:BS,MATCH(DAY(F804),BR:BR,0),1),DAY(F804)),IFERROR(INDEX(BS:BS,MATCH(MONTH(F804),BR:BR,0),1),MONTH(F804)),YEAR(F804),G804),""))</f>
        <v/>
      </c>
      <c r="K804" s="2" t="str">
        <f>IFERROR(INDEX('padron cfe'!C:C,MATCH(DATOS!C804,'padron cfe'!A:A,0),1),"")</f>
        <v/>
      </c>
      <c r="L804" s="4" t="str">
        <f>IFERROR(IF(VLOOKUP(J804,J$2:L803,3,0)=0,"",VLOOKUP(J804,J$2:L803,3,0)),"")</f>
        <v/>
      </c>
      <c r="M804" s="4" t="str">
        <f>IFERROR(IF(VLOOKUP(J804,J$2:M803,4,0)=0,"",VLOOKUP(J804,J$2:M803,4,0)),"")</f>
        <v/>
      </c>
      <c r="Q804" s="5" t="str">
        <f t="shared" si="152"/>
        <v/>
      </c>
      <c r="S804"/>
      <c r="T804" s="2" t="str">
        <f>IFERROR(INDEX('padron cfe'!D:D,MATCH(DATOS!C804,'padron cfe'!A:A,0),1),"")</f>
        <v/>
      </c>
      <c r="Y804" s="3"/>
      <c r="AA804" s="4" t="str">
        <f t="shared" si="154"/>
        <v/>
      </c>
      <c r="AE804" s="2" t="str">
        <f>IFERROR(IF(INDEX(AE$1:AE803,MATCH(J804,J$1:J803,0),1)=0,"",INDEX(AE$1:AE803,MATCH(J804,J$1:J803,0),1)),"")</f>
        <v/>
      </c>
      <c r="AF804" s="2" t="str">
        <f>IFERROR(IF(INDEX(AF$1:AF803,MATCH(J804,J$1:J803,0),1)=0,"",INDEX(AF$1:AF803,MATCH(J804,J$1:J803,0),1)),"")</f>
        <v/>
      </c>
      <c r="AG804" s="2" t="str">
        <f>IFERROR(IF(INDEX(AG$1:AG803,MATCH(J804,J$1:J803,0),1)=0,"",INDEX(AG$1:AG803,MATCH(J804,J$1:J803,0),1)),"")</f>
        <v/>
      </c>
      <c r="AU804" s="7"/>
      <c r="AW804" s="66"/>
      <c r="AX804" s="66"/>
      <c r="AY804" s="66"/>
      <c r="AZ804" s="78"/>
      <c r="BA804" s="66"/>
      <c r="BB804" s="66"/>
      <c r="BC804" s="4"/>
      <c r="BD804" s="69"/>
      <c r="BG804" s="9"/>
      <c r="BM804" s="7" t="str">
        <f t="shared" ca="1" si="155"/>
        <v/>
      </c>
      <c r="BN804" s="75" t="str">
        <f t="shared" si="156"/>
        <v/>
      </c>
      <c r="BO804" s="75" t="str">
        <f t="shared" si="157"/>
        <v/>
      </c>
      <c r="BT804" s="5"/>
      <c r="BU804" s="4" t="str">
        <f>IF(IFERROR(VLOOKUP(C804,C805:C$1993,1,0),"")="","",COUNTIF(C:C,C804))</f>
        <v/>
      </c>
      <c r="BW804" s="5"/>
      <c r="BX804" s="5"/>
      <c r="BY804" s="5" t="str">
        <f>IF(B804="","",IF(BU804="",1+(MAX(BY$2:BY803)),""))</f>
        <v/>
      </c>
      <c r="BZ804" s="5" t="str">
        <f t="shared" si="158"/>
        <v/>
      </c>
      <c r="CA804" s="5" t="str">
        <f t="shared" si="159"/>
        <v/>
      </c>
      <c r="CB804" s="14" t="str">
        <f t="shared" si="160"/>
        <v/>
      </c>
      <c r="CC804" s="25"/>
      <c r="CD804" s="15"/>
      <c r="CE804" s="5" t="str">
        <f t="shared" si="162"/>
        <v/>
      </c>
      <c r="CG804" s="5"/>
      <c r="CH804" s="5" t="str">
        <f t="shared" si="161"/>
        <v/>
      </c>
      <c r="CI804" s="5" t="str">
        <f>IF(J804="","",IFERROR(IF(VLOOKUP(J804,J$2:J803,1,0)=0,"",""),J804))</f>
        <v/>
      </c>
      <c r="CJ804" s="22" t="str">
        <f>IF(CI804="","",(IFERROR(VLOOKUP(MID(CI804,1,1),$DA$2:DE$28,3,0),0)+IFERROR(VLOOKUP(MID(CI804,2,1),DA$2:DE$28,4,0),0)+IFERROR(VLOOKUP(MID(CI804,3,1),DA$2:DE$28,5,0),0)+(ROW(CI804)/1000000000000)))</f>
        <v/>
      </c>
      <c r="CK804" s="5"/>
      <c r="CL804" s="5">
        <v>803</v>
      </c>
      <c r="CM804" s="5" t="str">
        <f>IFERROR(VLOOKUP(CL804,CH$2:CI1880,2,0),"")</f>
        <v/>
      </c>
      <c r="CN804" s="5"/>
      <c r="CP804" s="5"/>
      <c r="DG804" s="5" t="e">
        <f>IF(REPORTE!AH$2="si",IF(C804=VALUE(REPORTE!C$22),IF(SUM(DG805:DG$1993),CONCATENATE(INT(B804),", "),INT(B804)),""),IF(C804=VALUE(REPORTE!C$21),IF(SUM(DG805:DG$1993),CONCATENATE(INT(B804),", "),INT(B804)),""))</f>
        <v>#VALUE!</v>
      </c>
      <c r="DK804" s="5"/>
      <c r="DL804" s="5"/>
      <c r="DM804" s="5"/>
      <c r="DN804" s="5"/>
    </row>
    <row r="805" spans="1:118" x14ac:dyDescent="0.25">
      <c r="A805" s="4" t="str">
        <f t="shared" ca="1" si="153"/>
        <v/>
      </c>
      <c r="B805" s="3"/>
      <c r="D805" s="1" t="str">
        <f>IFERROR(INDEX('padron cfe'!B:B,MATCH(DATOS!C805,'padron cfe'!A:A,0),1),"")</f>
        <v/>
      </c>
      <c r="H805" s="5" t="str">
        <f>IF(F805="","",IFERROR(CONCATENATE("PEUA",VLOOKUP(ESTADO,REPORTE!AV$2:AW$33,2,0),DIDTRITO_FORM,CADER_FORM,IFERROR(INDEX(BS:BS,MATCH(DAY(F805),BR:BR,0),1),DAY(F805)),IFERROR(INDEX(BS:BS,MATCH(MONTH(F805),BR:BR,0),1),MONTH(F805)),YEAR(F805),G805),""))</f>
        <v/>
      </c>
      <c r="K805" s="2" t="str">
        <f>IFERROR(INDEX('padron cfe'!C:C,MATCH(DATOS!C805,'padron cfe'!A:A,0),1),"")</f>
        <v/>
      </c>
      <c r="L805" s="4" t="str">
        <f>IFERROR(IF(VLOOKUP(J805,J$2:L804,3,0)=0,"",VLOOKUP(J805,J$2:L804,3,0)),"")</f>
        <v/>
      </c>
      <c r="M805" s="4" t="str">
        <f>IFERROR(IF(VLOOKUP(J805,J$2:M804,4,0)=0,"",VLOOKUP(J805,J$2:M804,4,0)),"")</f>
        <v/>
      </c>
      <c r="Q805" s="5" t="str">
        <f t="shared" si="152"/>
        <v/>
      </c>
      <c r="S805"/>
      <c r="T805" s="2" t="str">
        <f>IFERROR(INDEX('padron cfe'!D:D,MATCH(DATOS!C805,'padron cfe'!A:A,0),1),"")</f>
        <v/>
      </c>
      <c r="Y805" s="3"/>
      <c r="AA805" s="4" t="str">
        <f t="shared" si="154"/>
        <v/>
      </c>
      <c r="AE805" s="2" t="str">
        <f>IFERROR(IF(INDEX(AE$1:AE804,MATCH(J805,J$1:J804,0),1)=0,"",INDEX(AE$1:AE804,MATCH(J805,J$1:J804,0),1)),"")</f>
        <v/>
      </c>
      <c r="AF805" s="2" t="str">
        <f>IFERROR(IF(INDEX(AF$1:AF804,MATCH(J805,J$1:J804,0),1)=0,"",INDEX(AF$1:AF804,MATCH(J805,J$1:J804,0),1)),"")</f>
        <v/>
      </c>
      <c r="AG805" s="2" t="str">
        <f>IFERROR(IF(INDEX(AG$1:AG804,MATCH(J805,J$1:J804,0),1)=0,"",INDEX(AG$1:AG804,MATCH(J805,J$1:J804,0),1)),"")</f>
        <v/>
      </c>
      <c r="AU805" s="7"/>
      <c r="AW805" s="66"/>
      <c r="AX805" s="66"/>
      <c r="AY805" s="66"/>
      <c r="AZ805" s="78"/>
      <c r="BA805" s="66"/>
      <c r="BB805" s="66"/>
      <c r="BC805" s="4"/>
      <c r="BD805" s="69"/>
      <c r="BG805" s="9"/>
      <c r="BM805" s="7" t="str">
        <f t="shared" ca="1" si="155"/>
        <v/>
      </c>
      <c r="BN805" s="75" t="str">
        <f t="shared" si="156"/>
        <v/>
      </c>
      <c r="BO805" s="75" t="str">
        <f t="shared" si="157"/>
        <v/>
      </c>
      <c r="BT805" s="5"/>
      <c r="BU805" s="4" t="str">
        <f>IF(IFERROR(VLOOKUP(C805,C806:C$1993,1,0),"")="","",COUNTIF(C:C,C805))</f>
        <v/>
      </c>
      <c r="BW805" s="5"/>
      <c r="BX805" s="5"/>
      <c r="BY805" s="5" t="str">
        <f>IF(B805="","",IF(BU805="",1+(MAX(BY$2:BY804)),""))</f>
        <v/>
      </c>
      <c r="BZ805" s="5" t="str">
        <f t="shared" si="158"/>
        <v/>
      </c>
      <c r="CA805" s="5" t="str">
        <f t="shared" si="159"/>
        <v/>
      </c>
      <c r="CB805" s="14" t="str">
        <f t="shared" si="160"/>
        <v/>
      </c>
      <c r="CC805" s="25"/>
      <c r="CD805" s="15"/>
      <c r="CE805" s="5" t="str">
        <f t="shared" si="162"/>
        <v/>
      </c>
      <c r="CG805" s="5"/>
      <c r="CH805" s="5" t="str">
        <f t="shared" si="161"/>
        <v/>
      </c>
      <c r="CI805" s="5" t="str">
        <f>IF(J805="","",IFERROR(IF(VLOOKUP(J805,J$2:J804,1,0)=0,"",""),J805))</f>
        <v/>
      </c>
      <c r="CJ805" s="22" t="str">
        <f>IF(CI805="","",(IFERROR(VLOOKUP(MID(CI805,1,1),$DA$2:DE$28,3,0),0)+IFERROR(VLOOKUP(MID(CI805,2,1),DA$2:DE$28,4,0),0)+IFERROR(VLOOKUP(MID(CI805,3,1),DA$2:DE$28,5,0),0)+(ROW(CI805)/1000000000000)))</f>
        <v/>
      </c>
      <c r="CK805" s="5"/>
      <c r="CL805" s="5">
        <v>804</v>
      </c>
      <c r="CM805" s="5" t="str">
        <f>IFERROR(VLOOKUP(CL805,CH$2:CI1881,2,0),"")</f>
        <v/>
      </c>
      <c r="CN805" s="5"/>
      <c r="CP805" s="5"/>
      <c r="DG805" s="5" t="e">
        <f>IF(REPORTE!AH$2="si",IF(C805=VALUE(REPORTE!C$22),IF(SUM(DG806:DG$1993),CONCATENATE(INT(B805),", "),INT(B805)),""),IF(C805=VALUE(REPORTE!C$21),IF(SUM(DG806:DG$1993),CONCATENATE(INT(B805),", "),INT(B805)),""))</f>
        <v>#VALUE!</v>
      </c>
      <c r="DK805" s="5"/>
      <c r="DL805" s="5"/>
      <c r="DM805" s="5"/>
      <c r="DN805" s="5"/>
    </row>
    <row r="806" spans="1:118" x14ac:dyDescent="0.25">
      <c r="A806" s="4" t="str">
        <f t="shared" ca="1" si="153"/>
        <v/>
      </c>
      <c r="B806" s="3"/>
      <c r="D806" s="1" t="str">
        <f>IFERROR(INDEX('padron cfe'!B:B,MATCH(DATOS!C806,'padron cfe'!A:A,0),1),"")</f>
        <v/>
      </c>
      <c r="H806" s="5" t="str">
        <f>IF(F806="","",IFERROR(CONCATENATE("PEUA",VLOOKUP(ESTADO,REPORTE!AV$2:AW$33,2,0),DIDTRITO_FORM,CADER_FORM,IFERROR(INDEX(BS:BS,MATCH(DAY(F806),BR:BR,0),1),DAY(F806)),IFERROR(INDEX(BS:BS,MATCH(MONTH(F806),BR:BR,0),1),MONTH(F806)),YEAR(F806),G806),""))</f>
        <v/>
      </c>
      <c r="K806" s="2" t="str">
        <f>IFERROR(INDEX('padron cfe'!C:C,MATCH(DATOS!C806,'padron cfe'!A:A,0),1),"")</f>
        <v/>
      </c>
      <c r="L806" s="4" t="str">
        <f>IFERROR(IF(VLOOKUP(J806,J$2:L805,3,0)=0,"",VLOOKUP(J806,J$2:L805,3,0)),"")</f>
        <v/>
      </c>
      <c r="M806" s="4" t="str">
        <f>IFERROR(IF(VLOOKUP(J806,J$2:M805,4,0)=0,"",VLOOKUP(J806,J$2:M805,4,0)),"")</f>
        <v/>
      </c>
      <c r="Q806" s="5" t="str">
        <f t="shared" si="152"/>
        <v/>
      </c>
      <c r="S806"/>
      <c r="T806" s="2" t="str">
        <f>IFERROR(INDEX('padron cfe'!D:D,MATCH(DATOS!C806,'padron cfe'!A:A,0),1),"")</f>
        <v/>
      </c>
      <c r="Y806" s="3"/>
      <c r="AA806" s="4" t="str">
        <f t="shared" si="154"/>
        <v/>
      </c>
      <c r="AE806" s="2" t="str">
        <f>IFERROR(IF(INDEX(AE$1:AE805,MATCH(J806,J$1:J805,0),1)=0,"",INDEX(AE$1:AE805,MATCH(J806,J$1:J805,0),1)),"")</f>
        <v/>
      </c>
      <c r="AF806" s="2" t="str">
        <f>IFERROR(IF(INDEX(AF$1:AF805,MATCH(J806,J$1:J805,0),1)=0,"",INDEX(AF$1:AF805,MATCH(J806,J$1:J805,0),1)),"")</f>
        <v/>
      </c>
      <c r="AG806" s="2" t="str">
        <f>IFERROR(IF(INDEX(AG$1:AG805,MATCH(J806,J$1:J805,0),1)=0,"",INDEX(AG$1:AG805,MATCH(J806,J$1:J805,0),1)),"")</f>
        <v/>
      </c>
      <c r="AU806" s="7"/>
      <c r="AW806" s="66"/>
      <c r="AX806" s="66"/>
      <c r="AY806" s="66"/>
      <c r="AZ806" s="78"/>
      <c r="BA806" s="66"/>
      <c r="BB806" s="66"/>
      <c r="BC806" s="4"/>
      <c r="BD806" s="69"/>
      <c r="BG806" s="9"/>
      <c r="BM806" s="7" t="str">
        <f t="shared" ca="1" si="155"/>
        <v/>
      </c>
      <c r="BN806" s="75" t="str">
        <f t="shared" si="156"/>
        <v/>
      </c>
      <c r="BO806" s="75" t="str">
        <f t="shared" si="157"/>
        <v/>
      </c>
      <c r="BT806" s="5"/>
      <c r="BU806" s="4" t="str">
        <f>IF(IFERROR(VLOOKUP(C806,C807:C$1993,1,0),"")="","",COUNTIF(C:C,C806))</f>
        <v/>
      </c>
      <c r="BW806" s="5"/>
      <c r="BX806" s="5"/>
      <c r="BY806" s="5" t="str">
        <f>IF(B806="","",IF(BU806="",1+(MAX(BY$2:BY805)),""))</f>
        <v/>
      </c>
      <c r="BZ806" s="5" t="str">
        <f t="shared" si="158"/>
        <v/>
      </c>
      <c r="CA806" s="5" t="str">
        <f t="shared" si="159"/>
        <v/>
      </c>
      <c r="CB806" s="14" t="str">
        <f t="shared" si="160"/>
        <v/>
      </c>
      <c r="CC806" s="25"/>
      <c r="CD806" s="15"/>
      <c r="CE806" s="5" t="str">
        <f t="shared" si="162"/>
        <v/>
      </c>
      <c r="CG806" s="5"/>
      <c r="CH806" s="5" t="str">
        <f t="shared" si="161"/>
        <v/>
      </c>
      <c r="CI806" s="5" t="str">
        <f>IF(J806="","",IFERROR(IF(VLOOKUP(J806,J$2:J805,1,0)=0,"",""),J806))</f>
        <v/>
      </c>
      <c r="CJ806" s="22" t="str">
        <f>IF(CI806="","",(IFERROR(VLOOKUP(MID(CI806,1,1),$DA$2:DE$28,3,0),0)+IFERROR(VLOOKUP(MID(CI806,2,1),DA$2:DE$28,4,0),0)+IFERROR(VLOOKUP(MID(CI806,3,1),DA$2:DE$28,5,0),0)+(ROW(CI806)/1000000000000)))</f>
        <v/>
      </c>
      <c r="CK806" s="5"/>
      <c r="CL806" s="5">
        <v>805</v>
      </c>
      <c r="CM806" s="5" t="str">
        <f>IFERROR(VLOOKUP(CL806,CH$2:CI1882,2,0),"")</f>
        <v/>
      </c>
      <c r="CN806" s="5"/>
      <c r="CP806" s="5"/>
      <c r="DG806" s="5" t="e">
        <f>IF(REPORTE!AH$2="si",IF(C806=VALUE(REPORTE!C$22),IF(SUM(DG807:DG$1993),CONCATENATE(INT(B806),", "),INT(B806)),""),IF(C806=VALUE(REPORTE!C$21),IF(SUM(DG807:DG$1993),CONCATENATE(INT(B806),", "),INT(B806)),""))</f>
        <v>#VALUE!</v>
      </c>
      <c r="DK806" s="5"/>
      <c r="DL806" s="5"/>
      <c r="DM806" s="5"/>
      <c r="DN806" s="5"/>
    </row>
    <row r="807" spans="1:118" x14ac:dyDescent="0.25">
      <c r="A807" s="4" t="str">
        <f t="shared" ca="1" si="153"/>
        <v/>
      </c>
      <c r="B807" s="3"/>
      <c r="D807" s="1" t="str">
        <f>IFERROR(INDEX('padron cfe'!B:B,MATCH(DATOS!C807,'padron cfe'!A:A,0),1),"")</f>
        <v/>
      </c>
      <c r="H807" s="5" t="str">
        <f>IF(F807="","",IFERROR(CONCATENATE("PEUA",VLOOKUP(ESTADO,REPORTE!AV$2:AW$33,2,0),DIDTRITO_FORM,CADER_FORM,IFERROR(INDEX(BS:BS,MATCH(DAY(F807),BR:BR,0),1),DAY(F807)),IFERROR(INDEX(BS:BS,MATCH(MONTH(F807),BR:BR,0),1),MONTH(F807)),YEAR(F807),G807),""))</f>
        <v/>
      </c>
      <c r="K807" s="2" t="str">
        <f>IFERROR(INDEX('padron cfe'!C:C,MATCH(DATOS!C807,'padron cfe'!A:A,0),1),"")</f>
        <v/>
      </c>
      <c r="L807" s="4" t="str">
        <f>IFERROR(IF(VLOOKUP(J807,J$2:L806,3,0)=0,"",VLOOKUP(J807,J$2:L806,3,0)),"")</f>
        <v/>
      </c>
      <c r="M807" s="4" t="str">
        <f>IFERROR(IF(VLOOKUP(J807,J$2:M806,4,0)=0,"",VLOOKUP(J807,J$2:M806,4,0)),"")</f>
        <v/>
      </c>
      <c r="Q807" s="5" t="str">
        <f t="shared" si="152"/>
        <v/>
      </c>
      <c r="S807"/>
      <c r="T807" s="2" t="str">
        <f>IFERROR(INDEX('padron cfe'!D:D,MATCH(DATOS!C807,'padron cfe'!A:A,0),1),"")</f>
        <v/>
      </c>
      <c r="Y807" s="3"/>
      <c r="AA807" s="4" t="str">
        <f t="shared" si="154"/>
        <v/>
      </c>
      <c r="AE807" s="2" t="str">
        <f>IFERROR(IF(INDEX(AE$1:AE806,MATCH(J807,J$1:J806,0),1)=0,"",INDEX(AE$1:AE806,MATCH(J807,J$1:J806,0),1)),"")</f>
        <v/>
      </c>
      <c r="AF807" s="2" t="str">
        <f>IFERROR(IF(INDEX(AF$1:AF806,MATCH(J807,J$1:J806,0),1)=0,"",INDEX(AF$1:AF806,MATCH(J807,J$1:J806,0),1)),"")</f>
        <v/>
      </c>
      <c r="AG807" s="2" t="str">
        <f>IFERROR(IF(INDEX(AG$1:AG806,MATCH(J807,J$1:J806,0),1)=0,"",INDEX(AG$1:AG806,MATCH(J807,J$1:J806,0),1)),"")</f>
        <v/>
      </c>
      <c r="AU807" s="7"/>
      <c r="AW807" s="66"/>
      <c r="AX807" s="66"/>
      <c r="AY807" s="66"/>
      <c r="AZ807" s="78"/>
      <c r="BA807" s="66"/>
      <c r="BB807" s="66"/>
      <c r="BC807" s="4"/>
      <c r="BD807" s="69"/>
      <c r="BG807" s="9"/>
      <c r="BM807" s="7" t="str">
        <f t="shared" ca="1" si="155"/>
        <v/>
      </c>
      <c r="BN807" s="75" t="str">
        <f t="shared" si="156"/>
        <v/>
      </c>
      <c r="BO807" s="75" t="str">
        <f t="shared" si="157"/>
        <v/>
      </c>
      <c r="BT807" s="5"/>
      <c r="BU807" s="4" t="str">
        <f>IF(IFERROR(VLOOKUP(C807,C808:C$1993,1,0),"")="","",COUNTIF(C:C,C807))</f>
        <v/>
      </c>
      <c r="BW807" s="5"/>
      <c r="BX807" s="5"/>
      <c r="BY807" s="5" t="str">
        <f>IF(B807="","",IF(BU807="",1+(MAX(BY$2:BY806)),""))</f>
        <v/>
      </c>
      <c r="BZ807" s="5" t="str">
        <f t="shared" si="158"/>
        <v/>
      </c>
      <c r="CA807" s="5" t="str">
        <f t="shared" si="159"/>
        <v/>
      </c>
      <c r="CB807" s="14" t="str">
        <f t="shared" si="160"/>
        <v/>
      </c>
      <c r="CC807" s="25"/>
      <c r="CD807" s="15"/>
      <c r="CE807" s="5" t="str">
        <f t="shared" si="162"/>
        <v/>
      </c>
      <c r="CG807" s="5"/>
      <c r="CH807" s="5" t="str">
        <f t="shared" si="161"/>
        <v/>
      </c>
      <c r="CI807" s="5" t="str">
        <f>IF(J807="","",IFERROR(IF(VLOOKUP(J807,J$2:J806,1,0)=0,"",""),J807))</f>
        <v/>
      </c>
      <c r="CJ807" s="22" t="str">
        <f>IF(CI807="","",(IFERROR(VLOOKUP(MID(CI807,1,1),$DA$2:DE$28,3,0),0)+IFERROR(VLOOKUP(MID(CI807,2,1),DA$2:DE$28,4,0),0)+IFERROR(VLOOKUP(MID(CI807,3,1),DA$2:DE$28,5,0),0)+(ROW(CI807)/1000000000000)))</f>
        <v/>
      </c>
      <c r="CK807" s="5"/>
      <c r="CL807" s="5">
        <v>806</v>
      </c>
      <c r="CM807" s="5" t="str">
        <f>IFERROR(VLOOKUP(CL807,CH$2:CI1883,2,0),"")</f>
        <v/>
      </c>
      <c r="CN807" s="5"/>
      <c r="CP807" s="5"/>
      <c r="DG807" s="5" t="e">
        <f>IF(REPORTE!AH$2="si",IF(C807=VALUE(REPORTE!C$22),IF(SUM(DG808:DG$1993),CONCATENATE(INT(B807),", "),INT(B807)),""),IF(C807=VALUE(REPORTE!C$21),IF(SUM(DG808:DG$1993),CONCATENATE(INT(B807),", "),INT(B807)),""))</f>
        <v>#VALUE!</v>
      </c>
      <c r="DK807" s="5"/>
      <c r="DL807" s="5"/>
      <c r="DM807" s="5"/>
      <c r="DN807" s="5"/>
    </row>
    <row r="808" spans="1:118" x14ac:dyDescent="0.25">
      <c r="A808" s="4" t="str">
        <f t="shared" ca="1" si="153"/>
        <v/>
      </c>
      <c r="B808" s="3"/>
      <c r="D808" s="1" t="str">
        <f>IFERROR(INDEX('padron cfe'!B:B,MATCH(DATOS!C808,'padron cfe'!A:A,0),1),"")</f>
        <v/>
      </c>
      <c r="H808" s="5" t="str">
        <f>IF(F808="","",IFERROR(CONCATENATE("PEUA",VLOOKUP(ESTADO,REPORTE!AV$2:AW$33,2,0),DIDTRITO_FORM,CADER_FORM,IFERROR(INDEX(BS:BS,MATCH(DAY(F808),BR:BR,0),1),DAY(F808)),IFERROR(INDEX(BS:BS,MATCH(MONTH(F808),BR:BR,0),1),MONTH(F808)),YEAR(F808),G808),""))</f>
        <v/>
      </c>
      <c r="K808" s="2" t="str">
        <f>IFERROR(INDEX('padron cfe'!C:C,MATCH(DATOS!C808,'padron cfe'!A:A,0),1),"")</f>
        <v/>
      </c>
      <c r="L808" s="4" t="str">
        <f>IFERROR(IF(VLOOKUP(J808,J$2:L807,3,0)=0,"",VLOOKUP(J808,J$2:L807,3,0)),"")</f>
        <v/>
      </c>
      <c r="M808" s="4" t="str">
        <f>IFERROR(IF(VLOOKUP(J808,J$2:M807,4,0)=0,"",VLOOKUP(J808,J$2:M807,4,0)),"")</f>
        <v/>
      </c>
      <c r="Q808" s="5" t="str">
        <f t="shared" si="152"/>
        <v/>
      </c>
      <c r="S808"/>
      <c r="T808" s="2" t="str">
        <f>IFERROR(INDEX('padron cfe'!D:D,MATCH(DATOS!C808,'padron cfe'!A:A,0),1),"")</f>
        <v/>
      </c>
      <c r="Y808" s="3"/>
      <c r="AA808" s="4" t="str">
        <f t="shared" si="154"/>
        <v/>
      </c>
      <c r="AE808" s="2" t="str">
        <f>IFERROR(IF(INDEX(AE$1:AE807,MATCH(J808,J$1:J807,0),1)=0,"",INDEX(AE$1:AE807,MATCH(J808,J$1:J807,0),1)),"")</f>
        <v/>
      </c>
      <c r="AF808" s="2" t="str">
        <f>IFERROR(IF(INDEX(AF$1:AF807,MATCH(J808,J$1:J807,0),1)=0,"",INDEX(AF$1:AF807,MATCH(J808,J$1:J807,0),1)),"")</f>
        <v/>
      </c>
      <c r="AG808" s="2" t="str">
        <f>IFERROR(IF(INDEX(AG$1:AG807,MATCH(J808,J$1:J807,0),1)=0,"",INDEX(AG$1:AG807,MATCH(J808,J$1:J807,0),1)),"")</f>
        <v/>
      </c>
      <c r="AU808" s="7"/>
      <c r="AW808" s="66"/>
      <c r="AX808" s="66"/>
      <c r="AY808" s="66"/>
      <c r="AZ808" s="78"/>
      <c r="BA808" s="66"/>
      <c r="BB808" s="66"/>
      <c r="BC808" s="4"/>
      <c r="BD808" s="69"/>
      <c r="BG808" s="9"/>
      <c r="BM808" s="7" t="str">
        <f t="shared" ca="1" si="155"/>
        <v/>
      </c>
      <c r="BN808" s="75" t="str">
        <f t="shared" si="156"/>
        <v/>
      </c>
      <c r="BO808" s="75" t="str">
        <f t="shared" si="157"/>
        <v/>
      </c>
      <c r="BT808" s="5"/>
      <c r="BU808" s="4" t="str">
        <f>IF(IFERROR(VLOOKUP(C808,C809:C$1993,1,0),"")="","",COUNTIF(C:C,C808))</f>
        <v/>
      </c>
      <c r="BW808" s="5"/>
      <c r="BX808" s="5"/>
      <c r="BY808" s="5" t="str">
        <f>IF(B808="","",IF(BU808="",1+(MAX(BY$2:BY807)),""))</f>
        <v/>
      </c>
      <c r="BZ808" s="5" t="str">
        <f t="shared" si="158"/>
        <v/>
      </c>
      <c r="CA808" s="5" t="str">
        <f t="shared" si="159"/>
        <v/>
      </c>
      <c r="CB808" s="14" t="str">
        <f t="shared" si="160"/>
        <v/>
      </c>
      <c r="CC808" s="25"/>
      <c r="CD808" s="15"/>
      <c r="CE808" s="5" t="str">
        <f t="shared" si="162"/>
        <v/>
      </c>
      <c r="CG808" s="5"/>
      <c r="CH808" s="5" t="str">
        <f t="shared" si="161"/>
        <v/>
      </c>
      <c r="CI808" s="5" t="str">
        <f>IF(J808="","",IFERROR(IF(VLOOKUP(J808,J$2:J807,1,0)=0,"",""),J808))</f>
        <v/>
      </c>
      <c r="CJ808" s="22" t="str">
        <f>IF(CI808="","",(IFERROR(VLOOKUP(MID(CI808,1,1),$DA$2:DE$28,3,0),0)+IFERROR(VLOOKUP(MID(CI808,2,1),DA$2:DE$28,4,0),0)+IFERROR(VLOOKUP(MID(CI808,3,1),DA$2:DE$28,5,0),0)+(ROW(CI808)/1000000000000)))</f>
        <v/>
      </c>
      <c r="CK808" s="5"/>
      <c r="CL808" s="5">
        <v>807</v>
      </c>
      <c r="CM808" s="5" t="str">
        <f>IFERROR(VLOOKUP(CL808,CH$2:CI1884,2,0),"")</f>
        <v/>
      </c>
      <c r="CN808" s="5"/>
      <c r="CP808" s="5"/>
      <c r="DG808" s="5" t="e">
        <f>IF(REPORTE!AH$2="si",IF(C808=VALUE(REPORTE!C$22),IF(SUM(DG809:DG$1993),CONCATENATE(INT(B808),", "),INT(B808)),""),IF(C808=VALUE(REPORTE!C$21),IF(SUM(DG809:DG$1993),CONCATENATE(INT(B808),", "),INT(B808)),""))</f>
        <v>#VALUE!</v>
      </c>
      <c r="DK808" s="5"/>
      <c r="DL808" s="5"/>
      <c r="DM808" s="5"/>
      <c r="DN808" s="5"/>
    </row>
    <row r="809" spans="1:118" x14ac:dyDescent="0.25">
      <c r="A809" s="4" t="str">
        <f t="shared" ca="1" si="153"/>
        <v/>
      </c>
      <c r="B809" s="3"/>
      <c r="D809" s="1" t="str">
        <f>IFERROR(INDEX('padron cfe'!B:B,MATCH(DATOS!C809,'padron cfe'!A:A,0),1),"")</f>
        <v/>
      </c>
      <c r="H809" s="5" t="str">
        <f>IF(F809="","",IFERROR(CONCATENATE("PEUA",VLOOKUP(ESTADO,REPORTE!AV$2:AW$33,2,0),DIDTRITO_FORM,CADER_FORM,IFERROR(INDEX(BS:BS,MATCH(DAY(F809),BR:BR,0),1),DAY(F809)),IFERROR(INDEX(BS:BS,MATCH(MONTH(F809),BR:BR,0),1),MONTH(F809)),YEAR(F809),G809),""))</f>
        <v/>
      </c>
      <c r="K809" s="2" t="str">
        <f>IFERROR(INDEX('padron cfe'!C:C,MATCH(DATOS!C809,'padron cfe'!A:A,0),1),"")</f>
        <v/>
      </c>
      <c r="L809" s="4" t="str">
        <f>IFERROR(IF(VLOOKUP(J809,J$2:L808,3,0)=0,"",VLOOKUP(J809,J$2:L808,3,0)),"")</f>
        <v/>
      </c>
      <c r="M809" s="4" t="str">
        <f>IFERROR(IF(VLOOKUP(J809,J$2:M808,4,0)=0,"",VLOOKUP(J809,J$2:M808,4,0)),"")</f>
        <v/>
      </c>
      <c r="Q809" s="5" t="str">
        <f t="shared" si="152"/>
        <v/>
      </c>
      <c r="S809"/>
      <c r="T809" s="2" t="str">
        <f>IFERROR(INDEX('padron cfe'!D:D,MATCH(DATOS!C809,'padron cfe'!A:A,0),1),"")</f>
        <v/>
      </c>
      <c r="Y809" s="3"/>
      <c r="AA809" s="4" t="str">
        <f t="shared" si="154"/>
        <v/>
      </c>
      <c r="AE809" s="2" t="str">
        <f>IFERROR(IF(INDEX(AE$1:AE808,MATCH(J809,J$1:J808,0),1)=0,"",INDEX(AE$1:AE808,MATCH(J809,J$1:J808,0),1)),"")</f>
        <v/>
      </c>
      <c r="AF809" s="2" t="str">
        <f>IFERROR(IF(INDEX(AF$1:AF808,MATCH(J809,J$1:J808,0),1)=0,"",INDEX(AF$1:AF808,MATCH(J809,J$1:J808,0),1)),"")</f>
        <v/>
      </c>
      <c r="AG809" s="2" t="str">
        <f>IFERROR(IF(INDEX(AG$1:AG808,MATCH(J809,J$1:J808,0),1)=0,"",INDEX(AG$1:AG808,MATCH(J809,J$1:J808,0),1)),"")</f>
        <v/>
      </c>
      <c r="AU809" s="7"/>
      <c r="AW809" s="66"/>
      <c r="AX809" s="66"/>
      <c r="AY809" s="66"/>
      <c r="AZ809" s="78"/>
      <c r="BA809" s="66"/>
      <c r="BB809" s="66"/>
      <c r="BC809" s="4"/>
      <c r="BD809" s="69"/>
      <c r="BG809" s="9"/>
      <c r="BM809" s="7" t="str">
        <f t="shared" ca="1" si="155"/>
        <v/>
      </c>
      <c r="BN809" s="75" t="str">
        <f t="shared" si="156"/>
        <v/>
      </c>
      <c r="BO809" s="75" t="str">
        <f t="shared" si="157"/>
        <v/>
      </c>
      <c r="BT809" s="5"/>
      <c r="BU809" s="4" t="str">
        <f>IF(IFERROR(VLOOKUP(C809,C810:C$1993,1,0),"")="","",COUNTIF(C:C,C809))</f>
        <v/>
      </c>
      <c r="BW809" s="5"/>
      <c r="BX809" s="5"/>
      <c r="BY809" s="5" t="str">
        <f>IF(B809="","",IF(BU809="",1+(MAX(BY$2:BY808)),""))</f>
        <v/>
      </c>
      <c r="BZ809" s="5" t="str">
        <f t="shared" si="158"/>
        <v/>
      </c>
      <c r="CA809" s="5" t="str">
        <f t="shared" si="159"/>
        <v/>
      </c>
      <c r="CB809" s="14" t="str">
        <f t="shared" si="160"/>
        <v/>
      </c>
      <c r="CC809" s="25"/>
      <c r="CD809" s="15"/>
      <c r="CE809" s="5" t="str">
        <f t="shared" si="162"/>
        <v/>
      </c>
      <c r="CG809" s="5"/>
      <c r="CH809" s="5" t="str">
        <f t="shared" si="161"/>
        <v/>
      </c>
      <c r="CI809" s="5" t="str">
        <f>IF(J809="","",IFERROR(IF(VLOOKUP(J809,J$2:J808,1,0)=0,"",""),J809))</f>
        <v/>
      </c>
      <c r="CJ809" s="22" t="str">
        <f>IF(CI809="","",(IFERROR(VLOOKUP(MID(CI809,1,1),$DA$2:DE$28,3,0),0)+IFERROR(VLOOKUP(MID(CI809,2,1),DA$2:DE$28,4,0),0)+IFERROR(VLOOKUP(MID(CI809,3,1),DA$2:DE$28,5,0),0)+(ROW(CI809)/1000000000000)))</f>
        <v/>
      </c>
      <c r="CK809" s="5"/>
      <c r="CL809" s="5">
        <v>808</v>
      </c>
      <c r="CM809" s="5" t="str">
        <f>IFERROR(VLOOKUP(CL809,CH$2:CI1885,2,0),"")</f>
        <v/>
      </c>
      <c r="CN809" s="5"/>
      <c r="CP809" s="5"/>
      <c r="DG809" s="5" t="e">
        <f>IF(REPORTE!AH$2="si",IF(C809=VALUE(REPORTE!C$22),IF(SUM(DG810:DG$1993),CONCATENATE(INT(B809),", "),INT(B809)),""),IF(C809=VALUE(REPORTE!C$21),IF(SUM(DG810:DG$1993),CONCATENATE(INT(B809),", "),INT(B809)),""))</f>
        <v>#VALUE!</v>
      </c>
      <c r="DK809" s="5"/>
      <c r="DL809" s="5"/>
      <c r="DM809" s="5"/>
      <c r="DN809" s="5"/>
    </row>
    <row r="810" spans="1:118" x14ac:dyDescent="0.25">
      <c r="A810" s="4" t="str">
        <f t="shared" ca="1" si="153"/>
        <v/>
      </c>
      <c r="B810" s="3"/>
      <c r="D810" s="1" t="str">
        <f>IFERROR(INDEX('padron cfe'!B:B,MATCH(DATOS!C810,'padron cfe'!A:A,0),1),"")</f>
        <v/>
      </c>
      <c r="H810" s="5" t="str">
        <f>IF(F810="","",IFERROR(CONCATENATE("PEUA",VLOOKUP(ESTADO,REPORTE!AV$2:AW$33,2,0),DIDTRITO_FORM,CADER_FORM,IFERROR(INDEX(BS:BS,MATCH(DAY(F810),BR:BR,0),1),DAY(F810)),IFERROR(INDEX(BS:BS,MATCH(MONTH(F810),BR:BR,0),1),MONTH(F810)),YEAR(F810),G810),""))</f>
        <v/>
      </c>
      <c r="K810" s="2" t="str">
        <f>IFERROR(INDEX('padron cfe'!C:C,MATCH(DATOS!C810,'padron cfe'!A:A,0),1),"")</f>
        <v/>
      </c>
      <c r="L810" s="4" t="str">
        <f>IFERROR(IF(VLOOKUP(J810,J$2:L809,3,0)=0,"",VLOOKUP(J810,J$2:L809,3,0)),"")</f>
        <v/>
      </c>
      <c r="M810" s="4" t="str">
        <f>IFERROR(IF(VLOOKUP(J810,J$2:M809,4,0)=0,"",VLOOKUP(J810,J$2:M809,4,0)),"")</f>
        <v/>
      </c>
      <c r="Q810" s="5" t="str">
        <f t="shared" si="152"/>
        <v/>
      </c>
      <c r="S810"/>
      <c r="T810" s="2" t="str">
        <f>IFERROR(INDEX('padron cfe'!D:D,MATCH(DATOS!C810,'padron cfe'!A:A,0),1),"")</f>
        <v/>
      </c>
      <c r="Y810" s="3"/>
      <c r="AA810" s="4" t="str">
        <f t="shared" si="154"/>
        <v/>
      </c>
      <c r="AE810" s="2" t="str">
        <f>IFERROR(IF(INDEX(AE$1:AE809,MATCH(J810,J$1:J809,0),1)=0,"",INDEX(AE$1:AE809,MATCH(J810,J$1:J809,0),1)),"")</f>
        <v/>
      </c>
      <c r="AF810" s="2" t="str">
        <f>IFERROR(IF(INDEX(AF$1:AF809,MATCH(J810,J$1:J809,0),1)=0,"",INDEX(AF$1:AF809,MATCH(J810,J$1:J809,0),1)),"")</f>
        <v/>
      </c>
      <c r="AG810" s="2" t="str">
        <f>IFERROR(IF(INDEX(AG$1:AG809,MATCH(J810,J$1:J809,0),1)=0,"",INDEX(AG$1:AG809,MATCH(J810,J$1:J809,0),1)),"")</f>
        <v/>
      </c>
      <c r="AU810" s="7"/>
      <c r="AW810" s="66"/>
      <c r="AX810" s="66"/>
      <c r="AY810" s="66"/>
      <c r="AZ810" s="78"/>
      <c r="BA810" s="66"/>
      <c r="BB810" s="66"/>
      <c r="BC810" s="4"/>
      <c r="BD810" s="69"/>
      <c r="BG810" s="9"/>
      <c r="BM810" s="7" t="str">
        <f t="shared" ca="1" si="155"/>
        <v/>
      </c>
      <c r="BN810" s="75" t="str">
        <f t="shared" si="156"/>
        <v/>
      </c>
      <c r="BO810" s="75" t="str">
        <f t="shared" si="157"/>
        <v/>
      </c>
      <c r="BT810" s="5"/>
      <c r="BU810" s="4" t="str">
        <f>IF(IFERROR(VLOOKUP(C810,C811:C$1993,1,0),"")="","",COUNTIF(C:C,C810))</f>
        <v/>
      </c>
      <c r="BW810" s="5"/>
      <c r="BX810" s="5"/>
      <c r="BY810" s="5" t="str">
        <f>IF(B810="","",IF(BU810="",1+(MAX(BY$2:BY809)),""))</f>
        <v/>
      </c>
      <c r="BZ810" s="5" t="str">
        <f t="shared" si="158"/>
        <v/>
      </c>
      <c r="CA810" s="5" t="str">
        <f t="shared" si="159"/>
        <v/>
      </c>
      <c r="CB810" s="14" t="str">
        <f t="shared" si="160"/>
        <v/>
      </c>
      <c r="CC810" s="25"/>
      <c r="CD810" s="15"/>
      <c r="CE810" s="5" t="str">
        <f t="shared" si="162"/>
        <v/>
      </c>
      <c r="CG810" s="5"/>
      <c r="CH810" s="5" t="str">
        <f t="shared" si="161"/>
        <v/>
      </c>
      <c r="CI810" s="5" t="str">
        <f>IF(J810="","",IFERROR(IF(VLOOKUP(J810,J$2:J809,1,0)=0,"",""),J810))</f>
        <v/>
      </c>
      <c r="CJ810" s="22" t="str">
        <f>IF(CI810="","",(IFERROR(VLOOKUP(MID(CI810,1,1),$DA$2:DE$28,3,0),0)+IFERROR(VLOOKUP(MID(CI810,2,1),DA$2:DE$28,4,0),0)+IFERROR(VLOOKUP(MID(CI810,3,1),DA$2:DE$28,5,0),0)+(ROW(CI810)/1000000000000)))</f>
        <v/>
      </c>
      <c r="CK810" s="5"/>
      <c r="CL810" s="5">
        <v>809</v>
      </c>
      <c r="CM810" s="5" t="str">
        <f>IFERROR(VLOOKUP(CL810,CH$2:CI1886,2,0),"")</f>
        <v/>
      </c>
      <c r="CN810" s="5"/>
      <c r="CP810" s="5"/>
      <c r="DG810" s="5" t="e">
        <f>IF(REPORTE!AH$2="si",IF(C810=VALUE(REPORTE!C$22),IF(SUM(DG811:DG$1993),CONCATENATE(INT(B810),", "),INT(B810)),""),IF(C810=VALUE(REPORTE!C$21),IF(SUM(DG811:DG$1993),CONCATENATE(INT(B810),", "),INT(B810)),""))</f>
        <v>#VALUE!</v>
      </c>
      <c r="DK810" s="5"/>
      <c r="DL810" s="5"/>
      <c r="DM810" s="5"/>
      <c r="DN810" s="5"/>
    </row>
    <row r="811" spans="1:118" x14ac:dyDescent="0.25">
      <c r="A811" s="4" t="str">
        <f t="shared" ca="1" si="153"/>
        <v/>
      </c>
      <c r="B811" s="3"/>
      <c r="D811" s="1" t="str">
        <f>IFERROR(INDEX('padron cfe'!B:B,MATCH(DATOS!C811,'padron cfe'!A:A,0),1),"")</f>
        <v/>
      </c>
      <c r="H811" s="5" t="str">
        <f>IF(F811="","",IFERROR(CONCATENATE("PEUA",VLOOKUP(ESTADO,REPORTE!AV$2:AW$33,2,0),DIDTRITO_FORM,CADER_FORM,IFERROR(INDEX(BS:BS,MATCH(DAY(F811),BR:BR,0),1),DAY(F811)),IFERROR(INDEX(BS:BS,MATCH(MONTH(F811),BR:BR,0),1),MONTH(F811)),YEAR(F811),G811),""))</f>
        <v/>
      </c>
      <c r="K811" s="2" t="str">
        <f>IFERROR(INDEX('padron cfe'!C:C,MATCH(DATOS!C811,'padron cfe'!A:A,0),1),"")</f>
        <v/>
      </c>
      <c r="L811" s="4" t="str">
        <f>IFERROR(IF(VLOOKUP(J811,J$2:L810,3,0)=0,"",VLOOKUP(J811,J$2:L810,3,0)),"")</f>
        <v/>
      </c>
      <c r="M811" s="4" t="str">
        <f>IFERROR(IF(VLOOKUP(J811,J$2:M810,4,0)=0,"",VLOOKUP(J811,J$2:M810,4,0)),"")</f>
        <v/>
      </c>
      <c r="Q811" s="5" t="str">
        <f t="shared" si="152"/>
        <v/>
      </c>
      <c r="S811"/>
      <c r="T811" s="2" t="str">
        <f>IFERROR(INDEX('padron cfe'!D:D,MATCH(DATOS!C811,'padron cfe'!A:A,0),1),"")</f>
        <v/>
      </c>
      <c r="Y811" s="3"/>
      <c r="AA811" s="4" t="str">
        <f t="shared" si="154"/>
        <v/>
      </c>
      <c r="AE811" s="2" t="str">
        <f>IFERROR(IF(INDEX(AE$1:AE810,MATCH(J811,J$1:J810,0),1)=0,"",INDEX(AE$1:AE810,MATCH(J811,J$1:J810,0),1)),"")</f>
        <v/>
      </c>
      <c r="AF811" s="2" t="str">
        <f>IFERROR(IF(INDEX(AF$1:AF810,MATCH(J811,J$1:J810,0),1)=0,"",INDEX(AF$1:AF810,MATCH(J811,J$1:J810,0),1)),"")</f>
        <v/>
      </c>
      <c r="AG811" s="2" t="str">
        <f>IFERROR(IF(INDEX(AG$1:AG810,MATCH(J811,J$1:J810,0),1)=0,"",INDEX(AG$1:AG810,MATCH(J811,J$1:J810,0),1)),"")</f>
        <v/>
      </c>
      <c r="AU811" s="7"/>
      <c r="AW811" s="66"/>
      <c r="AX811" s="66"/>
      <c r="AY811" s="66"/>
      <c r="AZ811" s="78"/>
      <c r="BA811" s="66"/>
      <c r="BB811" s="66"/>
      <c r="BC811" s="4"/>
      <c r="BD811" s="69"/>
      <c r="BG811" s="9"/>
      <c r="BM811" s="7" t="str">
        <f t="shared" ca="1" si="155"/>
        <v/>
      </c>
      <c r="BN811" s="75" t="str">
        <f t="shared" si="156"/>
        <v/>
      </c>
      <c r="BO811" s="75" t="str">
        <f t="shared" si="157"/>
        <v/>
      </c>
      <c r="BT811" s="5"/>
      <c r="BU811" s="4" t="str">
        <f>IF(IFERROR(VLOOKUP(C811,C812:C$1993,1,0),"")="","",COUNTIF(C:C,C811))</f>
        <v/>
      </c>
      <c r="BW811" s="5"/>
      <c r="BX811" s="5"/>
      <c r="BY811" s="5" t="str">
        <f>IF(B811="","",IF(BU811="",1+(MAX(BY$2:BY810)),""))</f>
        <v/>
      </c>
      <c r="BZ811" s="5" t="str">
        <f t="shared" si="158"/>
        <v/>
      </c>
      <c r="CA811" s="5" t="str">
        <f t="shared" si="159"/>
        <v/>
      </c>
      <c r="CB811" s="14" t="str">
        <f t="shared" si="160"/>
        <v/>
      </c>
      <c r="CC811" s="25"/>
      <c r="CD811" s="15"/>
      <c r="CE811" s="5" t="str">
        <f t="shared" si="162"/>
        <v/>
      </c>
      <c r="CG811" s="5"/>
      <c r="CH811" s="5" t="str">
        <f t="shared" si="161"/>
        <v/>
      </c>
      <c r="CI811" s="5" t="str">
        <f>IF(J811="","",IFERROR(IF(VLOOKUP(J811,J$2:J810,1,0)=0,"",""),J811))</f>
        <v/>
      </c>
      <c r="CJ811" s="22" t="str">
        <f>IF(CI811="","",(IFERROR(VLOOKUP(MID(CI811,1,1),$DA$2:DE$28,3,0),0)+IFERROR(VLOOKUP(MID(CI811,2,1),DA$2:DE$28,4,0),0)+IFERROR(VLOOKUP(MID(CI811,3,1),DA$2:DE$28,5,0),0)+(ROW(CI811)/1000000000000)))</f>
        <v/>
      </c>
      <c r="CK811" s="5"/>
      <c r="CL811" s="5">
        <v>810</v>
      </c>
      <c r="CM811" s="5" t="str">
        <f>IFERROR(VLOOKUP(CL811,CH$2:CI1887,2,0),"")</f>
        <v/>
      </c>
      <c r="CN811" s="5"/>
      <c r="CP811" s="5"/>
      <c r="DG811" s="5" t="e">
        <f>IF(REPORTE!AH$2="si",IF(C811=VALUE(REPORTE!C$22),IF(SUM(DG812:DG$1993),CONCATENATE(INT(B811),", "),INT(B811)),""),IF(C811=VALUE(REPORTE!C$21),IF(SUM(DG812:DG$1993),CONCATENATE(INT(B811),", "),INT(B811)),""))</f>
        <v>#VALUE!</v>
      </c>
      <c r="DK811" s="5"/>
      <c r="DL811" s="5"/>
      <c r="DM811" s="5"/>
      <c r="DN811" s="5"/>
    </row>
    <row r="812" spans="1:118" x14ac:dyDescent="0.25">
      <c r="A812" s="4" t="str">
        <f t="shared" ca="1" si="153"/>
        <v/>
      </c>
      <c r="B812" s="3"/>
      <c r="D812" s="1" t="str">
        <f>IFERROR(INDEX('padron cfe'!B:B,MATCH(DATOS!C812,'padron cfe'!A:A,0),1),"")</f>
        <v/>
      </c>
      <c r="H812" s="5" t="str">
        <f>IF(F812="","",IFERROR(CONCATENATE("PEUA",VLOOKUP(ESTADO,REPORTE!AV$2:AW$33,2,0),DIDTRITO_FORM,CADER_FORM,IFERROR(INDEX(BS:BS,MATCH(DAY(F812),BR:BR,0),1),DAY(F812)),IFERROR(INDEX(BS:BS,MATCH(MONTH(F812),BR:BR,0),1),MONTH(F812)),YEAR(F812),G812),""))</f>
        <v/>
      </c>
      <c r="K812" s="2" t="str">
        <f>IFERROR(INDEX('padron cfe'!C:C,MATCH(DATOS!C812,'padron cfe'!A:A,0),1),"")</f>
        <v/>
      </c>
      <c r="L812" s="4" t="str">
        <f>IFERROR(IF(VLOOKUP(J812,J$2:L811,3,0)=0,"",VLOOKUP(J812,J$2:L811,3,0)),"")</f>
        <v/>
      </c>
      <c r="M812" s="4" t="str">
        <f>IFERROR(IF(VLOOKUP(J812,J$2:M811,4,0)=0,"",VLOOKUP(J812,J$2:M811,4,0)),"")</f>
        <v/>
      </c>
      <c r="Q812" s="5" t="str">
        <f t="shared" si="152"/>
        <v/>
      </c>
      <c r="S812"/>
      <c r="T812" s="2" t="str">
        <f>IFERROR(INDEX('padron cfe'!D:D,MATCH(DATOS!C812,'padron cfe'!A:A,0),1),"")</f>
        <v/>
      </c>
      <c r="Y812" s="3"/>
      <c r="AA812" s="4" t="str">
        <f t="shared" si="154"/>
        <v/>
      </c>
      <c r="AE812" s="2" t="str">
        <f>IFERROR(IF(INDEX(AE$1:AE811,MATCH(J812,J$1:J811,0),1)=0,"",INDEX(AE$1:AE811,MATCH(J812,J$1:J811,0),1)),"")</f>
        <v/>
      </c>
      <c r="AF812" s="2" t="str">
        <f>IFERROR(IF(INDEX(AF$1:AF811,MATCH(J812,J$1:J811,0),1)=0,"",INDEX(AF$1:AF811,MATCH(J812,J$1:J811,0),1)),"")</f>
        <v/>
      </c>
      <c r="AG812" s="2" t="str">
        <f>IFERROR(IF(INDEX(AG$1:AG811,MATCH(J812,J$1:J811,0),1)=0,"",INDEX(AG$1:AG811,MATCH(J812,J$1:J811,0),1)),"")</f>
        <v/>
      </c>
      <c r="AU812" s="7"/>
      <c r="AW812" s="66"/>
      <c r="AX812" s="66"/>
      <c r="AY812" s="66"/>
      <c r="AZ812" s="78"/>
      <c r="BA812" s="66"/>
      <c r="BB812" s="66"/>
      <c r="BC812" s="4"/>
      <c r="BD812" s="69"/>
      <c r="BG812" s="9"/>
      <c r="BM812" s="7" t="str">
        <f t="shared" ca="1" si="155"/>
        <v/>
      </c>
      <c r="BN812" s="75" t="str">
        <f t="shared" si="156"/>
        <v/>
      </c>
      <c r="BO812" s="75" t="str">
        <f t="shared" si="157"/>
        <v/>
      </c>
      <c r="BT812" s="5"/>
      <c r="BU812" s="4" t="str">
        <f>IF(IFERROR(VLOOKUP(C812,C813:C$1993,1,0),"")="","",COUNTIF(C:C,C812))</f>
        <v/>
      </c>
      <c r="BW812" s="5"/>
      <c r="BX812" s="5"/>
      <c r="BY812" s="5" t="str">
        <f>IF(B812="","",IF(BU812="",1+(MAX(BY$2:BY811)),""))</f>
        <v/>
      </c>
      <c r="BZ812" s="5" t="str">
        <f t="shared" si="158"/>
        <v/>
      </c>
      <c r="CA812" s="5" t="str">
        <f t="shared" si="159"/>
        <v/>
      </c>
      <c r="CB812" s="14" t="str">
        <f t="shared" si="160"/>
        <v/>
      </c>
      <c r="CC812" s="25"/>
      <c r="CD812" s="15"/>
      <c r="CE812" s="5" t="str">
        <f t="shared" si="162"/>
        <v/>
      </c>
      <c r="CG812" s="5"/>
      <c r="CH812" s="5" t="str">
        <f t="shared" si="161"/>
        <v/>
      </c>
      <c r="CI812" s="5" t="str">
        <f>IF(J812="","",IFERROR(IF(VLOOKUP(J812,J$2:J811,1,0)=0,"",""),J812))</f>
        <v/>
      </c>
      <c r="CJ812" s="22" t="str">
        <f>IF(CI812="","",(IFERROR(VLOOKUP(MID(CI812,1,1),$DA$2:DE$28,3,0),0)+IFERROR(VLOOKUP(MID(CI812,2,1),DA$2:DE$28,4,0),0)+IFERROR(VLOOKUP(MID(CI812,3,1),DA$2:DE$28,5,0),0)+(ROW(CI812)/1000000000000)))</f>
        <v/>
      </c>
      <c r="CK812" s="5"/>
      <c r="CL812" s="5">
        <v>811</v>
      </c>
      <c r="CM812" s="5" t="str">
        <f>IFERROR(VLOOKUP(CL812,CH$2:CI1888,2,0),"")</f>
        <v/>
      </c>
      <c r="CN812" s="5"/>
      <c r="CP812" s="5"/>
      <c r="DG812" s="5" t="e">
        <f>IF(REPORTE!AH$2="si",IF(C812=VALUE(REPORTE!C$22),IF(SUM(DG813:DG$1993),CONCATENATE(INT(B812),", "),INT(B812)),""),IF(C812=VALUE(REPORTE!C$21),IF(SUM(DG813:DG$1993),CONCATENATE(INT(B812),", "),INT(B812)),""))</f>
        <v>#VALUE!</v>
      </c>
      <c r="DK812" s="5"/>
      <c r="DL812" s="5"/>
      <c r="DM812" s="5"/>
      <c r="DN812" s="5"/>
    </row>
    <row r="813" spans="1:118" x14ac:dyDescent="0.25">
      <c r="A813" s="4" t="str">
        <f t="shared" ca="1" si="153"/>
        <v/>
      </c>
      <c r="B813" s="3"/>
      <c r="D813" s="1" t="str">
        <f>IFERROR(INDEX('padron cfe'!B:B,MATCH(DATOS!C813,'padron cfe'!A:A,0),1),"")</f>
        <v/>
      </c>
      <c r="H813" s="5" t="str">
        <f>IF(F813="","",IFERROR(CONCATENATE("PEUA",VLOOKUP(ESTADO,REPORTE!AV$2:AW$33,2,0),DIDTRITO_FORM,CADER_FORM,IFERROR(INDEX(BS:BS,MATCH(DAY(F813),BR:BR,0),1),DAY(F813)),IFERROR(INDEX(BS:BS,MATCH(MONTH(F813),BR:BR,0),1),MONTH(F813)),YEAR(F813),G813),""))</f>
        <v/>
      </c>
      <c r="K813" s="2" t="str">
        <f>IFERROR(INDEX('padron cfe'!C:C,MATCH(DATOS!C813,'padron cfe'!A:A,0),1),"")</f>
        <v/>
      </c>
      <c r="L813" s="4" t="str">
        <f>IFERROR(IF(VLOOKUP(J813,J$2:L812,3,0)=0,"",VLOOKUP(J813,J$2:L812,3,0)),"")</f>
        <v/>
      </c>
      <c r="M813" s="4" t="str">
        <f>IFERROR(IF(VLOOKUP(J813,J$2:M812,4,0)=0,"",VLOOKUP(J813,J$2:M812,4,0)),"")</f>
        <v/>
      </c>
      <c r="Q813" s="5" t="str">
        <f t="shared" si="152"/>
        <v/>
      </c>
      <c r="S813"/>
      <c r="T813" s="2" t="str">
        <f>IFERROR(INDEX('padron cfe'!D:D,MATCH(DATOS!C813,'padron cfe'!A:A,0),1),"")</f>
        <v/>
      </c>
      <c r="Y813" s="3"/>
      <c r="AA813" s="4" t="str">
        <f t="shared" si="154"/>
        <v/>
      </c>
      <c r="AE813" s="2" t="str">
        <f>IFERROR(IF(INDEX(AE$1:AE812,MATCH(J813,J$1:J812,0),1)=0,"",INDEX(AE$1:AE812,MATCH(J813,J$1:J812,0),1)),"")</f>
        <v/>
      </c>
      <c r="AF813" s="2" t="str">
        <f>IFERROR(IF(INDEX(AF$1:AF812,MATCH(J813,J$1:J812,0),1)=0,"",INDEX(AF$1:AF812,MATCH(J813,J$1:J812,0),1)),"")</f>
        <v/>
      </c>
      <c r="AG813" s="2" t="str">
        <f>IFERROR(IF(INDEX(AG$1:AG812,MATCH(J813,J$1:J812,0),1)=0,"",INDEX(AG$1:AG812,MATCH(J813,J$1:J812,0),1)),"")</f>
        <v/>
      </c>
      <c r="AU813" s="7"/>
      <c r="AW813" s="66"/>
      <c r="AX813" s="66"/>
      <c r="AY813" s="66"/>
      <c r="AZ813" s="78"/>
      <c r="BA813" s="66"/>
      <c r="BB813" s="66"/>
      <c r="BC813" s="4"/>
      <c r="BD813" s="69"/>
      <c r="BG813" s="9"/>
      <c r="BM813" s="7" t="str">
        <f t="shared" ca="1" si="155"/>
        <v/>
      </c>
      <c r="BN813" s="75" t="str">
        <f t="shared" si="156"/>
        <v/>
      </c>
      <c r="BO813" s="75" t="str">
        <f t="shared" si="157"/>
        <v/>
      </c>
      <c r="BT813" s="5"/>
      <c r="BU813" s="4" t="str">
        <f>IF(IFERROR(VLOOKUP(C813,C814:C$1993,1,0),"")="","",COUNTIF(C:C,C813))</f>
        <v/>
      </c>
      <c r="BW813" s="5"/>
      <c r="BX813" s="5"/>
      <c r="BY813" s="5" t="str">
        <f>IF(B813="","",IF(BU813="",1+(MAX(BY$2:BY812)),""))</f>
        <v/>
      </c>
      <c r="BZ813" s="5" t="str">
        <f t="shared" si="158"/>
        <v/>
      </c>
      <c r="CA813" s="5" t="str">
        <f t="shared" si="159"/>
        <v/>
      </c>
      <c r="CB813" s="14" t="str">
        <f t="shared" si="160"/>
        <v/>
      </c>
      <c r="CC813" s="25"/>
      <c r="CD813" s="15"/>
      <c r="CE813" s="5" t="str">
        <f t="shared" si="162"/>
        <v/>
      </c>
      <c r="CG813" s="5"/>
      <c r="CH813" s="5" t="str">
        <f t="shared" si="161"/>
        <v/>
      </c>
      <c r="CI813" s="5" t="str">
        <f>IF(J813="","",IFERROR(IF(VLOOKUP(J813,J$2:J812,1,0)=0,"",""),J813))</f>
        <v/>
      </c>
      <c r="CJ813" s="22" t="str">
        <f>IF(CI813="","",(IFERROR(VLOOKUP(MID(CI813,1,1),$DA$2:DE$28,3,0),0)+IFERROR(VLOOKUP(MID(CI813,2,1),DA$2:DE$28,4,0),0)+IFERROR(VLOOKUP(MID(CI813,3,1),DA$2:DE$28,5,0),0)+(ROW(CI813)/1000000000000)))</f>
        <v/>
      </c>
      <c r="CK813" s="5"/>
      <c r="CL813" s="5">
        <v>812</v>
      </c>
      <c r="CM813" s="5" t="str">
        <f>IFERROR(VLOOKUP(CL813,CH$2:CI1889,2,0),"")</f>
        <v/>
      </c>
      <c r="CN813" s="5"/>
      <c r="CP813" s="5"/>
      <c r="DG813" s="5" t="e">
        <f>IF(REPORTE!AH$2="si",IF(C813=VALUE(REPORTE!C$22),IF(SUM(DG814:DG$1993),CONCATENATE(INT(B813),", "),INT(B813)),""),IF(C813=VALUE(REPORTE!C$21),IF(SUM(DG814:DG$1993),CONCATENATE(INT(B813),", "),INT(B813)),""))</f>
        <v>#VALUE!</v>
      </c>
      <c r="DK813" s="5"/>
      <c r="DL813" s="5"/>
      <c r="DM813" s="5"/>
      <c r="DN813" s="5"/>
    </row>
    <row r="814" spans="1:118" x14ac:dyDescent="0.25">
      <c r="A814" s="4" t="str">
        <f t="shared" ca="1" si="153"/>
        <v/>
      </c>
      <c r="B814" s="3"/>
      <c r="D814" s="1" t="str">
        <f>IFERROR(INDEX('padron cfe'!B:B,MATCH(DATOS!C814,'padron cfe'!A:A,0),1),"")</f>
        <v/>
      </c>
      <c r="H814" s="5" t="str">
        <f>IF(F814="","",IFERROR(CONCATENATE("PEUA",VLOOKUP(ESTADO,REPORTE!AV$2:AW$33,2,0),DIDTRITO_FORM,CADER_FORM,IFERROR(INDEX(BS:BS,MATCH(DAY(F814),BR:BR,0),1),DAY(F814)),IFERROR(INDEX(BS:BS,MATCH(MONTH(F814),BR:BR,0),1),MONTH(F814)),YEAR(F814),G814),""))</f>
        <v/>
      </c>
      <c r="K814" s="2" t="str">
        <f>IFERROR(INDEX('padron cfe'!C:C,MATCH(DATOS!C814,'padron cfe'!A:A,0),1),"")</f>
        <v/>
      </c>
      <c r="L814" s="4" t="str">
        <f>IFERROR(IF(VLOOKUP(J814,J$2:L813,3,0)=0,"",VLOOKUP(J814,J$2:L813,3,0)),"")</f>
        <v/>
      </c>
      <c r="M814" s="4" t="str">
        <f>IFERROR(IF(VLOOKUP(J814,J$2:M813,4,0)=0,"",VLOOKUP(J814,J$2:M813,4,0)),"")</f>
        <v/>
      </c>
      <c r="Q814" s="5" t="str">
        <f t="shared" si="152"/>
        <v/>
      </c>
      <c r="S814"/>
      <c r="T814" s="2" t="str">
        <f>IFERROR(INDEX('padron cfe'!D:D,MATCH(DATOS!C814,'padron cfe'!A:A,0),1),"")</f>
        <v/>
      </c>
      <c r="Y814" s="3"/>
      <c r="AA814" s="4" t="str">
        <f t="shared" si="154"/>
        <v/>
      </c>
      <c r="AE814" s="2" t="str">
        <f>IFERROR(IF(INDEX(AE$1:AE813,MATCH(J814,J$1:J813,0),1)=0,"",INDEX(AE$1:AE813,MATCH(J814,J$1:J813,0),1)),"")</f>
        <v/>
      </c>
      <c r="AF814" s="2" t="str">
        <f>IFERROR(IF(INDEX(AF$1:AF813,MATCH(J814,J$1:J813,0),1)=0,"",INDEX(AF$1:AF813,MATCH(J814,J$1:J813,0),1)),"")</f>
        <v/>
      </c>
      <c r="AG814" s="2" t="str">
        <f>IFERROR(IF(INDEX(AG$1:AG813,MATCH(J814,J$1:J813,0),1)=0,"",INDEX(AG$1:AG813,MATCH(J814,J$1:J813,0),1)),"")</f>
        <v/>
      </c>
      <c r="AU814" s="7"/>
      <c r="AW814" s="66"/>
      <c r="AX814" s="66"/>
      <c r="AY814" s="66"/>
      <c r="AZ814" s="78"/>
      <c r="BA814" s="66"/>
      <c r="BB814" s="66"/>
      <c r="BC814" s="4"/>
      <c r="BD814" s="69"/>
      <c r="BG814" s="9"/>
      <c r="BM814" s="7" t="str">
        <f t="shared" ca="1" si="155"/>
        <v/>
      </c>
      <c r="BN814" s="75" t="str">
        <f t="shared" si="156"/>
        <v/>
      </c>
      <c r="BO814" s="75" t="str">
        <f t="shared" si="157"/>
        <v/>
      </c>
      <c r="BT814" s="5"/>
      <c r="BU814" s="4" t="str">
        <f>IF(IFERROR(VLOOKUP(C814,C815:C$1993,1,0),"")="","",COUNTIF(C:C,C814))</f>
        <v/>
      </c>
      <c r="BW814" s="5"/>
      <c r="BX814" s="5"/>
      <c r="BY814" s="5" t="str">
        <f>IF(B814="","",IF(BU814="",1+(MAX(BY$2:BY813)),""))</f>
        <v/>
      </c>
      <c r="BZ814" s="5" t="str">
        <f t="shared" si="158"/>
        <v/>
      </c>
      <c r="CA814" s="5" t="str">
        <f t="shared" si="159"/>
        <v/>
      </c>
      <c r="CB814" s="14" t="str">
        <f t="shared" si="160"/>
        <v/>
      </c>
      <c r="CC814" s="25"/>
      <c r="CD814" s="15"/>
      <c r="CE814" s="5" t="str">
        <f t="shared" si="162"/>
        <v/>
      </c>
      <c r="CG814" s="5"/>
      <c r="CH814" s="5" t="str">
        <f t="shared" si="161"/>
        <v/>
      </c>
      <c r="CI814" s="5" t="str">
        <f>IF(J814="","",IFERROR(IF(VLOOKUP(J814,J$2:J813,1,0)=0,"",""),J814))</f>
        <v/>
      </c>
      <c r="CJ814" s="22" t="str">
        <f>IF(CI814="","",(IFERROR(VLOOKUP(MID(CI814,1,1),$DA$2:DE$28,3,0),0)+IFERROR(VLOOKUP(MID(CI814,2,1),DA$2:DE$28,4,0),0)+IFERROR(VLOOKUP(MID(CI814,3,1),DA$2:DE$28,5,0),0)+(ROW(CI814)/1000000000000)))</f>
        <v/>
      </c>
      <c r="CK814" s="5"/>
      <c r="CL814" s="5">
        <v>813</v>
      </c>
      <c r="CM814" s="5" t="str">
        <f>IFERROR(VLOOKUP(CL814,CH$2:CI1890,2,0),"")</f>
        <v/>
      </c>
      <c r="CN814" s="5"/>
      <c r="CP814" s="5"/>
      <c r="DG814" s="5" t="e">
        <f>IF(REPORTE!AH$2="si",IF(C814=VALUE(REPORTE!C$22),IF(SUM(DG815:DG$1993),CONCATENATE(INT(B814),", "),INT(B814)),""),IF(C814=VALUE(REPORTE!C$21),IF(SUM(DG815:DG$1993),CONCATENATE(INT(B814),", "),INT(B814)),""))</f>
        <v>#VALUE!</v>
      </c>
      <c r="DK814" s="5"/>
      <c r="DL814" s="5"/>
      <c r="DM814" s="5"/>
      <c r="DN814" s="5"/>
    </row>
    <row r="815" spans="1:118" x14ac:dyDescent="0.25">
      <c r="A815" s="4" t="str">
        <f t="shared" ca="1" si="153"/>
        <v/>
      </c>
      <c r="B815" s="3"/>
      <c r="D815" s="1" t="str">
        <f>IFERROR(INDEX('padron cfe'!B:B,MATCH(DATOS!C815,'padron cfe'!A:A,0),1),"")</f>
        <v/>
      </c>
      <c r="H815" s="5" t="str">
        <f>IF(F815="","",IFERROR(CONCATENATE("PEUA",VLOOKUP(ESTADO,REPORTE!AV$2:AW$33,2,0),DIDTRITO_FORM,CADER_FORM,IFERROR(INDEX(BS:BS,MATCH(DAY(F815),BR:BR,0),1),DAY(F815)),IFERROR(INDEX(BS:BS,MATCH(MONTH(F815),BR:BR,0),1),MONTH(F815)),YEAR(F815),G815),""))</f>
        <v/>
      </c>
      <c r="K815" s="2" t="str">
        <f>IFERROR(INDEX('padron cfe'!C:C,MATCH(DATOS!C815,'padron cfe'!A:A,0),1),"")</f>
        <v/>
      </c>
      <c r="L815" s="4" t="str">
        <f>IFERROR(IF(VLOOKUP(J815,J$2:L814,3,0)=0,"",VLOOKUP(J815,J$2:L814,3,0)),"")</f>
        <v/>
      </c>
      <c r="M815" s="4" t="str">
        <f>IFERROR(IF(VLOOKUP(J815,J$2:M814,4,0)=0,"",VLOOKUP(J815,J$2:M814,4,0)),"")</f>
        <v/>
      </c>
      <c r="Q815" s="5" t="str">
        <f t="shared" si="152"/>
        <v/>
      </c>
      <c r="S815"/>
      <c r="T815" s="2" t="str">
        <f>IFERROR(INDEX('padron cfe'!D:D,MATCH(DATOS!C815,'padron cfe'!A:A,0),1),"")</f>
        <v/>
      </c>
      <c r="Y815" s="3"/>
      <c r="AA815" s="4" t="str">
        <f t="shared" si="154"/>
        <v/>
      </c>
      <c r="AE815" s="2" t="str">
        <f>IFERROR(IF(INDEX(AE$1:AE814,MATCH(J815,J$1:J814,0),1)=0,"",INDEX(AE$1:AE814,MATCH(J815,J$1:J814,0),1)),"")</f>
        <v/>
      </c>
      <c r="AF815" s="2" t="str">
        <f>IFERROR(IF(INDEX(AF$1:AF814,MATCH(J815,J$1:J814,0),1)=0,"",INDEX(AF$1:AF814,MATCH(J815,J$1:J814,0),1)),"")</f>
        <v/>
      </c>
      <c r="AG815" s="2" t="str">
        <f>IFERROR(IF(INDEX(AG$1:AG814,MATCH(J815,J$1:J814,0),1)=0,"",INDEX(AG$1:AG814,MATCH(J815,J$1:J814,0),1)),"")</f>
        <v/>
      </c>
      <c r="AU815" s="7"/>
      <c r="AW815" s="66"/>
      <c r="AX815" s="66"/>
      <c r="AY815" s="66"/>
      <c r="AZ815" s="78"/>
      <c r="BA815" s="66"/>
      <c r="BB815" s="66"/>
      <c r="BC815" s="4"/>
      <c r="BD815" s="69"/>
      <c r="BG815" s="9"/>
      <c r="BM815" s="7" t="str">
        <f t="shared" ca="1" si="155"/>
        <v/>
      </c>
      <c r="BN815" s="75" t="str">
        <f t="shared" si="156"/>
        <v/>
      </c>
      <c r="BO815" s="75" t="str">
        <f t="shared" si="157"/>
        <v/>
      </c>
      <c r="BT815" s="5"/>
      <c r="BU815" s="4" t="str">
        <f>IF(IFERROR(VLOOKUP(C815,C816:C$1993,1,0),"")="","",COUNTIF(C:C,C815))</f>
        <v/>
      </c>
      <c r="BW815" s="5"/>
      <c r="BX815" s="5"/>
      <c r="BY815" s="5" t="str">
        <f>IF(B815="","",IF(BU815="",1+(MAX(BY$2:BY814)),""))</f>
        <v/>
      </c>
      <c r="BZ815" s="5" t="str">
        <f t="shared" si="158"/>
        <v/>
      </c>
      <c r="CA815" s="5" t="str">
        <f t="shared" si="159"/>
        <v/>
      </c>
      <c r="CB815" s="14" t="str">
        <f t="shared" si="160"/>
        <v/>
      </c>
      <c r="CC815" s="25"/>
      <c r="CD815" s="15"/>
      <c r="CE815" s="5" t="str">
        <f t="shared" si="162"/>
        <v/>
      </c>
      <c r="CG815" s="5"/>
      <c r="CH815" s="5" t="str">
        <f t="shared" si="161"/>
        <v/>
      </c>
      <c r="CI815" s="5" t="str">
        <f>IF(J815="","",IFERROR(IF(VLOOKUP(J815,J$2:J814,1,0)=0,"",""),J815))</f>
        <v/>
      </c>
      <c r="CJ815" s="22" t="str">
        <f>IF(CI815="","",(IFERROR(VLOOKUP(MID(CI815,1,1),$DA$2:DE$28,3,0),0)+IFERROR(VLOOKUP(MID(CI815,2,1),DA$2:DE$28,4,0),0)+IFERROR(VLOOKUP(MID(CI815,3,1),DA$2:DE$28,5,0),0)+(ROW(CI815)/1000000000000)))</f>
        <v/>
      </c>
      <c r="CK815" s="5"/>
      <c r="CL815" s="5">
        <v>814</v>
      </c>
      <c r="CM815" s="5" t="str">
        <f>IFERROR(VLOOKUP(CL815,CH$2:CI1891,2,0),"")</f>
        <v/>
      </c>
      <c r="CN815" s="5"/>
      <c r="CP815" s="5"/>
      <c r="DG815" s="5" t="e">
        <f>IF(REPORTE!AH$2="si",IF(C815=VALUE(REPORTE!C$22),IF(SUM(DG816:DG$1993),CONCATENATE(INT(B815),", "),INT(B815)),""),IF(C815=VALUE(REPORTE!C$21),IF(SUM(DG816:DG$1993),CONCATENATE(INT(B815),", "),INT(B815)),""))</f>
        <v>#VALUE!</v>
      </c>
      <c r="DK815" s="5"/>
      <c r="DL815" s="5"/>
      <c r="DM815" s="5"/>
      <c r="DN815" s="5"/>
    </row>
    <row r="816" spans="1:118" x14ac:dyDescent="0.25">
      <c r="A816" s="4" t="str">
        <f t="shared" ca="1" si="153"/>
        <v/>
      </c>
      <c r="B816" s="3"/>
      <c r="D816" s="1" t="str">
        <f>IFERROR(INDEX('padron cfe'!B:B,MATCH(DATOS!C816,'padron cfe'!A:A,0),1),"")</f>
        <v/>
      </c>
      <c r="H816" s="5" t="str">
        <f>IF(F816="","",IFERROR(CONCATENATE("PEUA",VLOOKUP(ESTADO,REPORTE!AV$2:AW$33,2,0),DIDTRITO_FORM,CADER_FORM,IFERROR(INDEX(BS:BS,MATCH(DAY(F816),BR:BR,0),1),DAY(F816)),IFERROR(INDEX(BS:BS,MATCH(MONTH(F816),BR:BR,0),1),MONTH(F816)),YEAR(F816),G816),""))</f>
        <v/>
      </c>
      <c r="K816" s="2" t="str">
        <f>IFERROR(INDEX('padron cfe'!C:C,MATCH(DATOS!C816,'padron cfe'!A:A,0),1),"")</f>
        <v/>
      </c>
      <c r="L816" s="4" t="str">
        <f>IFERROR(IF(VLOOKUP(J816,J$2:L815,3,0)=0,"",VLOOKUP(J816,J$2:L815,3,0)),"")</f>
        <v/>
      </c>
      <c r="M816" s="4" t="str">
        <f>IFERROR(IF(VLOOKUP(J816,J$2:M815,4,0)=0,"",VLOOKUP(J816,J$2:M815,4,0)),"")</f>
        <v/>
      </c>
      <c r="Q816" s="5" t="str">
        <f t="shared" si="152"/>
        <v/>
      </c>
      <c r="S816"/>
      <c r="T816" s="2" t="str">
        <f>IFERROR(INDEX('padron cfe'!D:D,MATCH(DATOS!C816,'padron cfe'!A:A,0),1),"")</f>
        <v/>
      </c>
      <c r="Y816" s="3"/>
      <c r="AA816" s="4" t="str">
        <f t="shared" si="154"/>
        <v/>
      </c>
      <c r="AE816" s="2" t="str">
        <f>IFERROR(IF(INDEX(AE$1:AE815,MATCH(J816,J$1:J815,0),1)=0,"",INDEX(AE$1:AE815,MATCH(J816,J$1:J815,0),1)),"")</f>
        <v/>
      </c>
      <c r="AF816" s="2" t="str">
        <f>IFERROR(IF(INDEX(AF$1:AF815,MATCH(J816,J$1:J815,0),1)=0,"",INDEX(AF$1:AF815,MATCH(J816,J$1:J815,0),1)),"")</f>
        <v/>
      </c>
      <c r="AG816" s="2" t="str">
        <f>IFERROR(IF(INDEX(AG$1:AG815,MATCH(J816,J$1:J815,0),1)=0,"",INDEX(AG$1:AG815,MATCH(J816,J$1:J815,0),1)),"")</f>
        <v/>
      </c>
      <c r="AU816" s="7"/>
      <c r="AW816" s="66"/>
      <c r="AX816" s="66"/>
      <c r="AY816" s="66"/>
      <c r="AZ816" s="78"/>
      <c r="BA816" s="66"/>
      <c r="BB816" s="66"/>
      <c r="BC816" s="4"/>
      <c r="BD816" s="69"/>
      <c r="BG816" s="9"/>
      <c r="BM816" s="7" t="str">
        <f t="shared" ca="1" si="155"/>
        <v/>
      </c>
      <c r="BN816" s="75" t="str">
        <f t="shared" si="156"/>
        <v/>
      </c>
      <c r="BO816" s="75" t="str">
        <f t="shared" si="157"/>
        <v/>
      </c>
      <c r="BT816" s="5"/>
      <c r="BU816" s="4" t="str">
        <f>IF(IFERROR(VLOOKUP(C816,C817:C$1993,1,0),"")="","",COUNTIF(C:C,C816))</f>
        <v/>
      </c>
      <c r="BW816" s="5"/>
      <c r="BX816" s="5"/>
      <c r="BY816" s="5" t="str">
        <f>IF(B816="","",IF(BU816="",1+(MAX(BY$2:BY815)),""))</f>
        <v/>
      </c>
      <c r="BZ816" s="5" t="str">
        <f t="shared" si="158"/>
        <v/>
      </c>
      <c r="CA816" s="5" t="str">
        <f t="shared" si="159"/>
        <v/>
      </c>
      <c r="CB816" s="14" t="str">
        <f t="shared" si="160"/>
        <v/>
      </c>
      <c r="CC816" s="25"/>
      <c r="CD816" s="15"/>
      <c r="CE816" s="5" t="str">
        <f t="shared" si="162"/>
        <v/>
      </c>
      <c r="CG816" s="5"/>
      <c r="CH816" s="5" t="str">
        <f t="shared" si="161"/>
        <v/>
      </c>
      <c r="CI816" s="5" t="str">
        <f>IF(J816="","",IFERROR(IF(VLOOKUP(J816,J$2:J815,1,0)=0,"",""),J816))</f>
        <v/>
      </c>
      <c r="CJ816" s="22" t="str">
        <f>IF(CI816="","",(IFERROR(VLOOKUP(MID(CI816,1,1),$DA$2:DE$28,3,0),0)+IFERROR(VLOOKUP(MID(CI816,2,1),DA$2:DE$28,4,0),0)+IFERROR(VLOOKUP(MID(CI816,3,1),DA$2:DE$28,5,0),0)+(ROW(CI816)/1000000000000)))</f>
        <v/>
      </c>
      <c r="CK816" s="5"/>
      <c r="CL816" s="5">
        <v>815</v>
      </c>
      <c r="CM816" s="5" t="str">
        <f>IFERROR(VLOOKUP(CL816,CH$2:CI1892,2,0),"")</f>
        <v/>
      </c>
      <c r="CN816" s="5"/>
      <c r="CP816" s="5"/>
      <c r="DG816" s="5" t="e">
        <f>IF(REPORTE!AH$2="si",IF(C816=VALUE(REPORTE!C$22),IF(SUM(DG817:DG$1993),CONCATENATE(INT(B816),", "),INT(B816)),""),IF(C816=VALUE(REPORTE!C$21),IF(SUM(DG817:DG$1993),CONCATENATE(INT(B816),", "),INT(B816)),""))</f>
        <v>#VALUE!</v>
      </c>
      <c r="DK816" s="5"/>
      <c r="DL816" s="5"/>
      <c r="DM816" s="5"/>
      <c r="DN816" s="5"/>
    </row>
    <row r="817" spans="1:118" x14ac:dyDescent="0.25">
      <c r="A817" s="4" t="str">
        <f t="shared" ca="1" si="153"/>
        <v/>
      </c>
      <c r="B817" s="3"/>
      <c r="D817" s="1" t="str">
        <f>IFERROR(INDEX('padron cfe'!B:B,MATCH(DATOS!C817,'padron cfe'!A:A,0),1),"")</f>
        <v/>
      </c>
      <c r="H817" s="5" t="str">
        <f>IF(F817="","",IFERROR(CONCATENATE("PEUA",VLOOKUP(ESTADO,REPORTE!AV$2:AW$33,2,0),DIDTRITO_FORM,CADER_FORM,IFERROR(INDEX(BS:BS,MATCH(DAY(F817),BR:BR,0),1),DAY(F817)),IFERROR(INDEX(BS:BS,MATCH(MONTH(F817),BR:BR,0),1),MONTH(F817)),YEAR(F817),G817),""))</f>
        <v/>
      </c>
      <c r="K817" s="2" t="str">
        <f>IFERROR(INDEX('padron cfe'!C:C,MATCH(DATOS!C817,'padron cfe'!A:A,0),1),"")</f>
        <v/>
      </c>
      <c r="L817" s="4" t="str">
        <f>IFERROR(IF(VLOOKUP(J817,J$2:L816,3,0)=0,"",VLOOKUP(J817,J$2:L816,3,0)),"")</f>
        <v/>
      </c>
      <c r="M817" s="4" t="str">
        <f>IFERROR(IF(VLOOKUP(J817,J$2:M816,4,0)=0,"",VLOOKUP(J817,J$2:M816,4,0)),"")</f>
        <v/>
      </c>
      <c r="Q817" s="5" t="str">
        <f t="shared" si="152"/>
        <v/>
      </c>
      <c r="S817"/>
      <c r="T817" s="2" t="str">
        <f>IFERROR(INDEX('padron cfe'!D:D,MATCH(DATOS!C817,'padron cfe'!A:A,0),1),"")</f>
        <v/>
      </c>
      <c r="Y817" s="3"/>
      <c r="AA817" s="4" t="str">
        <f t="shared" si="154"/>
        <v/>
      </c>
      <c r="AE817" s="2" t="str">
        <f>IFERROR(IF(INDEX(AE$1:AE816,MATCH(J817,J$1:J816,0),1)=0,"",INDEX(AE$1:AE816,MATCH(J817,J$1:J816,0),1)),"")</f>
        <v/>
      </c>
      <c r="AF817" s="2" t="str">
        <f>IFERROR(IF(INDEX(AF$1:AF816,MATCH(J817,J$1:J816,0),1)=0,"",INDEX(AF$1:AF816,MATCH(J817,J$1:J816,0),1)),"")</f>
        <v/>
      </c>
      <c r="AG817" s="2" t="str">
        <f>IFERROR(IF(INDEX(AG$1:AG816,MATCH(J817,J$1:J816,0),1)=0,"",INDEX(AG$1:AG816,MATCH(J817,J$1:J816,0),1)),"")</f>
        <v/>
      </c>
      <c r="AU817" s="7"/>
      <c r="AW817" s="66"/>
      <c r="AX817" s="66"/>
      <c r="AY817" s="66"/>
      <c r="AZ817" s="78"/>
      <c r="BA817" s="66"/>
      <c r="BB817" s="66"/>
      <c r="BC817" s="4"/>
      <c r="BD817" s="69"/>
      <c r="BG817" s="9"/>
      <c r="BM817" s="7" t="str">
        <f t="shared" ca="1" si="155"/>
        <v/>
      </c>
      <c r="BN817" s="75" t="str">
        <f t="shared" si="156"/>
        <v/>
      </c>
      <c r="BO817" s="75" t="str">
        <f t="shared" si="157"/>
        <v/>
      </c>
      <c r="BT817" s="5"/>
      <c r="BU817" s="4" t="str">
        <f>IF(IFERROR(VLOOKUP(C817,C818:C$1993,1,0),"")="","",COUNTIF(C:C,C817))</f>
        <v/>
      </c>
      <c r="BW817" s="5"/>
      <c r="BX817" s="5"/>
      <c r="BY817" s="5" t="str">
        <f>IF(B817="","",IF(BU817="",1+(MAX(BY$2:BY816)),""))</f>
        <v/>
      </c>
      <c r="BZ817" s="5" t="str">
        <f t="shared" si="158"/>
        <v/>
      </c>
      <c r="CA817" s="5" t="str">
        <f t="shared" si="159"/>
        <v/>
      </c>
      <c r="CB817" s="14" t="str">
        <f t="shared" si="160"/>
        <v/>
      </c>
      <c r="CC817" s="25"/>
      <c r="CD817" s="15"/>
      <c r="CE817" s="5" t="str">
        <f t="shared" si="162"/>
        <v/>
      </c>
      <c r="CG817" s="5"/>
      <c r="CH817" s="5" t="str">
        <f t="shared" si="161"/>
        <v/>
      </c>
      <c r="CI817" s="5" t="str">
        <f>IF(J817="","",IFERROR(IF(VLOOKUP(J817,J$2:J816,1,0)=0,"",""),J817))</f>
        <v/>
      </c>
      <c r="CJ817" s="22" t="str">
        <f>IF(CI817="","",(IFERROR(VLOOKUP(MID(CI817,1,1),$DA$2:DE$28,3,0),0)+IFERROR(VLOOKUP(MID(CI817,2,1),DA$2:DE$28,4,0),0)+IFERROR(VLOOKUP(MID(CI817,3,1),DA$2:DE$28,5,0),0)+(ROW(CI817)/1000000000000)))</f>
        <v/>
      </c>
      <c r="CK817" s="5"/>
      <c r="CL817" s="5">
        <v>816</v>
      </c>
      <c r="CM817" s="5" t="str">
        <f>IFERROR(VLOOKUP(CL817,CH$2:CI1893,2,0),"")</f>
        <v/>
      </c>
      <c r="CN817" s="5"/>
      <c r="CP817" s="5"/>
      <c r="DG817" s="5" t="e">
        <f>IF(REPORTE!AH$2="si",IF(C817=VALUE(REPORTE!C$22),IF(SUM(DG818:DG$1993),CONCATENATE(INT(B817),", "),INT(B817)),""),IF(C817=VALUE(REPORTE!C$21),IF(SUM(DG818:DG$1993),CONCATENATE(INT(B817),", "),INT(B817)),""))</f>
        <v>#VALUE!</v>
      </c>
      <c r="DK817" s="5"/>
      <c r="DL817" s="5"/>
      <c r="DM817" s="5"/>
      <c r="DN817" s="5"/>
    </row>
    <row r="818" spans="1:118" x14ac:dyDescent="0.25">
      <c r="A818" s="4" t="str">
        <f t="shared" ca="1" si="153"/>
        <v/>
      </c>
      <c r="B818" s="3"/>
      <c r="D818" s="1" t="str">
        <f>IFERROR(INDEX('padron cfe'!B:B,MATCH(DATOS!C818,'padron cfe'!A:A,0),1),"")</f>
        <v/>
      </c>
      <c r="H818" s="5" t="str">
        <f>IF(F818="","",IFERROR(CONCATENATE("PEUA",VLOOKUP(ESTADO,REPORTE!AV$2:AW$33,2,0),DIDTRITO_FORM,CADER_FORM,IFERROR(INDEX(BS:BS,MATCH(DAY(F818),BR:BR,0),1),DAY(F818)),IFERROR(INDEX(BS:BS,MATCH(MONTH(F818),BR:BR,0),1),MONTH(F818)),YEAR(F818),G818),""))</f>
        <v/>
      </c>
      <c r="K818" s="2" t="str">
        <f>IFERROR(INDEX('padron cfe'!C:C,MATCH(DATOS!C818,'padron cfe'!A:A,0),1),"")</f>
        <v/>
      </c>
      <c r="L818" s="4" t="str">
        <f>IFERROR(IF(VLOOKUP(J818,J$2:L817,3,0)=0,"",VLOOKUP(J818,J$2:L817,3,0)),"")</f>
        <v/>
      </c>
      <c r="M818" s="4" t="str">
        <f>IFERROR(IF(VLOOKUP(J818,J$2:M817,4,0)=0,"",VLOOKUP(J818,J$2:M817,4,0)),"")</f>
        <v/>
      </c>
      <c r="Q818" s="5" t="str">
        <f t="shared" si="152"/>
        <v/>
      </c>
      <c r="S818"/>
      <c r="T818" s="2" t="str">
        <f>IFERROR(INDEX('padron cfe'!D:D,MATCH(DATOS!C818,'padron cfe'!A:A,0),1),"")</f>
        <v/>
      </c>
      <c r="Y818" s="3"/>
      <c r="AA818" s="4" t="str">
        <f t="shared" si="154"/>
        <v/>
      </c>
      <c r="AE818" s="2" t="str">
        <f>IFERROR(IF(INDEX(AE$1:AE817,MATCH(J818,J$1:J817,0),1)=0,"",INDEX(AE$1:AE817,MATCH(J818,J$1:J817,0),1)),"")</f>
        <v/>
      </c>
      <c r="AF818" s="2" t="str">
        <f>IFERROR(IF(INDEX(AF$1:AF817,MATCH(J818,J$1:J817,0),1)=0,"",INDEX(AF$1:AF817,MATCH(J818,J$1:J817,0),1)),"")</f>
        <v/>
      </c>
      <c r="AG818" s="2" t="str">
        <f>IFERROR(IF(INDEX(AG$1:AG817,MATCH(J818,J$1:J817,0),1)=0,"",INDEX(AG$1:AG817,MATCH(J818,J$1:J817,0),1)),"")</f>
        <v/>
      </c>
      <c r="AU818" s="7"/>
      <c r="AW818" s="66"/>
      <c r="AX818" s="66"/>
      <c r="AY818" s="66"/>
      <c r="AZ818" s="78"/>
      <c r="BA818" s="66"/>
      <c r="BB818" s="66"/>
      <c r="BC818" s="4"/>
      <c r="BD818" s="69"/>
      <c r="BG818" s="9"/>
      <c r="BM818" s="7" t="str">
        <f t="shared" ca="1" si="155"/>
        <v/>
      </c>
      <c r="BN818" s="75" t="str">
        <f t="shared" si="156"/>
        <v/>
      </c>
      <c r="BO818" s="75" t="str">
        <f t="shared" si="157"/>
        <v/>
      </c>
      <c r="BT818" s="5"/>
      <c r="BU818" s="4" t="str">
        <f>IF(IFERROR(VLOOKUP(C818,C819:C$1993,1,0),"")="","",COUNTIF(C:C,C818))</f>
        <v/>
      </c>
      <c r="BW818" s="5"/>
      <c r="BX818" s="5"/>
      <c r="BY818" s="5" t="str">
        <f>IF(B818="","",IF(BU818="",1+(MAX(BY$2:BY817)),""))</f>
        <v/>
      </c>
      <c r="BZ818" s="5" t="str">
        <f t="shared" si="158"/>
        <v/>
      </c>
      <c r="CA818" s="5" t="str">
        <f t="shared" si="159"/>
        <v/>
      </c>
      <c r="CB818" s="14" t="str">
        <f t="shared" si="160"/>
        <v/>
      </c>
      <c r="CC818" s="25"/>
      <c r="CD818" s="15"/>
      <c r="CE818" s="5" t="str">
        <f t="shared" si="162"/>
        <v/>
      </c>
      <c r="CG818" s="5"/>
      <c r="CH818" s="5" t="str">
        <f t="shared" si="161"/>
        <v/>
      </c>
      <c r="CI818" s="5" t="str">
        <f>IF(J818="","",IFERROR(IF(VLOOKUP(J818,J$2:J817,1,0)=0,"",""),J818))</f>
        <v/>
      </c>
      <c r="CJ818" s="22" t="str">
        <f>IF(CI818="","",(IFERROR(VLOOKUP(MID(CI818,1,1),$DA$2:DE$28,3,0),0)+IFERROR(VLOOKUP(MID(CI818,2,1),DA$2:DE$28,4,0),0)+IFERROR(VLOOKUP(MID(CI818,3,1),DA$2:DE$28,5,0),0)+(ROW(CI818)/1000000000000)))</f>
        <v/>
      </c>
      <c r="CK818" s="5"/>
      <c r="CL818" s="5">
        <v>817</v>
      </c>
      <c r="CM818" s="5" t="str">
        <f>IFERROR(VLOOKUP(CL818,CH$2:CI1894,2,0),"")</f>
        <v/>
      </c>
      <c r="CN818" s="5"/>
      <c r="CP818" s="5"/>
      <c r="DG818" s="5" t="e">
        <f>IF(REPORTE!AH$2="si",IF(C818=VALUE(REPORTE!C$22),IF(SUM(DG819:DG$1993),CONCATENATE(INT(B818),", "),INT(B818)),""),IF(C818=VALUE(REPORTE!C$21),IF(SUM(DG819:DG$1993),CONCATENATE(INT(B818),", "),INT(B818)),""))</f>
        <v>#VALUE!</v>
      </c>
      <c r="DK818" s="5"/>
      <c r="DL818" s="5"/>
      <c r="DM818" s="5"/>
      <c r="DN818" s="5"/>
    </row>
    <row r="819" spans="1:118" x14ac:dyDescent="0.25">
      <c r="A819" s="4" t="str">
        <f t="shared" ca="1" si="153"/>
        <v/>
      </c>
      <c r="B819" s="3"/>
      <c r="D819" s="1" t="str">
        <f>IFERROR(INDEX('padron cfe'!B:B,MATCH(DATOS!C819,'padron cfe'!A:A,0),1),"")</f>
        <v/>
      </c>
      <c r="H819" s="5" t="str">
        <f>IF(F819="","",IFERROR(CONCATENATE("PEUA",VLOOKUP(ESTADO,REPORTE!AV$2:AW$33,2,0),DIDTRITO_FORM,CADER_FORM,IFERROR(INDEX(BS:BS,MATCH(DAY(F819),BR:BR,0),1),DAY(F819)),IFERROR(INDEX(BS:BS,MATCH(MONTH(F819),BR:BR,0),1),MONTH(F819)),YEAR(F819),G819),""))</f>
        <v/>
      </c>
      <c r="K819" s="2" t="str">
        <f>IFERROR(INDEX('padron cfe'!C:C,MATCH(DATOS!C819,'padron cfe'!A:A,0),1),"")</f>
        <v/>
      </c>
      <c r="L819" s="4" t="str">
        <f>IFERROR(IF(VLOOKUP(J819,J$2:L818,3,0)=0,"",VLOOKUP(J819,J$2:L818,3,0)),"")</f>
        <v/>
      </c>
      <c r="M819" s="4" t="str">
        <f>IFERROR(IF(VLOOKUP(J819,J$2:M818,4,0)=0,"",VLOOKUP(J819,J$2:M818,4,0)),"")</f>
        <v/>
      </c>
      <c r="Q819" s="5" t="str">
        <f t="shared" si="152"/>
        <v/>
      </c>
      <c r="S819"/>
      <c r="T819" s="2" t="str">
        <f>IFERROR(INDEX('padron cfe'!D:D,MATCH(DATOS!C819,'padron cfe'!A:A,0),1),"")</f>
        <v/>
      </c>
      <c r="Y819" s="3"/>
      <c r="AA819" s="4" t="str">
        <f t="shared" si="154"/>
        <v/>
      </c>
      <c r="AE819" s="2" t="str">
        <f>IFERROR(IF(INDEX(AE$1:AE818,MATCH(J819,J$1:J818,0),1)=0,"",INDEX(AE$1:AE818,MATCH(J819,J$1:J818,0),1)),"")</f>
        <v/>
      </c>
      <c r="AF819" s="2" t="str">
        <f>IFERROR(IF(INDEX(AF$1:AF818,MATCH(J819,J$1:J818,0),1)=0,"",INDEX(AF$1:AF818,MATCH(J819,J$1:J818,0),1)),"")</f>
        <v/>
      </c>
      <c r="AG819" s="2" t="str">
        <f>IFERROR(IF(INDEX(AG$1:AG818,MATCH(J819,J$1:J818,0),1)=0,"",INDEX(AG$1:AG818,MATCH(J819,J$1:J818,0),1)),"")</f>
        <v/>
      </c>
      <c r="AU819" s="7"/>
      <c r="AW819" s="66"/>
      <c r="AX819" s="66"/>
      <c r="AY819" s="66"/>
      <c r="AZ819" s="78"/>
      <c r="BA819" s="66"/>
      <c r="BB819" s="66"/>
      <c r="BC819" s="4"/>
      <c r="BD819" s="69"/>
      <c r="BG819" s="9"/>
      <c r="BM819" s="7" t="str">
        <f t="shared" ca="1" si="155"/>
        <v/>
      </c>
      <c r="BN819" s="75" t="str">
        <f t="shared" si="156"/>
        <v/>
      </c>
      <c r="BO819" s="75" t="str">
        <f t="shared" si="157"/>
        <v/>
      </c>
      <c r="BT819" s="5"/>
      <c r="BU819" s="4" t="str">
        <f>IF(IFERROR(VLOOKUP(C819,C820:C$1993,1,0),"")="","",COUNTIF(C:C,C819))</f>
        <v/>
      </c>
      <c r="BW819" s="5"/>
      <c r="BX819" s="5"/>
      <c r="BY819" s="5" t="str">
        <f>IF(B819="","",IF(BU819="",1+(MAX(BY$2:BY818)),""))</f>
        <v/>
      </c>
      <c r="BZ819" s="5" t="str">
        <f t="shared" si="158"/>
        <v/>
      </c>
      <c r="CA819" s="5" t="str">
        <f t="shared" si="159"/>
        <v/>
      </c>
      <c r="CB819" s="14" t="str">
        <f t="shared" si="160"/>
        <v/>
      </c>
      <c r="CC819" s="25"/>
      <c r="CD819" s="15"/>
      <c r="CE819" s="5" t="str">
        <f t="shared" si="162"/>
        <v/>
      </c>
      <c r="CG819" s="5"/>
      <c r="CH819" s="5" t="str">
        <f t="shared" si="161"/>
        <v/>
      </c>
      <c r="CI819" s="5" t="str">
        <f>IF(J819="","",IFERROR(IF(VLOOKUP(J819,J$2:J818,1,0)=0,"",""),J819))</f>
        <v/>
      </c>
      <c r="CJ819" s="22" t="str">
        <f>IF(CI819="","",(IFERROR(VLOOKUP(MID(CI819,1,1),$DA$2:DE$28,3,0),0)+IFERROR(VLOOKUP(MID(CI819,2,1),DA$2:DE$28,4,0),0)+IFERROR(VLOOKUP(MID(CI819,3,1),DA$2:DE$28,5,0),0)+(ROW(CI819)/1000000000000)))</f>
        <v/>
      </c>
      <c r="CK819" s="5"/>
      <c r="CL819" s="5">
        <v>818</v>
      </c>
      <c r="CM819" s="5" t="str">
        <f>IFERROR(VLOOKUP(CL819,CH$2:CI1895,2,0),"")</f>
        <v/>
      </c>
      <c r="CN819" s="5"/>
      <c r="CP819" s="5"/>
      <c r="DG819" s="5" t="e">
        <f>IF(REPORTE!AH$2="si",IF(C819=VALUE(REPORTE!C$22),IF(SUM(DG820:DG$1993),CONCATENATE(INT(B819),", "),INT(B819)),""),IF(C819=VALUE(REPORTE!C$21),IF(SUM(DG820:DG$1993),CONCATENATE(INT(B819),", "),INT(B819)),""))</f>
        <v>#VALUE!</v>
      </c>
      <c r="DK819" s="5"/>
      <c r="DL819" s="5"/>
      <c r="DM819" s="5"/>
      <c r="DN819" s="5"/>
    </row>
    <row r="820" spans="1:118" x14ac:dyDescent="0.25">
      <c r="A820" s="4" t="str">
        <f t="shared" ca="1" si="153"/>
        <v/>
      </c>
      <c r="B820" s="3"/>
      <c r="D820" s="1" t="str">
        <f>IFERROR(INDEX('padron cfe'!B:B,MATCH(DATOS!C820,'padron cfe'!A:A,0),1),"")</f>
        <v/>
      </c>
      <c r="H820" s="5" t="str">
        <f>IF(F820="","",IFERROR(CONCATENATE("PEUA",VLOOKUP(ESTADO,REPORTE!AV$2:AW$33,2,0),DIDTRITO_FORM,CADER_FORM,IFERROR(INDEX(BS:BS,MATCH(DAY(F820),BR:BR,0),1),DAY(F820)),IFERROR(INDEX(BS:BS,MATCH(MONTH(F820),BR:BR,0),1),MONTH(F820)),YEAR(F820),G820),""))</f>
        <v/>
      </c>
      <c r="K820" s="2" t="str">
        <f>IFERROR(INDEX('padron cfe'!C:C,MATCH(DATOS!C820,'padron cfe'!A:A,0),1),"")</f>
        <v/>
      </c>
      <c r="L820" s="4" t="str">
        <f>IFERROR(IF(VLOOKUP(J820,J$2:L819,3,0)=0,"",VLOOKUP(J820,J$2:L819,3,0)),"")</f>
        <v/>
      </c>
      <c r="M820" s="4" t="str">
        <f>IFERROR(IF(VLOOKUP(J820,J$2:M819,4,0)=0,"",VLOOKUP(J820,J$2:M819,4,0)),"")</f>
        <v/>
      </c>
      <c r="Q820" s="5" t="str">
        <f t="shared" si="152"/>
        <v/>
      </c>
      <c r="S820"/>
      <c r="T820" s="2" t="str">
        <f>IFERROR(INDEX('padron cfe'!D:D,MATCH(DATOS!C820,'padron cfe'!A:A,0),1),"")</f>
        <v/>
      </c>
      <c r="Y820" s="3"/>
      <c r="AA820" s="4" t="str">
        <f t="shared" si="154"/>
        <v/>
      </c>
      <c r="AE820" s="2" t="str">
        <f>IFERROR(IF(INDEX(AE$1:AE819,MATCH(J820,J$1:J819,0),1)=0,"",INDEX(AE$1:AE819,MATCH(J820,J$1:J819,0),1)),"")</f>
        <v/>
      </c>
      <c r="AF820" s="2" t="str">
        <f>IFERROR(IF(INDEX(AF$1:AF819,MATCH(J820,J$1:J819,0),1)=0,"",INDEX(AF$1:AF819,MATCH(J820,J$1:J819,0),1)),"")</f>
        <v/>
      </c>
      <c r="AG820" s="2" t="str">
        <f>IFERROR(IF(INDEX(AG$1:AG819,MATCH(J820,J$1:J819,0),1)=0,"",INDEX(AG$1:AG819,MATCH(J820,J$1:J819,0),1)),"")</f>
        <v/>
      </c>
      <c r="AU820" s="7"/>
      <c r="AW820" s="66"/>
      <c r="AX820" s="66"/>
      <c r="AY820" s="66"/>
      <c r="AZ820" s="78"/>
      <c r="BA820" s="66"/>
      <c r="BB820" s="66"/>
      <c r="BC820" s="4"/>
      <c r="BD820" s="69"/>
      <c r="BG820" s="9"/>
      <c r="BM820" s="7" t="str">
        <f t="shared" ca="1" si="155"/>
        <v/>
      </c>
      <c r="BN820" s="75" t="str">
        <f t="shared" si="156"/>
        <v/>
      </c>
      <c r="BO820" s="75" t="str">
        <f t="shared" si="157"/>
        <v/>
      </c>
      <c r="BT820" s="5"/>
      <c r="BU820" s="4" t="str">
        <f>IF(IFERROR(VLOOKUP(C820,C821:C$1993,1,0),"")="","",COUNTIF(C:C,C820))</f>
        <v/>
      </c>
      <c r="BW820" s="5"/>
      <c r="BX820" s="5"/>
      <c r="BY820" s="5" t="str">
        <f>IF(B820="","",IF(BU820="",1+(MAX(BY$2:BY819)),""))</f>
        <v/>
      </c>
      <c r="BZ820" s="5" t="str">
        <f t="shared" si="158"/>
        <v/>
      </c>
      <c r="CA820" s="5" t="str">
        <f t="shared" si="159"/>
        <v/>
      </c>
      <c r="CB820" s="14" t="str">
        <f t="shared" si="160"/>
        <v/>
      </c>
      <c r="CC820" s="25"/>
      <c r="CD820" s="15"/>
      <c r="CE820" s="5" t="str">
        <f t="shared" si="162"/>
        <v/>
      </c>
      <c r="CG820" s="5"/>
      <c r="CH820" s="5" t="str">
        <f t="shared" si="161"/>
        <v/>
      </c>
      <c r="CI820" s="5" t="str">
        <f>IF(J820="","",IFERROR(IF(VLOOKUP(J820,J$2:J819,1,0)=0,"",""),J820))</f>
        <v/>
      </c>
      <c r="CJ820" s="22" t="str">
        <f>IF(CI820="","",(IFERROR(VLOOKUP(MID(CI820,1,1),$DA$2:DE$28,3,0),0)+IFERROR(VLOOKUP(MID(CI820,2,1),DA$2:DE$28,4,0),0)+IFERROR(VLOOKUP(MID(CI820,3,1),DA$2:DE$28,5,0),0)+(ROW(CI820)/1000000000000)))</f>
        <v/>
      </c>
      <c r="CK820" s="5"/>
      <c r="CL820" s="5">
        <v>819</v>
      </c>
      <c r="CM820" s="5" t="str">
        <f>IFERROR(VLOOKUP(CL820,CH$2:CI1896,2,0),"")</f>
        <v/>
      </c>
      <c r="CN820" s="5"/>
      <c r="CP820" s="5"/>
      <c r="DG820" s="5" t="e">
        <f>IF(REPORTE!AH$2="si",IF(C820=VALUE(REPORTE!C$22),IF(SUM(DG821:DG$1993),CONCATENATE(INT(B820),", "),INT(B820)),""),IF(C820=VALUE(REPORTE!C$21),IF(SUM(DG821:DG$1993),CONCATENATE(INT(B820),", "),INT(B820)),""))</f>
        <v>#VALUE!</v>
      </c>
      <c r="DK820" s="5"/>
      <c r="DL820" s="5"/>
      <c r="DM820" s="5"/>
      <c r="DN820" s="5"/>
    </row>
    <row r="821" spans="1:118" x14ac:dyDescent="0.25">
      <c r="A821" s="4" t="str">
        <f t="shared" ca="1" si="153"/>
        <v/>
      </c>
      <c r="B821" s="3"/>
      <c r="D821" s="1" t="str">
        <f>IFERROR(INDEX('padron cfe'!B:B,MATCH(DATOS!C821,'padron cfe'!A:A,0),1),"")</f>
        <v/>
      </c>
      <c r="H821" s="5" t="str">
        <f>IF(F821="","",IFERROR(CONCATENATE("PEUA",VLOOKUP(ESTADO,REPORTE!AV$2:AW$33,2,0),DIDTRITO_FORM,CADER_FORM,IFERROR(INDEX(BS:BS,MATCH(DAY(F821),BR:BR,0),1),DAY(F821)),IFERROR(INDEX(BS:BS,MATCH(MONTH(F821),BR:BR,0),1),MONTH(F821)),YEAR(F821),G821),""))</f>
        <v/>
      </c>
      <c r="K821" s="2" t="str">
        <f>IFERROR(INDEX('padron cfe'!C:C,MATCH(DATOS!C821,'padron cfe'!A:A,0),1),"")</f>
        <v/>
      </c>
      <c r="L821" s="4" t="str">
        <f>IFERROR(IF(VLOOKUP(J821,J$2:L820,3,0)=0,"",VLOOKUP(J821,J$2:L820,3,0)),"")</f>
        <v/>
      </c>
      <c r="M821" s="4" t="str">
        <f>IFERROR(IF(VLOOKUP(J821,J$2:M820,4,0)=0,"",VLOOKUP(J821,J$2:M820,4,0)),"")</f>
        <v/>
      </c>
      <c r="Q821" s="5" t="str">
        <f t="shared" si="152"/>
        <v/>
      </c>
      <c r="S821"/>
      <c r="T821" s="2" t="str">
        <f>IFERROR(INDEX('padron cfe'!D:D,MATCH(DATOS!C821,'padron cfe'!A:A,0),1),"")</f>
        <v/>
      </c>
      <c r="Y821" s="3"/>
      <c r="AA821" s="4" t="str">
        <f t="shared" si="154"/>
        <v/>
      </c>
      <c r="AE821" s="2" t="str">
        <f>IFERROR(IF(INDEX(AE$1:AE820,MATCH(J821,J$1:J820,0),1)=0,"",INDEX(AE$1:AE820,MATCH(J821,J$1:J820,0),1)),"")</f>
        <v/>
      </c>
      <c r="AF821" s="2" t="str">
        <f>IFERROR(IF(INDEX(AF$1:AF820,MATCH(J821,J$1:J820,0),1)=0,"",INDEX(AF$1:AF820,MATCH(J821,J$1:J820,0),1)),"")</f>
        <v/>
      </c>
      <c r="AG821" s="2" t="str">
        <f>IFERROR(IF(INDEX(AG$1:AG820,MATCH(J821,J$1:J820,0),1)=0,"",INDEX(AG$1:AG820,MATCH(J821,J$1:J820,0),1)),"")</f>
        <v/>
      </c>
      <c r="AU821" s="7"/>
      <c r="AW821" s="66"/>
      <c r="AX821" s="66"/>
      <c r="AY821" s="66"/>
      <c r="AZ821" s="78"/>
      <c r="BA821" s="66"/>
      <c r="BB821" s="66"/>
      <c r="BC821" s="4"/>
      <c r="BD821" s="69"/>
      <c r="BG821" s="9"/>
      <c r="BM821" s="7" t="str">
        <f t="shared" ca="1" si="155"/>
        <v/>
      </c>
      <c r="BN821" s="75" t="str">
        <f t="shared" si="156"/>
        <v/>
      </c>
      <c r="BO821" s="75" t="str">
        <f t="shared" si="157"/>
        <v/>
      </c>
      <c r="BT821" s="5"/>
      <c r="BU821" s="4" t="str">
        <f>IF(IFERROR(VLOOKUP(C821,C822:C$1993,1,0),"")="","",COUNTIF(C:C,C821))</f>
        <v/>
      </c>
      <c r="BW821" s="5"/>
      <c r="BX821" s="5"/>
      <c r="BY821" s="5" t="str">
        <f>IF(B821="","",IF(BU821="",1+(MAX(BY$2:BY820)),""))</f>
        <v/>
      </c>
      <c r="BZ821" s="5" t="str">
        <f t="shared" si="158"/>
        <v/>
      </c>
      <c r="CA821" s="5" t="str">
        <f t="shared" si="159"/>
        <v/>
      </c>
      <c r="CB821" s="14" t="str">
        <f t="shared" si="160"/>
        <v/>
      </c>
      <c r="CC821" s="25"/>
      <c r="CD821" s="15"/>
      <c r="CE821" s="5" t="str">
        <f t="shared" si="162"/>
        <v/>
      </c>
      <c r="CG821" s="5"/>
      <c r="CH821" s="5" t="str">
        <f t="shared" si="161"/>
        <v/>
      </c>
      <c r="CI821" s="5" t="str">
        <f>IF(J821="","",IFERROR(IF(VLOOKUP(J821,J$2:J820,1,0)=0,"",""),J821))</f>
        <v/>
      </c>
      <c r="CJ821" s="22" t="str">
        <f>IF(CI821="","",(IFERROR(VLOOKUP(MID(CI821,1,1),$DA$2:DE$28,3,0),0)+IFERROR(VLOOKUP(MID(CI821,2,1),DA$2:DE$28,4,0),0)+IFERROR(VLOOKUP(MID(CI821,3,1),DA$2:DE$28,5,0),0)+(ROW(CI821)/1000000000000)))</f>
        <v/>
      </c>
      <c r="CK821" s="5"/>
      <c r="CL821" s="5">
        <v>820</v>
      </c>
      <c r="CM821" s="5" t="str">
        <f>IFERROR(VLOOKUP(CL821,CH$2:CI1897,2,0),"")</f>
        <v/>
      </c>
      <c r="CN821" s="5"/>
      <c r="CP821" s="5"/>
      <c r="DG821" s="5" t="e">
        <f>IF(REPORTE!AH$2="si",IF(C821=VALUE(REPORTE!C$22),IF(SUM(DG822:DG$1993),CONCATENATE(INT(B821),", "),INT(B821)),""),IF(C821=VALUE(REPORTE!C$21),IF(SUM(DG822:DG$1993),CONCATENATE(INT(B821),", "),INT(B821)),""))</f>
        <v>#VALUE!</v>
      </c>
      <c r="DK821" s="5"/>
      <c r="DL821" s="5"/>
      <c r="DM821" s="5"/>
      <c r="DN821" s="5"/>
    </row>
    <row r="822" spans="1:118" x14ac:dyDescent="0.25">
      <c r="A822" s="4" t="str">
        <f t="shared" ca="1" si="153"/>
        <v/>
      </c>
      <c r="B822" s="3"/>
      <c r="D822" s="1" t="str">
        <f>IFERROR(INDEX('padron cfe'!B:B,MATCH(DATOS!C822,'padron cfe'!A:A,0),1),"")</f>
        <v/>
      </c>
      <c r="H822" s="5" t="str">
        <f>IF(F822="","",IFERROR(CONCATENATE("PEUA",VLOOKUP(ESTADO,REPORTE!AV$2:AW$33,2,0),DIDTRITO_FORM,CADER_FORM,IFERROR(INDEX(BS:BS,MATCH(DAY(F822),BR:BR,0),1),DAY(F822)),IFERROR(INDEX(BS:BS,MATCH(MONTH(F822),BR:BR,0),1),MONTH(F822)),YEAR(F822),G822),""))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63">IF(J822="","",Q821)</f>
        <v/>
      </c>
      <c r="S822"/>
      <c r="T822" s="2" t="str">
        <f>IFERROR(INDEX('padron cfe'!D:D,MATCH(DATOS!C822,'padron cfe'!A:A,0),1),"")</f>
        <v/>
      </c>
      <c r="Y822" s="3"/>
      <c r="AA822" s="4" t="str">
        <f t="shared" si="154"/>
        <v/>
      </c>
      <c r="AE822" s="2" t="str">
        <f>IFERROR(IF(INDEX(AE$1:AE821,MATCH(J822,J$1:J821,0),1)=0,"",INDEX(AE$1:AE821,MATCH(J822,J$1:J821,0),1)),"")</f>
        <v/>
      </c>
      <c r="AF822" s="2" t="str">
        <f>IFERROR(IF(INDEX(AF$1:AF821,MATCH(J822,J$1:J821,0),1)=0,"",INDEX(AF$1:AF821,MATCH(J822,J$1:J821,0),1)),"")</f>
        <v/>
      </c>
      <c r="AG822" s="2" t="str">
        <f>IFERROR(IF(INDEX(AG$1:AG821,MATCH(J822,J$1:J821,0),1)=0,"",INDEX(AG$1:AG821,MATCH(J822,J$1:J821,0),1)),"")</f>
        <v/>
      </c>
      <c r="AU822" s="7"/>
      <c r="AW822" s="66"/>
      <c r="AX822" s="66"/>
      <c r="AY822" s="66"/>
      <c r="AZ822" s="78"/>
      <c r="BA822" s="66"/>
      <c r="BB822" s="66"/>
      <c r="BC822" s="4"/>
      <c r="BD822" s="69"/>
      <c r="BG822" s="9"/>
      <c r="BM822" s="7" t="str">
        <f t="shared" ca="1" si="155"/>
        <v/>
      </c>
      <c r="BN822" s="75" t="str">
        <f t="shared" si="156"/>
        <v/>
      </c>
      <c r="BO822" s="75" t="str">
        <f t="shared" si="157"/>
        <v/>
      </c>
      <c r="BT822" s="5"/>
      <c r="BU822" s="4" t="str">
        <f>IF(IFERROR(VLOOKUP(C822,C823:C$1993,1,0),"")="","",COUNTIF(C:C,C822))</f>
        <v/>
      </c>
      <c r="BW822" s="5"/>
      <c r="BX822" s="5"/>
      <c r="BY822" s="5" t="str">
        <f>IF(B822="","",IF(BU822="",1+(MAX(BY$2:BY821)),""))</f>
        <v/>
      </c>
      <c r="BZ822" s="5" t="str">
        <f t="shared" si="158"/>
        <v/>
      </c>
      <c r="CA822" s="5" t="str">
        <f t="shared" si="159"/>
        <v/>
      </c>
      <c r="CB822" s="14" t="str">
        <f t="shared" si="160"/>
        <v/>
      </c>
      <c r="CC822" s="25"/>
      <c r="CD822" s="15"/>
      <c r="CE822" s="5" t="str">
        <f t="shared" si="162"/>
        <v/>
      </c>
      <c r="CG822" s="5"/>
      <c r="CH822" s="5" t="str">
        <f t="shared" si="161"/>
        <v/>
      </c>
      <c r="CI822" s="5" t="str">
        <f>IF(J822="","",IFERROR(IF(VLOOKUP(J822,J$2:J821,1,0)=0,"",""),J822))</f>
        <v/>
      </c>
      <c r="CJ822" s="22" t="str">
        <f>IF(CI822="","",(IFERROR(VLOOKUP(MID(CI822,1,1),$DA$2:DE$28,3,0),0)+IFERROR(VLOOKUP(MID(CI822,2,1),DA$2:DE$28,4,0),0)+IFERROR(VLOOKUP(MID(CI822,3,1),DA$2:DE$28,5,0),0)+(ROW(CI822)/1000000000000)))</f>
        <v/>
      </c>
      <c r="CK822" s="5"/>
      <c r="CL822" s="5">
        <v>821</v>
      </c>
      <c r="CM822" s="5" t="str">
        <f>IFERROR(VLOOKUP(CL822,CH$2:CI1898,2,0),"")</f>
        <v/>
      </c>
      <c r="CN822" s="5"/>
      <c r="CP822" s="5"/>
      <c r="DG822" s="5" t="e">
        <f>IF(REPORTE!AH$2="si",IF(C822=VALUE(REPORTE!C$22),IF(SUM(DG823:DG$1993),CONCATENATE(INT(B822),", "),INT(B822)),""),IF(C822=VALUE(REPORTE!C$21),IF(SUM(DG823:DG$1993),CONCATENATE(INT(B822),", "),INT(B822)),""))</f>
        <v>#VALUE!</v>
      </c>
      <c r="DK822" s="5"/>
      <c r="DL822" s="5"/>
      <c r="DM822" s="5"/>
      <c r="DN822" s="5"/>
    </row>
    <row r="823" spans="1:118" x14ac:dyDescent="0.25">
      <c r="A823" s="4" t="str">
        <f t="shared" ca="1" si="153"/>
        <v/>
      </c>
      <c r="B823" s="3"/>
      <c r="D823" s="1" t="str">
        <f>IFERROR(INDEX('padron cfe'!B:B,MATCH(DATOS!C823,'padron cfe'!A:A,0),1),"")</f>
        <v/>
      </c>
      <c r="H823" s="5" t="str">
        <f>IF(F823="","",IFERROR(CONCATENATE("PEUA",VLOOKUP(ESTADO,REPORTE!AV$2:AW$33,2,0),DIDTRITO_FORM,CADER_FORM,IFERROR(INDEX(BS:BS,MATCH(DAY(F823),BR:BR,0),1),DAY(F823)),IFERROR(INDEX(BS:BS,MATCH(MONTH(F823),BR:BR,0),1),MONTH(F823)),YEAR(F823),G823),""))</f>
        <v/>
      </c>
      <c r="K823" s="2" t="str">
        <f>IFERROR(INDEX('padron cfe'!C:C,MATCH(DATOS!C823,'padron cfe'!A:A,0),1),"")</f>
        <v/>
      </c>
      <c r="L823" s="4" t="str">
        <f>IFERROR(IF(VLOOKUP(J823,J$2:L822,3,0)=0,"",VLOOKUP(J823,J$2:L822,3,0)),"")</f>
        <v/>
      </c>
      <c r="M823" s="4" t="str">
        <f>IFERROR(IF(VLOOKUP(J823,J$2:M822,4,0)=0,"",VLOOKUP(J823,J$2:M822,4,0)),"")</f>
        <v/>
      </c>
      <c r="Q823" s="5" t="str">
        <f t="shared" si="163"/>
        <v/>
      </c>
      <c r="S823"/>
      <c r="T823" s="2" t="str">
        <f>IFERROR(INDEX('padron cfe'!D:D,MATCH(DATOS!C823,'padron cfe'!A:A,0),1),"")</f>
        <v/>
      </c>
      <c r="Y823" s="3"/>
      <c r="AA823" s="4" t="str">
        <f t="shared" si="154"/>
        <v/>
      </c>
      <c r="AE823" s="2" t="str">
        <f>IFERROR(IF(INDEX(AE$1:AE822,MATCH(J823,J$1:J822,0),1)=0,"",INDEX(AE$1:AE822,MATCH(J823,J$1:J822,0),1)),"")</f>
        <v/>
      </c>
      <c r="AF823" s="2" t="str">
        <f>IFERROR(IF(INDEX(AF$1:AF822,MATCH(J823,J$1:J822,0),1)=0,"",INDEX(AF$1:AF822,MATCH(J823,J$1:J822,0),1)),"")</f>
        <v/>
      </c>
      <c r="AG823" s="2" t="str">
        <f>IFERROR(IF(INDEX(AG$1:AG822,MATCH(J823,J$1:J822,0),1)=0,"",INDEX(AG$1:AG822,MATCH(J823,J$1:J822,0),1)),"")</f>
        <v/>
      </c>
      <c r="AU823" s="7"/>
      <c r="AW823" s="66"/>
      <c r="AX823" s="66"/>
      <c r="AY823" s="66"/>
      <c r="AZ823" s="78"/>
      <c r="BA823" s="66"/>
      <c r="BB823" s="66"/>
      <c r="BC823" s="4"/>
      <c r="BD823" s="69"/>
      <c r="BG823" s="9"/>
      <c r="BM823" s="7" t="str">
        <f t="shared" ca="1" si="155"/>
        <v/>
      </c>
      <c r="BN823" s="75" t="str">
        <f t="shared" si="156"/>
        <v/>
      </c>
      <c r="BO823" s="75" t="str">
        <f t="shared" si="157"/>
        <v/>
      </c>
      <c r="BT823" s="5"/>
      <c r="BU823" s="4" t="str">
        <f>IF(IFERROR(VLOOKUP(C823,C824:C$1993,1,0),"")="","",COUNTIF(C:C,C823))</f>
        <v/>
      </c>
      <c r="BW823" s="5"/>
      <c r="BX823" s="5"/>
      <c r="BY823" s="5" t="str">
        <f>IF(B823="","",IF(BU823="",1+(MAX(BY$2:BY822)),""))</f>
        <v/>
      </c>
      <c r="BZ823" s="5" t="str">
        <f t="shared" si="158"/>
        <v/>
      </c>
      <c r="CA823" s="5" t="str">
        <f t="shared" si="159"/>
        <v/>
      </c>
      <c r="CB823" s="14" t="str">
        <f t="shared" si="160"/>
        <v/>
      </c>
      <c r="CC823" s="25"/>
      <c r="CD823" s="15"/>
      <c r="CE823" s="5" t="str">
        <f t="shared" si="162"/>
        <v/>
      </c>
      <c r="CG823" s="5"/>
      <c r="CH823" s="5" t="str">
        <f t="shared" si="161"/>
        <v/>
      </c>
      <c r="CI823" s="5" t="str">
        <f>IF(J823="","",IFERROR(IF(VLOOKUP(J823,J$2:J822,1,0)=0,"",""),J823))</f>
        <v/>
      </c>
      <c r="CJ823" s="22" t="str">
        <f>IF(CI823="","",(IFERROR(VLOOKUP(MID(CI823,1,1),$DA$2:DE$28,3,0),0)+IFERROR(VLOOKUP(MID(CI823,2,1),DA$2:DE$28,4,0),0)+IFERROR(VLOOKUP(MID(CI823,3,1),DA$2:DE$28,5,0),0)+(ROW(CI823)/1000000000000)))</f>
        <v/>
      </c>
      <c r="CK823" s="5"/>
      <c r="CL823" s="5">
        <v>822</v>
      </c>
      <c r="CM823" s="5" t="str">
        <f>IFERROR(VLOOKUP(CL823,CH$2:CI1899,2,0),"")</f>
        <v/>
      </c>
      <c r="CN823" s="5"/>
      <c r="CP823" s="5"/>
      <c r="DG823" s="5" t="e">
        <f>IF(REPORTE!AH$2="si",IF(C823=VALUE(REPORTE!C$22),IF(SUM(DG824:DG$1993),CONCATENATE(INT(B823),", "),INT(B823)),""),IF(C823=VALUE(REPORTE!C$21),IF(SUM(DG824:DG$1993),CONCATENATE(INT(B823),", "),INT(B823)),""))</f>
        <v>#VALUE!</v>
      </c>
      <c r="DK823" s="5"/>
      <c r="DL823" s="5"/>
      <c r="DM823" s="5"/>
      <c r="DN823" s="5"/>
    </row>
    <row r="824" spans="1:118" x14ac:dyDescent="0.25">
      <c r="A824" s="4" t="str">
        <f t="shared" ca="1" si="153"/>
        <v/>
      </c>
      <c r="B824" s="3"/>
      <c r="D824" s="1" t="str">
        <f>IFERROR(INDEX('padron cfe'!B:B,MATCH(DATOS!C824,'padron cfe'!A:A,0),1),"")</f>
        <v/>
      </c>
      <c r="H824" s="5" t="str">
        <f>IF(F824="","",IFERROR(CONCATENATE("PEUA",VLOOKUP(ESTADO,REPORTE!AV$2:AW$33,2,0),DIDTRITO_FORM,CADER_FORM,IFERROR(INDEX(BS:BS,MATCH(DAY(F824),BR:BR,0),1),DAY(F824)),IFERROR(INDEX(BS:BS,MATCH(MONTH(F824),BR:BR,0),1),MONTH(F824)),YEAR(F824),G824),""))</f>
        <v/>
      </c>
      <c r="K824" s="2" t="str">
        <f>IFERROR(INDEX('padron cfe'!C:C,MATCH(DATOS!C824,'padron cfe'!A:A,0),1),"")</f>
        <v/>
      </c>
      <c r="L824" s="4" t="str">
        <f>IFERROR(IF(VLOOKUP(J824,J$2:L823,3,0)=0,"",VLOOKUP(J824,J$2:L823,3,0)),"")</f>
        <v/>
      </c>
      <c r="M824" s="4" t="str">
        <f>IFERROR(IF(VLOOKUP(J824,J$2:M823,4,0)=0,"",VLOOKUP(J824,J$2:M823,4,0)),"")</f>
        <v/>
      </c>
      <c r="Q824" s="5" t="str">
        <f t="shared" si="163"/>
        <v/>
      </c>
      <c r="S824"/>
      <c r="T824" s="2" t="str">
        <f>IFERROR(INDEX('padron cfe'!D:D,MATCH(DATOS!C824,'padron cfe'!A:A,0),1),"")</f>
        <v/>
      </c>
      <c r="Y824" s="3"/>
      <c r="AA824" s="4" t="str">
        <f t="shared" si="154"/>
        <v/>
      </c>
      <c r="AE824" s="2" t="str">
        <f>IFERROR(IF(INDEX(AE$1:AE823,MATCH(J824,J$1:J823,0),1)=0,"",INDEX(AE$1:AE823,MATCH(J824,J$1:J823,0),1)),"")</f>
        <v/>
      </c>
      <c r="AF824" s="2" t="str">
        <f>IFERROR(IF(INDEX(AF$1:AF823,MATCH(J824,J$1:J823,0),1)=0,"",INDEX(AF$1:AF823,MATCH(J824,J$1:J823,0),1)),"")</f>
        <v/>
      </c>
      <c r="AG824" s="2" t="str">
        <f>IFERROR(IF(INDEX(AG$1:AG823,MATCH(J824,J$1:J823,0),1)=0,"",INDEX(AG$1:AG823,MATCH(J824,J$1:J823,0),1)),"")</f>
        <v/>
      </c>
      <c r="AU824" s="7"/>
      <c r="AW824" s="66"/>
      <c r="AX824" s="66"/>
      <c r="AY824" s="66"/>
      <c r="AZ824" s="78"/>
      <c r="BA824" s="66"/>
      <c r="BB824" s="66"/>
      <c r="BC824" s="4"/>
      <c r="BD824" s="69"/>
      <c r="BG824" s="9"/>
      <c r="BM824" s="7" t="str">
        <f t="shared" ca="1" si="155"/>
        <v/>
      </c>
      <c r="BN824" s="75" t="str">
        <f t="shared" si="156"/>
        <v/>
      </c>
      <c r="BO824" s="75" t="str">
        <f t="shared" si="157"/>
        <v/>
      </c>
      <c r="BT824" s="5"/>
      <c r="BU824" s="4" t="str">
        <f>IF(IFERROR(VLOOKUP(C824,C825:C$1993,1,0),"")="","",COUNTIF(C:C,C824))</f>
        <v/>
      </c>
      <c r="BW824" s="5"/>
      <c r="BX824" s="5"/>
      <c r="BY824" s="5" t="str">
        <f>IF(B824="","",IF(BU824="",1+(MAX(BY$2:BY823)),""))</f>
        <v/>
      </c>
      <c r="BZ824" s="5" t="str">
        <f t="shared" si="158"/>
        <v/>
      </c>
      <c r="CA824" s="5" t="str">
        <f t="shared" si="159"/>
        <v/>
      </c>
      <c r="CB824" s="14" t="str">
        <f t="shared" si="160"/>
        <v/>
      </c>
      <c r="CC824" s="25"/>
      <c r="CD824" s="15"/>
      <c r="CE824" s="5" t="str">
        <f t="shared" si="162"/>
        <v/>
      </c>
      <c r="CG824" s="5"/>
      <c r="CH824" s="5" t="str">
        <f t="shared" si="161"/>
        <v/>
      </c>
      <c r="CI824" s="5" t="str">
        <f>IF(J824="","",IFERROR(IF(VLOOKUP(J824,J$2:J823,1,0)=0,"",""),J824))</f>
        <v/>
      </c>
      <c r="CJ824" s="22" t="str">
        <f>IF(CI824="","",(IFERROR(VLOOKUP(MID(CI824,1,1),$DA$2:DE$28,3,0),0)+IFERROR(VLOOKUP(MID(CI824,2,1),DA$2:DE$28,4,0),0)+IFERROR(VLOOKUP(MID(CI824,3,1),DA$2:DE$28,5,0),0)+(ROW(CI824)/1000000000000)))</f>
        <v/>
      </c>
      <c r="CK824" s="5"/>
      <c r="CL824" s="5">
        <v>823</v>
      </c>
      <c r="CM824" s="5" t="str">
        <f>IFERROR(VLOOKUP(CL824,CH$2:CI1900,2,0),"")</f>
        <v/>
      </c>
      <c r="CN824" s="5"/>
      <c r="CP824" s="5"/>
      <c r="DG824" s="5" t="e">
        <f>IF(REPORTE!AH$2="si",IF(C824=VALUE(REPORTE!C$22),IF(SUM(DG825:DG$1993),CONCATENATE(INT(B824),", "),INT(B824)),""),IF(C824=VALUE(REPORTE!C$21),IF(SUM(DG825:DG$1993),CONCATENATE(INT(B824),", "),INT(B824)),""))</f>
        <v>#VALUE!</v>
      </c>
      <c r="DK824" s="5"/>
      <c r="DL824" s="5"/>
      <c r="DM824" s="5"/>
      <c r="DN824" s="5"/>
    </row>
    <row r="825" spans="1:118" x14ac:dyDescent="0.25">
      <c r="A825" s="4" t="str">
        <f t="shared" ca="1" si="153"/>
        <v/>
      </c>
      <c r="B825" s="3"/>
      <c r="D825" s="1" t="str">
        <f>IFERROR(INDEX('padron cfe'!B:B,MATCH(DATOS!C825,'padron cfe'!A:A,0),1),"")</f>
        <v/>
      </c>
      <c r="H825" s="5" t="str">
        <f>IF(F825="","",IFERROR(CONCATENATE("PEUA",VLOOKUP(ESTADO,REPORTE!AV$2:AW$33,2,0),DIDTRITO_FORM,CADER_FORM,IFERROR(INDEX(BS:BS,MATCH(DAY(F825),BR:BR,0),1),DAY(F825)),IFERROR(INDEX(BS:BS,MATCH(MONTH(F825),BR:BR,0),1),MONTH(F825)),YEAR(F825),G825),""))</f>
        <v/>
      </c>
      <c r="K825" s="2" t="str">
        <f>IFERROR(INDEX('padron cfe'!C:C,MATCH(DATOS!C825,'padron cfe'!A:A,0),1),"")</f>
        <v/>
      </c>
      <c r="L825" s="4" t="str">
        <f>IFERROR(IF(VLOOKUP(J825,J$2:L824,3,0)=0,"",VLOOKUP(J825,J$2:L824,3,0)),"")</f>
        <v/>
      </c>
      <c r="M825" s="4" t="str">
        <f>IFERROR(IF(VLOOKUP(J825,J$2:M824,4,0)=0,"",VLOOKUP(J825,J$2:M824,4,0)),"")</f>
        <v/>
      </c>
      <c r="Q825" s="5" t="str">
        <f t="shared" si="163"/>
        <v/>
      </c>
      <c r="S825"/>
      <c r="T825" s="2" t="str">
        <f>IFERROR(INDEX('padron cfe'!D:D,MATCH(DATOS!C825,'padron cfe'!A:A,0),1),"")</f>
        <v/>
      </c>
      <c r="Y825" s="3"/>
      <c r="AA825" s="4" t="str">
        <f t="shared" si="154"/>
        <v/>
      </c>
      <c r="AE825" s="2" t="str">
        <f>IFERROR(IF(INDEX(AE$1:AE824,MATCH(J825,J$1:J824,0),1)=0,"",INDEX(AE$1:AE824,MATCH(J825,J$1:J824,0),1)),"")</f>
        <v/>
      </c>
      <c r="AF825" s="2" t="str">
        <f>IFERROR(IF(INDEX(AF$1:AF824,MATCH(J825,J$1:J824,0),1)=0,"",INDEX(AF$1:AF824,MATCH(J825,J$1:J824,0),1)),"")</f>
        <v/>
      </c>
      <c r="AG825" s="2" t="str">
        <f>IFERROR(IF(INDEX(AG$1:AG824,MATCH(J825,J$1:J824,0),1)=0,"",INDEX(AG$1:AG824,MATCH(J825,J$1:J824,0),1)),"")</f>
        <v/>
      </c>
      <c r="AU825" s="7"/>
      <c r="AW825" s="66"/>
      <c r="AX825" s="66"/>
      <c r="AY825" s="66"/>
      <c r="AZ825" s="78"/>
      <c r="BA825" s="66"/>
      <c r="BB825" s="66"/>
      <c r="BC825" s="4"/>
      <c r="BD825" s="69"/>
      <c r="BG825" s="9"/>
      <c r="BM825" s="7" t="str">
        <f t="shared" ca="1" si="155"/>
        <v/>
      </c>
      <c r="BN825" s="75" t="str">
        <f t="shared" si="156"/>
        <v/>
      </c>
      <c r="BO825" s="75" t="str">
        <f t="shared" si="157"/>
        <v/>
      </c>
      <c r="BT825" s="5"/>
      <c r="BU825" s="4" t="str">
        <f>IF(IFERROR(VLOOKUP(C825,C826:C$1993,1,0),"")="","",COUNTIF(C:C,C825))</f>
        <v/>
      </c>
      <c r="BW825" s="5"/>
      <c r="BX825" s="5"/>
      <c r="BY825" s="5" t="str">
        <f>IF(B825="","",IF(BU825="",1+(MAX(BY$2:BY824)),""))</f>
        <v/>
      </c>
      <c r="BZ825" s="5" t="str">
        <f t="shared" si="158"/>
        <v/>
      </c>
      <c r="CA825" s="5" t="str">
        <f t="shared" si="159"/>
        <v/>
      </c>
      <c r="CB825" s="14" t="str">
        <f t="shared" si="160"/>
        <v/>
      </c>
      <c r="CC825" s="25"/>
      <c r="CD825" s="15"/>
      <c r="CE825" s="5" t="str">
        <f t="shared" si="162"/>
        <v/>
      </c>
      <c r="CG825" s="5"/>
      <c r="CH825" s="5" t="str">
        <f t="shared" si="161"/>
        <v/>
      </c>
      <c r="CI825" s="5" t="str">
        <f>IF(J825="","",IFERROR(IF(VLOOKUP(J825,J$2:J824,1,0)=0,"",""),J825))</f>
        <v/>
      </c>
      <c r="CJ825" s="22" t="str">
        <f>IF(CI825="","",(IFERROR(VLOOKUP(MID(CI825,1,1),$DA$2:DE$28,3,0),0)+IFERROR(VLOOKUP(MID(CI825,2,1),DA$2:DE$28,4,0),0)+IFERROR(VLOOKUP(MID(CI825,3,1),DA$2:DE$28,5,0),0)+(ROW(CI825)/1000000000000)))</f>
        <v/>
      </c>
      <c r="CK825" s="5"/>
      <c r="CL825" s="5">
        <v>824</v>
      </c>
      <c r="CM825" s="5" t="str">
        <f>IFERROR(VLOOKUP(CL825,CH$2:CI1901,2,0),"")</f>
        <v/>
      </c>
      <c r="CN825" s="5"/>
      <c r="CP825" s="5"/>
      <c r="DG825" s="5" t="e">
        <f>IF(REPORTE!AH$2="si",IF(C825=VALUE(REPORTE!C$22),IF(SUM(DG826:DG$1993),CONCATENATE(INT(B825),", "),INT(B825)),""),IF(C825=VALUE(REPORTE!C$21),IF(SUM(DG826:DG$1993),CONCATENATE(INT(B825),", "),INT(B825)),""))</f>
        <v>#VALUE!</v>
      </c>
      <c r="DK825" s="5"/>
      <c r="DL825" s="5"/>
      <c r="DM825" s="5"/>
      <c r="DN825" s="5"/>
    </row>
    <row r="826" spans="1:118" x14ac:dyDescent="0.25">
      <c r="A826" s="4" t="str">
        <f t="shared" ca="1" si="153"/>
        <v/>
      </c>
      <c r="B826" s="3"/>
      <c r="D826" s="1" t="str">
        <f>IFERROR(INDEX('padron cfe'!B:B,MATCH(DATOS!C826,'padron cfe'!A:A,0),1),"")</f>
        <v/>
      </c>
      <c r="H826" s="5" t="str">
        <f>IF(F826="","",IFERROR(CONCATENATE("PEUA",VLOOKUP(ESTADO,REPORTE!AV$2:AW$33,2,0),DIDTRITO_FORM,CADER_FORM,IFERROR(INDEX(BS:BS,MATCH(DAY(F826),BR:BR,0),1),DAY(F826)),IFERROR(INDEX(BS:BS,MATCH(MONTH(F826),BR:BR,0),1),MONTH(F826)),YEAR(F826),G826),""))</f>
        <v/>
      </c>
      <c r="K826" s="2" t="str">
        <f>IFERROR(INDEX('padron cfe'!C:C,MATCH(DATOS!C826,'padron cfe'!A:A,0),1),"")</f>
        <v/>
      </c>
      <c r="L826" s="4" t="str">
        <f>IFERROR(IF(VLOOKUP(J826,J$2:L825,3,0)=0,"",VLOOKUP(J826,J$2:L825,3,0)),"")</f>
        <v/>
      </c>
      <c r="M826" s="4" t="str">
        <f>IFERROR(IF(VLOOKUP(J826,J$2:M825,4,0)=0,"",VLOOKUP(J826,J$2:M825,4,0)),"")</f>
        <v/>
      </c>
      <c r="Q826" s="5" t="str">
        <f t="shared" si="163"/>
        <v/>
      </c>
      <c r="S826"/>
      <c r="T826" s="2" t="str">
        <f>IFERROR(INDEX('padron cfe'!D:D,MATCH(DATOS!C826,'padron cfe'!A:A,0),1),"")</f>
        <v/>
      </c>
      <c r="Y826" s="3"/>
      <c r="AA826" s="4" t="str">
        <f t="shared" si="154"/>
        <v/>
      </c>
      <c r="AE826" s="2" t="str">
        <f>IFERROR(IF(INDEX(AE$1:AE825,MATCH(J826,J$1:J825,0),1)=0,"",INDEX(AE$1:AE825,MATCH(J826,J$1:J825,0),1)),"")</f>
        <v/>
      </c>
      <c r="AF826" s="2" t="str">
        <f>IFERROR(IF(INDEX(AF$1:AF825,MATCH(J826,J$1:J825,0),1)=0,"",INDEX(AF$1:AF825,MATCH(J826,J$1:J825,0),1)),"")</f>
        <v/>
      </c>
      <c r="AG826" s="2" t="str">
        <f>IFERROR(IF(INDEX(AG$1:AG825,MATCH(J826,J$1:J825,0),1)=0,"",INDEX(AG$1:AG825,MATCH(J826,J$1:J825,0),1)),"")</f>
        <v/>
      </c>
      <c r="AU826" s="7"/>
      <c r="AW826" s="66"/>
      <c r="AX826" s="66"/>
      <c r="AY826" s="66"/>
      <c r="AZ826" s="78"/>
      <c r="BA826" s="66"/>
      <c r="BB826" s="66"/>
      <c r="BC826" s="4"/>
      <c r="BD826" s="69"/>
      <c r="BG826" s="9"/>
      <c r="BM826" s="7" t="str">
        <f t="shared" ca="1" si="155"/>
        <v/>
      </c>
      <c r="BN826" s="75" t="str">
        <f t="shared" si="156"/>
        <v/>
      </c>
      <c r="BO826" s="75" t="str">
        <f t="shared" si="157"/>
        <v/>
      </c>
      <c r="BT826" s="5"/>
      <c r="BU826" s="4" t="str">
        <f>IF(IFERROR(VLOOKUP(C826,C827:C$1993,1,0),"")="","",COUNTIF(C:C,C826))</f>
        <v/>
      </c>
      <c r="BW826" s="5"/>
      <c r="BX826" s="5"/>
      <c r="BY826" s="5" t="str">
        <f>IF(B826="","",IF(BU826="",1+(MAX(BY$2:BY825)),""))</f>
        <v/>
      </c>
      <c r="BZ826" s="5" t="str">
        <f t="shared" si="158"/>
        <v/>
      </c>
      <c r="CA826" s="5" t="str">
        <f t="shared" si="159"/>
        <v/>
      </c>
      <c r="CB826" s="14" t="str">
        <f t="shared" si="160"/>
        <v/>
      </c>
      <c r="CC826" s="25"/>
      <c r="CD826" s="15"/>
      <c r="CE826" s="5" t="str">
        <f t="shared" si="162"/>
        <v/>
      </c>
      <c r="CG826" s="5"/>
      <c r="CH826" s="5" t="str">
        <f t="shared" si="161"/>
        <v/>
      </c>
      <c r="CI826" s="5" t="str">
        <f>IF(J826="","",IFERROR(IF(VLOOKUP(J826,J$2:J825,1,0)=0,"",""),J826))</f>
        <v/>
      </c>
      <c r="CJ826" s="22" t="str">
        <f>IF(CI826="","",(IFERROR(VLOOKUP(MID(CI826,1,1),$DA$2:DE$28,3,0),0)+IFERROR(VLOOKUP(MID(CI826,2,1),DA$2:DE$28,4,0),0)+IFERROR(VLOOKUP(MID(CI826,3,1),DA$2:DE$28,5,0),0)+(ROW(CI826)/1000000000000)))</f>
        <v/>
      </c>
      <c r="CK826" s="5"/>
      <c r="CL826" s="5">
        <v>825</v>
      </c>
      <c r="CM826" s="5" t="str">
        <f>IFERROR(VLOOKUP(CL826,CH$2:CI1902,2,0),"")</f>
        <v/>
      </c>
      <c r="CN826" s="5"/>
      <c r="CP826" s="5"/>
      <c r="DG826" s="5" t="e">
        <f>IF(REPORTE!AH$2="si",IF(C826=VALUE(REPORTE!C$22),IF(SUM(DG827:DG$1993),CONCATENATE(INT(B826),", "),INT(B826)),""),IF(C826=VALUE(REPORTE!C$21),IF(SUM(DG827:DG$1993),CONCATENATE(INT(B826),", "),INT(B826)),""))</f>
        <v>#VALUE!</v>
      </c>
      <c r="DK826" s="5"/>
      <c r="DL826" s="5"/>
      <c r="DM826" s="5"/>
      <c r="DN826" s="5"/>
    </row>
    <row r="827" spans="1:118" x14ac:dyDescent="0.25">
      <c r="A827" s="4" t="str">
        <f t="shared" ca="1" si="153"/>
        <v/>
      </c>
      <c r="B827" s="3"/>
      <c r="D827" s="1" t="str">
        <f>IFERROR(INDEX('padron cfe'!B:B,MATCH(DATOS!C827,'padron cfe'!A:A,0),1),"")</f>
        <v/>
      </c>
      <c r="H827" s="5" t="str">
        <f>IF(F827="","",IFERROR(CONCATENATE("PEUA",VLOOKUP(ESTADO,REPORTE!AV$2:AW$33,2,0),DIDTRITO_FORM,CADER_FORM,IFERROR(INDEX(BS:BS,MATCH(DAY(F827),BR:BR,0),1),DAY(F827)),IFERROR(INDEX(BS:BS,MATCH(MONTH(F827),BR:BR,0),1),MONTH(F827)),YEAR(F827),G827),""))</f>
        <v/>
      </c>
      <c r="K827" s="2" t="str">
        <f>IFERROR(INDEX('padron cfe'!C:C,MATCH(DATOS!C827,'padron cfe'!A:A,0),1),"")</f>
        <v/>
      </c>
      <c r="L827" s="4" t="str">
        <f>IFERROR(IF(VLOOKUP(J827,J$2:L826,3,0)=0,"",VLOOKUP(J827,J$2:L826,3,0)),"")</f>
        <v/>
      </c>
      <c r="M827" s="4" t="str">
        <f>IFERROR(IF(VLOOKUP(J827,J$2:M826,4,0)=0,"",VLOOKUP(J827,J$2:M826,4,0)),"")</f>
        <v/>
      </c>
      <c r="Q827" s="5" t="str">
        <f t="shared" si="163"/>
        <v/>
      </c>
      <c r="S827"/>
      <c r="T827" s="2" t="str">
        <f>IFERROR(INDEX('padron cfe'!D:D,MATCH(DATOS!C827,'padron cfe'!A:A,0),1),"")</f>
        <v/>
      </c>
      <c r="Y827" s="3"/>
      <c r="AA827" s="4" t="str">
        <f t="shared" si="154"/>
        <v/>
      </c>
      <c r="AE827" s="2" t="str">
        <f>IFERROR(IF(INDEX(AE$1:AE826,MATCH(J827,J$1:J826,0),1)=0,"",INDEX(AE$1:AE826,MATCH(J827,J$1:J826,0),1)),"")</f>
        <v/>
      </c>
      <c r="AF827" s="2" t="str">
        <f>IFERROR(IF(INDEX(AF$1:AF826,MATCH(J827,J$1:J826,0),1)=0,"",INDEX(AF$1:AF826,MATCH(J827,J$1:J826,0),1)),"")</f>
        <v/>
      </c>
      <c r="AG827" s="2" t="str">
        <f>IFERROR(IF(INDEX(AG$1:AG826,MATCH(J827,J$1:J826,0),1)=0,"",INDEX(AG$1:AG826,MATCH(J827,J$1:J826,0),1)),"")</f>
        <v/>
      </c>
      <c r="AU827" s="7"/>
      <c r="AW827" s="66"/>
      <c r="AX827" s="66"/>
      <c r="AY827" s="66"/>
      <c r="AZ827" s="78"/>
      <c r="BA827" s="66"/>
      <c r="BB827" s="66"/>
      <c r="BC827" s="4"/>
      <c r="BD827" s="69"/>
      <c r="BG827" s="9"/>
      <c r="BM827" s="7" t="str">
        <f t="shared" ca="1" si="155"/>
        <v/>
      </c>
      <c r="BN827" s="75" t="str">
        <f t="shared" si="156"/>
        <v/>
      </c>
      <c r="BO827" s="75" t="str">
        <f t="shared" si="157"/>
        <v/>
      </c>
      <c r="BT827" s="5"/>
      <c r="BU827" s="4" t="str">
        <f>IF(IFERROR(VLOOKUP(C827,C828:C$1993,1,0),"")="","",COUNTIF(C:C,C827))</f>
        <v/>
      </c>
      <c r="BW827" s="5"/>
      <c r="BX827" s="5"/>
      <c r="BY827" s="5" t="str">
        <f>IF(B827="","",IF(BU827="",1+(MAX(BY$2:BY826)),""))</f>
        <v/>
      </c>
      <c r="BZ827" s="5" t="str">
        <f t="shared" si="158"/>
        <v/>
      </c>
      <c r="CA827" s="5" t="str">
        <f t="shared" si="159"/>
        <v/>
      </c>
      <c r="CB827" s="14" t="str">
        <f t="shared" si="160"/>
        <v/>
      </c>
      <c r="CC827" s="25"/>
      <c r="CD827" s="15"/>
      <c r="CE827" s="5" t="str">
        <f t="shared" si="162"/>
        <v/>
      </c>
      <c r="CG827" s="5"/>
      <c r="CH827" s="5" t="str">
        <f t="shared" si="161"/>
        <v/>
      </c>
      <c r="CI827" s="5" t="str">
        <f>IF(J827="","",IFERROR(IF(VLOOKUP(J827,J$2:J826,1,0)=0,"",""),J827))</f>
        <v/>
      </c>
      <c r="CJ827" s="22" t="str">
        <f>IF(CI827="","",(IFERROR(VLOOKUP(MID(CI827,1,1),$DA$2:DE$28,3,0),0)+IFERROR(VLOOKUP(MID(CI827,2,1),DA$2:DE$28,4,0),0)+IFERROR(VLOOKUP(MID(CI827,3,1),DA$2:DE$28,5,0),0)+(ROW(CI827)/1000000000000)))</f>
        <v/>
      </c>
      <c r="CK827" s="5"/>
      <c r="CL827" s="5">
        <v>826</v>
      </c>
      <c r="CM827" s="5" t="str">
        <f>IFERROR(VLOOKUP(CL827,CH$2:CI1903,2,0),"")</f>
        <v/>
      </c>
      <c r="CN827" s="5"/>
      <c r="CP827" s="5"/>
      <c r="DG827" s="5" t="e">
        <f>IF(REPORTE!AH$2="si",IF(C827=VALUE(REPORTE!C$22),IF(SUM(DG828:DG$1993),CONCATENATE(INT(B827),", "),INT(B827)),""),IF(C827=VALUE(REPORTE!C$21),IF(SUM(DG828:DG$1993),CONCATENATE(INT(B827),", "),INT(B827)),""))</f>
        <v>#VALUE!</v>
      </c>
      <c r="DK827" s="5"/>
      <c r="DL827" s="5"/>
      <c r="DM827" s="5"/>
      <c r="DN827" s="5"/>
    </row>
    <row r="828" spans="1:118" x14ac:dyDescent="0.25">
      <c r="A828" s="4" t="str">
        <f t="shared" ca="1" si="153"/>
        <v/>
      </c>
      <c r="B828" s="3"/>
      <c r="D828" s="1" t="str">
        <f>IFERROR(INDEX('padron cfe'!B:B,MATCH(DATOS!C828,'padron cfe'!A:A,0),1),"")</f>
        <v/>
      </c>
      <c r="H828" s="5" t="str">
        <f>IF(F828="","",IFERROR(CONCATENATE("PEUA",VLOOKUP(ESTADO,REPORTE!AV$2:AW$33,2,0),DIDTRITO_FORM,CADER_FORM,IFERROR(INDEX(BS:BS,MATCH(DAY(F828),BR:BR,0),1),DAY(F828)),IFERROR(INDEX(BS:BS,MATCH(MONTH(F828),BR:BR,0),1),MONTH(F828)),YEAR(F828),G828),""))</f>
        <v/>
      </c>
      <c r="K828" s="2" t="str">
        <f>IFERROR(INDEX('padron cfe'!C:C,MATCH(DATOS!C828,'padron cfe'!A:A,0),1),"")</f>
        <v/>
      </c>
      <c r="L828" s="4" t="str">
        <f>IFERROR(IF(VLOOKUP(J828,J$2:L827,3,0)=0,"",VLOOKUP(J828,J$2:L827,3,0)),"")</f>
        <v/>
      </c>
      <c r="M828" s="4" t="str">
        <f>IFERROR(IF(VLOOKUP(J828,J$2:M827,4,0)=0,"",VLOOKUP(J828,J$2:M827,4,0)),"")</f>
        <v/>
      </c>
      <c r="Q828" s="5" t="str">
        <f t="shared" si="163"/>
        <v/>
      </c>
      <c r="S828"/>
      <c r="T828" s="2" t="str">
        <f>IFERROR(INDEX('padron cfe'!D:D,MATCH(DATOS!C828,'padron cfe'!A:A,0),1),"")</f>
        <v/>
      </c>
      <c r="Y828" s="3"/>
      <c r="AA828" s="4" t="str">
        <f t="shared" si="154"/>
        <v/>
      </c>
      <c r="AE828" s="2" t="str">
        <f>IFERROR(IF(INDEX(AE$1:AE827,MATCH(J828,J$1:J827,0),1)=0,"",INDEX(AE$1:AE827,MATCH(J828,J$1:J827,0),1)),"")</f>
        <v/>
      </c>
      <c r="AF828" s="2" t="str">
        <f>IFERROR(IF(INDEX(AF$1:AF827,MATCH(J828,J$1:J827,0),1)=0,"",INDEX(AF$1:AF827,MATCH(J828,J$1:J827,0),1)),"")</f>
        <v/>
      </c>
      <c r="AG828" s="2" t="str">
        <f>IFERROR(IF(INDEX(AG$1:AG827,MATCH(J828,J$1:J827,0),1)=0,"",INDEX(AG$1:AG827,MATCH(J828,J$1:J827,0),1)),"")</f>
        <v/>
      </c>
      <c r="AU828" s="7"/>
      <c r="AW828" s="66"/>
      <c r="AX828" s="66"/>
      <c r="AY828" s="66"/>
      <c r="AZ828" s="78"/>
      <c r="BA828" s="66"/>
      <c r="BB828" s="66"/>
      <c r="BC828" s="4"/>
      <c r="BD828" s="69"/>
      <c r="BG828" s="9"/>
      <c r="BM828" s="7" t="str">
        <f t="shared" ca="1" si="155"/>
        <v/>
      </c>
      <c r="BN828" s="75" t="str">
        <f t="shared" si="156"/>
        <v/>
      </c>
      <c r="BO828" s="75" t="str">
        <f t="shared" si="157"/>
        <v/>
      </c>
      <c r="BT828" s="5"/>
      <c r="BU828" s="4" t="str">
        <f>IF(IFERROR(VLOOKUP(C828,C829:C$1993,1,0),"")="","",COUNTIF(C:C,C828))</f>
        <v/>
      </c>
      <c r="BW828" s="5"/>
      <c r="BX828" s="5"/>
      <c r="BY828" s="5" t="str">
        <f>IF(B828="","",IF(BU828="",1+(MAX(BY$2:BY827)),""))</f>
        <v/>
      </c>
      <c r="BZ828" s="5" t="str">
        <f t="shared" si="158"/>
        <v/>
      </c>
      <c r="CA828" s="5" t="str">
        <f t="shared" si="159"/>
        <v/>
      </c>
      <c r="CB828" s="14" t="str">
        <f t="shared" si="160"/>
        <v/>
      </c>
      <c r="CC828" s="25"/>
      <c r="CD828" s="15"/>
      <c r="CE828" s="5" t="str">
        <f t="shared" si="162"/>
        <v/>
      </c>
      <c r="CG828" s="5"/>
      <c r="CH828" s="5" t="str">
        <f t="shared" si="161"/>
        <v/>
      </c>
      <c r="CI828" s="5" t="str">
        <f>IF(J828="","",IFERROR(IF(VLOOKUP(J828,J$2:J827,1,0)=0,"",""),J828))</f>
        <v/>
      </c>
      <c r="CJ828" s="22" t="str">
        <f>IF(CI828="","",(IFERROR(VLOOKUP(MID(CI828,1,1),$DA$2:DE$28,3,0),0)+IFERROR(VLOOKUP(MID(CI828,2,1),DA$2:DE$28,4,0),0)+IFERROR(VLOOKUP(MID(CI828,3,1),DA$2:DE$28,5,0),0)+(ROW(CI828)/1000000000000)))</f>
        <v/>
      </c>
      <c r="CK828" s="5"/>
      <c r="CL828" s="5">
        <v>827</v>
      </c>
      <c r="CM828" s="5" t="str">
        <f>IFERROR(VLOOKUP(CL828,CH$2:CI1904,2,0),"")</f>
        <v/>
      </c>
      <c r="CN828" s="5"/>
      <c r="CP828" s="5"/>
      <c r="DG828" s="5" t="e">
        <f>IF(REPORTE!AH$2="si",IF(C828=VALUE(REPORTE!C$22),IF(SUM(DG829:DG$1993),CONCATENATE(INT(B828),", "),INT(B828)),""),IF(C828=VALUE(REPORTE!C$21),IF(SUM(DG829:DG$1993),CONCATENATE(INT(B828),", "),INT(B828)),""))</f>
        <v>#VALUE!</v>
      </c>
      <c r="DK828" s="5"/>
      <c r="DL828" s="5"/>
      <c r="DM828" s="5"/>
      <c r="DN828" s="5"/>
    </row>
    <row r="829" spans="1:118" x14ac:dyDescent="0.25">
      <c r="A829" s="4" t="str">
        <f t="shared" ca="1" si="153"/>
        <v/>
      </c>
      <c r="B829" s="3"/>
      <c r="D829" s="1" t="str">
        <f>IFERROR(INDEX('padron cfe'!B:B,MATCH(DATOS!C829,'padron cfe'!A:A,0),1),"")</f>
        <v/>
      </c>
      <c r="H829" s="5" t="str">
        <f>IF(F829="","",IFERROR(CONCATENATE("PEUA",VLOOKUP(ESTADO,REPORTE!AV$2:AW$33,2,0),DIDTRITO_FORM,CADER_FORM,IFERROR(INDEX(BS:BS,MATCH(DAY(F829),BR:BR,0),1),DAY(F829)),IFERROR(INDEX(BS:BS,MATCH(MONTH(F829),BR:BR,0),1),MONTH(F829)),YEAR(F829),G829),""))</f>
        <v/>
      </c>
      <c r="K829" s="2" t="str">
        <f>IFERROR(INDEX('padron cfe'!C:C,MATCH(DATOS!C829,'padron cfe'!A:A,0),1),"")</f>
        <v/>
      </c>
      <c r="L829" s="4" t="str">
        <f>IFERROR(IF(VLOOKUP(J829,J$2:L828,3,0)=0,"",VLOOKUP(J829,J$2:L828,3,0)),"")</f>
        <v/>
      </c>
      <c r="M829" s="4" t="str">
        <f>IFERROR(IF(VLOOKUP(J829,J$2:M828,4,0)=0,"",VLOOKUP(J829,J$2:M828,4,0)),"")</f>
        <v/>
      </c>
      <c r="Q829" s="5" t="str">
        <f t="shared" si="163"/>
        <v/>
      </c>
      <c r="S829"/>
      <c r="T829" s="2" t="str">
        <f>IFERROR(INDEX('padron cfe'!D:D,MATCH(DATOS!C829,'padron cfe'!A:A,0),1),"")</f>
        <v/>
      </c>
      <c r="Y829" s="3"/>
      <c r="AA829" s="4" t="str">
        <f t="shared" si="154"/>
        <v/>
      </c>
      <c r="AE829" s="2" t="str">
        <f>IFERROR(IF(INDEX(AE$1:AE828,MATCH(J829,J$1:J828,0),1)=0,"",INDEX(AE$1:AE828,MATCH(J829,J$1:J828,0),1)),"")</f>
        <v/>
      </c>
      <c r="AF829" s="2" t="str">
        <f>IFERROR(IF(INDEX(AF$1:AF828,MATCH(J829,J$1:J828,0),1)=0,"",INDEX(AF$1:AF828,MATCH(J829,J$1:J828,0),1)),"")</f>
        <v/>
      </c>
      <c r="AG829" s="2" t="str">
        <f>IFERROR(IF(INDEX(AG$1:AG828,MATCH(J829,J$1:J828,0),1)=0,"",INDEX(AG$1:AG828,MATCH(J829,J$1:J828,0),1)),"")</f>
        <v/>
      </c>
      <c r="AU829" s="7"/>
      <c r="AW829" s="66"/>
      <c r="AX829" s="66"/>
      <c r="AY829" s="66"/>
      <c r="AZ829" s="78"/>
      <c r="BA829" s="66"/>
      <c r="BB829" s="66"/>
      <c r="BC829" s="4"/>
      <c r="BD829" s="69"/>
      <c r="BG829" s="9"/>
      <c r="BM829" s="7" t="str">
        <f t="shared" ca="1" si="155"/>
        <v/>
      </c>
      <c r="BN829" s="75" t="str">
        <f t="shared" si="156"/>
        <v/>
      </c>
      <c r="BO829" s="75" t="str">
        <f t="shared" si="157"/>
        <v/>
      </c>
      <c r="BT829" s="5"/>
      <c r="BU829" s="4" t="str">
        <f>IF(IFERROR(VLOOKUP(C829,C830:C$1993,1,0),"")="","",COUNTIF(C:C,C829))</f>
        <v/>
      </c>
      <c r="BW829" s="5"/>
      <c r="BX829" s="5"/>
      <c r="BY829" s="5" t="str">
        <f>IF(B829="","",IF(BU829="",1+(MAX(BY$2:BY828)),""))</f>
        <v/>
      </c>
      <c r="BZ829" s="5" t="str">
        <f t="shared" si="158"/>
        <v/>
      </c>
      <c r="CA829" s="5" t="str">
        <f t="shared" si="159"/>
        <v/>
      </c>
      <c r="CB829" s="14" t="str">
        <f t="shared" si="160"/>
        <v/>
      </c>
      <c r="CC829" s="25"/>
      <c r="CD829" s="15"/>
      <c r="CE829" s="5" t="str">
        <f t="shared" si="162"/>
        <v/>
      </c>
      <c r="CG829" s="5"/>
      <c r="CH829" s="5" t="str">
        <f t="shared" si="161"/>
        <v/>
      </c>
      <c r="CI829" s="5" t="str">
        <f>IF(J829="","",IFERROR(IF(VLOOKUP(J829,J$2:J828,1,0)=0,"",""),J829))</f>
        <v/>
      </c>
      <c r="CJ829" s="22" t="str">
        <f>IF(CI829="","",(IFERROR(VLOOKUP(MID(CI829,1,1),$DA$2:DE$28,3,0),0)+IFERROR(VLOOKUP(MID(CI829,2,1),DA$2:DE$28,4,0),0)+IFERROR(VLOOKUP(MID(CI829,3,1),DA$2:DE$28,5,0),0)+(ROW(CI829)/1000000000000)))</f>
        <v/>
      </c>
      <c r="CK829" s="5"/>
      <c r="CL829" s="5">
        <v>828</v>
      </c>
      <c r="CM829" s="5" t="str">
        <f>IFERROR(VLOOKUP(CL829,CH$2:CI1905,2,0),"")</f>
        <v/>
      </c>
      <c r="CN829" s="5"/>
      <c r="CP829" s="5"/>
      <c r="DG829" s="5" t="e">
        <f>IF(REPORTE!AH$2="si",IF(C829=VALUE(REPORTE!C$22),IF(SUM(DG830:DG$1993),CONCATENATE(INT(B829),", "),INT(B829)),""),IF(C829=VALUE(REPORTE!C$21),IF(SUM(DG830:DG$1993),CONCATENATE(INT(B829),", "),INT(B829)),""))</f>
        <v>#VALUE!</v>
      </c>
      <c r="DK829" s="5"/>
      <c r="DL829" s="5"/>
      <c r="DM829" s="5"/>
      <c r="DN829" s="5"/>
    </row>
    <row r="830" spans="1:118" x14ac:dyDescent="0.25">
      <c r="A830" s="4" t="str">
        <f t="shared" ca="1" si="153"/>
        <v/>
      </c>
      <c r="B830" s="3"/>
      <c r="D830" s="1" t="str">
        <f>IFERROR(INDEX('padron cfe'!B:B,MATCH(DATOS!C830,'padron cfe'!A:A,0),1),"")</f>
        <v/>
      </c>
      <c r="H830" s="5" t="str">
        <f>IF(F830="","",IFERROR(CONCATENATE("PEUA",VLOOKUP(ESTADO,REPORTE!AV$2:AW$33,2,0),DIDTRITO_FORM,CADER_FORM,IFERROR(INDEX(BS:BS,MATCH(DAY(F830),BR:BR,0),1),DAY(F830)),IFERROR(INDEX(BS:BS,MATCH(MONTH(F830),BR:BR,0),1),MONTH(F830)),YEAR(F830),G830),""))</f>
        <v/>
      </c>
      <c r="K830" s="2" t="str">
        <f>IFERROR(INDEX('padron cfe'!C:C,MATCH(DATOS!C830,'padron cfe'!A:A,0),1),"")</f>
        <v/>
      </c>
      <c r="L830" s="4" t="str">
        <f>IFERROR(IF(VLOOKUP(J830,J$2:L829,3,0)=0,"",VLOOKUP(J830,J$2:L829,3,0)),"")</f>
        <v/>
      </c>
      <c r="M830" s="4" t="str">
        <f>IFERROR(IF(VLOOKUP(J830,J$2:M829,4,0)=0,"",VLOOKUP(J830,J$2:M829,4,0)),"")</f>
        <v/>
      </c>
      <c r="Q830" s="5" t="str">
        <f t="shared" si="163"/>
        <v/>
      </c>
      <c r="S830"/>
      <c r="T830" s="2" t="str">
        <f>IFERROR(INDEX('padron cfe'!D:D,MATCH(DATOS!C830,'padron cfe'!A:A,0),1),"")</f>
        <v/>
      </c>
      <c r="Y830" s="3"/>
      <c r="AA830" s="4" t="str">
        <f t="shared" si="154"/>
        <v/>
      </c>
      <c r="AE830" s="2" t="str">
        <f>IFERROR(IF(INDEX(AE$1:AE829,MATCH(J830,J$1:J829,0),1)=0,"",INDEX(AE$1:AE829,MATCH(J830,J$1:J829,0),1)),"")</f>
        <v/>
      </c>
      <c r="AF830" s="2" t="str">
        <f>IFERROR(IF(INDEX(AF$1:AF829,MATCH(J830,J$1:J829,0),1)=0,"",INDEX(AF$1:AF829,MATCH(J830,J$1:J829,0),1)),"")</f>
        <v/>
      </c>
      <c r="AG830" s="2" t="str">
        <f>IFERROR(IF(INDEX(AG$1:AG829,MATCH(J830,J$1:J829,0),1)=0,"",INDEX(AG$1:AG829,MATCH(J830,J$1:J829,0),1)),"")</f>
        <v/>
      </c>
      <c r="AU830" s="7"/>
      <c r="AW830" s="66"/>
      <c r="AX830" s="66"/>
      <c r="AY830" s="66"/>
      <c r="AZ830" s="78"/>
      <c r="BA830" s="66"/>
      <c r="BB830" s="66"/>
      <c r="BC830" s="4"/>
      <c r="BD830" s="69"/>
      <c r="BG830" s="9"/>
      <c r="BM830" s="7" t="str">
        <f t="shared" ca="1" si="155"/>
        <v/>
      </c>
      <c r="BN830" s="75" t="str">
        <f t="shared" si="156"/>
        <v/>
      </c>
      <c r="BO830" s="75" t="str">
        <f t="shared" si="157"/>
        <v/>
      </c>
      <c r="BT830" s="5"/>
      <c r="BU830" s="4" t="str">
        <f>IF(IFERROR(VLOOKUP(C830,C831:C$1993,1,0),"")="","",COUNTIF(C:C,C830))</f>
        <v/>
      </c>
      <c r="BW830" s="5"/>
      <c r="BX830" s="5"/>
      <c r="BY830" s="5" t="str">
        <f>IF(B830="","",IF(BU830="",1+(MAX(BY$2:BY829)),""))</f>
        <v/>
      </c>
      <c r="BZ830" s="5" t="str">
        <f t="shared" si="158"/>
        <v/>
      </c>
      <c r="CA830" s="5" t="str">
        <f t="shared" si="159"/>
        <v/>
      </c>
      <c r="CB830" s="14" t="str">
        <f t="shared" si="160"/>
        <v/>
      </c>
      <c r="CC830" s="25"/>
      <c r="CD830" s="15"/>
      <c r="CE830" s="5" t="str">
        <f t="shared" si="162"/>
        <v/>
      </c>
      <c r="CG830" s="5"/>
      <c r="CH830" s="5" t="str">
        <f t="shared" si="161"/>
        <v/>
      </c>
      <c r="CI830" s="5" t="str">
        <f>IF(J830="","",IFERROR(IF(VLOOKUP(J830,J$2:J829,1,0)=0,"",""),J830))</f>
        <v/>
      </c>
      <c r="CJ830" s="22" t="str">
        <f>IF(CI830="","",(IFERROR(VLOOKUP(MID(CI830,1,1),$DA$2:DE$28,3,0),0)+IFERROR(VLOOKUP(MID(CI830,2,1),DA$2:DE$28,4,0),0)+IFERROR(VLOOKUP(MID(CI830,3,1),DA$2:DE$28,5,0),0)+(ROW(CI830)/1000000000000)))</f>
        <v/>
      </c>
      <c r="CK830" s="5"/>
      <c r="CL830" s="5">
        <v>829</v>
      </c>
      <c r="CM830" s="5" t="str">
        <f>IFERROR(VLOOKUP(CL830,CH$2:CI1906,2,0),"")</f>
        <v/>
      </c>
      <c r="CN830" s="5"/>
      <c r="CP830" s="5"/>
      <c r="DG830" s="5" t="e">
        <f>IF(REPORTE!AH$2="si",IF(C830=VALUE(REPORTE!C$22),IF(SUM(DG831:DG$1993),CONCATENATE(INT(B830),", "),INT(B830)),""),IF(C830=VALUE(REPORTE!C$21),IF(SUM(DG831:DG$1993),CONCATENATE(INT(B830),", "),INT(B830)),""))</f>
        <v>#VALUE!</v>
      </c>
      <c r="DK830" s="5"/>
      <c r="DL830" s="5"/>
      <c r="DM830" s="5"/>
      <c r="DN830" s="5"/>
    </row>
    <row r="831" spans="1:118" x14ac:dyDescent="0.25">
      <c r="A831" s="4" t="str">
        <f t="shared" ca="1" si="153"/>
        <v/>
      </c>
      <c r="B831" s="3"/>
      <c r="D831" s="1" t="str">
        <f>IFERROR(INDEX('padron cfe'!B:B,MATCH(DATOS!C831,'padron cfe'!A:A,0),1),"")</f>
        <v/>
      </c>
      <c r="H831" s="5" t="str">
        <f>IF(F831="","",IFERROR(CONCATENATE("PEUA",VLOOKUP(ESTADO,REPORTE!AV$2:AW$33,2,0),DIDTRITO_FORM,CADER_FORM,IFERROR(INDEX(BS:BS,MATCH(DAY(F831),BR:BR,0),1),DAY(F831)),IFERROR(INDEX(BS:BS,MATCH(MONTH(F831),BR:BR,0),1),MONTH(F831)),YEAR(F831),G831),""))</f>
        <v/>
      </c>
      <c r="K831" s="2" t="str">
        <f>IFERROR(INDEX('padron cfe'!C:C,MATCH(DATOS!C831,'padron cfe'!A:A,0),1),"")</f>
        <v/>
      </c>
      <c r="L831" s="4" t="str">
        <f>IFERROR(IF(VLOOKUP(J831,J$2:L830,3,0)=0,"",VLOOKUP(J831,J$2:L830,3,0)),"")</f>
        <v/>
      </c>
      <c r="M831" s="4" t="str">
        <f>IFERROR(IF(VLOOKUP(J831,J$2:M830,4,0)=0,"",VLOOKUP(J831,J$2:M830,4,0)),"")</f>
        <v/>
      </c>
      <c r="Q831" s="5" t="str">
        <f t="shared" si="163"/>
        <v/>
      </c>
      <c r="S831"/>
      <c r="T831" s="2" t="str">
        <f>IFERROR(INDEX('padron cfe'!D:D,MATCH(DATOS!C831,'padron cfe'!A:A,0),1),"")</f>
        <v/>
      </c>
      <c r="Y831" s="3"/>
      <c r="AA831" s="4" t="str">
        <f t="shared" si="154"/>
        <v/>
      </c>
      <c r="AE831" s="2" t="str">
        <f>IFERROR(IF(INDEX(AE$1:AE830,MATCH(J831,J$1:J830,0),1)=0,"",INDEX(AE$1:AE830,MATCH(J831,J$1:J830,0),1)),"")</f>
        <v/>
      </c>
      <c r="AF831" s="2" t="str">
        <f>IFERROR(IF(INDEX(AF$1:AF830,MATCH(J831,J$1:J830,0),1)=0,"",INDEX(AF$1:AF830,MATCH(J831,J$1:J830,0),1)),"")</f>
        <v/>
      </c>
      <c r="AG831" s="2" t="str">
        <f>IFERROR(IF(INDEX(AG$1:AG830,MATCH(J831,J$1:J830,0),1)=0,"",INDEX(AG$1:AG830,MATCH(J831,J$1:J830,0),1)),"")</f>
        <v/>
      </c>
      <c r="AU831" s="7"/>
      <c r="AW831" s="66"/>
      <c r="AX831" s="66"/>
      <c r="AY831" s="66"/>
      <c r="AZ831" s="78"/>
      <c r="BA831" s="66"/>
      <c r="BB831" s="66"/>
      <c r="BC831" s="4"/>
      <c r="BD831" s="69"/>
      <c r="BG831" s="9"/>
      <c r="BM831" s="7" t="str">
        <f t="shared" ca="1" si="155"/>
        <v/>
      </c>
      <c r="BN831" s="75" t="str">
        <f t="shared" si="156"/>
        <v/>
      </c>
      <c r="BO831" s="75" t="str">
        <f t="shared" si="157"/>
        <v/>
      </c>
      <c r="BT831" s="5"/>
      <c r="BU831" s="4" t="str">
        <f>IF(IFERROR(VLOOKUP(C831,C832:C$1993,1,0),"")="","",COUNTIF(C:C,C831))</f>
        <v/>
      </c>
      <c r="BW831" s="5"/>
      <c r="BX831" s="5"/>
      <c r="BY831" s="5" t="str">
        <f>IF(B831="","",IF(BU831="",1+(MAX(BY$2:BY830)),""))</f>
        <v/>
      </c>
      <c r="BZ831" s="5" t="str">
        <f t="shared" si="158"/>
        <v/>
      </c>
      <c r="CA831" s="5" t="str">
        <f t="shared" si="159"/>
        <v/>
      </c>
      <c r="CB831" s="14" t="str">
        <f t="shared" si="160"/>
        <v/>
      </c>
      <c r="CC831" s="25"/>
      <c r="CD831" s="15"/>
      <c r="CE831" s="5" t="str">
        <f t="shared" si="162"/>
        <v/>
      </c>
      <c r="CG831" s="5"/>
      <c r="CH831" s="5" t="str">
        <f t="shared" si="161"/>
        <v/>
      </c>
      <c r="CI831" s="5" t="str">
        <f>IF(J831="","",IFERROR(IF(VLOOKUP(J831,J$2:J830,1,0)=0,"",""),J831))</f>
        <v/>
      </c>
      <c r="CJ831" s="22" t="str">
        <f>IF(CI831="","",(IFERROR(VLOOKUP(MID(CI831,1,1),$DA$2:DE$28,3,0),0)+IFERROR(VLOOKUP(MID(CI831,2,1),DA$2:DE$28,4,0),0)+IFERROR(VLOOKUP(MID(CI831,3,1),DA$2:DE$28,5,0),0)+(ROW(CI831)/1000000000000)))</f>
        <v/>
      </c>
      <c r="CK831" s="5"/>
      <c r="CL831" s="5">
        <v>830</v>
      </c>
      <c r="CM831" s="5" t="str">
        <f>IFERROR(VLOOKUP(CL831,CH$2:CI1907,2,0),"")</f>
        <v/>
      </c>
      <c r="CN831" s="5"/>
      <c r="CP831" s="5"/>
      <c r="DG831" s="5" t="e">
        <f>IF(REPORTE!AH$2="si",IF(C831=VALUE(REPORTE!C$22),IF(SUM(DG832:DG$1993),CONCATENATE(INT(B831),", "),INT(B831)),""),IF(C831=VALUE(REPORTE!C$21),IF(SUM(DG832:DG$1993),CONCATENATE(INT(B831),", "),INT(B831)),""))</f>
        <v>#VALUE!</v>
      </c>
      <c r="DK831" s="5"/>
      <c r="DL831" s="5"/>
      <c r="DM831" s="5"/>
      <c r="DN831" s="5"/>
    </row>
    <row r="832" spans="1:118" x14ac:dyDescent="0.25">
      <c r="A832" s="4" t="str">
        <f t="shared" ca="1" si="153"/>
        <v/>
      </c>
      <c r="B832" s="3"/>
      <c r="D832" s="1" t="str">
        <f>IFERROR(INDEX('padron cfe'!B:B,MATCH(DATOS!C832,'padron cfe'!A:A,0),1),"")</f>
        <v/>
      </c>
      <c r="H832" s="5" t="str">
        <f>IF(F832="","",IFERROR(CONCATENATE("PEUA",VLOOKUP(ESTADO,REPORTE!AV$2:AW$33,2,0),DIDTRITO_FORM,CADER_FORM,IFERROR(INDEX(BS:BS,MATCH(DAY(F832),BR:BR,0),1),DAY(F832)),IFERROR(INDEX(BS:BS,MATCH(MONTH(F832),BR:BR,0),1),MONTH(F832)),YEAR(F832),G832),""))</f>
        <v/>
      </c>
      <c r="K832" s="2" t="str">
        <f>IFERROR(INDEX('padron cfe'!C:C,MATCH(DATOS!C832,'padron cfe'!A:A,0),1),"")</f>
        <v/>
      </c>
      <c r="L832" s="4" t="str">
        <f>IFERROR(IF(VLOOKUP(J832,J$2:L831,3,0)=0,"",VLOOKUP(J832,J$2:L831,3,0)),"")</f>
        <v/>
      </c>
      <c r="M832" s="4" t="str">
        <f>IFERROR(IF(VLOOKUP(J832,J$2:M831,4,0)=0,"",VLOOKUP(J832,J$2:M831,4,0)),"")</f>
        <v/>
      </c>
      <c r="Q832" s="5" t="str">
        <f t="shared" si="163"/>
        <v/>
      </c>
      <c r="S832"/>
      <c r="T832" s="2" t="str">
        <f>IFERROR(INDEX('padron cfe'!D:D,MATCH(DATOS!C832,'padron cfe'!A:A,0),1),"")</f>
        <v/>
      </c>
      <c r="Y832" s="3"/>
      <c r="AA832" s="4" t="str">
        <f t="shared" si="154"/>
        <v/>
      </c>
      <c r="AE832" s="2" t="str">
        <f>IFERROR(IF(INDEX(AE$1:AE831,MATCH(J832,J$1:J831,0),1)=0,"",INDEX(AE$1:AE831,MATCH(J832,J$1:J831,0),1)),"")</f>
        <v/>
      </c>
      <c r="AF832" s="2" t="str">
        <f>IFERROR(IF(INDEX(AF$1:AF831,MATCH(J832,J$1:J831,0),1)=0,"",INDEX(AF$1:AF831,MATCH(J832,J$1:J831,0),1)),"")</f>
        <v/>
      </c>
      <c r="AG832" s="2" t="str">
        <f>IFERROR(IF(INDEX(AG$1:AG831,MATCH(J832,J$1:J831,0),1)=0,"",INDEX(AG$1:AG831,MATCH(J832,J$1:J831,0),1)),"")</f>
        <v/>
      </c>
      <c r="AU832" s="7"/>
      <c r="AW832" s="66"/>
      <c r="AX832" s="66"/>
      <c r="AY832" s="66"/>
      <c r="AZ832" s="78"/>
      <c r="BA832" s="66"/>
      <c r="BB832" s="66"/>
      <c r="BC832" s="4"/>
      <c r="BD832" s="69"/>
      <c r="BG832" s="9"/>
      <c r="BM832" s="7" t="str">
        <f t="shared" ca="1" si="155"/>
        <v/>
      </c>
      <c r="BN832" s="75" t="str">
        <f t="shared" si="156"/>
        <v/>
      </c>
      <c r="BO832" s="75" t="str">
        <f t="shared" si="157"/>
        <v/>
      </c>
      <c r="BT832" s="5"/>
      <c r="BU832" s="4" t="str">
        <f>IF(IFERROR(VLOOKUP(C832,C833:C$1993,1,0),"")="","",COUNTIF(C:C,C832))</f>
        <v/>
      </c>
      <c r="BW832" s="5"/>
      <c r="BX832" s="5"/>
      <c r="BY832" s="5" t="str">
        <f>IF(B832="","",IF(BU832="",1+(MAX(BY$2:BY831)),""))</f>
        <v/>
      </c>
      <c r="BZ832" s="5" t="str">
        <f t="shared" si="158"/>
        <v/>
      </c>
      <c r="CA832" s="5" t="str">
        <f t="shared" si="159"/>
        <v/>
      </c>
      <c r="CB832" s="14" t="str">
        <f t="shared" si="160"/>
        <v/>
      </c>
      <c r="CC832" s="25"/>
      <c r="CD832" s="15"/>
      <c r="CE832" s="5" t="str">
        <f t="shared" si="162"/>
        <v/>
      </c>
      <c r="CG832" s="5"/>
      <c r="CH832" s="5" t="str">
        <f t="shared" si="161"/>
        <v/>
      </c>
      <c r="CI832" s="5" t="str">
        <f>IF(J832="","",IFERROR(IF(VLOOKUP(J832,J$2:J831,1,0)=0,"",""),J832))</f>
        <v/>
      </c>
      <c r="CJ832" s="22" t="str">
        <f>IF(CI832="","",(IFERROR(VLOOKUP(MID(CI832,1,1),$DA$2:DE$28,3,0),0)+IFERROR(VLOOKUP(MID(CI832,2,1),DA$2:DE$28,4,0),0)+IFERROR(VLOOKUP(MID(CI832,3,1),DA$2:DE$28,5,0),0)+(ROW(CI832)/1000000000000)))</f>
        <v/>
      </c>
      <c r="CK832" s="5"/>
      <c r="CL832" s="5">
        <v>831</v>
      </c>
      <c r="CM832" s="5" t="str">
        <f>IFERROR(VLOOKUP(CL832,CH$2:CI1908,2,0),"")</f>
        <v/>
      </c>
      <c r="CN832" s="5"/>
      <c r="CP832" s="5"/>
      <c r="DG832" s="5" t="e">
        <f>IF(REPORTE!AH$2="si",IF(C832=VALUE(REPORTE!C$22),IF(SUM(DG833:DG$1993),CONCATENATE(INT(B832),", "),INT(B832)),""),IF(C832=VALUE(REPORTE!C$21),IF(SUM(DG833:DG$1993),CONCATENATE(INT(B832),", "),INT(B832)),""))</f>
        <v>#VALUE!</v>
      </c>
      <c r="DK832" s="5"/>
      <c r="DL832" s="5"/>
      <c r="DM832" s="5"/>
      <c r="DN832" s="5"/>
    </row>
    <row r="833" spans="1:118" x14ac:dyDescent="0.25">
      <c r="A833" s="4" t="str">
        <f t="shared" ca="1" si="153"/>
        <v/>
      </c>
      <c r="B833" s="3"/>
      <c r="D833" s="1" t="str">
        <f>IFERROR(INDEX('padron cfe'!B:B,MATCH(DATOS!C833,'padron cfe'!A:A,0),1),"")</f>
        <v/>
      </c>
      <c r="H833" s="5" t="str">
        <f>IF(F833="","",IFERROR(CONCATENATE("PEUA",VLOOKUP(ESTADO,REPORTE!AV$2:AW$33,2,0),DIDTRITO_FORM,CADER_FORM,IFERROR(INDEX(BS:BS,MATCH(DAY(F833),BR:BR,0),1),DAY(F833)),IFERROR(INDEX(BS:BS,MATCH(MONTH(F833),BR:BR,0),1),MONTH(F833)),YEAR(F833),G833),""))</f>
        <v/>
      </c>
      <c r="K833" s="2" t="str">
        <f>IFERROR(INDEX('padron cfe'!C:C,MATCH(DATOS!C833,'padron cfe'!A:A,0),1),"")</f>
        <v/>
      </c>
      <c r="L833" s="4" t="str">
        <f>IFERROR(IF(VLOOKUP(J833,J$2:L832,3,0)=0,"",VLOOKUP(J833,J$2:L832,3,0)),"")</f>
        <v/>
      </c>
      <c r="M833" s="4" t="str">
        <f>IFERROR(IF(VLOOKUP(J833,J$2:M832,4,0)=0,"",VLOOKUP(J833,J$2:M832,4,0)),"")</f>
        <v/>
      </c>
      <c r="Q833" s="5" t="str">
        <f t="shared" si="163"/>
        <v/>
      </c>
      <c r="S833"/>
      <c r="T833" s="2" t="str">
        <f>IFERROR(INDEX('padron cfe'!D:D,MATCH(DATOS!C833,'padron cfe'!A:A,0),1),"")</f>
        <v/>
      </c>
      <c r="Y833" s="3"/>
      <c r="AA833" s="4" t="str">
        <f t="shared" si="154"/>
        <v/>
      </c>
      <c r="AE833" s="2" t="str">
        <f>IFERROR(IF(INDEX(AE$1:AE832,MATCH(J833,J$1:J832,0),1)=0,"",INDEX(AE$1:AE832,MATCH(J833,J$1:J832,0),1)),"")</f>
        <v/>
      </c>
      <c r="AF833" s="2" t="str">
        <f>IFERROR(IF(INDEX(AF$1:AF832,MATCH(J833,J$1:J832,0),1)=0,"",INDEX(AF$1:AF832,MATCH(J833,J$1:J832,0),1)),"")</f>
        <v/>
      </c>
      <c r="AG833" s="2" t="str">
        <f>IFERROR(IF(INDEX(AG$1:AG832,MATCH(J833,J$1:J832,0),1)=0,"",INDEX(AG$1:AG832,MATCH(J833,J$1:J832,0),1)),"")</f>
        <v/>
      </c>
      <c r="AU833" s="7"/>
      <c r="AW833" s="66"/>
      <c r="AX833" s="66"/>
      <c r="AY833" s="66"/>
      <c r="AZ833" s="78"/>
      <c r="BA833" s="66"/>
      <c r="BB833" s="66"/>
      <c r="BC833" s="4"/>
      <c r="BD833" s="69"/>
      <c r="BG833" s="9"/>
      <c r="BM833" s="7" t="str">
        <f t="shared" ca="1" si="155"/>
        <v/>
      </c>
      <c r="BN833" s="75" t="str">
        <f t="shared" si="156"/>
        <v/>
      </c>
      <c r="BO833" s="75" t="str">
        <f t="shared" si="157"/>
        <v/>
      </c>
      <c r="BT833" s="5"/>
      <c r="BU833" s="4" t="str">
        <f>IF(IFERROR(VLOOKUP(C833,C834:C$1993,1,0),"")="","",COUNTIF(C:C,C833))</f>
        <v/>
      </c>
      <c r="BW833" s="5"/>
      <c r="BX833" s="5"/>
      <c r="BY833" s="5" t="str">
        <f>IF(B833="","",IF(BU833="",1+(MAX(BY$2:BY832)),""))</f>
        <v/>
      </c>
      <c r="BZ833" s="5" t="str">
        <f t="shared" si="158"/>
        <v/>
      </c>
      <c r="CA833" s="5" t="str">
        <f t="shared" si="159"/>
        <v/>
      </c>
      <c r="CB833" s="14" t="str">
        <f t="shared" si="160"/>
        <v/>
      </c>
      <c r="CC833" s="25"/>
      <c r="CD833" s="15"/>
      <c r="CE833" s="5" t="str">
        <f t="shared" si="162"/>
        <v/>
      </c>
      <c r="CG833" s="5"/>
      <c r="CH833" s="5" t="str">
        <f t="shared" si="161"/>
        <v/>
      </c>
      <c r="CI833" s="5" t="str">
        <f>IF(J833="","",IFERROR(IF(VLOOKUP(J833,J$2:J832,1,0)=0,"",""),J833))</f>
        <v/>
      </c>
      <c r="CJ833" s="22" t="str">
        <f>IF(CI833="","",(IFERROR(VLOOKUP(MID(CI833,1,1),$DA$2:DE$28,3,0),0)+IFERROR(VLOOKUP(MID(CI833,2,1),DA$2:DE$28,4,0),0)+IFERROR(VLOOKUP(MID(CI833,3,1),DA$2:DE$28,5,0),0)+(ROW(CI833)/1000000000000)))</f>
        <v/>
      </c>
      <c r="CK833" s="5"/>
      <c r="CL833" s="5">
        <v>832</v>
      </c>
      <c r="CM833" s="5" t="str">
        <f>IFERROR(VLOOKUP(CL833,CH$2:CI1909,2,0),"")</f>
        <v/>
      </c>
      <c r="CN833" s="5"/>
      <c r="CP833" s="5"/>
      <c r="DG833" s="5" t="e">
        <f>IF(REPORTE!AH$2="si",IF(C833=VALUE(REPORTE!C$22),IF(SUM(DG834:DG$1993),CONCATENATE(INT(B833),", "),INT(B833)),""),IF(C833=VALUE(REPORTE!C$21),IF(SUM(DG834:DG$1993),CONCATENATE(INT(B833),", "),INT(B833)),""))</f>
        <v>#VALUE!</v>
      </c>
      <c r="DK833" s="5"/>
      <c r="DL833" s="5"/>
      <c r="DM833" s="5"/>
      <c r="DN833" s="5"/>
    </row>
    <row r="834" spans="1:118" x14ac:dyDescent="0.25">
      <c r="A834" s="4" t="str">
        <f t="shared" ref="A834:A897" ca="1" si="164">IF(OR(BO834="",BM834="",BM834="VENCIDO"),IF(B834="","",IF(LEN(B834)=1,"000"&amp;B834,IF(LEN(B834)=2,"00"&amp;B834,IF(LEN(B834)=3,"0"&amp;B834,B834)))),C834)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IF(F834="","",IFERROR(CONCATENATE("PEUA",VLOOKUP(ESTADO,REPORTE!AV$2:AW$33,2,0),DIDTRITO_FORM,CADER_FORM,IFERROR(INDEX(BS:BS,MATCH(DAY(F834),BR:BR,0),1),DAY(F834)),IFERROR(INDEX(BS:BS,MATCH(MONTH(F834),BR:BR,0),1),MONTH(F834)),YEAR(F834),G834),""))</f>
        <v/>
      </c>
      <c r="K834" s="2" t="str">
        <f>IFERROR(INDEX('padron cfe'!C:C,MATCH(DATOS!C834,'padron cfe'!A:A,0),1),"")</f>
        <v/>
      </c>
      <c r="L834" s="4" t="str">
        <f>IFERROR(IF(VLOOKUP(J834,J$2:L833,3,0)=0,"",VLOOKUP(J834,J$2:L833,3,0)),"")</f>
        <v/>
      </c>
      <c r="M834" s="4" t="str">
        <f>IFERROR(IF(VLOOKUP(J834,J$2:M833,4,0)=0,"",VLOOKUP(J834,J$2:M833,4,0)),"")</f>
        <v/>
      </c>
      <c r="Q834" s="5" t="str">
        <f t="shared" si="163"/>
        <v/>
      </c>
      <c r="S834"/>
      <c r="T834" s="2" t="str">
        <f>IFERROR(INDEX('padron cfe'!D:D,MATCH(DATOS!C834,'padron cfe'!A:A,0),1),"")</f>
        <v/>
      </c>
      <c r="Y834" s="3"/>
      <c r="AA834" s="4" t="str">
        <f t="shared" ref="AA834:AA897" si="165">IF(Z834="","",(Z834*0.746*365*24)*0.75+438)</f>
        <v/>
      </c>
      <c r="AE834" s="2" t="str">
        <f>IFERROR(IF(INDEX(AE$1:AE833,MATCH(J834,J$1:J833,0),1)=0,"",INDEX(AE$1:AE833,MATCH(J834,J$1:J833,0),1)),"")</f>
        <v/>
      </c>
      <c r="AF834" s="2" t="str">
        <f>IFERROR(IF(INDEX(AF$1:AF833,MATCH(J834,J$1:J833,0),1)=0,"",INDEX(AF$1:AF833,MATCH(J834,J$1:J833,0),1)),"")</f>
        <v/>
      </c>
      <c r="AG834" s="2" t="str">
        <f>IFERROR(IF(INDEX(AG$1:AG833,MATCH(J834,J$1:J833,0),1)=0,"",INDEX(AG$1:AG833,MATCH(J834,J$1:J833,0),1)),"")</f>
        <v/>
      </c>
      <c r="AU834" s="7"/>
      <c r="AW834" s="66"/>
      <c r="AX834" s="66"/>
      <c r="AY834" s="66"/>
      <c r="AZ834" s="78"/>
      <c r="BA834" s="66"/>
      <c r="BB834" s="66"/>
      <c r="BC834" s="4"/>
      <c r="BD834" s="69"/>
      <c r="BG834" s="9"/>
      <c r="BM834" s="7" t="str">
        <f t="shared" ref="BM834:BM897" ca="1" si="166">IFERROR(IF(BG834="","",IF(BC834=5,"",IF(BG834-TODAY()&gt;0,"VIGENTE","VENCIDO"))),"")</f>
        <v/>
      </c>
      <c r="BN834" s="75" t="str">
        <f t="shared" ref="BN834:BN897" si="167">IFERROR(IF(BD834=0,"",BD834/6000),"")</f>
        <v/>
      </c>
      <c r="BO834" s="75" t="str">
        <f t="shared" ref="BO834:BO897" si="168">IFERROR(IF(VALUE(AU834)&gt;VALUE(APERTURA_VENTANILLA),"OK",""),"")</f>
        <v/>
      </c>
      <c r="BT834" s="5"/>
      <c r="BU834" s="4" t="str">
        <f>IF(IFERROR(VLOOKUP(C834,C835:C$1993,1,0),"")="","",COUNTIF(C:C,C834))</f>
        <v/>
      </c>
      <c r="BW834" s="5"/>
      <c r="BX834" s="5"/>
      <c r="BY834" s="5" t="str">
        <f>IF(B834="","",IF(BU834="",1+(MAX(BY$2:BY833)),""))</f>
        <v/>
      </c>
      <c r="BZ834" s="5" t="str">
        <f t="shared" ref="BZ834:BZ897" si="169">IF(BY834="","",AA834)</f>
        <v/>
      </c>
      <c r="CA834" s="5" t="str">
        <f t="shared" ref="CA834:CA897" si="170">IF(BY834="","",H834)</f>
        <v/>
      </c>
      <c r="CB834" s="14" t="str">
        <f t="shared" ref="CB834:CB897" si="171">IF(BY834="","",C834)</f>
        <v/>
      </c>
      <c r="CC834" s="25"/>
      <c r="CD834" s="15"/>
      <c r="CE834" s="5" t="str">
        <f t="shared" si="162"/>
        <v/>
      </c>
      <c r="CG834" s="5"/>
      <c r="CH834" s="5" t="str">
        <f t="shared" ref="CH834:CH897" si="172">IFERROR(RANK(CJ834,CJ$2:CJ$1493,1),"")</f>
        <v/>
      </c>
      <c r="CI834" s="5" t="str">
        <f>IF(J834="","",IFERROR(IF(VLOOKUP(J834,J$2:J833,1,0)=0,"",""),J834))</f>
        <v/>
      </c>
      <c r="CJ834" s="22" t="str">
        <f>IF(CI834="","",(IFERROR(VLOOKUP(MID(CI834,1,1),$DA$2:DE$28,3,0),0)+IFERROR(VLOOKUP(MID(CI834,2,1),DA$2:DE$28,4,0),0)+IFERROR(VLOOKUP(MID(CI834,3,1),DA$2:DE$28,5,0),0)+(ROW(CI834)/1000000000000)))</f>
        <v/>
      </c>
      <c r="CK834" s="5"/>
      <c r="CL834" s="5">
        <v>833</v>
      </c>
      <c r="CM834" s="5" t="str">
        <f>IFERROR(VLOOKUP(CL834,CH$2:CI1910,2,0),"")</f>
        <v/>
      </c>
      <c r="CN834" s="5"/>
      <c r="CP834" s="5"/>
      <c r="DG834" s="5" t="e">
        <f>IF(REPORTE!AH$2="si",IF(C834=VALUE(REPORTE!C$22),IF(SUM(DG835:DG$1993),CONCATENATE(INT(B834),", "),INT(B834)),""),IF(C834=VALUE(REPORTE!C$21),IF(SUM(DG835:DG$1993),CONCATENATE(INT(B834),", "),INT(B834)),""))</f>
        <v>#VALUE!</v>
      </c>
      <c r="DK834" s="5"/>
      <c r="DL834" s="5"/>
      <c r="DM834" s="5"/>
      <c r="DN834" s="5"/>
    </row>
    <row r="835" spans="1:118" x14ac:dyDescent="0.25">
      <c r="A835" s="4" t="str">
        <f t="shared" ca="1" si="164"/>
        <v/>
      </c>
      <c r="B835" s="3"/>
      <c r="D835" s="1" t="str">
        <f>IFERROR(INDEX('padron cfe'!B:B,MATCH(DATOS!C835,'padron cfe'!A:A,0),1),"")</f>
        <v/>
      </c>
      <c r="H835" s="5" t="str">
        <f>IF(F835="","",IFERROR(CONCATENATE("PEUA",VLOOKUP(ESTADO,REPORTE!AV$2:AW$33,2,0),DIDTRITO_FORM,CADER_FORM,IFERROR(INDEX(BS:BS,MATCH(DAY(F835),BR:BR,0),1),DAY(F835)),IFERROR(INDEX(BS:BS,MATCH(MONTH(F835),BR:BR,0),1),MONTH(F835)),YEAR(F835),G835),""))</f>
        <v/>
      </c>
      <c r="K835" s="2" t="str">
        <f>IFERROR(INDEX('padron cfe'!C:C,MATCH(DATOS!C835,'padron cfe'!A:A,0),1),"")</f>
        <v/>
      </c>
      <c r="L835" s="4" t="str">
        <f>IFERROR(IF(VLOOKUP(J835,J$2:L834,3,0)=0,"",VLOOKUP(J835,J$2:L834,3,0)),"")</f>
        <v/>
      </c>
      <c r="M835" s="4" t="str">
        <f>IFERROR(IF(VLOOKUP(J835,J$2:M834,4,0)=0,"",VLOOKUP(J835,J$2:M834,4,0)),"")</f>
        <v/>
      </c>
      <c r="Q835" s="5" t="str">
        <f t="shared" si="163"/>
        <v/>
      </c>
      <c r="S835"/>
      <c r="T835" s="2" t="str">
        <f>IFERROR(INDEX('padron cfe'!D:D,MATCH(DATOS!C835,'padron cfe'!A:A,0),1),"")</f>
        <v/>
      </c>
      <c r="Y835" s="3"/>
      <c r="AA835" s="4" t="str">
        <f t="shared" si="165"/>
        <v/>
      </c>
      <c r="AE835" s="2" t="str">
        <f>IFERROR(IF(INDEX(AE$1:AE834,MATCH(J835,J$1:J834,0),1)=0,"",INDEX(AE$1:AE834,MATCH(J835,J$1:J834,0),1)),"")</f>
        <v/>
      </c>
      <c r="AF835" s="2" t="str">
        <f>IFERROR(IF(INDEX(AF$1:AF834,MATCH(J835,J$1:J834,0),1)=0,"",INDEX(AF$1:AF834,MATCH(J835,J$1:J834,0),1)),"")</f>
        <v/>
      </c>
      <c r="AG835" s="2" t="str">
        <f>IFERROR(IF(INDEX(AG$1:AG834,MATCH(J835,J$1:J834,0),1)=0,"",INDEX(AG$1:AG834,MATCH(J835,J$1:J834,0),1)),"")</f>
        <v/>
      </c>
      <c r="AU835" s="7"/>
      <c r="AW835" s="66"/>
      <c r="AX835" s="66"/>
      <c r="AY835" s="66"/>
      <c r="AZ835" s="78"/>
      <c r="BA835" s="66"/>
      <c r="BB835" s="66"/>
      <c r="BC835" s="4"/>
      <c r="BD835" s="69"/>
      <c r="BG835" s="9"/>
      <c r="BM835" s="7" t="str">
        <f t="shared" ca="1" si="166"/>
        <v/>
      </c>
      <c r="BN835" s="75" t="str">
        <f t="shared" si="167"/>
        <v/>
      </c>
      <c r="BO835" s="75" t="str">
        <f t="shared" si="168"/>
        <v/>
      </c>
      <c r="BT835" s="5"/>
      <c r="BU835" s="4" t="str">
        <f>IF(IFERROR(VLOOKUP(C835,C836:C$1993,1,0),"")="","",COUNTIF(C:C,C835))</f>
        <v/>
      </c>
      <c r="BW835" s="5"/>
      <c r="BX835" s="5"/>
      <c r="BY835" s="5" t="str">
        <f>IF(B835="","",IF(BU835="",1+(MAX(BY$2:BY834)),""))</f>
        <v/>
      </c>
      <c r="BZ835" s="5" t="str">
        <f t="shared" si="169"/>
        <v/>
      </c>
      <c r="CA835" s="5" t="str">
        <f t="shared" si="170"/>
        <v/>
      </c>
      <c r="CB835" s="14" t="str">
        <f t="shared" si="171"/>
        <v/>
      </c>
      <c r="CC835" s="25"/>
      <c r="CD835" s="15"/>
      <c r="CE835" s="5" t="str">
        <f t="shared" si="162"/>
        <v/>
      </c>
      <c r="CG835" s="5"/>
      <c r="CH835" s="5" t="str">
        <f t="shared" si="172"/>
        <v/>
      </c>
      <c r="CI835" s="5" t="str">
        <f>IF(J835="","",IFERROR(IF(VLOOKUP(J835,J$2:J834,1,0)=0,"",""),J835))</f>
        <v/>
      </c>
      <c r="CJ835" s="22" t="str">
        <f>IF(CI835="","",(IFERROR(VLOOKUP(MID(CI835,1,1),$DA$2:DE$28,3,0),0)+IFERROR(VLOOKUP(MID(CI835,2,1),DA$2:DE$28,4,0),0)+IFERROR(VLOOKUP(MID(CI835,3,1),DA$2:DE$28,5,0),0)+(ROW(CI835)/1000000000000)))</f>
        <v/>
      </c>
      <c r="CK835" s="5"/>
      <c r="CL835" s="5">
        <v>834</v>
      </c>
      <c r="CM835" s="5" t="str">
        <f>IFERROR(VLOOKUP(CL835,CH$2:CI1911,2,0),"")</f>
        <v/>
      </c>
      <c r="CN835" s="5"/>
      <c r="CP835" s="5"/>
      <c r="DG835" s="5" t="e">
        <f>IF(REPORTE!AH$2="si",IF(C835=VALUE(REPORTE!C$22),IF(SUM(DG836:DG$1993),CONCATENATE(INT(B835),", "),INT(B835)),""),IF(C835=VALUE(REPORTE!C$21),IF(SUM(DG836:DG$1993),CONCATENATE(INT(B835),", "),INT(B835)),""))</f>
        <v>#VALUE!</v>
      </c>
      <c r="DK835" s="5"/>
      <c r="DL835" s="5"/>
      <c r="DM835" s="5"/>
      <c r="DN835" s="5"/>
    </row>
    <row r="836" spans="1:118" x14ac:dyDescent="0.25">
      <c r="A836" s="4" t="str">
        <f t="shared" ca="1" si="164"/>
        <v/>
      </c>
      <c r="B836" s="3"/>
      <c r="D836" s="1" t="str">
        <f>IFERROR(INDEX('padron cfe'!B:B,MATCH(DATOS!C836,'padron cfe'!A:A,0),1),"")</f>
        <v/>
      </c>
      <c r="H836" s="5" t="str">
        <f>IF(F836="","",IFERROR(CONCATENATE("PEUA",VLOOKUP(ESTADO,REPORTE!AV$2:AW$33,2,0),DIDTRITO_FORM,CADER_FORM,IFERROR(INDEX(BS:BS,MATCH(DAY(F836),BR:BR,0),1),DAY(F836)),IFERROR(INDEX(BS:BS,MATCH(MONTH(F836),BR:BR,0),1),MONTH(F836)),YEAR(F836),G836),""))</f>
        <v/>
      </c>
      <c r="K836" s="2" t="str">
        <f>IFERROR(INDEX('padron cfe'!C:C,MATCH(DATOS!C836,'padron cfe'!A:A,0),1),"")</f>
        <v/>
      </c>
      <c r="L836" s="4" t="str">
        <f>IFERROR(IF(VLOOKUP(J836,J$2:L835,3,0)=0,"",VLOOKUP(J836,J$2:L835,3,0)),"")</f>
        <v/>
      </c>
      <c r="M836" s="4" t="str">
        <f>IFERROR(IF(VLOOKUP(J836,J$2:M835,4,0)=0,"",VLOOKUP(J836,J$2:M835,4,0)),"")</f>
        <v/>
      </c>
      <c r="Q836" s="5" t="str">
        <f t="shared" si="163"/>
        <v/>
      </c>
      <c r="S836"/>
      <c r="T836" s="2" t="str">
        <f>IFERROR(INDEX('padron cfe'!D:D,MATCH(DATOS!C836,'padron cfe'!A:A,0),1),"")</f>
        <v/>
      </c>
      <c r="Y836" s="3"/>
      <c r="AA836" s="4" t="str">
        <f t="shared" si="165"/>
        <v/>
      </c>
      <c r="AE836" s="2" t="str">
        <f>IFERROR(IF(INDEX(AE$1:AE835,MATCH(J836,J$1:J835,0),1)=0,"",INDEX(AE$1:AE835,MATCH(J836,J$1:J835,0),1)),"")</f>
        <v/>
      </c>
      <c r="AF836" s="2" t="str">
        <f>IFERROR(IF(INDEX(AF$1:AF835,MATCH(J836,J$1:J835,0),1)=0,"",INDEX(AF$1:AF835,MATCH(J836,J$1:J835,0),1)),"")</f>
        <v/>
      </c>
      <c r="AG836" s="2" t="str">
        <f>IFERROR(IF(INDEX(AG$1:AG835,MATCH(J836,J$1:J835,0),1)=0,"",INDEX(AG$1:AG835,MATCH(J836,J$1:J835,0),1)),"")</f>
        <v/>
      </c>
      <c r="AU836" s="7"/>
      <c r="AW836" s="66"/>
      <c r="AX836" s="66"/>
      <c r="AY836" s="66"/>
      <c r="AZ836" s="78"/>
      <c r="BA836" s="66"/>
      <c r="BB836" s="66"/>
      <c r="BC836" s="4"/>
      <c r="BD836" s="69"/>
      <c r="BG836" s="9"/>
      <c r="BM836" s="7" t="str">
        <f t="shared" ca="1" si="166"/>
        <v/>
      </c>
      <c r="BN836" s="75" t="str">
        <f t="shared" si="167"/>
        <v/>
      </c>
      <c r="BO836" s="75" t="str">
        <f t="shared" si="168"/>
        <v/>
      </c>
      <c r="BT836" s="5"/>
      <c r="BU836" s="4" t="str">
        <f>IF(IFERROR(VLOOKUP(C836,C837:C$1993,1,0),"")="","",COUNTIF(C:C,C836))</f>
        <v/>
      </c>
      <c r="BW836" s="5"/>
      <c r="BX836" s="5"/>
      <c r="BY836" s="5" t="str">
        <f>IF(B836="","",IF(BU836="",1+(MAX(BY$2:BY835)),""))</f>
        <v/>
      </c>
      <c r="BZ836" s="5" t="str">
        <f t="shared" si="169"/>
        <v/>
      </c>
      <c r="CA836" s="5" t="str">
        <f t="shared" si="170"/>
        <v/>
      </c>
      <c r="CB836" s="14" t="str">
        <f t="shared" si="171"/>
        <v/>
      </c>
      <c r="CC836" s="25"/>
      <c r="CD836" s="15"/>
      <c r="CE836" s="5" t="str">
        <f t="shared" si="162"/>
        <v/>
      </c>
      <c r="CG836" s="5"/>
      <c r="CH836" s="5" t="str">
        <f t="shared" si="172"/>
        <v/>
      </c>
      <c r="CI836" s="5" t="str">
        <f>IF(J836="","",IFERROR(IF(VLOOKUP(J836,J$2:J835,1,0)=0,"",""),J836))</f>
        <v/>
      </c>
      <c r="CJ836" s="22" t="str">
        <f>IF(CI836="","",(IFERROR(VLOOKUP(MID(CI836,1,1),$DA$2:DE$28,3,0),0)+IFERROR(VLOOKUP(MID(CI836,2,1),DA$2:DE$28,4,0),0)+IFERROR(VLOOKUP(MID(CI836,3,1),DA$2:DE$28,5,0),0)+(ROW(CI836)/1000000000000)))</f>
        <v/>
      </c>
      <c r="CK836" s="5"/>
      <c r="CL836" s="5">
        <v>835</v>
      </c>
      <c r="CM836" s="5" t="str">
        <f>IFERROR(VLOOKUP(CL836,CH$2:CI1912,2,0),"")</f>
        <v/>
      </c>
      <c r="CN836" s="5"/>
      <c r="CP836" s="5"/>
      <c r="DG836" s="5" t="e">
        <f>IF(REPORTE!AH$2="si",IF(C836=VALUE(REPORTE!C$22),IF(SUM(DG837:DG$1993),CONCATENATE(INT(B836),", "),INT(B836)),""),IF(C836=VALUE(REPORTE!C$21),IF(SUM(DG837:DG$1993),CONCATENATE(INT(B836),", "),INT(B836)),""))</f>
        <v>#VALUE!</v>
      </c>
      <c r="DK836" s="5"/>
      <c r="DL836" s="5"/>
      <c r="DM836" s="5"/>
      <c r="DN836" s="5"/>
    </row>
    <row r="837" spans="1:118" x14ac:dyDescent="0.25">
      <c r="A837" s="4" t="str">
        <f t="shared" ca="1" si="164"/>
        <v/>
      </c>
      <c r="B837" s="3"/>
      <c r="D837" s="1" t="str">
        <f>IFERROR(INDEX('padron cfe'!B:B,MATCH(DATOS!C837,'padron cfe'!A:A,0),1),"")</f>
        <v/>
      </c>
      <c r="H837" s="5" t="str">
        <f>IF(F837="","",IFERROR(CONCATENATE("PEUA",VLOOKUP(ESTADO,REPORTE!AV$2:AW$33,2,0),DIDTRITO_FORM,CADER_FORM,IFERROR(INDEX(BS:BS,MATCH(DAY(F837),BR:BR,0),1),DAY(F837)),IFERROR(INDEX(BS:BS,MATCH(MONTH(F837),BR:BR,0),1),MONTH(F837)),YEAR(F837),G837),""))</f>
        <v/>
      </c>
      <c r="K837" s="2" t="str">
        <f>IFERROR(INDEX('padron cfe'!C:C,MATCH(DATOS!C837,'padron cfe'!A:A,0),1),"")</f>
        <v/>
      </c>
      <c r="L837" s="4" t="str">
        <f>IFERROR(IF(VLOOKUP(J837,J$2:L836,3,0)=0,"",VLOOKUP(J837,J$2:L836,3,0)),"")</f>
        <v/>
      </c>
      <c r="M837" s="4" t="str">
        <f>IFERROR(IF(VLOOKUP(J837,J$2:M836,4,0)=0,"",VLOOKUP(J837,J$2:M836,4,0)),"")</f>
        <v/>
      </c>
      <c r="Q837" s="5" t="str">
        <f t="shared" si="163"/>
        <v/>
      </c>
      <c r="S837"/>
      <c r="T837" s="2" t="str">
        <f>IFERROR(INDEX('padron cfe'!D:D,MATCH(DATOS!C837,'padron cfe'!A:A,0),1),"")</f>
        <v/>
      </c>
      <c r="Y837" s="3"/>
      <c r="AA837" s="4" t="str">
        <f t="shared" si="165"/>
        <v/>
      </c>
      <c r="AE837" s="2" t="str">
        <f>IFERROR(IF(INDEX(AE$1:AE836,MATCH(J837,J$1:J836,0),1)=0,"",INDEX(AE$1:AE836,MATCH(J837,J$1:J836,0),1)),"")</f>
        <v/>
      </c>
      <c r="AF837" s="2" t="str">
        <f>IFERROR(IF(INDEX(AF$1:AF836,MATCH(J837,J$1:J836,0),1)=0,"",INDEX(AF$1:AF836,MATCH(J837,J$1:J836,0),1)),"")</f>
        <v/>
      </c>
      <c r="AG837" s="2" t="str">
        <f>IFERROR(IF(INDEX(AG$1:AG836,MATCH(J837,J$1:J836,0),1)=0,"",INDEX(AG$1:AG836,MATCH(J837,J$1:J836,0),1)),"")</f>
        <v/>
      </c>
      <c r="AU837" s="7"/>
      <c r="AW837" s="66"/>
      <c r="AX837" s="66"/>
      <c r="AY837" s="66"/>
      <c r="AZ837" s="78"/>
      <c r="BA837" s="66"/>
      <c r="BB837" s="66"/>
      <c r="BC837" s="4"/>
      <c r="BD837" s="69"/>
      <c r="BG837" s="9"/>
      <c r="BM837" s="7" t="str">
        <f t="shared" ca="1" si="166"/>
        <v/>
      </c>
      <c r="BN837" s="75" t="str">
        <f t="shared" si="167"/>
        <v/>
      </c>
      <c r="BO837" s="75" t="str">
        <f t="shared" si="168"/>
        <v/>
      </c>
      <c r="BT837" s="5"/>
      <c r="BU837" s="4" t="str">
        <f>IF(IFERROR(VLOOKUP(C837,C838:C$1993,1,0),"")="","",COUNTIF(C:C,C837))</f>
        <v/>
      </c>
      <c r="BW837" s="5"/>
      <c r="BX837" s="5"/>
      <c r="BY837" s="5" t="str">
        <f>IF(B837="","",IF(BU837="",1+(MAX(BY$2:BY836)),""))</f>
        <v/>
      </c>
      <c r="BZ837" s="5" t="str">
        <f t="shared" si="169"/>
        <v/>
      </c>
      <c r="CA837" s="5" t="str">
        <f t="shared" si="170"/>
        <v/>
      </c>
      <c r="CB837" s="14" t="str">
        <f t="shared" si="171"/>
        <v/>
      </c>
      <c r="CC837" s="25"/>
      <c r="CD837" s="15"/>
      <c r="CE837" s="5" t="str">
        <f t="shared" si="162"/>
        <v/>
      </c>
      <c r="CG837" s="5"/>
      <c r="CH837" s="5" t="str">
        <f t="shared" si="172"/>
        <v/>
      </c>
      <c r="CI837" s="5" t="str">
        <f>IF(J837="","",IFERROR(IF(VLOOKUP(J837,J$2:J836,1,0)=0,"",""),J837))</f>
        <v/>
      </c>
      <c r="CJ837" s="22" t="str">
        <f>IF(CI837="","",(IFERROR(VLOOKUP(MID(CI837,1,1),$DA$2:DE$28,3,0),0)+IFERROR(VLOOKUP(MID(CI837,2,1),DA$2:DE$28,4,0),0)+IFERROR(VLOOKUP(MID(CI837,3,1),DA$2:DE$28,5,0),0)+(ROW(CI837)/1000000000000)))</f>
        <v/>
      </c>
      <c r="CK837" s="5"/>
      <c r="CL837" s="5">
        <v>836</v>
      </c>
      <c r="CM837" s="5" t="str">
        <f>IFERROR(VLOOKUP(CL837,CH$2:CI1913,2,0),"")</f>
        <v/>
      </c>
      <c r="CN837" s="5"/>
      <c r="CP837" s="5"/>
      <c r="DG837" s="5" t="e">
        <f>IF(REPORTE!AH$2="si",IF(C837=VALUE(REPORTE!C$22),IF(SUM(DG838:DG$1993),CONCATENATE(INT(B837),", "),INT(B837)),""),IF(C837=VALUE(REPORTE!C$21),IF(SUM(DG838:DG$1993),CONCATENATE(INT(B837),", "),INT(B837)),""))</f>
        <v>#VALUE!</v>
      </c>
      <c r="DK837" s="5"/>
      <c r="DL837" s="5"/>
      <c r="DM837" s="5"/>
      <c r="DN837" s="5"/>
    </row>
    <row r="838" spans="1:118" x14ac:dyDescent="0.25">
      <c r="A838" s="4" t="str">
        <f t="shared" ca="1" si="164"/>
        <v/>
      </c>
      <c r="B838" s="3"/>
      <c r="D838" s="1" t="str">
        <f>IFERROR(INDEX('padron cfe'!B:B,MATCH(DATOS!C838,'padron cfe'!A:A,0),1),"")</f>
        <v/>
      </c>
      <c r="H838" s="5" t="str">
        <f>IF(F838="","",IFERROR(CONCATENATE("PEUA",VLOOKUP(ESTADO,REPORTE!AV$2:AW$33,2,0),DIDTRITO_FORM,CADER_FORM,IFERROR(INDEX(BS:BS,MATCH(DAY(F838),BR:BR,0),1),DAY(F838)),IFERROR(INDEX(BS:BS,MATCH(MONTH(F838),BR:BR,0),1),MONTH(F838)),YEAR(F838),G838),""))</f>
        <v/>
      </c>
      <c r="K838" s="2" t="str">
        <f>IFERROR(INDEX('padron cfe'!C:C,MATCH(DATOS!C838,'padron cfe'!A:A,0),1),"")</f>
        <v/>
      </c>
      <c r="L838" s="4" t="str">
        <f>IFERROR(IF(VLOOKUP(J838,J$2:L837,3,0)=0,"",VLOOKUP(J838,J$2:L837,3,0)),"")</f>
        <v/>
      </c>
      <c r="M838" s="4" t="str">
        <f>IFERROR(IF(VLOOKUP(J838,J$2:M837,4,0)=0,"",VLOOKUP(J838,J$2:M837,4,0)),"")</f>
        <v/>
      </c>
      <c r="Q838" s="5" t="str">
        <f t="shared" si="163"/>
        <v/>
      </c>
      <c r="S838"/>
      <c r="T838" s="2" t="str">
        <f>IFERROR(INDEX('padron cfe'!D:D,MATCH(DATOS!C838,'padron cfe'!A:A,0),1),"")</f>
        <v/>
      </c>
      <c r="Y838" s="3"/>
      <c r="AA838" s="4" t="str">
        <f t="shared" si="165"/>
        <v/>
      </c>
      <c r="AE838" s="2" t="str">
        <f>IFERROR(IF(INDEX(AE$1:AE837,MATCH(J838,J$1:J837,0),1)=0,"",INDEX(AE$1:AE837,MATCH(J838,J$1:J837,0),1)),"")</f>
        <v/>
      </c>
      <c r="AF838" s="2" t="str">
        <f>IFERROR(IF(INDEX(AF$1:AF837,MATCH(J838,J$1:J837,0),1)=0,"",INDEX(AF$1:AF837,MATCH(J838,J$1:J837,0),1)),"")</f>
        <v/>
      </c>
      <c r="AG838" s="2" t="str">
        <f>IFERROR(IF(INDEX(AG$1:AG837,MATCH(J838,J$1:J837,0),1)=0,"",INDEX(AG$1:AG837,MATCH(J838,J$1:J837,0),1)),"")</f>
        <v/>
      </c>
      <c r="AU838" s="7"/>
      <c r="AW838" s="66"/>
      <c r="AX838" s="66"/>
      <c r="AY838" s="66"/>
      <c r="AZ838" s="78"/>
      <c r="BA838" s="66"/>
      <c r="BB838" s="66"/>
      <c r="BC838" s="4"/>
      <c r="BD838" s="69"/>
      <c r="BG838" s="9"/>
      <c r="BM838" s="7" t="str">
        <f t="shared" ca="1" si="166"/>
        <v/>
      </c>
      <c r="BN838" s="75" t="str">
        <f t="shared" si="167"/>
        <v/>
      </c>
      <c r="BO838" s="75" t="str">
        <f t="shared" si="168"/>
        <v/>
      </c>
      <c r="BT838" s="5"/>
      <c r="BU838" s="4" t="str">
        <f>IF(IFERROR(VLOOKUP(C838,C839:C$1993,1,0),"")="","",COUNTIF(C:C,C838))</f>
        <v/>
      </c>
      <c r="BW838" s="5"/>
      <c r="BX838" s="5"/>
      <c r="BY838" s="5" t="str">
        <f>IF(B838="","",IF(BU838="",1+(MAX(BY$2:BY837)),""))</f>
        <v/>
      </c>
      <c r="BZ838" s="5" t="str">
        <f t="shared" si="169"/>
        <v/>
      </c>
      <c r="CA838" s="5" t="str">
        <f t="shared" si="170"/>
        <v/>
      </c>
      <c r="CB838" s="14" t="str">
        <f t="shared" si="171"/>
        <v/>
      </c>
      <c r="CC838" s="25"/>
      <c r="CD838" s="15"/>
      <c r="CE838" s="5" t="str">
        <f t="shared" si="162"/>
        <v/>
      </c>
      <c r="CG838" s="5"/>
      <c r="CH838" s="5" t="str">
        <f t="shared" si="172"/>
        <v/>
      </c>
      <c r="CI838" s="5" t="str">
        <f>IF(J838="","",IFERROR(IF(VLOOKUP(J838,J$2:J837,1,0)=0,"",""),J838))</f>
        <v/>
      </c>
      <c r="CJ838" s="22" t="str">
        <f>IF(CI838="","",(IFERROR(VLOOKUP(MID(CI838,1,1),$DA$2:DE$28,3,0),0)+IFERROR(VLOOKUP(MID(CI838,2,1),DA$2:DE$28,4,0),0)+IFERROR(VLOOKUP(MID(CI838,3,1),DA$2:DE$28,5,0),0)+(ROW(CI838)/1000000000000)))</f>
        <v/>
      </c>
      <c r="CK838" s="5"/>
      <c r="CL838" s="5">
        <v>837</v>
      </c>
      <c r="CM838" s="5" t="str">
        <f>IFERROR(VLOOKUP(CL838,CH$2:CI1914,2,0),"")</f>
        <v/>
      </c>
      <c r="CN838" s="5"/>
      <c r="CP838" s="5"/>
      <c r="DG838" s="5" t="e">
        <f>IF(REPORTE!AH$2="si",IF(C838=VALUE(REPORTE!C$22),IF(SUM(DG839:DG$1993),CONCATENATE(INT(B838),", "),INT(B838)),""),IF(C838=VALUE(REPORTE!C$21),IF(SUM(DG839:DG$1993),CONCATENATE(INT(B838),", "),INT(B838)),""))</f>
        <v>#VALUE!</v>
      </c>
      <c r="DK838" s="5"/>
      <c r="DL838" s="5"/>
      <c r="DM838" s="5"/>
      <c r="DN838" s="5"/>
    </row>
    <row r="839" spans="1:118" x14ac:dyDescent="0.25">
      <c r="A839" s="4" t="str">
        <f t="shared" ca="1" si="164"/>
        <v/>
      </c>
      <c r="B839" s="3"/>
      <c r="D839" s="1" t="str">
        <f>IFERROR(INDEX('padron cfe'!B:B,MATCH(DATOS!C839,'padron cfe'!A:A,0),1),"")</f>
        <v/>
      </c>
      <c r="H839" s="5" t="str">
        <f>IF(F839="","",IFERROR(CONCATENATE("PEUA",VLOOKUP(ESTADO,REPORTE!AV$2:AW$33,2,0),DIDTRITO_FORM,CADER_FORM,IFERROR(INDEX(BS:BS,MATCH(DAY(F839),BR:BR,0),1),DAY(F839)),IFERROR(INDEX(BS:BS,MATCH(MONTH(F839),BR:BR,0),1),MONTH(F839)),YEAR(F839),G839),""))</f>
        <v/>
      </c>
      <c r="K839" s="2" t="str">
        <f>IFERROR(INDEX('padron cfe'!C:C,MATCH(DATOS!C839,'padron cfe'!A:A,0),1),"")</f>
        <v/>
      </c>
      <c r="L839" s="4" t="str">
        <f>IFERROR(IF(VLOOKUP(J839,J$2:L838,3,0)=0,"",VLOOKUP(J839,J$2:L838,3,0)),"")</f>
        <v/>
      </c>
      <c r="M839" s="4" t="str">
        <f>IFERROR(IF(VLOOKUP(J839,J$2:M838,4,0)=0,"",VLOOKUP(J839,J$2:M838,4,0)),"")</f>
        <v/>
      </c>
      <c r="Q839" s="5" t="str">
        <f t="shared" si="163"/>
        <v/>
      </c>
      <c r="S839"/>
      <c r="T839" s="2" t="str">
        <f>IFERROR(INDEX('padron cfe'!D:D,MATCH(DATOS!C839,'padron cfe'!A:A,0),1),"")</f>
        <v/>
      </c>
      <c r="Y839" s="3"/>
      <c r="AA839" s="4" t="str">
        <f t="shared" si="165"/>
        <v/>
      </c>
      <c r="AE839" s="2" t="str">
        <f>IFERROR(IF(INDEX(AE$1:AE838,MATCH(J839,J$1:J838,0),1)=0,"",INDEX(AE$1:AE838,MATCH(J839,J$1:J838,0),1)),"")</f>
        <v/>
      </c>
      <c r="AF839" s="2" t="str">
        <f>IFERROR(IF(INDEX(AF$1:AF838,MATCH(J839,J$1:J838,0),1)=0,"",INDEX(AF$1:AF838,MATCH(J839,J$1:J838,0),1)),"")</f>
        <v/>
      </c>
      <c r="AG839" s="2" t="str">
        <f>IFERROR(IF(INDEX(AG$1:AG838,MATCH(J839,J$1:J838,0),1)=0,"",INDEX(AG$1:AG838,MATCH(J839,J$1:J838,0),1)),"")</f>
        <v/>
      </c>
      <c r="AU839" s="7"/>
      <c r="AW839" s="66"/>
      <c r="AX839" s="66"/>
      <c r="AY839" s="66"/>
      <c r="AZ839" s="78"/>
      <c r="BA839" s="66"/>
      <c r="BB839" s="66"/>
      <c r="BC839" s="4"/>
      <c r="BD839" s="69"/>
      <c r="BG839" s="9"/>
      <c r="BM839" s="7" t="str">
        <f t="shared" ca="1" si="166"/>
        <v/>
      </c>
      <c r="BN839" s="75" t="str">
        <f t="shared" si="167"/>
        <v/>
      </c>
      <c r="BO839" s="75" t="str">
        <f t="shared" si="168"/>
        <v/>
      </c>
      <c r="BT839" s="5"/>
      <c r="BU839" s="4" t="str">
        <f>IF(IFERROR(VLOOKUP(C839,C840:C$1993,1,0),"")="","",COUNTIF(C:C,C839))</f>
        <v/>
      </c>
      <c r="BW839" s="5"/>
      <c r="BX839" s="5"/>
      <c r="BY839" s="5" t="str">
        <f>IF(B839="","",IF(BU839="",1+(MAX(BY$2:BY838)),""))</f>
        <v/>
      </c>
      <c r="BZ839" s="5" t="str">
        <f t="shared" si="169"/>
        <v/>
      </c>
      <c r="CA839" s="5" t="str">
        <f t="shared" si="170"/>
        <v/>
      </c>
      <c r="CB839" s="14" t="str">
        <f t="shared" si="171"/>
        <v/>
      </c>
      <c r="CC839" s="25"/>
      <c r="CD839" s="15"/>
      <c r="CE839" s="5" t="str">
        <f t="shared" si="162"/>
        <v/>
      </c>
      <c r="CG839" s="5"/>
      <c r="CH839" s="5" t="str">
        <f t="shared" si="172"/>
        <v/>
      </c>
      <c r="CI839" s="5" t="str">
        <f>IF(J839="","",IFERROR(IF(VLOOKUP(J839,J$2:J838,1,0)=0,"",""),J839))</f>
        <v/>
      </c>
      <c r="CJ839" s="22" t="str">
        <f>IF(CI839="","",(IFERROR(VLOOKUP(MID(CI839,1,1),$DA$2:DE$28,3,0),0)+IFERROR(VLOOKUP(MID(CI839,2,1),DA$2:DE$28,4,0),0)+IFERROR(VLOOKUP(MID(CI839,3,1),DA$2:DE$28,5,0),0)+(ROW(CI839)/1000000000000)))</f>
        <v/>
      </c>
      <c r="CK839" s="5"/>
      <c r="CL839" s="5">
        <v>838</v>
      </c>
      <c r="CM839" s="5" t="str">
        <f>IFERROR(VLOOKUP(CL839,CH$2:CI1915,2,0),"")</f>
        <v/>
      </c>
      <c r="CN839" s="5"/>
      <c r="CP839" s="5"/>
      <c r="DG839" s="5" t="e">
        <f>IF(REPORTE!AH$2="si",IF(C839=VALUE(REPORTE!C$22),IF(SUM(DG840:DG$1993),CONCATENATE(INT(B839),", "),INT(B839)),""),IF(C839=VALUE(REPORTE!C$21),IF(SUM(DG840:DG$1993),CONCATENATE(INT(B839),", "),INT(B839)),""))</f>
        <v>#VALUE!</v>
      </c>
      <c r="DK839" s="5"/>
      <c r="DL839" s="5"/>
      <c r="DM839" s="5"/>
      <c r="DN839" s="5"/>
    </row>
    <row r="840" spans="1:118" x14ac:dyDescent="0.25">
      <c r="A840" s="4" t="str">
        <f t="shared" ca="1" si="164"/>
        <v/>
      </c>
      <c r="B840" s="3"/>
      <c r="D840" s="1" t="str">
        <f>IFERROR(INDEX('padron cfe'!B:B,MATCH(DATOS!C840,'padron cfe'!A:A,0),1),"")</f>
        <v/>
      </c>
      <c r="H840" s="5" t="str">
        <f>IF(F840="","",IFERROR(CONCATENATE("PEUA",VLOOKUP(ESTADO,REPORTE!AV$2:AW$33,2,0),DIDTRITO_FORM,CADER_FORM,IFERROR(INDEX(BS:BS,MATCH(DAY(F840),BR:BR,0),1),DAY(F840)),IFERROR(INDEX(BS:BS,MATCH(MONTH(F840),BR:BR,0),1),MONTH(F840)),YEAR(F840),G840),""))</f>
        <v/>
      </c>
      <c r="K840" s="2" t="str">
        <f>IFERROR(INDEX('padron cfe'!C:C,MATCH(DATOS!C840,'padron cfe'!A:A,0),1),"")</f>
        <v/>
      </c>
      <c r="L840" s="4" t="str">
        <f>IFERROR(IF(VLOOKUP(J840,J$2:L839,3,0)=0,"",VLOOKUP(J840,J$2:L839,3,0)),"")</f>
        <v/>
      </c>
      <c r="M840" s="4" t="str">
        <f>IFERROR(IF(VLOOKUP(J840,J$2:M839,4,0)=0,"",VLOOKUP(J840,J$2:M839,4,0)),"")</f>
        <v/>
      </c>
      <c r="Q840" s="5" t="str">
        <f t="shared" si="163"/>
        <v/>
      </c>
      <c r="S840"/>
      <c r="T840" s="2" t="str">
        <f>IFERROR(INDEX('padron cfe'!D:D,MATCH(DATOS!C840,'padron cfe'!A:A,0),1),"")</f>
        <v/>
      </c>
      <c r="Y840" s="3"/>
      <c r="AA840" s="4" t="str">
        <f t="shared" si="165"/>
        <v/>
      </c>
      <c r="AE840" s="2" t="str">
        <f>IFERROR(IF(INDEX(AE$1:AE839,MATCH(J840,J$1:J839,0),1)=0,"",INDEX(AE$1:AE839,MATCH(J840,J$1:J839,0),1)),"")</f>
        <v/>
      </c>
      <c r="AF840" s="2" t="str">
        <f>IFERROR(IF(INDEX(AF$1:AF839,MATCH(J840,J$1:J839,0),1)=0,"",INDEX(AF$1:AF839,MATCH(J840,J$1:J839,0),1)),"")</f>
        <v/>
      </c>
      <c r="AG840" s="2" t="str">
        <f>IFERROR(IF(INDEX(AG$1:AG839,MATCH(J840,J$1:J839,0),1)=0,"",INDEX(AG$1:AG839,MATCH(J840,J$1:J839,0),1)),"")</f>
        <v/>
      </c>
      <c r="AU840" s="7"/>
      <c r="AW840" s="66"/>
      <c r="AX840" s="66"/>
      <c r="AY840" s="66"/>
      <c r="AZ840" s="78"/>
      <c r="BA840" s="66"/>
      <c r="BB840" s="66"/>
      <c r="BC840" s="4"/>
      <c r="BD840" s="69"/>
      <c r="BG840" s="9"/>
      <c r="BM840" s="7" t="str">
        <f t="shared" ca="1" si="166"/>
        <v/>
      </c>
      <c r="BN840" s="75" t="str">
        <f t="shared" si="167"/>
        <v/>
      </c>
      <c r="BO840" s="75" t="str">
        <f t="shared" si="168"/>
        <v/>
      </c>
      <c r="BT840" s="5"/>
      <c r="BU840" s="4" t="str">
        <f>IF(IFERROR(VLOOKUP(C840,C841:C$1993,1,0),"")="","",COUNTIF(C:C,C840))</f>
        <v/>
      </c>
      <c r="BW840" s="5"/>
      <c r="BX840" s="5"/>
      <c r="BY840" s="5" t="str">
        <f>IF(B840="","",IF(BU840="",1+(MAX(BY$2:BY839)),""))</f>
        <v/>
      </c>
      <c r="BZ840" s="5" t="str">
        <f t="shared" si="169"/>
        <v/>
      </c>
      <c r="CA840" s="5" t="str">
        <f t="shared" si="170"/>
        <v/>
      </c>
      <c r="CB840" s="14" t="str">
        <f t="shared" si="171"/>
        <v/>
      </c>
      <c r="CC840" s="25"/>
      <c r="CD840" s="15"/>
      <c r="CE840" s="5" t="str">
        <f t="shared" si="162"/>
        <v/>
      </c>
      <c r="CG840" s="5"/>
      <c r="CH840" s="5" t="str">
        <f t="shared" si="172"/>
        <v/>
      </c>
      <c r="CI840" s="5" t="str">
        <f>IF(J840="","",IFERROR(IF(VLOOKUP(J840,J$2:J839,1,0)=0,"",""),J840))</f>
        <v/>
      </c>
      <c r="CJ840" s="22" t="str">
        <f>IF(CI840="","",(IFERROR(VLOOKUP(MID(CI840,1,1),$DA$2:DE$28,3,0),0)+IFERROR(VLOOKUP(MID(CI840,2,1),DA$2:DE$28,4,0),0)+IFERROR(VLOOKUP(MID(CI840,3,1),DA$2:DE$28,5,0),0)+(ROW(CI840)/1000000000000)))</f>
        <v/>
      </c>
      <c r="CK840" s="5"/>
      <c r="CL840" s="5">
        <v>839</v>
      </c>
      <c r="CM840" s="5" t="str">
        <f>IFERROR(VLOOKUP(CL840,CH$2:CI1916,2,0),"")</f>
        <v/>
      </c>
      <c r="CN840" s="5"/>
      <c r="CP840" s="5"/>
      <c r="DG840" s="5" t="e">
        <f>IF(REPORTE!AH$2="si",IF(C840=VALUE(REPORTE!C$22),IF(SUM(DG841:DG$1993),CONCATENATE(INT(B840),", "),INT(B840)),""),IF(C840=VALUE(REPORTE!C$21),IF(SUM(DG841:DG$1993),CONCATENATE(INT(B840),", "),INT(B840)),""))</f>
        <v>#VALUE!</v>
      </c>
      <c r="DK840" s="5"/>
      <c r="DL840" s="5"/>
      <c r="DM840" s="5"/>
      <c r="DN840" s="5"/>
    </row>
    <row r="841" spans="1:118" x14ac:dyDescent="0.25">
      <c r="A841" s="4" t="str">
        <f t="shared" ca="1" si="164"/>
        <v/>
      </c>
      <c r="B841" s="3"/>
      <c r="D841" s="1" t="str">
        <f>IFERROR(INDEX('padron cfe'!B:B,MATCH(DATOS!C841,'padron cfe'!A:A,0),1),"")</f>
        <v/>
      </c>
      <c r="H841" s="5" t="str">
        <f>IF(F841="","",IFERROR(CONCATENATE("PEUA",VLOOKUP(ESTADO,REPORTE!AV$2:AW$33,2,0),DIDTRITO_FORM,CADER_FORM,IFERROR(INDEX(BS:BS,MATCH(DAY(F841),BR:BR,0),1),DAY(F841)),IFERROR(INDEX(BS:BS,MATCH(MONTH(F841),BR:BR,0),1),MONTH(F841)),YEAR(F841),G841),""))</f>
        <v/>
      </c>
      <c r="K841" s="2" t="str">
        <f>IFERROR(INDEX('padron cfe'!C:C,MATCH(DATOS!C841,'padron cfe'!A:A,0),1),"")</f>
        <v/>
      </c>
      <c r="L841" s="4" t="str">
        <f>IFERROR(IF(VLOOKUP(J841,J$2:L840,3,0)=0,"",VLOOKUP(J841,J$2:L840,3,0)),"")</f>
        <v/>
      </c>
      <c r="M841" s="4" t="str">
        <f>IFERROR(IF(VLOOKUP(J841,J$2:M840,4,0)=0,"",VLOOKUP(J841,J$2:M840,4,0)),"")</f>
        <v/>
      </c>
      <c r="Q841" s="5" t="str">
        <f t="shared" si="163"/>
        <v/>
      </c>
      <c r="S841"/>
      <c r="T841" s="2" t="str">
        <f>IFERROR(INDEX('padron cfe'!D:D,MATCH(DATOS!C841,'padron cfe'!A:A,0),1),"")</f>
        <v/>
      </c>
      <c r="Y841" s="3"/>
      <c r="AA841" s="4" t="str">
        <f t="shared" si="165"/>
        <v/>
      </c>
      <c r="AE841" s="2" t="str">
        <f>IFERROR(IF(INDEX(AE$1:AE840,MATCH(J841,J$1:J840,0),1)=0,"",INDEX(AE$1:AE840,MATCH(J841,J$1:J840,0),1)),"")</f>
        <v/>
      </c>
      <c r="AF841" s="2" t="str">
        <f>IFERROR(IF(INDEX(AF$1:AF840,MATCH(J841,J$1:J840,0),1)=0,"",INDEX(AF$1:AF840,MATCH(J841,J$1:J840,0),1)),"")</f>
        <v/>
      </c>
      <c r="AG841" s="2" t="str">
        <f>IFERROR(IF(INDEX(AG$1:AG840,MATCH(J841,J$1:J840,0),1)=0,"",INDEX(AG$1:AG840,MATCH(J841,J$1:J840,0),1)),"")</f>
        <v/>
      </c>
      <c r="AU841" s="7"/>
      <c r="AW841" s="66"/>
      <c r="AX841" s="66"/>
      <c r="AY841" s="66"/>
      <c r="AZ841" s="78"/>
      <c r="BA841" s="66"/>
      <c r="BB841" s="66"/>
      <c r="BC841" s="4"/>
      <c r="BD841" s="69"/>
      <c r="BG841" s="9"/>
      <c r="BM841" s="7" t="str">
        <f t="shared" ca="1" si="166"/>
        <v/>
      </c>
      <c r="BN841" s="75" t="str">
        <f t="shared" si="167"/>
        <v/>
      </c>
      <c r="BO841" s="75" t="str">
        <f t="shared" si="168"/>
        <v/>
      </c>
      <c r="BT841" s="5"/>
      <c r="BU841" s="4" t="str">
        <f>IF(IFERROR(VLOOKUP(C841,C842:C$1993,1,0),"")="","",COUNTIF(C:C,C841))</f>
        <v/>
      </c>
      <c r="BW841" s="5"/>
      <c r="BX841" s="5"/>
      <c r="BY841" s="5" t="str">
        <f>IF(B841="","",IF(BU841="",1+(MAX(BY$2:BY840)),""))</f>
        <v/>
      </c>
      <c r="BZ841" s="5" t="str">
        <f t="shared" si="169"/>
        <v/>
      </c>
      <c r="CA841" s="5" t="str">
        <f t="shared" si="170"/>
        <v/>
      </c>
      <c r="CB841" s="14" t="str">
        <f t="shared" si="171"/>
        <v/>
      </c>
      <c r="CC841" s="25"/>
      <c r="CD841" s="15"/>
      <c r="CE841" s="5" t="str">
        <f t="shared" si="162"/>
        <v/>
      </c>
      <c r="CG841" s="5"/>
      <c r="CH841" s="5" t="str">
        <f t="shared" si="172"/>
        <v/>
      </c>
      <c r="CI841" s="5" t="str">
        <f>IF(J841="","",IFERROR(IF(VLOOKUP(J841,J$2:J840,1,0)=0,"",""),J841))</f>
        <v/>
      </c>
      <c r="CJ841" s="22" t="str">
        <f>IF(CI841="","",(IFERROR(VLOOKUP(MID(CI841,1,1),$DA$2:DE$28,3,0),0)+IFERROR(VLOOKUP(MID(CI841,2,1),DA$2:DE$28,4,0),0)+IFERROR(VLOOKUP(MID(CI841,3,1),DA$2:DE$28,5,0),0)+(ROW(CI841)/1000000000000)))</f>
        <v/>
      </c>
      <c r="CK841" s="5"/>
      <c r="CL841" s="5">
        <v>840</v>
      </c>
      <c r="CM841" s="5" t="str">
        <f>IFERROR(VLOOKUP(CL841,CH$2:CI1917,2,0),"")</f>
        <v/>
      </c>
      <c r="CN841" s="5"/>
      <c r="CP841" s="5"/>
      <c r="DG841" s="5" t="e">
        <f>IF(REPORTE!AH$2="si",IF(C841=VALUE(REPORTE!C$22),IF(SUM(DG842:DG$1993),CONCATENATE(INT(B841),", "),INT(B841)),""),IF(C841=VALUE(REPORTE!C$21),IF(SUM(DG842:DG$1993),CONCATENATE(INT(B841),", "),INT(B841)),""))</f>
        <v>#VALUE!</v>
      </c>
      <c r="DK841" s="5"/>
      <c r="DL841" s="5"/>
      <c r="DM841" s="5"/>
      <c r="DN841" s="5"/>
    </row>
    <row r="842" spans="1:118" x14ac:dyDescent="0.25">
      <c r="A842" s="4" t="str">
        <f t="shared" ca="1" si="164"/>
        <v/>
      </c>
      <c r="B842" s="3"/>
      <c r="D842" s="1" t="str">
        <f>IFERROR(INDEX('padron cfe'!B:B,MATCH(DATOS!C842,'padron cfe'!A:A,0),1),"")</f>
        <v/>
      </c>
      <c r="H842" s="5" t="str">
        <f>IF(F842="","",IFERROR(CONCATENATE("PEUA",VLOOKUP(ESTADO,REPORTE!AV$2:AW$33,2,0),DIDTRITO_FORM,CADER_FORM,IFERROR(INDEX(BS:BS,MATCH(DAY(F842),BR:BR,0),1),DAY(F842)),IFERROR(INDEX(BS:BS,MATCH(MONTH(F842),BR:BR,0),1),MONTH(F842)),YEAR(F842),G842),""))</f>
        <v/>
      </c>
      <c r="K842" s="2" t="str">
        <f>IFERROR(INDEX('padron cfe'!C:C,MATCH(DATOS!C842,'padron cfe'!A:A,0),1),"")</f>
        <v/>
      </c>
      <c r="L842" s="4" t="str">
        <f>IFERROR(IF(VLOOKUP(J842,J$2:L841,3,0)=0,"",VLOOKUP(J842,J$2:L841,3,0)),"")</f>
        <v/>
      </c>
      <c r="M842" s="4" t="str">
        <f>IFERROR(IF(VLOOKUP(J842,J$2:M841,4,0)=0,"",VLOOKUP(J842,J$2:M841,4,0)),"")</f>
        <v/>
      </c>
      <c r="Q842" s="5" t="str">
        <f t="shared" si="163"/>
        <v/>
      </c>
      <c r="S842"/>
      <c r="T842" s="2" t="str">
        <f>IFERROR(INDEX('padron cfe'!D:D,MATCH(DATOS!C842,'padron cfe'!A:A,0),1),"")</f>
        <v/>
      </c>
      <c r="Y842" s="3"/>
      <c r="AA842" s="4" t="str">
        <f t="shared" si="165"/>
        <v/>
      </c>
      <c r="AE842" s="2" t="str">
        <f>IFERROR(IF(INDEX(AE$1:AE841,MATCH(J842,J$1:J841,0),1)=0,"",INDEX(AE$1:AE841,MATCH(J842,J$1:J841,0),1)),"")</f>
        <v/>
      </c>
      <c r="AF842" s="2" t="str">
        <f>IFERROR(IF(INDEX(AF$1:AF841,MATCH(J842,J$1:J841,0),1)=0,"",INDEX(AF$1:AF841,MATCH(J842,J$1:J841,0),1)),"")</f>
        <v/>
      </c>
      <c r="AG842" s="2" t="str">
        <f>IFERROR(IF(INDEX(AG$1:AG841,MATCH(J842,J$1:J841,0),1)=0,"",INDEX(AG$1:AG841,MATCH(J842,J$1:J841,0),1)),"")</f>
        <v/>
      </c>
      <c r="AU842" s="7"/>
      <c r="AW842" s="66"/>
      <c r="AX842" s="66"/>
      <c r="AY842" s="66"/>
      <c r="AZ842" s="78"/>
      <c r="BA842" s="66"/>
      <c r="BB842" s="66"/>
      <c r="BC842" s="4"/>
      <c r="BD842" s="69"/>
      <c r="BG842" s="9"/>
      <c r="BM842" s="7" t="str">
        <f t="shared" ca="1" si="166"/>
        <v/>
      </c>
      <c r="BN842" s="75" t="str">
        <f t="shared" si="167"/>
        <v/>
      </c>
      <c r="BO842" s="75" t="str">
        <f t="shared" si="168"/>
        <v/>
      </c>
      <c r="BT842" s="5"/>
      <c r="BU842" s="4" t="str">
        <f>IF(IFERROR(VLOOKUP(C842,C843:C$1993,1,0),"")="","",COUNTIF(C:C,C842))</f>
        <v/>
      </c>
      <c r="BW842" s="5"/>
      <c r="BX842" s="5"/>
      <c r="BY842" s="5" t="str">
        <f>IF(B842="","",IF(BU842="",1+(MAX(BY$2:BY841)),""))</f>
        <v/>
      </c>
      <c r="BZ842" s="5" t="str">
        <f t="shared" si="169"/>
        <v/>
      </c>
      <c r="CA842" s="5" t="str">
        <f t="shared" si="170"/>
        <v/>
      </c>
      <c r="CB842" s="14" t="str">
        <f t="shared" si="171"/>
        <v/>
      </c>
      <c r="CC842" s="25"/>
      <c r="CD842" s="15"/>
      <c r="CE842" s="5" t="str">
        <f t="shared" si="162"/>
        <v/>
      </c>
      <c r="CG842" s="5"/>
      <c r="CH842" s="5" t="str">
        <f t="shared" si="172"/>
        <v/>
      </c>
      <c r="CI842" s="5" t="str">
        <f>IF(J842="","",IFERROR(IF(VLOOKUP(J842,J$2:J841,1,0)=0,"",""),J842))</f>
        <v/>
      </c>
      <c r="CJ842" s="22" t="str">
        <f>IF(CI842="","",(IFERROR(VLOOKUP(MID(CI842,1,1),$DA$2:DE$28,3,0),0)+IFERROR(VLOOKUP(MID(CI842,2,1),DA$2:DE$28,4,0),0)+IFERROR(VLOOKUP(MID(CI842,3,1),DA$2:DE$28,5,0),0)+(ROW(CI842)/1000000000000)))</f>
        <v/>
      </c>
      <c r="CK842" s="5"/>
      <c r="CL842" s="5">
        <v>841</v>
      </c>
      <c r="CM842" s="5" t="str">
        <f>IFERROR(VLOOKUP(CL842,CH$2:CI1918,2,0),"")</f>
        <v/>
      </c>
      <c r="CN842" s="5"/>
      <c r="CP842" s="5"/>
      <c r="DG842" s="5" t="e">
        <f>IF(REPORTE!AH$2="si",IF(C842=VALUE(REPORTE!C$22),IF(SUM(DG843:DG$1993),CONCATENATE(INT(B842),", "),INT(B842)),""),IF(C842=VALUE(REPORTE!C$21),IF(SUM(DG843:DG$1993),CONCATENATE(INT(B842),", "),INT(B842)),""))</f>
        <v>#VALUE!</v>
      </c>
      <c r="DH842" s="5" t="e">
        <f>CONCATENATE(DG842,DG843,DG844,DG845,DG846,DG847,DG848,DG849,DG850,DG851,DG852,DG853,DG854,DG855,DG856,DG857,DG858,DG859,DG860,DG861,DG862,DG863,DG864,DG865,DG866,DG867,DG868,DG869,DG870,DG871,DG872,DG873,DG874,DG875,DG876,DG877,DG878,DG879,DG880,DG881,DG882,DG883)</f>
        <v>#VALUE!</v>
      </c>
      <c r="DK842" s="5"/>
      <c r="DL842" s="5"/>
      <c r="DM842" s="5"/>
      <c r="DN842" s="5"/>
    </row>
    <row r="843" spans="1:118" x14ac:dyDescent="0.25">
      <c r="A843" s="4" t="str">
        <f t="shared" ca="1" si="164"/>
        <v/>
      </c>
      <c r="B843" s="3"/>
      <c r="D843" s="1" t="str">
        <f>IFERROR(INDEX('padron cfe'!B:B,MATCH(DATOS!C843,'padron cfe'!A:A,0),1),"")</f>
        <v/>
      </c>
      <c r="H843" s="5" t="str">
        <f>IF(F843="","",IFERROR(CONCATENATE("PEUA",VLOOKUP(ESTADO,REPORTE!AV$2:AW$33,2,0),DIDTRITO_FORM,CADER_FORM,IFERROR(INDEX(BS:BS,MATCH(DAY(F843),BR:BR,0),1),DAY(F843)),IFERROR(INDEX(BS:BS,MATCH(MONTH(F843),BR:BR,0),1),MONTH(F843)),YEAR(F843),G843),""))</f>
        <v/>
      </c>
      <c r="K843" s="2" t="str">
        <f>IFERROR(INDEX('padron cfe'!C:C,MATCH(DATOS!C843,'padron cfe'!A:A,0),1),"")</f>
        <v/>
      </c>
      <c r="L843" s="4" t="str">
        <f>IFERROR(IF(VLOOKUP(J843,J$2:L842,3,0)=0,"",VLOOKUP(J843,J$2:L842,3,0)),"")</f>
        <v/>
      </c>
      <c r="M843" s="4" t="str">
        <f>IFERROR(IF(VLOOKUP(J843,J$2:M842,4,0)=0,"",VLOOKUP(J843,J$2:M842,4,0)),"")</f>
        <v/>
      </c>
      <c r="Q843" s="5" t="str">
        <f t="shared" si="163"/>
        <v/>
      </c>
      <c r="S843"/>
      <c r="T843" s="2" t="str">
        <f>IFERROR(INDEX('padron cfe'!D:D,MATCH(DATOS!C843,'padron cfe'!A:A,0),1),"")</f>
        <v/>
      </c>
      <c r="Y843" s="3"/>
      <c r="AA843" s="4" t="str">
        <f t="shared" si="165"/>
        <v/>
      </c>
      <c r="AE843" s="2" t="str">
        <f>IFERROR(IF(INDEX(AE$1:AE842,MATCH(J843,J$1:J842,0),1)=0,"",INDEX(AE$1:AE842,MATCH(J843,J$1:J842,0),1)),"")</f>
        <v/>
      </c>
      <c r="AF843" s="2" t="str">
        <f>IFERROR(IF(INDEX(AF$1:AF842,MATCH(J843,J$1:J842,0),1)=0,"",INDEX(AF$1:AF842,MATCH(J843,J$1:J842,0),1)),"")</f>
        <v/>
      </c>
      <c r="AG843" s="2" t="str">
        <f>IFERROR(IF(INDEX(AG$1:AG842,MATCH(J843,J$1:J842,0),1)=0,"",INDEX(AG$1:AG842,MATCH(J843,J$1:J842,0),1)),"")</f>
        <v/>
      </c>
      <c r="AU843" s="7"/>
      <c r="AW843" s="66"/>
      <c r="AX843" s="66"/>
      <c r="AY843" s="66"/>
      <c r="AZ843" s="78"/>
      <c r="BA843" s="66"/>
      <c r="BB843" s="66"/>
      <c r="BC843" s="4"/>
      <c r="BD843" s="69"/>
      <c r="BG843" s="9"/>
      <c r="BM843" s="7" t="str">
        <f t="shared" ca="1" si="166"/>
        <v/>
      </c>
      <c r="BN843" s="75" t="str">
        <f t="shared" si="167"/>
        <v/>
      </c>
      <c r="BO843" s="75" t="str">
        <f t="shared" si="168"/>
        <v/>
      </c>
      <c r="BT843" s="5"/>
      <c r="BU843" s="4" t="str">
        <f>IF(IFERROR(VLOOKUP(C843,C844:C$1993,1,0),"")="","",COUNTIF(C:C,C843))</f>
        <v/>
      </c>
      <c r="BW843" s="5"/>
      <c r="BX843" s="5"/>
      <c r="BY843" s="5" t="str">
        <f>IF(B843="","",IF(BU843="",1+(MAX(BY$2:BY842)),""))</f>
        <v/>
      </c>
      <c r="BZ843" s="5" t="str">
        <f t="shared" si="169"/>
        <v/>
      </c>
      <c r="CA843" s="5" t="str">
        <f t="shared" si="170"/>
        <v/>
      </c>
      <c r="CB843" s="14" t="str">
        <f t="shared" si="171"/>
        <v/>
      </c>
      <c r="CC843" s="25"/>
      <c r="CD843" s="15"/>
      <c r="CE843" s="5" t="str">
        <f t="shared" si="162"/>
        <v/>
      </c>
      <c r="CG843" s="5"/>
      <c r="CH843" s="5" t="str">
        <f t="shared" si="172"/>
        <v/>
      </c>
      <c r="CI843" s="5" t="str">
        <f>IF(J843="","",IFERROR(IF(VLOOKUP(J843,J$2:J842,1,0)=0,"",""),J843))</f>
        <v/>
      </c>
      <c r="CJ843" s="22" t="str">
        <f>IF(CI843="","",(IFERROR(VLOOKUP(MID(CI843,1,1),$DA$2:DE$28,3,0),0)+IFERROR(VLOOKUP(MID(CI843,2,1),DA$2:DE$28,4,0),0)+IFERROR(VLOOKUP(MID(CI843,3,1),DA$2:DE$28,5,0),0)+(ROW(CI843)/1000000000000)))</f>
        <v/>
      </c>
      <c r="CK843" s="5"/>
      <c r="CL843" s="5">
        <v>842</v>
      </c>
      <c r="CM843" s="5" t="str">
        <f>IFERROR(VLOOKUP(CL843,CH$2:CI1919,2,0),"")</f>
        <v/>
      </c>
      <c r="CN843" s="5"/>
      <c r="CP843" s="5"/>
      <c r="DG843" s="5" t="e">
        <f>IF(REPORTE!AH$2="si",IF(C843=VALUE(REPORTE!C$22),IF(SUM(DG844:DG$1993),CONCATENATE(INT(B843),", "),INT(B843)),""),IF(C843=VALUE(REPORTE!C$21),IF(SUM(DG844:DG$1993),CONCATENATE(INT(B843),", "),INT(B843)),""))</f>
        <v>#VALUE!</v>
      </c>
      <c r="DK843" s="5"/>
      <c r="DL843" s="5"/>
      <c r="DM843" s="5"/>
      <c r="DN843" s="5"/>
    </row>
    <row r="844" spans="1:118" x14ac:dyDescent="0.25">
      <c r="A844" s="4" t="str">
        <f t="shared" ca="1" si="164"/>
        <v/>
      </c>
      <c r="B844" s="3"/>
      <c r="D844" s="1" t="str">
        <f>IFERROR(INDEX('padron cfe'!B:B,MATCH(DATOS!C844,'padron cfe'!A:A,0),1),"")</f>
        <v/>
      </c>
      <c r="H844" s="5" t="str">
        <f>IF(F844="","",IFERROR(CONCATENATE("PEUA",VLOOKUP(ESTADO,REPORTE!AV$2:AW$33,2,0),DIDTRITO_FORM,CADER_FORM,IFERROR(INDEX(BS:BS,MATCH(DAY(F844),BR:BR,0),1),DAY(F844)),IFERROR(INDEX(BS:BS,MATCH(MONTH(F844),BR:BR,0),1),MONTH(F844)),YEAR(F844),G844),""))</f>
        <v/>
      </c>
      <c r="K844" s="2" t="str">
        <f>IFERROR(INDEX('padron cfe'!C:C,MATCH(DATOS!C844,'padron cfe'!A:A,0),1),"")</f>
        <v/>
      </c>
      <c r="L844" s="4" t="str">
        <f>IFERROR(IF(VLOOKUP(J844,J$2:L843,3,0)=0,"",VLOOKUP(J844,J$2:L843,3,0)),"")</f>
        <v/>
      </c>
      <c r="M844" s="4" t="str">
        <f>IFERROR(IF(VLOOKUP(J844,J$2:M843,4,0)=0,"",VLOOKUP(J844,J$2:M843,4,0)),"")</f>
        <v/>
      </c>
      <c r="Q844" s="5" t="str">
        <f t="shared" si="163"/>
        <v/>
      </c>
      <c r="S844"/>
      <c r="T844" s="2" t="str">
        <f>IFERROR(INDEX('padron cfe'!D:D,MATCH(DATOS!C844,'padron cfe'!A:A,0),1),"")</f>
        <v/>
      </c>
      <c r="Y844" s="3"/>
      <c r="AA844" s="4" t="str">
        <f t="shared" si="165"/>
        <v/>
      </c>
      <c r="AE844" s="2" t="str">
        <f>IFERROR(IF(INDEX(AE$1:AE843,MATCH(J844,J$1:J843,0),1)=0,"",INDEX(AE$1:AE843,MATCH(J844,J$1:J843,0),1)),"")</f>
        <v/>
      </c>
      <c r="AF844" s="2" t="str">
        <f>IFERROR(IF(INDEX(AF$1:AF843,MATCH(J844,J$1:J843,0),1)=0,"",INDEX(AF$1:AF843,MATCH(J844,J$1:J843,0),1)),"")</f>
        <v/>
      </c>
      <c r="AG844" s="2" t="str">
        <f>IFERROR(IF(INDEX(AG$1:AG843,MATCH(J844,J$1:J843,0),1)=0,"",INDEX(AG$1:AG843,MATCH(J844,J$1:J843,0),1)),"")</f>
        <v/>
      </c>
      <c r="AU844" s="7"/>
      <c r="AW844" s="66"/>
      <c r="AX844" s="66"/>
      <c r="AY844" s="66"/>
      <c r="AZ844" s="78"/>
      <c r="BA844" s="66"/>
      <c r="BB844" s="66"/>
      <c r="BC844" s="4"/>
      <c r="BD844" s="69"/>
      <c r="BG844" s="9"/>
      <c r="BM844" s="7" t="str">
        <f t="shared" ca="1" si="166"/>
        <v/>
      </c>
      <c r="BN844" s="75" t="str">
        <f t="shared" si="167"/>
        <v/>
      </c>
      <c r="BO844" s="75" t="str">
        <f t="shared" si="168"/>
        <v/>
      </c>
      <c r="BT844" s="5"/>
      <c r="BU844" s="4" t="str">
        <f>IF(IFERROR(VLOOKUP(C844,C845:C$1993,1,0),"")="","",COUNTIF(C:C,C844))</f>
        <v/>
      </c>
      <c r="BW844" s="5"/>
      <c r="BX844" s="5"/>
      <c r="BY844" s="5" t="str">
        <f>IF(B844="","",IF(BU844="",1+(MAX(BY$2:BY843)),""))</f>
        <v/>
      </c>
      <c r="BZ844" s="5" t="str">
        <f t="shared" si="169"/>
        <v/>
      </c>
      <c r="CA844" s="5" t="str">
        <f t="shared" si="170"/>
        <v/>
      </c>
      <c r="CB844" s="14" t="str">
        <f t="shared" si="171"/>
        <v/>
      </c>
      <c r="CC844" s="25"/>
      <c r="CD844" s="15"/>
      <c r="CE844" s="5" t="str">
        <f t="shared" si="162"/>
        <v/>
      </c>
      <c r="CG844" s="5"/>
      <c r="CH844" s="5" t="str">
        <f t="shared" si="172"/>
        <v/>
      </c>
      <c r="CI844" s="5" t="str">
        <f>IF(J844="","",IFERROR(IF(VLOOKUP(J844,J$2:J843,1,0)=0,"",""),J844))</f>
        <v/>
      </c>
      <c r="CJ844" s="22" t="str">
        <f>IF(CI844="","",(IFERROR(VLOOKUP(MID(CI844,1,1),$DA$2:DE$28,3,0),0)+IFERROR(VLOOKUP(MID(CI844,2,1),DA$2:DE$28,4,0),0)+IFERROR(VLOOKUP(MID(CI844,3,1),DA$2:DE$28,5,0),0)+(ROW(CI844)/1000000000000)))</f>
        <v/>
      </c>
      <c r="CK844" s="5"/>
      <c r="CL844" s="5">
        <v>843</v>
      </c>
      <c r="CM844" s="5" t="str">
        <f>IFERROR(VLOOKUP(CL844,CH$2:CI1920,2,0),"")</f>
        <v/>
      </c>
      <c r="CN844" s="5"/>
      <c r="CP844" s="5"/>
      <c r="DG844" s="5" t="e">
        <f>IF(REPORTE!AH$2="si",IF(C844=VALUE(REPORTE!C$22),IF(SUM(DG845:DG$1993),CONCATENATE(INT(B844),", "),INT(B844)),""),IF(C844=VALUE(REPORTE!C$21),IF(SUM(DG845:DG$1993),CONCATENATE(INT(B844),", "),INT(B844)),""))</f>
        <v>#VALUE!</v>
      </c>
      <c r="DK844" s="5"/>
      <c r="DL844" s="5"/>
      <c r="DM844" s="5"/>
      <c r="DN844" s="5"/>
    </row>
    <row r="845" spans="1:118" x14ac:dyDescent="0.25">
      <c r="A845" s="4" t="str">
        <f t="shared" ca="1" si="164"/>
        <v/>
      </c>
      <c r="B845" s="3"/>
      <c r="D845" s="1" t="str">
        <f>IFERROR(INDEX('padron cfe'!B:B,MATCH(DATOS!C845,'padron cfe'!A:A,0),1),"")</f>
        <v/>
      </c>
      <c r="H845" s="5" t="str">
        <f>IF(F845="","",IFERROR(CONCATENATE("PEUA",VLOOKUP(ESTADO,REPORTE!AV$2:AW$33,2,0),DIDTRITO_FORM,CADER_FORM,IFERROR(INDEX(BS:BS,MATCH(DAY(F845),BR:BR,0),1),DAY(F845)),IFERROR(INDEX(BS:BS,MATCH(MONTH(F845),BR:BR,0),1),MONTH(F845)),YEAR(F845),G845),""))</f>
        <v/>
      </c>
      <c r="K845" s="2" t="str">
        <f>IFERROR(INDEX('padron cfe'!C:C,MATCH(DATOS!C845,'padron cfe'!A:A,0),1),"")</f>
        <v/>
      </c>
      <c r="L845" s="4" t="str">
        <f>IFERROR(IF(VLOOKUP(J845,J$2:L844,3,0)=0,"",VLOOKUP(J845,J$2:L844,3,0)),"")</f>
        <v/>
      </c>
      <c r="M845" s="4" t="str">
        <f>IFERROR(IF(VLOOKUP(J845,J$2:M844,4,0)=0,"",VLOOKUP(J845,J$2:M844,4,0)),"")</f>
        <v/>
      </c>
      <c r="Q845" s="5" t="str">
        <f t="shared" si="163"/>
        <v/>
      </c>
      <c r="S845"/>
      <c r="T845" s="2" t="str">
        <f>IFERROR(INDEX('padron cfe'!D:D,MATCH(DATOS!C845,'padron cfe'!A:A,0),1),"")</f>
        <v/>
      </c>
      <c r="Y845" s="3"/>
      <c r="AA845" s="4" t="str">
        <f t="shared" si="165"/>
        <v/>
      </c>
      <c r="AE845" s="2" t="str">
        <f>IFERROR(IF(INDEX(AE$1:AE844,MATCH(J845,J$1:J844,0),1)=0,"",INDEX(AE$1:AE844,MATCH(J845,J$1:J844,0),1)),"")</f>
        <v/>
      </c>
      <c r="AF845" s="2" t="str">
        <f>IFERROR(IF(INDEX(AF$1:AF844,MATCH(J845,J$1:J844,0),1)=0,"",INDEX(AF$1:AF844,MATCH(J845,J$1:J844,0),1)),"")</f>
        <v/>
      </c>
      <c r="AG845" s="2" t="str">
        <f>IFERROR(IF(INDEX(AG$1:AG844,MATCH(J845,J$1:J844,0),1)=0,"",INDEX(AG$1:AG844,MATCH(J845,J$1:J844,0),1)),"")</f>
        <v/>
      </c>
      <c r="AU845" s="7"/>
      <c r="AW845" s="66"/>
      <c r="AX845" s="66"/>
      <c r="AY845" s="66"/>
      <c r="AZ845" s="78"/>
      <c r="BA845" s="66"/>
      <c r="BB845" s="66"/>
      <c r="BC845" s="4"/>
      <c r="BD845" s="69"/>
      <c r="BG845" s="9"/>
      <c r="BM845" s="7" t="str">
        <f t="shared" ca="1" si="166"/>
        <v/>
      </c>
      <c r="BN845" s="75" t="str">
        <f t="shared" si="167"/>
        <v/>
      </c>
      <c r="BO845" s="75" t="str">
        <f t="shared" si="168"/>
        <v/>
      </c>
      <c r="BT845" s="5"/>
      <c r="BU845" s="4" t="str">
        <f>IF(IFERROR(VLOOKUP(C845,C846:C$1993,1,0),"")="","",COUNTIF(C:C,C845))</f>
        <v/>
      </c>
      <c r="BW845" s="5"/>
      <c r="BX845" s="5"/>
      <c r="BY845" s="5" t="str">
        <f>IF(B845="","",IF(BU845="",1+(MAX(BY$2:BY844)),""))</f>
        <v/>
      </c>
      <c r="BZ845" s="5" t="str">
        <f t="shared" si="169"/>
        <v/>
      </c>
      <c r="CA845" s="5" t="str">
        <f t="shared" si="170"/>
        <v/>
      </c>
      <c r="CB845" s="14" t="str">
        <f t="shared" si="171"/>
        <v/>
      </c>
      <c r="CC845" s="25"/>
      <c r="CD845" s="15"/>
      <c r="CE845" s="5" t="str">
        <f t="shared" si="162"/>
        <v/>
      </c>
      <c r="CG845" s="5"/>
      <c r="CH845" s="5" t="str">
        <f t="shared" si="172"/>
        <v/>
      </c>
      <c r="CI845" s="5" t="str">
        <f>IF(J845="","",IFERROR(IF(VLOOKUP(J845,J$2:J844,1,0)=0,"",""),J845))</f>
        <v/>
      </c>
      <c r="CJ845" s="22" t="str">
        <f>IF(CI845="","",(IFERROR(VLOOKUP(MID(CI845,1,1),$DA$2:DE$28,3,0),0)+IFERROR(VLOOKUP(MID(CI845,2,1),DA$2:DE$28,4,0),0)+IFERROR(VLOOKUP(MID(CI845,3,1),DA$2:DE$28,5,0),0)+(ROW(CI845)/1000000000000)))</f>
        <v/>
      </c>
      <c r="CK845" s="5"/>
      <c r="CL845" s="5">
        <v>844</v>
      </c>
      <c r="CM845" s="5" t="str">
        <f>IFERROR(VLOOKUP(CL845,CH$2:CI1921,2,0),"")</f>
        <v/>
      </c>
      <c r="CN845" s="5"/>
      <c r="CP845" s="5"/>
      <c r="DG845" s="5" t="e">
        <f>IF(REPORTE!AH$2="si",IF(C845=VALUE(REPORTE!C$22),IF(SUM(DG846:DG$1993),CONCATENATE(INT(B845),", "),INT(B845)),""),IF(C845=VALUE(REPORTE!C$21),IF(SUM(DG846:DG$1993),CONCATENATE(INT(B845),", "),INT(B845)),""))</f>
        <v>#VALUE!</v>
      </c>
      <c r="DK845" s="5"/>
      <c r="DL845" s="5"/>
      <c r="DM845" s="5"/>
      <c r="DN845" s="5"/>
    </row>
    <row r="846" spans="1:118" x14ac:dyDescent="0.25">
      <c r="A846" s="4" t="str">
        <f t="shared" ca="1" si="164"/>
        <v/>
      </c>
      <c r="B846" s="3"/>
      <c r="D846" s="1" t="str">
        <f>IFERROR(INDEX('padron cfe'!B:B,MATCH(DATOS!C846,'padron cfe'!A:A,0),1),"")</f>
        <v/>
      </c>
      <c r="H846" s="5" t="str">
        <f>IF(F846="","",IFERROR(CONCATENATE("PEUA",VLOOKUP(ESTADO,REPORTE!AV$2:AW$33,2,0),DIDTRITO_FORM,CADER_FORM,IFERROR(INDEX(BS:BS,MATCH(DAY(F846),BR:BR,0),1),DAY(F846)),IFERROR(INDEX(BS:BS,MATCH(MONTH(F846),BR:BR,0),1),MONTH(F846)),YEAR(F846),G846),""))</f>
        <v/>
      </c>
      <c r="K846" s="2" t="str">
        <f>IFERROR(INDEX('padron cfe'!C:C,MATCH(DATOS!C846,'padron cfe'!A:A,0),1),"")</f>
        <v/>
      </c>
      <c r="L846" s="4" t="str">
        <f>IFERROR(IF(VLOOKUP(J846,J$2:L845,3,0)=0,"",VLOOKUP(J846,J$2:L845,3,0)),"")</f>
        <v/>
      </c>
      <c r="M846" s="4" t="str">
        <f>IFERROR(IF(VLOOKUP(J846,J$2:M845,4,0)=0,"",VLOOKUP(J846,J$2:M845,4,0)),"")</f>
        <v/>
      </c>
      <c r="Q846" s="5" t="str">
        <f t="shared" si="163"/>
        <v/>
      </c>
      <c r="S846"/>
      <c r="T846" s="2" t="str">
        <f>IFERROR(INDEX('padron cfe'!D:D,MATCH(DATOS!C846,'padron cfe'!A:A,0),1),"")</f>
        <v/>
      </c>
      <c r="Y846" s="3"/>
      <c r="AA846" s="4" t="str">
        <f t="shared" si="165"/>
        <v/>
      </c>
      <c r="AE846" s="2" t="str">
        <f>IFERROR(IF(INDEX(AE$1:AE845,MATCH(J846,J$1:J845,0),1)=0,"",INDEX(AE$1:AE845,MATCH(J846,J$1:J845,0),1)),"")</f>
        <v/>
      </c>
      <c r="AF846" s="2" t="str">
        <f>IFERROR(IF(INDEX(AF$1:AF845,MATCH(J846,J$1:J845,0),1)=0,"",INDEX(AF$1:AF845,MATCH(J846,J$1:J845,0),1)),"")</f>
        <v/>
      </c>
      <c r="AG846" s="2" t="str">
        <f>IFERROR(IF(INDEX(AG$1:AG845,MATCH(J846,J$1:J845,0),1)=0,"",INDEX(AG$1:AG845,MATCH(J846,J$1:J845,0),1)),"")</f>
        <v/>
      </c>
      <c r="AU846" s="7"/>
      <c r="AW846" s="66"/>
      <c r="AX846" s="66"/>
      <c r="AY846" s="66"/>
      <c r="AZ846" s="78"/>
      <c r="BA846" s="66"/>
      <c r="BB846" s="66"/>
      <c r="BC846" s="4"/>
      <c r="BD846" s="69"/>
      <c r="BG846" s="9"/>
      <c r="BM846" s="7" t="str">
        <f t="shared" ca="1" si="166"/>
        <v/>
      </c>
      <c r="BN846" s="75" t="str">
        <f t="shared" si="167"/>
        <v/>
      </c>
      <c r="BO846" s="75" t="str">
        <f t="shared" si="168"/>
        <v/>
      </c>
      <c r="BT846" s="5"/>
      <c r="BU846" s="4" t="str">
        <f>IF(IFERROR(VLOOKUP(C846,C847:C$1993,1,0),"")="","",COUNTIF(C:C,C846))</f>
        <v/>
      </c>
      <c r="BW846" s="5"/>
      <c r="BX846" s="5"/>
      <c r="BY846" s="5" t="str">
        <f>IF(B846="","",IF(BU846="",1+(MAX(BY$2:BY845)),""))</f>
        <v/>
      </c>
      <c r="BZ846" s="5" t="str">
        <f t="shared" si="169"/>
        <v/>
      </c>
      <c r="CA846" s="5" t="str">
        <f t="shared" si="170"/>
        <v/>
      </c>
      <c r="CB846" s="14" t="str">
        <f t="shared" si="171"/>
        <v/>
      </c>
      <c r="CC846" s="25"/>
      <c r="CD846" s="15"/>
      <c r="CE846" s="5" t="str">
        <f t="shared" si="162"/>
        <v/>
      </c>
      <c r="CG846" s="5"/>
      <c r="CH846" s="5" t="str">
        <f t="shared" si="172"/>
        <v/>
      </c>
      <c r="CI846" s="5" t="str">
        <f>IF(J846="","",IFERROR(IF(VLOOKUP(J846,J$2:J845,1,0)=0,"",""),J846))</f>
        <v/>
      </c>
      <c r="CJ846" s="22" t="str">
        <f>IF(CI846="","",(IFERROR(VLOOKUP(MID(CI846,1,1),$DA$2:DE$28,3,0),0)+IFERROR(VLOOKUP(MID(CI846,2,1),DA$2:DE$28,4,0),0)+IFERROR(VLOOKUP(MID(CI846,3,1),DA$2:DE$28,5,0),0)+(ROW(CI846)/1000000000000)))</f>
        <v/>
      </c>
      <c r="CK846" s="5"/>
      <c r="CL846" s="5">
        <v>845</v>
      </c>
      <c r="CM846" s="5" t="str">
        <f>IFERROR(VLOOKUP(CL846,CH$2:CI1922,2,0),"")</f>
        <v/>
      </c>
      <c r="CN846" s="5"/>
      <c r="CP846" s="5"/>
      <c r="DG846" s="5" t="e">
        <f>IF(REPORTE!AH$2="si",IF(C846=VALUE(REPORTE!C$22),IF(SUM(DG847:DG$1993),CONCATENATE(INT(B846),", "),INT(B846)),""),IF(C846=VALUE(REPORTE!C$21),IF(SUM(DG847:DG$1993),CONCATENATE(INT(B846),", "),INT(B846)),""))</f>
        <v>#VALUE!</v>
      </c>
      <c r="DK846" s="5"/>
      <c r="DL846" s="5"/>
      <c r="DM846" s="5"/>
      <c r="DN846" s="5"/>
    </row>
    <row r="847" spans="1:118" x14ac:dyDescent="0.25">
      <c r="A847" s="4" t="str">
        <f t="shared" ca="1" si="164"/>
        <v/>
      </c>
      <c r="B847" s="3"/>
      <c r="D847" s="1" t="str">
        <f>IFERROR(INDEX('padron cfe'!B:B,MATCH(DATOS!C847,'padron cfe'!A:A,0),1),"")</f>
        <v/>
      </c>
      <c r="H847" s="5" t="str">
        <f>IF(F847="","",IFERROR(CONCATENATE("PEUA",VLOOKUP(ESTADO,REPORTE!AV$2:AW$33,2,0),DIDTRITO_FORM,CADER_FORM,IFERROR(INDEX(BS:BS,MATCH(DAY(F847),BR:BR,0),1),DAY(F847)),IFERROR(INDEX(BS:BS,MATCH(MONTH(F847),BR:BR,0),1),MONTH(F847)),YEAR(F847),G847),""))</f>
        <v/>
      </c>
      <c r="K847" s="2" t="str">
        <f>IFERROR(INDEX('padron cfe'!C:C,MATCH(DATOS!C847,'padron cfe'!A:A,0),1),"")</f>
        <v/>
      </c>
      <c r="L847" s="4" t="str">
        <f>IFERROR(IF(VLOOKUP(J847,J$2:L846,3,0)=0,"",VLOOKUP(J847,J$2:L846,3,0)),"")</f>
        <v/>
      </c>
      <c r="M847" s="4" t="str">
        <f>IFERROR(IF(VLOOKUP(J847,J$2:M846,4,0)=0,"",VLOOKUP(J847,J$2:M846,4,0)),"")</f>
        <v/>
      </c>
      <c r="Q847" s="5" t="str">
        <f t="shared" si="163"/>
        <v/>
      </c>
      <c r="S847"/>
      <c r="T847" s="2" t="str">
        <f>IFERROR(INDEX('padron cfe'!D:D,MATCH(DATOS!C847,'padron cfe'!A:A,0),1),"")</f>
        <v/>
      </c>
      <c r="Y847" s="3"/>
      <c r="AA847" s="4" t="str">
        <f t="shared" si="165"/>
        <v/>
      </c>
      <c r="AE847" s="2" t="str">
        <f>IFERROR(IF(INDEX(AE$1:AE846,MATCH(J847,J$1:J846,0),1)=0,"",INDEX(AE$1:AE846,MATCH(J847,J$1:J846,0),1)),"")</f>
        <v/>
      </c>
      <c r="AF847" s="2" t="str">
        <f>IFERROR(IF(INDEX(AF$1:AF846,MATCH(J847,J$1:J846,0),1)=0,"",INDEX(AF$1:AF846,MATCH(J847,J$1:J846,0),1)),"")</f>
        <v/>
      </c>
      <c r="AG847" s="2" t="str">
        <f>IFERROR(IF(INDEX(AG$1:AG846,MATCH(J847,J$1:J846,0),1)=0,"",INDEX(AG$1:AG846,MATCH(J847,J$1:J846,0),1)),"")</f>
        <v/>
      </c>
      <c r="AU847" s="7"/>
      <c r="AW847" s="66"/>
      <c r="AX847" s="66"/>
      <c r="AY847" s="66"/>
      <c r="AZ847" s="78"/>
      <c r="BA847" s="66"/>
      <c r="BB847" s="66"/>
      <c r="BC847" s="4"/>
      <c r="BD847" s="69"/>
      <c r="BG847" s="9"/>
      <c r="BM847" s="7" t="str">
        <f t="shared" ca="1" si="166"/>
        <v/>
      </c>
      <c r="BN847" s="75" t="str">
        <f t="shared" si="167"/>
        <v/>
      </c>
      <c r="BO847" s="75" t="str">
        <f t="shared" si="168"/>
        <v/>
      </c>
      <c r="BT847" s="5"/>
      <c r="BU847" s="4" t="str">
        <f>IF(IFERROR(VLOOKUP(C847,C848:C$1993,1,0),"")="","",COUNTIF(C:C,C847))</f>
        <v/>
      </c>
      <c r="BW847" s="5"/>
      <c r="BX847" s="5"/>
      <c r="BY847" s="5" t="str">
        <f>IF(B847="","",IF(BU847="",1+(MAX(BY$2:BY846)),""))</f>
        <v/>
      </c>
      <c r="BZ847" s="5" t="str">
        <f t="shared" si="169"/>
        <v/>
      </c>
      <c r="CA847" s="5" t="str">
        <f t="shared" si="170"/>
        <v/>
      </c>
      <c r="CB847" s="14" t="str">
        <f t="shared" si="171"/>
        <v/>
      </c>
      <c r="CC847" s="25"/>
      <c r="CD847" s="15"/>
      <c r="CE847" s="5" t="str">
        <f t="shared" si="162"/>
        <v/>
      </c>
      <c r="CG847" s="5"/>
      <c r="CH847" s="5" t="str">
        <f t="shared" si="172"/>
        <v/>
      </c>
      <c r="CI847" s="5" t="str">
        <f>IF(J847="","",IFERROR(IF(VLOOKUP(J847,J$2:J846,1,0)=0,"",""),J847))</f>
        <v/>
      </c>
      <c r="CJ847" s="22" t="str">
        <f>IF(CI847="","",(IFERROR(VLOOKUP(MID(CI847,1,1),$DA$2:DE$28,3,0),0)+IFERROR(VLOOKUP(MID(CI847,2,1),DA$2:DE$28,4,0),0)+IFERROR(VLOOKUP(MID(CI847,3,1),DA$2:DE$28,5,0),0)+(ROW(CI847)/1000000000000)))</f>
        <v/>
      </c>
      <c r="CK847" s="5"/>
      <c r="CL847" s="5">
        <v>846</v>
      </c>
      <c r="CM847" s="5" t="str">
        <f>IFERROR(VLOOKUP(CL847,CH$2:CI1923,2,0),"")</f>
        <v/>
      </c>
      <c r="CN847" s="5"/>
      <c r="CP847" s="5"/>
      <c r="DG847" s="5" t="e">
        <f>IF(REPORTE!AH$2="si",IF(C847=VALUE(REPORTE!C$22),IF(SUM(DG848:DG$1993),CONCATENATE(INT(B847),", "),INT(B847)),""),IF(C847=VALUE(REPORTE!C$21),IF(SUM(DG848:DG$1993),CONCATENATE(INT(B847),", "),INT(B847)),""))</f>
        <v>#VALUE!</v>
      </c>
      <c r="DK847" s="5"/>
      <c r="DL847" s="5"/>
      <c r="DM847" s="5"/>
      <c r="DN847" s="5"/>
    </row>
    <row r="848" spans="1:118" x14ac:dyDescent="0.25">
      <c r="A848" s="4" t="str">
        <f t="shared" ca="1" si="164"/>
        <v/>
      </c>
      <c r="B848" s="3"/>
      <c r="D848" s="1" t="str">
        <f>IFERROR(INDEX('padron cfe'!B:B,MATCH(DATOS!C848,'padron cfe'!A:A,0),1),"")</f>
        <v/>
      </c>
      <c r="H848" s="5" t="str">
        <f>IF(F848="","",IFERROR(CONCATENATE("PEUA",VLOOKUP(ESTADO,REPORTE!AV$2:AW$33,2,0),DIDTRITO_FORM,CADER_FORM,IFERROR(INDEX(BS:BS,MATCH(DAY(F848),BR:BR,0),1),DAY(F848)),IFERROR(INDEX(BS:BS,MATCH(MONTH(F848),BR:BR,0),1),MONTH(F848)),YEAR(F848),G848),""))</f>
        <v/>
      </c>
      <c r="K848" s="2" t="str">
        <f>IFERROR(INDEX('padron cfe'!C:C,MATCH(DATOS!C848,'padron cfe'!A:A,0),1),"")</f>
        <v/>
      </c>
      <c r="L848" s="4" t="str">
        <f>IFERROR(IF(VLOOKUP(J848,J$2:L847,3,0)=0,"",VLOOKUP(J848,J$2:L847,3,0)),"")</f>
        <v/>
      </c>
      <c r="M848" s="4" t="str">
        <f>IFERROR(IF(VLOOKUP(J848,J$2:M847,4,0)=0,"",VLOOKUP(J848,J$2:M847,4,0)),"")</f>
        <v/>
      </c>
      <c r="Q848" s="5" t="str">
        <f t="shared" si="163"/>
        <v/>
      </c>
      <c r="S848"/>
      <c r="T848" s="2" t="str">
        <f>IFERROR(INDEX('padron cfe'!D:D,MATCH(DATOS!C848,'padron cfe'!A:A,0),1),"")</f>
        <v/>
      </c>
      <c r="Y848" s="3"/>
      <c r="AA848" s="4" t="str">
        <f t="shared" si="165"/>
        <v/>
      </c>
      <c r="AE848" s="2" t="str">
        <f>IFERROR(IF(INDEX(AE$1:AE847,MATCH(J848,J$1:J847,0),1)=0,"",INDEX(AE$1:AE847,MATCH(J848,J$1:J847,0),1)),"")</f>
        <v/>
      </c>
      <c r="AF848" s="2" t="str">
        <f>IFERROR(IF(INDEX(AF$1:AF847,MATCH(J848,J$1:J847,0),1)=0,"",INDEX(AF$1:AF847,MATCH(J848,J$1:J847,0),1)),"")</f>
        <v/>
      </c>
      <c r="AG848" s="2" t="str">
        <f>IFERROR(IF(INDEX(AG$1:AG847,MATCH(J848,J$1:J847,0),1)=0,"",INDEX(AG$1:AG847,MATCH(J848,J$1:J847,0),1)),"")</f>
        <v/>
      </c>
      <c r="AU848" s="7"/>
      <c r="AW848" s="66"/>
      <c r="AX848" s="66"/>
      <c r="AY848" s="66"/>
      <c r="AZ848" s="78"/>
      <c r="BA848" s="66"/>
      <c r="BB848" s="66"/>
      <c r="BC848" s="4"/>
      <c r="BD848" s="69"/>
      <c r="BG848" s="9"/>
      <c r="BM848" s="7" t="str">
        <f t="shared" ca="1" si="166"/>
        <v/>
      </c>
      <c r="BN848" s="75" t="str">
        <f t="shared" si="167"/>
        <v/>
      </c>
      <c r="BO848" s="75" t="str">
        <f t="shared" si="168"/>
        <v/>
      </c>
      <c r="BT848" s="5"/>
      <c r="BU848" s="4" t="str">
        <f>IF(IFERROR(VLOOKUP(C848,C849:C$1993,1,0),"")="","",COUNTIF(C:C,C848))</f>
        <v/>
      </c>
      <c r="BW848" s="5"/>
      <c r="BX848" s="5"/>
      <c r="BY848" s="5" t="str">
        <f>IF(B848="","",IF(BU848="",1+(MAX(BY$2:BY847)),""))</f>
        <v/>
      </c>
      <c r="BZ848" s="5" t="str">
        <f t="shared" si="169"/>
        <v/>
      </c>
      <c r="CA848" s="5" t="str">
        <f t="shared" si="170"/>
        <v/>
      </c>
      <c r="CB848" s="14" t="str">
        <f t="shared" si="171"/>
        <v/>
      </c>
      <c r="CC848" s="25"/>
      <c r="CD848" s="15"/>
      <c r="CE848" s="5" t="str">
        <f t="shared" si="162"/>
        <v/>
      </c>
      <c r="CG848" s="5"/>
      <c r="CH848" s="5" t="str">
        <f t="shared" si="172"/>
        <v/>
      </c>
      <c r="CI848" s="5" t="str">
        <f>IF(J848="","",IFERROR(IF(VLOOKUP(J848,J$2:J847,1,0)=0,"",""),J848))</f>
        <v/>
      </c>
      <c r="CJ848" s="22" t="str">
        <f>IF(CI848="","",(IFERROR(VLOOKUP(MID(CI848,1,1),$DA$2:DE$28,3,0),0)+IFERROR(VLOOKUP(MID(CI848,2,1),DA$2:DE$28,4,0),0)+IFERROR(VLOOKUP(MID(CI848,3,1),DA$2:DE$28,5,0),0)+(ROW(CI848)/1000000000000)))</f>
        <v/>
      </c>
      <c r="CK848" s="5"/>
      <c r="CL848" s="5">
        <v>847</v>
      </c>
      <c r="CM848" s="5" t="str">
        <f>IFERROR(VLOOKUP(CL848,CH$2:CI1924,2,0),"")</f>
        <v/>
      </c>
      <c r="CN848" s="5"/>
      <c r="CP848" s="5"/>
      <c r="DG848" s="5" t="e">
        <f>IF(REPORTE!AH$2="si",IF(C848=VALUE(REPORTE!C$22),IF(SUM(DG849:DG$1993),CONCATENATE(INT(B848),", "),INT(B848)),""),IF(C848=VALUE(REPORTE!C$21),IF(SUM(DG849:DG$1993),CONCATENATE(INT(B848),", "),INT(B848)),""))</f>
        <v>#VALUE!</v>
      </c>
      <c r="DK848" s="5"/>
      <c r="DL848" s="5"/>
      <c r="DM848" s="5"/>
      <c r="DN848" s="5"/>
    </row>
    <row r="849" spans="1:118" x14ac:dyDescent="0.25">
      <c r="A849" s="4" t="str">
        <f t="shared" ca="1" si="164"/>
        <v/>
      </c>
      <c r="B849" s="3"/>
      <c r="D849" s="1" t="str">
        <f>IFERROR(INDEX('padron cfe'!B:B,MATCH(DATOS!C849,'padron cfe'!A:A,0),1),"")</f>
        <v/>
      </c>
      <c r="H849" s="5" t="str">
        <f>IF(F849="","",IFERROR(CONCATENATE("PEUA",VLOOKUP(ESTADO,REPORTE!AV$2:AW$33,2,0),DIDTRITO_FORM,CADER_FORM,IFERROR(INDEX(BS:BS,MATCH(DAY(F849),BR:BR,0),1),DAY(F849)),IFERROR(INDEX(BS:BS,MATCH(MONTH(F849),BR:BR,0),1),MONTH(F849)),YEAR(F849),G849),""))</f>
        <v/>
      </c>
      <c r="K849" s="2" t="str">
        <f>IFERROR(INDEX('padron cfe'!C:C,MATCH(DATOS!C849,'padron cfe'!A:A,0),1),"")</f>
        <v/>
      </c>
      <c r="L849" s="4" t="str">
        <f>IFERROR(IF(VLOOKUP(J849,J$2:L848,3,0)=0,"",VLOOKUP(J849,J$2:L848,3,0)),"")</f>
        <v/>
      </c>
      <c r="M849" s="4" t="str">
        <f>IFERROR(IF(VLOOKUP(J849,J$2:M848,4,0)=0,"",VLOOKUP(J849,J$2:M848,4,0)),"")</f>
        <v/>
      </c>
      <c r="Q849" s="5" t="str">
        <f t="shared" si="163"/>
        <v/>
      </c>
      <c r="S849"/>
      <c r="T849" s="2" t="str">
        <f>IFERROR(INDEX('padron cfe'!D:D,MATCH(DATOS!C849,'padron cfe'!A:A,0),1),"")</f>
        <v/>
      </c>
      <c r="Y849" s="3"/>
      <c r="AA849" s="4" t="str">
        <f t="shared" si="165"/>
        <v/>
      </c>
      <c r="AE849" s="2" t="str">
        <f>IFERROR(IF(INDEX(AE$1:AE848,MATCH(J849,J$1:J848,0),1)=0,"",INDEX(AE$1:AE848,MATCH(J849,J$1:J848,0),1)),"")</f>
        <v/>
      </c>
      <c r="AF849" s="2" t="str">
        <f>IFERROR(IF(INDEX(AF$1:AF848,MATCH(J849,J$1:J848,0),1)=0,"",INDEX(AF$1:AF848,MATCH(J849,J$1:J848,0),1)),"")</f>
        <v/>
      </c>
      <c r="AG849" s="2" t="str">
        <f>IFERROR(IF(INDEX(AG$1:AG848,MATCH(J849,J$1:J848,0),1)=0,"",INDEX(AG$1:AG848,MATCH(J849,J$1:J848,0),1)),"")</f>
        <v/>
      </c>
      <c r="AU849" s="7"/>
      <c r="AW849" s="66"/>
      <c r="AX849" s="66"/>
      <c r="AY849" s="66"/>
      <c r="AZ849" s="78"/>
      <c r="BA849" s="66"/>
      <c r="BB849" s="66"/>
      <c r="BC849" s="4"/>
      <c r="BD849" s="69"/>
      <c r="BG849" s="9"/>
      <c r="BM849" s="7" t="str">
        <f t="shared" ca="1" si="166"/>
        <v/>
      </c>
      <c r="BN849" s="75" t="str">
        <f t="shared" si="167"/>
        <v/>
      </c>
      <c r="BO849" s="75" t="str">
        <f t="shared" si="168"/>
        <v/>
      </c>
      <c r="BT849" s="5"/>
      <c r="BU849" s="4" t="str">
        <f>IF(IFERROR(VLOOKUP(C849,C850:C$1993,1,0),"")="","",COUNTIF(C:C,C849))</f>
        <v/>
      </c>
      <c r="BW849" s="5"/>
      <c r="BX849" s="5"/>
      <c r="BY849" s="5" t="str">
        <f>IF(B849="","",IF(BU849="",1+(MAX(BY$2:BY848)),""))</f>
        <v/>
      </c>
      <c r="BZ849" s="5" t="str">
        <f t="shared" si="169"/>
        <v/>
      </c>
      <c r="CA849" s="5" t="str">
        <f t="shared" si="170"/>
        <v/>
      </c>
      <c r="CB849" s="14" t="str">
        <f t="shared" si="171"/>
        <v/>
      </c>
      <c r="CC849" s="25"/>
      <c r="CD849" s="15"/>
      <c r="CE849" s="5" t="str">
        <f t="shared" si="162"/>
        <v/>
      </c>
      <c r="CG849" s="5"/>
      <c r="CH849" s="5" t="str">
        <f t="shared" si="172"/>
        <v/>
      </c>
      <c r="CI849" s="5" t="str">
        <f>IF(J849="","",IFERROR(IF(VLOOKUP(J849,J$2:J848,1,0)=0,"",""),J849))</f>
        <v/>
      </c>
      <c r="CJ849" s="22" t="str">
        <f>IF(CI849="","",(IFERROR(VLOOKUP(MID(CI849,1,1),$DA$2:DE$28,3,0),0)+IFERROR(VLOOKUP(MID(CI849,2,1),DA$2:DE$28,4,0),0)+IFERROR(VLOOKUP(MID(CI849,3,1),DA$2:DE$28,5,0),0)+(ROW(CI849)/1000000000000)))</f>
        <v/>
      </c>
      <c r="CK849" s="5"/>
      <c r="CL849" s="5">
        <v>848</v>
      </c>
      <c r="CM849" s="5" t="str">
        <f>IFERROR(VLOOKUP(CL849,CH$2:CI1925,2,0),"")</f>
        <v/>
      </c>
      <c r="CN849" s="5"/>
      <c r="CP849" s="5"/>
      <c r="DG849" s="5" t="e">
        <f>IF(REPORTE!AH$2="si",IF(C849=VALUE(REPORTE!C$22),IF(SUM(DG850:DG$1993),CONCATENATE(INT(B849),", "),INT(B849)),""),IF(C849=VALUE(REPORTE!C$21),IF(SUM(DG850:DG$1993),CONCATENATE(INT(B849),", "),INT(B849)),""))</f>
        <v>#VALUE!</v>
      </c>
      <c r="DK849" s="5"/>
      <c r="DL849" s="5"/>
      <c r="DM849" s="5"/>
      <c r="DN849" s="5"/>
    </row>
    <row r="850" spans="1:118" x14ac:dyDescent="0.25">
      <c r="A850" s="4" t="str">
        <f t="shared" ca="1" si="164"/>
        <v/>
      </c>
      <c r="B850" s="3"/>
      <c r="D850" s="1" t="str">
        <f>IFERROR(INDEX('padron cfe'!B:B,MATCH(DATOS!C850,'padron cfe'!A:A,0),1),"")</f>
        <v/>
      </c>
      <c r="H850" s="5" t="str">
        <f>IF(F850="","",IFERROR(CONCATENATE("PEUA",VLOOKUP(ESTADO,REPORTE!AV$2:AW$33,2,0),DIDTRITO_FORM,CADER_FORM,IFERROR(INDEX(BS:BS,MATCH(DAY(F850),BR:BR,0),1),DAY(F850)),IFERROR(INDEX(BS:BS,MATCH(MONTH(F850),BR:BR,0),1),MONTH(F850)),YEAR(F850),G850),""))</f>
        <v/>
      </c>
      <c r="K850" s="2" t="str">
        <f>IFERROR(INDEX('padron cfe'!C:C,MATCH(DATOS!C850,'padron cfe'!A:A,0),1),"")</f>
        <v/>
      </c>
      <c r="L850" s="4" t="str">
        <f>IFERROR(IF(VLOOKUP(J850,J$2:L849,3,0)=0,"",VLOOKUP(J850,J$2:L849,3,0)),"")</f>
        <v/>
      </c>
      <c r="M850" s="4" t="str">
        <f>IFERROR(IF(VLOOKUP(J850,J$2:M849,4,0)=0,"",VLOOKUP(J850,J$2:M849,4,0)),"")</f>
        <v/>
      </c>
      <c r="Q850" s="5" t="str">
        <f t="shared" si="163"/>
        <v/>
      </c>
      <c r="S850"/>
      <c r="T850" s="2" t="str">
        <f>IFERROR(INDEX('padron cfe'!D:D,MATCH(DATOS!C850,'padron cfe'!A:A,0),1),"")</f>
        <v/>
      </c>
      <c r="Y850" s="3"/>
      <c r="AA850" s="4" t="str">
        <f t="shared" si="165"/>
        <v/>
      </c>
      <c r="AE850" s="2" t="str">
        <f>IFERROR(IF(INDEX(AE$1:AE849,MATCH(J850,J$1:J849,0),1)=0,"",INDEX(AE$1:AE849,MATCH(J850,J$1:J849,0),1)),"")</f>
        <v/>
      </c>
      <c r="AF850" s="2" t="str">
        <f>IFERROR(IF(INDEX(AF$1:AF849,MATCH(J850,J$1:J849,0),1)=0,"",INDEX(AF$1:AF849,MATCH(J850,J$1:J849,0),1)),"")</f>
        <v/>
      </c>
      <c r="AG850" s="2" t="str">
        <f>IFERROR(IF(INDEX(AG$1:AG849,MATCH(J850,J$1:J849,0),1)=0,"",INDEX(AG$1:AG849,MATCH(J850,J$1:J849,0),1)),"")</f>
        <v/>
      </c>
      <c r="AU850" s="7"/>
      <c r="AW850" s="66"/>
      <c r="AX850" s="66"/>
      <c r="AY850" s="66"/>
      <c r="AZ850" s="78"/>
      <c r="BA850" s="66"/>
      <c r="BB850" s="66"/>
      <c r="BC850" s="4"/>
      <c r="BD850" s="69"/>
      <c r="BG850" s="9"/>
      <c r="BM850" s="7" t="str">
        <f t="shared" ca="1" si="166"/>
        <v/>
      </c>
      <c r="BN850" s="75" t="str">
        <f t="shared" si="167"/>
        <v/>
      </c>
      <c r="BO850" s="75" t="str">
        <f t="shared" si="168"/>
        <v/>
      </c>
      <c r="BT850" s="5"/>
      <c r="BU850" s="4" t="str">
        <f>IF(IFERROR(VLOOKUP(C850,C851:C$1993,1,0),"")="","",COUNTIF(C:C,C850))</f>
        <v/>
      </c>
      <c r="BW850" s="5"/>
      <c r="BX850" s="5"/>
      <c r="BY850" s="5" t="str">
        <f>IF(B850="","",IF(BU850="",1+(MAX(BY$2:BY849)),""))</f>
        <v/>
      </c>
      <c r="BZ850" s="5" t="str">
        <f t="shared" si="169"/>
        <v/>
      </c>
      <c r="CA850" s="5" t="str">
        <f t="shared" si="170"/>
        <v/>
      </c>
      <c r="CB850" s="14" t="str">
        <f t="shared" si="171"/>
        <v/>
      </c>
      <c r="CC850" s="25"/>
      <c r="CD850" s="15"/>
      <c r="CE850" s="5" t="str">
        <f t="shared" si="162"/>
        <v/>
      </c>
      <c r="CG850" s="5"/>
      <c r="CH850" s="5" t="str">
        <f t="shared" si="172"/>
        <v/>
      </c>
      <c r="CI850" s="5" t="str">
        <f>IF(J850="","",IFERROR(IF(VLOOKUP(J850,J$2:J849,1,0)=0,"",""),J850))</f>
        <v/>
      </c>
      <c r="CJ850" s="22" t="str">
        <f>IF(CI850="","",(IFERROR(VLOOKUP(MID(CI850,1,1),$DA$2:DE$28,3,0),0)+IFERROR(VLOOKUP(MID(CI850,2,1),DA$2:DE$28,4,0),0)+IFERROR(VLOOKUP(MID(CI850,3,1),DA$2:DE$28,5,0),0)+(ROW(CI850)/1000000000000)))</f>
        <v/>
      </c>
      <c r="CK850" s="5"/>
      <c r="CL850" s="5">
        <v>849</v>
      </c>
      <c r="CM850" s="5" t="str">
        <f>IFERROR(VLOOKUP(CL850,CH$2:CI1926,2,0),"")</f>
        <v/>
      </c>
      <c r="CN850" s="5"/>
      <c r="CP850" s="5"/>
      <c r="DG850" s="5" t="e">
        <f>IF(REPORTE!AH$2="si",IF(C850=VALUE(REPORTE!C$22),IF(SUM(DG851:DG$1993),CONCATENATE(INT(B850),", "),INT(B850)),""),IF(C850=VALUE(REPORTE!C$21),IF(SUM(DG851:DG$1993),CONCATENATE(INT(B850),", "),INT(B850)),""))</f>
        <v>#VALUE!</v>
      </c>
      <c r="DK850" s="5"/>
      <c r="DL850" s="5"/>
      <c r="DM850" s="5"/>
      <c r="DN850" s="5"/>
    </row>
    <row r="851" spans="1:118" x14ac:dyDescent="0.25">
      <c r="A851" s="4" t="str">
        <f t="shared" ca="1" si="164"/>
        <v/>
      </c>
      <c r="B851" s="3"/>
      <c r="D851" s="1" t="str">
        <f>IFERROR(INDEX('padron cfe'!B:B,MATCH(DATOS!C851,'padron cfe'!A:A,0),1),"")</f>
        <v/>
      </c>
      <c r="H851" s="5" t="str">
        <f>IF(F851="","",IFERROR(CONCATENATE("PEUA",VLOOKUP(ESTADO,REPORTE!AV$2:AW$33,2,0),DIDTRITO_FORM,CADER_FORM,IFERROR(INDEX(BS:BS,MATCH(DAY(F851),BR:BR,0),1),DAY(F851)),IFERROR(INDEX(BS:BS,MATCH(MONTH(F851),BR:BR,0),1),MONTH(F851)),YEAR(F851),G851),""))</f>
        <v/>
      </c>
      <c r="K851" s="2" t="str">
        <f>IFERROR(INDEX('padron cfe'!C:C,MATCH(DATOS!C851,'padron cfe'!A:A,0),1),"")</f>
        <v/>
      </c>
      <c r="L851" s="4" t="str">
        <f>IFERROR(IF(VLOOKUP(J851,J$2:L850,3,0)=0,"",VLOOKUP(J851,J$2:L850,3,0)),"")</f>
        <v/>
      </c>
      <c r="M851" s="4" t="str">
        <f>IFERROR(IF(VLOOKUP(J851,J$2:M850,4,0)=0,"",VLOOKUP(J851,J$2:M850,4,0)),"")</f>
        <v/>
      </c>
      <c r="Q851" s="5" t="str">
        <f t="shared" si="163"/>
        <v/>
      </c>
      <c r="S851"/>
      <c r="T851" s="2" t="str">
        <f>IFERROR(INDEX('padron cfe'!D:D,MATCH(DATOS!C851,'padron cfe'!A:A,0),1),"")</f>
        <v/>
      </c>
      <c r="Y851" s="3"/>
      <c r="AA851" s="4" t="str">
        <f t="shared" si="165"/>
        <v/>
      </c>
      <c r="AE851" s="2" t="str">
        <f>IFERROR(IF(INDEX(AE$1:AE850,MATCH(J851,J$1:J850,0),1)=0,"",INDEX(AE$1:AE850,MATCH(J851,J$1:J850,0),1)),"")</f>
        <v/>
      </c>
      <c r="AF851" s="2" t="str">
        <f>IFERROR(IF(INDEX(AF$1:AF850,MATCH(J851,J$1:J850,0),1)=0,"",INDEX(AF$1:AF850,MATCH(J851,J$1:J850,0),1)),"")</f>
        <v/>
      </c>
      <c r="AG851" s="2" t="str">
        <f>IFERROR(IF(INDEX(AG$1:AG850,MATCH(J851,J$1:J850,0),1)=0,"",INDEX(AG$1:AG850,MATCH(J851,J$1:J850,0),1)),"")</f>
        <v/>
      </c>
      <c r="AU851" s="7"/>
      <c r="AW851" s="66"/>
      <c r="AX851" s="66"/>
      <c r="AY851" s="66"/>
      <c r="AZ851" s="78"/>
      <c r="BA851" s="66"/>
      <c r="BB851" s="66"/>
      <c r="BC851" s="4"/>
      <c r="BD851" s="69"/>
      <c r="BG851" s="9"/>
      <c r="BM851" s="7" t="str">
        <f t="shared" ca="1" si="166"/>
        <v/>
      </c>
      <c r="BN851" s="75" t="str">
        <f t="shared" si="167"/>
        <v/>
      </c>
      <c r="BO851" s="75" t="str">
        <f t="shared" si="168"/>
        <v/>
      </c>
      <c r="BT851" s="5"/>
      <c r="BU851" s="4" t="str">
        <f>IF(IFERROR(VLOOKUP(C851,C852:C$1993,1,0),"")="","",COUNTIF(C:C,C851))</f>
        <v/>
      </c>
      <c r="BW851" s="5"/>
      <c r="BX851" s="5"/>
      <c r="BY851" s="5" t="str">
        <f>IF(B851="","",IF(BU851="",1+(MAX(BY$2:BY850)),""))</f>
        <v/>
      </c>
      <c r="BZ851" s="5" t="str">
        <f t="shared" si="169"/>
        <v/>
      </c>
      <c r="CA851" s="5" t="str">
        <f t="shared" si="170"/>
        <v/>
      </c>
      <c r="CB851" s="14" t="str">
        <f t="shared" si="171"/>
        <v/>
      </c>
      <c r="CC851" s="25"/>
      <c r="CD851" s="15"/>
      <c r="CE851" s="5" t="str">
        <f t="shared" si="162"/>
        <v/>
      </c>
      <c r="CG851" s="5"/>
      <c r="CH851" s="5" t="str">
        <f t="shared" si="172"/>
        <v/>
      </c>
      <c r="CI851" s="5" t="str">
        <f>IF(J851="","",IFERROR(IF(VLOOKUP(J851,J$2:J850,1,0)=0,"",""),J851))</f>
        <v/>
      </c>
      <c r="CJ851" s="22" t="str">
        <f>IF(CI851="","",(IFERROR(VLOOKUP(MID(CI851,1,1),$DA$2:DE$28,3,0),0)+IFERROR(VLOOKUP(MID(CI851,2,1),DA$2:DE$28,4,0),0)+IFERROR(VLOOKUP(MID(CI851,3,1),DA$2:DE$28,5,0),0)+(ROW(CI851)/1000000000000)))</f>
        <v/>
      </c>
      <c r="CK851" s="5"/>
      <c r="CL851" s="5">
        <v>850</v>
      </c>
      <c r="CM851" s="5" t="str">
        <f>IFERROR(VLOOKUP(CL851,CH$2:CI1927,2,0),"")</f>
        <v/>
      </c>
      <c r="CN851" s="5"/>
      <c r="CP851" s="5"/>
      <c r="DG851" s="5" t="e">
        <f>IF(REPORTE!AH$2="si",IF(C851=VALUE(REPORTE!C$22),IF(SUM(DG852:DG$1993),CONCATENATE(INT(B851),", "),INT(B851)),""),IF(C851=VALUE(REPORTE!C$21),IF(SUM(DG852:DG$1993),CONCATENATE(INT(B851),", "),INT(B851)),""))</f>
        <v>#VALUE!</v>
      </c>
      <c r="DK851" s="5"/>
      <c r="DL851" s="5"/>
      <c r="DM851" s="5"/>
      <c r="DN851" s="5"/>
    </row>
    <row r="852" spans="1:118" x14ac:dyDescent="0.25">
      <c r="A852" s="4" t="str">
        <f t="shared" ca="1" si="164"/>
        <v/>
      </c>
      <c r="B852" s="3"/>
      <c r="D852" s="1" t="str">
        <f>IFERROR(INDEX('padron cfe'!B:B,MATCH(DATOS!C852,'padron cfe'!A:A,0),1),"")</f>
        <v/>
      </c>
      <c r="H852" s="5" t="str">
        <f>IF(F852="","",IFERROR(CONCATENATE("PEUA",VLOOKUP(ESTADO,REPORTE!AV$2:AW$33,2,0),DIDTRITO_FORM,CADER_FORM,IFERROR(INDEX(BS:BS,MATCH(DAY(F852),BR:BR,0),1),DAY(F852)),IFERROR(INDEX(BS:BS,MATCH(MONTH(F852),BR:BR,0),1),MONTH(F852)),YEAR(F852),G852),""))</f>
        <v/>
      </c>
      <c r="K852" s="2" t="str">
        <f>IFERROR(INDEX('padron cfe'!C:C,MATCH(DATOS!C852,'padron cfe'!A:A,0),1),"")</f>
        <v/>
      </c>
      <c r="L852" s="4" t="str">
        <f>IFERROR(IF(VLOOKUP(J852,J$2:L851,3,0)=0,"",VLOOKUP(J852,J$2:L851,3,0)),"")</f>
        <v/>
      </c>
      <c r="M852" s="4" t="str">
        <f>IFERROR(IF(VLOOKUP(J852,J$2:M851,4,0)=0,"",VLOOKUP(J852,J$2:M851,4,0)),"")</f>
        <v/>
      </c>
      <c r="Q852" s="5" t="str">
        <f t="shared" si="163"/>
        <v/>
      </c>
      <c r="S852"/>
      <c r="T852" s="2" t="str">
        <f>IFERROR(INDEX('padron cfe'!D:D,MATCH(DATOS!C852,'padron cfe'!A:A,0),1),"")</f>
        <v/>
      </c>
      <c r="Y852" s="3"/>
      <c r="AA852" s="4" t="str">
        <f t="shared" si="165"/>
        <v/>
      </c>
      <c r="AE852" s="2" t="str">
        <f>IFERROR(IF(INDEX(AE$1:AE851,MATCH(J852,J$1:J851,0),1)=0,"",INDEX(AE$1:AE851,MATCH(J852,J$1:J851,0),1)),"")</f>
        <v/>
      </c>
      <c r="AF852" s="2" t="str">
        <f>IFERROR(IF(INDEX(AF$1:AF851,MATCH(J852,J$1:J851,0),1)=0,"",INDEX(AF$1:AF851,MATCH(J852,J$1:J851,0),1)),"")</f>
        <v/>
      </c>
      <c r="AG852" s="2" t="str">
        <f>IFERROR(IF(INDEX(AG$1:AG851,MATCH(J852,J$1:J851,0),1)=0,"",INDEX(AG$1:AG851,MATCH(J852,J$1:J851,0),1)),"")</f>
        <v/>
      </c>
      <c r="AU852" s="7"/>
      <c r="AW852" s="66"/>
      <c r="AX852" s="66"/>
      <c r="AY852" s="66"/>
      <c r="AZ852" s="78"/>
      <c r="BA852" s="66"/>
      <c r="BB852" s="66"/>
      <c r="BC852" s="4"/>
      <c r="BD852" s="69"/>
      <c r="BG852" s="9"/>
      <c r="BM852" s="7" t="str">
        <f t="shared" ca="1" si="166"/>
        <v/>
      </c>
      <c r="BN852" s="75" t="str">
        <f t="shared" si="167"/>
        <v/>
      </c>
      <c r="BO852" s="75" t="str">
        <f t="shared" si="168"/>
        <v/>
      </c>
      <c r="BT852" s="5"/>
      <c r="BU852" s="4" t="str">
        <f>IF(IFERROR(VLOOKUP(C852,C853:C$1993,1,0),"")="","",COUNTIF(C:C,C852))</f>
        <v/>
      </c>
      <c r="BW852" s="5"/>
      <c r="BX852" s="5"/>
      <c r="BY852" s="5" t="str">
        <f>IF(B852="","",IF(BU852="",1+(MAX(BY$2:BY851)),""))</f>
        <v/>
      </c>
      <c r="BZ852" s="5" t="str">
        <f t="shared" si="169"/>
        <v/>
      </c>
      <c r="CA852" s="5" t="str">
        <f t="shared" si="170"/>
        <v/>
      </c>
      <c r="CB852" s="14" t="str">
        <f t="shared" si="171"/>
        <v/>
      </c>
      <c r="CC852" s="25"/>
      <c r="CD852" s="15"/>
      <c r="CE852" s="5" t="str">
        <f t="shared" si="162"/>
        <v/>
      </c>
      <c r="CG852" s="5"/>
      <c r="CH852" s="5" t="str">
        <f t="shared" si="172"/>
        <v/>
      </c>
      <c r="CI852" s="5" t="str">
        <f>IF(J852="","",IFERROR(IF(VLOOKUP(J852,J$2:J851,1,0)=0,"",""),J852))</f>
        <v/>
      </c>
      <c r="CJ852" s="22" t="str">
        <f>IF(CI852="","",(IFERROR(VLOOKUP(MID(CI852,1,1),$DA$2:DE$28,3,0),0)+IFERROR(VLOOKUP(MID(CI852,2,1),DA$2:DE$28,4,0),0)+IFERROR(VLOOKUP(MID(CI852,3,1),DA$2:DE$28,5,0),0)+(ROW(CI852)/1000000000000)))</f>
        <v/>
      </c>
      <c r="CK852" s="5"/>
      <c r="CL852" s="5">
        <v>851</v>
      </c>
      <c r="CM852" s="5" t="str">
        <f>IFERROR(VLOOKUP(CL852,CH$2:CI1928,2,0),"")</f>
        <v/>
      </c>
      <c r="CN852" s="5"/>
      <c r="CP852" s="5"/>
      <c r="DG852" s="5" t="e">
        <f>IF(REPORTE!AH$2="si",IF(C852=VALUE(REPORTE!C$22),IF(SUM(DG853:DG$1993),CONCATENATE(INT(B852),", "),INT(B852)),""),IF(C852=VALUE(REPORTE!C$21),IF(SUM(DG853:DG$1993),CONCATENATE(INT(B852),", "),INT(B852)),""))</f>
        <v>#VALUE!</v>
      </c>
      <c r="DK852" s="5"/>
      <c r="DL852" s="5"/>
      <c r="DM852" s="5"/>
      <c r="DN852" s="5"/>
    </row>
    <row r="853" spans="1:118" x14ac:dyDescent="0.25">
      <c r="A853" s="4" t="str">
        <f t="shared" ca="1" si="164"/>
        <v/>
      </c>
      <c r="B853" s="3"/>
      <c r="D853" s="1" t="str">
        <f>IFERROR(INDEX('padron cfe'!B:B,MATCH(DATOS!C853,'padron cfe'!A:A,0),1),"")</f>
        <v/>
      </c>
      <c r="H853" s="5" t="str">
        <f>IF(F853="","",IFERROR(CONCATENATE("PEUA",VLOOKUP(ESTADO,REPORTE!AV$2:AW$33,2,0),DIDTRITO_FORM,CADER_FORM,IFERROR(INDEX(BS:BS,MATCH(DAY(F853),BR:BR,0),1),DAY(F853)),IFERROR(INDEX(BS:BS,MATCH(MONTH(F853),BR:BR,0),1),MONTH(F853)),YEAR(F853),G853),""))</f>
        <v/>
      </c>
      <c r="K853" s="2" t="str">
        <f>IFERROR(INDEX('padron cfe'!C:C,MATCH(DATOS!C853,'padron cfe'!A:A,0),1),"")</f>
        <v/>
      </c>
      <c r="L853" s="4" t="str">
        <f>IFERROR(IF(VLOOKUP(J853,J$2:L852,3,0)=0,"",VLOOKUP(J853,J$2:L852,3,0)),"")</f>
        <v/>
      </c>
      <c r="M853" s="4" t="str">
        <f>IFERROR(IF(VLOOKUP(J853,J$2:M852,4,0)=0,"",VLOOKUP(J853,J$2:M852,4,0)),"")</f>
        <v/>
      </c>
      <c r="Q853" s="5" t="str">
        <f t="shared" si="163"/>
        <v/>
      </c>
      <c r="S853"/>
      <c r="T853" s="2" t="str">
        <f>IFERROR(INDEX('padron cfe'!D:D,MATCH(DATOS!C853,'padron cfe'!A:A,0),1),"")</f>
        <v/>
      </c>
      <c r="Y853" s="3"/>
      <c r="AA853" s="4" t="str">
        <f t="shared" si="165"/>
        <v/>
      </c>
      <c r="AE853" s="2" t="str">
        <f>IFERROR(IF(INDEX(AE$1:AE852,MATCH(J853,J$1:J852,0),1)=0,"",INDEX(AE$1:AE852,MATCH(J853,J$1:J852,0),1)),"")</f>
        <v/>
      </c>
      <c r="AF853" s="2" t="str">
        <f>IFERROR(IF(INDEX(AF$1:AF852,MATCH(J853,J$1:J852,0),1)=0,"",INDEX(AF$1:AF852,MATCH(J853,J$1:J852,0),1)),"")</f>
        <v/>
      </c>
      <c r="AG853" s="2" t="str">
        <f>IFERROR(IF(INDEX(AG$1:AG852,MATCH(J853,J$1:J852,0),1)=0,"",INDEX(AG$1:AG852,MATCH(J853,J$1:J852,0),1)),"")</f>
        <v/>
      </c>
      <c r="AU853" s="7"/>
      <c r="AW853" s="66"/>
      <c r="AX853" s="66"/>
      <c r="AY853" s="66"/>
      <c r="AZ853" s="78"/>
      <c r="BA853" s="66"/>
      <c r="BB853" s="66"/>
      <c r="BC853" s="4"/>
      <c r="BD853" s="69"/>
      <c r="BG853" s="9"/>
      <c r="BM853" s="7" t="str">
        <f t="shared" ca="1" si="166"/>
        <v/>
      </c>
      <c r="BN853" s="75" t="str">
        <f t="shared" si="167"/>
        <v/>
      </c>
      <c r="BO853" s="75" t="str">
        <f t="shared" si="168"/>
        <v/>
      </c>
      <c r="BT853" s="5"/>
      <c r="BU853" s="4" t="str">
        <f>IF(IFERROR(VLOOKUP(C853,C854:C$1993,1,0),"")="","",COUNTIF(C:C,C853))</f>
        <v/>
      </c>
      <c r="BW853" s="5"/>
      <c r="BX853" s="5"/>
      <c r="BY853" s="5" t="str">
        <f>IF(B853="","",IF(BU853="",1+(MAX(BY$2:BY852)),""))</f>
        <v/>
      </c>
      <c r="BZ853" s="5" t="str">
        <f t="shared" si="169"/>
        <v/>
      </c>
      <c r="CA853" s="5" t="str">
        <f t="shared" si="170"/>
        <v/>
      </c>
      <c r="CB853" s="14" t="str">
        <f t="shared" si="171"/>
        <v/>
      </c>
      <c r="CC853" s="25"/>
      <c r="CD853" s="15"/>
      <c r="CE853" s="5" t="str">
        <f t="shared" si="162"/>
        <v/>
      </c>
      <c r="CG853" s="5"/>
      <c r="CH853" s="5" t="str">
        <f t="shared" si="172"/>
        <v/>
      </c>
      <c r="CI853" s="5" t="str">
        <f>IF(J853="","",IFERROR(IF(VLOOKUP(J853,J$2:J852,1,0)=0,"",""),J853))</f>
        <v/>
      </c>
      <c r="CJ853" s="22" t="str">
        <f>IF(CI853="","",(IFERROR(VLOOKUP(MID(CI853,1,1),$DA$2:DE$28,3,0),0)+IFERROR(VLOOKUP(MID(CI853,2,1),DA$2:DE$28,4,0),0)+IFERROR(VLOOKUP(MID(CI853,3,1),DA$2:DE$28,5,0),0)+(ROW(CI853)/1000000000000)))</f>
        <v/>
      </c>
      <c r="CK853" s="5"/>
      <c r="CL853" s="5">
        <v>852</v>
      </c>
      <c r="CM853" s="5" t="str">
        <f>IFERROR(VLOOKUP(CL853,CH$2:CI1929,2,0),"")</f>
        <v/>
      </c>
      <c r="CN853" s="5"/>
      <c r="CP853" s="5"/>
      <c r="DG853" s="5" t="e">
        <f>IF(REPORTE!AH$2="si",IF(C853=VALUE(REPORTE!C$22),IF(SUM(DG854:DG$1993),CONCATENATE(INT(B853),", "),INT(B853)),""),IF(C853=VALUE(REPORTE!C$21),IF(SUM(DG854:DG$1993),CONCATENATE(INT(B853),", "),INT(B853)),""))</f>
        <v>#VALUE!</v>
      </c>
      <c r="DK853" s="5"/>
      <c r="DL853" s="5"/>
      <c r="DM853" s="5"/>
      <c r="DN853" s="5"/>
    </row>
    <row r="854" spans="1:118" x14ac:dyDescent="0.25">
      <c r="A854" s="4" t="str">
        <f t="shared" ca="1" si="164"/>
        <v/>
      </c>
      <c r="B854" s="3"/>
      <c r="D854" s="1" t="str">
        <f>IFERROR(INDEX('padron cfe'!B:B,MATCH(DATOS!C854,'padron cfe'!A:A,0),1),"")</f>
        <v/>
      </c>
      <c r="H854" s="5" t="str">
        <f>IF(F854="","",IFERROR(CONCATENATE("PEUA",VLOOKUP(ESTADO,REPORTE!AV$2:AW$33,2,0),DIDTRITO_FORM,CADER_FORM,IFERROR(INDEX(BS:BS,MATCH(DAY(F854),BR:BR,0),1),DAY(F854)),IFERROR(INDEX(BS:BS,MATCH(MONTH(F854),BR:BR,0),1),MONTH(F854)),YEAR(F854),G854),""))</f>
        <v/>
      </c>
      <c r="K854" s="2" t="str">
        <f>IFERROR(INDEX('padron cfe'!C:C,MATCH(DATOS!C854,'padron cfe'!A:A,0),1),"")</f>
        <v/>
      </c>
      <c r="L854" s="4" t="str">
        <f>IFERROR(IF(VLOOKUP(J854,J$2:L853,3,0)=0,"",VLOOKUP(J854,J$2:L853,3,0)),"")</f>
        <v/>
      </c>
      <c r="M854" s="4" t="str">
        <f>IFERROR(IF(VLOOKUP(J854,J$2:M853,4,0)=0,"",VLOOKUP(J854,J$2:M853,4,0)),"")</f>
        <v/>
      </c>
      <c r="Q854" s="5" t="str">
        <f t="shared" si="163"/>
        <v/>
      </c>
      <c r="S854"/>
      <c r="T854" s="2" t="str">
        <f>IFERROR(INDEX('padron cfe'!D:D,MATCH(DATOS!C854,'padron cfe'!A:A,0),1),"")</f>
        <v/>
      </c>
      <c r="Y854" s="3"/>
      <c r="AA854" s="4" t="str">
        <f t="shared" si="165"/>
        <v/>
      </c>
      <c r="AE854" s="2" t="str">
        <f>IFERROR(IF(INDEX(AE$1:AE853,MATCH(J854,J$1:J853,0),1)=0,"",INDEX(AE$1:AE853,MATCH(J854,J$1:J853,0),1)),"")</f>
        <v/>
      </c>
      <c r="AF854" s="2" t="str">
        <f>IFERROR(IF(INDEX(AF$1:AF853,MATCH(J854,J$1:J853,0),1)=0,"",INDEX(AF$1:AF853,MATCH(J854,J$1:J853,0),1)),"")</f>
        <v/>
      </c>
      <c r="AG854" s="2" t="str">
        <f>IFERROR(IF(INDEX(AG$1:AG853,MATCH(J854,J$1:J853,0),1)=0,"",INDEX(AG$1:AG853,MATCH(J854,J$1:J853,0),1)),"")</f>
        <v/>
      </c>
      <c r="AU854" s="7"/>
      <c r="AW854" s="66"/>
      <c r="AX854" s="66"/>
      <c r="AY854" s="66"/>
      <c r="AZ854" s="78"/>
      <c r="BA854" s="66"/>
      <c r="BB854" s="66"/>
      <c r="BC854" s="4"/>
      <c r="BD854" s="69"/>
      <c r="BG854" s="9"/>
      <c r="BM854" s="7" t="str">
        <f t="shared" ca="1" si="166"/>
        <v/>
      </c>
      <c r="BN854" s="75" t="str">
        <f t="shared" si="167"/>
        <v/>
      </c>
      <c r="BO854" s="75" t="str">
        <f t="shared" si="168"/>
        <v/>
      </c>
      <c r="BT854" s="5"/>
      <c r="BU854" s="4" t="str">
        <f>IF(IFERROR(VLOOKUP(C854,C855:C$1993,1,0),"")="","",COUNTIF(C:C,C854))</f>
        <v/>
      </c>
      <c r="BW854" s="5"/>
      <c r="BX854" s="5"/>
      <c r="BY854" s="5" t="str">
        <f>IF(B854="","",IF(BU854="",1+(MAX(BY$2:BY853)),""))</f>
        <v/>
      </c>
      <c r="BZ854" s="5" t="str">
        <f t="shared" si="169"/>
        <v/>
      </c>
      <c r="CA854" s="5" t="str">
        <f t="shared" si="170"/>
        <v/>
      </c>
      <c r="CB854" s="14" t="str">
        <f t="shared" si="171"/>
        <v/>
      </c>
      <c r="CC854" s="25"/>
      <c r="CD854" s="15"/>
      <c r="CE854" s="5" t="str">
        <f t="shared" ref="CE854:CE917" si="173">CONCATENATE(AK854,AL854,AM854,AN854,AO854)</f>
        <v/>
      </c>
      <c r="CG854" s="5"/>
      <c r="CH854" s="5" t="str">
        <f t="shared" si="172"/>
        <v/>
      </c>
      <c r="CI854" s="5" t="str">
        <f>IF(J854="","",IFERROR(IF(VLOOKUP(J854,J$2:J853,1,0)=0,"",""),J854))</f>
        <v/>
      </c>
      <c r="CJ854" s="22" t="str">
        <f>IF(CI854="","",(IFERROR(VLOOKUP(MID(CI854,1,1),$DA$2:DE$28,3,0),0)+IFERROR(VLOOKUP(MID(CI854,2,1),DA$2:DE$28,4,0),0)+IFERROR(VLOOKUP(MID(CI854,3,1),DA$2:DE$28,5,0),0)+(ROW(CI854)/1000000000000)))</f>
        <v/>
      </c>
      <c r="CK854" s="5"/>
      <c r="CL854" s="5">
        <v>853</v>
      </c>
      <c r="CM854" s="5" t="str">
        <f>IFERROR(VLOOKUP(CL854,CH$2:CI1930,2,0),"")</f>
        <v/>
      </c>
      <c r="CN854" s="5"/>
      <c r="CP854" s="5"/>
      <c r="DG854" s="5" t="e">
        <f>IF(REPORTE!AH$2="si",IF(C854=VALUE(REPORTE!C$22),IF(SUM(DG855:DG$1993),CONCATENATE(INT(B854),", "),INT(B854)),""),IF(C854=VALUE(REPORTE!C$21),IF(SUM(DG855:DG$1993),CONCATENATE(INT(B854),", "),INT(B854)),""))</f>
        <v>#VALUE!</v>
      </c>
      <c r="DK854" s="5"/>
      <c r="DL854" s="5"/>
      <c r="DM854" s="5"/>
      <c r="DN854" s="5"/>
    </row>
    <row r="855" spans="1:118" x14ac:dyDescent="0.25">
      <c r="A855" s="4" t="str">
        <f t="shared" ca="1" si="164"/>
        <v/>
      </c>
      <c r="B855" s="3"/>
      <c r="D855" s="1" t="str">
        <f>IFERROR(INDEX('padron cfe'!B:B,MATCH(DATOS!C855,'padron cfe'!A:A,0),1),"")</f>
        <v/>
      </c>
      <c r="H855" s="5" t="str">
        <f>IF(F855="","",IFERROR(CONCATENATE("PEUA",VLOOKUP(ESTADO,REPORTE!AV$2:AW$33,2,0),DIDTRITO_FORM,CADER_FORM,IFERROR(INDEX(BS:BS,MATCH(DAY(F855),BR:BR,0),1),DAY(F855)),IFERROR(INDEX(BS:BS,MATCH(MONTH(F855),BR:BR,0),1),MONTH(F855)),YEAR(F855),G855),""))</f>
        <v/>
      </c>
      <c r="K855" s="2" t="str">
        <f>IFERROR(INDEX('padron cfe'!C:C,MATCH(DATOS!C855,'padron cfe'!A:A,0),1),"")</f>
        <v/>
      </c>
      <c r="L855" s="4" t="str">
        <f>IFERROR(IF(VLOOKUP(J855,J$2:L854,3,0)=0,"",VLOOKUP(J855,J$2:L854,3,0)),"")</f>
        <v/>
      </c>
      <c r="M855" s="4" t="str">
        <f>IFERROR(IF(VLOOKUP(J855,J$2:M854,4,0)=0,"",VLOOKUP(J855,J$2:M854,4,0)),"")</f>
        <v/>
      </c>
      <c r="Q855" s="5" t="str">
        <f t="shared" si="163"/>
        <v/>
      </c>
      <c r="S855"/>
      <c r="T855" s="2" t="str">
        <f>IFERROR(INDEX('padron cfe'!D:D,MATCH(DATOS!C855,'padron cfe'!A:A,0),1),"")</f>
        <v/>
      </c>
      <c r="Y855" s="3"/>
      <c r="AA855" s="4" t="str">
        <f t="shared" si="165"/>
        <v/>
      </c>
      <c r="AE855" s="2" t="str">
        <f>IFERROR(IF(INDEX(AE$1:AE854,MATCH(J855,J$1:J854,0),1)=0,"",INDEX(AE$1:AE854,MATCH(J855,J$1:J854,0),1)),"")</f>
        <v/>
      </c>
      <c r="AF855" s="2" t="str">
        <f>IFERROR(IF(INDEX(AF$1:AF854,MATCH(J855,J$1:J854,0),1)=0,"",INDEX(AF$1:AF854,MATCH(J855,J$1:J854,0),1)),"")</f>
        <v/>
      </c>
      <c r="AG855" s="2" t="str">
        <f>IFERROR(IF(INDEX(AG$1:AG854,MATCH(J855,J$1:J854,0),1)=0,"",INDEX(AG$1:AG854,MATCH(J855,J$1:J854,0),1)),"")</f>
        <v/>
      </c>
      <c r="AU855" s="7"/>
      <c r="AW855" s="66"/>
      <c r="AX855" s="66"/>
      <c r="AY855" s="66"/>
      <c r="AZ855" s="78"/>
      <c r="BA855" s="66"/>
      <c r="BB855" s="66"/>
      <c r="BC855" s="4"/>
      <c r="BD855" s="69"/>
      <c r="BG855" s="9"/>
      <c r="BM855" s="7" t="str">
        <f t="shared" ca="1" si="166"/>
        <v/>
      </c>
      <c r="BN855" s="75" t="str">
        <f t="shared" si="167"/>
        <v/>
      </c>
      <c r="BO855" s="75" t="str">
        <f t="shared" si="168"/>
        <v/>
      </c>
      <c r="BT855" s="5"/>
      <c r="BU855" s="4" t="str">
        <f>IF(IFERROR(VLOOKUP(C855,C856:C$1993,1,0),"")="","",COUNTIF(C:C,C855))</f>
        <v/>
      </c>
      <c r="BW855" s="5"/>
      <c r="BX855" s="5"/>
      <c r="BY855" s="5" t="str">
        <f>IF(B855="","",IF(BU855="",1+(MAX(BY$2:BY854)),""))</f>
        <v/>
      </c>
      <c r="BZ855" s="5" t="str">
        <f t="shared" si="169"/>
        <v/>
      </c>
      <c r="CA855" s="5" t="str">
        <f t="shared" si="170"/>
        <v/>
      </c>
      <c r="CB855" s="14" t="str">
        <f t="shared" si="171"/>
        <v/>
      </c>
      <c r="CC855" s="25"/>
      <c r="CD855" s="15"/>
      <c r="CE855" s="5" t="str">
        <f t="shared" si="173"/>
        <v/>
      </c>
      <c r="CG855" s="5"/>
      <c r="CH855" s="5" t="str">
        <f t="shared" si="172"/>
        <v/>
      </c>
      <c r="CI855" s="5" t="str">
        <f>IF(J855="","",IFERROR(IF(VLOOKUP(J855,J$2:J854,1,0)=0,"",""),J855))</f>
        <v/>
      </c>
      <c r="CJ855" s="22" t="str">
        <f>IF(CI855="","",(IFERROR(VLOOKUP(MID(CI855,1,1),$DA$2:DE$28,3,0),0)+IFERROR(VLOOKUP(MID(CI855,2,1),DA$2:DE$28,4,0),0)+IFERROR(VLOOKUP(MID(CI855,3,1),DA$2:DE$28,5,0),0)+(ROW(CI855)/1000000000000)))</f>
        <v/>
      </c>
      <c r="CK855" s="5"/>
      <c r="CL855" s="5">
        <v>854</v>
      </c>
      <c r="CM855" s="5" t="str">
        <f>IFERROR(VLOOKUP(CL855,CH$2:CI1931,2,0),"")</f>
        <v/>
      </c>
      <c r="CN855" s="5"/>
      <c r="CP855" s="5"/>
      <c r="DG855" s="5" t="e">
        <f>IF(REPORTE!AH$2="si",IF(C855=VALUE(REPORTE!C$22),IF(SUM(DG856:DG$1993),CONCATENATE(INT(B855),", "),INT(B855)),""),IF(C855=VALUE(REPORTE!C$21),IF(SUM(DG856:DG$1993),CONCATENATE(INT(B855),", "),INT(B855)),""))</f>
        <v>#VALUE!</v>
      </c>
      <c r="DK855" s="5"/>
      <c r="DL855" s="5"/>
      <c r="DM855" s="5"/>
      <c r="DN855" s="5"/>
    </row>
    <row r="856" spans="1:118" x14ac:dyDescent="0.25">
      <c r="A856" s="4" t="str">
        <f t="shared" ca="1" si="164"/>
        <v/>
      </c>
      <c r="B856" s="3"/>
      <c r="D856" s="1" t="str">
        <f>IFERROR(INDEX('padron cfe'!B:B,MATCH(DATOS!C856,'padron cfe'!A:A,0),1),"")</f>
        <v/>
      </c>
      <c r="H856" s="5" t="str">
        <f>IF(F856="","",IFERROR(CONCATENATE("PEUA",VLOOKUP(ESTADO,REPORTE!AV$2:AW$33,2,0),DIDTRITO_FORM,CADER_FORM,IFERROR(INDEX(BS:BS,MATCH(DAY(F856),BR:BR,0),1),DAY(F856)),IFERROR(INDEX(BS:BS,MATCH(MONTH(F856),BR:BR,0),1),MONTH(F856)),YEAR(F856),G856),""))</f>
        <v/>
      </c>
      <c r="K856" s="2" t="str">
        <f>IFERROR(INDEX('padron cfe'!C:C,MATCH(DATOS!C856,'padron cfe'!A:A,0),1),"")</f>
        <v/>
      </c>
      <c r="L856" s="4" t="str">
        <f>IFERROR(IF(VLOOKUP(J856,J$2:L855,3,0)=0,"",VLOOKUP(J856,J$2:L855,3,0)),"")</f>
        <v/>
      </c>
      <c r="M856" s="4" t="str">
        <f>IFERROR(IF(VLOOKUP(J856,J$2:M855,4,0)=0,"",VLOOKUP(J856,J$2:M855,4,0)),"")</f>
        <v/>
      </c>
      <c r="Q856" s="5" t="str">
        <f t="shared" si="163"/>
        <v/>
      </c>
      <c r="S856"/>
      <c r="T856" s="2" t="str">
        <f>IFERROR(INDEX('padron cfe'!D:D,MATCH(DATOS!C856,'padron cfe'!A:A,0),1),"")</f>
        <v/>
      </c>
      <c r="Y856" s="3"/>
      <c r="AA856" s="4" t="str">
        <f t="shared" si="165"/>
        <v/>
      </c>
      <c r="AE856" s="2" t="str">
        <f>IFERROR(IF(INDEX(AE$1:AE855,MATCH(J856,J$1:J855,0),1)=0,"",INDEX(AE$1:AE855,MATCH(J856,J$1:J855,0),1)),"")</f>
        <v/>
      </c>
      <c r="AF856" s="2" t="str">
        <f>IFERROR(IF(INDEX(AF$1:AF855,MATCH(J856,J$1:J855,0),1)=0,"",INDEX(AF$1:AF855,MATCH(J856,J$1:J855,0),1)),"")</f>
        <v/>
      </c>
      <c r="AG856" s="2" t="str">
        <f>IFERROR(IF(INDEX(AG$1:AG855,MATCH(J856,J$1:J855,0),1)=0,"",INDEX(AG$1:AG855,MATCH(J856,J$1:J855,0),1)),"")</f>
        <v/>
      </c>
      <c r="AU856" s="7"/>
      <c r="AW856" s="66"/>
      <c r="AX856" s="66"/>
      <c r="AY856" s="66"/>
      <c r="AZ856" s="78"/>
      <c r="BA856" s="66"/>
      <c r="BB856" s="66"/>
      <c r="BC856" s="4"/>
      <c r="BD856" s="69"/>
      <c r="BG856" s="9"/>
      <c r="BM856" s="7" t="str">
        <f t="shared" ca="1" si="166"/>
        <v/>
      </c>
      <c r="BN856" s="75" t="str">
        <f t="shared" si="167"/>
        <v/>
      </c>
      <c r="BO856" s="75" t="str">
        <f t="shared" si="168"/>
        <v/>
      </c>
      <c r="BT856" s="5"/>
      <c r="BU856" s="4" t="str">
        <f>IF(IFERROR(VLOOKUP(C856,C857:C$1993,1,0),"")="","",COUNTIF(C:C,C856))</f>
        <v/>
      </c>
      <c r="BW856" s="5"/>
      <c r="BX856" s="5"/>
      <c r="BY856" s="5" t="str">
        <f>IF(B856="","",IF(BU856="",1+(MAX(BY$2:BY855)),""))</f>
        <v/>
      </c>
      <c r="BZ856" s="5" t="str">
        <f t="shared" si="169"/>
        <v/>
      </c>
      <c r="CA856" s="5" t="str">
        <f t="shared" si="170"/>
        <v/>
      </c>
      <c r="CB856" s="14" t="str">
        <f t="shared" si="171"/>
        <v/>
      </c>
      <c r="CC856" s="25"/>
      <c r="CD856" s="15"/>
      <c r="CE856" s="5" t="str">
        <f t="shared" si="173"/>
        <v/>
      </c>
      <c r="CG856" s="5"/>
      <c r="CH856" s="5" t="str">
        <f t="shared" si="172"/>
        <v/>
      </c>
      <c r="CI856" s="5" t="str">
        <f>IF(J856="","",IFERROR(IF(VLOOKUP(J856,J$2:J855,1,0)=0,"",""),J856))</f>
        <v/>
      </c>
      <c r="CJ856" s="22" t="str">
        <f>IF(CI856="","",(IFERROR(VLOOKUP(MID(CI856,1,1),$DA$2:DE$28,3,0),0)+IFERROR(VLOOKUP(MID(CI856,2,1),DA$2:DE$28,4,0),0)+IFERROR(VLOOKUP(MID(CI856,3,1),DA$2:DE$28,5,0),0)+(ROW(CI856)/1000000000000)))</f>
        <v/>
      </c>
      <c r="CK856" s="5"/>
      <c r="CL856" s="5">
        <v>855</v>
      </c>
      <c r="CM856" s="5" t="str">
        <f>IFERROR(VLOOKUP(CL856,CH$2:CI1932,2,0),"")</f>
        <v/>
      </c>
      <c r="CN856" s="5"/>
      <c r="CP856" s="5"/>
      <c r="DG856" s="5" t="e">
        <f>IF(REPORTE!AH$2="si",IF(C856=VALUE(REPORTE!C$22),IF(SUM(DG857:DG$1993),CONCATENATE(INT(B856),", "),INT(B856)),""),IF(C856=VALUE(REPORTE!C$21),IF(SUM(DG857:DG$1993),CONCATENATE(INT(B856),", "),INT(B856)),""))</f>
        <v>#VALUE!</v>
      </c>
      <c r="DK856" s="5"/>
      <c r="DL856" s="5"/>
      <c r="DM856" s="5"/>
      <c r="DN856" s="5"/>
    </row>
    <row r="857" spans="1:118" x14ac:dyDescent="0.25">
      <c r="A857" s="4" t="str">
        <f t="shared" ca="1" si="164"/>
        <v/>
      </c>
      <c r="B857" s="3"/>
      <c r="D857" s="1" t="str">
        <f>IFERROR(INDEX('padron cfe'!B:B,MATCH(DATOS!C857,'padron cfe'!A:A,0),1),"")</f>
        <v/>
      </c>
      <c r="H857" s="5" t="str">
        <f>IF(F857="","",IFERROR(CONCATENATE("PEUA",VLOOKUP(ESTADO,REPORTE!AV$2:AW$33,2,0),DIDTRITO_FORM,CADER_FORM,IFERROR(INDEX(BS:BS,MATCH(DAY(F857),BR:BR,0),1),DAY(F857)),IFERROR(INDEX(BS:BS,MATCH(MONTH(F857),BR:BR,0),1),MONTH(F857)),YEAR(F857),G857),""))</f>
        <v/>
      </c>
      <c r="K857" s="2" t="str">
        <f>IFERROR(INDEX('padron cfe'!C:C,MATCH(DATOS!C857,'padron cfe'!A:A,0),1),"")</f>
        <v/>
      </c>
      <c r="L857" s="4" t="str">
        <f>IFERROR(IF(VLOOKUP(J857,J$2:L856,3,0)=0,"",VLOOKUP(J857,J$2:L856,3,0)),"")</f>
        <v/>
      </c>
      <c r="M857" s="4" t="str">
        <f>IFERROR(IF(VLOOKUP(J857,J$2:M856,4,0)=0,"",VLOOKUP(J857,J$2:M856,4,0)),"")</f>
        <v/>
      </c>
      <c r="Q857" s="5" t="str">
        <f t="shared" si="163"/>
        <v/>
      </c>
      <c r="S857"/>
      <c r="T857" s="2" t="str">
        <f>IFERROR(INDEX('padron cfe'!D:D,MATCH(DATOS!C857,'padron cfe'!A:A,0),1),"")</f>
        <v/>
      </c>
      <c r="Y857" s="3"/>
      <c r="AA857" s="4" t="str">
        <f t="shared" si="165"/>
        <v/>
      </c>
      <c r="AE857" s="2" t="str">
        <f>IFERROR(IF(INDEX(AE$1:AE856,MATCH(J857,J$1:J856,0),1)=0,"",INDEX(AE$1:AE856,MATCH(J857,J$1:J856,0),1)),"")</f>
        <v/>
      </c>
      <c r="AF857" s="2" t="str">
        <f>IFERROR(IF(INDEX(AF$1:AF856,MATCH(J857,J$1:J856,0),1)=0,"",INDEX(AF$1:AF856,MATCH(J857,J$1:J856,0),1)),"")</f>
        <v/>
      </c>
      <c r="AG857" s="2" t="str">
        <f>IFERROR(IF(INDEX(AG$1:AG856,MATCH(J857,J$1:J856,0),1)=0,"",INDEX(AG$1:AG856,MATCH(J857,J$1:J856,0),1)),"")</f>
        <v/>
      </c>
      <c r="AU857" s="7"/>
      <c r="AW857" s="66"/>
      <c r="AX857" s="66"/>
      <c r="AY857" s="66"/>
      <c r="AZ857" s="78"/>
      <c r="BA857" s="66"/>
      <c r="BB857" s="66"/>
      <c r="BC857" s="4"/>
      <c r="BD857" s="69"/>
      <c r="BG857" s="9"/>
      <c r="BM857" s="7" t="str">
        <f t="shared" ca="1" si="166"/>
        <v/>
      </c>
      <c r="BN857" s="75" t="str">
        <f t="shared" si="167"/>
        <v/>
      </c>
      <c r="BO857" s="75" t="str">
        <f t="shared" si="168"/>
        <v/>
      </c>
      <c r="BT857" s="5"/>
      <c r="BU857" s="4" t="str">
        <f>IF(IFERROR(VLOOKUP(C857,C858:C$1993,1,0),"")="","",COUNTIF(C:C,C857))</f>
        <v/>
      </c>
      <c r="BW857" s="5"/>
      <c r="BX857" s="5"/>
      <c r="BY857" s="5" t="str">
        <f>IF(B857="","",IF(BU857="",1+(MAX(BY$2:BY856)),""))</f>
        <v/>
      </c>
      <c r="BZ857" s="5" t="str">
        <f t="shared" si="169"/>
        <v/>
      </c>
      <c r="CA857" s="5" t="str">
        <f t="shared" si="170"/>
        <v/>
      </c>
      <c r="CB857" s="14" t="str">
        <f t="shared" si="171"/>
        <v/>
      </c>
      <c r="CC857" s="25"/>
      <c r="CD857" s="15"/>
      <c r="CE857" s="5" t="str">
        <f t="shared" si="173"/>
        <v/>
      </c>
      <c r="CG857" s="5"/>
      <c r="CH857" s="5" t="str">
        <f t="shared" si="172"/>
        <v/>
      </c>
      <c r="CI857" s="5" t="str">
        <f>IF(J857="","",IFERROR(IF(VLOOKUP(J857,J$2:J856,1,0)=0,"",""),J857))</f>
        <v/>
      </c>
      <c r="CJ857" s="22" t="str">
        <f>IF(CI857="","",(IFERROR(VLOOKUP(MID(CI857,1,1),$DA$2:DE$28,3,0),0)+IFERROR(VLOOKUP(MID(CI857,2,1),DA$2:DE$28,4,0),0)+IFERROR(VLOOKUP(MID(CI857,3,1),DA$2:DE$28,5,0),0)+(ROW(CI857)/1000000000000)))</f>
        <v/>
      </c>
      <c r="CK857" s="5"/>
      <c r="CL857" s="5">
        <v>856</v>
      </c>
      <c r="CM857" s="5" t="str">
        <f>IFERROR(VLOOKUP(CL857,CH$2:CI1933,2,0),"")</f>
        <v/>
      </c>
      <c r="CN857" s="5"/>
      <c r="CP857" s="5"/>
      <c r="DG857" s="5" t="e">
        <f>IF(REPORTE!AH$2="si",IF(C857=VALUE(REPORTE!C$22),IF(SUM(DG858:DG$1993),CONCATENATE(INT(B857),", "),INT(B857)),""),IF(C857=VALUE(REPORTE!C$21),IF(SUM(DG858:DG$1993),CONCATENATE(INT(B857),", "),INT(B857)),""))</f>
        <v>#VALUE!</v>
      </c>
      <c r="DK857" s="5"/>
      <c r="DL857" s="5"/>
      <c r="DM857" s="5"/>
      <c r="DN857" s="5"/>
    </row>
    <row r="858" spans="1:118" x14ac:dyDescent="0.25">
      <c r="A858" s="4" t="str">
        <f t="shared" ca="1" si="164"/>
        <v/>
      </c>
      <c r="B858" s="3"/>
      <c r="D858" s="1" t="str">
        <f>IFERROR(INDEX('padron cfe'!B:B,MATCH(DATOS!C858,'padron cfe'!A:A,0),1),"")</f>
        <v/>
      </c>
      <c r="H858" s="5" t="str">
        <f>IF(F858="","",IFERROR(CONCATENATE("PEUA",VLOOKUP(ESTADO,REPORTE!AV$2:AW$33,2,0),DIDTRITO_FORM,CADER_FORM,IFERROR(INDEX(BS:BS,MATCH(DAY(F858),BR:BR,0),1),DAY(F858)),IFERROR(INDEX(BS:BS,MATCH(MONTH(F858),BR:BR,0),1),MONTH(F858)),YEAR(F858),G858),""))</f>
        <v/>
      </c>
      <c r="K858" s="2" t="str">
        <f>IFERROR(INDEX('padron cfe'!C:C,MATCH(DATOS!C858,'padron cfe'!A:A,0),1),"")</f>
        <v/>
      </c>
      <c r="L858" s="4" t="str">
        <f>IFERROR(IF(VLOOKUP(J858,J$2:L857,3,0)=0,"",VLOOKUP(J858,J$2:L857,3,0)),"")</f>
        <v/>
      </c>
      <c r="M858" s="4" t="str">
        <f>IFERROR(IF(VLOOKUP(J858,J$2:M857,4,0)=0,"",VLOOKUP(J858,J$2:M857,4,0)),"")</f>
        <v/>
      </c>
      <c r="Q858" s="5" t="str">
        <f t="shared" si="163"/>
        <v/>
      </c>
      <c r="S858"/>
      <c r="T858" s="2" t="str">
        <f>IFERROR(INDEX('padron cfe'!D:D,MATCH(DATOS!C858,'padron cfe'!A:A,0),1),"")</f>
        <v/>
      </c>
      <c r="Y858" s="3"/>
      <c r="AA858" s="4" t="str">
        <f t="shared" si="165"/>
        <v/>
      </c>
      <c r="AE858" s="2" t="str">
        <f>IFERROR(IF(INDEX(AE$1:AE857,MATCH(J858,J$1:J857,0),1)=0,"",INDEX(AE$1:AE857,MATCH(J858,J$1:J857,0),1)),"")</f>
        <v/>
      </c>
      <c r="AF858" s="2" t="str">
        <f>IFERROR(IF(INDEX(AF$1:AF857,MATCH(J858,J$1:J857,0),1)=0,"",INDEX(AF$1:AF857,MATCH(J858,J$1:J857,0),1)),"")</f>
        <v/>
      </c>
      <c r="AG858" s="2" t="str">
        <f>IFERROR(IF(INDEX(AG$1:AG857,MATCH(J858,J$1:J857,0),1)=0,"",INDEX(AG$1:AG857,MATCH(J858,J$1:J857,0),1)),"")</f>
        <v/>
      </c>
      <c r="AU858" s="7"/>
      <c r="AW858" s="66"/>
      <c r="AX858" s="66"/>
      <c r="AY858" s="66"/>
      <c r="AZ858" s="78"/>
      <c r="BA858" s="66"/>
      <c r="BB858" s="66"/>
      <c r="BC858" s="4"/>
      <c r="BD858" s="69"/>
      <c r="BG858" s="9"/>
      <c r="BM858" s="7" t="str">
        <f t="shared" ca="1" si="166"/>
        <v/>
      </c>
      <c r="BN858" s="75" t="str">
        <f t="shared" si="167"/>
        <v/>
      </c>
      <c r="BO858" s="75" t="str">
        <f t="shared" si="168"/>
        <v/>
      </c>
      <c r="BT858" s="5"/>
      <c r="BU858" s="4" t="str">
        <f>IF(IFERROR(VLOOKUP(C858,C859:C$1993,1,0),"")="","",COUNTIF(C:C,C858))</f>
        <v/>
      </c>
      <c r="BW858" s="5"/>
      <c r="BX858" s="5"/>
      <c r="BY858" s="5" t="str">
        <f>IF(B858="","",IF(BU858="",1+(MAX(BY$2:BY857)),""))</f>
        <v/>
      </c>
      <c r="BZ858" s="5" t="str">
        <f t="shared" si="169"/>
        <v/>
      </c>
      <c r="CA858" s="5" t="str">
        <f t="shared" si="170"/>
        <v/>
      </c>
      <c r="CB858" s="14" t="str">
        <f t="shared" si="171"/>
        <v/>
      </c>
      <c r="CC858" s="25"/>
      <c r="CD858" s="15"/>
      <c r="CE858" s="5" t="str">
        <f t="shared" si="173"/>
        <v/>
      </c>
      <c r="CG858" s="5"/>
      <c r="CH858" s="5" t="str">
        <f t="shared" si="172"/>
        <v/>
      </c>
      <c r="CI858" s="5" t="str">
        <f>IF(J858="","",IFERROR(IF(VLOOKUP(J858,J$2:J857,1,0)=0,"",""),J858))</f>
        <v/>
      </c>
      <c r="CJ858" s="22" t="str">
        <f>IF(CI858="","",(IFERROR(VLOOKUP(MID(CI858,1,1),$DA$2:DE$28,3,0),0)+IFERROR(VLOOKUP(MID(CI858,2,1),DA$2:DE$28,4,0),0)+IFERROR(VLOOKUP(MID(CI858,3,1),DA$2:DE$28,5,0),0)+(ROW(CI858)/1000000000000)))</f>
        <v/>
      </c>
      <c r="CK858" s="5"/>
      <c r="CL858" s="5">
        <v>857</v>
      </c>
      <c r="CM858" s="5" t="str">
        <f>IFERROR(VLOOKUP(CL858,CH$2:CI1934,2,0),"")</f>
        <v/>
      </c>
      <c r="CN858" s="5"/>
      <c r="CP858" s="5"/>
      <c r="DG858" s="5" t="e">
        <f>IF(REPORTE!AH$2="si",IF(C858=VALUE(REPORTE!C$22),IF(SUM(DG859:DG$1993),CONCATENATE(INT(B858),", "),INT(B858)),""),IF(C858=VALUE(REPORTE!C$21),IF(SUM(DG859:DG$1993),CONCATENATE(INT(B858),", "),INT(B858)),""))</f>
        <v>#VALUE!</v>
      </c>
      <c r="DK858" s="5"/>
      <c r="DL858" s="5"/>
      <c r="DM858" s="5"/>
      <c r="DN858" s="5"/>
    </row>
    <row r="859" spans="1:118" x14ac:dyDescent="0.25">
      <c r="A859" s="4" t="str">
        <f t="shared" ca="1" si="164"/>
        <v/>
      </c>
      <c r="B859" s="3"/>
      <c r="D859" s="1" t="str">
        <f>IFERROR(INDEX('padron cfe'!B:B,MATCH(DATOS!C859,'padron cfe'!A:A,0),1),"")</f>
        <v/>
      </c>
      <c r="H859" s="5" t="str">
        <f>IF(F859="","",IFERROR(CONCATENATE("PEUA",VLOOKUP(ESTADO,REPORTE!AV$2:AW$33,2,0),DIDTRITO_FORM,CADER_FORM,IFERROR(INDEX(BS:BS,MATCH(DAY(F859),BR:BR,0),1),DAY(F859)),IFERROR(INDEX(BS:BS,MATCH(MONTH(F859),BR:BR,0),1),MONTH(F859)),YEAR(F859),G859),""))</f>
        <v/>
      </c>
      <c r="K859" s="2" t="str">
        <f>IFERROR(INDEX('padron cfe'!C:C,MATCH(DATOS!C859,'padron cfe'!A:A,0),1),"")</f>
        <v/>
      </c>
      <c r="L859" s="4" t="str">
        <f>IFERROR(IF(VLOOKUP(J859,J$2:L858,3,0)=0,"",VLOOKUP(J859,J$2:L858,3,0)),"")</f>
        <v/>
      </c>
      <c r="M859" s="4" t="str">
        <f>IFERROR(IF(VLOOKUP(J859,J$2:M858,4,0)=0,"",VLOOKUP(J859,J$2:M858,4,0)),"")</f>
        <v/>
      </c>
      <c r="Q859" s="5" t="str">
        <f t="shared" si="163"/>
        <v/>
      </c>
      <c r="S859"/>
      <c r="T859" s="2" t="str">
        <f>IFERROR(INDEX('padron cfe'!D:D,MATCH(DATOS!C859,'padron cfe'!A:A,0),1),"")</f>
        <v/>
      </c>
      <c r="Y859" s="3"/>
      <c r="AA859" s="4" t="str">
        <f t="shared" si="165"/>
        <v/>
      </c>
      <c r="AE859" s="2" t="str">
        <f>IFERROR(IF(INDEX(AE$1:AE858,MATCH(J859,J$1:J858,0),1)=0,"",INDEX(AE$1:AE858,MATCH(J859,J$1:J858,0),1)),"")</f>
        <v/>
      </c>
      <c r="AF859" s="2" t="str">
        <f>IFERROR(IF(INDEX(AF$1:AF858,MATCH(J859,J$1:J858,0),1)=0,"",INDEX(AF$1:AF858,MATCH(J859,J$1:J858,0),1)),"")</f>
        <v/>
      </c>
      <c r="AG859" s="2" t="str">
        <f>IFERROR(IF(INDEX(AG$1:AG858,MATCH(J859,J$1:J858,0),1)=0,"",INDEX(AG$1:AG858,MATCH(J859,J$1:J858,0),1)),"")</f>
        <v/>
      </c>
      <c r="AU859" s="7"/>
      <c r="AW859" s="66"/>
      <c r="AX859" s="66"/>
      <c r="AY859" s="66"/>
      <c r="AZ859" s="78"/>
      <c r="BA859" s="66"/>
      <c r="BB859" s="66"/>
      <c r="BC859" s="4"/>
      <c r="BD859" s="69"/>
      <c r="BG859" s="9"/>
      <c r="BM859" s="7" t="str">
        <f t="shared" ca="1" si="166"/>
        <v/>
      </c>
      <c r="BN859" s="75" t="str">
        <f t="shared" si="167"/>
        <v/>
      </c>
      <c r="BO859" s="75" t="str">
        <f t="shared" si="168"/>
        <v/>
      </c>
      <c r="BT859" s="5"/>
      <c r="BU859" s="4" t="str">
        <f>IF(IFERROR(VLOOKUP(C859,C860:C$1993,1,0),"")="","",COUNTIF(C:C,C859))</f>
        <v/>
      </c>
      <c r="BW859" s="5"/>
      <c r="BX859" s="5"/>
      <c r="BY859" s="5" t="str">
        <f>IF(B859="","",IF(BU859="",1+(MAX(BY$2:BY858)),""))</f>
        <v/>
      </c>
      <c r="BZ859" s="5" t="str">
        <f t="shared" si="169"/>
        <v/>
      </c>
      <c r="CA859" s="5" t="str">
        <f t="shared" si="170"/>
        <v/>
      </c>
      <c r="CB859" s="14" t="str">
        <f t="shared" si="171"/>
        <v/>
      </c>
      <c r="CC859" s="25"/>
      <c r="CD859" s="15"/>
      <c r="CE859" s="5" t="str">
        <f t="shared" si="173"/>
        <v/>
      </c>
      <c r="CG859" s="5"/>
      <c r="CH859" s="5" t="str">
        <f t="shared" si="172"/>
        <v/>
      </c>
      <c r="CI859" s="5" t="str">
        <f>IF(J859="","",IFERROR(IF(VLOOKUP(J859,J$2:J858,1,0)=0,"",""),J859))</f>
        <v/>
      </c>
      <c r="CJ859" s="22" t="str">
        <f>IF(CI859="","",(IFERROR(VLOOKUP(MID(CI859,1,1),$DA$2:DE$28,3,0),0)+IFERROR(VLOOKUP(MID(CI859,2,1),DA$2:DE$28,4,0),0)+IFERROR(VLOOKUP(MID(CI859,3,1),DA$2:DE$28,5,0),0)+(ROW(CI859)/1000000000000)))</f>
        <v/>
      </c>
      <c r="CK859" s="5"/>
      <c r="CL859" s="5">
        <v>858</v>
      </c>
      <c r="CM859" s="5" t="str">
        <f>IFERROR(VLOOKUP(CL859,CH$2:CI1935,2,0),"")</f>
        <v/>
      </c>
      <c r="CN859" s="5"/>
      <c r="CP859" s="5"/>
      <c r="DG859" s="5" t="e">
        <f>IF(REPORTE!AH$2="si",IF(C859=VALUE(REPORTE!C$22),IF(SUM(DG860:DG$1993),CONCATENATE(INT(B859),", "),INT(B859)),""),IF(C859=VALUE(REPORTE!C$21),IF(SUM(DG860:DG$1993),CONCATENATE(INT(B859),", "),INT(B859)),""))</f>
        <v>#VALUE!</v>
      </c>
      <c r="DK859" s="5"/>
      <c r="DL859" s="5"/>
      <c r="DM859" s="5"/>
      <c r="DN859" s="5"/>
    </row>
    <row r="860" spans="1:118" x14ac:dyDescent="0.25">
      <c r="A860" s="4" t="str">
        <f t="shared" ca="1" si="164"/>
        <v/>
      </c>
      <c r="B860" s="3"/>
      <c r="D860" s="1" t="str">
        <f>IFERROR(INDEX('padron cfe'!B:B,MATCH(DATOS!C860,'padron cfe'!A:A,0),1),"")</f>
        <v/>
      </c>
      <c r="H860" s="5" t="str">
        <f>IF(F860="","",IFERROR(CONCATENATE("PEUA",VLOOKUP(ESTADO,REPORTE!AV$2:AW$33,2,0),DIDTRITO_FORM,CADER_FORM,IFERROR(INDEX(BS:BS,MATCH(DAY(F860),BR:BR,0),1),DAY(F860)),IFERROR(INDEX(BS:BS,MATCH(MONTH(F860),BR:BR,0),1),MONTH(F860)),YEAR(F860),G860),""))</f>
        <v/>
      </c>
      <c r="K860" s="2" t="str">
        <f>IFERROR(INDEX('padron cfe'!C:C,MATCH(DATOS!C860,'padron cfe'!A:A,0),1),"")</f>
        <v/>
      </c>
      <c r="L860" s="4" t="str">
        <f>IFERROR(IF(VLOOKUP(J860,J$2:L859,3,0)=0,"",VLOOKUP(J860,J$2:L859,3,0)),"")</f>
        <v/>
      </c>
      <c r="M860" s="4" t="str">
        <f>IFERROR(IF(VLOOKUP(J860,J$2:M859,4,0)=0,"",VLOOKUP(J860,J$2:M859,4,0)),"")</f>
        <v/>
      </c>
      <c r="Q860" s="5" t="str">
        <f t="shared" si="163"/>
        <v/>
      </c>
      <c r="S860"/>
      <c r="T860" s="2" t="str">
        <f>IFERROR(INDEX('padron cfe'!D:D,MATCH(DATOS!C860,'padron cfe'!A:A,0),1),"")</f>
        <v/>
      </c>
      <c r="Y860" s="3"/>
      <c r="AA860" s="4" t="str">
        <f t="shared" si="165"/>
        <v/>
      </c>
      <c r="AE860" s="2" t="str">
        <f>IFERROR(IF(INDEX(AE$1:AE859,MATCH(J860,J$1:J859,0),1)=0,"",INDEX(AE$1:AE859,MATCH(J860,J$1:J859,0),1)),"")</f>
        <v/>
      </c>
      <c r="AF860" s="2" t="str">
        <f>IFERROR(IF(INDEX(AF$1:AF859,MATCH(J860,J$1:J859,0),1)=0,"",INDEX(AF$1:AF859,MATCH(J860,J$1:J859,0),1)),"")</f>
        <v/>
      </c>
      <c r="AG860" s="2" t="str">
        <f>IFERROR(IF(INDEX(AG$1:AG859,MATCH(J860,J$1:J859,0),1)=0,"",INDEX(AG$1:AG859,MATCH(J860,J$1:J859,0),1)),"")</f>
        <v/>
      </c>
      <c r="AU860" s="7"/>
      <c r="AW860" s="66"/>
      <c r="AX860" s="66"/>
      <c r="AY860" s="66"/>
      <c r="AZ860" s="78"/>
      <c r="BA860" s="66"/>
      <c r="BB860" s="66"/>
      <c r="BC860" s="4"/>
      <c r="BD860" s="69"/>
      <c r="BG860" s="9"/>
      <c r="BM860" s="7" t="str">
        <f t="shared" ca="1" si="166"/>
        <v/>
      </c>
      <c r="BN860" s="75" t="str">
        <f t="shared" si="167"/>
        <v/>
      </c>
      <c r="BO860" s="75" t="str">
        <f t="shared" si="168"/>
        <v/>
      </c>
      <c r="BT860" s="5"/>
      <c r="BU860" s="4" t="str">
        <f>IF(IFERROR(VLOOKUP(C860,C861:C$1993,1,0),"")="","",COUNTIF(C:C,C860))</f>
        <v/>
      </c>
      <c r="BW860" s="5"/>
      <c r="BX860" s="5"/>
      <c r="BY860" s="5" t="str">
        <f>IF(B860="","",IF(BU860="",1+(MAX(BY$2:BY859)),""))</f>
        <v/>
      </c>
      <c r="BZ860" s="5" t="str">
        <f t="shared" si="169"/>
        <v/>
      </c>
      <c r="CA860" s="5" t="str">
        <f t="shared" si="170"/>
        <v/>
      </c>
      <c r="CB860" s="14" t="str">
        <f t="shared" si="171"/>
        <v/>
      </c>
      <c r="CC860" s="25"/>
      <c r="CD860" s="15"/>
      <c r="CE860" s="5" t="str">
        <f t="shared" si="173"/>
        <v/>
      </c>
      <c r="CG860" s="5"/>
      <c r="CH860" s="5" t="str">
        <f t="shared" si="172"/>
        <v/>
      </c>
      <c r="CI860" s="5" t="str">
        <f>IF(J860="","",IFERROR(IF(VLOOKUP(J860,J$2:J859,1,0)=0,"",""),J860))</f>
        <v/>
      </c>
      <c r="CJ860" s="22" t="str">
        <f>IF(CI860="","",(IFERROR(VLOOKUP(MID(CI860,1,1),$DA$2:DE$28,3,0),0)+IFERROR(VLOOKUP(MID(CI860,2,1),DA$2:DE$28,4,0),0)+IFERROR(VLOOKUP(MID(CI860,3,1),DA$2:DE$28,5,0),0)+(ROW(CI860)/1000000000000)))</f>
        <v/>
      </c>
      <c r="CK860" s="5"/>
      <c r="CL860" s="5">
        <v>859</v>
      </c>
      <c r="CM860" s="5" t="str">
        <f>IFERROR(VLOOKUP(CL860,CH$2:CI1936,2,0),"")</f>
        <v/>
      </c>
      <c r="CN860" s="5"/>
      <c r="CP860" s="5"/>
      <c r="DG860" s="5" t="e">
        <f>IF(REPORTE!AH$2="si",IF(C860=VALUE(REPORTE!C$22),IF(SUM(DG861:DG$1993),CONCATENATE(INT(B860),", "),INT(B860)),""),IF(C860=VALUE(REPORTE!C$21),IF(SUM(DG861:DG$1993),CONCATENATE(INT(B860),", "),INT(B860)),""))</f>
        <v>#VALUE!</v>
      </c>
      <c r="DK860" s="5"/>
      <c r="DL860" s="5"/>
      <c r="DM860" s="5"/>
      <c r="DN860" s="5"/>
    </row>
    <row r="861" spans="1:118" x14ac:dyDescent="0.25">
      <c r="A861" s="4" t="str">
        <f t="shared" ca="1" si="164"/>
        <v/>
      </c>
      <c r="B861" s="3"/>
      <c r="D861" s="1" t="str">
        <f>IFERROR(INDEX('padron cfe'!B:B,MATCH(DATOS!C861,'padron cfe'!A:A,0),1),"")</f>
        <v/>
      </c>
      <c r="H861" s="5" t="str">
        <f>IF(F861="","",IFERROR(CONCATENATE("PEUA",VLOOKUP(ESTADO,REPORTE!AV$2:AW$33,2,0),DIDTRITO_FORM,CADER_FORM,IFERROR(INDEX(BS:BS,MATCH(DAY(F861),BR:BR,0),1),DAY(F861)),IFERROR(INDEX(BS:BS,MATCH(MONTH(F861),BR:BR,0),1),MONTH(F861)),YEAR(F861),G861),""))</f>
        <v/>
      </c>
      <c r="K861" s="2" t="str">
        <f>IFERROR(INDEX('padron cfe'!C:C,MATCH(DATOS!C861,'padron cfe'!A:A,0),1),"")</f>
        <v/>
      </c>
      <c r="L861" s="4" t="str">
        <f>IFERROR(IF(VLOOKUP(J861,J$2:L860,3,0)=0,"",VLOOKUP(J861,J$2:L860,3,0)),"")</f>
        <v/>
      </c>
      <c r="M861" s="4" t="str">
        <f>IFERROR(IF(VLOOKUP(J861,J$2:M860,4,0)=0,"",VLOOKUP(J861,J$2:M860,4,0)),"")</f>
        <v/>
      </c>
      <c r="Q861" s="5" t="str">
        <f t="shared" si="163"/>
        <v/>
      </c>
      <c r="S861"/>
      <c r="T861" s="2" t="str">
        <f>IFERROR(INDEX('padron cfe'!D:D,MATCH(DATOS!C861,'padron cfe'!A:A,0),1),"")</f>
        <v/>
      </c>
      <c r="Y861" s="3"/>
      <c r="AA861" s="4" t="str">
        <f t="shared" si="165"/>
        <v/>
      </c>
      <c r="AE861" s="2" t="str">
        <f>IFERROR(IF(INDEX(AE$1:AE860,MATCH(J861,J$1:J860,0),1)=0,"",INDEX(AE$1:AE860,MATCH(J861,J$1:J860,0),1)),"")</f>
        <v/>
      </c>
      <c r="AF861" s="2" t="str">
        <f>IFERROR(IF(INDEX(AF$1:AF860,MATCH(J861,J$1:J860,0),1)=0,"",INDEX(AF$1:AF860,MATCH(J861,J$1:J860,0),1)),"")</f>
        <v/>
      </c>
      <c r="AG861" s="2" t="str">
        <f>IFERROR(IF(INDEX(AG$1:AG860,MATCH(J861,J$1:J860,0),1)=0,"",INDEX(AG$1:AG860,MATCH(J861,J$1:J860,0),1)),"")</f>
        <v/>
      </c>
      <c r="AU861" s="7"/>
      <c r="AW861" s="66"/>
      <c r="AX861" s="66"/>
      <c r="AY861" s="66"/>
      <c r="AZ861" s="78"/>
      <c r="BA861" s="66"/>
      <c r="BB861" s="66"/>
      <c r="BC861" s="4"/>
      <c r="BD861" s="69"/>
      <c r="BG861" s="9"/>
      <c r="BM861" s="7" t="str">
        <f t="shared" ca="1" si="166"/>
        <v/>
      </c>
      <c r="BN861" s="75" t="str">
        <f t="shared" si="167"/>
        <v/>
      </c>
      <c r="BO861" s="75" t="str">
        <f t="shared" si="168"/>
        <v/>
      </c>
      <c r="BT861" s="5"/>
      <c r="BU861" s="4" t="str">
        <f>IF(IFERROR(VLOOKUP(C861,C862:C$1993,1,0),"")="","",COUNTIF(C:C,C861))</f>
        <v/>
      </c>
      <c r="BW861" s="5"/>
      <c r="BX861" s="5"/>
      <c r="BY861" s="5" t="str">
        <f>IF(B861="","",IF(BU861="",1+(MAX(BY$2:BY860)),""))</f>
        <v/>
      </c>
      <c r="BZ861" s="5" t="str">
        <f t="shared" si="169"/>
        <v/>
      </c>
      <c r="CA861" s="5" t="str">
        <f t="shared" si="170"/>
        <v/>
      </c>
      <c r="CB861" s="14" t="str">
        <f t="shared" si="171"/>
        <v/>
      </c>
      <c r="CC861" s="25"/>
      <c r="CD861" s="15"/>
      <c r="CE861" s="5" t="str">
        <f t="shared" si="173"/>
        <v/>
      </c>
      <c r="CG861" s="5"/>
      <c r="CH861" s="5" t="str">
        <f t="shared" si="172"/>
        <v/>
      </c>
      <c r="CI861" s="5" t="str">
        <f>IF(J861="","",IFERROR(IF(VLOOKUP(J861,J$2:J860,1,0)=0,"",""),J861))</f>
        <v/>
      </c>
      <c r="CJ861" s="22" t="str">
        <f>IF(CI861="","",(IFERROR(VLOOKUP(MID(CI861,1,1),$DA$2:DE$28,3,0),0)+IFERROR(VLOOKUP(MID(CI861,2,1),DA$2:DE$28,4,0),0)+IFERROR(VLOOKUP(MID(CI861,3,1),DA$2:DE$28,5,0),0)+(ROW(CI861)/1000000000000)))</f>
        <v/>
      </c>
      <c r="CK861" s="5"/>
      <c r="CL861" s="5">
        <v>860</v>
      </c>
      <c r="CM861" s="5" t="str">
        <f>IFERROR(VLOOKUP(CL861,CH$2:CI1937,2,0),"")</f>
        <v/>
      </c>
      <c r="CN861" s="5"/>
      <c r="CP861" s="5"/>
      <c r="DG861" s="5" t="e">
        <f>IF(REPORTE!AH$2="si",IF(C861=VALUE(REPORTE!C$22),IF(SUM(DG862:DG$1993),CONCATENATE(INT(B861),", "),INT(B861)),""),IF(C861=VALUE(REPORTE!C$21),IF(SUM(DG862:DG$1993),CONCATENATE(INT(B861),", "),INT(B861)),""))</f>
        <v>#VALUE!</v>
      </c>
      <c r="DK861" s="5"/>
      <c r="DL861" s="5"/>
      <c r="DM861" s="5"/>
      <c r="DN861" s="5"/>
    </row>
    <row r="862" spans="1:118" x14ac:dyDescent="0.25">
      <c r="A862" s="4" t="str">
        <f t="shared" ca="1" si="164"/>
        <v/>
      </c>
      <c r="B862" s="3"/>
      <c r="D862" s="1" t="str">
        <f>IFERROR(INDEX('padron cfe'!B:B,MATCH(DATOS!C862,'padron cfe'!A:A,0),1),"")</f>
        <v/>
      </c>
      <c r="H862" s="5" t="str">
        <f>IF(F862="","",IFERROR(CONCATENATE("PEUA",VLOOKUP(ESTADO,REPORTE!AV$2:AW$33,2,0),DIDTRITO_FORM,CADER_FORM,IFERROR(INDEX(BS:BS,MATCH(DAY(F862),BR:BR,0),1),DAY(F862)),IFERROR(INDEX(BS:BS,MATCH(MONTH(F862),BR:BR,0),1),MONTH(F862)),YEAR(F862),G862),""))</f>
        <v/>
      </c>
      <c r="K862" s="2" t="str">
        <f>IFERROR(INDEX('padron cfe'!C:C,MATCH(DATOS!C862,'padron cfe'!A:A,0),1),"")</f>
        <v/>
      </c>
      <c r="L862" s="4" t="str">
        <f>IFERROR(IF(VLOOKUP(J862,J$2:L861,3,0)=0,"",VLOOKUP(J862,J$2:L861,3,0)),"")</f>
        <v/>
      </c>
      <c r="M862" s="4" t="str">
        <f>IFERROR(IF(VLOOKUP(J862,J$2:M861,4,0)=0,"",VLOOKUP(J862,J$2:M861,4,0)),"")</f>
        <v/>
      </c>
      <c r="Q862" s="5" t="str">
        <f t="shared" si="163"/>
        <v/>
      </c>
      <c r="S862"/>
      <c r="T862" s="2" t="str">
        <f>IFERROR(INDEX('padron cfe'!D:D,MATCH(DATOS!C862,'padron cfe'!A:A,0),1),"")</f>
        <v/>
      </c>
      <c r="Y862" s="3"/>
      <c r="AA862" s="4" t="str">
        <f t="shared" si="165"/>
        <v/>
      </c>
      <c r="AE862" s="2" t="str">
        <f>IFERROR(IF(INDEX(AE$1:AE861,MATCH(J862,J$1:J861,0),1)=0,"",INDEX(AE$1:AE861,MATCH(J862,J$1:J861,0),1)),"")</f>
        <v/>
      </c>
      <c r="AF862" s="2" t="str">
        <f>IFERROR(IF(INDEX(AF$1:AF861,MATCH(J862,J$1:J861,0),1)=0,"",INDEX(AF$1:AF861,MATCH(J862,J$1:J861,0),1)),"")</f>
        <v/>
      </c>
      <c r="AG862" s="2" t="str">
        <f>IFERROR(IF(INDEX(AG$1:AG861,MATCH(J862,J$1:J861,0),1)=0,"",INDEX(AG$1:AG861,MATCH(J862,J$1:J861,0),1)),"")</f>
        <v/>
      </c>
      <c r="AU862" s="7"/>
      <c r="AW862" s="66"/>
      <c r="AX862" s="66"/>
      <c r="AY862" s="66"/>
      <c r="AZ862" s="78"/>
      <c r="BA862" s="66"/>
      <c r="BB862" s="66"/>
      <c r="BC862" s="4"/>
      <c r="BD862" s="69"/>
      <c r="BG862" s="9"/>
      <c r="BM862" s="7" t="str">
        <f t="shared" ca="1" si="166"/>
        <v/>
      </c>
      <c r="BN862" s="75" t="str">
        <f t="shared" si="167"/>
        <v/>
      </c>
      <c r="BO862" s="75" t="str">
        <f t="shared" si="168"/>
        <v/>
      </c>
      <c r="BT862" s="5"/>
      <c r="BU862" s="4" t="str">
        <f>IF(IFERROR(VLOOKUP(C862,C863:C$1993,1,0),"")="","",COUNTIF(C:C,C862))</f>
        <v/>
      </c>
      <c r="BW862" s="5"/>
      <c r="BX862" s="5"/>
      <c r="BY862" s="5" t="str">
        <f>IF(B862="","",IF(BU862="",1+(MAX(BY$2:BY861)),""))</f>
        <v/>
      </c>
      <c r="BZ862" s="5" t="str">
        <f t="shared" si="169"/>
        <v/>
      </c>
      <c r="CA862" s="5" t="str">
        <f t="shared" si="170"/>
        <v/>
      </c>
      <c r="CB862" s="14" t="str">
        <f t="shared" si="171"/>
        <v/>
      </c>
      <c r="CC862" s="25"/>
      <c r="CD862" s="15"/>
      <c r="CE862" s="5" t="str">
        <f t="shared" si="173"/>
        <v/>
      </c>
      <c r="CG862" s="5"/>
      <c r="CH862" s="5" t="str">
        <f t="shared" si="172"/>
        <v/>
      </c>
      <c r="CI862" s="5" t="str">
        <f>IF(J862="","",IFERROR(IF(VLOOKUP(J862,J$2:J861,1,0)=0,"",""),J862))</f>
        <v/>
      </c>
      <c r="CJ862" s="22" t="str">
        <f>IF(CI862="","",(IFERROR(VLOOKUP(MID(CI862,1,1),$DA$2:DE$28,3,0),0)+IFERROR(VLOOKUP(MID(CI862,2,1),DA$2:DE$28,4,0),0)+IFERROR(VLOOKUP(MID(CI862,3,1),DA$2:DE$28,5,0),0)+(ROW(CI862)/1000000000000)))</f>
        <v/>
      </c>
      <c r="CK862" s="5"/>
      <c r="CL862" s="5">
        <v>861</v>
      </c>
      <c r="CM862" s="5" t="str">
        <f>IFERROR(VLOOKUP(CL862,CH$2:CI1938,2,0),"")</f>
        <v/>
      </c>
      <c r="CN862" s="5"/>
      <c r="CP862" s="5"/>
      <c r="DG862" s="5" t="e">
        <f>IF(REPORTE!AH$2="si",IF(C862=VALUE(REPORTE!C$22),IF(SUM(DG863:DG$1993),CONCATENATE(INT(B862),", "),INT(B862)),""),IF(C862=VALUE(REPORTE!C$21),IF(SUM(DG863:DG$1993),CONCATENATE(INT(B862),", "),INT(B862)),""))</f>
        <v>#VALUE!</v>
      </c>
      <c r="DK862" s="5"/>
      <c r="DL862" s="5"/>
      <c r="DM862" s="5"/>
      <c r="DN862" s="5"/>
    </row>
    <row r="863" spans="1:118" x14ac:dyDescent="0.25">
      <c r="A863" s="4" t="str">
        <f t="shared" ca="1" si="164"/>
        <v/>
      </c>
      <c r="B863" s="3"/>
      <c r="D863" s="1" t="str">
        <f>IFERROR(INDEX('padron cfe'!B:B,MATCH(DATOS!C863,'padron cfe'!A:A,0),1),"")</f>
        <v/>
      </c>
      <c r="H863" s="5" t="str">
        <f>IF(F863="","",IFERROR(CONCATENATE("PEUA",VLOOKUP(ESTADO,REPORTE!AV$2:AW$33,2,0),DIDTRITO_FORM,CADER_FORM,IFERROR(INDEX(BS:BS,MATCH(DAY(F863),BR:BR,0),1),DAY(F863)),IFERROR(INDEX(BS:BS,MATCH(MONTH(F863),BR:BR,0),1),MONTH(F863)),YEAR(F863),G863),""))</f>
        <v/>
      </c>
      <c r="K863" s="2" t="str">
        <f>IFERROR(INDEX('padron cfe'!C:C,MATCH(DATOS!C863,'padron cfe'!A:A,0),1),"")</f>
        <v/>
      </c>
      <c r="L863" s="4" t="str">
        <f>IFERROR(IF(VLOOKUP(J863,J$2:L862,3,0)=0,"",VLOOKUP(J863,J$2:L862,3,0)),"")</f>
        <v/>
      </c>
      <c r="M863" s="4" t="str">
        <f>IFERROR(IF(VLOOKUP(J863,J$2:M862,4,0)=0,"",VLOOKUP(J863,J$2:M862,4,0)),"")</f>
        <v/>
      </c>
      <c r="Q863" s="5" t="str">
        <f t="shared" si="163"/>
        <v/>
      </c>
      <c r="S863"/>
      <c r="T863" s="2" t="str">
        <f>IFERROR(INDEX('padron cfe'!D:D,MATCH(DATOS!C863,'padron cfe'!A:A,0),1),"")</f>
        <v/>
      </c>
      <c r="Y863" s="3"/>
      <c r="AA863" s="4" t="str">
        <f t="shared" si="165"/>
        <v/>
      </c>
      <c r="AE863" s="2" t="str">
        <f>IFERROR(IF(INDEX(AE$1:AE862,MATCH(J863,J$1:J862,0),1)=0,"",INDEX(AE$1:AE862,MATCH(J863,J$1:J862,0),1)),"")</f>
        <v/>
      </c>
      <c r="AF863" s="2" t="str">
        <f>IFERROR(IF(INDEX(AF$1:AF862,MATCH(J863,J$1:J862,0),1)=0,"",INDEX(AF$1:AF862,MATCH(J863,J$1:J862,0),1)),"")</f>
        <v/>
      </c>
      <c r="AG863" s="2" t="str">
        <f>IFERROR(IF(INDEX(AG$1:AG862,MATCH(J863,J$1:J862,0),1)=0,"",INDEX(AG$1:AG862,MATCH(J863,J$1:J862,0),1)),"")</f>
        <v/>
      </c>
      <c r="AU863" s="7"/>
      <c r="AW863" s="66"/>
      <c r="AX863" s="66"/>
      <c r="AY863" s="66"/>
      <c r="AZ863" s="78"/>
      <c r="BA863" s="66"/>
      <c r="BB863" s="66"/>
      <c r="BC863" s="4"/>
      <c r="BD863" s="69"/>
      <c r="BG863" s="9"/>
      <c r="BM863" s="7" t="str">
        <f t="shared" ca="1" si="166"/>
        <v/>
      </c>
      <c r="BN863" s="75" t="str">
        <f t="shared" si="167"/>
        <v/>
      </c>
      <c r="BO863" s="75" t="str">
        <f t="shared" si="168"/>
        <v/>
      </c>
      <c r="BT863" s="5"/>
      <c r="BU863" s="4" t="str">
        <f>IF(IFERROR(VLOOKUP(C863,C864:C$1993,1,0),"")="","",COUNTIF(C:C,C863))</f>
        <v/>
      </c>
      <c r="BW863" s="5"/>
      <c r="BX863" s="5"/>
      <c r="BY863" s="5" t="str">
        <f>IF(B863="","",IF(BU863="",1+(MAX(BY$2:BY862)),""))</f>
        <v/>
      </c>
      <c r="BZ863" s="5" t="str">
        <f t="shared" si="169"/>
        <v/>
      </c>
      <c r="CA863" s="5" t="str">
        <f t="shared" si="170"/>
        <v/>
      </c>
      <c r="CB863" s="14" t="str">
        <f t="shared" si="171"/>
        <v/>
      </c>
      <c r="CC863" s="25"/>
      <c r="CD863" s="15"/>
      <c r="CE863" s="5" t="str">
        <f t="shared" si="173"/>
        <v/>
      </c>
      <c r="CG863" s="5"/>
      <c r="CH863" s="5" t="str">
        <f t="shared" si="172"/>
        <v/>
      </c>
      <c r="CI863" s="5" t="str">
        <f>IF(J863="","",IFERROR(IF(VLOOKUP(J863,J$2:J862,1,0)=0,"",""),J863))</f>
        <v/>
      </c>
      <c r="CJ863" s="22" t="str">
        <f>IF(CI863="","",(IFERROR(VLOOKUP(MID(CI863,1,1),$DA$2:DE$28,3,0),0)+IFERROR(VLOOKUP(MID(CI863,2,1),DA$2:DE$28,4,0),0)+IFERROR(VLOOKUP(MID(CI863,3,1),DA$2:DE$28,5,0),0)+(ROW(CI863)/1000000000000)))</f>
        <v/>
      </c>
      <c r="CK863" s="5"/>
      <c r="CL863" s="5">
        <v>862</v>
      </c>
      <c r="CM863" s="5" t="str">
        <f>IFERROR(VLOOKUP(CL863,CH$2:CI1939,2,0),"")</f>
        <v/>
      </c>
      <c r="CN863" s="5"/>
      <c r="CP863" s="5"/>
      <c r="DG863" s="5" t="e">
        <f>IF(REPORTE!AH$2="si",IF(C863=VALUE(REPORTE!C$22),IF(SUM(DG864:DG$1993),CONCATENATE(INT(B863),", "),INT(B863)),""),IF(C863=VALUE(REPORTE!C$21),IF(SUM(DG864:DG$1993),CONCATENATE(INT(B863),", "),INT(B863)),""))</f>
        <v>#VALUE!</v>
      </c>
      <c r="DK863" s="5"/>
      <c r="DL863" s="5"/>
      <c r="DM863" s="5"/>
      <c r="DN863" s="5"/>
    </row>
    <row r="864" spans="1:118" x14ac:dyDescent="0.25">
      <c r="A864" s="4" t="str">
        <f t="shared" ca="1" si="164"/>
        <v/>
      </c>
      <c r="B864" s="3"/>
      <c r="D864" s="1" t="str">
        <f>IFERROR(INDEX('padron cfe'!B:B,MATCH(DATOS!C864,'padron cfe'!A:A,0),1),"")</f>
        <v/>
      </c>
      <c r="H864" s="5" t="str">
        <f>IF(F864="","",IFERROR(CONCATENATE("PEUA",VLOOKUP(ESTADO,REPORTE!AV$2:AW$33,2,0),DIDTRITO_FORM,CADER_FORM,IFERROR(INDEX(BS:BS,MATCH(DAY(F864),BR:BR,0),1),DAY(F864)),IFERROR(INDEX(BS:BS,MATCH(MONTH(F864),BR:BR,0),1),MONTH(F864)),YEAR(F864),G864),""))</f>
        <v/>
      </c>
      <c r="K864" s="2" t="str">
        <f>IFERROR(INDEX('padron cfe'!C:C,MATCH(DATOS!C864,'padron cfe'!A:A,0),1),"")</f>
        <v/>
      </c>
      <c r="L864" s="4" t="str">
        <f>IFERROR(IF(VLOOKUP(J864,J$2:L863,3,0)=0,"",VLOOKUP(J864,J$2:L863,3,0)),"")</f>
        <v/>
      </c>
      <c r="M864" s="4" t="str">
        <f>IFERROR(IF(VLOOKUP(J864,J$2:M863,4,0)=0,"",VLOOKUP(J864,J$2:M863,4,0)),"")</f>
        <v/>
      </c>
      <c r="Q864" s="5" t="str">
        <f t="shared" si="163"/>
        <v/>
      </c>
      <c r="S864"/>
      <c r="T864" s="2" t="str">
        <f>IFERROR(INDEX('padron cfe'!D:D,MATCH(DATOS!C864,'padron cfe'!A:A,0),1),"")</f>
        <v/>
      </c>
      <c r="Y864" s="3"/>
      <c r="AA864" s="4" t="str">
        <f t="shared" si="165"/>
        <v/>
      </c>
      <c r="AE864" s="2" t="str">
        <f>IFERROR(IF(INDEX(AE$1:AE863,MATCH(J864,J$1:J863,0),1)=0,"",INDEX(AE$1:AE863,MATCH(J864,J$1:J863,0),1)),"")</f>
        <v/>
      </c>
      <c r="AF864" s="2" t="str">
        <f>IFERROR(IF(INDEX(AF$1:AF863,MATCH(J864,J$1:J863,0),1)=0,"",INDEX(AF$1:AF863,MATCH(J864,J$1:J863,0),1)),"")</f>
        <v/>
      </c>
      <c r="AG864" s="2" t="str">
        <f>IFERROR(IF(INDEX(AG$1:AG863,MATCH(J864,J$1:J863,0),1)=0,"",INDEX(AG$1:AG863,MATCH(J864,J$1:J863,0),1)),"")</f>
        <v/>
      </c>
      <c r="AU864" s="7"/>
      <c r="AW864" s="66"/>
      <c r="AX864" s="66"/>
      <c r="AY864" s="66"/>
      <c r="AZ864" s="78"/>
      <c r="BA864" s="66"/>
      <c r="BB864" s="66"/>
      <c r="BC864" s="4"/>
      <c r="BD864" s="69"/>
      <c r="BG864" s="9"/>
      <c r="BM864" s="7" t="str">
        <f t="shared" ca="1" si="166"/>
        <v/>
      </c>
      <c r="BN864" s="75" t="str">
        <f t="shared" si="167"/>
        <v/>
      </c>
      <c r="BO864" s="75" t="str">
        <f t="shared" si="168"/>
        <v/>
      </c>
      <c r="BT864" s="5"/>
      <c r="BU864" s="4" t="str">
        <f>IF(IFERROR(VLOOKUP(C864,C865:C$1993,1,0),"")="","",COUNTIF(C:C,C864))</f>
        <v/>
      </c>
      <c r="BW864" s="5"/>
      <c r="BX864" s="5"/>
      <c r="BY864" s="5" t="str">
        <f>IF(B864="","",IF(BU864="",1+(MAX(BY$2:BY863)),""))</f>
        <v/>
      </c>
      <c r="BZ864" s="5" t="str">
        <f t="shared" si="169"/>
        <v/>
      </c>
      <c r="CA864" s="5" t="str">
        <f t="shared" si="170"/>
        <v/>
      </c>
      <c r="CB864" s="14" t="str">
        <f t="shared" si="171"/>
        <v/>
      </c>
      <c r="CC864" s="25"/>
      <c r="CD864" s="15"/>
      <c r="CE864" s="5" t="str">
        <f t="shared" si="173"/>
        <v/>
      </c>
      <c r="CG864" s="5"/>
      <c r="CH864" s="5" t="str">
        <f t="shared" si="172"/>
        <v/>
      </c>
      <c r="CI864" s="5" t="str">
        <f>IF(J864="","",IFERROR(IF(VLOOKUP(J864,J$2:J863,1,0)=0,"",""),J864))</f>
        <v/>
      </c>
      <c r="CJ864" s="22" t="str">
        <f>IF(CI864="","",(IFERROR(VLOOKUP(MID(CI864,1,1),$DA$2:DE$28,3,0),0)+IFERROR(VLOOKUP(MID(CI864,2,1),DA$2:DE$28,4,0),0)+IFERROR(VLOOKUP(MID(CI864,3,1),DA$2:DE$28,5,0),0)+(ROW(CI864)/1000000000000)))</f>
        <v/>
      </c>
      <c r="CK864" s="5"/>
      <c r="CL864" s="5">
        <v>863</v>
      </c>
      <c r="CM864" s="5" t="str">
        <f>IFERROR(VLOOKUP(CL864,CH$2:CI1940,2,0),"")</f>
        <v/>
      </c>
      <c r="CN864" s="5"/>
      <c r="CP864" s="5"/>
      <c r="DG864" s="5" t="e">
        <f>IF(REPORTE!AH$2="si",IF(C864=VALUE(REPORTE!C$22),IF(SUM(DG865:DG$1993),CONCATENATE(INT(B864),", "),INT(B864)),""),IF(C864=VALUE(REPORTE!C$21),IF(SUM(DG865:DG$1993),CONCATENATE(INT(B864),", "),INT(B864)),""))</f>
        <v>#VALUE!</v>
      </c>
      <c r="DK864" s="5"/>
      <c r="DL864" s="5"/>
      <c r="DM864" s="5"/>
      <c r="DN864" s="5"/>
    </row>
    <row r="865" spans="1:118" x14ac:dyDescent="0.25">
      <c r="A865" s="4" t="str">
        <f t="shared" ca="1" si="164"/>
        <v/>
      </c>
      <c r="B865" s="3"/>
      <c r="D865" s="1" t="str">
        <f>IFERROR(INDEX('padron cfe'!B:B,MATCH(DATOS!C865,'padron cfe'!A:A,0),1),"")</f>
        <v/>
      </c>
      <c r="H865" s="5" t="str">
        <f>IF(F865="","",IFERROR(CONCATENATE("PEUA",VLOOKUP(ESTADO,REPORTE!AV$2:AW$33,2,0),DIDTRITO_FORM,CADER_FORM,IFERROR(INDEX(BS:BS,MATCH(DAY(F865),BR:BR,0),1),DAY(F865)),IFERROR(INDEX(BS:BS,MATCH(MONTH(F865),BR:BR,0),1),MONTH(F865)),YEAR(F865),G865),""))</f>
        <v/>
      </c>
      <c r="K865" s="2" t="str">
        <f>IFERROR(INDEX('padron cfe'!C:C,MATCH(DATOS!C865,'padron cfe'!A:A,0),1),"")</f>
        <v/>
      </c>
      <c r="L865" s="4" t="str">
        <f>IFERROR(IF(VLOOKUP(J865,J$2:L864,3,0)=0,"",VLOOKUP(J865,J$2:L864,3,0)),"")</f>
        <v/>
      </c>
      <c r="M865" s="4" t="str">
        <f>IFERROR(IF(VLOOKUP(J865,J$2:M864,4,0)=0,"",VLOOKUP(J865,J$2:M864,4,0)),"")</f>
        <v/>
      </c>
      <c r="Q865" s="5" t="str">
        <f t="shared" si="163"/>
        <v/>
      </c>
      <c r="S865"/>
      <c r="T865" s="2" t="str">
        <f>IFERROR(INDEX('padron cfe'!D:D,MATCH(DATOS!C865,'padron cfe'!A:A,0),1),"")</f>
        <v/>
      </c>
      <c r="Y865" s="3"/>
      <c r="AA865" s="4" t="str">
        <f t="shared" si="165"/>
        <v/>
      </c>
      <c r="AE865" s="2" t="str">
        <f>IFERROR(IF(INDEX(AE$1:AE864,MATCH(J865,J$1:J864,0),1)=0,"",INDEX(AE$1:AE864,MATCH(J865,J$1:J864,0),1)),"")</f>
        <v/>
      </c>
      <c r="AF865" s="2" t="str">
        <f>IFERROR(IF(INDEX(AF$1:AF864,MATCH(J865,J$1:J864,0),1)=0,"",INDEX(AF$1:AF864,MATCH(J865,J$1:J864,0),1)),"")</f>
        <v/>
      </c>
      <c r="AG865" s="2" t="str">
        <f>IFERROR(IF(INDEX(AG$1:AG864,MATCH(J865,J$1:J864,0),1)=0,"",INDEX(AG$1:AG864,MATCH(J865,J$1:J864,0),1)),"")</f>
        <v/>
      </c>
      <c r="AU865" s="7"/>
      <c r="AW865" s="66"/>
      <c r="AX865" s="66"/>
      <c r="AY865" s="66"/>
      <c r="AZ865" s="78"/>
      <c r="BA865" s="66"/>
      <c r="BB865" s="66"/>
      <c r="BC865" s="4"/>
      <c r="BD865" s="69"/>
      <c r="BG865" s="9"/>
      <c r="BM865" s="7" t="str">
        <f t="shared" ca="1" si="166"/>
        <v/>
      </c>
      <c r="BN865" s="75" t="str">
        <f t="shared" si="167"/>
        <v/>
      </c>
      <c r="BO865" s="75" t="str">
        <f t="shared" si="168"/>
        <v/>
      </c>
      <c r="BT865" s="5"/>
      <c r="BU865" s="4" t="str">
        <f>IF(IFERROR(VLOOKUP(C865,C866:C$1993,1,0),"")="","",COUNTIF(C:C,C865))</f>
        <v/>
      </c>
      <c r="BW865" s="5"/>
      <c r="BX865" s="5"/>
      <c r="BY865" s="5" t="str">
        <f>IF(B865="","",IF(BU865="",1+(MAX(BY$2:BY864)),""))</f>
        <v/>
      </c>
      <c r="BZ865" s="5" t="str">
        <f t="shared" si="169"/>
        <v/>
      </c>
      <c r="CA865" s="5" t="str">
        <f t="shared" si="170"/>
        <v/>
      </c>
      <c r="CB865" s="14" t="str">
        <f t="shared" si="171"/>
        <v/>
      </c>
      <c r="CC865" s="25"/>
      <c r="CD865" s="15"/>
      <c r="CE865" s="5" t="str">
        <f t="shared" si="173"/>
        <v/>
      </c>
      <c r="CG865" s="5"/>
      <c r="CH865" s="5" t="str">
        <f t="shared" si="172"/>
        <v/>
      </c>
      <c r="CI865" s="5" t="str">
        <f>IF(J865="","",IFERROR(IF(VLOOKUP(J865,J$2:J864,1,0)=0,"",""),J865))</f>
        <v/>
      </c>
      <c r="CJ865" s="22" t="str">
        <f>IF(CI865="","",(IFERROR(VLOOKUP(MID(CI865,1,1),$DA$2:DE$28,3,0),0)+IFERROR(VLOOKUP(MID(CI865,2,1),DA$2:DE$28,4,0),0)+IFERROR(VLOOKUP(MID(CI865,3,1),DA$2:DE$28,5,0),0)+(ROW(CI865)/1000000000000)))</f>
        <v/>
      </c>
      <c r="CK865" s="5"/>
      <c r="CL865" s="5">
        <v>864</v>
      </c>
      <c r="CM865" s="5" t="str">
        <f>IFERROR(VLOOKUP(CL865,CH$2:CI1941,2,0),"")</f>
        <v/>
      </c>
      <c r="CN865" s="5"/>
      <c r="CP865" s="5"/>
      <c r="DG865" s="5" t="e">
        <f>IF(REPORTE!AH$2="si",IF(C865=VALUE(REPORTE!C$22),IF(SUM(DG866:DG$1993),CONCATENATE(INT(B865),", "),INT(B865)),""),IF(C865=VALUE(REPORTE!C$21),IF(SUM(DG866:DG$1993),CONCATENATE(INT(B865),", "),INT(B865)),""))</f>
        <v>#VALUE!</v>
      </c>
      <c r="DK865" s="5"/>
      <c r="DL865" s="5"/>
      <c r="DM865" s="5"/>
      <c r="DN865" s="5"/>
    </row>
    <row r="866" spans="1:118" x14ac:dyDescent="0.25">
      <c r="A866" s="4" t="str">
        <f t="shared" ca="1" si="164"/>
        <v/>
      </c>
      <c r="B866" s="3"/>
      <c r="D866" s="1" t="str">
        <f>IFERROR(INDEX('padron cfe'!B:B,MATCH(DATOS!C866,'padron cfe'!A:A,0),1),"")</f>
        <v/>
      </c>
      <c r="H866" s="5" t="str">
        <f>IF(F866="","",IFERROR(CONCATENATE("PEUA",VLOOKUP(ESTADO,REPORTE!AV$2:AW$33,2,0),DIDTRITO_FORM,CADER_FORM,IFERROR(INDEX(BS:BS,MATCH(DAY(F866),BR:BR,0),1),DAY(F866)),IFERROR(INDEX(BS:BS,MATCH(MONTH(F866),BR:BR,0),1),MONTH(F866)),YEAR(F866),G866),""))</f>
        <v/>
      </c>
      <c r="K866" s="2" t="str">
        <f>IFERROR(INDEX('padron cfe'!C:C,MATCH(DATOS!C866,'padron cfe'!A:A,0),1),"")</f>
        <v/>
      </c>
      <c r="L866" s="4" t="str">
        <f>IFERROR(IF(VLOOKUP(J866,J$2:L865,3,0)=0,"",VLOOKUP(J866,J$2:L865,3,0)),"")</f>
        <v/>
      </c>
      <c r="M866" s="4" t="str">
        <f>IFERROR(IF(VLOOKUP(J866,J$2:M865,4,0)=0,"",VLOOKUP(J866,J$2:M865,4,0)),"")</f>
        <v/>
      </c>
      <c r="Q866" s="5" t="str">
        <f t="shared" si="163"/>
        <v/>
      </c>
      <c r="S866"/>
      <c r="T866" s="2" t="str">
        <f>IFERROR(INDEX('padron cfe'!D:D,MATCH(DATOS!C866,'padron cfe'!A:A,0),1),"")</f>
        <v/>
      </c>
      <c r="Y866" s="3"/>
      <c r="AA866" s="4" t="str">
        <f t="shared" si="165"/>
        <v/>
      </c>
      <c r="AE866" s="2" t="str">
        <f>IFERROR(IF(INDEX(AE$1:AE865,MATCH(J866,J$1:J865,0),1)=0,"",INDEX(AE$1:AE865,MATCH(J866,J$1:J865,0),1)),"")</f>
        <v/>
      </c>
      <c r="AF866" s="2" t="str">
        <f>IFERROR(IF(INDEX(AF$1:AF865,MATCH(J866,J$1:J865,0),1)=0,"",INDEX(AF$1:AF865,MATCH(J866,J$1:J865,0),1)),"")</f>
        <v/>
      </c>
      <c r="AG866" s="2" t="str">
        <f>IFERROR(IF(INDEX(AG$1:AG865,MATCH(J866,J$1:J865,0),1)=0,"",INDEX(AG$1:AG865,MATCH(J866,J$1:J865,0),1)),"")</f>
        <v/>
      </c>
      <c r="AU866" s="7"/>
      <c r="AW866" s="66"/>
      <c r="AX866" s="66"/>
      <c r="AY866" s="66"/>
      <c r="AZ866" s="78"/>
      <c r="BA866" s="66"/>
      <c r="BB866" s="66"/>
      <c r="BC866" s="4"/>
      <c r="BD866" s="69"/>
      <c r="BG866" s="9"/>
      <c r="BM866" s="7" t="str">
        <f t="shared" ca="1" si="166"/>
        <v/>
      </c>
      <c r="BN866" s="75" t="str">
        <f t="shared" si="167"/>
        <v/>
      </c>
      <c r="BO866" s="75" t="str">
        <f t="shared" si="168"/>
        <v/>
      </c>
      <c r="BT866" s="5"/>
      <c r="BU866" s="4" t="str">
        <f>IF(IFERROR(VLOOKUP(C866,C867:C$1993,1,0),"")="","",COUNTIF(C:C,C866))</f>
        <v/>
      </c>
      <c r="BW866" s="5"/>
      <c r="BX866" s="5"/>
      <c r="BY866" s="5" t="str">
        <f>IF(B866="","",IF(BU866="",1+(MAX(BY$2:BY865)),""))</f>
        <v/>
      </c>
      <c r="BZ866" s="5" t="str">
        <f t="shared" si="169"/>
        <v/>
      </c>
      <c r="CA866" s="5" t="str">
        <f t="shared" si="170"/>
        <v/>
      </c>
      <c r="CB866" s="14" t="str">
        <f t="shared" si="171"/>
        <v/>
      </c>
      <c r="CC866" s="25"/>
      <c r="CD866" s="15"/>
      <c r="CE866" s="5" t="str">
        <f t="shared" si="173"/>
        <v/>
      </c>
      <c r="CG866" s="5"/>
      <c r="CH866" s="5" t="str">
        <f t="shared" si="172"/>
        <v/>
      </c>
      <c r="CI866" s="5" t="str">
        <f>IF(J866="","",IFERROR(IF(VLOOKUP(J866,J$2:J865,1,0)=0,"",""),J866))</f>
        <v/>
      </c>
      <c r="CJ866" s="22" t="str">
        <f>IF(CI866="","",(IFERROR(VLOOKUP(MID(CI866,1,1),$DA$2:DE$28,3,0),0)+IFERROR(VLOOKUP(MID(CI866,2,1),DA$2:DE$28,4,0),0)+IFERROR(VLOOKUP(MID(CI866,3,1),DA$2:DE$28,5,0),0)+(ROW(CI866)/1000000000000)))</f>
        <v/>
      </c>
      <c r="CK866" s="5"/>
      <c r="CL866" s="5">
        <v>865</v>
      </c>
      <c r="CM866" s="5" t="str">
        <f>IFERROR(VLOOKUP(CL866,CH$2:CI1942,2,0),"")</f>
        <v/>
      </c>
      <c r="CN866" s="5"/>
      <c r="CP866" s="5"/>
      <c r="DG866" s="5" t="e">
        <f>IF(REPORTE!AH$2="si",IF(C866=VALUE(REPORTE!C$22),IF(SUM(DG867:DG$1993),CONCATENATE(INT(B866),", "),INT(B866)),""),IF(C866=VALUE(REPORTE!C$21),IF(SUM(DG867:DG$1993),CONCATENATE(INT(B866),", "),INT(B866)),""))</f>
        <v>#VALUE!</v>
      </c>
      <c r="DK866" s="5"/>
      <c r="DL866" s="5"/>
      <c r="DM866" s="5"/>
      <c r="DN866" s="5"/>
    </row>
    <row r="867" spans="1:118" x14ac:dyDescent="0.25">
      <c r="A867" s="4" t="str">
        <f t="shared" ca="1" si="164"/>
        <v/>
      </c>
      <c r="B867" s="3"/>
      <c r="D867" s="1" t="str">
        <f>IFERROR(INDEX('padron cfe'!B:B,MATCH(DATOS!C867,'padron cfe'!A:A,0),1),"")</f>
        <v/>
      </c>
      <c r="H867" s="5" t="str">
        <f>IF(F867="","",IFERROR(CONCATENATE("PEUA",VLOOKUP(ESTADO,REPORTE!AV$2:AW$33,2,0),DIDTRITO_FORM,CADER_FORM,IFERROR(INDEX(BS:BS,MATCH(DAY(F867),BR:BR,0),1),DAY(F867)),IFERROR(INDEX(BS:BS,MATCH(MONTH(F867),BR:BR,0),1),MONTH(F867)),YEAR(F867),G867),""))</f>
        <v/>
      </c>
      <c r="K867" s="2" t="str">
        <f>IFERROR(INDEX('padron cfe'!C:C,MATCH(DATOS!C867,'padron cfe'!A:A,0),1),"")</f>
        <v/>
      </c>
      <c r="L867" s="4" t="str">
        <f>IFERROR(IF(VLOOKUP(J867,J$2:L866,3,0)=0,"",VLOOKUP(J867,J$2:L866,3,0)),"")</f>
        <v/>
      </c>
      <c r="M867" s="4" t="str">
        <f>IFERROR(IF(VLOOKUP(J867,J$2:M866,4,0)=0,"",VLOOKUP(J867,J$2:M866,4,0)),"")</f>
        <v/>
      </c>
      <c r="Q867" s="5" t="str">
        <f t="shared" si="163"/>
        <v/>
      </c>
      <c r="S867"/>
      <c r="T867" s="2" t="str">
        <f>IFERROR(INDEX('padron cfe'!D:D,MATCH(DATOS!C867,'padron cfe'!A:A,0),1),"")</f>
        <v/>
      </c>
      <c r="Y867" s="3"/>
      <c r="AA867" s="4" t="str">
        <f t="shared" si="165"/>
        <v/>
      </c>
      <c r="AE867" s="2" t="str">
        <f>IFERROR(IF(INDEX(AE$1:AE866,MATCH(J867,J$1:J866,0),1)=0,"",INDEX(AE$1:AE866,MATCH(J867,J$1:J866,0),1)),"")</f>
        <v/>
      </c>
      <c r="AF867" s="2" t="str">
        <f>IFERROR(IF(INDEX(AF$1:AF866,MATCH(J867,J$1:J866,0),1)=0,"",INDEX(AF$1:AF866,MATCH(J867,J$1:J866,0),1)),"")</f>
        <v/>
      </c>
      <c r="AG867" s="2" t="str">
        <f>IFERROR(IF(INDEX(AG$1:AG866,MATCH(J867,J$1:J866,0),1)=0,"",INDEX(AG$1:AG866,MATCH(J867,J$1:J866,0),1)),"")</f>
        <v/>
      </c>
      <c r="AU867" s="7"/>
      <c r="AW867" s="66"/>
      <c r="AX867" s="66"/>
      <c r="AY867" s="66"/>
      <c r="AZ867" s="78"/>
      <c r="BA867" s="66"/>
      <c r="BB867" s="66"/>
      <c r="BC867" s="4"/>
      <c r="BD867" s="69"/>
      <c r="BG867" s="9"/>
      <c r="BM867" s="7" t="str">
        <f t="shared" ca="1" si="166"/>
        <v/>
      </c>
      <c r="BN867" s="75" t="str">
        <f t="shared" si="167"/>
        <v/>
      </c>
      <c r="BO867" s="75" t="str">
        <f t="shared" si="168"/>
        <v/>
      </c>
      <c r="BT867" s="5"/>
      <c r="BU867" s="4" t="str">
        <f>IF(IFERROR(VLOOKUP(C867,C868:C$1993,1,0),"")="","",COUNTIF(C:C,C867))</f>
        <v/>
      </c>
      <c r="BW867" s="5"/>
      <c r="BX867" s="5"/>
      <c r="BY867" s="5" t="str">
        <f>IF(B867="","",IF(BU867="",1+(MAX(BY$2:BY866)),""))</f>
        <v/>
      </c>
      <c r="BZ867" s="5" t="str">
        <f t="shared" si="169"/>
        <v/>
      </c>
      <c r="CA867" s="5" t="str">
        <f t="shared" si="170"/>
        <v/>
      </c>
      <c r="CB867" s="14" t="str">
        <f t="shared" si="171"/>
        <v/>
      </c>
      <c r="CC867" s="25"/>
      <c r="CD867" s="15"/>
      <c r="CE867" s="5" t="str">
        <f t="shared" si="173"/>
        <v/>
      </c>
      <c r="CG867" s="5"/>
      <c r="CH867" s="5" t="str">
        <f t="shared" si="172"/>
        <v/>
      </c>
      <c r="CI867" s="5" t="str">
        <f>IF(J867="","",IFERROR(IF(VLOOKUP(J867,J$2:J866,1,0)=0,"",""),J867))</f>
        <v/>
      </c>
      <c r="CJ867" s="22" t="str">
        <f>IF(CI867="","",(IFERROR(VLOOKUP(MID(CI867,1,1),$DA$2:DE$28,3,0),0)+IFERROR(VLOOKUP(MID(CI867,2,1),DA$2:DE$28,4,0),0)+IFERROR(VLOOKUP(MID(CI867,3,1),DA$2:DE$28,5,0),0)+(ROW(CI867)/1000000000000)))</f>
        <v/>
      </c>
      <c r="CK867" s="5"/>
      <c r="CL867" s="5">
        <v>866</v>
      </c>
      <c r="CM867" s="5" t="str">
        <f>IFERROR(VLOOKUP(CL867,CH$2:CI1943,2,0),"")</f>
        <v/>
      </c>
      <c r="CN867" s="5"/>
      <c r="CP867" s="5"/>
      <c r="DG867" s="5" t="e">
        <f>IF(REPORTE!AH$2="si",IF(C867=VALUE(REPORTE!C$22),IF(SUM(DG868:DG$1993),CONCATENATE(INT(B867),", "),INT(B867)),""),IF(C867=VALUE(REPORTE!C$21),IF(SUM(DG868:DG$1993),CONCATENATE(INT(B867),", "),INT(B867)),""))</f>
        <v>#VALUE!</v>
      </c>
      <c r="DK867" s="5"/>
      <c r="DL867" s="5"/>
      <c r="DM867" s="5"/>
      <c r="DN867" s="5"/>
    </row>
    <row r="868" spans="1:118" x14ac:dyDescent="0.25">
      <c r="A868" s="4" t="str">
        <f t="shared" ca="1" si="164"/>
        <v/>
      </c>
      <c r="B868" s="3"/>
      <c r="D868" s="1" t="str">
        <f>IFERROR(INDEX('padron cfe'!B:B,MATCH(DATOS!C868,'padron cfe'!A:A,0),1),"")</f>
        <v/>
      </c>
      <c r="H868" s="5" t="str">
        <f>IF(F868="","",IFERROR(CONCATENATE("PEUA",VLOOKUP(ESTADO,REPORTE!AV$2:AW$33,2,0),DIDTRITO_FORM,CADER_FORM,IFERROR(INDEX(BS:BS,MATCH(DAY(F868),BR:BR,0),1),DAY(F868)),IFERROR(INDEX(BS:BS,MATCH(MONTH(F868),BR:BR,0),1),MONTH(F868)),YEAR(F868),G868),""))</f>
        <v/>
      </c>
      <c r="K868" s="2" t="str">
        <f>IFERROR(INDEX('padron cfe'!C:C,MATCH(DATOS!C868,'padron cfe'!A:A,0),1),"")</f>
        <v/>
      </c>
      <c r="L868" s="4" t="str">
        <f>IFERROR(IF(VLOOKUP(J868,J$2:L867,3,0)=0,"",VLOOKUP(J868,J$2:L867,3,0)),"")</f>
        <v/>
      </c>
      <c r="M868" s="4" t="str">
        <f>IFERROR(IF(VLOOKUP(J868,J$2:M867,4,0)=0,"",VLOOKUP(J868,J$2:M867,4,0)),"")</f>
        <v/>
      </c>
      <c r="Q868" s="5" t="str">
        <f t="shared" si="163"/>
        <v/>
      </c>
      <c r="S868"/>
      <c r="T868" s="2" t="str">
        <f>IFERROR(INDEX('padron cfe'!D:D,MATCH(DATOS!C868,'padron cfe'!A:A,0),1),"")</f>
        <v/>
      </c>
      <c r="Y868" s="3"/>
      <c r="AA868" s="4" t="str">
        <f t="shared" si="165"/>
        <v/>
      </c>
      <c r="AE868" s="2" t="str">
        <f>IFERROR(IF(INDEX(AE$1:AE867,MATCH(J868,J$1:J867,0),1)=0,"",INDEX(AE$1:AE867,MATCH(J868,J$1:J867,0),1)),"")</f>
        <v/>
      </c>
      <c r="AF868" s="2" t="str">
        <f>IFERROR(IF(INDEX(AF$1:AF867,MATCH(J868,J$1:J867,0),1)=0,"",INDEX(AF$1:AF867,MATCH(J868,J$1:J867,0),1)),"")</f>
        <v/>
      </c>
      <c r="AG868" s="2" t="str">
        <f>IFERROR(IF(INDEX(AG$1:AG867,MATCH(J868,J$1:J867,0),1)=0,"",INDEX(AG$1:AG867,MATCH(J868,J$1:J867,0),1)),"")</f>
        <v/>
      </c>
      <c r="AU868" s="7"/>
      <c r="AW868" s="66"/>
      <c r="AX868" s="66"/>
      <c r="AY868" s="66"/>
      <c r="AZ868" s="78"/>
      <c r="BA868" s="66"/>
      <c r="BB868" s="66"/>
      <c r="BC868" s="4"/>
      <c r="BD868" s="69"/>
      <c r="BG868" s="9"/>
      <c r="BM868" s="7" t="str">
        <f t="shared" ca="1" si="166"/>
        <v/>
      </c>
      <c r="BN868" s="75" t="str">
        <f t="shared" si="167"/>
        <v/>
      </c>
      <c r="BO868" s="75" t="str">
        <f t="shared" si="168"/>
        <v/>
      </c>
      <c r="BT868" s="5"/>
      <c r="BU868" s="4" t="str">
        <f>IF(IFERROR(VLOOKUP(C868,C869:C$1993,1,0),"")="","",COUNTIF(C:C,C868))</f>
        <v/>
      </c>
      <c r="BW868" s="5"/>
      <c r="BX868" s="5"/>
      <c r="BY868" s="5" t="str">
        <f>IF(B868="","",IF(BU868="",1+(MAX(BY$2:BY867)),""))</f>
        <v/>
      </c>
      <c r="BZ868" s="5" t="str">
        <f t="shared" si="169"/>
        <v/>
      </c>
      <c r="CA868" s="5" t="str">
        <f t="shared" si="170"/>
        <v/>
      </c>
      <c r="CB868" s="14" t="str">
        <f t="shared" si="171"/>
        <v/>
      </c>
      <c r="CC868" s="25"/>
      <c r="CD868" s="15"/>
      <c r="CE868" s="5" t="str">
        <f t="shared" si="173"/>
        <v/>
      </c>
      <c r="CG868" s="5"/>
      <c r="CH868" s="5" t="str">
        <f t="shared" si="172"/>
        <v/>
      </c>
      <c r="CI868" s="5" t="str">
        <f>IF(J868="","",IFERROR(IF(VLOOKUP(J868,J$2:J867,1,0)=0,"",""),J868))</f>
        <v/>
      </c>
      <c r="CJ868" s="22" t="str">
        <f>IF(CI868="","",(IFERROR(VLOOKUP(MID(CI868,1,1),$DA$2:DE$28,3,0),0)+IFERROR(VLOOKUP(MID(CI868,2,1),DA$2:DE$28,4,0),0)+IFERROR(VLOOKUP(MID(CI868,3,1),DA$2:DE$28,5,0),0)+(ROW(CI868)/1000000000000)))</f>
        <v/>
      </c>
      <c r="CK868" s="5"/>
      <c r="CL868" s="5">
        <v>867</v>
      </c>
      <c r="CM868" s="5" t="str">
        <f>IFERROR(VLOOKUP(CL868,CH$2:CI1944,2,0),"")</f>
        <v/>
      </c>
      <c r="CN868" s="5"/>
      <c r="CP868" s="5"/>
      <c r="DG868" s="5" t="e">
        <f>IF(REPORTE!AH$2="si",IF(C868=VALUE(REPORTE!C$22),IF(SUM(DG869:DG$1993),CONCATENATE(INT(B868),", "),INT(B868)),""),IF(C868=VALUE(REPORTE!C$21),IF(SUM(DG869:DG$1993),CONCATENATE(INT(B868),", "),INT(B868)),""))</f>
        <v>#VALUE!</v>
      </c>
      <c r="DK868" s="5"/>
      <c r="DL868" s="5"/>
      <c r="DM868" s="5"/>
      <c r="DN868" s="5"/>
    </row>
    <row r="869" spans="1:118" x14ac:dyDescent="0.25">
      <c r="A869" s="4" t="str">
        <f t="shared" ca="1" si="164"/>
        <v/>
      </c>
      <c r="B869" s="3"/>
      <c r="D869" s="1" t="str">
        <f>IFERROR(INDEX('padron cfe'!B:B,MATCH(DATOS!C869,'padron cfe'!A:A,0),1),"")</f>
        <v/>
      </c>
      <c r="H869" s="5" t="str">
        <f>IF(F869="","",IFERROR(CONCATENATE("PEUA",VLOOKUP(ESTADO,REPORTE!AV$2:AW$33,2,0),DIDTRITO_FORM,CADER_FORM,IFERROR(INDEX(BS:BS,MATCH(DAY(F869),BR:BR,0),1),DAY(F869)),IFERROR(INDEX(BS:BS,MATCH(MONTH(F869),BR:BR,0),1),MONTH(F869)),YEAR(F869),G869),""))</f>
        <v/>
      </c>
      <c r="K869" s="2" t="str">
        <f>IFERROR(INDEX('padron cfe'!C:C,MATCH(DATOS!C869,'padron cfe'!A:A,0),1),"")</f>
        <v/>
      </c>
      <c r="L869" s="4" t="str">
        <f>IFERROR(IF(VLOOKUP(J869,J$2:L868,3,0)=0,"",VLOOKUP(J869,J$2:L868,3,0)),"")</f>
        <v/>
      </c>
      <c r="M869" s="4" t="str">
        <f>IFERROR(IF(VLOOKUP(J869,J$2:M868,4,0)=0,"",VLOOKUP(J869,J$2:M868,4,0)),"")</f>
        <v/>
      </c>
      <c r="Q869" s="5" t="str">
        <f t="shared" si="163"/>
        <v/>
      </c>
      <c r="S869"/>
      <c r="T869" s="2" t="str">
        <f>IFERROR(INDEX('padron cfe'!D:D,MATCH(DATOS!C869,'padron cfe'!A:A,0),1),"")</f>
        <v/>
      </c>
      <c r="Y869" s="3"/>
      <c r="AA869" s="4" t="str">
        <f t="shared" si="165"/>
        <v/>
      </c>
      <c r="AE869" s="2" t="str">
        <f>IFERROR(IF(INDEX(AE$1:AE868,MATCH(J869,J$1:J868,0),1)=0,"",INDEX(AE$1:AE868,MATCH(J869,J$1:J868,0),1)),"")</f>
        <v/>
      </c>
      <c r="AF869" s="2" t="str">
        <f>IFERROR(IF(INDEX(AF$1:AF868,MATCH(J869,J$1:J868,0),1)=0,"",INDEX(AF$1:AF868,MATCH(J869,J$1:J868,0),1)),"")</f>
        <v/>
      </c>
      <c r="AG869" s="2" t="str">
        <f>IFERROR(IF(INDEX(AG$1:AG868,MATCH(J869,J$1:J868,0),1)=0,"",INDEX(AG$1:AG868,MATCH(J869,J$1:J868,0),1)),"")</f>
        <v/>
      </c>
      <c r="AU869" s="7"/>
      <c r="AW869" s="66"/>
      <c r="AX869" s="66"/>
      <c r="AY869" s="66"/>
      <c r="AZ869" s="78"/>
      <c r="BA869" s="66"/>
      <c r="BB869" s="66"/>
      <c r="BC869" s="4"/>
      <c r="BD869" s="69"/>
      <c r="BG869" s="9"/>
      <c r="BM869" s="7" t="str">
        <f t="shared" ca="1" si="166"/>
        <v/>
      </c>
      <c r="BN869" s="75" t="str">
        <f t="shared" si="167"/>
        <v/>
      </c>
      <c r="BO869" s="75" t="str">
        <f t="shared" si="168"/>
        <v/>
      </c>
      <c r="BT869" s="5"/>
      <c r="BU869" s="4" t="str">
        <f>IF(IFERROR(VLOOKUP(C869,C870:C$1993,1,0),"")="","",COUNTIF(C:C,C869))</f>
        <v/>
      </c>
      <c r="BW869" s="5"/>
      <c r="BX869" s="5"/>
      <c r="BY869" s="5" t="str">
        <f>IF(B869="","",IF(BU869="",1+(MAX(BY$2:BY868)),""))</f>
        <v/>
      </c>
      <c r="BZ869" s="5" t="str">
        <f t="shared" si="169"/>
        <v/>
      </c>
      <c r="CA869" s="5" t="str">
        <f t="shared" si="170"/>
        <v/>
      </c>
      <c r="CB869" s="14" t="str">
        <f t="shared" si="171"/>
        <v/>
      </c>
      <c r="CC869" s="25"/>
      <c r="CD869" s="15"/>
      <c r="CE869" s="5" t="str">
        <f t="shared" si="173"/>
        <v/>
      </c>
      <c r="CG869" s="5"/>
      <c r="CH869" s="5" t="str">
        <f t="shared" si="172"/>
        <v/>
      </c>
      <c r="CI869" s="5" t="str">
        <f>IF(J869="","",IFERROR(IF(VLOOKUP(J869,J$2:J868,1,0)=0,"",""),J869))</f>
        <v/>
      </c>
      <c r="CJ869" s="22" t="str">
        <f>IF(CI869="","",(IFERROR(VLOOKUP(MID(CI869,1,1),$DA$2:DE$28,3,0),0)+IFERROR(VLOOKUP(MID(CI869,2,1),DA$2:DE$28,4,0),0)+IFERROR(VLOOKUP(MID(CI869,3,1),DA$2:DE$28,5,0),0)+(ROW(CI869)/1000000000000)))</f>
        <v/>
      </c>
      <c r="CK869" s="5"/>
      <c r="CL869" s="5">
        <v>868</v>
      </c>
      <c r="CM869" s="5" t="str">
        <f>IFERROR(VLOOKUP(CL869,CH$2:CI1945,2,0),"")</f>
        <v/>
      </c>
      <c r="CN869" s="5"/>
      <c r="CP869" s="5"/>
      <c r="DG869" s="5" t="e">
        <f>IF(REPORTE!AH$2="si",IF(C869=VALUE(REPORTE!C$22),IF(SUM(DG870:DG$1993),CONCATENATE(INT(B869),", "),INT(B869)),""),IF(C869=VALUE(REPORTE!C$21),IF(SUM(DG870:DG$1993),CONCATENATE(INT(B869),", "),INT(B869)),""))</f>
        <v>#VALUE!</v>
      </c>
      <c r="DK869" s="5"/>
      <c r="DL869" s="5"/>
      <c r="DM869" s="5"/>
      <c r="DN869" s="5"/>
    </row>
    <row r="870" spans="1:118" x14ac:dyDescent="0.25">
      <c r="A870" s="4" t="str">
        <f t="shared" ca="1" si="164"/>
        <v/>
      </c>
      <c r="B870" s="3"/>
      <c r="D870" s="1" t="str">
        <f>IFERROR(INDEX('padron cfe'!B:B,MATCH(DATOS!C870,'padron cfe'!A:A,0),1),"")</f>
        <v/>
      </c>
      <c r="H870" s="5" t="str">
        <f>IF(F870="","",IFERROR(CONCATENATE("PEUA",VLOOKUP(ESTADO,REPORTE!AV$2:AW$33,2,0),DIDTRITO_FORM,CADER_FORM,IFERROR(INDEX(BS:BS,MATCH(DAY(F870),BR:BR,0),1),DAY(F870)),IFERROR(INDEX(BS:BS,MATCH(MONTH(F870),BR:BR,0),1),MONTH(F870)),YEAR(F870),G870),""))</f>
        <v/>
      </c>
      <c r="K870" s="2" t="str">
        <f>IFERROR(INDEX('padron cfe'!C:C,MATCH(DATOS!C870,'padron cfe'!A:A,0),1),"")</f>
        <v/>
      </c>
      <c r="L870" s="4" t="str">
        <f>IFERROR(IF(VLOOKUP(J870,J$2:L869,3,0)=0,"",VLOOKUP(J870,J$2:L869,3,0)),"")</f>
        <v/>
      </c>
      <c r="M870" s="4" t="str">
        <f>IFERROR(IF(VLOOKUP(J870,J$2:M869,4,0)=0,"",VLOOKUP(J870,J$2:M869,4,0)),"")</f>
        <v/>
      </c>
      <c r="Q870" s="5" t="str">
        <f t="shared" si="163"/>
        <v/>
      </c>
      <c r="S870"/>
      <c r="T870" s="2" t="str">
        <f>IFERROR(INDEX('padron cfe'!D:D,MATCH(DATOS!C870,'padron cfe'!A:A,0),1),"")</f>
        <v/>
      </c>
      <c r="Y870" s="3"/>
      <c r="AA870" s="4" t="str">
        <f t="shared" si="165"/>
        <v/>
      </c>
      <c r="AE870" s="2" t="str">
        <f>IFERROR(IF(INDEX(AE$1:AE869,MATCH(J870,J$1:J869,0),1)=0,"",INDEX(AE$1:AE869,MATCH(J870,J$1:J869,0),1)),"")</f>
        <v/>
      </c>
      <c r="AF870" s="2" t="str">
        <f>IFERROR(IF(INDEX(AF$1:AF869,MATCH(J870,J$1:J869,0),1)=0,"",INDEX(AF$1:AF869,MATCH(J870,J$1:J869,0),1)),"")</f>
        <v/>
      </c>
      <c r="AG870" s="2" t="str">
        <f>IFERROR(IF(INDEX(AG$1:AG869,MATCH(J870,J$1:J869,0),1)=0,"",INDEX(AG$1:AG869,MATCH(J870,J$1:J869,0),1)),"")</f>
        <v/>
      </c>
      <c r="AU870" s="7"/>
      <c r="AW870" s="66"/>
      <c r="AX870" s="66"/>
      <c r="AY870" s="66"/>
      <c r="AZ870" s="78"/>
      <c r="BA870" s="66"/>
      <c r="BB870" s="66"/>
      <c r="BC870" s="4"/>
      <c r="BD870" s="69"/>
      <c r="BG870" s="9"/>
      <c r="BM870" s="7" t="str">
        <f t="shared" ca="1" si="166"/>
        <v/>
      </c>
      <c r="BN870" s="75" t="str">
        <f t="shared" si="167"/>
        <v/>
      </c>
      <c r="BO870" s="75" t="str">
        <f t="shared" si="168"/>
        <v/>
      </c>
      <c r="BT870" s="5"/>
      <c r="BU870" s="4" t="str">
        <f>IF(IFERROR(VLOOKUP(C870,C871:C$1993,1,0),"")="","",COUNTIF(C:C,C870))</f>
        <v/>
      </c>
      <c r="BW870" s="5"/>
      <c r="BX870" s="5"/>
      <c r="BY870" s="5" t="str">
        <f>IF(B870="","",IF(BU870="",1+(MAX(BY$2:BY869)),""))</f>
        <v/>
      </c>
      <c r="BZ870" s="5" t="str">
        <f t="shared" si="169"/>
        <v/>
      </c>
      <c r="CA870" s="5" t="str">
        <f t="shared" si="170"/>
        <v/>
      </c>
      <c r="CB870" s="14" t="str">
        <f t="shared" si="171"/>
        <v/>
      </c>
      <c r="CC870" s="25"/>
      <c r="CD870" s="15"/>
      <c r="CE870" s="5" t="str">
        <f t="shared" si="173"/>
        <v/>
      </c>
      <c r="CG870" s="5"/>
      <c r="CH870" s="5" t="str">
        <f t="shared" si="172"/>
        <v/>
      </c>
      <c r="CI870" s="5" t="str">
        <f>IF(J870="","",IFERROR(IF(VLOOKUP(J870,J$2:J869,1,0)=0,"",""),J870))</f>
        <v/>
      </c>
      <c r="CJ870" s="22" t="str">
        <f>IF(CI870="","",(IFERROR(VLOOKUP(MID(CI870,1,1),$DA$2:DE$28,3,0),0)+IFERROR(VLOOKUP(MID(CI870,2,1),DA$2:DE$28,4,0),0)+IFERROR(VLOOKUP(MID(CI870,3,1),DA$2:DE$28,5,0),0)+(ROW(CI870)/1000000000000)))</f>
        <v/>
      </c>
      <c r="CK870" s="5"/>
      <c r="CL870" s="5">
        <v>869</v>
      </c>
      <c r="CM870" s="5" t="str">
        <f>IFERROR(VLOOKUP(CL870,CH$2:CI1946,2,0),"")</f>
        <v/>
      </c>
      <c r="CN870" s="5"/>
      <c r="CP870" s="5"/>
      <c r="DG870" s="5" t="e">
        <f>IF(REPORTE!AH$2="si",IF(C870=VALUE(REPORTE!C$22),IF(SUM(DG871:DG$1993),CONCATENATE(INT(B870),", "),INT(B870)),""),IF(C870=VALUE(REPORTE!C$21),IF(SUM(DG871:DG$1993),CONCATENATE(INT(B870),", "),INT(B870)),""))</f>
        <v>#VALUE!</v>
      </c>
      <c r="DK870" s="5"/>
      <c r="DL870" s="5"/>
      <c r="DM870" s="5"/>
      <c r="DN870" s="5"/>
    </row>
    <row r="871" spans="1:118" x14ac:dyDescent="0.25">
      <c r="A871" s="4" t="str">
        <f t="shared" ca="1" si="164"/>
        <v/>
      </c>
      <c r="B871" s="3"/>
      <c r="D871" s="1" t="str">
        <f>IFERROR(INDEX('padron cfe'!B:B,MATCH(DATOS!C871,'padron cfe'!A:A,0),1),"")</f>
        <v/>
      </c>
      <c r="H871" s="5" t="str">
        <f>IF(F871="","",IFERROR(CONCATENATE("PEUA",VLOOKUP(ESTADO,REPORTE!AV$2:AW$33,2,0),DIDTRITO_FORM,CADER_FORM,IFERROR(INDEX(BS:BS,MATCH(DAY(F871),BR:BR,0),1),DAY(F871)),IFERROR(INDEX(BS:BS,MATCH(MONTH(F871),BR:BR,0),1),MONTH(F871)),YEAR(F871),G871),""))</f>
        <v/>
      </c>
      <c r="K871" s="2" t="str">
        <f>IFERROR(INDEX('padron cfe'!C:C,MATCH(DATOS!C871,'padron cfe'!A:A,0),1),"")</f>
        <v/>
      </c>
      <c r="L871" s="4" t="str">
        <f>IFERROR(IF(VLOOKUP(J871,J$2:L870,3,0)=0,"",VLOOKUP(J871,J$2:L870,3,0)),"")</f>
        <v/>
      </c>
      <c r="M871" s="4" t="str">
        <f>IFERROR(IF(VLOOKUP(J871,J$2:M870,4,0)=0,"",VLOOKUP(J871,J$2:M870,4,0)),"")</f>
        <v/>
      </c>
      <c r="Q871" s="5" t="str">
        <f t="shared" si="163"/>
        <v/>
      </c>
      <c r="S871"/>
      <c r="T871" s="2" t="str">
        <f>IFERROR(INDEX('padron cfe'!D:D,MATCH(DATOS!C871,'padron cfe'!A:A,0),1),"")</f>
        <v/>
      </c>
      <c r="Y871" s="3"/>
      <c r="AA871" s="4" t="str">
        <f t="shared" si="165"/>
        <v/>
      </c>
      <c r="AE871" s="2" t="str">
        <f>IFERROR(IF(INDEX(AE$1:AE870,MATCH(J871,J$1:J870,0),1)=0,"",INDEX(AE$1:AE870,MATCH(J871,J$1:J870,0),1)),"")</f>
        <v/>
      </c>
      <c r="AF871" s="2" t="str">
        <f>IFERROR(IF(INDEX(AF$1:AF870,MATCH(J871,J$1:J870,0),1)=0,"",INDEX(AF$1:AF870,MATCH(J871,J$1:J870,0),1)),"")</f>
        <v/>
      </c>
      <c r="AG871" s="2" t="str">
        <f>IFERROR(IF(INDEX(AG$1:AG870,MATCH(J871,J$1:J870,0),1)=0,"",INDEX(AG$1:AG870,MATCH(J871,J$1:J870,0),1)),"")</f>
        <v/>
      </c>
      <c r="AU871" s="7"/>
      <c r="AW871" s="66"/>
      <c r="AX871" s="66"/>
      <c r="AY871" s="66"/>
      <c r="AZ871" s="78"/>
      <c r="BA871" s="66"/>
      <c r="BB871" s="66"/>
      <c r="BC871" s="4"/>
      <c r="BD871" s="69"/>
      <c r="BG871" s="9"/>
      <c r="BM871" s="7" t="str">
        <f t="shared" ca="1" si="166"/>
        <v/>
      </c>
      <c r="BN871" s="75" t="str">
        <f t="shared" si="167"/>
        <v/>
      </c>
      <c r="BO871" s="75" t="str">
        <f t="shared" si="168"/>
        <v/>
      </c>
      <c r="BT871" s="5"/>
      <c r="BU871" s="4" t="str">
        <f>IF(IFERROR(VLOOKUP(C871,C872:C$1993,1,0),"")="","",COUNTIF(C:C,C871))</f>
        <v/>
      </c>
      <c r="BW871" s="5"/>
      <c r="BX871" s="5"/>
      <c r="BY871" s="5" t="str">
        <f>IF(B871="","",IF(BU871="",1+(MAX(BY$2:BY870)),""))</f>
        <v/>
      </c>
      <c r="BZ871" s="5" t="str">
        <f t="shared" si="169"/>
        <v/>
      </c>
      <c r="CA871" s="5" t="str">
        <f t="shared" si="170"/>
        <v/>
      </c>
      <c r="CB871" s="14" t="str">
        <f t="shared" si="171"/>
        <v/>
      </c>
      <c r="CC871" s="25"/>
      <c r="CD871" s="15"/>
      <c r="CE871" s="5" t="str">
        <f t="shared" si="173"/>
        <v/>
      </c>
      <c r="CG871" s="5"/>
      <c r="CH871" s="5" t="str">
        <f t="shared" si="172"/>
        <v/>
      </c>
      <c r="CI871" s="5" t="str">
        <f>IF(J871="","",IFERROR(IF(VLOOKUP(J871,J$2:J870,1,0)=0,"",""),J871))</f>
        <v/>
      </c>
      <c r="CJ871" s="22" t="str">
        <f>IF(CI871="","",(IFERROR(VLOOKUP(MID(CI871,1,1),$DA$2:DE$28,3,0),0)+IFERROR(VLOOKUP(MID(CI871,2,1),DA$2:DE$28,4,0),0)+IFERROR(VLOOKUP(MID(CI871,3,1),DA$2:DE$28,5,0),0)+(ROW(CI871)/1000000000000)))</f>
        <v/>
      </c>
      <c r="CK871" s="5"/>
      <c r="CL871" s="5">
        <v>870</v>
      </c>
      <c r="CM871" s="5" t="str">
        <f>IFERROR(VLOOKUP(CL871,CH$2:CI1947,2,0),"")</f>
        <v/>
      </c>
      <c r="CN871" s="5"/>
      <c r="CP871" s="5"/>
      <c r="DG871" s="5" t="e">
        <f>IF(REPORTE!AH$2="si",IF(C871=VALUE(REPORTE!C$22),IF(SUM(DG872:DG$1993),CONCATENATE(INT(B871),", "),INT(B871)),""),IF(C871=VALUE(REPORTE!C$21),IF(SUM(DG872:DG$1993),CONCATENATE(INT(B871),", "),INT(B871)),""))</f>
        <v>#VALUE!</v>
      </c>
      <c r="DK871" s="5"/>
      <c r="DL871" s="5"/>
      <c r="DM871" s="5"/>
      <c r="DN871" s="5"/>
    </row>
    <row r="872" spans="1:118" x14ac:dyDescent="0.25">
      <c r="A872" s="4" t="str">
        <f t="shared" ca="1" si="164"/>
        <v/>
      </c>
      <c r="B872" s="3"/>
      <c r="D872" s="1" t="str">
        <f>IFERROR(INDEX('padron cfe'!B:B,MATCH(DATOS!C872,'padron cfe'!A:A,0),1),"")</f>
        <v/>
      </c>
      <c r="H872" s="5" t="str">
        <f>IF(F872="","",IFERROR(CONCATENATE("PEUA",VLOOKUP(ESTADO,REPORTE!AV$2:AW$33,2,0),DIDTRITO_FORM,CADER_FORM,IFERROR(INDEX(BS:BS,MATCH(DAY(F872),BR:BR,0),1),DAY(F872)),IFERROR(INDEX(BS:BS,MATCH(MONTH(F872),BR:BR,0),1),MONTH(F872)),YEAR(F872),G872),""))</f>
        <v/>
      </c>
      <c r="K872" s="2" t="str">
        <f>IFERROR(INDEX('padron cfe'!C:C,MATCH(DATOS!C872,'padron cfe'!A:A,0),1),"")</f>
        <v/>
      </c>
      <c r="L872" s="4" t="str">
        <f>IFERROR(IF(VLOOKUP(J872,J$2:L871,3,0)=0,"",VLOOKUP(J872,J$2:L871,3,0)),"")</f>
        <v/>
      </c>
      <c r="M872" s="4" t="str">
        <f>IFERROR(IF(VLOOKUP(J872,J$2:M871,4,0)=0,"",VLOOKUP(J872,J$2:M871,4,0)),"")</f>
        <v/>
      </c>
      <c r="Q872" s="5" t="str">
        <f t="shared" si="163"/>
        <v/>
      </c>
      <c r="S872"/>
      <c r="T872" s="2" t="str">
        <f>IFERROR(INDEX('padron cfe'!D:D,MATCH(DATOS!C872,'padron cfe'!A:A,0),1),"")</f>
        <v/>
      </c>
      <c r="Y872" s="3"/>
      <c r="AA872" s="4" t="str">
        <f t="shared" si="165"/>
        <v/>
      </c>
      <c r="AE872" s="2" t="str">
        <f>IFERROR(IF(INDEX(AE$1:AE871,MATCH(J872,J$1:J871,0),1)=0,"",INDEX(AE$1:AE871,MATCH(J872,J$1:J871,0),1)),"")</f>
        <v/>
      </c>
      <c r="AF872" s="2" t="str">
        <f>IFERROR(IF(INDEX(AF$1:AF871,MATCH(J872,J$1:J871,0),1)=0,"",INDEX(AF$1:AF871,MATCH(J872,J$1:J871,0),1)),"")</f>
        <v/>
      </c>
      <c r="AG872" s="2" t="str">
        <f>IFERROR(IF(INDEX(AG$1:AG871,MATCH(J872,J$1:J871,0),1)=0,"",INDEX(AG$1:AG871,MATCH(J872,J$1:J871,0),1)),"")</f>
        <v/>
      </c>
      <c r="AU872" s="7"/>
      <c r="AW872" s="66"/>
      <c r="AX872" s="66"/>
      <c r="AY872" s="66"/>
      <c r="AZ872" s="78"/>
      <c r="BA872" s="66"/>
      <c r="BB872" s="66"/>
      <c r="BC872" s="4"/>
      <c r="BD872" s="69"/>
      <c r="BG872" s="9"/>
      <c r="BM872" s="7" t="str">
        <f t="shared" ca="1" si="166"/>
        <v/>
      </c>
      <c r="BN872" s="75" t="str">
        <f t="shared" si="167"/>
        <v/>
      </c>
      <c r="BO872" s="75" t="str">
        <f t="shared" si="168"/>
        <v/>
      </c>
      <c r="BT872" s="5"/>
      <c r="BU872" s="4" t="str">
        <f>IF(IFERROR(VLOOKUP(C872,C873:C$1993,1,0),"")="","",COUNTIF(C:C,C872))</f>
        <v/>
      </c>
      <c r="BW872" s="5"/>
      <c r="BX872" s="5"/>
      <c r="BY872" s="5" t="str">
        <f>IF(B872="","",IF(BU872="",1+(MAX(BY$2:BY871)),""))</f>
        <v/>
      </c>
      <c r="BZ872" s="5" t="str">
        <f t="shared" si="169"/>
        <v/>
      </c>
      <c r="CA872" s="5" t="str">
        <f t="shared" si="170"/>
        <v/>
      </c>
      <c r="CB872" s="14" t="str">
        <f t="shared" si="171"/>
        <v/>
      </c>
      <c r="CC872" s="25"/>
      <c r="CD872" s="15"/>
      <c r="CE872" s="5" t="str">
        <f t="shared" si="173"/>
        <v/>
      </c>
      <c r="CG872" s="5"/>
      <c r="CH872" s="5" t="str">
        <f t="shared" si="172"/>
        <v/>
      </c>
      <c r="CI872" s="5" t="str">
        <f>IF(J872="","",IFERROR(IF(VLOOKUP(J872,J$2:J871,1,0)=0,"",""),J872))</f>
        <v/>
      </c>
      <c r="CJ872" s="22" t="str">
        <f>IF(CI872="","",(IFERROR(VLOOKUP(MID(CI872,1,1),$DA$2:DE$28,3,0),0)+IFERROR(VLOOKUP(MID(CI872,2,1),DA$2:DE$28,4,0),0)+IFERROR(VLOOKUP(MID(CI872,3,1),DA$2:DE$28,5,0),0)+(ROW(CI872)/1000000000000)))</f>
        <v/>
      </c>
      <c r="CK872" s="5"/>
      <c r="CL872" s="5">
        <v>871</v>
      </c>
      <c r="CM872" s="5" t="str">
        <f>IFERROR(VLOOKUP(CL872,CH$2:CI1948,2,0),"")</f>
        <v/>
      </c>
      <c r="CN872" s="5"/>
      <c r="CP872" s="5"/>
      <c r="DG872" s="5" t="e">
        <f>IF(REPORTE!AH$2="si",IF(C872=VALUE(REPORTE!C$22),IF(SUM(DG873:DG$1993),CONCATENATE(INT(B872),", "),INT(B872)),""),IF(C872=VALUE(REPORTE!C$21),IF(SUM(DG873:DG$1993),CONCATENATE(INT(B872),", "),INT(B872)),""))</f>
        <v>#VALUE!</v>
      </c>
      <c r="DK872" s="5"/>
      <c r="DL872" s="5"/>
      <c r="DM872" s="5"/>
      <c r="DN872" s="5"/>
    </row>
    <row r="873" spans="1:118" x14ac:dyDescent="0.25">
      <c r="A873" s="4" t="str">
        <f t="shared" ca="1" si="164"/>
        <v/>
      </c>
      <c r="B873" s="3"/>
      <c r="D873" s="1" t="str">
        <f>IFERROR(INDEX('padron cfe'!B:B,MATCH(DATOS!C873,'padron cfe'!A:A,0),1),"")</f>
        <v/>
      </c>
      <c r="H873" s="5" t="str">
        <f>IF(F873="","",IFERROR(CONCATENATE("PEUA",VLOOKUP(ESTADO,REPORTE!AV$2:AW$33,2,0),DIDTRITO_FORM,CADER_FORM,IFERROR(INDEX(BS:BS,MATCH(DAY(F873),BR:BR,0),1),DAY(F873)),IFERROR(INDEX(BS:BS,MATCH(MONTH(F873),BR:BR,0),1),MONTH(F873)),YEAR(F873),G873),""))</f>
        <v/>
      </c>
      <c r="K873" s="2" t="str">
        <f>IFERROR(INDEX('padron cfe'!C:C,MATCH(DATOS!C873,'padron cfe'!A:A,0),1),"")</f>
        <v/>
      </c>
      <c r="L873" s="4" t="str">
        <f>IFERROR(IF(VLOOKUP(J873,J$2:L872,3,0)=0,"",VLOOKUP(J873,J$2:L872,3,0)),"")</f>
        <v/>
      </c>
      <c r="M873" s="4" t="str">
        <f>IFERROR(IF(VLOOKUP(J873,J$2:M872,4,0)=0,"",VLOOKUP(J873,J$2:M872,4,0)),"")</f>
        <v/>
      </c>
      <c r="Q873" s="5" t="str">
        <f t="shared" si="163"/>
        <v/>
      </c>
      <c r="S873"/>
      <c r="T873" s="2" t="str">
        <f>IFERROR(INDEX('padron cfe'!D:D,MATCH(DATOS!C873,'padron cfe'!A:A,0),1),"")</f>
        <v/>
      </c>
      <c r="Y873" s="3"/>
      <c r="AA873" s="4" t="str">
        <f t="shared" si="165"/>
        <v/>
      </c>
      <c r="AE873" s="2" t="str">
        <f>IFERROR(IF(INDEX(AE$1:AE872,MATCH(J873,J$1:J872,0),1)=0,"",INDEX(AE$1:AE872,MATCH(J873,J$1:J872,0),1)),"")</f>
        <v/>
      </c>
      <c r="AF873" s="2" t="str">
        <f>IFERROR(IF(INDEX(AF$1:AF872,MATCH(J873,J$1:J872,0),1)=0,"",INDEX(AF$1:AF872,MATCH(J873,J$1:J872,0),1)),"")</f>
        <v/>
      </c>
      <c r="AG873" s="2" t="str">
        <f>IFERROR(IF(INDEX(AG$1:AG872,MATCH(J873,J$1:J872,0),1)=0,"",INDEX(AG$1:AG872,MATCH(J873,J$1:J872,0),1)),"")</f>
        <v/>
      </c>
      <c r="AU873" s="7"/>
      <c r="AW873" s="66"/>
      <c r="AX873" s="66"/>
      <c r="AY873" s="66"/>
      <c r="AZ873" s="78"/>
      <c r="BA873" s="66"/>
      <c r="BB873" s="66"/>
      <c r="BC873" s="4"/>
      <c r="BD873" s="69"/>
      <c r="BG873" s="9"/>
      <c r="BM873" s="7" t="str">
        <f t="shared" ca="1" si="166"/>
        <v/>
      </c>
      <c r="BN873" s="75" t="str">
        <f t="shared" si="167"/>
        <v/>
      </c>
      <c r="BO873" s="75" t="str">
        <f t="shared" si="168"/>
        <v/>
      </c>
      <c r="BT873" s="5"/>
      <c r="BU873" s="4" t="str">
        <f>IF(IFERROR(VLOOKUP(C873,C874:C$1993,1,0),"")="","",COUNTIF(C:C,C873))</f>
        <v/>
      </c>
      <c r="BW873" s="5"/>
      <c r="BX873" s="5"/>
      <c r="BY873" s="5" t="str">
        <f>IF(B873="","",IF(BU873="",1+(MAX(BY$2:BY872)),""))</f>
        <v/>
      </c>
      <c r="BZ873" s="5" t="str">
        <f t="shared" si="169"/>
        <v/>
      </c>
      <c r="CA873" s="5" t="str">
        <f t="shared" si="170"/>
        <v/>
      </c>
      <c r="CB873" s="14" t="str">
        <f t="shared" si="171"/>
        <v/>
      </c>
      <c r="CC873" s="25"/>
      <c r="CD873" s="15"/>
      <c r="CE873" s="5" t="str">
        <f t="shared" si="173"/>
        <v/>
      </c>
      <c r="CG873" s="5"/>
      <c r="CH873" s="5" t="str">
        <f t="shared" si="172"/>
        <v/>
      </c>
      <c r="CI873" s="5" t="str">
        <f>IF(J873="","",IFERROR(IF(VLOOKUP(J873,J$2:J872,1,0)=0,"",""),J873))</f>
        <v/>
      </c>
      <c r="CJ873" s="22" t="str">
        <f>IF(CI873="","",(IFERROR(VLOOKUP(MID(CI873,1,1),$DA$2:DE$28,3,0),0)+IFERROR(VLOOKUP(MID(CI873,2,1),DA$2:DE$28,4,0),0)+IFERROR(VLOOKUP(MID(CI873,3,1),DA$2:DE$28,5,0),0)+(ROW(CI873)/1000000000000)))</f>
        <v/>
      </c>
      <c r="CK873" s="5"/>
      <c r="CL873" s="5">
        <v>872</v>
      </c>
      <c r="CM873" s="5" t="str">
        <f>IFERROR(VLOOKUP(CL873,CH$2:CI1949,2,0),"")</f>
        <v/>
      </c>
      <c r="CN873" s="5"/>
      <c r="CP873" s="5"/>
      <c r="DG873" s="5" t="e">
        <f>IF(REPORTE!AH$2="si",IF(C873=VALUE(REPORTE!C$22),IF(SUM(DG874:DG$1993),CONCATENATE(INT(B873),", "),INT(B873)),""),IF(C873=VALUE(REPORTE!C$21),IF(SUM(DG874:DG$1993),CONCATENATE(INT(B873),", "),INT(B873)),""))</f>
        <v>#VALUE!</v>
      </c>
      <c r="DK873" s="5"/>
      <c r="DL873" s="5"/>
      <c r="DM873" s="5"/>
      <c r="DN873" s="5"/>
    </row>
    <row r="874" spans="1:118" x14ac:dyDescent="0.25">
      <c r="A874" s="4" t="str">
        <f t="shared" ca="1" si="164"/>
        <v/>
      </c>
      <c r="B874" s="3"/>
      <c r="D874" s="1" t="str">
        <f>IFERROR(INDEX('padron cfe'!B:B,MATCH(DATOS!C874,'padron cfe'!A:A,0),1),"")</f>
        <v/>
      </c>
      <c r="H874" s="5" t="str">
        <f>IF(F874="","",IFERROR(CONCATENATE("PEUA",VLOOKUP(ESTADO,REPORTE!AV$2:AW$33,2,0),DIDTRITO_FORM,CADER_FORM,IFERROR(INDEX(BS:BS,MATCH(DAY(F874),BR:BR,0),1),DAY(F874)),IFERROR(INDEX(BS:BS,MATCH(MONTH(F874),BR:BR,0),1),MONTH(F874)),YEAR(F874),G874),""))</f>
        <v/>
      </c>
      <c r="K874" s="2" t="str">
        <f>IFERROR(INDEX('padron cfe'!C:C,MATCH(DATOS!C874,'padron cfe'!A:A,0),1),"")</f>
        <v/>
      </c>
      <c r="L874" s="4" t="str">
        <f>IFERROR(IF(VLOOKUP(J874,J$2:L873,3,0)=0,"",VLOOKUP(J874,J$2:L873,3,0)),"")</f>
        <v/>
      </c>
      <c r="M874" s="4" t="str">
        <f>IFERROR(IF(VLOOKUP(J874,J$2:M873,4,0)=0,"",VLOOKUP(J874,J$2:M873,4,0)),"")</f>
        <v/>
      </c>
      <c r="Q874" s="5" t="str">
        <f t="shared" si="163"/>
        <v/>
      </c>
      <c r="S874"/>
      <c r="T874" s="2" t="str">
        <f>IFERROR(INDEX('padron cfe'!D:D,MATCH(DATOS!C874,'padron cfe'!A:A,0),1),"")</f>
        <v/>
      </c>
      <c r="Y874" s="3"/>
      <c r="AA874" s="4" t="str">
        <f t="shared" si="165"/>
        <v/>
      </c>
      <c r="AE874" s="2" t="str">
        <f>IFERROR(IF(INDEX(AE$1:AE873,MATCH(J874,J$1:J873,0),1)=0,"",INDEX(AE$1:AE873,MATCH(J874,J$1:J873,0),1)),"")</f>
        <v/>
      </c>
      <c r="AF874" s="2" t="str">
        <f>IFERROR(IF(INDEX(AF$1:AF873,MATCH(J874,J$1:J873,0),1)=0,"",INDEX(AF$1:AF873,MATCH(J874,J$1:J873,0),1)),"")</f>
        <v/>
      </c>
      <c r="AG874" s="2" t="str">
        <f>IFERROR(IF(INDEX(AG$1:AG873,MATCH(J874,J$1:J873,0),1)=0,"",INDEX(AG$1:AG873,MATCH(J874,J$1:J873,0),1)),"")</f>
        <v/>
      </c>
      <c r="AU874" s="7"/>
      <c r="AW874" s="66"/>
      <c r="AX874" s="66"/>
      <c r="AY874" s="66"/>
      <c r="AZ874" s="78"/>
      <c r="BA874" s="66"/>
      <c r="BB874" s="66"/>
      <c r="BC874" s="4"/>
      <c r="BD874" s="69"/>
      <c r="BG874" s="9"/>
      <c r="BM874" s="7" t="str">
        <f t="shared" ca="1" si="166"/>
        <v/>
      </c>
      <c r="BN874" s="75" t="str">
        <f t="shared" si="167"/>
        <v/>
      </c>
      <c r="BO874" s="75" t="str">
        <f t="shared" si="168"/>
        <v/>
      </c>
      <c r="BT874" s="5"/>
      <c r="BU874" s="4" t="str">
        <f>IF(IFERROR(VLOOKUP(C874,C875:C$1993,1,0),"")="","",COUNTIF(C:C,C874))</f>
        <v/>
      </c>
      <c r="BW874" s="5"/>
      <c r="BX874" s="5"/>
      <c r="BY874" s="5" t="str">
        <f>IF(B874="","",IF(BU874="",1+(MAX(BY$2:BY873)),""))</f>
        <v/>
      </c>
      <c r="BZ874" s="5" t="str">
        <f t="shared" si="169"/>
        <v/>
      </c>
      <c r="CA874" s="5" t="str">
        <f t="shared" si="170"/>
        <v/>
      </c>
      <c r="CB874" s="14" t="str">
        <f t="shared" si="171"/>
        <v/>
      </c>
      <c r="CC874" s="25"/>
      <c r="CD874" s="15"/>
      <c r="CE874" s="5" t="str">
        <f t="shared" si="173"/>
        <v/>
      </c>
      <c r="CG874" s="5"/>
      <c r="CH874" s="5" t="str">
        <f t="shared" si="172"/>
        <v/>
      </c>
      <c r="CI874" s="5" t="str">
        <f>IF(J874="","",IFERROR(IF(VLOOKUP(J874,J$2:J873,1,0)=0,"",""),J874))</f>
        <v/>
      </c>
      <c r="CJ874" s="22" t="str">
        <f>IF(CI874="","",(IFERROR(VLOOKUP(MID(CI874,1,1),$DA$2:DE$28,3,0),0)+IFERROR(VLOOKUP(MID(CI874,2,1),DA$2:DE$28,4,0),0)+IFERROR(VLOOKUP(MID(CI874,3,1),DA$2:DE$28,5,0),0)+(ROW(CI874)/1000000000000)))</f>
        <v/>
      </c>
      <c r="CK874" s="5"/>
      <c r="CL874" s="5">
        <v>873</v>
      </c>
      <c r="CM874" s="5" t="str">
        <f>IFERROR(VLOOKUP(CL874,CH$2:CI1950,2,0),"")</f>
        <v/>
      </c>
      <c r="CN874" s="5"/>
      <c r="CP874" s="5"/>
      <c r="DG874" s="5" t="e">
        <f>IF(REPORTE!AH$2="si",IF(C874=VALUE(REPORTE!C$22),IF(SUM(DG875:DG$1993),CONCATENATE(INT(B874),", "),INT(B874)),""),IF(C874=VALUE(REPORTE!C$21),IF(SUM(DG875:DG$1993),CONCATENATE(INT(B874),", "),INT(B874)),""))</f>
        <v>#VALUE!</v>
      </c>
      <c r="DK874" s="5"/>
      <c r="DL874" s="5"/>
      <c r="DM874" s="5"/>
      <c r="DN874" s="5"/>
    </row>
    <row r="875" spans="1:118" x14ac:dyDescent="0.25">
      <c r="A875" s="4" t="str">
        <f t="shared" ca="1" si="164"/>
        <v/>
      </c>
      <c r="B875" s="3"/>
      <c r="D875" s="1" t="str">
        <f>IFERROR(INDEX('padron cfe'!B:B,MATCH(DATOS!C875,'padron cfe'!A:A,0),1),"")</f>
        <v/>
      </c>
      <c r="H875" s="5" t="str">
        <f>IF(F875="","",IFERROR(CONCATENATE("PEUA",VLOOKUP(ESTADO,REPORTE!AV$2:AW$33,2,0),DIDTRITO_FORM,CADER_FORM,IFERROR(INDEX(BS:BS,MATCH(DAY(F875),BR:BR,0),1),DAY(F875)),IFERROR(INDEX(BS:BS,MATCH(MONTH(F875),BR:BR,0),1),MONTH(F875)),YEAR(F875),G875),""))</f>
        <v/>
      </c>
      <c r="K875" s="2" t="str">
        <f>IFERROR(INDEX('padron cfe'!C:C,MATCH(DATOS!C875,'padron cfe'!A:A,0),1),"")</f>
        <v/>
      </c>
      <c r="L875" s="4" t="str">
        <f>IFERROR(IF(VLOOKUP(J875,J$2:L874,3,0)=0,"",VLOOKUP(J875,J$2:L874,3,0)),"")</f>
        <v/>
      </c>
      <c r="M875" s="4" t="str">
        <f>IFERROR(IF(VLOOKUP(J875,J$2:M874,4,0)=0,"",VLOOKUP(J875,J$2:M874,4,0)),"")</f>
        <v/>
      </c>
      <c r="Q875" s="5" t="str">
        <f t="shared" si="163"/>
        <v/>
      </c>
      <c r="S875"/>
      <c r="T875" s="2" t="str">
        <f>IFERROR(INDEX('padron cfe'!D:D,MATCH(DATOS!C875,'padron cfe'!A:A,0),1),"")</f>
        <v/>
      </c>
      <c r="Y875" s="3"/>
      <c r="AA875" s="4" t="str">
        <f t="shared" si="165"/>
        <v/>
      </c>
      <c r="AE875" s="2" t="str">
        <f>IFERROR(IF(INDEX(AE$1:AE874,MATCH(J875,J$1:J874,0),1)=0,"",INDEX(AE$1:AE874,MATCH(J875,J$1:J874,0),1)),"")</f>
        <v/>
      </c>
      <c r="AF875" s="2" t="str">
        <f>IFERROR(IF(INDEX(AF$1:AF874,MATCH(J875,J$1:J874,0),1)=0,"",INDEX(AF$1:AF874,MATCH(J875,J$1:J874,0),1)),"")</f>
        <v/>
      </c>
      <c r="AG875" s="2" t="str">
        <f>IFERROR(IF(INDEX(AG$1:AG874,MATCH(J875,J$1:J874,0),1)=0,"",INDEX(AG$1:AG874,MATCH(J875,J$1:J874,0),1)),"")</f>
        <v/>
      </c>
      <c r="AU875" s="7"/>
      <c r="AW875" s="66"/>
      <c r="AX875" s="66"/>
      <c r="AY875" s="66"/>
      <c r="AZ875" s="78"/>
      <c r="BA875" s="66"/>
      <c r="BB875" s="66"/>
      <c r="BC875" s="4"/>
      <c r="BD875" s="69"/>
      <c r="BG875" s="9"/>
      <c r="BM875" s="7" t="str">
        <f t="shared" ca="1" si="166"/>
        <v/>
      </c>
      <c r="BN875" s="75" t="str">
        <f t="shared" si="167"/>
        <v/>
      </c>
      <c r="BO875" s="75" t="str">
        <f t="shared" si="168"/>
        <v/>
      </c>
      <c r="BT875" s="5"/>
      <c r="BU875" s="4" t="str">
        <f>IF(IFERROR(VLOOKUP(C875,C876:C$1993,1,0),"")="","",COUNTIF(C:C,C875))</f>
        <v/>
      </c>
      <c r="BW875" s="5"/>
      <c r="BX875" s="5"/>
      <c r="BY875" s="5" t="str">
        <f>IF(B875="","",IF(BU875="",1+(MAX(BY$2:BY874)),""))</f>
        <v/>
      </c>
      <c r="BZ875" s="5" t="str">
        <f t="shared" si="169"/>
        <v/>
      </c>
      <c r="CA875" s="5" t="str">
        <f t="shared" si="170"/>
        <v/>
      </c>
      <c r="CB875" s="14" t="str">
        <f t="shared" si="171"/>
        <v/>
      </c>
      <c r="CC875" s="25"/>
      <c r="CD875" s="15"/>
      <c r="CE875" s="5" t="str">
        <f t="shared" si="173"/>
        <v/>
      </c>
      <c r="CG875" s="5"/>
      <c r="CH875" s="5" t="str">
        <f t="shared" si="172"/>
        <v/>
      </c>
      <c r="CI875" s="5" t="str">
        <f>IF(J875="","",IFERROR(IF(VLOOKUP(J875,J$2:J874,1,0)=0,"",""),J875))</f>
        <v/>
      </c>
      <c r="CJ875" s="22" t="str">
        <f>IF(CI875="","",(IFERROR(VLOOKUP(MID(CI875,1,1),$DA$2:DE$28,3,0),0)+IFERROR(VLOOKUP(MID(CI875,2,1),DA$2:DE$28,4,0),0)+IFERROR(VLOOKUP(MID(CI875,3,1),DA$2:DE$28,5,0),0)+(ROW(CI875)/1000000000000)))</f>
        <v/>
      </c>
      <c r="CK875" s="5"/>
      <c r="CL875" s="5">
        <v>874</v>
      </c>
      <c r="CM875" s="5" t="str">
        <f>IFERROR(VLOOKUP(CL875,CH$2:CI1951,2,0),"")</f>
        <v/>
      </c>
      <c r="CN875" s="5"/>
      <c r="CP875" s="5"/>
      <c r="DG875" s="5" t="e">
        <f>IF(REPORTE!AH$2="si",IF(C875=VALUE(REPORTE!C$22),IF(SUM(DG876:DG$1993),CONCATENATE(INT(B875),", "),INT(B875)),""),IF(C875=VALUE(REPORTE!C$21),IF(SUM(DG876:DG$1993),CONCATENATE(INT(B875),", "),INT(B875)),""))</f>
        <v>#VALUE!</v>
      </c>
      <c r="DK875" s="5"/>
      <c r="DL875" s="5"/>
      <c r="DM875" s="5"/>
      <c r="DN875" s="5"/>
    </row>
    <row r="876" spans="1:118" x14ac:dyDescent="0.25">
      <c r="A876" s="4" t="str">
        <f t="shared" ca="1" si="164"/>
        <v/>
      </c>
      <c r="B876" s="3"/>
      <c r="D876" s="1" t="str">
        <f>IFERROR(INDEX('padron cfe'!B:B,MATCH(DATOS!C876,'padron cfe'!A:A,0),1),"")</f>
        <v/>
      </c>
      <c r="H876" s="5" t="str">
        <f>IF(F876="","",IFERROR(CONCATENATE("PEUA",VLOOKUP(ESTADO,REPORTE!AV$2:AW$33,2,0),DIDTRITO_FORM,CADER_FORM,IFERROR(INDEX(BS:BS,MATCH(DAY(F876),BR:BR,0),1),DAY(F876)),IFERROR(INDEX(BS:BS,MATCH(MONTH(F876),BR:BR,0),1),MONTH(F876)),YEAR(F876),G876),""))</f>
        <v/>
      </c>
      <c r="K876" s="2" t="str">
        <f>IFERROR(INDEX('padron cfe'!C:C,MATCH(DATOS!C876,'padron cfe'!A:A,0),1),"")</f>
        <v/>
      </c>
      <c r="L876" s="4" t="str">
        <f>IFERROR(IF(VLOOKUP(J876,J$2:L875,3,0)=0,"",VLOOKUP(J876,J$2:L875,3,0)),"")</f>
        <v/>
      </c>
      <c r="M876" s="4" t="str">
        <f>IFERROR(IF(VLOOKUP(J876,J$2:M875,4,0)=0,"",VLOOKUP(J876,J$2:M875,4,0)),"")</f>
        <v/>
      </c>
      <c r="Q876" s="5" t="str">
        <f t="shared" si="163"/>
        <v/>
      </c>
      <c r="S876"/>
      <c r="T876" s="2" t="str">
        <f>IFERROR(INDEX('padron cfe'!D:D,MATCH(DATOS!C876,'padron cfe'!A:A,0),1),"")</f>
        <v/>
      </c>
      <c r="Y876" s="3"/>
      <c r="AA876" s="4" t="str">
        <f t="shared" si="165"/>
        <v/>
      </c>
      <c r="AE876" s="2" t="str">
        <f>IFERROR(IF(INDEX(AE$1:AE875,MATCH(J876,J$1:J875,0),1)=0,"",INDEX(AE$1:AE875,MATCH(J876,J$1:J875,0),1)),"")</f>
        <v/>
      </c>
      <c r="AF876" s="2" t="str">
        <f>IFERROR(IF(INDEX(AF$1:AF875,MATCH(J876,J$1:J875,0),1)=0,"",INDEX(AF$1:AF875,MATCH(J876,J$1:J875,0),1)),"")</f>
        <v/>
      </c>
      <c r="AG876" s="2" t="str">
        <f>IFERROR(IF(INDEX(AG$1:AG875,MATCH(J876,J$1:J875,0),1)=0,"",INDEX(AG$1:AG875,MATCH(J876,J$1:J875,0),1)),"")</f>
        <v/>
      </c>
      <c r="AU876" s="7"/>
      <c r="AW876" s="66"/>
      <c r="AX876" s="66"/>
      <c r="AY876" s="66"/>
      <c r="AZ876" s="78"/>
      <c r="BA876" s="66"/>
      <c r="BB876" s="66"/>
      <c r="BC876" s="4"/>
      <c r="BD876" s="69"/>
      <c r="BG876" s="9"/>
      <c r="BM876" s="7" t="str">
        <f t="shared" ca="1" si="166"/>
        <v/>
      </c>
      <c r="BN876" s="75" t="str">
        <f t="shared" si="167"/>
        <v/>
      </c>
      <c r="BO876" s="75" t="str">
        <f t="shared" si="168"/>
        <v/>
      </c>
      <c r="BT876" s="5"/>
      <c r="BU876" s="4" t="str">
        <f>IF(IFERROR(VLOOKUP(C876,C877:C$1993,1,0),"")="","",COUNTIF(C:C,C876))</f>
        <v/>
      </c>
      <c r="BW876" s="5"/>
      <c r="BX876" s="5"/>
      <c r="BY876" s="5" t="str">
        <f>IF(B876="","",IF(BU876="",1+(MAX(BY$2:BY875)),""))</f>
        <v/>
      </c>
      <c r="BZ876" s="5" t="str">
        <f t="shared" si="169"/>
        <v/>
      </c>
      <c r="CA876" s="5" t="str">
        <f t="shared" si="170"/>
        <v/>
      </c>
      <c r="CB876" s="14" t="str">
        <f t="shared" si="171"/>
        <v/>
      </c>
      <c r="CC876" s="25"/>
      <c r="CD876" s="15"/>
      <c r="CE876" s="5" t="str">
        <f t="shared" si="173"/>
        <v/>
      </c>
      <c r="CG876" s="5"/>
      <c r="CH876" s="5" t="str">
        <f t="shared" si="172"/>
        <v/>
      </c>
      <c r="CI876" s="5" t="str">
        <f>IF(J876="","",IFERROR(IF(VLOOKUP(J876,J$2:J875,1,0)=0,"",""),J876))</f>
        <v/>
      </c>
      <c r="CJ876" s="22" t="str">
        <f>IF(CI876="","",(IFERROR(VLOOKUP(MID(CI876,1,1),$DA$2:DE$28,3,0),0)+IFERROR(VLOOKUP(MID(CI876,2,1),DA$2:DE$28,4,0),0)+IFERROR(VLOOKUP(MID(CI876,3,1),DA$2:DE$28,5,0),0)+(ROW(CI876)/1000000000000)))</f>
        <v/>
      </c>
      <c r="CK876" s="5"/>
      <c r="CL876" s="5">
        <v>875</v>
      </c>
      <c r="CM876" s="5" t="str">
        <f>IFERROR(VLOOKUP(CL876,CH$2:CI1952,2,0),"")</f>
        <v/>
      </c>
      <c r="CN876" s="5"/>
      <c r="CP876" s="5"/>
      <c r="DG876" s="5" t="e">
        <f>IF(REPORTE!AH$2="si",IF(C876=VALUE(REPORTE!C$22),IF(SUM(DG877:DG$1993),CONCATENATE(INT(B876),", "),INT(B876)),""),IF(C876=VALUE(REPORTE!C$21),IF(SUM(DG877:DG$1993),CONCATENATE(INT(B876),", "),INT(B876)),""))</f>
        <v>#VALUE!</v>
      </c>
      <c r="DK876" s="5"/>
      <c r="DL876" s="5"/>
      <c r="DM876" s="5"/>
      <c r="DN876" s="5"/>
    </row>
    <row r="877" spans="1:118" x14ac:dyDescent="0.25">
      <c r="A877" s="4" t="str">
        <f t="shared" ca="1" si="164"/>
        <v/>
      </c>
      <c r="B877" s="3"/>
      <c r="D877" s="1" t="str">
        <f>IFERROR(INDEX('padron cfe'!B:B,MATCH(DATOS!C877,'padron cfe'!A:A,0),1),"")</f>
        <v/>
      </c>
      <c r="H877" s="5" t="str">
        <f>IF(F877="","",IFERROR(CONCATENATE("PEUA",VLOOKUP(ESTADO,REPORTE!AV$2:AW$33,2,0),DIDTRITO_FORM,CADER_FORM,IFERROR(INDEX(BS:BS,MATCH(DAY(F877),BR:BR,0),1),DAY(F877)),IFERROR(INDEX(BS:BS,MATCH(MONTH(F877),BR:BR,0),1),MONTH(F877)),YEAR(F877),G877),""))</f>
        <v/>
      </c>
      <c r="K877" s="2" t="str">
        <f>IFERROR(INDEX('padron cfe'!C:C,MATCH(DATOS!C877,'padron cfe'!A:A,0),1),"")</f>
        <v/>
      </c>
      <c r="L877" s="4" t="str">
        <f>IFERROR(IF(VLOOKUP(J877,J$2:L876,3,0)=0,"",VLOOKUP(J877,J$2:L876,3,0)),"")</f>
        <v/>
      </c>
      <c r="M877" s="4" t="str">
        <f>IFERROR(IF(VLOOKUP(J877,J$2:M876,4,0)=0,"",VLOOKUP(J877,J$2:M876,4,0)),"")</f>
        <v/>
      </c>
      <c r="Q877" s="5" t="str">
        <f t="shared" si="163"/>
        <v/>
      </c>
      <c r="S877"/>
      <c r="T877" s="2" t="str">
        <f>IFERROR(INDEX('padron cfe'!D:D,MATCH(DATOS!C877,'padron cfe'!A:A,0),1),"")</f>
        <v/>
      </c>
      <c r="Y877" s="3"/>
      <c r="AA877" s="4" t="str">
        <f t="shared" si="165"/>
        <v/>
      </c>
      <c r="AE877" s="2" t="str">
        <f>IFERROR(IF(INDEX(AE$1:AE876,MATCH(J877,J$1:J876,0),1)=0,"",INDEX(AE$1:AE876,MATCH(J877,J$1:J876,0),1)),"")</f>
        <v/>
      </c>
      <c r="AF877" s="2" t="str">
        <f>IFERROR(IF(INDEX(AF$1:AF876,MATCH(J877,J$1:J876,0),1)=0,"",INDEX(AF$1:AF876,MATCH(J877,J$1:J876,0),1)),"")</f>
        <v/>
      </c>
      <c r="AG877" s="2" t="str">
        <f>IFERROR(IF(INDEX(AG$1:AG876,MATCH(J877,J$1:J876,0),1)=0,"",INDEX(AG$1:AG876,MATCH(J877,J$1:J876,0),1)),"")</f>
        <v/>
      </c>
      <c r="AU877" s="7"/>
      <c r="AW877" s="66"/>
      <c r="AX877" s="66"/>
      <c r="AY877" s="66"/>
      <c r="AZ877" s="78"/>
      <c r="BA877" s="66"/>
      <c r="BB877" s="66"/>
      <c r="BC877" s="4"/>
      <c r="BD877" s="69"/>
      <c r="BG877" s="9"/>
      <c r="BM877" s="7" t="str">
        <f t="shared" ca="1" si="166"/>
        <v/>
      </c>
      <c r="BN877" s="75" t="str">
        <f t="shared" si="167"/>
        <v/>
      </c>
      <c r="BO877" s="75" t="str">
        <f t="shared" si="168"/>
        <v/>
      </c>
      <c r="BT877" s="5"/>
      <c r="BU877" s="4" t="str">
        <f>IF(IFERROR(VLOOKUP(C877,C878:C$1993,1,0),"")="","",COUNTIF(C:C,C877))</f>
        <v/>
      </c>
      <c r="BW877" s="5"/>
      <c r="BX877" s="5"/>
      <c r="BY877" s="5" t="str">
        <f>IF(B877="","",IF(BU877="",1+(MAX(BY$2:BY876)),""))</f>
        <v/>
      </c>
      <c r="BZ877" s="5" t="str">
        <f t="shared" si="169"/>
        <v/>
      </c>
      <c r="CA877" s="5" t="str">
        <f t="shared" si="170"/>
        <v/>
      </c>
      <c r="CB877" s="14" t="str">
        <f t="shared" si="171"/>
        <v/>
      </c>
      <c r="CC877" s="25"/>
      <c r="CD877" s="15"/>
      <c r="CE877" s="5" t="str">
        <f t="shared" si="173"/>
        <v/>
      </c>
      <c r="CG877" s="5"/>
      <c r="CH877" s="5" t="str">
        <f t="shared" si="172"/>
        <v/>
      </c>
      <c r="CI877" s="5" t="str">
        <f>IF(J877="","",IFERROR(IF(VLOOKUP(J877,J$2:J876,1,0)=0,"",""),J877))</f>
        <v/>
      </c>
      <c r="CJ877" s="22" t="str">
        <f>IF(CI877="","",(IFERROR(VLOOKUP(MID(CI877,1,1),$DA$2:DE$28,3,0),0)+IFERROR(VLOOKUP(MID(CI877,2,1),DA$2:DE$28,4,0),0)+IFERROR(VLOOKUP(MID(CI877,3,1),DA$2:DE$28,5,0),0)+(ROW(CI877)/1000000000000)))</f>
        <v/>
      </c>
      <c r="CK877" s="5"/>
      <c r="CL877" s="5">
        <v>876</v>
      </c>
      <c r="CM877" s="5" t="str">
        <f>IFERROR(VLOOKUP(CL877,CH$2:CI1953,2,0),"")</f>
        <v/>
      </c>
      <c r="CN877" s="5"/>
      <c r="CP877" s="5"/>
      <c r="DG877" s="5" t="e">
        <f>IF(REPORTE!AH$2="si",IF(C877=VALUE(REPORTE!C$22),IF(SUM(DG878:DG$1993),CONCATENATE(INT(B877),", "),INT(B877)),""),IF(C877=VALUE(REPORTE!C$21),IF(SUM(DG878:DG$1993),CONCATENATE(INT(B877),", "),INT(B877)),""))</f>
        <v>#VALUE!</v>
      </c>
      <c r="DK877" s="5"/>
      <c r="DL877" s="5"/>
      <c r="DM877" s="5"/>
      <c r="DN877" s="5"/>
    </row>
    <row r="878" spans="1:118" x14ac:dyDescent="0.25">
      <c r="A878" s="4" t="str">
        <f t="shared" ca="1" si="164"/>
        <v/>
      </c>
      <c r="B878" s="3"/>
      <c r="D878" s="1" t="str">
        <f>IFERROR(INDEX('padron cfe'!B:B,MATCH(DATOS!C878,'padron cfe'!A:A,0),1),"")</f>
        <v/>
      </c>
      <c r="H878" s="5" t="str">
        <f>IF(F878="","",IFERROR(CONCATENATE("PEUA",VLOOKUP(ESTADO,REPORTE!AV$2:AW$33,2,0),DIDTRITO_FORM,CADER_FORM,IFERROR(INDEX(BS:BS,MATCH(DAY(F878),BR:BR,0),1),DAY(F878)),IFERROR(INDEX(BS:BS,MATCH(MONTH(F878),BR:BR,0),1),MONTH(F878)),YEAR(F878),G878),""))</f>
        <v/>
      </c>
      <c r="K878" s="2" t="str">
        <f>IFERROR(INDEX('padron cfe'!C:C,MATCH(DATOS!C878,'padron cfe'!A:A,0),1),"")</f>
        <v/>
      </c>
      <c r="L878" s="4" t="str">
        <f>IFERROR(IF(VLOOKUP(J878,J$2:L877,3,0)=0,"",VLOOKUP(J878,J$2:L877,3,0)),"")</f>
        <v/>
      </c>
      <c r="M878" s="4" t="str">
        <f>IFERROR(IF(VLOOKUP(J878,J$2:M877,4,0)=0,"",VLOOKUP(J878,J$2:M877,4,0)),"")</f>
        <v/>
      </c>
      <c r="Q878" s="5" t="str">
        <f t="shared" si="163"/>
        <v/>
      </c>
      <c r="S878"/>
      <c r="T878" s="2" t="str">
        <f>IFERROR(INDEX('padron cfe'!D:D,MATCH(DATOS!C878,'padron cfe'!A:A,0),1),"")</f>
        <v/>
      </c>
      <c r="Y878" s="3"/>
      <c r="AA878" s="4" t="str">
        <f t="shared" si="165"/>
        <v/>
      </c>
      <c r="AE878" s="2" t="str">
        <f>IFERROR(IF(INDEX(AE$1:AE877,MATCH(J878,J$1:J877,0),1)=0,"",INDEX(AE$1:AE877,MATCH(J878,J$1:J877,0),1)),"")</f>
        <v/>
      </c>
      <c r="AF878" s="2" t="str">
        <f>IFERROR(IF(INDEX(AF$1:AF877,MATCH(J878,J$1:J877,0),1)=0,"",INDEX(AF$1:AF877,MATCH(J878,J$1:J877,0),1)),"")</f>
        <v/>
      </c>
      <c r="AG878" s="2" t="str">
        <f>IFERROR(IF(INDEX(AG$1:AG877,MATCH(J878,J$1:J877,0),1)=0,"",INDEX(AG$1:AG877,MATCH(J878,J$1:J877,0),1)),"")</f>
        <v/>
      </c>
      <c r="AU878" s="7"/>
      <c r="AW878" s="66"/>
      <c r="AX878" s="66"/>
      <c r="AY878" s="66"/>
      <c r="AZ878" s="78"/>
      <c r="BA878" s="66"/>
      <c r="BB878" s="66"/>
      <c r="BC878" s="4"/>
      <c r="BD878" s="69"/>
      <c r="BG878" s="9"/>
      <c r="BM878" s="7" t="str">
        <f t="shared" ca="1" si="166"/>
        <v/>
      </c>
      <c r="BN878" s="75" t="str">
        <f t="shared" si="167"/>
        <v/>
      </c>
      <c r="BO878" s="75" t="str">
        <f t="shared" si="168"/>
        <v/>
      </c>
      <c r="BT878" s="5"/>
      <c r="BU878" s="4" t="str">
        <f>IF(IFERROR(VLOOKUP(C878,C879:C$1993,1,0),"")="","",COUNTIF(C:C,C878))</f>
        <v/>
      </c>
      <c r="BW878" s="5"/>
      <c r="BX878" s="5"/>
      <c r="BY878" s="5" t="str">
        <f>IF(B878="","",IF(BU878="",1+(MAX(BY$2:BY877)),""))</f>
        <v/>
      </c>
      <c r="BZ878" s="5" t="str">
        <f t="shared" si="169"/>
        <v/>
      </c>
      <c r="CA878" s="5" t="str">
        <f t="shared" si="170"/>
        <v/>
      </c>
      <c r="CB878" s="14" t="str">
        <f t="shared" si="171"/>
        <v/>
      </c>
      <c r="CC878" s="25"/>
      <c r="CD878" s="15"/>
      <c r="CE878" s="5" t="str">
        <f t="shared" si="173"/>
        <v/>
      </c>
      <c r="CG878" s="5"/>
      <c r="CH878" s="5" t="str">
        <f t="shared" si="172"/>
        <v/>
      </c>
      <c r="CI878" s="5" t="str">
        <f>IF(J878="","",IFERROR(IF(VLOOKUP(J878,J$2:J877,1,0)=0,"",""),J878))</f>
        <v/>
      </c>
      <c r="CJ878" s="22" t="str">
        <f>IF(CI878="","",(IFERROR(VLOOKUP(MID(CI878,1,1),$DA$2:DE$28,3,0),0)+IFERROR(VLOOKUP(MID(CI878,2,1),DA$2:DE$28,4,0),0)+IFERROR(VLOOKUP(MID(CI878,3,1),DA$2:DE$28,5,0),0)+(ROW(CI878)/1000000000000)))</f>
        <v/>
      </c>
      <c r="CK878" s="5"/>
      <c r="CL878" s="5">
        <v>877</v>
      </c>
      <c r="CM878" s="5" t="str">
        <f>IFERROR(VLOOKUP(CL878,CH$2:CI1954,2,0),"")</f>
        <v/>
      </c>
      <c r="CN878" s="5"/>
      <c r="CP878" s="5"/>
      <c r="DG878" s="5" t="e">
        <f>IF(REPORTE!AH$2="si",IF(C878=VALUE(REPORTE!C$22),IF(SUM(DG879:DG$1993),CONCATENATE(INT(B878),", "),INT(B878)),""),IF(C878=VALUE(REPORTE!C$21),IF(SUM(DG879:DG$1993),CONCATENATE(INT(B878),", "),INT(B878)),""))</f>
        <v>#VALUE!</v>
      </c>
      <c r="DK878" s="5"/>
      <c r="DL878" s="5"/>
      <c r="DM878" s="5"/>
      <c r="DN878" s="5"/>
    </row>
    <row r="879" spans="1:118" x14ac:dyDescent="0.25">
      <c r="A879" s="4" t="str">
        <f t="shared" ca="1" si="164"/>
        <v/>
      </c>
      <c r="B879" s="3"/>
      <c r="D879" s="1" t="str">
        <f>IFERROR(INDEX('padron cfe'!B:B,MATCH(DATOS!C879,'padron cfe'!A:A,0),1),"")</f>
        <v/>
      </c>
      <c r="H879" s="5" t="str">
        <f>IF(F879="","",IFERROR(CONCATENATE("PEUA",VLOOKUP(ESTADO,REPORTE!AV$2:AW$33,2,0),DIDTRITO_FORM,CADER_FORM,IFERROR(INDEX(BS:BS,MATCH(DAY(F879),BR:BR,0),1),DAY(F879)),IFERROR(INDEX(BS:BS,MATCH(MONTH(F879),BR:BR,0),1),MONTH(F879)),YEAR(F879),G879),""))</f>
        <v/>
      </c>
      <c r="K879" s="2" t="str">
        <f>IFERROR(INDEX('padron cfe'!C:C,MATCH(DATOS!C879,'padron cfe'!A:A,0),1),"")</f>
        <v/>
      </c>
      <c r="L879" s="4" t="str">
        <f>IFERROR(IF(VLOOKUP(J879,J$2:L878,3,0)=0,"",VLOOKUP(J879,J$2:L878,3,0)),"")</f>
        <v/>
      </c>
      <c r="M879" s="4" t="str">
        <f>IFERROR(IF(VLOOKUP(J879,J$2:M878,4,0)=0,"",VLOOKUP(J879,J$2:M878,4,0)),"")</f>
        <v/>
      </c>
      <c r="Q879" s="5" t="str">
        <f t="shared" si="163"/>
        <v/>
      </c>
      <c r="S879"/>
      <c r="T879" s="2" t="str">
        <f>IFERROR(INDEX('padron cfe'!D:D,MATCH(DATOS!C879,'padron cfe'!A:A,0),1),"")</f>
        <v/>
      </c>
      <c r="Y879" s="3"/>
      <c r="AA879" s="4" t="str">
        <f t="shared" si="165"/>
        <v/>
      </c>
      <c r="AE879" s="2" t="str">
        <f>IFERROR(IF(INDEX(AE$1:AE878,MATCH(J879,J$1:J878,0),1)=0,"",INDEX(AE$1:AE878,MATCH(J879,J$1:J878,0),1)),"")</f>
        <v/>
      </c>
      <c r="AF879" s="2" t="str">
        <f>IFERROR(IF(INDEX(AF$1:AF878,MATCH(J879,J$1:J878,0),1)=0,"",INDEX(AF$1:AF878,MATCH(J879,J$1:J878,0),1)),"")</f>
        <v/>
      </c>
      <c r="AG879" s="2" t="str">
        <f>IFERROR(IF(INDEX(AG$1:AG878,MATCH(J879,J$1:J878,0),1)=0,"",INDEX(AG$1:AG878,MATCH(J879,J$1:J878,0),1)),"")</f>
        <v/>
      </c>
      <c r="AU879" s="7"/>
      <c r="AW879" s="66"/>
      <c r="AX879" s="66"/>
      <c r="AY879" s="66"/>
      <c r="AZ879" s="78"/>
      <c r="BA879" s="66"/>
      <c r="BB879" s="66"/>
      <c r="BC879" s="4"/>
      <c r="BD879" s="69"/>
      <c r="BG879" s="9"/>
      <c r="BM879" s="7" t="str">
        <f t="shared" ca="1" si="166"/>
        <v/>
      </c>
      <c r="BN879" s="75" t="str">
        <f t="shared" si="167"/>
        <v/>
      </c>
      <c r="BO879" s="75" t="str">
        <f t="shared" si="168"/>
        <v/>
      </c>
      <c r="BT879" s="5"/>
      <c r="BU879" s="4" t="str">
        <f>IF(IFERROR(VLOOKUP(C879,C880:C$1993,1,0),"")="","",COUNTIF(C:C,C879))</f>
        <v/>
      </c>
      <c r="BW879" s="5"/>
      <c r="BX879" s="5"/>
      <c r="BY879" s="5" t="str">
        <f>IF(B879="","",IF(BU879="",1+(MAX(BY$2:BY878)),""))</f>
        <v/>
      </c>
      <c r="BZ879" s="5" t="str">
        <f t="shared" si="169"/>
        <v/>
      </c>
      <c r="CA879" s="5" t="str">
        <f t="shared" si="170"/>
        <v/>
      </c>
      <c r="CB879" s="14" t="str">
        <f t="shared" si="171"/>
        <v/>
      </c>
      <c r="CC879" s="25"/>
      <c r="CD879" s="15"/>
      <c r="CE879" s="5" t="str">
        <f t="shared" si="173"/>
        <v/>
      </c>
      <c r="CG879" s="5"/>
      <c r="CH879" s="5" t="str">
        <f t="shared" si="172"/>
        <v/>
      </c>
      <c r="CI879" s="5" t="str">
        <f>IF(J879="","",IFERROR(IF(VLOOKUP(J879,J$2:J878,1,0)=0,"",""),J879))</f>
        <v/>
      </c>
      <c r="CJ879" s="22" t="str">
        <f>IF(CI879="","",(IFERROR(VLOOKUP(MID(CI879,1,1),$DA$2:DE$28,3,0),0)+IFERROR(VLOOKUP(MID(CI879,2,1),DA$2:DE$28,4,0),0)+IFERROR(VLOOKUP(MID(CI879,3,1),DA$2:DE$28,5,0),0)+(ROW(CI879)/1000000000000)))</f>
        <v/>
      </c>
      <c r="CK879" s="5"/>
      <c r="CL879" s="5">
        <v>878</v>
      </c>
      <c r="CM879" s="5" t="str">
        <f>IFERROR(VLOOKUP(CL879,CH$2:CI1955,2,0),"")</f>
        <v/>
      </c>
      <c r="CN879" s="5"/>
      <c r="CP879" s="5"/>
      <c r="DG879" s="5" t="e">
        <f>IF(REPORTE!AH$2="si",IF(C879=VALUE(REPORTE!C$22),IF(SUM(DG880:DG$1993),CONCATENATE(INT(B879),", "),INT(B879)),""),IF(C879=VALUE(REPORTE!C$21),IF(SUM(DG880:DG$1993),CONCATENATE(INT(B879),", "),INT(B879)),""))</f>
        <v>#VALUE!</v>
      </c>
      <c r="DK879" s="5"/>
      <c r="DL879" s="5"/>
      <c r="DM879" s="5"/>
      <c r="DN879" s="5"/>
    </row>
    <row r="880" spans="1:118" x14ac:dyDescent="0.25">
      <c r="A880" s="4" t="str">
        <f t="shared" ca="1" si="164"/>
        <v/>
      </c>
      <c r="B880" s="3"/>
      <c r="D880" s="1" t="str">
        <f>IFERROR(INDEX('padron cfe'!B:B,MATCH(DATOS!C880,'padron cfe'!A:A,0),1),"")</f>
        <v/>
      </c>
      <c r="H880" s="5" t="str">
        <f>IF(F880="","",IFERROR(CONCATENATE("PEUA",VLOOKUP(ESTADO,REPORTE!AV$2:AW$33,2,0),DIDTRITO_FORM,CADER_FORM,IFERROR(INDEX(BS:BS,MATCH(DAY(F880),BR:BR,0),1),DAY(F880)),IFERROR(INDEX(BS:BS,MATCH(MONTH(F880),BR:BR,0),1),MONTH(F880)),YEAR(F880),G880),""))</f>
        <v/>
      </c>
      <c r="K880" s="2" t="str">
        <f>IFERROR(INDEX('padron cfe'!C:C,MATCH(DATOS!C880,'padron cfe'!A:A,0),1),"")</f>
        <v/>
      </c>
      <c r="L880" s="4" t="str">
        <f>IFERROR(IF(VLOOKUP(J880,J$2:L879,3,0)=0,"",VLOOKUP(J880,J$2:L879,3,0)),"")</f>
        <v/>
      </c>
      <c r="M880" s="4" t="str">
        <f>IFERROR(IF(VLOOKUP(J880,J$2:M879,4,0)=0,"",VLOOKUP(J880,J$2:M879,4,0)),"")</f>
        <v/>
      </c>
      <c r="Q880" s="5" t="str">
        <f t="shared" si="163"/>
        <v/>
      </c>
      <c r="S880"/>
      <c r="T880" s="2" t="str">
        <f>IFERROR(INDEX('padron cfe'!D:D,MATCH(DATOS!C880,'padron cfe'!A:A,0),1),"")</f>
        <v/>
      </c>
      <c r="Y880" s="3"/>
      <c r="AA880" s="4" t="str">
        <f t="shared" si="165"/>
        <v/>
      </c>
      <c r="AE880" s="2" t="str">
        <f>IFERROR(IF(INDEX(AE$1:AE879,MATCH(J880,J$1:J879,0),1)=0,"",INDEX(AE$1:AE879,MATCH(J880,J$1:J879,0),1)),"")</f>
        <v/>
      </c>
      <c r="AF880" s="2" t="str">
        <f>IFERROR(IF(INDEX(AF$1:AF879,MATCH(J880,J$1:J879,0),1)=0,"",INDEX(AF$1:AF879,MATCH(J880,J$1:J879,0),1)),"")</f>
        <v/>
      </c>
      <c r="AG880" s="2" t="str">
        <f>IFERROR(IF(INDEX(AG$1:AG879,MATCH(J880,J$1:J879,0),1)=0,"",INDEX(AG$1:AG879,MATCH(J880,J$1:J879,0),1)),"")</f>
        <v/>
      </c>
      <c r="AU880" s="7"/>
      <c r="AW880" s="66"/>
      <c r="AX880" s="66"/>
      <c r="AY880" s="66"/>
      <c r="AZ880" s="78"/>
      <c r="BA880" s="66"/>
      <c r="BB880" s="66"/>
      <c r="BC880" s="4"/>
      <c r="BD880" s="69"/>
      <c r="BG880" s="9"/>
      <c r="BM880" s="7" t="str">
        <f t="shared" ca="1" si="166"/>
        <v/>
      </c>
      <c r="BN880" s="75" t="str">
        <f t="shared" si="167"/>
        <v/>
      </c>
      <c r="BO880" s="75" t="str">
        <f t="shared" si="168"/>
        <v/>
      </c>
      <c r="BT880" s="5"/>
      <c r="BU880" s="4" t="str">
        <f>IF(IFERROR(VLOOKUP(C880,C881:C$1993,1,0),"")="","",COUNTIF(C:C,C880))</f>
        <v/>
      </c>
      <c r="BW880" s="5"/>
      <c r="BX880" s="5"/>
      <c r="BY880" s="5" t="str">
        <f>IF(B880="","",IF(BU880="",1+(MAX(BY$2:BY879)),""))</f>
        <v/>
      </c>
      <c r="BZ880" s="5" t="str">
        <f t="shared" si="169"/>
        <v/>
      </c>
      <c r="CA880" s="5" t="str">
        <f t="shared" si="170"/>
        <v/>
      </c>
      <c r="CB880" s="14" t="str">
        <f t="shared" si="171"/>
        <v/>
      </c>
      <c r="CC880" s="25"/>
      <c r="CD880" s="15"/>
      <c r="CE880" s="5" t="str">
        <f t="shared" si="173"/>
        <v/>
      </c>
      <c r="CG880" s="5"/>
      <c r="CH880" s="5" t="str">
        <f t="shared" si="172"/>
        <v/>
      </c>
      <c r="CI880" s="5" t="str">
        <f>IF(J880="","",IFERROR(IF(VLOOKUP(J880,J$2:J879,1,0)=0,"",""),J880))</f>
        <v/>
      </c>
      <c r="CJ880" s="22" t="str">
        <f>IF(CI880="","",(IFERROR(VLOOKUP(MID(CI880,1,1),$DA$2:DE$28,3,0),0)+IFERROR(VLOOKUP(MID(CI880,2,1),DA$2:DE$28,4,0),0)+IFERROR(VLOOKUP(MID(CI880,3,1),DA$2:DE$28,5,0),0)+(ROW(CI880)/1000000000000)))</f>
        <v/>
      </c>
      <c r="CK880" s="5"/>
      <c r="CL880" s="5">
        <v>879</v>
      </c>
      <c r="CM880" s="5" t="str">
        <f>IFERROR(VLOOKUP(CL880,CH$2:CI1956,2,0),"")</f>
        <v/>
      </c>
      <c r="CN880" s="5"/>
      <c r="CP880" s="5"/>
      <c r="DG880" s="5" t="e">
        <f>IF(REPORTE!AH$2="si",IF(C880=VALUE(REPORTE!C$22),IF(SUM(DG881:DG$1993),CONCATENATE(INT(B880),", "),INT(B880)),""),IF(C880=VALUE(REPORTE!C$21),IF(SUM(DG881:DG$1993),CONCATENATE(INT(B880),", "),INT(B880)),""))</f>
        <v>#VALUE!</v>
      </c>
      <c r="DK880" s="5"/>
      <c r="DL880" s="5"/>
      <c r="DM880" s="5"/>
      <c r="DN880" s="5"/>
    </row>
    <row r="881" spans="1:118" x14ac:dyDescent="0.25">
      <c r="A881" s="4" t="str">
        <f t="shared" ca="1" si="164"/>
        <v/>
      </c>
      <c r="B881" s="3"/>
      <c r="D881" s="1" t="str">
        <f>IFERROR(INDEX('padron cfe'!B:B,MATCH(DATOS!C881,'padron cfe'!A:A,0),1),"")</f>
        <v/>
      </c>
      <c r="H881" s="5" t="str">
        <f>IF(F881="","",IFERROR(CONCATENATE("PEUA",VLOOKUP(ESTADO,REPORTE!AV$2:AW$33,2,0),DIDTRITO_FORM,CADER_FORM,IFERROR(INDEX(BS:BS,MATCH(DAY(F881),BR:BR,0),1),DAY(F881)),IFERROR(INDEX(BS:BS,MATCH(MONTH(F881),BR:BR,0),1),MONTH(F881)),YEAR(F881),G881),""))</f>
        <v/>
      </c>
      <c r="K881" s="2" t="str">
        <f>IFERROR(INDEX('padron cfe'!C:C,MATCH(DATOS!C881,'padron cfe'!A:A,0),1),"")</f>
        <v/>
      </c>
      <c r="L881" s="4" t="str">
        <f>IFERROR(IF(VLOOKUP(J881,J$2:L880,3,0)=0,"",VLOOKUP(J881,J$2:L880,3,0)),"")</f>
        <v/>
      </c>
      <c r="M881" s="4" t="str">
        <f>IFERROR(IF(VLOOKUP(J881,J$2:M880,4,0)=0,"",VLOOKUP(J881,J$2:M880,4,0)),"")</f>
        <v/>
      </c>
      <c r="Q881" s="5" t="str">
        <f t="shared" si="163"/>
        <v/>
      </c>
      <c r="S881"/>
      <c r="T881" s="2" t="str">
        <f>IFERROR(INDEX('padron cfe'!D:D,MATCH(DATOS!C881,'padron cfe'!A:A,0),1),"")</f>
        <v/>
      </c>
      <c r="Y881" s="3"/>
      <c r="AA881" s="4" t="str">
        <f t="shared" si="165"/>
        <v/>
      </c>
      <c r="AE881" s="2" t="str">
        <f>IFERROR(IF(INDEX(AE$1:AE880,MATCH(J881,J$1:J880,0),1)=0,"",INDEX(AE$1:AE880,MATCH(J881,J$1:J880,0),1)),"")</f>
        <v/>
      </c>
      <c r="AF881" s="2" t="str">
        <f>IFERROR(IF(INDEX(AF$1:AF880,MATCH(J881,J$1:J880,0),1)=0,"",INDEX(AF$1:AF880,MATCH(J881,J$1:J880,0),1)),"")</f>
        <v/>
      </c>
      <c r="AG881" s="2" t="str">
        <f>IFERROR(IF(INDEX(AG$1:AG880,MATCH(J881,J$1:J880,0),1)=0,"",INDEX(AG$1:AG880,MATCH(J881,J$1:J880,0),1)),"")</f>
        <v/>
      </c>
      <c r="AU881" s="7"/>
      <c r="AW881" s="66"/>
      <c r="AX881" s="66"/>
      <c r="AY881" s="66"/>
      <c r="AZ881" s="78"/>
      <c r="BA881" s="66"/>
      <c r="BB881" s="66"/>
      <c r="BC881" s="4"/>
      <c r="BD881" s="69"/>
      <c r="BG881" s="9"/>
      <c r="BM881" s="7" t="str">
        <f t="shared" ca="1" si="166"/>
        <v/>
      </c>
      <c r="BN881" s="75" t="str">
        <f t="shared" si="167"/>
        <v/>
      </c>
      <c r="BO881" s="75" t="str">
        <f t="shared" si="168"/>
        <v/>
      </c>
      <c r="BT881" s="5"/>
      <c r="BU881" s="4" t="str">
        <f>IF(IFERROR(VLOOKUP(C881,C882:C$1993,1,0),"")="","",COUNTIF(C:C,C881))</f>
        <v/>
      </c>
      <c r="BW881" s="5"/>
      <c r="BX881" s="5"/>
      <c r="BY881" s="5" t="str">
        <f>IF(B881="","",IF(BU881="",1+(MAX(BY$2:BY880)),""))</f>
        <v/>
      </c>
      <c r="BZ881" s="5" t="str">
        <f t="shared" si="169"/>
        <v/>
      </c>
      <c r="CA881" s="5" t="str">
        <f t="shared" si="170"/>
        <v/>
      </c>
      <c r="CB881" s="14" t="str">
        <f t="shared" si="171"/>
        <v/>
      </c>
      <c r="CC881" s="25"/>
      <c r="CD881" s="15"/>
      <c r="CE881" s="5" t="str">
        <f t="shared" si="173"/>
        <v/>
      </c>
      <c r="CG881" s="5"/>
      <c r="CH881" s="5" t="str">
        <f t="shared" si="172"/>
        <v/>
      </c>
      <c r="CI881" s="5" t="str">
        <f>IF(J881="","",IFERROR(IF(VLOOKUP(J881,J$2:J880,1,0)=0,"",""),J881))</f>
        <v/>
      </c>
      <c r="CJ881" s="22" t="str">
        <f>IF(CI881="","",(IFERROR(VLOOKUP(MID(CI881,1,1),$DA$2:DE$28,3,0),0)+IFERROR(VLOOKUP(MID(CI881,2,1),DA$2:DE$28,4,0),0)+IFERROR(VLOOKUP(MID(CI881,3,1),DA$2:DE$28,5,0),0)+(ROW(CI881)/1000000000000)))</f>
        <v/>
      </c>
      <c r="CK881" s="5"/>
      <c r="CL881" s="5">
        <v>880</v>
      </c>
      <c r="CM881" s="5" t="str">
        <f>IFERROR(VLOOKUP(CL881,CH$2:CI1957,2,0),"")</f>
        <v/>
      </c>
      <c r="CN881" s="5"/>
      <c r="CP881" s="5"/>
      <c r="DG881" s="5" t="e">
        <f>IF(REPORTE!AH$2="si",IF(C881=VALUE(REPORTE!C$22),IF(SUM(DG882:DG$1993),CONCATENATE(INT(B881),", "),INT(B881)),""),IF(C881=VALUE(REPORTE!C$21),IF(SUM(DG882:DG$1993),CONCATENATE(INT(B881),", "),INT(B881)),""))</f>
        <v>#VALUE!</v>
      </c>
      <c r="DK881" s="5"/>
      <c r="DL881" s="5"/>
      <c r="DM881" s="5"/>
      <c r="DN881" s="5"/>
    </row>
    <row r="882" spans="1:118" x14ac:dyDescent="0.25">
      <c r="A882" s="4" t="str">
        <f t="shared" ca="1" si="164"/>
        <v/>
      </c>
      <c r="B882" s="3"/>
      <c r="D882" s="1" t="str">
        <f>IFERROR(INDEX('padron cfe'!B:B,MATCH(DATOS!C882,'padron cfe'!A:A,0),1),"")</f>
        <v/>
      </c>
      <c r="H882" s="5" t="str">
        <f>IF(F882="","",IFERROR(CONCATENATE("PEUA",VLOOKUP(ESTADO,REPORTE!AV$2:AW$33,2,0),DIDTRITO_FORM,CADER_FORM,IFERROR(INDEX(BS:BS,MATCH(DAY(F882),BR:BR,0),1),DAY(F882)),IFERROR(INDEX(BS:BS,MATCH(MONTH(F882),BR:BR,0),1),MONTH(F882)),YEAR(F882),G882),""))</f>
        <v/>
      </c>
      <c r="K882" s="2" t="str">
        <f>IFERROR(INDEX('padron cfe'!C:C,MATCH(DATOS!C882,'padron cfe'!A:A,0),1),"")</f>
        <v/>
      </c>
      <c r="L882" s="4" t="str">
        <f>IFERROR(IF(VLOOKUP(J882,J$2:L881,3,0)=0,"",VLOOKUP(J882,J$2:L881,3,0)),"")</f>
        <v/>
      </c>
      <c r="M882" s="4" t="str">
        <f>IFERROR(IF(VLOOKUP(J882,J$2:M881,4,0)=0,"",VLOOKUP(J882,J$2:M881,4,0)),"")</f>
        <v/>
      </c>
      <c r="Q882" s="5" t="str">
        <f t="shared" si="163"/>
        <v/>
      </c>
      <c r="S882"/>
      <c r="T882" s="2" t="str">
        <f>IFERROR(INDEX('padron cfe'!D:D,MATCH(DATOS!C882,'padron cfe'!A:A,0),1),"")</f>
        <v/>
      </c>
      <c r="Y882" s="3"/>
      <c r="AA882" s="4" t="str">
        <f t="shared" si="165"/>
        <v/>
      </c>
      <c r="AE882" s="2" t="str">
        <f>IFERROR(IF(INDEX(AE$1:AE881,MATCH(J882,J$1:J881,0),1)=0,"",INDEX(AE$1:AE881,MATCH(J882,J$1:J881,0),1)),"")</f>
        <v/>
      </c>
      <c r="AF882" s="2" t="str">
        <f>IFERROR(IF(INDEX(AF$1:AF881,MATCH(J882,J$1:J881,0),1)=0,"",INDEX(AF$1:AF881,MATCH(J882,J$1:J881,0),1)),"")</f>
        <v/>
      </c>
      <c r="AG882" s="2" t="str">
        <f>IFERROR(IF(INDEX(AG$1:AG881,MATCH(J882,J$1:J881,0),1)=0,"",INDEX(AG$1:AG881,MATCH(J882,J$1:J881,0),1)),"")</f>
        <v/>
      </c>
      <c r="AU882" s="7"/>
      <c r="AW882" s="66"/>
      <c r="AX882" s="66"/>
      <c r="AY882" s="66"/>
      <c r="AZ882" s="78"/>
      <c r="BA882" s="66"/>
      <c r="BB882" s="66"/>
      <c r="BC882" s="4"/>
      <c r="BD882" s="69"/>
      <c r="BG882" s="9"/>
      <c r="BM882" s="7" t="str">
        <f t="shared" ca="1" si="166"/>
        <v/>
      </c>
      <c r="BN882" s="75" t="str">
        <f t="shared" si="167"/>
        <v/>
      </c>
      <c r="BO882" s="75" t="str">
        <f t="shared" si="168"/>
        <v/>
      </c>
      <c r="BT882" s="5"/>
      <c r="BU882" s="4" t="str">
        <f>IF(IFERROR(VLOOKUP(C882,C883:C$1993,1,0),"")="","",COUNTIF(C:C,C882))</f>
        <v/>
      </c>
      <c r="BW882" s="5"/>
      <c r="BX882" s="5"/>
      <c r="BY882" s="5" t="str">
        <f>IF(B882="","",IF(BU882="",1+(MAX(BY$2:BY881)),""))</f>
        <v/>
      </c>
      <c r="BZ882" s="5" t="str">
        <f t="shared" si="169"/>
        <v/>
      </c>
      <c r="CA882" s="5" t="str">
        <f t="shared" si="170"/>
        <v/>
      </c>
      <c r="CB882" s="14" t="str">
        <f t="shared" si="171"/>
        <v/>
      </c>
      <c r="CC882" s="25"/>
      <c r="CD882" s="15"/>
      <c r="CE882" s="5" t="str">
        <f t="shared" si="173"/>
        <v/>
      </c>
      <c r="CG882" s="5"/>
      <c r="CH882" s="5" t="str">
        <f t="shared" si="172"/>
        <v/>
      </c>
      <c r="CI882" s="5" t="str">
        <f>IF(J882="","",IFERROR(IF(VLOOKUP(J882,J$2:J881,1,0)=0,"",""),J882))</f>
        <v/>
      </c>
      <c r="CJ882" s="22" t="str">
        <f>IF(CI882="","",(IFERROR(VLOOKUP(MID(CI882,1,1),$DA$2:DE$28,3,0),0)+IFERROR(VLOOKUP(MID(CI882,2,1),DA$2:DE$28,4,0),0)+IFERROR(VLOOKUP(MID(CI882,3,1),DA$2:DE$28,5,0),0)+(ROW(CI882)/1000000000000)))</f>
        <v/>
      </c>
      <c r="CK882" s="5"/>
      <c r="CL882" s="5">
        <v>881</v>
      </c>
      <c r="CM882" s="5" t="str">
        <f>IFERROR(VLOOKUP(CL882,CH$2:CI1958,2,0),"")</f>
        <v/>
      </c>
      <c r="CN882" s="5"/>
      <c r="CP882" s="5"/>
      <c r="DG882" s="5" t="e">
        <f>IF(REPORTE!AH$2="si",IF(C882=VALUE(REPORTE!C$22),IF(SUM(DG883:DG$1993),CONCATENATE(INT(B882),", "),INT(B882)),""),IF(C882=VALUE(REPORTE!C$21),IF(SUM(DG883:DG$1993),CONCATENATE(INT(B882),", "),INT(B882)),""))</f>
        <v>#VALUE!</v>
      </c>
      <c r="DK882" s="5"/>
      <c r="DL882" s="5"/>
      <c r="DM882" s="5"/>
      <c r="DN882" s="5"/>
    </row>
    <row r="883" spans="1:118" x14ac:dyDescent="0.25">
      <c r="A883" s="4" t="str">
        <f t="shared" ca="1" si="164"/>
        <v/>
      </c>
      <c r="B883" s="3"/>
      <c r="D883" s="1" t="str">
        <f>IFERROR(INDEX('padron cfe'!B:B,MATCH(DATOS!C883,'padron cfe'!A:A,0),1),"")</f>
        <v/>
      </c>
      <c r="H883" s="5" t="str">
        <f>IF(F883="","",IFERROR(CONCATENATE("PEUA",VLOOKUP(ESTADO,REPORTE!AV$2:AW$33,2,0),DIDTRITO_FORM,CADER_FORM,IFERROR(INDEX(BS:BS,MATCH(DAY(F883),BR:BR,0),1),DAY(F883)),IFERROR(INDEX(BS:BS,MATCH(MONTH(F883),BR:BR,0),1),MONTH(F883)),YEAR(F883),G883),""))</f>
        <v/>
      </c>
      <c r="K883" s="2" t="str">
        <f>IFERROR(INDEX('padron cfe'!C:C,MATCH(DATOS!C883,'padron cfe'!A:A,0),1),"")</f>
        <v/>
      </c>
      <c r="L883" s="4" t="str">
        <f>IFERROR(IF(VLOOKUP(J883,J$2:L882,3,0)=0,"",VLOOKUP(J883,J$2:L882,3,0)),"")</f>
        <v/>
      </c>
      <c r="M883" s="4" t="str">
        <f>IFERROR(IF(VLOOKUP(J883,J$2:M882,4,0)=0,"",VLOOKUP(J883,J$2:M882,4,0)),"")</f>
        <v/>
      </c>
      <c r="Q883" s="5" t="str">
        <f t="shared" si="163"/>
        <v/>
      </c>
      <c r="S883"/>
      <c r="T883" s="2" t="str">
        <f>IFERROR(INDEX('padron cfe'!D:D,MATCH(DATOS!C883,'padron cfe'!A:A,0),1),"")</f>
        <v/>
      </c>
      <c r="Y883" s="3"/>
      <c r="AA883" s="4" t="str">
        <f t="shared" si="165"/>
        <v/>
      </c>
      <c r="AE883" s="2" t="str">
        <f>IFERROR(IF(INDEX(AE$1:AE882,MATCH(J883,J$1:J882,0),1)=0,"",INDEX(AE$1:AE882,MATCH(J883,J$1:J882,0),1)),"")</f>
        <v/>
      </c>
      <c r="AF883" s="2" t="str">
        <f>IFERROR(IF(INDEX(AF$1:AF882,MATCH(J883,J$1:J882,0),1)=0,"",INDEX(AF$1:AF882,MATCH(J883,J$1:J882,0),1)),"")</f>
        <v/>
      </c>
      <c r="AG883" s="2" t="str">
        <f>IFERROR(IF(INDEX(AG$1:AG882,MATCH(J883,J$1:J882,0),1)=0,"",INDEX(AG$1:AG882,MATCH(J883,J$1:J882,0),1)),"")</f>
        <v/>
      </c>
      <c r="AU883" s="7"/>
      <c r="AW883" s="66"/>
      <c r="AX883" s="66"/>
      <c r="AY883" s="66"/>
      <c r="AZ883" s="78"/>
      <c r="BA883" s="66"/>
      <c r="BB883" s="66"/>
      <c r="BC883" s="4"/>
      <c r="BD883" s="69"/>
      <c r="BG883" s="9"/>
      <c r="BM883" s="7" t="str">
        <f t="shared" ca="1" si="166"/>
        <v/>
      </c>
      <c r="BN883" s="75" t="str">
        <f t="shared" si="167"/>
        <v/>
      </c>
      <c r="BO883" s="75" t="str">
        <f t="shared" si="168"/>
        <v/>
      </c>
      <c r="BT883" s="5"/>
      <c r="BU883" s="4" t="str">
        <f>IF(IFERROR(VLOOKUP(C883,C884:C$1993,1,0),"")="","",COUNTIF(C:C,C883))</f>
        <v/>
      </c>
      <c r="BW883" s="5"/>
      <c r="BX883" s="5"/>
      <c r="BY883" s="5" t="str">
        <f>IF(B883="","",IF(BU883="",1+(MAX(BY$2:BY882)),""))</f>
        <v/>
      </c>
      <c r="BZ883" s="5" t="str">
        <f t="shared" si="169"/>
        <v/>
      </c>
      <c r="CA883" s="5" t="str">
        <f t="shared" si="170"/>
        <v/>
      </c>
      <c r="CB883" s="14" t="str">
        <f t="shared" si="171"/>
        <v/>
      </c>
      <c r="CC883" s="25"/>
      <c r="CD883" s="15"/>
      <c r="CE883" s="5" t="str">
        <f t="shared" si="173"/>
        <v/>
      </c>
      <c r="CG883" s="5"/>
      <c r="CH883" s="5" t="str">
        <f t="shared" si="172"/>
        <v/>
      </c>
      <c r="CI883" s="5" t="str">
        <f>IF(J883="","",IFERROR(IF(VLOOKUP(J883,J$2:J882,1,0)=0,"",""),J883))</f>
        <v/>
      </c>
      <c r="CJ883" s="22" t="str">
        <f>IF(CI883="","",(IFERROR(VLOOKUP(MID(CI883,1,1),$DA$2:DE$28,3,0),0)+IFERROR(VLOOKUP(MID(CI883,2,1),DA$2:DE$28,4,0),0)+IFERROR(VLOOKUP(MID(CI883,3,1),DA$2:DE$28,5,0),0)+(ROW(CI883)/1000000000000)))</f>
        <v/>
      </c>
      <c r="CK883" s="5"/>
      <c r="CL883" s="5">
        <v>882</v>
      </c>
      <c r="CM883" s="5" t="str">
        <f>IFERROR(VLOOKUP(CL883,CH$2:CI1959,2,0),"")</f>
        <v/>
      </c>
      <c r="CN883" s="5"/>
      <c r="CP883" s="5"/>
      <c r="DG883" s="5" t="e">
        <f>IF(REPORTE!AH$2="si",IF(C883=VALUE(REPORTE!C$22),IF(SUM(DG884:DG$1993),CONCATENATE(INT(B883),", "),INT(B883)),""),IF(C883=VALUE(REPORTE!C$21),IF(SUM(DG884:DG$1993),CONCATENATE(INT(B883),", "),INT(B883)),""))</f>
        <v>#VALUE!</v>
      </c>
      <c r="DK883" s="5"/>
      <c r="DL883" s="5"/>
      <c r="DM883" s="5"/>
      <c r="DN883" s="5"/>
    </row>
    <row r="884" spans="1:118" x14ac:dyDescent="0.25">
      <c r="A884" s="4" t="str">
        <f t="shared" ca="1" si="164"/>
        <v/>
      </c>
      <c r="B884" s="3"/>
      <c r="D884" s="1" t="str">
        <f>IFERROR(INDEX('padron cfe'!B:B,MATCH(DATOS!C884,'padron cfe'!A:A,0),1),"")</f>
        <v/>
      </c>
      <c r="H884" s="5" t="str">
        <f>IF(F884="","",IFERROR(CONCATENATE("PEUA",VLOOKUP(ESTADO,REPORTE!AV$2:AW$33,2,0),DIDTRITO_FORM,CADER_FORM,IFERROR(INDEX(BS:BS,MATCH(DAY(F884),BR:BR,0),1),DAY(F884)),IFERROR(INDEX(BS:BS,MATCH(MONTH(F884),BR:BR,0),1),MONTH(F884)),YEAR(F884),G884),""))</f>
        <v/>
      </c>
      <c r="K884" s="2" t="str">
        <f>IFERROR(INDEX('padron cfe'!C:C,MATCH(DATOS!C884,'padron cfe'!A:A,0),1),"")</f>
        <v/>
      </c>
      <c r="L884" s="4" t="str">
        <f>IFERROR(IF(VLOOKUP(J884,J$2:L883,3,0)=0,"",VLOOKUP(J884,J$2:L883,3,0)),"")</f>
        <v/>
      </c>
      <c r="M884" s="4" t="str">
        <f>IFERROR(IF(VLOOKUP(J884,J$2:M883,4,0)=0,"",VLOOKUP(J884,J$2:M883,4,0)),"")</f>
        <v/>
      </c>
      <c r="Q884" s="5" t="str">
        <f t="shared" si="163"/>
        <v/>
      </c>
      <c r="S884"/>
      <c r="T884" s="2" t="str">
        <f>IFERROR(INDEX('padron cfe'!D:D,MATCH(DATOS!C884,'padron cfe'!A:A,0),1),"")</f>
        <v/>
      </c>
      <c r="Y884" s="3"/>
      <c r="AA884" s="4" t="str">
        <f t="shared" si="165"/>
        <v/>
      </c>
      <c r="AE884" s="2" t="str">
        <f>IFERROR(IF(INDEX(AE$1:AE883,MATCH(J884,J$1:J883,0),1)=0,"",INDEX(AE$1:AE883,MATCH(J884,J$1:J883,0),1)),"")</f>
        <v/>
      </c>
      <c r="AF884" s="2" t="str">
        <f>IFERROR(IF(INDEX(AF$1:AF883,MATCH(J884,J$1:J883,0),1)=0,"",INDEX(AF$1:AF883,MATCH(J884,J$1:J883,0),1)),"")</f>
        <v/>
      </c>
      <c r="AG884" s="2" t="str">
        <f>IFERROR(IF(INDEX(AG$1:AG883,MATCH(J884,J$1:J883,0),1)=0,"",INDEX(AG$1:AG883,MATCH(J884,J$1:J883,0),1)),"")</f>
        <v/>
      </c>
      <c r="AU884" s="7"/>
      <c r="AW884" s="66"/>
      <c r="AX884" s="66"/>
      <c r="AY884" s="66"/>
      <c r="AZ884" s="78"/>
      <c r="BA884" s="66"/>
      <c r="BB884" s="66"/>
      <c r="BC884" s="4"/>
      <c r="BD884" s="69"/>
      <c r="BG884" s="9"/>
      <c r="BM884" s="7" t="str">
        <f t="shared" ca="1" si="166"/>
        <v/>
      </c>
      <c r="BN884" s="75" t="str">
        <f t="shared" si="167"/>
        <v/>
      </c>
      <c r="BO884" s="75" t="str">
        <f t="shared" si="168"/>
        <v/>
      </c>
      <c r="BT884" s="5"/>
      <c r="BU884" s="4" t="str">
        <f>IF(IFERROR(VLOOKUP(C884,C885:C$1993,1,0),"")="","",COUNTIF(C:C,C884))</f>
        <v/>
      </c>
      <c r="BW884" s="5"/>
      <c r="BX884" s="5"/>
      <c r="BY884" s="5" t="str">
        <f>IF(B884="","",IF(BU884="",1+(MAX(BY$2:BY883)),""))</f>
        <v/>
      </c>
      <c r="BZ884" s="5" t="str">
        <f t="shared" si="169"/>
        <v/>
      </c>
      <c r="CA884" s="5" t="str">
        <f t="shared" si="170"/>
        <v/>
      </c>
      <c r="CB884" s="14" t="str">
        <f t="shared" si="171"/>
        <v/>
      </c>
      <c r="CC884" s="25"/>
      <c r="CD884" s="15"/>
      <c r="CE884" s="5" t="str">
        <f t="shared" si="173"/>
        <v/>
      </c>
      <c r="CG884" s="5"/>
      <c r="CH884" s="5" t="str">
        <f t="shared" si="172"/>
        <v/>
      </c>
      <c r="CI884" s="5" t="str">
        <f>IF(J884="","",IFERROR(IF(VLOOKUP(J884,J$2:J883,1,0)=0,"",""),J884))</f>
        <v/>
      </c>
      <c r="CJ884" s="22" t="str">
        <f>IF(CI884="","",(IFERROR(VLOOKUP(MID(CI884,1,1),$DA$2:DE$28,3,0),0)+IFERROR(VLOOKUP(MID(CI884,2,1),DA$2:DE$28,4,0),0)+IFERROR(VLOOKUP(MID(CI884,3,1),DA$2:DE$28,5,0),0)+(ROW(CI884)/1000000000000)))</f>
        <v/>
      </c>
      <c r="CK884" s="5"/>
      <c r="CL884" s="5">
        <v>883</v>
      </c>
      <c r="CM884" s="5" t="str">
        <f>IFERROR(VLOOKUP(CL884,CH$2:CI1960,2,0),"")</f>
        <v/>
      </c>
      <c r="CN884" s="5"/>
      <c r="CP884" s="5"/>
      <c r="DG884" s="5" t="e">
        <f>IF(REPORTE!AH$2="si",IF(C884=VALUE(REPORTE!C$22),IF(SUM(DG885:DG$1993),CONCATENATE(INT(B884),", "),INT(B884)),""),IF(C884=VALUE(REPORTE!C$21),IF(SUM(DG885:DG$1993),CONCATENATE(INT(B884),", "),INT(B884)),""))</f>
        <v>#VALUE!</v>
      </c>
      <c r="DH884" s="5" t="e">
        <f>CONCATENATE(DG884,DG885,DG886,DG887,DG888,DG889,DG890,DG891,DG892,DG893,DG894,DG895,DG896,DG897,DG898,DG899,DG900,DG901,DG902,DG903,DG904,DG905,DG906,DG907,DG908,DG909,DG910,DG911,DG912,DG913,DG914,DG915,DG916,DG917,DG918,DG919,DG920,DG921,DG922,DG923,DG924,DG925)</f>
        <v>#VALUE!</v>
      </c>
      <c r="DK884" s="5"/>
      <c r="DL884" s="5"/>
      <c r="DM884" s="5"/>
      <c r="DN884" s="5"/>
    </row>
    <row r="885" spans="1:118" x14ac:dyDescent="0.25">
      <c r="A885" s="4" t="str">
        <f t="shared" ca="1" si="164"/>
        <v/>
      </c>
      <c r="B885" s="3"/>
      <c r="D885" s="1" t="str">
        <f>IFERROR(INDEX('padron cfe'!B:B,MATCH(DATOS!C885,'padron cfe'!A:A,0),1),"")</f>
        <v/>
      </c>
      <c r="H885" s="5" t="str">
        <f>IF(F885="","",IFERROR(CONCATENATE("PEUA",VLOOKUP(ESTADO,REPORTE!AV$2:AW$33,2,0),DIDTRITO_FORM,CADER_FORM,IFERROR(INDEX(BS:BS,MATCH(DAY(F885),BR:BR,0),1),DAY(F885)),IFERROR(INDEX(BS:BS,MATCH(MONTH(F885),BR:BR,0),1),MONTH(F885)),YEAR(F885),G885),""))</f>
        <v/>
      </c>
      <c r="K885" s="2" t="str">
        <f>IFERROR(INDEX('padron cfe'!C:C,MATCH(DATOS!C885,'padron cfe'!A:A,0),1),"")</f>
        <v/>
      </c>
      <c r="L885" s="4" t="str">
        <f>IFERROR(IF(VLOOKUP(J885,J$2:L884,3,0)=0,"",VLOOKUP(J885,J$2:L884,3,0)),"")</f>
        <v/>
      </c>
      <c r="M885" s="4" t="str">
        <f>IFERROR(IF(VLOOKUP(J885,J$2:M884,4,0)=0,"",VLOOKUP(J885,J$2:M884,4,0)),"")</f>
        <v/>
      </c>
      <c r="Q885" s="5" t="str">
        <f t="shared" si="163"/>
        <v/>
      </c>
      <c r="S885"/>
      <c r="T885" s="2" t="str">
        <f>IFERROR(INDEX('padron cfe'!D:D,MATCH(DATOS!C885,'padron cfe'!A:A,0),1),"")</f>
        <v/>
      </c>
      <c r="Y885" s="3"/>
      <c r="AA885" s="4" t="str">
        <f t="shared" si="165"/>
        <v/>
      </c>
      <c r="AE885" s="2" t="str">
        <f>IFERROR(IF(INDEX(AE$1:AE884,MATCH(J885,J$1:J884,0),1)=0,"",INDEX(AE$1:AE884,MATCH(J885,J$1:J884,0),1)),"")</f>
        <v/>
      </c>
      <c r="AF885" s="2" t="str">
        <f>IFERROR(IF(INDEX(AF$1:AF884,MATCH(J885,J$1:J884,0),1)=0,"",INDEX(AF$1:AF884,MATCH(J885,J$1:J884,0),1)),"")</f>
        <v/>
      </c>
      <c r="AG885" s="2" t="str">
        <f>IFERROR(IF(INDEX(AG$1:AG884,MATCH(J885,J$1:J884,0),1)=0,"",INDEX(AG$1:AG884,MATCH(J885,J$1:J884,0),1)),"")</f>
        <v/>
      </c>
      <c r="AU885" s="7"/>
      <c r="AW885" s="66"/>
      <c r="AX885" s="66"/>
      <c r="AY885" s="66"/>
      <c r="AZ885" s="78"/>
      <c r="BA885" s="66"/>
      <c r="BB885" s="66"/>
      <c r="BC885" s="4"/>
      <c r="BD885" s="69"/>
      <c r="BG885" s="9"/>
      <c r="BM885" s="7" t="str">
        <f t="shared" ca="1" si="166"/>
        <v/>
      </c>
      <c r="BN885" s="75" t="str">
        <f t="shared" si="167"/>
        <v/>
      </c>
      <c r="BO885" s="75" t="str">
        <f t="shared" si="168"/>
        <v/>
      </c>
      <c r="BT885" s="5"/>
      <c r="BU885" s="4" t="str">
        <f>IF(IFERROR(VLOOKUP(C885,C886:C$1993,1,0),"")="","",COUNTIF(C:C,C885))</f>
        <v/>
      </c>
      <c r="BW885" s="5"/>
      <c r="BX885" s="5"/>
      <c r="BY885" s="5" t="str">
        <f>IF(B885="","",IF(BU885="",1+(MAX(BY$2:BY884)),""))</f>
        <v/>
      </c>
      <c r="BZ885" s="5" t="str">
        <f t="shared" si="169"/>
        <v/>
      </c>
      <c r="CA885" s="5" t="str">
        <f t="shared" si="170"/>
        <v/>
      </c>
      <c r="CB885" s="14" t="str">
        <f t="shared" si="171"/>
        <v/>
      </c>
      <c r="CC885" s="25"/>
      <c r="CD885" s="15"/>
      <c r="CE885" s="5" t="str">
        <f t="shared" si="173"/>
        <v/>
      </c>
      <c r="CG885" s="5"/>
      <c r="CH885" s="5" t="str">
        <f t="shared" si="172"/>
        <v/>
      </c>
      <c r="CI885" s="5" t="str">
        <f>IF(J885="","",IFERROR(IF(VLOOKUP(J885,J$2:J884,1,0)=0,"",""),J885))</f>
        <v/>
      </c>
      <c r="CJ885" s="22" t="str">
        <f>IF(CI885="","",(IFERROR(VLOOKUP(MID(CI885,1,1),$DA$2:DE$28,3,0),0)+IFERROR(VLOOKUP(MID(CI885,2,1),DA$2:DE$28,4,0),0)+IFERROR(VLOOKUP(MID(CI885,3,1),DA$2:DE$28,5,0),0)+(ROW(CI885)/1000000000000)))</f>
        <v/>
      </c>
      <c r="CK885" s="5"/>
      <c r="CL885" s="5">
        <v>884</v>
      </c>
      <c r="CM885" s="5" t="str">
        <f>IFERROR(VLOOKUP(CL885,CH$2:CI1961,2,0),"")</f>
        <v/>
      </c>
      <c r="CN885" s="5"/>
      <c r="CP885" s="5"/>
      <c r="DG885" s="5" t="e">
        <f>IF(REPORTE!AH$2="si",IF(C885=VALUE(REPORTE!C$22),IF(SUM(DG886:DG$1993),CONCATENATE(INT(B885),", "),INT(B885)),""),IF(C885=VALUE(REPORTE!C$21),IF(SUM(DG886:DG$1993),CONCATENATE(INT(B885),", "),INT(B885)),""))</f>
        <v>#VALUE!</v>
      </c>
      <c r="DK885" s="5"/>
      <c r="DL885" s="5"/>
      <c r="DM885" s="5"/>
      <c r="DN885" s="5"/>
    </row>
    <row r="886" spans="1:118" x14ac:dyDescent="0.25">
      <c r="A886" s="4" t="str">
        <f t="shared" ca="1" si="164"/>
        <v/>
      </c>
      <c r="B886" s="3"/>
      <c r="D886" s="1" t="str">
        <f>IFERROR(INDEX('padron cfe'!B:B,MATCH(DATOS!C886,'padron cfe'!A:A,0),1),"")</f>
        <v/>
      </c>
      <c r="H886" s="5" t="str">
        <f>IF(F886="","",IFERROR(CONCATENATE("PEUA",VLOOKUP(ESTADO,REPORTE!AV$2:AW$33,2,0),DIDTRITO_FORM,CADER_FORM,IFERROR(INDEX(BS:BS,MATCH(DAY(F886),BR:BR,0),1),DAY(F886)),IFERROR(INDEX(BS:BS,MATCH(MONTH(F886),BR:BR,0),1),MONTH(F886)),YEAR(F886),G886),""))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74">IF(J886="","",Q885)</f>
        <v/>
      </c>
      <c r="S886"/>
      <c r="T886" s="2" t="str">
        <f>IFERROR(INDEX('padron cfe'!D:D,MATCH(DATOS!C886,'padron cfe'!A:A,0),1),"")</f>
        <v/>
      </c>
      <c r="Y886" s="3"/>
      <c r="AA886" s="4" t="str">
        <f t="shared" si="165"/>
        <v/>
      </c>
      <c r="AE886" s="2" t="str">
        <f>IFERROR(IF(INDEX(AE$1:AE885,MATCH(J886,J$1:J885,0),1)=0,"",INDEX(AE$1:AE885,MATCH(J886,J$1:J885,0),1)),"")</f>
        <v/>
      </c>
      <c r="AF886" s="2" t="str">
        <f>IFERROR(IF(INDEX(AF$1:AF885,MATCH(J886,J$1:J885,0),1)=0,"",INDEX(AF$1:AF885,MATCH(J886,J$1:J885,0),1)),"")</f>
        <v/>
      </c>
      <c r="AG886" s="2" t="str">
        <f>IFERROR(IF(INDEX(AG$1:AG885,MATCH(J886,J$1:J885,0),1)=0,"",INDEX(AG$1:AG885,MATCH(J886,J$1:J885,0),1)),"")</f>
        <v/>
      </c>
      <c r="AU886" s="7"/>
      <c r="AW886" s="66"/>
      <c r="AX886" s="66"/>
      <c r="AY886" s="66"/>
      <c r="AZ886" s="78"/>
      <c r="BA886" s="66"/>
      <c r="BB886" s="66"/>
      <c r="BC886" s="4"/>
      <c r="BD886" s="69"/>
      <c r="BG886" s="9"/>
      <c r="BM886" s="7" t="str">
        <f t="shared" ca="1" si="166"/>
        <v/>
      </c>
      <c r="BN886" s="75" t="str">
        <f t="shared" si="167"/>
        <v/>
      </c>
      <c r="BO886" s="75" t="str">
        <f t="shared" si="168"/>
        <v/>
      </c>
      <c r="BT886" s="5"/>
      <c r="BU886" s="4" t="str">
        <f>IF(IFERROR(VLOOKUP(C886,C887:C$1993,1,0),"")="","",COUNTIF(C:C,C886))</f>
        <v/>
      </c>
      <c r="BW886" s="5"/>
      <c r="BX886" s="5"/>
      <c r="BY886" s="5" t="str">
        <f>IF(B886="","",IF(BU886="",1+(MAX(BY$2:BY885)),""))</f>
        <v/>
      </c>
      <c r="BZ886" s="5" t="str">
        <f t="shared" si="169"/>
        <v/>
      </c>
      <c r="CA886" s="5" t="str">
        <f t="shared" si="170"/>
        <v/>
      </c>
      <c r="CB886" s="14" t="str">
        <f t="shared" si="171"/>
        <v/>
      </c>
      <c r="CC886" s="25"/>
      <c r="CD886" s="15"/>
      <c r="CE886" s="5" t="str">
        <f t="shared" si="173"/>
        <v/>
      </c>
      <c r="CG886" s="5"/>
      <c r="CH886" s="5" t="str">
        <f t="shared" si="172"/>
        <v/>
      </c>
      <c r="CI886" s="5" t="str">
        <f>IF(J886="","",IFERROR(IF(VLOOKUP(J886,J$2:J885,1,0)=0,"",""),J886))</f>
        <v/>
      </c>
      <c r="CJ886" s="22" t="str">
        <f>IF(CI886="","",(IFERROR(VLOOKUP(MID(CI886,1,1),$DA$2:DE$28,3,0),0)+IFERROR(VLOOKUP(MID(CI886,2,1),DA$2:DE$28,4,0),0)+IFERROR(VLOOKUP(MID(CI886,3,1),DA$2:DE$28,5,0),0)+(ROW(CI886)/1000000000000)))</f>
        <v/>
      </c>
      <c r="CK886" s="5"/>
      <c r="CL886" s="5">
        <v>885</v>
      </c>
      <c r="CM886" s="5" t="str">
        <f>IFERROR(VLOOKUP(CL886,CH$2:CI1962,2,0),"")</f>
        <v/>
      </c>
      <c r="CN886" s="5"/>
      <c r="CP886" s="5"/>
      <c r="DG886" s="5" t="e">
        <f>IF(REPORTE!AH$2="si",IF(C886=VALUE(REPORTE!C$22),IF(SUM(DG887:DG$1993),CONCATENATE(INT(B886),", "),INT(B886)),""),IF(C886=VALUE(REPORTE!C$21),IF(SUM(DG887:DG$1993),CONCATENATE(INT(B886),", "),INT(B886)),""))</f>
        <v>#VALUE!</v>
      </c>
      <c r="DK886" s="5"/>
      <c r="DL886" s="5"/>
      <c r="DM886" s="5"/>
      <c r="DN886" s="5"/>
    </row>
    <row r="887" spans="1:118" x14ac:dyDescent="0.25">
      <c r="A887" s="4" t="str">
        <f t="shared" ca="1" si="164"/>
        <v/>
      </c>
      <c r="B887" s="3"/>
      <c r="D887" s="1" t="str">
        <f>IFERROR(INDEX('padron cfe'!B:B,MATCH(DATOS!C887,'padron cfe'!A:A,0),1),"")</f>
        <v/>
      </c>
      <c r="H887" s="5" t="str">
        <f>IF(F887="","",IFERROR(CONCATENATE("PEUA",VLOOKUP(ESTADO,REPORTE!AV$2:AW$33,2,0),DIDTRITO_FORM,CADER_FORM,IFERROR(INDEX(BS:BS,MATCH(DAY(F887),BR:BR,0),1),DAY(F887)),IFERROR(INDEX(BS:BS,MATCH(MONTH(F887),BR:BR,0),1),MONTH(F887)),YEAR(F887),G887),""))</f>
        <v/>
      </c>
      <c r="K887" s="2" t="str">
        <f>IFERROR(INDEX('padron cfe'!C:C,MATCH(DATOS!C887,'padron cfe'!A:A,0),1),"")</f>
        <v/>
      </c>
      <c r="L887" s="4" t="str">
        <f>IFERROR(IF(VLOOKUP(J887,J$2:L886,3,0)=0,"",VLOOKUP(J887,J$2:L886,3,0)),"")</f>
        <v/>
      </c>
      <c r="M887" s="4" t="str">
        <f>IFERROR(IF(VLOOKUP(J887,J$2:M886,4,0)=0,"",VLOOKUP(J887,J$2:M886,4,0)),"")</f>
        <v/>
      </c>
      <c r="Q887" s="5" t="str">
        <f t="shared" si="174"/>
        <v/>
      </c>
      <c r="S887"/>
      <c r="T887" s="2" t="str">
        <f>IFERROR(INDEX('padron cfe'!D:D,MATCH(DATOS!C887,'padron cfe'!A:A,0),1),"")</f>
        <v/>
      </c>
      <c r="Y887" s="3"/>
      <c r="AA887" s="4" t="str">
        <f t="shared" si="165"/>
        <v/>
      </c>
      <c r="AE887" s="2" t="str">
        <f>IFERROR(IF(INDEX(AE$1:AE886,MATCH(J887,J$1:J886,0),1)=0,"",INDEX(AE$1:AE886,MATCH(J887,J$1:J886,0),1)),"")</f>
        <v/>
      </c>
      <c r="AF887" s="2" t="str">
        <f>IFERROR(IF(INDEX(AF$1:AF886,MATCH(J887,J$1:J886,0),1)=0,"",INDEX(AF$1:AF886,MATCH(J887,J$1:J886,0),1)),"")</f>
        <v/>
      </c>
      <c r="AG887" s="2" t="str">
        <f>IFERROR(IF(INDEX(AG$1:AG886,MATCH(J887,J$1:J886,0),1)=0,"",INDEX(AG$1:AG886,MATCH(J887,J$1:J886,0),1)),"")</f>
        <v/>
      </c>
      <c r="AU887" s="7"/>
      <c r="AW887" s="66"/>
      <c r="AX887" s="66"/>
      <c r="AY887" s="66"/>
      <c r="AZ887" s="78"/>
      <c r="BA887" s="66"/>
      <c r="BB887" s="66"/>
      <c r="BC887" s="4"/>
      <c r="BD887" s="69"/>
      <c r="BG887" s="9"/>
      <c r="BM887" s="7" t="str">
        <f t="shared" ca="1" si="166"/>
        <v/>
      </c>
      <c r="BN887" s="75" t="str">
        <f t="shared" si="167"/>
        <v/>
      </c>
      <c r="BO887" s="75" t="str">
        <f t="shared" si="168"/>
        <v/>
      </c>
      <c r="BT887" s="5"/>
      <c r="BU887" s="4" t="str">
        <f>IF(IFERROR(VLOOKUP(C887,C888:C$1993,1,0),"")="","",COUNTIF(C:C,C887))</f>
        <v/>
      </c>
      <c r="BW887" s="5"/>
      <c r="BX887" s="5"/>
      <c r="BY887" s="5" t="str">
        <f>IF(B887="","",IF(BU887="",1+(MAX(BY$2:BY886)),""))</f>
        <v/>
      </c>
      <c r="BZ887" s="5" t="str">
        <f t="shared" si="169"/>
        <v/>
      </c>
      <c r="CA887" s="5" t="str">
        <f t="shared" si="170"/>
        <v/>
      </c>
      <c r="CB887" s="14" t="str">
        <f t="shared" si="171"/>
        <v/>
      </c>
      <c r="CC887" s="25"/>
      <c r="CD887" s="15"/>
      <c r="CE887" s="5" t="str">
        <f t="shared" si="173"/>
        <v/>
      </c>
      <c r="CG887" s="5"/>
      <c r="CH887" s="5" t="str">
        <f t="shared" si="172"/>
        <v/>
      </c>
      <c r="CI887" s="5" t="str">
        <f>IF(J887="","",IFERROR(IF(VLOOKUP(J887,J$2:J886,1,0)=0,"",""),J887))</f>
        <v/>
      </c>
      <c r="CJ887" s="22" t="str">
        <f>IF(CI887="","",(IFERROR(VLOOKUP(MID(CI887,1,1),$DA$2:DE$28,3,0),0)+IFERROR(VLOOKUP(MID(CI887,2,1),DA$2:DE$28,4,0),0)+IFERROR(VLOOKUP(MID(CI887,3,1),DA$2:DE$28,5,0),0)+(ROW(CI887)/1000000000000)))</f>
        <v/>
      </c>
      <c r="CK887" s="5"/>
      <c r="CL887" s="5">
        <v>886</v>
      </c>
      <c r="CM887" s="5" t="str">
        <f>IFERROR(VLOOKUP(CL887,CH$2:CI1963,2,0),"")</f>
        <v/>
      </c>
      <c r="CN887" s="5"/>
      <c r="CP887" s="5"/>
      <c r="DG887" s="5" t="e">
        <f>IF(REPORTE!AH$2="si",IF(C887=VALUE(REPORTE!C$22),IF(SUM(DG888:DG$1993),CONCATENATE(INT(B887),", "),INT(B887)),""),IF(C887=VALUE(REPORTE!C$21),IF(SUM(DG888:DG$1993),CONCATENATE(INT(B887),", "),INT(B887)),""))</f>
        <v>#VALUE!</v>
      </c>
      <c r="DK887" s="5"/>
      <c r="DL887" s="5"/>
      <c r="DM887" s="5"/>
      <c r="DN887" s="5"/>
    </row>
    <row r="888" spans="1:118" x14ac:dyDescent="0.25">
      <c r="A888" s="4" t="str">
        <f t="shared" ca="1" si="164"/>
        <v/>
      </c>
      <c r="B888" s="3"/>
      <c r="D888" s="1" t="str">
        <f>IFERROR(INDEX('padron cfe'!B:B,MATCH(DATOS!C888,'padron cfe'!A:A,0),1),"")</f>
        <v/>
      </c>
      <c r="H888" s="5" t="str">
        <f>IF(F888="","",IFERROR(CONCATENATE("PEUA",VLOOKUP(ESTADO,REPORTE!AV$2:AW$33,2,0),DIDTRITO_FORM,CADER_FORM,IFERROR(INDEX(BS:BS,MATCH(DAY(F888),BR:BR,0),1),DAY(F888)),IFERROR(INDEX(BS:BS,MATCH(MONTH(F888),BR:BR,0),1),MONTH(F888)),YEAR(F888),G888),""))</f>
        <v/>
      </c>
      <c r="K888" s="2" t="str">
        <f>IFERROR(INDEX('padron cfe'!C:C,MATCH(DATOS!C888,'padron cfe'!A:A,0),1),"")</f>
        <v/>
      </c>
      <c r="L888" s="4" t="str">
        <f>IFERROR(IF(VLOOKUP(J888,J$2:L887,3,0)=0,"",VLOOKUP(J888,J$2:L887,3,0)),"")</f>
        <v/>
      </c>
      <c r="M888" s="4" t="str">
        <f>IFERROR(IF(VLOOKUP(J888,J$2:M887,4,0)=0,"",VLOOKUP(J888,J$2:M887,4,0)),"")</f>
        <v/>
      </c>
      <c r="Q888" s="5" t="str">
        <f t="shared" si="174"/>
        <v/>
      </c>
      <c r="S888"/>
      <c r="T888" s="2" t="str">
        <f>IFERROR(INDEX('padron cfe'!D:D,MATCH(DATOS!C888,'padron cfe'!A:A,0),1),"")</f>
        <v/>
      </c>
      <c r="Y888" s="3"/>
      <c r="AA888" s="4" t="str">
        <f t="shared" si="165"/>
        <v/>
      </c>
      <c r="AE888" s="2" t="str">
        <f>IFERROR(IF(INDEX(AE$1:AE887,MATCH(J888,J$1:J887,0),1)=0,"",INDEX(AE$1:AE887,MATCH(J888,J$1:J887,0),1)),"")</f>
        <v/>
      </c>
      <c r="AF888" s="2" t="str">
        <f>IFERROR(IF(INDEX(AF$1:AF887,MATCH(J888,J$1:J887,0),1)=0,"",INDEX(AF$1:AF887,MATCH(J888,J$1:J887,0),1)),"")</f>
        <v/>
      </c>
      <c r="AG888" s="2" t="str">
        <f>IFERROR(IF(INDEX(AG$1:AG887,MATCH(J888,J$1:J887,0),1)=0,"",INDEX(AG$1:AG887,MATCH(J888,J$1:J887,0),1)),"")</f>
        <v/>
      </c>
      <c r="AU888" s="7"/>
      <c r="AW888" s="66"/>
      <c r="AX888" s="66"/>
      <c r="AY888" s="66"/>
      <c r="AZ888" s="78"/>
      <c r="BA888" s="66"/>
      <c r="BB888" s="66"/>
      <c r="BC888" s="4"/>
      <c r="BD888" s="69"/>
      <c r="BG888" s="9"/>
      <c r="BM888" s="7" t="str">
        <f t="shared" ca="1" si="166"/>
        <v/>
      </c>
      <c r="BN888" s="75" t="str">
        <f t="shared" si="167"/>
        <v/>
      </c>
      <c r="BO888" s="75" t="str">
        <f t="shared" si="168"/>
        <v/>
      </c>
      <c r="BT888" s="5"/>
      <c r="BU888" s="4" t="str">
        <f>IF(IFERROR(VLOOKUP(C888,C889:C$1993,1,0),"")="","",COUNTIF(C:C,C888))</f>
        <v/>
      </c>
      <c r="BW888" s="5"/>
      <c r="BX888" s="5"/>
      <c r="BY888" s="5" t="str">
        <f>IF(B888="","",IF(BU888="",1+(MAX(BY$2:BY887)),""))</f>
        <v/>
      </c>
      <c r="BZ888" s="5" t="str">
        <f t="shared" si="169"/>
        <v/>
      </c>
      <c r="CA888" s="5" t="str">
        <f t="shared" si="170"/>
        <v/>
      </c>
      <c r="CB888" s="14" t="str">
        <f t="shared" si="171"/>
        <v/>
      </c>
      <c r="CC888" s="25"/>
      <c r="CD888" s="15"/>
      <c r="CE888" s="5" t="str">
        <f t="shared" si="173"/>
        <v/>
      </c>
      <c r="CG888" s="5"/>
      <c r="CH888" s="5" t="str">
        <f t="shared" si="172"/>
        <v/>
      </c>
      <c r="CI888" s="5" t="str">
        <f>IF(J888="","",IFERROR(IF(VLOOKUP(J888,J$2:J887,1,0)=0,"",""),J888))</f>
        <v/>
      </c>
      <c r="CJ888" s="22" t="str">
        <f>IF(CI888="","",(IFERROR(VLOOKUP(MID(CI888,1,1),$DA$2:DE$28,3,0),0)+IFERROR(VLOOKUP(MID(CI888,2,1),DA$2:DE$28,4,0),0)+IFERROR(VLOOKUP(MID(CI888,3,1),DA$2:DE$28,5,0),0)+(ROW(CI888)/1000000000000)))</f>
        <v/>
      </c>
      <c r="CK888" s="5"/>
      <c r="CL888" s="5">
        <v>887</v>
      </c>
      <c r="CM888" s="5" t="str">
        <f>IFERROR(VLOOKUP(CL888,CH$2:CI1964,2,0),"")</f>
        <v/>
      </c>
      <c r="CN888" s="5"/>
      <c r="CP888" s="5"/>
      <c r="DG888" s="5" t="e">
        <f>IF(REPORTE!AH$2="si",IF(C888=VALUE(REPORTE!C$22),IF(SUM(DG889:DG$1993),CONCATENATE(INT(B888),", "),INT(B888)),""),IF(C888=VALUE(REPORTE!C$21),IF(SUM(DG889:DG$1993),CONCATENATE(INT(B888),", "),INT(B888)),""))</f>
        <v>#VALUE!</v>
      </c>
      <c r="DK888" s="5"/>
      <c r="DL888" s="5"/>
      <c r="DM888" s="5"/>
      <c r="DN888" s="5"/>
    </row>
    <row r="889" spans="1:118" x14ac:dyDescent="0.25">
      <c r="A889" s="4" t="str">
        <f t="shared" ca="1" si="164"/>
        <v/>
      </c>
      <c r="B889" s="3"/>
      <c r="D889" s="1" t="str">
        <f>IFERROR(INDEX('padron cfe'!B:B,MATCH(DATOS!C889,'padron cfe'!A:A,0),1),"")</f>
        <v/>
      </c>
      <c r="H889" s="5" t="str">
        <f>IF(F889="","",IFERROR(CONCATENATE("PEUA",VLOOKUP(ESTADO,REPORTE!AV$2:AW$33,2,0),DIDTRITO_FORM,CADER_FORM,IFERROR(INDEX(BS:BS,MATCH(DAY(F889),BR:BR,0),1),DAY(F889)),IFERROR(INDEX(BS:BS,MATCH(MONTH(F889),BR:BR,0),1),MONTH(F889)),YEAR(F889),G889),""))</f>
        <v/>
      </c>
      <c r="K889" s="2" t="str">
        <f>IFERROR(INDEX('padron cfe'!C:C,MATCH(DATOS!C889,'padron cfe'!A:A,0),1),"")</f>
        <v/>
      </c>
      <c r="L889" s="4" t="str">
        <f>IFERROR(IF(VLOOKUP(J889,J$2:L888,3,0)=0,"",VLOOKUP(J889,J$2:L888,3,0)),"")</f>
        <v/>
      </c>
      <c r="M889" s="4" t="str">
        <f>IFERROR(IF(VLOOKUP(J889,J$2:M888,4,0)=0,"",VLOOKUP(J889,J$2:M888,4,0)),"")</f>
        <v/>
      </c>
      <c r="Q889" s="5" t="str">
        <f t="shared" si="174"/>
        <v/>
      </c>
      <c r="S889"/>
      <c r="T889" s="2" t="str">
        <f>IFERROR(INDEX('padron cfe'!D:D,MATCH(DATOS!C889,'padron cfe'!A:A,0),1),"")</f>
        <v/>
      </c>
      <c r="Y889" s="3"/>
      <c r="AA889" s="4" t="str">
        <f t="shared" si="165"/>
        <v/>
      </c>
      <c r="AE889" s="2" t="str">
        <f>IFERROR(IF(INDEX(AE$1:AE888,MATCH(J889,J$1:J888,0),1)=0,"",INDEX(AE$1:AE888,MATCH(J889,J$1:J888,0),1)),"")</f>
        <v/>
      </c>
      <c r="AF889" s="2" t="str">
        <f>IFERROR(IF(INDEX(AF$1:AF888,MATCH(J889,J$1:J888,0),1)=0,"",INDEX(AF$1:AF888,MATCH(J889,J$1:J888,0),1)),"")</f>
        <v/>
      </c>
      <c r="AG889" s="2" t="str">
        <f>IFERROR(IF(INDEX(AG$1:AG888,MATCH(J889,J$1:J888,0),1)=0,"",INDEX(AG$1:AG888,MATCH(J889,J$1:J888,0),1)),"")</f>
        <v/>
      </c>
      <c r="AU889" s="7"/>
      <c r="AW889" s="66"/>
      <c r="AX889" s="66"/>
      <c r="AY889" s="66"/>
      <c r="AZ889" s="78"/>
      <c r="BA889" s="66"/>
      <c r="BB889" s="66"/>
      <c r="BC889" s="4"/>
      <c r="BD889" s="69"/>
      <c r="BG889" s="9"/>
      <c r="BM889" s="7" t="str">
        <f t="shared" ca="1" si="166"/>
        <v/>
      </c>
      <c r="BN889" s="75" t="str">
        <f t="shared" si="167"/>
        <v/>
      </c>
      <c r="BO889" s="75" t="str">
        <f t="shared" si="168"/>
        <v/>
      </c>
      <c r="BT889" s="5"/>
      <c r="BU889" s="4" t="str">
        <f>IF(IFERROR(VLOOKUP(C889,C890:C$1993,1,0),"")="","",COUNTIF(C:C,C889))</f>
        <v/>
      </c>
      <c r="BW889" s="5"/>
      <c r="BX889" s="5"/>
      <c r="BY889" s="5" t="str">
        <f>IF(B889="","",IF(BU889="",1+(MAX(BY$2:BY888)),""))</f>
        <v/>
      </c>
      <c r="BZ889" s="5" t="str">
        <f t="shared" si="169"/>
        <v/>
      </c>
      <c r="CA889" s="5" t="str">
        <f t="shared" si="170"/>
        <v/>
      </c>
      <c r="CB889" s="14" t="str">
        <f t="shared" si="171"/>
        <v/>
      </c>
      <c r="CC889" s="25"/>
      <c r="CD889" s="15"/>
      <c r="CE889" s="5" t="str">
        <f t="shared" si="173"/>
        <v/>
      </c>
      <c r="CG889" s="5"/>
      <c r="CH889" s="5" t="str">
        <f t="shared" si="172"/>
        <v/>
      </c>
      <c r="CI889" s="5" t="str">
        <f>IF(J889="","",IFERROR(IF(VLOOKUP(J889,J$2:J888,1,0)=0,"",""),J889))</f>
        <v/>
      </c>
      <c r="CJ889" s="22" t="str">
        <f>IF(CI889="","",(IFERROR(VLOOKUP(MID(CI889,1,1),$DA$2:DE$28,3,0),0)+IFERROR(VLOOKUP(MID(CI889,2,1),DA$2:DE$28,4,0),0)+IFERROR(VLOOKUP(MID(CI889,3,1),DA$2:DE$28,5,0),0)+(ROW(CI889)/1000000000000)))</f>
        <v/>
      </c>
      <c r="CK889" s="5"/>
      <c r="CL889" s="5">
        <v>888</v>
      </c>
      <c r="CM889" s="5" t="str">
        <f>IFERROR(VLOOKUP(CL889,CH$2:CI1965,2,0),"")</f>
        <v/>
      </c>
      <c r="CN889" s="5"/>
      <c r="CP889" s="5"/>
      <c r="DG889" s="5" t="e">
        <f>IF(REPORTE!AH$2="si",IF(C889=VALUE(REPORTE!C$22),IF(SUM(DG890:DG$1993),CONCATENATE(INT(B889),", "),INT(B889)),""),IF(C889=VALUE(REPORTE!C$21),IF(SUM(DG890:DG$1993),CONCATENATE(INT(B889),", "),INT(B889)),""))</f>
        <v>#VALUE!</v>
      </c>
      <c r="DK889" s="5"/>
      <c r="DL889" s="5"/>
      <c r="DM889" s="5"/>
      <c r="DN889" s="5"/>
    </row>
    <row r="890" spans="1:118" x14ac:dyDescent="0.25">
      <c r="A890" s="4" t="str">
        <f t="shared" ca="1" si="164"/>
        <v/>
      </c>
      <c r="B890" s="3"/>
      <c r="D890" s="1" t="str">
        <f>IFERROR(INDEX('padron cfe'!B:B,MATCH(DATOS!C890,'padron cfe'!A:A,0),1),"")</f>
        <v/>
      </c>
      <c r="H890" s="5" t="str">
        <f>IF(F890="","",IFERROR(CONCATENATE("PEUA",VLOOKUP(ESTADO,REPORTE!AV$2:AW$33,2,0),DIDTRITO_FORM,CADER_FORM,IFERROR(INDEX(BS:BS,MATCH(DAY(F890),BR:BR,0),1),DAY(F890)),IFERROR(INDEX(BS:BS,MATCH(MONTH(F890),BR:BR,0),1),MONTH(F890)),YEAR(F890),G890),""))</f>
        <v/>
      </c>
      <c r="K890" s="2" t="str">
        <f>IFERROR(INDEX('padron cfe'!C:C,MATCH(DATOS!C890,'padron cfe'!A:A,0),1),"")</f>
        <v/>
      </c>
      <c r="L890" s="4" t="str">
        <f>IFERROR(IF(VLOOKUP(J890,J$2:L889,3,0)=0,"",VLOOKUP(J890,J$2:L889,3,0)),"")</f>
        <v/>
      </c>
      <c r="M890" s="4" t="str">
        <f>IFERROR(IF(VLOOKUP(J890,J$2:M889,4,0)=0,"",VLOOKUP(J890,J$2:M889,4,0)),"")</f>
        <v/>
      </c>
      <c r="Q890" s="5" t="str">
        <f t="shared" si="174"/>
        <v/>
      </c>
      <c r="S890"/>
      <c r="T890" s="2" t="str">
        <f>IFERROR(INDEX('padron cfe'!D:D,MATCH(DATOS!C890,'padron cfe'!A:A,0),1),"")</f>
        <v/>
      </c>
      <c r="Y890" s="3"/>
      <c r="AA890" s="4" t="str">
        <f t="shared" si="165"/>
        <v/>
      </c>
      <c r="AE890" s="2" t="str">
        <f>IFERROR(IF(INDEX(AE$1:AE889,MATCH(J890,J$1:J889,0),1)=0,"",INDEX(AE$1:AE889,MATCH(J890,J$1:J889,0),1)),"")</f>
        <v/>
      </c>
      <c r="AF890" s="2" t="str">
        <f>IFERROR(IF(INDEX(AF$1:AF889,MATCH(J890,J$1:J889,0),1)=0,"",INDEX(AF$1:AF889,MATCH(J890,J$1:J889,0),1)),"")</f>
        <v/>
      </c>
      <c r="AG890" s="2" t="str">
        <f>IFERROR(IF(INDEX(AG$1:AG889,MATCH(J890,J$1:J889,0),1)=0,"",INDEX(AG$1:AG889,MATCH(J890,J$1:J889,0),1)),"")</f>
        <v/>
      </c>
      <c r="AU890" s="7"/>
      <c r="AW890" s="66"/>
      <c r="AX890" s="66"/>
      <c r="AY890" s="66"/>
      <c r="AZ890" s="78"/>
      <c r="BA890" s="66"/>
      <c r="BB890" s="66"/>
      <c r="BC890" s="4"/>
      <c r="BD890" s="69"/>
      <c r="BG890" s="9"/>
      <c r="BM890" s="7" t="str">
        <f t="shared" ca="1" si="166"/>
        <v/>
      </c>
      <c r="BN890" s="75" t="str">
        <f t="shared" si="167"/>
        <v/>
      </c>
      <c r="BO890" s="75" t="str">
        <f t="shared" si="168"/>
        <v/>
      </c>
      <c r="BT890" s="5"/>
      <c r="BU890" s="4" t="str">
        <f>IF(IFERROR(VLOOKUP(C890,C891:C$1993,1,0),"")="","",COUNTIF(C:C,C890))</f>
        <v/>
      </c>
      <c r="BW890" s="5"/>
      <c r="BX890" s="5"/>
      <c r="BY890" s="5" t="str">
        <f>IF(B890="","",IF(BU890="",1+(MAX(BY$2:BY889)),""))</f>
        <v/>
      </c>
      <c r="BZ890" s="5" t="str">
        <f t="shared" si="169"/>
        <v/>
      </c>
      <c r="CA890" s="5" t="str">
        <f t="shared" si="170"/>
        <v/>
      </c>
      <c r="CB890" s="14" t="str">
        <f t="shared" si="171"/>
        <v/>
      </c>
      <c r="CC890" s="25"/>
      <c r="CD890" s="15"/>
      <c r="CE890" s="5" t="str">
        <f t="shared" si="173"/>
        <v/>
      </c>
      <c r="CG890" s="5"/>
      <c r="CH890" s="5" t="str">
        <f t="shared" si="172"/>
        <v/>
      </c>
      <c r="CI890" s="5" t="str">
        <f>IF(J890="","",IFERROR(IF(VLOOKUP(J890,J$2:J889,1,0)=0,"",""),J890))</f>
        <v/>
      </c>
      <c r="CJ890" s="22" t="str">
        <f>IF(CI890="","",(IFERROR(VLOOKUP(MID(CI890,1,1),$DA$2:DE$28,3,0),0)+IFERROR(VLOOKUP(MID(CI890,2,1),DA$2:DE$28,4,0),0)+IFERROR(VLOOKUP(MID(CI890,3,1),DA$2:DE$28,5,0),0)+(ROW(CI890)/1000000000000)))</f>
        <v/>
      </c>
      <c r="CK890" s="5"/>
      <c r="CL890" s="5">
        <v>889</v>
      </c>
      <c r="CM890" s="5" t="str">
        <f>IFERROR(VLOOKUP(CL890,CH$2:CI1966,2,0),"")</f>
        <v/>
      </c>
      <c r="CN890" s="5"/>
      <c r="CP890" s="5"/>
      <c r="DG890" s="5" t="e">
        <f>IF(REPORTE!AH$2="si",IF(C890=VALUE(REPORTE!C$22),IF(SUM(DG891:DG$1993),CONCATENATE(INT(B890),", "),INT(B890)),""),IF(C890=VALUE(REPORTE!C$21),IF(SUM(DG891:DG$1993),CONCATENATE(INT(B890),", "),INT(B890)),""))</f>
        <v>#VALUE!</v>
      </c>
      <c r="DK890" s="5"/>
      <c r="DL890" s="5"/>
      <c r="DM890" s="5"/>
      <c r="DN890" s="5"/>
    </row>
    <row r="891" spans="1:118" x14ac:dyDescent="0.25">
      <c r="A891" s="4" t="str">
        <f t="shared" ca="1" si="164"/>
        <v/>
      </c>
      <c r="B891" s="3"/>
      <c r="D891" s="1" t="str">
        <f>IFERROR(INDEX('padron cfe'!B:B,MATCH(DATOS!C891,'padron cfe'!A:A,0),1),"")</f>
        <v/>
      </c>
      <c r="H891" s="5" t="str">
        <f>IF(F891="","",IFERROR(CONCATENATE("PEUA",VLOOKUP(ESTADO,REPORTE!AV$2:AW$33,2,0),DIDTRITO_FORM,CADER_FORM,IFERROR(INDEX(BS:BS,MATCH(DAY(F891),BR:BR,0),1),DAY(F891)),IFERROR(INDEX(BS:BS,MATCH(MONTH(F891),BR:BR,0),1),MONTH(F891)),YEAR(F891),G891),""))</f>
        <v/>
      </c>
      <c r="K891" s="2" t="str">
        <f>IFERROR(INDEX('padron cfe'!C:C,MATCH(DATOS!C891,'padron cfe'!A:A,0),1),"")</f>
        <v/>
      </c>
      <c r="L891" s="4" t="str">
        <f>IFERROR(IF(VLOOKUP(J891,J$2:L890,3,0)=0,"",VLOOKUP(J891,J$2:L890,3,0)),"")</f>
        <v/>
      </c>
      <c r="M891" s="4" t="str">
        <f>IFERROR(IF(VLOOKUP(J891,J$2:M890,4,0)=0,"",VLOOKUP(J891,J$2:M890,4,0)),"")</f>
        <v/>
      </c>
      <c r="Q891" s="5" t="str">
        <f t="shared" si="174"/>
        <v/>
      </c>
      <c r="S891"/>
      <c r="T891" s="2" t="str">
        <f>IFERROR(INDEX('padron cfe'!D:D,MATCH(DATOS!C891,'padron cfe'!A:A,0),1),"")</f>
        <v/>
      </c>
      <c r="Y891" s="3"/>
      <c r="AA891" s="4" t="str">
        <f t="shared" si="165"/>
        <v/>
      </c>
      <c r="AE891" s="2" t="str">
        <f>IFERROR(IF(INDEX(AE$1:AE890,MATCH(J891,J$1:J890,0),1)=0,"",INDEX(AE$1:AE890,MATCH(J891,J$1:J890,0),1)),"")</f>
        <v/>
      </c>
      <c r="AF891" s="2" t="str">
        <f>IFERROR(IF(INDEX(AF$1:AF890,MATCH(J891,J$1:J890,0),1)=0,"",INDEX(AF$1:AF890,MATCH(J891,J$1:J890,0),1)),"")</f>
        <v/>
      </c>
      <c r="AG891" s="2" t="str">
        <f>IFERROR(IF(INDEX(AG$1:AG890,MATCH(J891,J$1:J890,0),1)=0,"",INDEX(AG$1:AG890,MATCH(J891,J$1:J890,0),1)),"")</f>
        <v/>
      </c>
      <c r="AU891" s="7"/>
      <c r="AW891" s="66"/>
      <c r="AX891" s="66"/>
      <c r="AY891" s="66"/>
      <c r="AZ891" s="78"/>
      <c r="BA891" s="66"/>
      <c r="BB891" s="66"/>
      <c r="BC891" s="4"/>
      <c r="BD891" s="69"/>
      <c r="BG891" s="9"/>
      <c r="BM891" s="7" t="str">
        <f t="shared" ca="1" si="166"/>
        <v/>
      </c>
      <c r="BN891" s="75" t="str">
        <f t="shared" si="167"/>
        <v/>
      </c>
      <c r="BO891" s="75" t="str">
        <f t="shared" si="168"/>
        <v/>
      </c>
      <c r="BT891" s="5"/>
      <c r="BU891" s="4" t="str">
        <f>IF(IFERROR(VLOOKUP(C891,C892:C$1993,1,0),"")="","",COUNTIF(C:C,C891))</f>
        <v/>
      </c>
      <c r="BW891" s="5"/>
      <c r="BX891" s="5"/>
      <c r="BY891" s="5" t="str">
        <f>IF(B891="","",IF(BU891="",1+(MAX(BY$2:BY890)),""))</f>
        <v/>
      </c>
      <c r="BZ891" s="5" t="str">
        <f t="shared" si="169"/>
        <v/>
      </c>
      <c r="CA891" s="5" t="str">
        <f t="shared" si="170"/>
        <v/>
      </c>
      <c r="CB891" s="14" t="str">
        <f t="shared" si="171"/>
        <v/>
      </c>
      <c r="CC891" s="25"/>
      <c r="CD891" s="15"/>
      <c r="CE891" s="5" t="str">
        <f t="shared" si="173"/>
        <v/>
      </c>
      <c r="CG891" s="5"/>
      <c r="CH891" s="5" t="str">
        <f t="shared" si="172"/>
        <v/>
      </c>
      <c r="CI891" s="5" t="str">
        <f>IF(J891="","",IFERROR(IF(VLOOKUP(J891,J$2:J890,1,0)=0,"",""),J891))</f>
        <v/>
      </c>
      <c r="CJ891" s="22" t="str">
        <f>IF(CI891="","",(IFERROR(VLOOKUP(MID(CI891,1,1),$DA$2:DE$28,3,0),0)+IFERROR(VLOOKUP(MID(CI891,2,1),DA$2:DE$28,4,0),0)+IFERROR(VLOOKUP(MID(CI891,3,1),DA$2:DE$28,5,0),0)+(ROW(CI891)/1000000000000)))</f>
        <v/>
      </c>
      <c r="CK891" s="5"/>
      <c r="CL891" s="5">
        <v>890</v>
      </c>
      <c r="CM891" s="5" t="str">
        <f>IFERROR(VLOOKUP(CL891,CH$2:CI1967,2,0),"")</f>
        <v/>
      </c>
      <c r="CN891" s="5"/>
      <c r="CP891" s="5"/>
      <c r="DG891" s="5" t="e">
        <f>IF(REPORTE!AH$2="si",IF(C891=VALUE(REPORTE!C$22),IF(SUM(DG892:DG$1993),CONCATENATE(INT(B891),", "),INT(B891)),""),IF(C891=VALUE(REPORTE!C$21),IF(SUM(DG892:DG$1993),CONCATENATE(INT(B891),", "),INT(B891)),""))</f>
        <v>#VALUE!</v>
      </c>
      <c r="DK891" s="5"/>
      <c r="DL891" s="5"/>
      <c r="DM891" s="5"/>
      <c r="DN891" s="5"/>
    </row>
    <row r="892" spans="1:118" x14ac:dyDescent="0.25">
      <c r="A892" s="4" t="str">
        <f t="shared" ca="1" si="164"/>
        <v/>
      </c>
      <c r="B892" s="3"/>
      <c r="D892" s="1" t="str">
        <f>IFERROR(INDEX('padron cfe'!B:B,MATCH(DATOS!C892,'padron cfe'!A:A,0),1),"")</f>
        <v/>
      </c>
      <c r="H892" s="5" t="str">
        <f>IF(F892="","",IFERROR(CONCATENATE("PEUA",VLOOKUP(ESTADO,REPORTE!AV$2:AW$33,2,0),DIDTRITO_FORM,CADER_FORM,IFERROR(INDEX(BS:BS,MATCH(DAY(F892),BR:BR,0),1),DAY(F892)),IFERROR(INDEX(BS:BS,MATCH(MONTH(F892),BR:BR,0),1),MONTH(F892)),YEAR(F892),G892),""))</f>
        <v/>
      </c>
      <c r="K892" s="2" t="str">
        <f>IFERROR(INDEX('padron cfe'!C:C,MATCH(DATOS!C892,'padron cfe'!A:A,0),1),"")</f>
        <v/>
      </c>
      <c r="L892" s="4" t="str">
        <f>IFERROR(IF(VLOOKUP(J892,J$2:L891,3,0)=0,"",VLOOKUP(J892,J$2:L891,3,0)),"")</f>
        <v/>
      </c>
      <c r="M892" s="4" t="str">
        <f>IFERROR(IF(VLOOKUP(J892,J$2:M891,4,0)=0,"",VLOOKUP(J892,J$2:M891,4,0)),"")</f>
        <v/>
      </c>
      <c r="Q892" s="5" t="str">
        <f t="shared" si="174"/>
        <v/>
      </c>
      <c r="S892"/>
      <c r="T892" s="2" t="str">
        <f>IFERROR(INDEX('padron cfe'!D:D,MATCH(DATOS!C892,'padron cfe'!A:A,0),1),"")</f>
        <v/>
      </c>
      <c r="Y892" s="3"/>
      <c r="AA892" s="4" t="str">
        <f t="shared" si="165"/>
        <v/>
      </c>
      <c r="AE892" s="2" t="str">
        <f>IFERROR(IF(INDEX(AE$1:AE891,MATCH(J892,J$1:J891,0),1)=0,"",INDEX(AE$1:AE891,MATCH(J892,J$1:J891,0),1)),"")</f>
        <v/>
      </c>
      <c r="AF892" s="2" t="str">
        <f>IFERROR(IF(INDEX(AF$1:AF891,MATCH(J892,J$1:J891,0),1)=0,"",INDEX(AF$1:AF891,MATCH(J892,J$1:J891,0),1)),"")</f>
        <v/>
      </c>
      <c r="AG892" s="2" t="str">
        <f>IFERROR(IF(INDEX(AG$1:AG891,MATCH(J892,J$1:J891,0),1)=0,"",INDEX(AG$1:AG891,MATCH(J892,J$1:J891,0),1)),"")</f>
        <v/>
      </c>
      <c r="AU892" s="7"/>
      <c r="AW892" s="66"/>
      <c r="AX892" s="66"/>
      <c r="AY892" s="66"/>
      <c r="AZ892" s="78"/>
      <c r="BA892" s="66"/>
      <c r="BB892" s="66"/>
      <c r="BC892" s="4"/>
      <c r="BD892" s="69"/>
      <c r="BG892" s="9"/>
      <c r="BM892" s="7" t="str">
        <f t="shared" ca="1" si="166"/>
        <v/>
      </c>
      <c r="BN892" s="75" t="str">
        <f t="shared" si="167"/>
        <v/>
      </c>
      <c r="BO892" s="75" t="str">
        <f t="shared" si="168"/>
        <v/>
      </c>
      <c r="BT892" s="5"/>
      <c r="BU892" s="4" t="str">
        <f>IF(IFERROR(VLOOKUP(C892,C893:C$1993,1,0),"")="","",COUNTIF(C:C,C892))</f>
        <v/>
      </c>
      <c r="BW892" s="5"/>
      <c r="BX892" s="5"/>
      <c r="BY892" s="5" t="str">
        <f>IF(B892="","",IF(BU892="",1+(MAX(BY$2:BY891)),""))</f>
        <v/>
      </c>
      <c r="BZ892" s="5" t="str">
        <f t="shared" si="169"/>
        <v/>
      </c>
      <c r="CA892" s="5" t="str">
        <f t="shared" si="170"/>
        <v/>
      </c>
      <c r="CB892" s="14" t="str">
        <f t="shared" si="171"/>
        <v/>
      </c>
      <c r="CC892" s="25"/>
      <c r="CD892" s="15"/>
      <c r="CE892" s="5" t="str">
        <f t="shared" si="173"/>
        <v/>
      </c>
      <c r="CG892" s="5"/>
      <c r="CH892" s="5" t="str">
        <f t="shared" si="172"/>
        <v/>
      </c>
      <c r="CI892" s="5" t="str">
        <f>IF(J892="","",IFERROR(IF(VLOOKUP(J892,J$2:J891,1,0)=0,"",""),J892))</f>
        <v/>
      </c>
      <c r="CJ892" s="22" t="str">
        <f>IF(CI892="","",(IFERROR(VLOOKUP(MID(CI892,1,1),$DA$2:DE$28,3,0),0)+IFERROR(VLOOKUP(MID(CI892,2,1),DA$2:DE$28,4,0),0)+IFERROR(VLOOKUP(MID(CI892,3,1),DA$2:DE$28,5,0),0)+(ROW(CI892)/1000000000000)))</f>
        <v/>
      </c>
      <c r="CK892" s="5"/>
      <c r="CL892" s="5">
        <v>891</v>
      </c>
      <c r="CM892" s="5" t="str">
        <f>IFERROR(VLOOKUP(CL892,CH$2:CI1968,2,0),"")</f>
        <v/>
      </c>
      <c r="CN892" s="5"/>
      <c r="CP892" s="5"/>
      <c r="DG892" s="5" t="e">
        <f>IF(REPORTE!AH$2="si",IF(C892=VALUE(REPORTE!C$22),IF(SUM(DG893:DG$1993),CONCATENATE(INT(B892),", "),INT(B892)),""),IF(C892=VALUE(REPORTE!C$21),IF(SUM(DG893:DG$1993),CONCATENATE(INT(B892),", "),INT(B892)),""))</f>
        <v>#VALUE!</v>
      </c>
      <c r="DK892" s="5"/>
      <c r="DL892" s="5"/>
      <c r="DM892" s="5"/>
      <c r="DN892" s="5"/>
    </row>
    <row r="893" spans="1:118" x14ac:dyDescent="0.25">
      <c r="A893" s="4" t="str">
        <f t="shared" ca="1" si="164"/>
        <v/>
      </c>
      <c r="B893" s="3"/>
      <c r="D893" s="1" t="str">
        <f>IFERROR(INDEX('padron cfe'!B:B,MATCH(DATOS!C893,'padron cfe'!A:A,0),1),"")</f>
        <v/>
      </c>
      <c r="H893" s="5" t="str">
        <f>IF(F893="","",IFERROR(CONCATENATE("PEUA",VLOOKUP(ESTADO,REPORTE!AV$2:AW$33,2,0),DIDTRITO_FORM,CADER_FORM,IFERROR(INDEX(BS:BS,MATCH(DAY(F893),BR:BR,0),1),DAY(F893)),IFERROR(INDEX(BS:BS,MATCH(MONTH(F893),BR:BR,0),1),MONTH(F893)),YEAR(F893),G893),""))</f>
        <v/>
      </c>
      <c r="K893" s="2" t="str">
        <f>IFERROR(INDEX('padron cfe'!C:C,MATCH(DATOS!C893,'padron cfe'!A:A,0),1),"")</f>
        <v/>
      </c>
      <c r="L893" s="4" t="str">
        <f>IFERROR(IF(VLOOKUP(J893,J$2:L892,3,0)=0,"",VLOOKUP(J893,J$2:L892,3,0)),"")</f>
        <v/>
      </c>
      <c r="M893" s="4" t="str">
        <f>IFERROR(IF(VLOOKUP(J893,J$2:M892,4,0)=0,"",VLOOKUP(J893,J$2:M892,4,0)),"")</f>
        <v/>
      </c>
      <c r="Q893" s="5" t="str">
        <f t="shared" si="174"/>
        <v/>
      </c>
      <c r="S893"/>
      <c r="T893" s="2" t="str">
        <f>IFERROR(INDEX('padron cfe'!D:D,MATCH(DATOS!C893,'padron cfe'!A:A,0),1),"")</f>
        <v/>
      </c>
      <c r="Y893" s="3"/>
      <c r="AA893" s="4" t="str">
        <f t="shared" si="165"/>
        <v/>
      </c>
      <c r="AE893" s="2" t="str">
        <f>IFERROR(IF(INDEX(AE$1:AE892,MATCH(J893,J$1:J892,0),1)=0,"",INDEX(AE$1:AE892,MATCH(J893,J$1:J892,0),1)),"")</f>
        <v/>
      </c>
      <c r="AF893" s="2" t="str">
        <f>IFERROR(IF(INDEX(AF$1:AF892,MATCH(J893,J$1:J892,0),1)=0,"",INDEX(AF$1:AF892,MATCH(J893,J$1:J892,0),1)),"")</f>
        <v/>
      </c>
      <c r="AG893" s="2" t="str">
        <f>IFERROR(IF(INDEX(AG$1:AG892,MATCH(J893,J$1:J892,0),1)=0,"",INDEX(AG$1:AG892,MATCH(J893,J$1:J892,0),1)),"")</f>
        <v/>
      </c>
      <c r="AU893" s="7"/>
      <c r="AW893" s="66"/>
      <c r="AX893" s="66"/>
      <c r="AY893" s="66"/>
      <c r="AZ893" s="78"/>
      <c r="BA893" s="66"/>
      <c r="BB893" s="66"/>
      <c r="BC893" s="4"/>
      <c r="BD893" s="69"/>
      <c r="BG893" s="9"/>
      <c r="BM893" s="7" t="str">
        <f t="shared" ca="1" si="166"/>
        <v/>
      </c>
      <c r="BN893" s="75" t="str">
        <f t="shared" si="167"/>
        <v/>
      </c>
      <c r="BO893" s="75" t="str">
        <f t="shared" si="168"/>
        <v/>
      </c>
      <c r="BT893" s="5"/>
      <c r="BU893" s="4" t="str">
        <f>IF(IFERROR(VLOOKUP(C893,C894:C$1993,1,0),"")="","",COUNTIF(C:C,C893))</f>
        <v/>
      </c>
      <c r="BW893" s="5"/>
      <c r="BX893" s="5"/>
      <c r="BY893" s="5" t="str">
        <f>IF(B893="","",IF(BU893="",1+(MAX(BY$2:BY892)),""))</f>
        <v/>
      </c>
      <c r="BZ893" s="5" t="str">
        <f t="shared" si="169"/>
        <v/>
      </c>
      <c r="CA893" s="5" t="str">
        <f t="shared" si="170"/>
        <v/>
      </c>
      <c r="CB893" s="14" t="str">
        <f t="shared" si="171"/>
        <v/>
      </c>
      <c r="CC893" s="25"/>
      <c r="CD893" s="15"/>
      <c r="CE893" s="5" t="str">
        <f t="shared" si="173"/>
        <v/>
      </c>
      <c r="CG893" s="5"/>
      <c r="CH893" s="5" t="str">
        <f t="shared" si="172"/>
        <v/>
      </c>
      <c r="CI893" s="5" t="str">
        <f>IF(J893="","",IFERROR(IF(VLOOKUP(J893,J$2:J892,1,0)=0,"",""),J893))</f>
        <v/>
      </c>
      <c r="CJ893" s="22" t="str">
        <f>IF(CI893="","",(IFERROR(VLOOKUP(MID(CI893,1,1),$DA$2:DE$28,3,0),0)+IFERROR(VLOOKUP(MID(CI893,2,1),DA$2:DE$28,4,0),0)+IFERROR(VLOOKUP(MID(CI893,3,1),DA$2:DE$28,5,0),0)+(ROW(CI893)/1000000000000)))</f>
        <v/>
      </c>
      <c r="CK893" s="5"/>
      <c r="CL893" s="5">
        <v>892</v>
      </c>
      <c r="CM893" s="5" t="str">
        <f>IFERROR(VLOOKUP(CL893,CH$2:CI1969,2,0),"")</f>
        <v/>
      </c>
      <c r="CN893" s="5"/>
      <c r="CP893" s="5"/>
      <c r="DG893" s="5" t="e">
        <f>IF(REPORTE!AH$2="si",IF(C893=VALUE(REPORTE!C$22),IF(SUM(DG894:DG$1993),CONCATENATE(INT(B893),", "),INT(B893)),""),IF(C893=VALUE(REPORTE!C$21),IF(SUM(DG894:DG$1993),CONCATENATE(INT(B893),", "),INT(B893)),""))</f>
        <v>#VALUE!</v>
      </c>
      <c r="DK893" s="5"/>
      <c r="DL893" s="5"/>
      <c r="DM893" s="5"/>
      <c r="DN893" s="5"/>
    </row>
    <row r="894" spans="1:118" x14ac:dyDescent="0.25">
      <c r="A894" s="4" t="str">
        <f t="shared" ca="1" si="164"/>
        <v/>
      </c>
      <c r="B894" s="3"/>
      <c r="D894" s="1" t="str">
        <f>IFERROR(INDEX('padron cfe'!B:B,MATCH(DATOS!C894,'padron cfe'!A:A,0),1),"")</f>
        <v/>
      </c>
      <c r="H894" s="5" t="str">
        <f>IF(F894="","",IFERROR(CONCATENATE("PEUA",VLOOKUP(ESTADO,REPORTE!AV$2:AW$33,2,0),DIDTRITO_FORM,CADER_FORM,IFERROR(INDEX(BS:BS,MATCH(DAY(F894),BR:BR,0),1),DAY(F894)),IFERROR(INDEX(BS:BS,MATCH(MONTH(F894),BR:BR,0),1),MONTH(F894)),YEAR(F894),G894),""))</f>
        <v/>
      </c>
      <c r="K894" s="2" t="str">
        <f>IFERROR(INDEX('padron cfe'!C:C,MATCH(DATOS!C894,'padron cfe'!A:A,0),1),"")</f>
        <v/>
      </c>
      <c r="L894" s="4" t="str">
        <f>IFERROR(IF(VLOOKUP(J894,J$2:L893,3,0)=0,"",VLOOKUP(J894,J$2:L893,3,0)),"")</f>
        <v/>
      </c>
      <c r="M894" s="4" t="str">
        <f>IFERROR(IF(VLOOKUP(J894,J$2:M893,4,0)=0,"",VLOOKUP(J894,J$2:M893,4,0)),"")</f>
        <v/>
      </c>
      <c r="Q894" s="5" t="str">
        <f t="shared" si="174"/>
        <v/>
      </c>
      <c r="S894"/>
      <c r="T894" s="2" t="str">
        <f>IFERROR(INDEX('padron cfe'!D:D,MATCH(DATOS!C894,'padron cfe'!A:A,0),1),"")</f>
        <v/>
      </c>
      <c r="Y894" s="3"/>
      <c r="AA894" s="4" t="str">
        <f t="shared" si="165"/>
        <v/>
      </c>
      <c r="AE894" s="2" t="str">
        <f>IFERROR(IF(INDEX(AE$1:AE893,MATCH(J894,J$1:J893,0),1)=0,"",INDEX(AE$1:AE893,MATCH(J894,J$1:J893,0),1)),"")</f>
        <v/>
      </c>
      <c r="AF894" s="2" t="str">
        <f>IFERROR(IF(INDEX(AF$1:AF893,MATCH(J894,J$1:J893,0),1)=0,"",INDEX(AF$1:AF893,MATCH(J894,J$1:J893,0),1)),"")</f>
        <v/>
      </c>
      <c r="AG894" s="2" t="str">
        <f>IFERROR(IF(INDEX(AG$1:AG893,MATCH(J894,J$1:J893,0),1)=0,"",INDEX(AG$1:AG893,MATCH(J894,J$1:J893,0),1)),"")</f>
        <v/>
      </c>
      <c r="AU894" s="7"/>
      <c r="AW894" s="66"/>
      <c r="AX894" s="66"/>
      <c r="AY894" s="66"/>
      <c r="AZ894" s="78"/>
      <c r="BA894" s="66"/>
      <c r="BB894" s="66"/>
      <c r="BC894" s="4"/>
      <c r="BD894" s="69"/>
      <c r="BG894" s="9"/>
      <c r="BM894" s="7" t="str">
        <f t="shared" ca="1" si="166"/>
        <v/>
      </c>
      <c r="BN894" s="75" t="str">
        <f t="shared" si="167"/>
        <v/>
      </c>
      <c r="BO894" s="75" t="str">
        <f t="shared" si="168"/>
        <v/>
      </c>
      <c r="BT894" s="5"/>
      <c r="BU894" s="4" t="str">
        <f>IF(IFERROR(VLOOKUP(C894,C895:C$1993,1,0),"")="","",COUNTIF(C:C,C894))</f>
        <v/>
      </c>
      <c r="BW894" s="5"/>
      <c r="BX894" s="5"/>
      <c r="BY894" s="5" t="str">
        <f>IF(B894="","",IF(BU894="",1+(MAX(BY$2:BY893)),""))</f>
        <v/>
      </c>
      <c r="BZ894" s="5" t="str">
        <f t="shared" si="169"/>
        <v/>
      </c>
      <c r="CA894" s="5" t="str">
        <f t="shared" si="170"/>
        <v/>
      </c>
      <c r="CB894" s="14" t="str">
        <f t="shared" si="171"/>
        <v/>
      </c>
      <c r="CC894" s="25"/>
      <c r="CD894" s="15"/>
      <c r="CE894" s="5" t="str">
        <f t="shared" si="173"/>
        <v/>
      </c>
      <c r="CG894" s="5"/>
      <c r="CH894" s="5" t="str">
        <f t="shared" si="172"/>
        <v/>
      </c>
      <c r="CI894" s="5" t="str">
        <f>IF(J894="","",IFERROR(IF(VLOOKUP(J894,J$2:J893,1,0)=0,"",""),J894))</f>
        <v/>
      </c>
      <c r="CJ894" s="22" t="str">
        <f>IF(CI894="","",(IFERROR(VLOOKUP(MID(CI894,1,1),$DA$2:DE$28,3,0),0)+IFERROR(VLOOKUP(MID(CI894,2,1),DA$2:DE$28,4,0),0)+IFERROR(VLOOKUP(MID(CI894,3,1),DA$2:DE$28,5,0),0)+(ROW(CI894)/1000000000000)))</f>
        <v/>
      </c>
      <c r="CK894" s="5"/>
      <c r="CL894" s="5">
        <v>893</v>
      </c>
      <c r="CM894" s="5" t="str">
        <f>IFERROR(VLOOKUP(CL894,CH$2:CI1970,2,0),"")</f>
        <v/>
      </c>
      <c r="CN894" s="5"/>
      <c r="CP894" s="5"/>
      <c r="DG894" s="5" t="e">
        <f>IF(REPORTE!AH$2="si",IF(C894=VALUE(REPORTE!C$22),IF(SUM(DG895:DG$1993),CONCATENATE(INT(B894),", "),INT(B894)),""),IF(C894=VALUE(REPORTE!C$21),IF(SUM(DG895:DG$1993),CONCATENATE(INT(B894),", "),INT(B894)),""))</f>
        <v>#VALUE!</v>
      </c>
      <c r="DK894" s="5"/>
      <c r="DL894" s="5"/>
      <c r="DM894" s="5"/>
      <c r="DN894" s="5"/>
    </row>
    <row r="895" spans="1:118" x14ac:dyDescent="0.25">
      <c r="A895" s="4" t="str">
        <f t="shared" ca="1" si="164"/>
        <v/>
      </c>
      <c r="B895" s="3"/>
      <c r="D895" s="1" t="str">
        <f>IFERROR(INDEX('padron cfe'!B:B,MATCH(DATOS!C895,'padron cfe'!A:A,0),1),"")</f>
        <v/>
      </c>
      <c r="H895" s="5" t="str">
        <f>IF(F895="","",IFERROR(CONCATENATE("PEUA",VLOOKUP(ESTADO,REPORTE!AV$2:AW$33,2,0),DIDTRITO_FORM,CADER_FORM,IFERROR(INDEX(BS:BS,MATCH(DAY(F895),BR:BR,0),1),DAY(F895)),IFERROR(INDEX(BS:BS,MATCH(MONTH(F895),BR:BR,0),1),MONTH(F895)),YEAR(F895),G895),""))</f>
        <v/>
      </c>
      <c r="K895" s="2" t="str">
        <f>IFERROR(INDEX('padron cfe'!C:C,MATCH(DATOS!C895,'padron cfe'!A:A,0),1),"")</f>
        <v/>
      </c>
      <c r="L895" s="4" t="str">
        <f>IFERROR(IF(VLOOKUP(J895,J$2:L894,3,0)=0,"",VLOOKUP(J895,J$2:L894,3,0)),"")</f>
        <v/>
      </c>
      <c r="M895" s="4" t="str">
        <f>IFERROR(IF(VLOOKUP(J895,J$2:M894,4,0)=0,"",VLOOKUP(J895,J$2:M894,4,0)),"")</f>
        <v/>
      </c>
      <c r="Q895" s="5" t="str">
        <f t="shared" si="174"/>
        <v/>
      </c>
      <c r="S895"/>
      <c r="T895" s="2" t="str">
        <f>IFERROR(INDEX('padron cfe'!D:D,MATCH(DATOS!C895,'padron cfe'!A:A,0),1),"")</f>
        <v/>
      </c>
      <c r="Y895" s="3"/>
      <c r="AA895" s="4" t="str">
        <f t="shared" si="165"/>
        <v/>
      </c>
      <c r="AE895" s="2" t="str">
        <f>IFERROR(IF(INDEX(AE$1:AE894,MATCH(J895,J$1:J894,0),1)=0,"",INDEX(AE$1:AE894,MATCH(J895,J$1:J894,0),1)),"")</f>
        <v/>
      </c>
      <c r="AF895" s="2" t="str">
        <f>IFERROR(IF(INDEX(AF$1:AF894,MATCH(J895,J$1:J894,0),1)=0,"",INDEX(AF$1:AF894,MATCH(J895,J$1:J894,0),1)),"")</f>
        <v/>
      </c>
      <c r="AG895" s="2" t="str">
        <f>IFERROR(IF(INDEX(AG$1:AG894,MATCH(J895,J$1:J894,0),1)=0,"",INDEX(AG$1:AG894,MATCH(J895,J$1:J894,0),1)),"")</f>
        <v/>
      </c>
      <c r="AU895" s="7"/>
      <c r="AW895" s="66"/>
      <c r="AX895" s="66"/>
      <c r="AY895" s="66"/>
      <c r="AZ895" s="78"/>
      <c r="BA895" s="66"/>
      <c r="BB895" s="66"/>
      <c r="BC895" s="4"/>
      <c r="BD895" s="69"/>
      <c r="BG895" s="9"/>
      <c r="BM895" s="7" t="str">
        <f t="shared" ca="1" si="166"/>
        <v/>
      </c>
      <c r="BN895" s="75" t="str">
        <f t="shared" si="167"/>
        <v/>
      </c>
      <c r="BO895" s="75" t="str">
        <f t="shared" si="168"/>
        <v/>
      </c>
      <c r="BT895" s="5"/>
      <c r="BU895" s="4" t="str">
        <f>IF(IFERROR(VLOOKUP(C895,C896:C$1993,1,0),"")="","",COUNTIF(C:C,C895))</f>
        <v/>
      </c>
      <c r="BW895" s="5"/>
      <c r="BX895" s="5"/>
      <c r="BY895" s="5" t="str">
        <f>IF(B895="","",IF(BU895="",1+(MAX(BY$2:BY894)),""))</f>
        <v/>
      </c>
      <c r="BZ895" s="5" t="str">
        <f t="shared" si="169"/>
        <v/>
      </c>
      <c r="CA895" s="5" t="str">
        <f t="shared" si="170"/>
        <v/>
      </c>
      <c r="CB895" s="14" t="str">
        <f t="shared" si="171"/>
        <v/>
      </c>
      <c r="CC895" s="25"/>
      <c r="CD895" s="15"/>
      <c r="CE895" s="5" t="str">
        <f t="shared" si="173"/>
        <v/>
      </c>
      <c r="CG895" s="5"/>
      <c r="CH895" s="5" t="str">
        <f t="shared" si="172"/>
        <v/>
      </c>
      <c r="CI895" s="5" t="str">
        <f>IF(J895="","",IFERROR(IF(VLOOKUP(J895,J$2:J894,1,0)=0,"",""),J895))</f>
        <v/>
      </c>
      <c r="CJ895" s="22" t="str">
        <f>IF(CI895="","",(IFERROR(VLOOKUP(MID(CI895,1,1),$DA$2:DE$28,3,0),0)+IFERROR(VLOOKUP(MID(CI895,2,1),DA$2:DE$28,4,0),0)+IFERROR(VLOOKUP(MID(CI895,3,1),DA$2:DE$28,5,0),0)+(ROW(CI895)/1000000000000)))</f>
        <v/>
      </c>
      <c r="CK895" s="5"/>
      <c r="CL895" s="5">
        <v>894</v>
      </c>
      <c r="CM895" s="5" t="str">
        <f>IFERROR(VLOOKUP(CL895,CH$2:CI1971,2,0),"")</f>
        <v/>
      </c>
      <c r="CN895" s="5"/>
      <c r="CP895" s="5"/>
      <c r="DG895" s="5" t="e">
        <f>IF(REPORTE!AH$2="si",IF(C895=VALUE(REPORTE!C$22),IF(SUM(DG896:DG$1993),CONCATENATE(INT(B895),", "),INT(B895)),""),IF(C895=VALUE(REPORTE!C$21),IF(SUM(DG896:DG$1993),CONCATENATE(INT(B895),", "),INT(B895)),""))</f>
        <v>#VALUE!</v>
      </c>
      <c r="DK895" s="5"/>
      <c r="DL895" s="5"/>
      <c r="DM895" s="5"/>
      <c r="DN895" s="5"/>
    </row>
    <row r="896" spans="1:118" x14ac:dyDescent="0.25">
      <c r="A896" s="4" t="str">
        <f t="shared" ca="1" si="164"/>
        <v/>
      </c>
      <c r="B896" s="3"/>
      <c r="D896" s="1" t="str">
        <f>IFERROR(INDEX('padron cfe'!B:B,MATCH(DATOS!C896,'padron cfe'!A:A,0),1),"")</f>
        <v/>
      </c>
      <c r="H896" s="5" t="str">
        <f>IF(F896="","",IFERROR(CONCATENATE("PEUA",VLOOKUP(ESTADO,REPORTE!AV$2:AW$33,2,0),DIDTRITO_FORM,CADER_FORM,IFERROR(INDEX(BS:BS,MATCH(DAY(F896),BR:BR,0),1),DAY(F896)),IFERROR(INDEX(BS:BS,MATCH(MONTH(F896),BR:BR,0),1),MONTH(F896)),YEAR(F896),G896),""))</f>
        <v/>
      </c>
      <c r="K896" s="2" t="str">
        <f>IFERROR(INDEX('padron cfe'!C:C,MATCH(DATOS!C896,'padron cfe'!A:A,0),1),"")</f>
        <v/>
      </c>
      <c r="L896" s="4" t="str">
        <f>IFERROR(IF(VLOOKUP(J896,J$2:L895,3,0)=0,"",VLOOKUP(J896,J$2:L895,3,0)),"")</f>
        <v/>
      </c>
      <c r="M896" s="4" t="str">
        <f>IFERROR(IF(VLOOKUP(J896,J$2:M895,4,0)=0,"",VLOOKUP(J896,J$2:M895,4,0)),"")</f>
        <v/>
      </c>
      <c r="Q896" s="5" t="str">
        <f t="shared" si="174"/>
        <v/>
      </c>
      <c r="S896"/>
      <c r="T896" s="2" t="str">
        <f>IFERROR(INDEX('padron cfe'!D:D,MATCH(DATOS!C896,'padron cfe'!A:A,0),1),"")</f>
        <v/>
      </c>
      <c r="Y896" s="3"/>
      <c r="AA896" s="4" t="str">
        <f t="shared" si="165"/>
        <v/>
      </c>
      <c r="AE896" s="2" t="str">
        <f>IFERROR(IF(INDEX(AE$1:AE895,MATCH(J896,J$1:J895,0),1)=0,"",INDEX(AE$1:AE895,MATCH(J896,J$1:J895,0),1)),"")</f>
        <v/>
      </c>
      <c r="AF896" s="2" t="str">
        <f>IFERROR(IF(INDEX(AF$1:AF895,MATCH(J896,J$1:J895,0),1)=0,"",INDEX(AF$1:AF895,MATCH(J896,J$1:J895,0),1)),"")</f>
        <v/>
      </c>
      <c r="AG896" s="2" t="str">
        <f>IFERROR(IF(INDEX(AG$1:AG895,MATCH(J896,J$1:J895,0),1)=0,"",INDEX(AG$1:AG895,MATCH(J896,J$1:J895,0),1)),"")</f>
        <v/>
      </c>
      <c r="AU896" s="7"/>
      <c r="AW896" s="66"/>
      <c r="AX896" s="66"/>
      <c r="AY896" s="66"/>
      <c r="AZ896" s="78"/>
      <c r="BA896" s="66"/>
      <c r="BB896" s="66"/>
      <c r="BC896" s="4"/>
      <c r="BD896" s="69"/>
      <c r="BG896" s="9"/>
      <c r="BM896" s="7" t="str">
        <f t="shared" ca="1" si="166"/>
        <v/>
      </c>
      <c r="BN896" s="75" t="str">
        <f t="shared" si="167"/>
        <v/>
      </c>
      <c r="BO896" s="75" t="str">
        <f t="shared" si="168"/>
        <v/>
      </c>
      <c r="BT896" s="5"/>
      <c r="BU896" s="4" t="str">
        <f>IF(IFERROR(VLOOKUP(C896,C897:C$1993,1,0),"")="","",COUNTIF(C:C,C896))</f>
        <v/>
      </c>
      <c r="BW896" s="5"/>
      <c r="BX896" s="5"/>
      <c r="BY896" s="5" t="str">
        <f>IF(B896="","",IF(BU896="",1+(MAX(BY$2:BY895)),""))</f>
        <v/>
      </c>
      <c r="BZ896" s="5" t="str">
        <f t="shared" si="169"/>
        <v/>
      </c>
      <c r="CA896" s="5" t="str">
        <f t="shared" si="170"/>
        <v/>
      </c>
      <c r="CB896" s="14" t="str">
        <f t="shared" si="171"/>
        <v/>
      </c>
      <c r="CC896" s="25"/>
      <c r="CD896" s="15"/>
      <c r="CE896" s="5" t="str">
        <f t="shared" si="173"/>
        <v/>
      </c>
      <c r="CG896" s="5"/>
      <c r="CH896" s="5" t="str">
        <f t="shared" si="172"/>
        <v/>
      </c>
      <c r="CI896" s="5" t="str">
        <f>IF(J896="","",IFERROR(IF(VLOOKUP(J896,J$2:J895,1,0)=0,"",""),J896))</f>
        <v/>
      </c>
      <c r="CJ896" s="22" t="str">
        <f>IF(CI896="","",(IFERROR(VLOOKUP(MID(CI896,1,1),$DA$2:DE$28,3,0),0)+IFERROR(VLOOKUP(MID(CI896,2,1),DA$2:DE$28,4,0),0)+IFERROR(VLOOKUP(MID(CI896,3,1),DA$2:DE$28,5,0),0)+(ROW(CI896)/1000000000000)))</f>
        <v/>
      </c>
      <c r="CK896" s="5"/>
      <c r="CL896" s="5">
        <v>895</v>
      </c>
      <c r="CM896" s="5" t="str">
        <f>IFERROR(VLOOKUP(CL896,CH$2:CI1972,2,0),"")</f>
        <v/>
      </c>
      <c r="CN896" s="5"/>
      <c r="CP896" s="5"/>
      <c r="DG896" s="5" t="e">
        <f>IF(REPORTE!AH$2="si",IF(C896=VALUE(REPORTE!C$22),IF(SUM(DG897:DG$1993),CONCATENATE(INT(B896),", "),INT(B896)),""),IF(C896=VALUE(REPORTE!C$21),IF(SUM(DG897:DG$1993),CONCATENATE(INT(B896),", "),INT(B896)),""))</f>
        <v>#VALUE!</v>
      </c>
      <c r="DK896" s="5"/>
      <c r="DL896" s="5"/>
      <c r="DM896" s="5"/>
      <c r="DN896" s="5"/>
    </row>
    <row r="897" spans="1:118" x14ac:dyDescent="0.25">
      <c r="A897" s="4" t="str">
        <f t="shared" ca="1" si="164"/>
        <v/>
      </c>
      <c r="B897" s="3"/>
      <c r="D897" s="1" t="str">
        <f>IFERROR(INDEX('padron cfe'!B:B,MATCH(DATOS!C897,'padron cfe'!A:A,0),1),"")</f>
        <v/>
      </c>
      <c r="H897" s="5" t="str">
        <f>IF(F897="","",IFERROR(CONCATENATE("PEUA",VLOOKUP(ESTADO,REPORTE!AV$2:AW$33,2,0),DIDTRITO_FORM,CADER_FORM,IFERROR(INDEX(BS:BS,MATCH(DAY(F897),BR:BR,0),1),DAY(F897)),IFERROR(INDEX(BS:BS,MATCH(MONTH(F897),BR:BR,0),1),MONTH(F897)),YEAR(F897),G897),""))</f>
        <v/>
      </c>
      <c r="K897" s="2" t="str">
        <f>IFERROR(INDEX('padron cfe'!C:C,MATCH(DATOS!C897,'padron cfe'!A:A,0),1),"")</f>
        <v/>
      </c>
      <c r="L897" s="4" t="str">
        <f>IFERROR(IF(VLOOKUP(J897,J$2:L896,3,0)=0,"",VLOOKUP(J897,J$2:L896,3,0)),"")</f>
        <v/>
      </c>
      <c r="M897" s="4" t="str">
        <f>IFERROR(IF(VLOOKUP(J897,J$2:M896,4,0)=0,"",VLOOKUP(J897,J$2:M896,4,0)),"")</f>
        <v/>
      </c>
      <c r="Q897" s="5" t="str">
        <f t="shared" si="174"/>
        <v/>
      </c>
      <c r="S897"/>
      <c r="T897" s="2" t="str">
        <f>IFERROR(INDEX('padron cfe'!D:D,MATCH(DATOS!C897,'padron cfe'!A:A,0),1),"")</f>
        <v/>
      </c>
      <c r="Y897" s="3"/>
      <c r="AA897" s="4" t="str">
        <f t="shared" si="165"/>
        <v/>
      </c>
      <c r="AE897" s="2" t="str">
        <f>IFERROR(IF(INDEX(AE$1:AE896,MATCH(J897,J$1:J896,0),1)=0,"",INDEX(AE$1:AE896,MATCH(J897,J$1:J896,0),1)),"")</f>
        <v/>
      </c>
      <c r="AF897" s="2" t="str">
        <f>IFERROR(IF(INDEX(AF$1:AF896,MATCH(J897,J$1:J896,0),1)=0,"",INDEX(AF$1:AF896,MATCH(J897,J$1:J896,0),1)),"")</f>
        <v/>
      </c>
      <c r="AG897" s="2" t="str">
        <f>IFERROR(IF(INDEX(AG$1:AG896,MATCH(J897,J$1:J896,0),1)=0,"",INDEX(AG$1:AG896,MATCH(J897,J$1:J896,0),1)),"")</f>
        <v/>
      </c>
      <c r="AU897" s="7"/>
      <c r="AW897" s="66"/>
      <c r="AX897" s="66"/>
      <c r="AY897" s="66"/>
      <c r="AZ897" s="78"/>
      <c r="BA897" s="66"/>
      <c r="BB897" s="66"/>
      <c r="BC897" s="4"/>
      <c r="BD897" s="69"/>
      <c r="BG897" s="9"/>
      <c r="BM897" s="7" t="str">
        <f t="shared" ca="1" si="166"/>
        <v/>
      </c>
      <c r="BN897" s="75" t="str">
        <f t="shared" si="167"/>
        <v/>
      </c>
      <c r="BO897" s="75" t="str">
        <f t="shared" si="168"/>
        <v/>
      </c>
      <c r="BT897" s="5"/>
      <c r="BU897" s="4" t="str">
        <f>IF(IFERROR(VLOOKUP(C897,C898:C$1993,1,0),"")="","",COUNTIF(C:C,C897))</f>
        <v/>
      </c>
      <c r="BW897" s="5"/>
      <c r="BX897" s="5"/>
      <c r="BY897" s="5" t="str">
        <f>IF(B897="","",IF(BU897="",1+(MAX(BY$2:BY896)),""))</f>
        <v/>
      </c>
      <c r="BZ897" s="5" t="str">
        <f t="shared" si="169"/>
        <v/>
      </c>
      <c r="CA897" s="5" t="str">
        <f t="shared" si="170"/>
        <v/>
      </c>
      <c r="CB897" s="14" t="str">
        <f t="shared" si="171"/>
        <v/>
      </c>
      <c r="CC897" s="25"/>
      <c r="CD897" s="15"/>
      <c r="CE897" s="5" t="str">
        <f t="shared" si="173"/>
        <v/>
      </c>
      <c r="CG897" s="5"/>
      <c r="CH897" s="5" t="str">
        <f t="shared" si="172"/>
        <v/>
      </c>
      <c r="CI897" s="5" t="str">
        <f>IF(J897="","",IFERROR(IF(VLOOKUP(J897,J$2:J896,1,0)=0,"",""),J897))</f>
        <v/>
      </c>
      <c r="CJ897" s="22" t="str">
        <f>IF(CI897="","",(IFERROR(VLOOKUP(MID(CI897,1,1),$DA$2:DE$28,3,0),0)+IFERROR(VLOOKUP(MID(CI897,2,1),DA$2:DE$28,4,0),0)+IFERROR(VLOOKUP(MID(CI897,3,1),DA$2:DE$28,5,0),0)+(ROW(CI897)/1000000000000)))</f>
        <v/>
      </c>
      <c r="CK897" s="5"/>
      <c r="CL897" s="5">
        <v>896</v>
      </c>
      <c r="CM897" s="5" t="str">
        <f>IFERROR(VLOOKUP(CL897,CH$2:CI1973,2,0),"")</f>
        <v/>
      </c>
      <c r="CN897" s="5"/>
      <c r="CP897" s="5"/>
      <c r="DG897" s="5" t="e">
        <f>IF(REPORTE!AH$2="si",IF(C897=VALUE(REPORTE!C$22),IF(SUM(DG898:DG$1993),CONCATENATE(INT(B897),", "),INT(B897)),""),IF(C897=VALUE(REPORTE!C$21),IF(SUM(DG898:DG$1993),CONCATENATE(INT(B897),", "),INT(B897)),""))</f>
        <v>#VALUE!</v>
      </c>
      <c r="DK897" s="5"/>
      <c r="DL897" s="5"/>
      <c r="DM897" s="5"/>
      <c r="DN897" s="5"/>
    </row>
    <row r="898" spans="1:118" x14ac:dyDescent="0.25">
      <c r="A898" s="4" t="str">
        <f t="shared" ref="A898:A961" ca="1" si="175">IF(OR(BO898="",BM898="",BM898="VENCIDO"),IF(B898="","",IF(LEN(B898)=1,"000"&amp;B898,IF(LEN(B898)=2,"00"&amp;B898,IF(LEN(B898)=3,"0"&amp;B898,B898)))),C898)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IF(F898="","",IFERROR(CONCATENATE("PEUA",VLOOKUP(ESTADO,REPORTE!AV$2:AW$33,2,0),DIDTRITO_FORM,CADER_FORM,IFERROR(INDEX(BS:BS,MATCH(DAY(F898),BR:BR,0),1),DAY(F898)),IFERROR(INDEX(BS:BS,MATCH(MONTH(F898),BR:BR,0),1),MONTH(F898)),YEAR(F898),G898),""))</f>
        <v/>
      </c>
      <c r="K898" s="2" t="str">
        <f>IFERROR(INDEX('padron cfe'!C:C,MATCH(DATOS!C898,'padron cfe'!A:A,0),1),"")</f>
        <v/>
      </c>
      <c r="L898" s="4" t="str">
        <f>IFERROR(IF(VLOOKUP(J898,J$2:L897,3,0)=0,"",VLOOKUP(J898,J$2:L897,3,0)),"")</f>
        <v/>
      </c>
      <c r="M898" s="4" t="str">
        <f>IFERROR(IF(VLOOKUP(J898,J$2:M897,4,0)=0,"",VLOOKUP(J898,J$2:M897,4,0)),"")</f>
        <v/>
      </c>
      <c r="Q898" s="5" t="str">
        <f t="shared" si="174"/>
        <v/>
      </c>
      <c r="S898"/>
      <c r="T898" s="2" t="str">
        <f>IFERROR(INDEX('padron cfe'!D:D,MATCH(DATOS!C898,'padron cfe'!A:A,0),1),"")</f>
        <v/>
      </c>
      <c r="Y898" s="3"/>
      <c r="AA898" s="4" t="str">
        <f t="shared" ref="AA898:AA961" si="176">IF(Z898="","",(Z898*0.746*365*24)*0.75+438)</f>
        <v/>
      </c>
      <c r="AE898" s="2" t="str">
        <f>IFERROR(IF(INDEX(AE$1:AE897,MATCH(J898,J$1:J897,0),1)=0,"",INDEX(AE$1:AE897,MATCH(J898,J$1:J897,0),1)),"")</f>
        <v/>
      </c>
      <c r="AF898" s="2" t="str">
        <f>IFERROR(IF(INDEX(AF$1:AF897,MATCH(J898,J$1:J897,0),1)=0,"",INDEX(AF$1:AF897,MATCH(J898,J$1:J897,0),1)),"")</f>
        <v/>
      </c>
      <c r="AG898" s="2" t="str">
        <f>IFERROR(IF(INDEX(AG$1:AG897,MATCH(J898,J$1:J897,0),1)=0,"",INDEX(AG$1:AG897,MATCH(J898,J$1:J897,0),1)),"")</f>
        <v/>
      </c>
      <c r="AU898" s="7"/>
      <c r="AW898" s="66"/>
      <c r="AX898" s="66"/>
      <c r="AY898" s="66"/>
      <c r="AZ898" s="78"/>
      <c r="BA898" s="66"/>
      <c r="BB898" s="66"/>
      <c r="BC898" s="4"/>
      <c r="BD898" s="69"/>
      <c r="BG898" s="9"/>
      <c r="BM898" s="7" t="str">
        <f t="shared" ref="BM898:BM961" ca="1" si="177">IFERROR(IF(BG898="","",IF(BC898=5,"",IF(BG898-TODAY()&gt;0,"VIGENTE","VENCIDO"))),"")</f>
        <v/>
      </c>
      <c r="BN898" s="75" t="str">
        <f t="shared" ref="BN898:BN961" si="178">IFERROR(IF(BD898=0,"",BD898/6000),"")</f>
        <v/>
      </c>
      <c r="BO898" s="75" t="str">
        <f t="shared" ref="BO898:BO961" si="179">IFERROR(IF(VALUE(AU898)&gt;VALUE(APERTURA_VENTANILLA),"OK",""),"")</f>
        <v/>
      </c>
      <c r="BT898" s="5"/>
      <c r="BU898" s="4" t="str">
        <f>IF(IFERROR(VLOOKUP(C898,C899:C$1993,1,0),"")="","",COUNTIF(C:C,C898))</f>
        <v/>
      </c>
      <c r="BW898" s="5"/>
      <c r="BX898" s="5"/>
      <c r="BY898" s="5" t="str">
        <f>IF(B898="","",IF(BU898="",1+(MAX(BY$2:BY897)),""))</f>
        <v/>
      </c>
      <c r="BZ898" s="5" t="str">
        <f t="shared" ref="BZ898:BZ961" si="180">IF(BY898="","",AA898)</f>
        <v/>
      </c>
      <c r="CA898" s="5" t="str">
        <f t="shared" ref="CA898:CA961" si="181">IF(BY898="","",H898)</f>
        <v/>
      </c>
      <c r="CB898" s="14" t="str">
        <f t="shared" ref="CB898:CB961" si="182">IF(BY898="","",C898)</f>
        <v/>
      </c>
      <c r="CC898" s="25"/>
      <c r="CD898" s="15"/>
      <c r="CE898" s="5" t="str">
        <f t="shared" si="173"/>
        <v/>
      </c>
      <c r="CG898" s="5"/>
      <c r="CH898" s="5" t="str">
        <f t="shared" ref="CH898:CH961" si="183">IFERROR(RANK(CJ898,CJ$2:CJ$1493,1),"")</f>
        <v/>
      </c>
      <c r="CI898" s="5" t="str">
        <f>IF(J898="","",IFERROR(IF(VLOOKUP(J898,J$2:J897,1,0)=0,"",""),J898))</f>
        <v/>
      </c>
      <c r="CJ898" s="22" t="str">
        <f>IF(CI898="","",(IFERROR(VLOOKUP(MID(CI898,1,1),$DA$2:DE$28,3,0),0)+IFERROR(VLOOKUP(MID(CI898,2,1),DA$2:DE$28,4,0),0)+IFERROR(VLOOKUP(MID(CI898,3,1),DA$2:DE$28,5,0),0)+(ROW(CI898)/1000000000000)))</f>
        <v/>
      </c>
      <c r="CK898" s="5"/>
      <c r="CL898" s="5">
        <v>897</v>
      </c>
      <c r="CM898" s="5" t="str">
        <f>IFERROR(VLOOKUP(CL898,CH$2:CI1974,2,0),"")</f>
        <v/>
      </c>
      <c r="CN898" s="5"/>
      <c r="CP898" s="5"/>
      <c r="DG898" s="5" t="e">
        <f>IF(REPORTE!AH$2="si",IF(C898=VALUE(REPORTE!C$22),IF(SUM(DG899:DG$1993),CONCATENATE(INT(B898),", "),INT(B898)),""),IF(C898=VALUE(REPORTE!C$21),IF(SUM(DG899:DG$1993),CONCATENATE(INT(B898),", "),INT(B898)),""))</f>
        <v>#VALUE!</v>
      </c>
      <c r="DK898" s="5"/>
      <c r="DL898" s="5"/>
      <c r="DM898" s="5"/>
      <c r="DN898" s="5"/>
    </row>
    <row r="899" spans="1:118" x14ac:dyDescent="0.25">
      <c r="A899" s="4" t="str">
        <f t="shared" ca="1" si="175"/>
        <v/>
      </c>
      <c r="B899" s="3"/>
      <c r="D899" s="1" t="str">
        <f>IFERROR(INDEX('padron cfe'!B:B,MATCH(DATOS!C899,'padron cfe'!A:A,0),1),"")</f>
        <v/>
      </c>
      <c r="H899" s="5" t="str">
        <f>IF(F899="","",IFERROR(CONCATENATE("PEUA",VLOOKUP(ESTADO,REPORTE!AV$2:AW$33,2,0),DIDTRITO_FORM,CADER_FORM,IFERROR(INDEX(BS:BS,MATCH(DAY(F899),BR:BR,0),1),DAY(F899)),IFERROR(INDEX(BS:BS,MATCH(MONTH(F899),BR:BR,0),1),MONTH(F899)),YEAR(F899),G899),""))</f>
        <v/>
      </c>
      <c r="K899" s="2" t="str">
        <f>IFERROR(INDEX('padron cfe'!C:C,MATCH(DATOS!C899,'padron cfe'!A:A,0),1),"")</f>
        <v/>
      </c>
      <c r="L899" s="4" t="str">
        <f>IFERROR(IF(VLOOKUP(J899,J$2:L898,3,0)=0,"",VLOOKUP(J899,J$2:L898,3,0)),"")</f>
        <v/>
      </c>
      <c r="M899" s="4" t="str">
        <f>IFERROR(IF(VLOOKUP(J899,J$2:M898,4,0)=0,"",VLOOKUP(J899,J$2:M898,4,0)),"")</f>
        <v/>
      </c>
      <c r="Q899" s="5" t="str">
        <f t="shared" si="174"/>
        <v/>
      </c>
      <c r="S899"/>
      <c r="T899" s="2" t="str">
        <f>IFERROR(INDEX('padron cfe'!D:D,MATCH(DATOS!C899,'padron cfe'!A:A,0),1),"")</f>
        <v/>
      </c>
      <c r="Y899" s="3"/>
      <c r="AA899" s="4" t="str">
        <f t="shared" si="176"/>
        <v/>
      </c>
      <c r="AE899" s="2" t="str">
        <f>IFERROR(IF(INDEX(AE$1:AE898,MATCH(J899,J$1:J898,0),1)=0,"",INDEX(AE$1:AE898,MATCH(J899,J$1:J898,0),1)),"")</f>
        <v/>
      </c>
      <c r="AF899" s="2" t="str">
        <f>IFERROR(IF(INDEX(AF$1:AF898,MATCH(J899,J$1:J898,0),1)=0,"",INDEX(AF$1:AF898,MATCH(J899,J$1:J898,0),1)),"")</f>
        <v/>
      </c>
      <c r="AG899" s="2" t="str">
        <f>IFERROR(IF(INDEX(AG$1:AG898,MATCH(J899,J$1:J898,0),1)=0,"",INDEX(AG$1:AG898,MATCH(J899,J$1:J898,0),1)),"")</f>
        <v/>
      </c>
      <c r="AU899" s="7"/>
      <c r="AW899" s="66"/>
      <c r="AX899" s="66"/>
      <c r="AY899" s="66"/>
      <c r="AZ899" s="78"/>
      <c r="BA899" s="66"/>
      <c r="BB899" s="66"/>
      <c r="BC899" s="4"/>
      <c r="BD899" s="69"/>
      <c r="BG899" s="9"/>
      <c r="BM899" s="7" t="str">
        <f t="shared" ca="1" si="177"/>
        <v/>
      </c>
      <c r="BN899" s="75" t="str">
        <f t="shared" si="178"/>
        <v/>
      </c>
      <c r="BO899" s="75" t="str">
        <f t="shared" si="179"/>
        <v/>
      </c>
      <c r="BT899" s="5"/>
      <c r="BU899" s="4" t="str">
        <f>IF(IFERROR(VLOOKUP(C899,C900:C$1993,1,0),"")="","",COUNTIF(C:C,C899))</f>
        <v/>
      </c>
      <c r="BW899" s="5"/>
      <c r="BX899" s="5"/>
      <c r="BY899" s="5" t="str">
        <f>IF(B899="","",IF(BU899="",1+(MAX(BY$2:BY898)),""))</f>
        <v/>
      </c>
      <c r="BZ899" s="5" t="str">
        <f t="shared" si="180"/>
        <v/>
      </c>
      <c r="CA899" s="5" t="str">
        <f t="shared" si="181"/>
        <v/>
      </c>
      <c r="CB899" s="14" t="str">
        <f t="shared" si="182"/>
        <v/>
      </c>
      <c r="CC899" s="25"/>
      <c r="CD899" s="15"/>
      <c r="CE899" s="5" t="str">
        <f t="shared" si="173"/>
        <v/>
      </c>
      <c r="CG899" s="5"/>
      <c r="CH899" s="5" t="str">
        <f t="shared" si="183"/>
        <v/>
      </c>
      <c r="CI899" s="5" t="str">
        <f>IF(J899="","",IFERROR(IF(VLOOKUP(J899,J$2:J898,1,0)=0,"",""),J899))</f>
        <v/>
      </c>
      <c r="CJ899" s="22" t="str">
        <f>IF(CI899="","",(IFERROR(VLOOKUP(MID(CI899,1,1),$DA$2:DE$28,3,0),0)+IFERROR(VLOOKUP(MID(CI899,2,1),DA$2:DE$28,4,0),0)+IFERROR(VLOOKUP(MID(CI899,3,1),DA$2:DE$28,5,0),0)+(ROW(CI899)/1000000000000)))</f>
        <v/>
      </c>
      <c r="CK899" s="5"/>
      <c r="CL899" s="5">
        <v>898</v>
      </c>
      <c r="CM899" s="5" t="str">
        <f>IFERROR(VLOOKUP(CL899,CH$2:CI1975,2,0),"")</f>
        <v/>
      </c>
      <c r="CN899" s="5"/>
      <c r="CP899" s="5"/>
      <c r="DG899" s="5" t="e">
        <f>IF(REPORTE!AH$2="si",IF(C899=VALUE(REPORTE!C$22),IF(SUM(DG900:DG$1993),CONCATENATE(INT(B899),", "),INT(B899)),""),IF(C899=VALUE(REPORTE!C$21),IF(SUM(DG900:DG$1993),CONCATENATE(INT(B899),", "),INT(B899)),""))</f>
        <v>#VALUE!</v>
      </c>
      <c r="DK899" s="5"/>
      <c r="DL899" s="5"/>
      <c r="DM899" s="5"/>
      <c r="DN899" s="5"/>
    </row>
    <row r="900" spans="1:118" x14ac:dyDescent="0.25">
      <c r="A900" s="4" t="str">
        <f t="shared" ca="1" si="175"/>
        <v/>
      </c>
      <c r="B900" s="3"/>
      <c r="D900" s="1" t="str">
        <f>IFERROR(INDEX('padron cfe'!B:B,MATCH(DATOS!C900,'padron cfe'!A:A,0),1),"")</f>
        <v/>
      </c>
      <c r="H900" s="5" t="str">
        <f>IF(F900="","",IFERROR(CONCATENATE("PEUA",VLOOKUP(ESTADO,REPORTE!AV$2:AW$33,2,0),DIDTRITO_FORM,CADER_FORM,IFERROR(INDEX(BS:BS,MATCH(DAY(F900),BR:BR,0),1),DAY(F900)),IFERROR(INDEX(BS:BS,MATCH(MONTH(F900),BR:BR,0),1),MONTH(F900)),YEAR(F900),G900),""))</f>
        <v/>
      </c>
      <c r="K900" s="2" t="str">
        <f>IFERROR(INDEX('padron cfe'!C:C,MATCH(DATOS!C900,'padron cfe'!A:A,0),1),"")</f>
        <v/>
      </c>
      <c r="L900" s="4" t="str">
        <f>IFERROR(IF(VLOOKUP(J900,J$2:L899,3,0)=0,"",VLOOKUP(J900,J$2:L899,3,0)),"")</f>
        <v/>
      </c>
      <c r="M900" s="4" t="str">
        <f>IFERROR(IF(VLOOKUP(J900,J$2:M899,4,0)=0,"",VLOOKUP(J900,J$2:M899,4,0)),"")</f>
        <v/>
      </c>
      <c r="Q900" s="5" t="str">
        <f t="shared" si="174"/>
        <v/>
      </c>
      <c r="S900"/>
      <c r="T900" s="2" t="str">
        <f>IFERROR(INDEX('padron cfe'!D:D,MATCH(DATOS!C900,'padron cfe'!A:A,0),1),"")</f>
        <v/>
      </c>
      <c r="Y900" s="3"/>
      <c r="AA900" s="4" t="str">
        <f t="shared" si="176"/>
        <v/>
      </c>
      <c r="AE900" s="2" t="str">
        <f>IFERROR(IF(INDEX(AE$1:AE899,MATCH(J900,J$1:J899,0),1)=0,"",INDEX(AE$1:AE899,MATCH(J900,J$1:J899,0),1)),"")</f>
        <v/>
      </c>
      <c r="AF900" s="2" t="str">
        <f>IFERROR(IF(INDEX(AF$1:AF899,MATCH(J900,J$1:J899,0),1)=0,"",INDEX(AF$1:AF899,MATCH(J900,J$1:J899,0),1)),"")</f>
        <v/>
      </c>
      <c r="AG900" s="2" t="str">
        <f>IFERROR(IF(INDEX(AG$1:AG899,MATCH(J900,J$1:J899,0),1)=0,"",INDEX(AG$1:AG899,MATCH(J900,J$1:J899,0),1)),"")</f>
        <v/>
      </c>
      <c r="AU900" s="7"/>
      <c r="AW900" s="66"/>
      <c r="AX900" s="66"/>
      <c r="AY900" s="66"/>
      <c r="AZ900" s="78"/>
      <c r="BA900" s="66"/>
      <c r="BB900" s="66"/>
      <c r="BC900" s="4"/>
      <c r="BD900" s="69"/>
      <c r="BG900" s="9"/>
      <c r="BM900" s="7" t="str">
        <f t="shared" ca="1" si="177"/>
        <v/>
      </c>
      <c r="BN900" s="75" t="str">
        <f t="shared" si="178"/>
        <v/>
      </c>
      <c r="BO900" s="75" t="str">
        <f t="shared" si="179"/>
        <v/>
      </c>
      <c r="BT900" s="5"/>
      <c r="BU900" s="4" t="str">
        <f>IF(IFERROR(VLOOKUP(C900,C901:C$1993,1,0),"")="","",COUNTIF(C:C,C900))</f>
        <v/>
      </c>
      <c r="BW900" s="5"/>
      <c r="BX900" s="5"/>
      <c r="BY900" s="5" t="str">
        <f>IF(B900="","",IF(BU900="",1+(MAX(BY$2:BY899)),""))</f>
        <v/>
      </c>
      <c r="BZ900" s="5" t="str">
        <f t="shared" si="180"/>
        <v/>
      </c>
      <c r="CA900" s="5" t="str">
        <f t="shared" si="181"/>
        <v/>
      </c>
      <c r="CB900" s="14" t="str">
        <f t="shared" si="182"/>
        <v/>
      </c>
      <c r="CC900" s="25"/>
      <c r="CD900" s="15"/>
      <c r="CE900" s="5" t="str">
        <f t="shared" si="173"/>
        <v/>
      </c>
      <c r="CG900" s="5"/>
      <c r="CH900" s="5" t="str">
        <f t="shared" si="183"/>
        <v/>
      </c>
      <c r="CI900" s="5" t="str">
        <f>IF(J900="","",IFERROR(IF(VLOOKUP(J900,J$2:J899,1,0)=0,"",""),J900))</f>
        <v/>
      </c>
      <c r="CJ900" s="22" t="str">
        <f>IF(CI900="","",(IFERROR(VLOOKUP(MID(CI900,1,1),$DA$2:DE$28,3,0),0)+IFERROR(VLOOKUP(MID(CI900,2,1),DA$2:DE$28,4,0),0)+IFERROR(VLOOKUP(MID(CI900,3,1),DA$2:DE$28,5,0),0)+(ROW(CI900)/1000000000000)))</f>
        <v/>
      </c>
      <c r="CK900" s="5"/>
      <c r="CL900" s="5">
        <v>899</v>
      </c>
      <c r="CM900" s="5" t="str">
        <f>IFERROR(VLOOKUP(CL900,CH$2:CI1976,2,0),"")</f>
        <v/>
      </c>
      <c r="CN900" s="5"/>
      <c r="CP900" s="5"/>
      <c r="DG900" s="5" t="e">
        <f>IF(REPORTE!AH$2="si",IF(C900=VALUE(REPORTE!C$22),IF(SUM(DG901:DG$1993),CONCATENATE(INT(B900),", "),INT(B900)),""),IF(C900=VALUE(REPORTE!C$21),IF(SUM(DG901:DG$1993),CONCATENATE(INT(B900),", "),INT(B900)),""))</f>
        <v>#VALUE!</v>
      </c>
      <c r="DK900" s="5"/>
      <c r="DL900" s="5"/>
      <c r="DM900" s="5"/>
      <c r="DN900" s="5"/>
    </row>
    <row r="901" spans="1:118" x14ac:dyDescent="0.25">
      <c r="A901" s="4" t="str">
        <f t="shared" ca="1" si="175"/>
        <v/>
      </c>
      <c r="B901" s="3"/>
      <c r="D901" s="1" t="str">
        <f>IFERROR(INDEX('padron cfe'!B:B,MATCH(DATOS!C901,'padron cfe'!A:A,0),1),"")</f>
        <v/>
      </c>
      <c r="H901" s="5" t="str">
        <f>IF(F901="","",IFERROR(CONCATENATE("PEUA",VLOOKUP(ESTADO,REPORTE!AV$2:AW$33,2,0),DIDTRITO_FORM,CADER_FORM,IFERROR(INDEX(BS:BS,MATCH(DAY(F901),BR:BR,0),1),DAY(F901)),IFERROR(INDEX(BS:BS,MATCH(MONTH(F901),BR:BR,0),1),MONTH(F901)),YEAR(F901),G901),""))</f>
        <v/>
      </c>
      <c r="K901" s="2" t="str">
        <f>IFERROR(INDEX('padron cfe'!C:C,MATCH(DATOS!C901,'padron cfe'!A:A,0),1),"")</f>
        <v/>
      </c>
      <c r="L901" s="4" t="str">
        <f>IFERROR(IF(VLOOKUP(J901,J$2:L900,3,0)=0,"",VLOOKUP(J901,J$2:L900,3,0)),"")</f>
        <v/>
      </c>
      <c r="M901" s="4" t="str">
        <f>IFERROR(IF(VLOOKUP(J901,J$2:M900,4,0)=0,"",VLOOKUP(J901,J$2:M900,4,0)),"")</f>
        <v/>
      </c>
      <c r="Q901" s="5" t="str">
        <f t="shared" si="174"/>
        <v/>
      </c>
      <c r="S901"/>
      <c r="T901" s="2" t="str">
        <f>IFERROR(INDEX('padron cfe'!D:D,MATCH(DATOS!C901,'padron cfe'!A:A,0),1),"")</f>
        <v/>
      </c>
      <c r="Y901" s="3"/>
      <c r="AA901" s="4" t="str">
        <f t="shared" si="176"/>
        <v/>
      </c>
      <c r="AE901" s="2" t="str">
        <f>IFERROR(IF(INDEX(AE$1:AE900,MATCH(J901,J$1:J900,0),1)=0,"",INDEX(AE$1:AE900,MATCH(J901,J$1:J900,0),1)),"")</f>
        <v/>
      </c>
      <c r="AF901" s="2" t="str">
        <f>IFERROR(IF(INDEX(AF$1:AF900,MATCH(J901,J$1:J900,0),1)=0,"",INDEX(AF$1:AF900,MATCH(J901,J$1:J900,0),1)),"")</f>
        <v/>
      </c>
      <c r="AG901" s="2" t="str">
        <f>IFERROR(IF(INDEX(AG$1:AG900,MATCH(J901,J$1:J900,0),1)=0,"",INDEX(AG$1:AG900,MATCH(J901,J$1:J900,0),1)),"")</f>
        <v/>
      </c>
      <c r="AU901" s="7"/>
      <c r="AW901" s="66"/>
      <c r="AX901" s="66"/>
      <c r="AY901" s="66"/>
      <c r="AZ901" s="78"/>
      <c r="BA901" s="66"/>
      <c r="BB901" s="66"/>
      <c r="BC901" s="4"/>
      <c r="BD901" s="69"/>
      <c r="BG901" s="9"/>
      <c r="BM901" s="7" t="str">
        <f t="shared" ca="1" si="177"/>
        <v/>
      </c>
      <c r="BN901" s="75" t="str">
        <f t="shared" si="178"/>
        <v/>
      </c>
      <c r="BO901" s="75" t="str">
        <f t="shared" si="179"/>
        <v/>
      </c>
      <c r="BT901" s="5"/>
      <c r="BU901" s="4" t="str">
        <f>IF(IFERROR(VLOOKUP(C901,C902:C$1993,1,0),"")="","",COUNTIF(C:C,C901))</f>
        <v/>
      </c>
      <c r="BW901" s="5"/>
      <c r="BX901" s="5"/>
      <c r="BY901" s="5" t="str">
        <f>IF(B901="","",IF(BU901="",1+(MAX(BY$2:BY900)),""))</f>
        <v/>
      </c>
      <c r="BZ901" s="5" t="str">
        <f t="shared" si="180"/>
        <v/>
      </c>
      <c r="CA901" s="5" t="str">
        <f t="shared" si="181"/>
        <v/>
      </c>
      <c r="CB901" s="14" t="str">
        <f t="shared" si="182"/>
        <v/>
      </c>
      <c r="CC901" s="25"/>
      <c r="CD901" s="15"/>
      <c r="CE901" s="5" t="str">
        <f t="shared" si="173"/>
        <v/>
      </c>
      <c r="CG901" s="5"/>
      <c r="CH901" s="5" t="str">
        <f t="shared" si="183"/>
        <v/>
      </c>
      <c r="CI901" s="5" t="str">
        <f>IF(J901="","",IFERROR(IF(VLOOKUP(J901,J$2:J900,1,0)=0,"",""),J901))</f>
        <v/>
      </c>
      <c r="CJ901" s="22" t="str">
        <f>IF(CI901="","",(IFERROR(VLOOKUP(MID(CI901,1,1),$DA$2:DE$28,3,0),0)+IFERROR(VLOOKUP(MID(CI901,2,1),DA$2:DE$28,4,0),0)+IFERROR(VLOOKUP(MID(CI901,3,1),DA$2:DE$28,5,0),0)+(ROW(CI901)/1000000000000)))</f>
        <v/>
      </c>
      <c r="CK901" s="5"/>
      <c r="CL901" s="5">
        <v>900</v>
      </c>
      <c r="CM901" s="5" t="str">
        <f>IFERROR(VLOOKUP(CL901,CH$2:CI1977,2,0),"")</f>
        <v/>
      </c>
      <c r="CN901" s="5"/>
      <c r="CP901" s="5"/>
      <c r="DG901" s="5" t="e">
        <f>IF(REPORTE!AH$2="si",IF(C901=VALUE(REPORTE!C$22),IF(SUM(DG902:DG$1993),CONCATENATE(INT(B901),", "),INT(B901)),""),IF(C901=VALUE(REPORTE!C$21),IF(SUM(DG902:DG$1993),CONCATENATE(INT(B901),", "),INT(B901)),""))</f>
        <v>#VALUE!</v>
      </c>
      <c r="DK901" s="5"/>
      <c r="DL901" s="5"/>
      <c r="DM901" s="5"/>
      <c r="DN901" s="5"/>
    </row>
    <row r="902" spans="1:118" x14ac:dyDescent="0.25">
      <c r="A902" s="4" t="str">
        <f t="shared" ca="1" si="175"/>
        <v/>
      </c>
      <c r="B902" s="3"/>
      <c r="D902" s="1" t="str">
        <f>IFERROR(INDEX('padron cfe'!B:B,MATCH(DATOS!C902,'padron cfe'!A:A,0),1),"")</f>
        <v/>
      </c>
      <c r="H902" s="5" t="str">
        <f>IF(F902="","",IFERROR(CONCATENATE("PEUA",VLOOKUP(ESTADO,REPORTE!AV$2:AW$33,2,0),DIDTRITO_FORM,CADER_FORM,IFERROR(INDEX(BS:BS,MATCH(DAY(F902),BR:BR,0),1),DAY(F902)),IFERROR(INDEX(BS:BS,MATCH(MONTH(F902),BR:BR,0),1),MONTH(F902)),YEAR(F902),G902),""))</f>
        <v/>
      </c>
      <c r="K902" s="2" t="str">
        <f>IFERROR(INDEX('padron cfe'!C:C,MATCH(DATOS!C902,'padron cfe'!A:A,0),1),"")</f>
        <v/>
      </c>
      <c r="L902" s="4" t="str">
        <f>IFERROR(IF(VLOOKUP(J902,J$2:L901,3,0)=0,"",VLOOKUP(J902,J$2:L901,3,0)),"")</f>
        <v/>
      </c>
      <c r="M902" s="4" t="str">
        <f>IFERROR(IF(VLOOKUP(J902,J$2:M901,4,0)=0,"",VLOOKUP(J902,J$2:M901,4,0)),"")</f>
        <v/>
      </c>
      <c r="Q902" s="5" t="str">
        <f t="shared" si="174"/>
        <v/>
      </c>
      <c r="S902"/>
      <c r="T902" s="2" t="str">
        <f>IFERROR(INDEX('padron cfe'!D:D,MATCH(DATOS!C902,'padron cfe'!A:A,0),1),"")</f>
        <v/>
      </c>
      <c r="Y902" s="3"/>
      <c r="AA902" s="4" t="str">
        <f t="shared" si="176"/>
        <v/>
      </c>
      <c r="AE902" s="2" t="str">
        <f>IFERROR(IF(INDEX(AE$1:AE901,MATCH(J902,J$1:J901,0),1)=0,"",INDEX(AE$1:AE901,MATCH(J902,J$1:J901,0),1)),"")</f>
        <v/>
      </c>
      <c r="AF902" s="2" t="str">
        <f>IFERROR(IF(INDEX(AF$1:AF901,MATCH(J902,J$1:J901,0),1)=0,"",INDEX(AF$1:AF901,MATCH(J902,J$1:J901,0),1)),"")</f>
        <v/>
      </c>
      <c r="AG902" s="2" t="str">
        <f>IFERROR(IF(INDEX(AG$1:AG901,MATCH(J902,J$1:J901,0),1)=0,"",INDEX(AG$1:AG901,MATCH(J902,J$1:J901,0),1)),"")</f>
        <v/>
      </c>
      <c r="AU902" s="7"/>
      <c r="AW902" s="66"/>
      <c r="AX902" s="66"/>
      <c r="AY902" s="66"/>
      <c r="AZ902" s="78"/>
      <c r="BA902" s="66"/>
      <c r="BB902" s="66"/>
      <c r="BC902" s="4"/>
      <c r="BD902" s="69"/>
      <c r="BG902" s="9"/>
      <c r="BM902" s="7" t="str">
        <f t="shared" ca="1" si="177"/>
        <v/>
      </c>
      <c r="BN902" s="75" t="str">
        <f t="shared" si="178"/>
        <v/>
      </c>
      <c r="BO902" s="75" t="str">
        <f t="shared" si="179"/>
        <v/>
      </c>
      <c r="BT902" s="5"/>
      <c r="BU902" s="4" t="str">
        <f>IF(IFERROR(VLOOKUP(C902,C903:C$1993,1,0),"")="","",COUNTIF(C:C,C902))</f>
        <v/>
      </c>
      <c r="BW902" s="5"/>
      <c r="BX902" s="5"/>
      <c r="BY902" s="5" t="str">
        <f>IF(B902="","",IF(BU902="",1+(MAX(BY$2:BY901)),""))</f>
        <v/>
      </c>
      <c r="BZ902" s="5" t="str">
        <f t="shared" si="180"/>
        <v/>
      </c>
      <c r="CA902" s="5" t="str">
        <f t="shared" si="181"/>
        <v/>
      </c>
      <c r="CB902" s="14" t="str">
        <f t="shared" si="182"/>
        <v/>
      </c>
      <c r="CC902" s="25"/>
      <c r="CD902" s="15"/>
      <c r="CE902" s="5" t="str">
        <f t="shared" si="173"/>
        <v/>
      </c>
      <c r="CG902" s="5"/>
      <c r="CH902" s="5" t="str">
        <f t="shared" si="183"/>
        <v/>
      </c>
      <c r="CI902" s="5" t="str">
        <f>IF(J902="","",IFERROR(IF(VLOOKUP(J902,J$2:J901,1,0)=0,"",""),J902))</f>
        <v/>
      </c>
      <c r="CJ902" s="22" t="str">
        <f>IF(CI902="","",(IFERROR(VLOOKUP(MID(CI902,1,1),$DA$2:DE$28,3,0),0)+IFERROR(VLOOKUP(MID(CI902,2,1),DA$2:DE$28,4,0),0)+IFERROR(VLOOKUP(MID(CI902,3,1),DA$2:DE$28,5,0),0)+(ROW(CI902)/1000000000000)))</f>
        <v/>
      </c>
      <c r="CK902" s="5"/>
      <c r="CL902" s="5">
        <v>901</v>
      </c>
      <c r="CM902" s="5" t="str">
        <f>IFERROR(VLOOKUP(CL902,CH$2:CI1978,2,0),"")</f>
        <v/>
      </c>
      <c r="CN902" s="5"/>
      <c r="CP902" s="5"/>
      <c r="DG902" s="5" t="e">
        <f>IF(REPORTE!AH$2="si",IF(C902=VALUE(REPORTE!C$22),IF(SUM(DG903:DG$1993),CONCATENATE(INT(B902),", "),INT(B902)),""),IF(C902=VALUE(REPORTE!C$21),IF(SUM(DG903:DG$1993),CONCATENATE(INT(B902),", "),INT(B902)),""))</f>
        <v>#VALUE!</v>
      </c>
      <c r="DK902" s="5"/>
      <c r="DL902" s="5"/>
      <c r="DM902" s="5"/>
      <c r="DN902" s="5"/>
    </row>
    <row r="903" spans="1:118" x14ac:dyDescent="0.25">
      <c r="A903" s="4" t="str">
        <f t="shared" ca="1" si="175"/>
        <v/>
      </c>
      <c r="B903" s="3"/>
      <c r="D903" s="1" t="str">
        <f>IFERROR(INDEX('padron cfe'!B:B,MATCH(DATOS!C903,'padron cfe'!A:A,0),1),"")</f>
        <v/>
      </c>
      <c r="H903" s="5" t="str">
        <f>IF(F903="","",IFERROR(CONCATENATE("PEUA",VLOOKUP(ESTADO,REPORTE!AV$2:AW$33,2,0),DIDTRITO_FORM,CADER_FORM,IFERROR(INDEX(BS:BS,MATCH(DAY(F903),BR:BR,0),1),DAY(F903)),IFERROR(INDEX(BS:BS,MATCH(MONTH(F903),BR:BR,0),1),MONTH(F903)),YEAR(F903),G903),""))</f>
        <v/>
      </c>
      <c r="K903" s="2" t="str">
        <f>IFERROR(INDEX('padron cfe'!C:C,MATCH(DATOS!C903,'padron cfe'!A:A,0),1),"")</f>
        <v/>
      </c>
      <c r="L903" s="4" t="str">
        <f>IFERROR(IF(VLOOKUP(J903,J$2:L902,3,0)=0,"",VLOOKUP(J903,J$2:L902,3,0)),"")</f>
        <v/>
      </c>
      <c r="M903" s="4" t="str">
        <f>IFERROR(IF(VLOOKUP(J903,J$2:M902,4,0)=0,"",VLOOKUP(J903,J$2:M902,4,0)),"")</f>
        <v/>
      </c>
      <c r="Q903" s="5" t="str">
        <f t="shared" si="174"/>
        <v/>
      </c>
      <c r="S903"/>
      <c r="T903" s="2" t="str">
        <f>IFERROR(INDEX('padron cfe'!D:D,MATCH(DATOS!C903,'padron cfe'!A:A,0),1),"")</f>
        <v/>
      </c>
      <c r="Y903" s="3"/>
      <c r="AA903" s="4" t="str">
        <f t="shared" si="176"/>
        <v/>
      </c>
      <c r="AE903" s="2" t="str">
        <f>IFERROR(IF(INDEX(AE$1:AE902,MATCH(J903,J$1:J902,0),1)=0,"",INDEX(AE$1:AE902,MATCH(J903,J$1:J902,0),1)),"")</f>
        <v/>
      </c>
      <c r="AF903" s="2" t="str">
        <f>IFERROR(IF(INDEX(AF$1:AF902,MATCH(J903,J$1:J902,0),1)=0,"",INDEX(AF$1:AF902,MATCH(J903,J$1:J902,0),1)),"")</f>
        <v/>
      </c>
      <c r="AG903" s="2" t="str">
        <f>IFERROR(IF(INDEX(AG$1:AG902,MATCH(J903,J$1:J902,0),1)=0,"",INDEX(AG$1:AG902,MATCH(J903,J$1:J902,0),1)),"")</f>
        <v/>
      </c>
      <c r="AU903" s="7"/>
      <c r="AW903" s="66"/>
      <c r="AX903" s="66"/>
      <c r="AY903" s="66"/>
      <c r="AZ903" s="78"/>
      <c r="BA903" s="66"/>
      <c r="BB903" s="66"/>
      <c r="BC903" s="4"/>
      <c r="BD903" s="69"/>
      <c r="BG903" s="9"/>
      <c r="BM903" s="7" t="str">
        <f t="shared" ca="1" si="177"/>
        <v/>
      </c>
      <c r="BN903" s="75" t="str">
        <f t="shared" si="178"/>
        <v/>
      </c>
      <c r="BO903" s="75" t="str">
        <f t="shared" si="179"/>
        <v/>
      </c>
      <c r="BT903" s="5"/>
      <c r="BU903" s="4" t="str">
        <f>IF(IFERROR(VLOOKUP(C903,C904:C$1993,1,0),"")="","",COUNTIF(C:C,C903))</f>
        <v/>
      </c>
      <c r="BW903" s="5"/>
      <c r="BX903" s="5"/>
      <c r="BY903" s="5" t="str">
        <f>IF(B903="","",IF(BU903="",1+(MAX(BY$2:BY902)),""))</f>
        <v/>
      </c>
      <c r="BZ903" s="5" t="str">
        <f t="shared" si="180"/>
        <v/>
      </c>
      <c r="CA903" s="5" t="str">
        <f t="shared" si="181"/>
        <v/>
      </c>
      <c r="CB903" s="14" t="str">
        <f t="shared" si="182"/>
        <v/>
      </c>
      <c r="CC903" s="25"/>
      <c r="CD903" s="15"/>
      <c r="CE903" s="5" t="str">
        <f t="shared" si="173"/>
        <v/>
      </c>
      <c r="CG903" s="5"/>
      <c r="CH903" s="5" t="str">
        <f t="shared" si="183"/>
        <v/>
      </c>
      <c r="CI903" s="5" t="str">
        <f>IF(J903="","",IFERROR(IF(VLOOKUP(J903,J$2:J902,1,0)=0,"",""),J903))</f>
        <v/>
      </c>
      <c r="CJ903" s="22" t="str">
        <f>IF(CI903="","",(IFERROR(VLOOKUP(MID(CI903,1,1),$DA$2:DE$28,3,0),0)+IFERROR(VLOOKUP(MID(CI903,2,1),DA$2:DE$28,4,0),0)+IFERROR(VLOOKUP(MID(CI903,3,1),DA$2:DE$28,5,0),0)+(ROW(CI903)/1000000000000)))</f>
        <v/>
      </c>
      <c r="CK903" s="5"/>
      <c r="CL903" s="5">
        <v>902</v>
      </c>
      <c r="CM903" s="5" t="str">
        <f>IFERROR(VLOOKUP(CL903,CH$2:CI1979,2,0),"")</f>
        <v/>
      </c>
      <c r="CN903" s="5"/>
      <c r="CP903" s="5"/>
      <c r="DG903" s="5" t="e">
        <f>IF(REPORTE!AH$2="si",IF(C903=VALUE(REPORTE!C$22),IF(SUM(DG904:DG$1993),CONCATENATE(INT(B903),", "),INT(B903)),""),IF(C903=VALUE(REPORTE!C$21),IF(SUM(DG904:DG$1993),CONCATENATE(INT(B903),", "),INT(B903)),""))</f>
        <v>#VALUE!</v>
      </c>
      <c r="DK903" s="5"/>
      <c r="DL903" s="5"/>
      <c r="DM903" s="5"/>
      <c r="DN903" s="5"/>
    </row>
    <row r="904" spans="1:118" x14ac:dyDescent="0.25">
      <c r="A904" s="4" t="str">
        <f t="shared" ca="1" si="175"/>
        <v/>
      </c>
      <c r="B904" s="3"/>
      <c r="D904" s="1" t="str">
        <f>IFERROR(INDEX('padron cfe'!B:B,MATCH(DATOS!C904,'padron cfe'!A:A,0),1),"")</f>
        <v/>
      </c>
      <c r="H904" s="5" t="str">
        <f>IF(F904="","",IFERROR(CONCATENATE("PEUA",VLOOKUP(ESTADO,REPORTE!AV$2:AW$33,2,0),DIDTRITO_FORM,CADER_FORM,IFERROR(INDEX(BS:BS,MATCH(DAY(F904),BR:BR,0),1),DAY(F904)),IFERROR(INDEX(BS:BS,MATCH(MONTH(F904),BR:BR,0),1),MONTH(F904)),YEAR(F904),G904),""))</f>
        <v/>
      </c>
      <c r="K904" s="2" t="str">
        <f>IFERROR(INDEX('padron cfe'!C:C,MATCH(DATOS!C904,'padron cfe'!A:A,0),1),"")</f>
        <v/>
      </c>
      <c r="L904" s="4" t="str">
        <f>IFERROR(IF(VLOOKUP(J904,J$2:L903,3,0)=0,"",VLOOKUP(J904,J$2:L903,3,0)),"")</f>
        <v/>
      </c>
      <c r="M904" s="4" t="str">
        <f>IFERROR(IF(VLOOKUP(J904,J$2:M903,4,0)=0,"",VLOOKUP(J904,J$2:M903,4,0)),"")</f>
        <v/>
      </c>
      <c r="Q904" s="5" t="str">
        <f t="shared" si="174"/>
        <v/>
      </c>
      <c r="S904"/>
      <c r="T904" s="2" t="str">
        <f>IFERROR(INDEX('padron cfe'!D:D,MATCH(DATOS!C904,'padron cfe'!A:A,0),1),"")</f>
        <v/>
      </c>
      <c r="Y904" s="3"/>
      <c r="AA904" s="4" t="str">
        <f t="shared" si="176"/>
        <v/>
      </c>
      <c r="AE904" s="2" t="str">
        <f>IFERROR(IF(INDEX(AE$1:AE903,MATCH(J904,J$1:J903,0),1)=0,"",INDEX(AE$1:AE903,MATCH(J904,J$1:J903,0),1)),"")</f>
        <v/>
      </c>
      <c r="AF904" s="2" t="str">
        <f>IFERROR(IF(INDEX(AF$1:AF903,MATCH(J904,J$1:J903,0),1)=0,"",INDEX(AF$1:AF903,MATCH(J904,J$1:J903,0),1)),"")</f>
        <v/>
      </c>
      <c r="AG904" s="2" t="str">
        <f>IFERROR(IF(INDEX(AG$1:AG903,MATCH(J904,J$1:J903,0),1)=0,"",INDEX(AG$1:AG903,MATCH(J904,J$1:J903,0),1)),"")</f>
        <v/>
      </c>
      <c r="AU904" s="7"/>
      <c r="AW904" s="66"/>
      <c r="AX904" s="66"/>
      <c r="AY904" s="66"/>
      <c r="AZ904" s="78"/>
      <c r="BA904" s="66"/>
      <c r="BB904" s="66"/>
      <c r="BC904" s="4"/>
      <c r="BD904" s="69"/>
      <c r="BG904" s="9"/>
      <c r="BM904" s="7" t="str">
        <f t="shared" ca="1" si="177"/>
        <v/>
      </c>
      <c r="BN904" s="75" t="str">
        <f t="shared" si="178"/>
        <v/>
      </c>
      <c r="BO904" s="75" t="str">
        <f t="shared" si="179"/>
        <v/>
      </c>
      <c r="BT904" s="5"/>
      <c r="BU904" s="4" t="str">
        <f>IF(IFERROR(VLOOKUP(C904,C905:C$1993,1,0),"")="","",COUNTIF(C:C,C904))</f>
        <v/>
      </c>
      <c r="BW904" s="5"/>
      <c r="BX904" s="5"/>
      <c r="BY904" s="5" t="str">
        <f>IF(B904="","",IF(BU904="",1+(MAX(BY$2:BY903)),""))</f>
        <v/>
      </c>
      <c r="BZ904" s="5" t="str">
        <f t="shared" si="180"/>
        <v/>
      </c>
      <c r="CA904" s="5" t="str">
        <f t="shared" si="181"/>
        <v/>
      </c>
      <c r="CB904" s="14" t="str">
        <f t="shared" si="182"/>
        <v/>
      </c>
      <c r="CC904" s="25"/>
      <c r="CD904" s="15"/>
      <c r="CE904" s="5" t="str">
        <f t="shared" si="173"/>
        <v/>
      </c>
      <c r="CG904" s="5"/>
      <c r="CH904" s="5" t="str">
        <f t="shared" si="183"/>
        <v/>
      </c>
      <c r="CI904" s="5" t="str">
        <f>IF(J904="","",IFERROR(IF(VLOOKUP(J904,J$2:J903,1,0)=0,"",""),J904))</f>
        <v/>
      </c>
      <c r="CJ904" s="22" t="str">
        <f>IF(CI904="","",(IFERROR(VLOOKUP(MID(CI904,1,1),$DA$2:DE$28,3,0),0)+IFERROR(VLOOKUP(MID(CI904,2,1),DA$2:DE$28,4,0),0)+IFERROR(VLOOKUP(MID(CI904,3,1),DA$2:DE$28,5,0),0)+(ROW(CI904)/1000000000000)))</f>
        <v/>
      </c>
      <c r="CK904" s="5"/>
      <c r="CL904" s="5">
        <v>903</v>
      </c>
      <c r="CM904" s="5" t="str">
        <f>IFERROR(VLOOKUP(CL904,CH$2:CI1980,2,0),"")</f>
        <v/>
      </c>
      <c r="CN904" s="5"/>
      <c r="CP904" s="5"/>
      <c r="DG904" s="5" t="e">
        <f>IF(REPORTE!AH$2="si",IF(C904=VALUE(REPORTE!C$22),IF(SUM(DG905:DG$1993),CONCATENATE(INT(B904),", "),INT(B904)),""),IF(C904=VALUE(REPORTE!C$21),IF(SUM(DG905:DG$1993),CONCATENATE(INT(B904),", "),INT(B904)),""))</f>
        <v>#VALUE!</v>
      </c>
      <c r="DK904" s="5"/>
      <c r="DL904" s="5"/>
      <c r="DM904" s="5"/>
      <c r="DN904" s="5"/>
    </row>
    <row r="905" spans="1:118" x14ac:dyDescent="0.25">
      <c r="A905" s="4" t="str">
        <f t="shared" ca="1" si="175"/>
        <v/>
      </c>
      <c r="B905" s="3"/>
      <c r="D905" s="1" t="str">
        <f>IFERROR(INDEX('padron cfe'!B:B,MATCH(DATOS!C905,'padron cfe'!A:A,0),1),"")</f>
        <v/>
      </c>
      <c r="H905" s="5" t="str">
        <f>IF(F905="","",IFERROR(CONCATENATE("PEUA",VLOOKUP(ESTADO,REPORTE!AV$2:AW$33,2,0),DIDTRITO_FORM,CADER_FORM,IFERROR(INDEX(BS:BS,MATCH(DAY(F905),BR:BR,0),1),DAY(F905)),IFERROR(INDEX(BS:BS,MATCH(MONTH(F905),BR:BR,0),1),MONTH(F905)),YEAR(F905),G905),""))</f>
        <v/>
      </c>
      <c r="K905" s="2" t="str">
        <f>IFERROR(INDEX('padron cfe'!C:C,MATCH(DATOS!C905,'padron cfe'!A:A,0),1),"")</f>
        <v/>
      </c>
      <c r="L905" s="4" t="str">
        <f>IFERROR(IF(VLOOKUP(J905,J$2:L904,3,0)=0,"",VLOOKUP(J905,J$2:L904,3,0)),"")</f>
        <v/>
      </c>
      <c r="M905" s="4" t="str">
        <f>IFERROR(IF(VLOOKUP(J905,J$2:M904,4,0)=0,"",VLOOKUP(J905,J$2:M904,4,0)),"")</f>
        <v/>
      </c>
      <c r="Q905" s="5" t="str">
        <f t="shared" si="174"/>
        <v/>
      </c>
      <c r="S905"/>
      <c r="T905" s="2" t="str">
        <f>IFERROR(INDEX('padron cfe'!D:D,MATCH(DATOS!C905,'padron cfe'!A:A,0),1),"")</f>
        <v/>
      </c>
      <c r="Y905" s="3"/>
      <c r="AA905" s="4" t="str">
        <f t="shared" si="176"/>
        <v/>
      </c>
      <c r="AE905" s="2" t="str">
        <f>IFERROR(IF(INDEX(AE$1:AE904,MATCH(J905,J$1:J904,0),1)=0,"",INDEX(AE$1:AE904,MATCH(J905,J$1:J904,0),1)),"")</f>
        <v/>
      </c>
      <c r="AF905" s="2" t="str">
        <f>IFERROR(IF(INDEX(AF$1:AF904,MATCH(J905,J$1:J904,0),1)=0,"",INDEX(AF$1:AF904,MATCH(J905,J$1:J904,0),1)),"")</f>
        <v/>
      </c>
      <c r="AG905" s="2" t="str">
        <f>IFERROR(IF(INDEX(AG$1:AG904,MATCH(J905,J$1:J904,0),1)=0,"",INDEX(AG$1:AG904,MATCH(J905,J$1:J904,0),1)),"")</f>
        <v/>
      </c>
      <c r="AU905" s="7"/>
      <c r="AW905" s="66"/>
      <c r="AX905" s="66"/>
      <c r="AY905" s="66"/>
      <c r="AZ905" s="78"/>
      <c r="BA905" s="66"/>
      <c r="BB905" s="66"/>
      <c r="BC905" s="4"/>
      <c r="BD905" s="69"/>
      <c r="BG905" s="9"/>
      <c r="BM905" s="7" t="str">
        <f t="shared" ca="1" si="177"/>
        <v/>
      </c>
      <c r="BN905" s="75" t="str">
        <f t="shared" si="178"/>
        <v/>
      </c>
      <c r="BO905" s="75" t="str">
        <f t="shared" si="179"/>
        <v/>
      </c>
      <c r="BT905" s="5"/>
      <c r="BU905" s="4" t="str">
        <f>IF(IFERROR(VLOOKUP(C905,C906:C$1993,1,0),"")="","",COUNTIF(C:C,C905))</f>
        <v/>
      </c>
      <c r="BW905" s="5"/>
      <c r="BX905" s="5"/>
      <c r="BY905" s="5" t="str">
        <f>IF(B905="","",IF(BU905="",1+(MAX(BY$2:BY904)),""))</f>
        <v/>
      </c>
      <c r="BZ905" s="5" t="str">
        <f t="shared" si="180"/>
        <v/>
      </c>
      <c r="CA905" s="5" t="str">
        <f t="shared" si="181"/>
        <v/>
      </c>
      <c r="CB905" s="14" t="str">
        <f t="shared" si="182"/>
        <v/>
      </c>
      <c r="CC905" s="25"/>
      <c r="CD905" s="15"/>
      <c r="CE905" s="5" t="str">
        <f t="shared" si="173"/>
        <v/>
      </c>
      <c r="CG905" s="5"/>
      <c r="CH905" s="5" t="str">
        <f t="shared" si="183"/>
        <v/>
      </c>
      <c r="CI905" s="5" t="str">
        <f>IF(J905="","",IFERROR(IF(VLOOKUP(J905,J$2:J904,1,0)=0,"",""),J905))</f>
        <v/>
      </c>
      <c r="CJ905" s="22" t="str">
        <f>IF(CI905="","",(IFERROR(VLOOKUP(MID(CI905,1,1),$DA$2:DE$28,3,0),0)+IFERROR(VLOOKUP(MID(CI905,2,1),DA$2:DE$28,4,0),0)+IFERROR(VLOOKUP(MID(CI905,3,1),DA$2:DE$28,5,0),0)+(ROW(CI905)/1000000000000)))</f>
        <v/>
      </c>
      <c r="CK905" s="5"/>
      <c r="CL905" s="5">
        <v>904</v>
      </c>
      <c r="CM905" s="5" t="str">
        <f>IFERROR(VLOOKUP(CL905,CH$2:CI1981,2,0),"")</f>
        <v/>
      </c>
      <c r="CN905" s="5"/>
      <c r="CP905" s="5"/>
      <c r="DG905" s="5" t="e">
        <f>IF(REPORTE!AH$2="si",IF(C905=VALUE(REPORTE!C$22),IF(SUM(DG906:DG$1993),CONCATENATE(INT(B905),", "),INT(B905)),""),IF(C905=VALUE(REPORTE!C$21),IF(SUM(DG906:DG$1993),CONCATENATE(INT(B905),", "),INT(B905)),""))</f>
        <v>#VALUE!</v>
      </c>
      <c r="DK905" s="5"/>
      <c r="DL905" s="5"/>
      <c r="DM905" s="5"/>
      <c r="DN905" s="5"/>
    </row>
    <row r="906" spans="1:118" x14ac:dyDescent="0.25">
      <c r="A906" s="4" t="str">
        <f t="shared" ca="1" si="175"/>
        <v/>
      </c>
      <c r="B906" s="3"/>
      <c r="D906" s="1" t="str">
        <f>IFERROR(INDEX('padron cfe'!B:B,MATCH(DATOS!C906,'padron cfe'!A:A,0),1),"")</f>
        <v/>
      </c>
      <c r="H906" s="5" t="str">
        <f>IF(F906="","",IFERROR(CONCATENATE("PEUA",VLOOKUP(ESTADO,REPORTE!AV$2:AW$33,2,0),DIDTRITO_FORM,CADER_FORM,IFERROR(INDEX(BS:BS,MATCH(DAY(F906),BR:BR,0),1),DAY(F906)),IFERROR(INDEX(BS:BS,MATCH(MONTH(F906),BR:BR,0),1),MONTH(F906)),YEAR(F906),G906),""))</f>
        <v/>
      </c>
      <c r="K906" s="2" t="str">
        <f>IFERROR(INDEX('padron cfe'!C:C,MATCH(DATOS!C906,'padron cfe'!A:A,0),1),"")</f>
        <v/>
      </c>
      <c r="L906" s="4" t="str">
        <f>IFERROR(IF(VLOOKUP(J906,J$2:L905,3,0)=0,"",VLOOKUP(J906,J$2:L905,3,0)),"")</f>
        <v/>
      </c>
      <c r="M906" s="4" t="str">
        <f>IFERROR(IF(VLOOKUP(J906,J$2:M905,4,0)=0,"",VLOOKUP(J906,J$2:M905,4,0)),"")</f>
        <v/>
      </c>
      <c r="Q906" s="5" t="str">
        <f t="shared" si="174"/>
        <v/>
      </c>
      <c r="S906"/>
      <c r="T906" s="2" t="str">
        <f>IFERROR(INDEX('padron cfe'!D:D,MATCH(DATOS!C906,'padron cfe'!A:A,0),1),"")</f>
        <v/>
      </c>
      <c r="Y906" s="3"/>
      <c r="AA906" s="4" t="str">
        <f t="shared" si="176"/>
        <v/>
      </c>
      <c r="AE906" s="2" t="str">
        <f>IFERROR(IF(INDEX(AE$1:AE905,MATCH(J906,J$1:J905,0),1)=0,"",INDEX(AE$1:AE905,MATCH(J906,J$1:J905,0),1)),"")</f>
        <v/>
      </c>
      <c r="AF906" s="2" t="str">
        <f>IFERROR(IF(INDEX(AF$1:AF905,MATCH(J906,J$1:J905,0),1)=0,"",INDEX(AF$1:AF905,MATCH(J906,J$1:J905,0),1)),"")</f>
        <v/>
      </c>
      <c r="AG906" s="2" t="str">
        <f>IFERROR(IF(INDEX(AG$1:AG905,MATCH(J906,J$1:J905,0),1)=0,"",INDEX(AG$1:AG905,MATCH(J906,J$1:J905,0),1)),"")</f>
        <v/>
      </c>
      <c r="AU906" s="7"/>
      <c r="AW906" s="66"/>
      <c r="AX906" s="66"/>
      <c r="AY906" s="66"/>
      <c r="AZ906" s="78"/>
      <c r="BA906" s="66"/>
      <c r="BB906" s="66"/>
      <c r="BC906" s="4"/>
      <c r="BD906" s="69"/>
      <c r="BG906" s="9"/>
      <c r="BM906" s="7" t="str">
        <f t="shared" ca="1" si="177"/>
        <v/>
      </c>
      <c r="BN906" s="75" t="str">
        <f t="shared" si="178"/>
        <v/>
      </c>
      <c r="BO906" s="75" t="str">
        <f t="shared" si="179"/>
        <v/>
      </c>
      <c r="BT906" s="5"/>
      <c r="BU906" s="4" t="str">
        <f>IF(IFERROR(VLOOKUP(C906,C907:C$1993,1,0),"")="","",COUNTIF(C:C,C906))</f>
        <v/>
      </c>
      <c r="BW906" s="5"/>
      <c r="BX906" s="5"/>
      <c r="BY906" s="5" t="str">
        <f>IF(B906="","",IF(BU906="",1+(MAX(BY$2:BY905)),""))</f>
        <v/>
      </c>
      <c r="BZ906" s="5" t="str">
        <f t="shared" si="180"/>
        <v/>
      </c>
      <c r="CA906" s="5" t="str">
        <f t="shared" si="181"/>
        <v/>
      </c>
      <c r="CB906" s="14" t="str">
        <f t="shared" si="182"/>
        <v/>
      </c>
      <c r="CC906" s="25"/>
      <c r="CD906" s="15"/>
      <c r="CE906" s="5" t="str">
        <f t="shared" si="173"/>
        <v/>
      </c>
      <c r="CG906" s="5"/>
      <c r="CH906" s="5" t="str">
        <f t="shared" si="183"/>
        <v/>
      </c>
      <c r="CI906" s="5" t="str">
        <f>IF(J906="","",IFERROR(IF(VLOOKUP(J906,J$2:J905,1,0)=0,"",""),J906))</f>
        <v/>
      </c>
      <c r="CJ906" s="22" t="str">
        <f>IF(CI906="","",(IFERROR(VLOOKUP(MID(CI906,1,1),$DA$2:DE$28,3,0),0)+IFERROR(VLOOKUP(MID(CI906,2,1),DA$2:DE$28,4,0),0)+IFERROR(VLOOKUP(MID(CI906,3,1),DA$2:DE$28,5,0),0)+(ROW(CI906)/1000000000000)))</f>
        <v/>
      </c>
      <c r="CK906" s="5"/>
      <c r="CL906" s="5">
        <v>905</v>
      </c>
      <c r="CM906" s="5" t="str">
        <f>IFERROR(VLOOKUP(CL906,CH$2:CI1982,2,0),"")</f>
        <v/>
      </c>
      <c r="CN906" s="5"/>
      <c r="CP906" s="5"/>
      <c r="DG906" s="5" t="e">
        <f>IF(REPORTE!AH$2="si",IF(C906=VALUE(REPORTE!C$22),IF(SUM(DG907:DG$1993),CONCATENATE(INT(B906),", "),INT(B906)),""),IF(C906=VALUE(REPORTE!C$21),IF(SUM(DG907:DG$1993),CONCATENATE(INT(B906),", "),INT(B906)),""))</f>
        <v>#VALUE!</v>
      </c>
      <c r="DK906" s="5"/>
      <c r="DL906" s="5"/>
      <c r="DM906" s="5"/>
      <c r="DN906" s="5"/>
    </row>
    <row r="907" spans="1:118" x14ac:dyDescent="0.25">
      <c r="A907" s="4" t="str">
        <f t="shared" ca="1" si="175"/>
        <v/>
      </c>
      <c r="B907" s="3"/>
      <c r="D907" s="1" t="str">
        <f>IFERROR(INDEX('padron cfe'!B:B,MATCH(DATOS!C907,'padron cfe'!A:A,0),1),"")</f>
        <v/>
      </c>
      <c r="H907" s="5" t="str">
        <f>IF(F907="","",IFERROR(CONCATENATE("PEUA",VLOOKUP(ESTADO,REPORTE!AV$2:AW$33,2,0),DIDTRITO_FORM,CADER_FORM,IFERROR(INDEX(BS:BS,MATCH(DAY(F907),BR:BR,0),1),DAY(F907)),IFERROR(INDEX(BS:BS,MATCH(MONTH(F907),BR:BR,0),1),MONTH(F907)),YEAR(F907),G907),""))</f>
        <v/>
      </c>
      <c r="K907" s="2" t="str">
        <f>IFERROR(INDEX('padron cfe'!C:C,MATCH(DATOS!C907,'padron cfe'!A:A,0),1),"")</f>
        <v/>
      </c>
      <c r="L907" s="4" t="str">
        <f>IFERROR(IF(VLOOKUP(J907,J$2:L906,3,0)=0,"",VLOOKUP(J907,J$2:L906,3,0)),"")</f>
        <v/>
      </c>
      <c r="M907" s="4" t="str">
        <f>IFERROR(IF(VLOOKUP(J907,J$2:M906,4,0)=0,"",VLOOKUP(J907,J$2:M906,4,0)),"")</f>
        <v/>
      </c>
      <c r="Q907" s="5" t="str">
        <f t="shared" si="174"/>
        <v/>
      </c>
      <c r="S907"/>
      <c r="T907" s="2" t="str">
        <f>IFERROR(INDEX('padron cfe'!D:D,MATCH(DATOS!C907,'padron cfe'!A:A,0),1),"")</f>
        <v/>
      </c>
      <c r="Y907" s="3"/>
      <c r="AA907" s="4" t="str">
        <f t="shared" si="176"/>
        <v/>
      </c>
      <c r="AE907" s="2" t="str">
        <f>IFERROR(IF(INDEX(AE$1:AE906,MATCH(J907,J$1:J906,0),1)=0,"",INDEX(AE$1:AE906,MATCH(J907,J$1:J906,0),1)),"")</f>
        <v/>
      </c>
      <c r="AF907" s="2" t="str">
        <f>IFERROR(IF(INDEX(AF$1:AF906,MATCH(J907,J$1:J906,0),1)=0,"",INDEX(AF$1:AF906,MATCH(J907,J$1:J906,0),1)),"")</f>
        <v/>
      </c>
      <c r="AG907" s="2" t="str">
        <f>IFERROR(IF(INDEX(AG$1:AG906,MATCH(J907,J$1:J906,0),1)=0,"",INDEX(AG$1:AG906,MATCH(J907,J$1:J906,0),1)),"")</f>
        <v/>
      </c>
      <c r="AU907" s="7"/>
      <c r="AW907" s="66"/>
      <c r="AX907" s="66"/>
      <c r="AY907" s="66"/>
      <c r="AZ907" s="78"/>
      <c r="BA907" s="66"/>
      <c r="BB907" s="66"/>
      <c r="BC907" s="4"/>
      <c r="BD907" s="69"/>
      <c r="BG907" s="9"/>
      <c r="BM907" s="7" t="str">
        <f t="shared" ca="1" si="177"/>
        <v/>
      </c>
      <c r="BN907" s="75" t="str">
        <f t="shared" si="178"/>
        <v/>
      </c>
      <c r="BO907" s="75" t="str">
        <f t="shared" si="179"/>
        <v/>
      </c>
      <c r="BT907" s="5"/>
      <c r="BU907" s="4" t="str">
        <f>IF(IFERROR(VLOOKUP(C907,C908:C$1993,1,0),"")="","",COUNTIF(C:C,C907))</f>
        <v/>
      </c>
      <c r="BW907" s="5"/>
      <c r="BX907" s="5"/>
      <c r="BY907" s="5" t="str">
        <f>IF(B907="","",IF(BU907="",1+(MAX(BY$2:BY906)),""))</f>
        <v/>
      </c>
      <c r="BZ907" s="5" t="str">
        <f t="shared" si="180"/>
        <v/>
      </c>
      <c r="CA907" s="5" t="str">
        <f t="shared" si="181"/>
        <v/>
      </c>
      <c r="CB907" s="14" t="str">
        <f t="shared" si="182"/>
        <v/>
      </c>
      <c r="CC907" s="25"/>
      <c r="CD907" s="15"/>
      <c r="CE907" s="5" t="str">
        <f t="shared" si="173"/>
        <v/>
      </c>
      <c r="CG907" s="5"/>
      <c r="CH907" s="5" t="str">
        <f t="shared" si="183"/>
        <v/>
      </c>
      <c r="CI907" s="5" t="str">
        <f>IF(J907="","",IFERROR(IF(VLOOKUP(J907,J$2:J906,1,0)=0,"",""),J907))</f>
        <v/>
      </c>
      <c r="CJ907" s="22" t="str">
        <f>IF(CI907="","",(IFERROR(VLOOKUP(MID(CI907,1,1),$DA$2:DE$28,3,0),0)+IFERROR(VLOOKUP(MID(CI907,2,1),DA$2:DE$28,4,0),0)+IFERROR(VLOOKUP(MID(CI907,3,1),DA$2:DE$28,5,0),0)+(ROW(CI907)/1000000000000)))</f>
        <v/>
      </c>
      <c r="CK907" s="5"/>
      <c r="CL907" s="5">
        <v>906</v>
      </c>
      <c r="CM907" s="5" t="str">
        <f>IFERROR(VLOOKUP(CL907,CH$2:CI1983,2,0),"")</f>
        <v/>
      </c>
      <c r="CN907" s="5"/>
      <c r="CP907" s="5"/>
      <c r="DG907" s="5" t="e">
        <f>IF(REPORTE!AH$2="si",IF(C907=VALUE(REPORTE!C$22),IF(SUM(DG908:DG$1993),CONCATENATE(INT(B907),", "),INT(B907)),""),IF(C907=VALUE(REPORTE!C$21),IF(SUM(DG908:DG$1993),CONCATENATE(INT(B907),", "),INT(B907)),""))</f>
        <v>#VALUE!</v>
      </c>
      <c r="DK907" s="5"/>
      <c r="DL907" s="5"/>
      <c r="DM907" s="5"/>
      <c r="DN907" s="5"/>
    </row>
    <row r="908" spans="1:118" x14ac:dyDescent="0.25">
      <c r="A908" s="4" t="str">
        <f t="shared" ca="1" si="175"/>
        <v/>
      </c>
      <c r="B908" s="3"/>
      <c r="D908" s="1" t="str">
        <f>IFERROR(INDEX('padron cfe'!B:B,MATCH(DATOS!C908,'padron cfe'!A:A,0),1),"")</f>
        <v/>
      </c>
      <c r="H908" s="5" t="str">
        <f>IF(F908="","",IFERROR(CONCATENATE("PEUA",VLOOKUP(ESTADO,REPORTE!AV$2:AW$33,2,0),DIDTRITO_FORM,CADER_FORM,IFERROR(INDEX(BS:BS,MATCH(DAY(F908),BR:BR,0),1),DAY(F908)),IFERROR(INDEX(BS:BS,MATCH(MONTH(F908),BR:BR,0),1),MONTH(F908)),YEAR(F908),G908),""))</f>
        <v/>
      </c>
      <c r="K908" s="2" t="str">
        <f>IFERROR(INDEX('padron cfe'!C:C,MATCH(DATOS!C908,'padron cfe'!A:A,0),1),"")</f>
        <v/>
      </c>
      <c r="L908" s="4" t="str">
        <f>IFERROR(IF(VLOOKUP(J908,J$2:L907,3,0)=0,"",VLOOKUP(J908,J$2:L907,3,0)),"")</f>
        <v/>
      </c>
      <c r="M908" s="4" t="str">
        <f>IFERROR(IF(VLOOKUP(J908,J$2:M907,4,0)=0,"",VLOOKUP(J908,J$2:M907,4,0)),"")</f>
        <v/>
      </c>
      <c r="Q908" s="5" t="str">
        <f t="shared" si="174"/>
        <v/>
      </c>
      <c r="S908"/>
      <c r="T908" s="2" t="str">
        <f>IFERROR(INDEX('padron cfe'!D:D,MATCH(DATOS!C908,'padron cfe'!A:A,0),1),"")</f>
        <v/>
      </c>
      <c r="Y908" s="3"/>
      <c r="AA908" s="4" t="str">
        <f t="shared" si="176"/>
        <v/>
      </c>
      <c r="AE908" s="2" t="str">
        <f>IFERROR(IF(INDEX(AE$1:AE907,MATCH(J908,J$1:J907,0),1)=0,"",INDEX(AE$1:AE907,MATCH(J908,J$1:J907,0),1)),"")</f>
        <v/>
      </c>
      <c r="AF908" s="2" t="str">
        <f>IFERROR(IF(INDEX(AF$1:AF907,MATCH(J908,J$1:J907,0),1)=0,"",INDEX(AF$1:AF907,MATCH(J908,J$1:J907,0),1)),"")</f>
        <v/>
      </c>
      <c r="AG908" s="2" t="str">
        <f>IFERROR(IF(INDEX(AG$1:AG907,MATCH(J908,J$1:J907,0),1)=0,"",INDEX(AG$1:AG907,MATCH(J908,J$1:J907,0),1)),"")</f>
        <v/>
      </c>
      <c r="AU908" s="7"/>
      <c r="AW908" s="66"/>
      <c r="AX908" s="66"/>
      <c r="AY908" s="66"/>
      <c r="AZ908" s="78"/>
      <c r="BA908" s="66"/>
      <c r="BB908" s="66"/>
      <c r="BC908" s="4"/>
      <c r="BD908" s="69"/>
      <c r="BG908" s="9"/>
      <c r="BM908" s="7" t="str">
        <f t="shared" ca="1" si="177"/>
        <v/>
      </c>
      <c r="BN908" s="75" t="str">
        <f t="shared" si="178"/>
        <v/>
      </c>
      <c r="BO908" s="75" t="str">
        <f t="shared" si="179"/>
        <v/>
      </c>
      <c r="BT908" s="5"/>
      <c r="BU908" s="4" t="str">
        <f>IF(IFERROR(VLOOKUP(C908,C909:C$1993,1,0),"")="","",COUNTIF(C:C,C908))</f>
        <v/>
      </c>
      <c r="BW908" s="5"/>
      <c r="BX908" s="5"/>
      <c r="BY908" s="5" t="str">
        <f>IF(B908="","",IF(BU908="",1+(MAX(BY$2:BY907)),""))</f>
        <v/>
      </c>
      <c r="BZ908" s="5" t="str">
        <f t="shared" si="180"/>
        <v/>
      </c>
      <c r="CA908" s="5" t="str">
        <f t="shared" si="181"/>
        <v/>
      </c>
      <c r="CB908" s="14" t="str">
        <f t="shared" si="182"/>
        <v/>
      </c>
      <c r="CC908" s="25"/>
      <c r="CD908" s="15"/>
      <c r="CE908" s="5" t="str">
        <f t="shared" si="173"/>
        <v/>
      </c>
      <c r="CG908" s="5"/>
      <c r="CH908" s="5" t="str">
        <f t="shared" si="183"/>
        <v/>
      </c>
      <c r="CI908" s="5" t="str">
        <f>IF(J908="","",IFERROR(IF(VLOOKUP(J908,J$2:J907,1,0)=0,"",""),J908))</f>
        <v/>
      </c>
      <c r="CJ908" s="22" t="str">
        <f>IF(CI908="","",(IFERROR(VLOOKUP(MID(CI908,1,1),$DA$2:DE$28,3,0),0)+IFERROR(VLOOKUP(MID(CI908,2,1),DA$2:DE$28,4,0),0)+IFERROR(VLOOKUP(MID(CI908,3,1),DA$2:DE$28,5,0),0)+(ROW(CI908)/1000000000000)))</f>
        <v/>
      </c>
      <c r="CK908" s="5"/>
      <c r="CL908" s="5">
        <v>907</v>
      </c>
      <c r="CM908" s="5" t="str">
        <f>IFERROR(VLOOKUP(CL908,CH$2:CI1984,2,0),"")</f>
        <v/>
      </c>
      <c r="CN908" s="5"/>
      <c r="CP908" s="5"/>
      <c r="DG908" s="5" t="e">
        <f>IF(REPORTE!AH$2="si",IF(C908=VALUE(REPORTE!C$22),IF(SUM(DG909:DG$1993),CONCATENATE(INT(B908),", "),INT(B908)),""),IF(C908=VALUE(REPORTE!C$21),IF(SUM(DG909:DG$1993),CONCATENATE(INT(B908),", "),INT(B908)),""))</f>
        <v>#VALUE!</v>
      </c>
      <c r="DK908" s="5"/>
      <c r="DL908" s="5"/>
      <c r="DM908" s="5"/>
      <c r="DN908" s="5"/>
    </row>
    <row r="909" spans="1:118" x14ac:dyDescent="0.25">
      <c r="A909" s="4" t="str">
        <f t="shared" ca="1" si="175"/>
        <v/>
      </c>
      <c r="B909" s="3"/>
      <c r="D909" s="1" t="str">
        <f>IFERROR(INDEX('padron cfe'!B:B,MATCH(DATOS!C909,'padron cfe'!A:A,0),1),"")</f>
        <v/>
      </c>
      <c r="H909" s="5" t="str">
        <f>IF(F909="","",IFERROR(CONCATENATE("PEUA",VLOOKUP(ESTADO,REPORTE!AV$2:AW$33,2,0),DIDTRITO_FORM,CADER_FORM,IFERROR(INDEX(BS:BS,MATCH(DAY(F909),BR:BR,0),1),DAY(F909)),IFERROR(INDEX(BS:BS,MATCH(MONTH(F909),BR:BR,0),1),MONTH(F909)),YEAR(F909),G909),""))</f>
        <v/>
      </c>
      <c r="K909" s="2" t="str">
        <f>IFERROR(INDEX('padron cfe'!C:C,MATCH(DATOS!C909,'padron cfe'!A:A,0),1),"")</f>
        <v/>
      </c>
      <c r="L909" s="4" t="str">
        <f>IFERROR(IF(VLOOKUP(J909,J$2:L908,3,0)=0,"",VLOOKUP(J909,J$2:L908,3,0)),"")</f>
        <v/>
      </c>
      <c r="M909" s="4" t="str">
        <f>IFERROR(IF(VLOOKUP(J909,J$2:M908,4,0)=0,"",VLOOKUP(J909,J$2:M908,4,0)),"")</f>
        <v/>
      </c>
      <c r="Q909" s="5" t="str">
        <f t="shared" si="174"/>
        <v/>
      </c>
      <c r="S909"/>
      <c r="T909" s="2" t="str">
        <f>IFERROR(INDEX('padron cfe'!D:D,MATCH(DATOS!C909,'padron cfe'!A:A,0),1),"")</f>
        <v/>
      </c>
      <c r="Y909" s="3"/>
      <c r="AA909" s="4" t="str">
        <f t="shared" si="176"/>
        <v/>
      </c>
      <c r="AE909" s="2" t="str">
        <f>IFERROR(IF(INDEX(AE$1:AE908,MATCH(J909,J$1:J908,0),1)=0,"",INDEX(AE$1:AE908,MATCH(J909,J$1:J908,0),1)),"")</f>
        <v/>
      </c>
      <c r="AF909" s="2" t="str">
        <f>IFERROR(IF(INDEX(AF$1:AF908,MATCH(J909,J$1:J908,0),1)=0,"",INDEX(AF$1:AF908,MATCH(J909,J$1:J908,0),1)),"")</f>
        <v/>
      </c>
      <c r="AG909" s="2" t="str">
        <f>IFERROR(IF(INDEX(AG$1:AG908,MATCH(J909,J$1:J908,0),1)=0,"",INDEX(AG$1:AG908,MATCH(J909,J$1:J908,0),1)),"")</f>
        <v/>
      </c>
      <c r="AU909" s="7"/>
      <c r="AW909" s="66"/>
      <c r="AX909" s="66"/>
      <c r="AY909" s="66"/>
      <c r="AZ909" s="78"/>
      <c r="BA909" s="66"/>
      <c r="BB909" s="66"/>
      <c r="BC909" s="4"/>
      <c r="BD909" s="69"/>
      <c r="BG909" s="9"/>
      <c r="BM909" s="7" t="str">
        <f t="shared" ca="1" si="177"/>
        <v/>
      </c>
      <c r="BN909" s="75" t="str">
        <f t="shared" si="178"/>
        <v/>
      </c>
      <c r="BO909" s="75" t="str">
        <f t="shared" si="179"/>
        <v/>
      </c>
      <c r="BT909" s="5"/>
      <c r="BU909" s="4" t="str">
        <f>IF(IFERROR(VLOOKUP(C909,C910:C$1993,1,0),"")="","",COUNTIF(C:C,C909))</f>
        <v/>
      </c>
      <c r="BW909" s="5"/>
      <c r="BX909" s="5"/>
      <c r="BY909" s="5" t="str">
        <f>IF(B909="","",IF(BU909="",1+(MAX(BY$2:BY908)),""))</f>
        <v/>
      </c>
      <c r="BZ909" s="5" t="str">
        <f t="shared" si="180"/>
        <v/>
      </c>
      <c r="CA909" s="5" t="str">
        <f t="shared" si="181"/>
        <v/>
      </c>
      <c r="CB909" s="14" t="str">
        <f t="shared" si="182"/>
        <v/>
      </c>
      <c r="CC909" s="25"/>
      <c r="CD909" s="15"/>
      <c r="CE909" s="5" t="str">
        <f t="shared" si="173"/>
        <v/>
      </c>
      <c r="CG909" s="5"/>
      <c r="CH909" s="5" t="str">
        <f t="shared" si="183"/>
        <v/>
      </c>
      <c r="CI909" s="5" t="str">
        <f>IF(J909="","",IFERROR(IF(VLOOKUP(J909,J$2:J908,1,0)=0,"",""),J909))</f>
        <v/>
      </c>
      <c r="CJ909" s="22" t="str">
        <f>IF(CI909="","",(IFERROR(VLOOKUP(MID(CI909,1,1),$DA$2:DE$28,3,0),0)+IFERROR(VLOOKUP(MID(CI909,2,1),DA$2:DE$28,4,0),0)+IFERROR(VLOOKUP(MID(CI909,3,1),DA$2:DE$28,5,0),0)+(ROW(CI909)/1000000000000)))</f>
        <v/>
      </c>
      <c r="CK909" s="5"/>
      <c r="CL909" s="5">
        <v>908</v>
      </c>
      <c r="CM909" s="5" t="str">
        <f>IFERROR(VLOOKUP(CL909,CH$2:CI1985,2,0),"")</f>
        <v/>
      </c>
      <c r="CN909" s="5"/>
      <c r="CP909" s="5"/>
      <c r="DG909" s="5" t="e">
        <f>IF(REPORTE!AH$2="si",IF(C909=VALUE(REPORTE!C$22),IF(SUM(DG910:DG$1993),CONCATENATE(INT(B909),", "),INT(B909)),""),IF(C909=VALUE(REPORTE!C$21),IF(SUM(DG910:DG$1993),CONCATENATE(INT(B909),", "),INT(B909)),""))</f>
        <v>#VALUE!</v>
      </c>
      <c r="DK909" s="5"/>
      <c r="DL909" s="5"/>
      <c r="DM909" s="5"/>
      <c r="DN909" s="5"/>
    </row>
    <row r="910" spans="1:118" x14ac:dyDescent="0.25">
      <c r="A910" s="4" t="str">
        <f t="shared" ca="1" si="175"/>
        <v/>
      </c>
      <c r="B910" s="3"/>
      <c r="D910" s="1" t="str">
        <f>IFERROR(INDEX('padron cfe'!B:B,MATCH(DATOS!C910,'padron cfe'!A:A,0),1),"")</f>
        <v/>
      </c>
      <c r="H910" s="5" t="str">
        <f>IF(F910="","",IFERROR(CONCATENATE("PEUA",VLOOKUP(ESTADO,REPORTE!AV$2:AW$33,2,0),DIDTRITO_FORM,CADER_FORM,IFERROR(INDEX(BS:BS,MATCH(DAY(F910),BR:BR,0),1),DAY(F910)),IFERROR(INDEX(BS:BS,MATCH(MONTH(F910),BR:BR,0),1),MONTH(F910)),YEAR(F910),G910),""))</f>
        <v/>
      </c>
      <c r="K910" s="2" t="str">
        <f>IFERROR(INDEX('padron cfe'!C:C,MATCH(DATOS!C910,'padron cfe'!A:A,0),1),"")</f>
        <v/>
      </c>
      <c r="L910" s="4" t="str">
        <f>IFERROR(IF(VLOOKUP(J910,J$2:L909,3,0)=0,"",VLOOKUP(J910,J$2:L909,3,0)),"")</f>
        <v/>
      </c>
      <c r="M910" s="4" t="str">
        <f>IFERROR(IF(VLOOKUP(J910,J$2:M909,4,0)=0,"",VLOOKUP(J910,J$2:M909,4,0)),"")</f>
        <v/>
      </c>
      <c r="Q910" s="5" t="str">
        <f t="shared" si="174"/>
        <v/>
      </c>
      <c r="S910"/>
      <c r="T910" s="2" t="str">
        <f>IFERROR(INDEX('padron cfe'!D:D,MATCH(DATOS!C910,'padron cfe'!A:A,0),1),"")</f>
        <v/>
      </c>
      <c r="Y910" s="3"/>
      <c r="AA910" s="4" t="str">
        <f t="shared" si="176"/>
        <v/>
      </c>
      <c r="AE910" s="2" t="str">
        <f>IFERROR(IF(INDEX(AE$1:AE909,MATCH(J910,J$1:J909,0),1)=0,"",INDEX(AE$1:AE909,MATCH(J910,J$1:J909,0),1)),"")</f>
        <v/>
      </c>
      <c r="AF910" s="2" t="str">
        <f>IFERROR(IF(INDEX(AF$1:AF909,MATCH(J910,J$1:J909,0),1)=0,"",INDEX(AF$1:AF909,MATCH(J910,J$1:J909,0),1)),"")</f>
        <v/>
      </c>
      <c r="AG910" s="2" t="str">
        <f>IFERROR(IF(INDEX(AG$1:AG909,MATCH(J910,J$1:J909,0),1)=0,"",INDEX(AG$1:AG909,MATCH(J910,J$1:J909,0),1)),"")</f>
        <v/>
      </c>
      <c r="AU910" s="7"/>
      <c r="AW910" s="66"/>
      <c r="AX910" s="66"/>
      <c r="AY910" s="66"/>
      <c r="AZ910" s="78"/>
      <c r="BA910" s="66"/>
      <c r="BB910" s="66"/>
      <c r="BC910" s="4"/>
      <c r="BD910" s="69"/>
      <c r="BG910" s="9"/>
      <c r="BM910" s="7" t="str">
        <f t="shared" ca="1" si="177"/>
        <v/>
      </c>
      <c r="BN910" s="75" t="str">
        <f t="shared" si="178"/>
        <v/>
      </c>
      <c r="BO910" s="75" t="str">
        <f t="shared" si="179"/>
        <v/>
      </c>
      <c r="BT910" s="5"/>
      <c r="BU910" s="4" t="str">
        <f>IF(IFERROR(VLOOKUP(C910,C911:C$1993,1,0),"")="","",COUNTIF(C:C,C910))</f>
        <v/>
      </c>
      <c r="BW910" s="5"/>
      <c r="BX910" s="5"/>
      <c r="BY910" s="5" t="str">
        <f>IF(B910="","",IF(BU910="",1+(MAX(BY$2:BY909)),""))</f>
        <v/>
      </c>
      <c r="BZ910" s="5" t="str">
        <f t="shared" si="180"/>
        <v/>
      </c>
      <c r="CA910" s="5" t="str">
        <f t="shared" si="181"/>
        <v/>
      </c>
      <c r="CB910" s="14" t="str">
        <f t="shared" si="182"/>
        <v/>
      </c>
      <c r="CC910" s="25"/>
      <c r="CD910" s="15"/>
      <c r="CE910" s="5" t="str">
        <f t="shared" si="173"/>
        <v/>
      </c>
      <c r="CG910" s="5"/>
      <c r="CH910" s="5" t="str">
        <f t="shared" si="183"/>
        <v/>
      </c>
      <c r="CI910" s="5" t="str">
        <f>IF(J910="","",IFERROR(IF(VLOOKUP(J910,J$2:J909,1,0)=0,"",""),J910))</f>
        <v/>
      </c>
      <c r="CJ910" s="22" t="str">
        <f>IF(CI910="","",(IFERROR(VLOOKUP(MID(CI910,1,1),$DA$2:DE$28,3,0),0)+IFERROR(VLOOKUP(MID(CI910,2,1),DA$2:DE$28,4,0),0)+IFERROR(VLOOKUP(MID(CI910,3,1),DA$2:DE$28,5,0),0)+(ROW(CI910)/1000000000000)))</f>
        <v/>
      </c>
      <c r="CK910" s="5"/>
      <c r="CL910" s="5">
        <v>909</v>
      </c>
      <c r="CM910" s="5" t="str">
        <f>IFERROR(VLOOKUP(CL910,CH$2:CI1986,2,0),"")</f>
        <v/>
      </c>
      <c r="CN910" s="5"/>
      <c r="CP910" s="5"/>
      <c r="DG910" s="5" t="e">
        <f>IF(REPORTE!AH$2="si",IF(C910=VALUE(REPORTE!C$22),IF(SUM(DG911:DG$1993),CONCATENATE(INT(B910),", "),INT(B910)),""),IF(C910=VALUE(REPORTE!C$21),IF(SUM(DG911:DG$1993),CONCATENATE(INT(B910),", "),INT(B910)),""))</f>
        <v>#VALUE!</v>
      </c>
      <c r="DK910" s="5"/>
      <c r="DL910" s="5"/>
      <c r="DM910" s="5"/>
      <c r="DN910" s="5"/>
    </row>
    <row r="911" spans="1:118" x14ac:dyDescent="0.25">
      <c r="A911" s="4" t="str">
        <f t="shared" ca="1" si="175"/>
        <v/>
      </c>
      <c r="B911" s="3"/>
      <c r="D911" s="1" t="str">
        <f>IFERROR(INDEX('padron cfe'!B:B,MATCH(DATOS!C911,'padron cfe'!A:A,0),1),"")</f>
        <v/>
      </c>
      <c r="H911" s="5" t="str">
        <f>IF(F911="","",IFERROR(CONCATENATE("PEUA",VLOOKUP(ESTADO,REPORTE!AV$2:AW$33,2,0),DIDTRITO_FORM,CADER_FORM,IFERROR(INDEX(BS:BS,MATCH(DAY(F911),BR:BR,0),1),DAY(F911)),IFERROR(INDEX(BS:BS,MATCH(MONTH(F911),BR:BR,0),1),MONTH(F911)),YEAR(F911),G911),""))</f>
        <v/>
      </c>
      <c r="K911" s="2" t="str">
        <f>IFERROR(INDEX('padron cfe'!C:C,MATCH(DATOS!C911,'padron cfe'!A:A,0),1),"")</f>
        <v/>
      </c>
      <c r="L911" s="4" t="str">
        <f>IFERROR(IF(VLOOKUP(J911,J$2:L910,3,0)=0,"",VLOOKUP(J911,J$2:L910,3,0)),"")</f>
        <v/>
      </c>
      <c r="M911" s="4" t="str">
        <f>IFERROR(IF(VLOOKUP(J911,J$2:M910,4,0)=0,"",VLOOKUP(J911,J$2:M910,4,0)),"")</f>
        <v/>
      </c>
      <c r="Q911" s="5" t="str">
        <f t="shared" si="174"/>
        <v/>
      </c>
      <c r="S911"/>
      <c r="T911" s="2" t="str">
        <f>IFERROR(INDEX('padron cfe'!D:D,MATCH(DATOS!C911,'padron cfe'!A:A,0),1),"")</f>
        <v/>
      </c>
      <c r="Y911" s="3"/>
      <c r="AA911" s="4" t="str">
        <f t="shared" si="176"/>
        <v/>
      </c>
      <c r="AE911" s="2" t="str">
        <f>IFERROR(IF(INDEX(AE$1:AE910,MATCH(J911,J$1:J910,0),1)=0,"",INDEX(AE$1:AE910,MATCH(J911,J$1:J910,0),1)),"")</f>
        <v/>
      </c>
      <c r="AF911" s="2" t="str">
        <f>IFERROR(IF(INDEX(AF$1:AF910,MATCH(J911,J$1:J910,0),1)=0,"",INDEX(AF$1:AF910,MATCH(J911,J$1:J910,0),1)),"")</f>
        <v/>
      </c>
      <c r="AG911" s="2" t="str">
        <f>IFERROR(IF(INDEX(AG$1:AG910,MATCH(J911,J$1:J910,0),1)=0,"",INDEX(AG$1:AG910,MATCH(J911,J$1:J910,0),1)),"")</f>
        <v/>
      </c>
      <c r="AU911" s="7"/>
      <c r="AW911" s="66"/>
      <c r="AX911" s="66"/>
      <c r="AY911" s="66"/>
      <c r="AZ911" s="78"/>
      <c r="BA911" s="66"/>
      <c r="BB911" s="66"/>
      <c r="BC911" s="4"/>
      <c r="BD911" s="69"/>
      <c r="BG911" s="9"/>
      <c r="BM911" s="7" t="str">
        <f t="shared" ca="1" si="177"/>
        <v/>
      </c>
      <c r="BN911" s="75" t="str">
        <f t="shared" si="178"/>
        <v/>
      </c>
      <c r="BO911" s="75" t="str">
        <f t="shared" si="179"/>
        <v/>
      </c>
      <c r="BT911" s="5"/>
      <c r="BU911" s="4" t="str">
        <f>IF(IFERROR(VLOOKUP(C911,C912:C$1993,1,0),"")="","",COUNTIF(C:C,C911))</f>
        <v/>
      </c>
      <c r="BW911" s="5"/>
      <c r="BX911" s="5"/>
      <c r="BY911" s="5" t="str">
        <f>IF(B911="","",IF(BU911="",1+(MAX(BY$2:BY910)),""))</f>
        <v/>
      </c>
      <c r="BZ911" s="5" t="str">
        <f t="shared" si="180"/>
        <v/>
      </c>
      <c r="CA911" s="5" t="str">
        <f t="shared" si="181"/>
        <v/>
      </c>
      <c r="CB911" s="14" t="str">
        <f t="shared" si="182"/>
        <v/>
      </c>
      <c r="CC911" s="25"/>
      <c r="CD911" s="15"/>
      <c r="CE911" s="5" t="str">
        <f t="shared" si="173"/>
        <v/>
      </c>
      <c r="CG911" s="5"/>
      <c r="CH911" s="5" t="str">
        <f t="shared" si="183"/>
        <v/>
      </c>
      <c r="CI911" s="5" t="str">
        <f>IF(J911="","",IFERROR(IF(VLOOKUP(J911,J$2:J910,1,0)=0,"",""),J911))</f>
        <v/>
      </c>
      <c r="CJ911" s="22" t="str">
        <f>IF(CI911="","",(IFERROR(VLOOKUP(MID(CI911,1,1),$DA$2:DE$28,3,0),0)+IFERROR(VLOOKUP(MID(CI911,2,1),DA$2:DE$28,4,0),0)+IFERROR(VLOOKUP(MID(CI911,3,1),DA$2:DE$28,5,0),0)+(ROW(CI911)/1000000000000)))</f>
        <v/>
      </c>
      <c r="CK911" s="5"/>
      <c r="CL911" s="5">
        <v>910</v>
      </c>
      <c r="CM911" s="5" t="str">
        <f>IFERROR(VLOOKUP(CL911,CH$2:CI1987,2,0),"")</f>
        <v/>
      </c>
      <c r="CN911" s="5"/>
      <c r="CP911" s="5"/>
      <c r="DG911" s="5" t="e">
        <f>IF(REPORTE!AH$2="si",IF(C911=VALUE(REPORTE!C$22),IF(SUM(DG912:DG$1993),CONCATENATE(INT(B911),", "),INT(B911)),""),IF(C911=VALUE(REPORTE!C$21),IF(SUM(DG912:DG$1993),CONCATENATE(INT(B911),", "),INT(B911)),""))</f>
        <v>#VALUE!</v>
      </c>
      <c r="DK911" s="5"/>
      <c r="DL911" s="5"/>
      <c r="DM911" s="5"/>
      <c r="DN911" s="5"/>
    </row>
    <row r="912" spans="1:118" x14ac:dyDescent="0.25">
      <c r="A912" s="4" t="str">
        <f t="shared" ca="1" si="175"/>
        <v/>
      </c>
      <c r="B912" s="3"/>
      <c r="D912" s="1" t="str">
        <f>IFERROR(INDEX('padron cfe'!B:B,MATCH(DATOS!C912,'padron cfe'!A:A,0),1),"")</f>
        <v/>
      </c>
      <c r="H912" s="5" t="str">
        <f>IF(F912="","",IFERROR(CONCATENATE("PEUA",VLOOKUP(ESTADO,REPORTE!AV$2:AW$33,2,0),DIDTRITO_FORM,CADER_FORM,IFERROR(INDEX(BS:BS,MATCH(DAY(F912),BR:BR,0),1),DAY(F912)),IFERROR(INDEX(BS:BS,MATCH(MONTH(F912),BR:BR,0),1),MONTH(F912)),YEAR(F912),G912),""))</f>
        <v/>
      </c>
      <c r="K912" s="2" t="str">
        <f>IFERROR(INDEX('padron cfe'!C:C,MATCH(DATOS!C912,'padron cfe'!A:A,0),1),"")</f>
        <v/>
      </c>
      <c r="L912" s="4" t="str">
        <f>IFERROR(IF(VLOOKUP(J912,J$2:L911,3,0)=0,"",VLOOKUP(J912,J$2:L911,3,0)),"")</f>
        <v/>
      </c>
      <c r="M912" s="4" t="str">
        <f>IFERROR(IF(VLOOKUP(J912,J$2:M911,4,0)=0,"",VLOOKUP(J912,J$2:M911,4,0)),"")</f>
        <v/>
      </c>
      <c r="Q912" s="5" t="str">
        <f t="shared" si="174"/>
        <v/>
      </c>
      <c r="S912"/>
      <c r="T912" s="2" t="str">
        <f>IFERROR(INDEX('padron cfe'!D:D,MATCH(DATOS!C912,'padron cfe'!A:A,0),1),"")</f>
        <v/>
      </c>
      <c r="Y912" s="3"/>
      <c r="AA912" s="4" t="str">
        <f t="shared" si="176"/>
        <v/>
      </c>
      <c r="AE912" s="2" t="str">
        <f>IFERROR(IF(INDEX(AE$1:AE911,MATCH(J912,J$1:J911,0),1)=0,"",INDEX(AE$1:AE911,MATCH(J912,J$1:J911,0),1)),"")</f>
        <v/>
      </c>
      <c r="AF912" s="2" t="str">
        <f>IFERROR(IF(INDEX(AF$1:AF911,MATCH(J912,J$1:J911,0),1)=0,"",INDEX(AF$1:AF911,MATCH(J912,J$1:J911,0),1)),"")</f>
        <v/>
      </c>
      <c r="AG912" s="2" t="str">
        <f>IFERROR(IF(INDEX(AG$1:AG911,MATCH(J912,J$1:J911,0),1)=0,"",INDEX(AG$1:AG911,MATCH(J912,J$1:J911,0),1)),"")</f>
        <v/>
      </c>
      <c r="AU912" s="7"/>
      <c r="AW912" s="66"/>
      <c r="AX912" s="66"/>
      <c r="AY912" s="66"/>
      <c r="AZ912" s="78"/>
      <c r="BA912" s="66"/>
      <c r="BB912" s="66"/>
      <c r="BC912" s="4"/>
      <c r="BD912" s="69"/>
      <c r="BG912" s="9"/>
      <c r="BM912" s="7" t="str">
        <f t="shared" ca="1" si="177"/>
        <v/>
      </c>
      <c r="BN912" s="75" t="str">
        <f t="shared" si="178"/>
        <v/>
      </c>
      <c r="BO912" s="75" t="str">
        <f t="shared" si="179"/>
        <v/>
      </c>
      <c r="BT912" s="5"/>
      <c r="BU912" s="4" t="str">
        <f>IF(IFERROR(VLOOKUP(C912,C913:C$1993,1,0),"")="","",COUNTIF(C:C,C912))</f>
        <v/>
      </c>
      <c r="BW912" s="5"/>
      <c r="BX912" s="5"/>
      <c r="BY912" s="5" t="str">
        <f>IF(B912="","",IF(BU912="",1+(MAX(BY$2:BY911)),""))</f>
        <v/>
      </c>
      <c r="BZ912" s="5" t="str">
        <f t="shared" si="180"/>
        <v/>
      </c>
      <c r="CA912" s="5" t="str">
        <f t="shared" si="181"/>
        <v/>
      </c>
      <c r="CB912" s="14" t="str">
        <f t="shared" si="182"/>
        <v/>
      </c>
      <c r="CC912" s="25"/>
      <c r="CD912" s="15"/>
      <c r="CE912" s="5" t="str">
        <f t="shared" si="173"/>
        <v/>
      </c>
      <c r="CG912" s="5"/>
      <c r="CH912" s="5" t="str">
        <f t="shared" si="183"/>
        <v/>
      </c>
      <c r="CI912" s="5" t="str">
        <f>IF(J912="","",IFERROR(IF(VLOOKUP(J912,J$2:J911,1,0)=0,"",""),J912))</f>
        <v/>
      </c>
      <c r="CJ912" s="22" t="str">
        <f>IF(CI912="","",(IFERROR(VLOOKUP(MID(CI912,1,1),$DA$2:DE$28,3,0),0)+IFERROR(VLOOKUP(MID(CI912,2,1),DA$2:DE$28,4,0),0)+IFERROR(VLOOKUP(MID(CI912,3,1),DA$2:DE$28,5,0),0)+(ROW(CI912)/1000000000000)))</f>
        <v/>
      </c>
      <c r="CK912" s="5"/>
      <c r="CL912" s="5">
        <v>911</v>
      </c>
      <c r="CM912" s="5" t="str">
        <f>IFERROR(VLOOKUP(CL912,CH$2:CI1988,2,0),"")</f>
        <v/>
      </c>
      <c r="CN912" s="5"/>
      <c r="CP912" s="5"/>
      <c r="DG912" s="5" t="e">
        <f>IF(REPORTE!AH$2="si",IF(C912=VALUE(REPORTE!C$22),IF(SUM(DG913:DG$1993),CONCATENATE(INT(B912),", "),INT(B912)),""),IF(C912=VALUE(REPORTE!C$21),IF(SUM(DG913:DG$1993),CONCATENATE(INT(B912),", "),INT(B912)),""))</f>
        <v>#VALUE!</v>
      </c>
      <c r="DK912" s="5"/>
      <c r="DL912" s="5"/>
      <c r="DM912" s="5"/>
      <c r="DN912" s="5"/>
    </row>
    <row r="913" spans="1:118" x14ac:dyDescent="0.25">
      <c r="A913" s="4" t="str">
        <f t="shared" ca="1" si="175"/>
        <v/>
      </c>
      <c r="B913" s="3"/>
      <c r="D913" s="1" t="str">
        <f>IFERROR(INDEX('padron cfe'!B:B,MATCH(DATOS!C913,'padron cfe'!A:A,0),1),"")</f>
        <v/>
      </c>
      <c r="H913" s="5" t="str">
        <f>IF(F913="","",IFERROR(CONCATENATE("PEUA",VLOOKUP(ESTADO,REPORTE!AV$2:AW$33,2,0),DIDTRITO_FORM,CADER_FORM,IFERROR(INDEX(BS:BS,MATCH(DAY(F913),BR:BR,0),1),DAY(F913)),IFERROR(INDEX(BS:BS,MATCH(MONTH(F913),BR:BR,0),1),MONTH(F913)),YEAR(F913),G913),""))</f>
        <v/>
      </c>
      <c r="K913" s="2" t="str">
        <f>IFERROR(INDEX('padron cfe'!C:C,MATCH(DATOS!C913,'padron cfe'!A:A,0),1),"")</f>
        <v/>
      </c>
      <c r="L913" s="4" t="str">
        <f>IFERROR(IF(VLOOKUP(J913,J$2:L912,3,0)=0,"",VLOOKUP(J913,J$2:L912,3,0)),"")</f>
        <v/>
      </c>
      <c r="M913" s="4" t="str">
        <f>IFERROR(IF(VLOOKUP(J913,J$2:M912,4,0)=0,"",VLOOKUP(J913,J$2:M912,4,0)),"")</f>
        <v/>
      </c>
      <c r="Q913" s="5" t="str">
        <f t="shared" si="174"/>
        <v/>
      </c>
      <c r="S913"/>
      <c r="T913" s="2" t="str">
        <f>IFERROR(INDEX('padron cfe'!D:D,MATCH(DATOS!C913,'padron cfe'!A:A,0),1),"")</f>
        <v/>
      </c>
      <c r="Y913" s="3"/>
      <c r="AA913" s="4" t="str">
        <f t="shared" si="176"/>
        <v/>
      </c>
      <c r="AE913" s="2" t="str">
        <f>IFERROR(IF(INDEX(AE$1:AE912,MATCH(J913,J$1:J912,0),1)=0,"",INDEX(AE$1:AE912,MATCH(J913,J$1:J912,0),1)),"")</f>
        <v/>
      </c>
      <c r="AF913" s="2" t="str">
        <f>IFERROR(IF(INDEX(AF$1:AF912,MATCH(J913,J$1:J912,0),1)=0,"",INDEX(AF$1:AF912,MATCH(J913,J$1:J912,0),1)),"")</f>
        <v/>
      </c>
      <c r="AG913" s="2" t="str">
        <f>IFERROR(IF(INDEX(AG$1:AG912,MATCH(J913,J$1:J912,0),1)=0,"",INDEX(AG$1:AG912,MATCH(J913,J$1:J912,0),1)),"")</f>
        <v/>
      </c>
      <c r="AU913" s="7"/>
      <c r="AW913" s="66"/>
      <c r="AX913" s="66"/>
      <c r="AY913" s="66"/>
      <c r="AZ913" s="78"/>
      <c r="BA913" s="66"/>
      <c r="BB913" s="66"/>
      <c r="BC913" s="4"/>
      <c r="BD913" s="69"/>
      <c r="BG913" s="9"/>
      <c r="BM913" s="7" t="str">
        <f t="shared" ca="1" si="177"/>
        <v/>
      </c>
      <c r="BN913" s="75" t="str">
        <f t="shared" si="178"/>
        <v/>
      </c>
      <c r="BO913" s="75" t="str">
        <f t="shared" si="179"/>
        <v/>
      </c>
      <c r="BT913" s="5"/>
      <c r="BU913" s="4" t="str">
        <f>IF(IFERROR(VLOOKUP(C913,C914:C$1993,1,0),"")="","",COUNTIF(C:C,C913))</f>
        <v/>
      </c>
      <c r="BW913" s="5"/>
      <c r="BX913" s="5"/>
      <c r="BY913" s="5" t="str">
        <f>IF(B913="","",IF(BU913="",1+(MAX(BY$2:BY912)),""))</f>
        <v/>
      </c>
      <c r="BZ913" s="5" t="str">
        <f t="shared" si="180"/>
        <v/>
      </c>
      <c r="CA913" s="5" t="str">
        <f t="shared" si="181"/>
        <v/>
      </c>
      <c r="CB913" s="14" t="str">
        <f t="shared" si="182"/>
        <v/>
      </c>
      <c r="CC913" s="25"/>
      <c r="CD913" s="15"/>
      <c r="CE913" s="5" t="str">
        <f t="shared" si="173"/>
        <v/>
      </c>
      <c r="CG913" s="5"/>
      <c r="CH913" s="5" t="str">
        <f t="shared" si="183"/>
        <v/>
      </c>
      <c r="CI913" s="5" t="str">
        <f>IF(J913="","",IFERROR(IF(VLOOKUP(J913,J$2:J912,1,0)=0,"",""),J913))</f>
        <v/>
      </c>
      <c r="CJ913" s="22" t="str">
        <f>IF(CI913="","",(IFERROR(VLOOKUP(MID(CI913,1,1),$DA$2:DE$28,3,0),0)+IFERROR(VLOOKUP(MID(CI913,2,1),DA$2:DE$28,4,0),0)+IFERROR(VLOOKUP(MID(CI913,3,1),DA$2:DE$28,5,0),0)+(ROW(CI913)/1000000000000)))</f>
        <v/>
      </c>
      <c r="CK913" s="5"/>
      <c r="CL913" s="5">
        <v>912</v>
      </c>
      <c r="CM913" s="5" t="str">
        <f>IFERROR(VLOOKUP(CL913,CH$2:CI1989,2,0),"")</f>
        <v/>
      </c>
      <c r="CN913" s="5"/>
      <c r="CP913" s="5"/>
      <c r="DG913" s="5" t="e">
        <f>IF(REPORTE!AH$2="si",IF(C913=VALUE(REPORTE!C$22),IF(SUM(DG914:DG$1993),CONCATENATE(INT(B913),", "),INT(B913)),""),IF(C913=VALUE(REPORTE!C$21),IF(SUM(DG914:DG$1993),CONCATENATE(INT(B913),", "),INT(B913)),""))</f>
        <v>#VALUE!</v>
      </c>
      <c r="DK913" s="5"/>
      <c r="DL913" s="5"/>
      <c r="DM913" s="5"/>
      <c r="DN913" s="5"/>
    </row>
    <row r="914" spans="1:118" x14ac:dyDescent="0.25">
      <c r="A914" s="4" t="str">
        <f t="shared" ca="1" si="175"/>
        <v/>
      </c>
      <c r="B914" s="3"/>
      <c r="D914" s="1" t="str">
        <f>IFERROR(INDEX('padron cfe'!B:B,MATCH(DATOS!C914,'padron cfe'!A:A,0),1),"")</f>
        <v/>
      </c>
      <c r="H914" s="5" t="str">
        <f>IF(F914="","",IFERROR(CONCATENATE("PEUA",VLOOKUP(ESTADO,REPORTE!AV$2:AW$33,2,0),DIDTRITO_FORM,CADER_FORM,IFERROR(INDEX(BS:BS,MATCH(DAY(F914),BR:BR,0),1),DAY(F914)),IFERROR(INDEX(BS:BS,MATCH(MONTH(F914),BR:BR,0),1),MONTH(F914)),YEAR(F914),G914),""))</f>
        <v/>
      </c>
      <c r="K914" s="2" t="str">
        <f>IFERROR(INDEX('padron cfe'!C:C,MATCH(DATOS!C914,'padron cfe'!A:A,0),1),"")</f>
        <v/>
      </c>
      <c r="L914" s="4" t="str">
        <f>IFERROR(IF(VLOOKUP(J914,J$2:L913,3,0)=0,"",VLOOKUP(J914,J$2:L913,3,0)),"")</f>
        <v/>
      </c>
      <c r="M914" s="4" t="str">
        <f>IFERROR(IF(VLOOKUP(J914,J$2:M913,4,0)=0,"",VLOOKUP(J914,J$2:M913,4,0)),"")</f>
        <v/>
      </c>
      <c r="Q914" s="5" t="str">
        <f t="shared" si="174"/>
        <v/>
      </c>
      <c r="S914"/>
      <c r="T914" s="2" t="str">
        <f>IFERROR(INDEX('padron cfe'!D:D,MATCH(DATOS!C914,'padron cfe'!A:A,0),1),"")</f>
        <v/>
      </c>
      <c r="Y914" s="3"/>
      <c r="AA914" s="4" t="str">
        <f t="shared" si="176"/>
        <v/>
      </c>
      <c r="AE914" s="2" t="str">
        <f>IFERROR(IF(INDEX(AE$1:AE913,MATCH(J914,J$1:J913,0),1)=0,"",INDEX(AE$1:AE913,MATCH(J914,J$1:J913,0),1)),"")</f>
        <v/>
      </c>
      <c r="AF914" s="2" t="str">
        <f>IFERROR(IF(INDEX(AF$1:AF913,MATCH(J914,J$1:J913,0),1)=0,"",INDEX(AF$1:AF913,MATCH(J914,J$1:J913,0),1)),"")</f>
        <v/>
      </c>
      <c r="AG914" s="2" t="str">
        <f>IFERROR(IF(INDEX(AG$1:AG913,MATCH(J914,J$1:J913,0),1)=0,"",INDEX(AG$1:AG913,MATCH(J914,J$1:J913,0),1)),"")</f>
        <v/>
      </c>
      <c r="AU914" s="7"/>
      <c r="AW914" s="66"/>
      <c r="AX914" s="66"/>
      <c r="AY914" s="66"/>
      <c r="AZ914" s="78"/>
      <c r="BA914" s="66"/>
      <c r="BB914" s="66"/>
      <c r="BC914" s="4"/>
      <c r="BD914" s="69"/>
      <c r="BG914" s="9"/>
      <c r="BM914" s="7" t="str">
        <f t="shared" ca="1" si="177"/>
        <v/>
      </c>
      <c r="BN914" s="75" t="str">
        <f t="shared" si="178"/>
        <v/>
      </c>
      <c r="BO914" s="75" t="str">
        <f t="shared" si="179"/>
        <v/>
      </c>
      <c r="BT914" s="5"/>
      <c r="BU914" s="4" t="str">
        <f>IF(IFERROR(VLOOKUP(C914,C915:C$1993,1,0),"")="","",COUNTIF(C:C,C914))</f>
        <v/>
      </c>
      <c r="BW914" s="5"/>
      <c r="BX914" s="5"/>
      <c r="BY914" s="5" t="str">
        <f>IF(B914="","",IF(BU914="",1+(MAX(BY$2:BY913)),""))</f>
        <v/>
      </c>
      <c r="BZ914" s="5" t="str">
        <f t="shared" si="180"/>
        <v/>
      </c>
      <c r="CA914" s="5" t="str">
        <f t="shared" si="181"/>
        <v/>
      </c>
      <c r="CB914" s="14" t="str">
        <f t="shared" si="182"/>
        <v/>
      </c>
      <c r="CC914" s="25"/>
      <c r="CD914" s="15"/>
      <c r="CE914" s="5" t="str">
        <f t="shared" si="173"/>
        <v/>
      </c>
      <c r="CG914" s="5"/>
      <c r="CH914" s="5" t="str">
        <f t="shared" si="183"/>
        <v/>
      </c>
      <c r="CI914" s="5" t="str">
        <f>IF(J914="","",IFERROR(IF(VLOOKUP(J914,J$2:J913,1,0)=0,"",""),J914))</f>
        <v/>
      </c>
      <c r="CJ914" s="22" t="str">
        <f>IF(CI914="","",(IFERROR(VLOOKUP(MID(CI914,1,1),$DA$2:DE$28,3,0),0)+IFERROR(VLOOKUP(MID(CI914,2,1),DA$2:DE$28,4,0),0)+IFERROR(VLOOKUP(MID(CI914,3,1),DA$2:DE$28,5,0),0)+(ROW(CI914)/1000000000000)))</f>
        <v/>
      </c>
      <c r="CK914" s="5"/>
      <c r="CL914" s="5">
        <v>913</v>
      </c>
      <c r="CM914" s="5" t="str">
        <f>IFERROR(VLOOKUP(CL914,CH$2:CI1990,2,0),"")</f>
        <v/>
      </c>
      <c r="CN914" s="5"/>
      <c r="CP914" s="5"/>
      <c r="DG914" s="5" t="e">
        <f>IF(REPORTE!AH$2="si",IF(C914=VALUE(REPORTE!C$22),IF(SUM(DG915:DG$1993),CONCATENATE(INT(B914),", "),INT(B914)),""),IF(C914=VALUE(REPORTE!C$21),IF(SUM(DG915:DG$1993),CONCATENATE(INT(B914),", "),INT(B914)),""))</f>
        <v>#VALUE!</v>
      </c>
      <c r="DK914" s="5"/>
      <c r="DL914" s="5"/>
      <c r="DM914" s="5"/>
      <c r="DN914" s="5"/>
    </row>
    <row r="915" spans="1:118" x14ac:dyDescent="0.25">
      <c r="A915" s="4" t="str">
        <f t="shared" ca="1" si="175"/>
        <v/>
      </c>
      <c r="B915" s="3"/>
      <c r="D915" s="1" t="str">
        <f>IFERROR(INDEX('padron cfe'!B:B,MATCH(DATOS!C915,'padron cfe'!A:A,0),1),"")</f>
        <v/>
      </c>
      <c r="H915" s="5" t="str">
        <f>IF(F915="","",IFERROR(CONCATENATE("PEUA",VLOOKUP(ESTADO,REPORTE!AV$2:AW$33,2,0),DIDTRITO_FORM,CADER_FORM,IFERROR(INDEX(BS:BS,MATCH(DAY(F915),BR:BR,0),1),DAY(F915)),IFERROR(INDEX(BS:BS,MATCH(MONTH(F915),BR:BR,0),1),MONTH(F915)),YEAR(F915),G915),""))</f>
        <v/>
      </c>
      <c r="K915" s="2" t="str">
        <f>IFERROR(INDEX('padron cfe'!C:C,MATCH(DATOS!C915,'padron cfe'!A:A,0),1),"")</f>
        <v/>
      </c>
      <c r="L915" s="4" t="str">
        <f>IFERROR(IF(VLOOKUP(J915,J$2:L914,3,0)=0,"",VLOOKUP(J915,J$2:L914,3,0)),"")</f>
        <v/>
      </c>
      <c r="M915" s="4" t="str">
        <f>IFERROR(IF(VLOOKUP(J915,J$2:M914,4,0)=0,"",VLOOKUP(J915,J$2:M914,4,0)),"")</f>
        <v/>
      </c>
      <c r="Q915" s="5" t="str">
        <f t="shared" si="174"/>
        <v/>
      </c>
      <c r="S915"/>
      <c r="T915" s="2" t="str">
        <f>IFERROR(INDEX('padron cfe'!D:D,MATCH(DATOS!C915,'padron cfe'!A:A,0),1),"")</f>
        <v/>
      </c>
      <c r="Y915" s="3"/>
      <c r="AA915" s="4" t="str">
        <f t="shared" si="176"/>
        <v/>
      </c>
      <c r="AE915" s="2" t="str">
        <f>IFERROR(IF(INDEX(AE$1:AE914,MATCH(J915,J$1:J914,0),1)=0,"",INDEX(AE$1:AE914,MATCH(J915,J$1:J914,0),1)),"")</f>
        <v/>
      </c>
      <c r="AF915" s="2" t="str">
        <f>IFERROR(IF(INDEX(AF$1:AF914,MATCH(J915,J$1:J914,0),1)=0,"",INDEX(AF$1:AF914,MATCH(J915,J$1:J914,0),1)),"")</f>
        <v/>
      </c>
      <c r="AG915" s="2" t="str">
        <f>IFERROR(IF(INDEX(AG$1:AG914,MATCH(J915,J$1:J914,0),1)=0,"",INDEX(AG$1:AG914,MATCH(J915,J$1:J914,0),1)),"")</f>
        <v/>
      </c>
      <c r="AU915" s="7"/>
      <c r="AW915" s="66"/>
      <c r="AX915" s="66"/>
      <c r="AY915" s="66"/>
      <c r="AZ915" s="78"/>
      <c r="BA915" s="66"/>
      <c r="BB915" s="66"/>
      <c r="BC915" s="4"/>
      <c r="BD915" s="69"/>
      <c r="BG915" s="9"/>
      <c r="BM915" s="7" t="str">
        <f t="shared" ca="1" si="177"/>
        <v/>
      </c>
      <c r="BN915" s="75" t="str">
        <f t="shared" si="178"/>
        <v/>
      </c>
      <c r="BO915" s="75" t="str">
        <f t="shared" si="179"/>
        <v/>
      </c>
      <c r="BT915" s="5"/>
      <c r="BU915" s="4" t="str">
        <f>IF(IFERROR(VLOOKUP(C915,C916:C$1993,1,0),"")="","",COUNTIF(C:C,C915))</f>
        <v/>
      </c>
      <c r="BW915" s="5"/>
      <c r="BX915" s="5"/>
      <c r="BY915" s="5" t="str">
        <f>IF(B915="","",IF(BU915="",1+(MAX(BY$2:BY914)),""))</f>
        <v/>
      </c>
      <c r="BZ915" s="5" t="str">
        <f t="shared" si="180"/>
        <v/>
      </c>
      <c r="CA915" s="5" t="str">
        <f t="shared" si="181"/>
        <v/>
      </c>
      <c r="CB915" s="14" t="str">
        <f t="shared" si="182"/>
        <v/>
      </c>
      <c r="CC915" s="25"/>
      <c r="CD915" s="15"/>
      <c r="CE915" s="5" t="str">
        <f t="shared" si="173"/>
        <v/>
      </c>
      <c r="CG915" s="5"/>
      <c r="CH915" s="5" t="str">
        <f t="shared" si="183"/>
        <v/>
      </c>
      <c r="CI915" s="5" t="str">
        <f>IF(J915="","",IFERROR(IF(VLOOKUP(J915,J$2:J914,1,0)=0,"",""),J915))</f>
        <v/>
      </c>
      <c r="CJ915" s="22" t="str">
        <f>IF(CI915="","",(IFERROR(VLOOKUP(MID(CI915,1,1),$DA$2:DE$28,3,0),0)+IFERROR(VLOOKUP(MID(CI915,2,1),DA$2:DE$28,4,0),0)+IFERROR(VLOOKUP(MID(CI915,3,1),DA$2:DE$28,5,0),0)+(ROW(CI915)/1000000000000)))</f>
        <v/>
      </c>
      <c r="CK915" s="5"/>
      <c r="CL915" s="5">
        <v>914</v>
      </c>
      <c r="CM915" s="5" t="str">
        <f>IFERROR(VLOOKUP(CL915,CH$2:CI1991,2,0),"")</f>
        <v/>
      </c>
      <c r="CN915" s="5"/>
      <c r="CP915" s="5"/>
      <c r="DG915" s="5" t="e">
        <f>IF(REPORTE!AH$2="si",IF(C915=VALUE(REPORTE!C$22),IF(SUM(DG916:DG$1993),CONCATENATE(INT(B915),", "),INT(B915)),""),IF(C915=VALUE(REPORTE!C$21),IF(SUM(DG916:DG$1993),CONCATENATE(INT(B915),", "),INT(B915)),""))</f>
        <v>#VALUE!</v>
      </c>
      <c r="DK915" s="5"/>
      <c r="DL915" s="5"/>
      <c r="DM915" s="5"/>
      <c r="DN915" s="5"/>
    </row>
    <row r="916" spans="1:118" x14ac:dyDescent="0.25">
      <c r="A916" s="4" t="str">
        <f t="shared" ca="1" si="175"/>
        <v/>
      </c>
      <c r="B916" s="3"/>
      <c r="D916" s="1" t="str">
        <f>IFERROR(INDEX('padron cfe'!B:B,MATCH(DATOS!C916,'padron cfe'!A:A,0),1),"")</f>
        <v/>
      </c>
      <c r="H916" s="5" t="str">
        <f>IF(F916="","",IFERROR(CONCATENATE("PEUA",VLOOKUP(ESTADO,REPORTE!AV$2:AW$33,2,0),DIDTRITO_FORM,CADER_FORM,IFERROR(INDEX(BS:BS,MATCH(DAY(F916),BR:BR,0),1),DAY(F916)),IFERROR(INDEX(BS:BS,MATCH(MONTH(F916),BR:BR,0),1),MONTH(F916)),YEAR(F916),G916),""))</f>
        <v/>
      </c>
      <c r="K916" s="2" t="str">
        <f>IFERROR(INDEX('padron cfe'!C:C,MATCH(DATOS!C916,'padron cfe'!A:A,0),1),"")</f>
        <v/>
      </c>
      <c r="L916" s="4" t="str">
        <f>IFERROR(IF(VLOOKUP(J916,J$2:L915,3,0)=0,"",VLOOKUP(J916,J$2:L915,3,0)),"")</f>
        <v/>
      </c>
      <c r="M916" s="4" t="str">
        <f>IFERROR(IF(VLOOKUP(J916,J$2:M915,4,0)=0,"",VLOOKUP(J916,J$2:M915,4,0)),"")</f>
        <v/>
      </c>
      <c r="Q916" s="5" t="str">
        <f t="shared" si="174"/>
        <v/>
      </c>
      <c r="S916"/>
      <c r="T916" s="2" t="str">
        <f>IFERROR(INDEX('padron cfe'!D:D,MATCH(DATOS!C916,'padron cfe'!A:A,0),1),"")</f>
        <v/>
      </c>
      <c r="Y916" s="3"/>
      <c r="AA916" s="4" t="str">
        <f t="shared" si="176"/>
        <v/>
      </c>
      <c r="AE916" s="2" t="str">
        <f>IFERROR(IF(INDEX(AE$1:AE915,MATCH(J916,J$1:J915,0),1)=0,"",INDEX(AE$1:AE915,MATCH(J916,J$1:J915,0),1)),"")</f>
        <v/>
      </c>
      <c r="AF916" s="2" t="str">
        <f>IFERROR(IF(INDEX(AF$1:AF915,MATCH(J916,J$1:J915,0),1)=0,"",INDEX(AF$1:AF915,MATCH(J916,J$1:J915,0),1)),"")</f>
        <v/>
      </c>
      <c r="AG916" s="2" t="str">
        <f>IFERROR(IF(INDEX(AG$1:AG915,MATCH(J916,J$1:J915,0),1)=0,"",INDEX(AG$1:AG915,MATCH(J916,J$1:J915,0),1)),"")</f>
        <v/>
      </c>
      <c r="AU916" s="7"/>
      <c r="AW916" s="66"/>
      <c r="AX916" s="66"/>
      <c r="AY916" s="66"/>
      <c r="AZ916" s="78"/>
      <c r="BA916" s="66"/>
      <c r="BB916" s="66"/>
      <c r="BC916" s="4"/>
      <c r="BD916" s="69"/>
      <c r="BG916" s="9"/>
      <c r="BM916" s="7" t="str">
        <f t="shared" ca="1" si="177"/>
        <v/>
      </c>
      <c r="BN916" s="75" t="str">
        <f t="shared" si="178"/>
        <v/>
      </c>
      <c r="BO916" s="75" t="str">
        <f t="shared" si="179"/>
        <v/>
      </c>
      <c r="BT916" s="5"/>
      <c r="BU916" s="4" t="str">
        <f>IF(IFERROR(VLOOKUP(C916,C917:C$1993,1,0),"")="","",COUNTIF(C:C,C916))</f>
        <v/>
      </c>
      <c r="BW916" s="5"/>
      <c r="BX916" s="5"/>
      <c r="BY916" s="5" t="str">
        <f>IF(B916="","",IF(BU916="",1+(MAX(BY$2:BY915)),""))</f>
        <v/>
      </c>
      <c r="BZ916" s="5" t="str">
        <f t="shared" si="180"/>
        <v/>
      </c>
      <c r="CA916" s="5" t="str">
        <f t="shared" si="181"/>
        <v/>
      </c>
      <c r="CB916" s="14" t="str">
        <f t="shared" si="182"/>
        <v/>
      </c>
      <c r="CC916" s="25"/>
      <c r="CD916" s="15"/>
      <c r="CE916" s="5" t="str">
        <f t="shared" si="173"/>
        <v/>
      </c>
      <c r="CG916" s="5"/>
      <c r="CH916" s="5" t="str">
        <f t="shared" si="183"/>
        <v/>
      </c>
      <c r="CI916" s="5" t="str">
        <f>IF(J916="","",IFERROR(IF(VLOOKUP(J916,J$2:J915,1,0)=0,"",""),J916))</f>
        <v/>
      </c>
      <c r="CJ916" s="22" t="str">
        <f>IF(CI916="","",(IFERROR(VLOOKUP(MID(CI916,1,1),$DA$2:DE$28,3,0),0)+IFERROR(VLOOKUP(MID(CI916,2,1),DA$2:DE$28,4,0),0)+IFERROR(VLOOKUP(MID(CI916,3,1),DA$2:DE$28,5,0),0)+(ROW(CI916)/1000000000000)))</f>
        <v/>
      </c>
      <c r="CK916" s="5"/>
      <c r="CL916" s="5">
        <v>915</v>
      </c>
      <c r="CM916" s="5" t="str">
        <f>IFERROR(VLOOKUP(CL916,CH$2:CI1992,2,0),"")</f>
        <v/>
      </c>
      <c r="CN916" s="5"/>
      <c r="CP916" s="5"/>
      <c r="DG916" s="5" t="e">
        <f>IF(REPORTE!AH$2="si",IF(C916=VALUE(REPORTE!C$22),IF(SUM(DG917:DG$1993),CONCATENATE(INT(B916),", "),INT(B916)),""),IF(C916=VALUE(REPORTE!C$21),IF(SUM(DG917:DG$1993),CONCATENATE(INT(B916),", "),INT(B916)),""))</f>
        <v>#VALUE!</v>
      </c>
      <c r="DK916" s="5"/>
      <c r="DL916" s="5"/>
      <c r="DM916" s="5"/>
      <c r="DN916" s="5"/>
    </row>
    <row r="917" spans="1:118" x14ac:dyDescent="0.25">
      <c r="A917" s="4" t="str">
        <f t="shared" ca="1" si="175"/>
        <v/>
      </c>
      <c r="B917" s="3"/>
      <c r="D917" s="1" t="str">
        <f>IFERROR(INDEX('padron cfe'!B:B,MATCH(DATOS!C917,'padron cfe'!A:A,0),1),"")</f>
        <v/>
      </c>
      <c r="H917" s="5" t="str">
        <f>IF(F917="","",IFERROR(CONCATENATE("PEUA",VLOOKUP(ESTADO,REPORTE!AV$2:AW$33,2,0),DIDTRITO_FORM,CADER_FORM,IFERROR(INDEX(BS:BS,MATCH(DAY(F917),BR:BR,0),1),DAY(F917)),IFERROR(INDEX(BS:BS,MATCH(MONTH(F917),BR:BR,0),1),MONTH(F917)),YEAR(F917),G917),""))</f>
        <v/>
      </c>
      <c r="K917" s="2" t="str">
        <f>IFERROR(INDEX('padron cfe'!C:C,MATCH(DATOS!C917,'padron cfe'!A:A,0),1),"")</f>
        <v/>
      </c>
      <c r="L917" s="4" t="str">
        <f>IFERROR(IF(VLOOKUP(J917,J$2:L916,3,0)=0,"",VLOOKUP(J917,J$2:L916,3,0)),"")</f>
        <v/>
      </c>
      <c r="M917" s="4" t="str">
        <f>IFERROR(IF(VLOOKUP(J917,J$2:M916,4,0)=0,"",VLOOKUP(J917,J$2:M916,4,0)),"")</f>
        <v/>
      </c>
      <c r="Q917" s="5" t="str">
        <f t="shared" si="174"/>
        <v/>
      </c>
      <c r="S917"/>
      <c r="T917" s="2" t="str">
        <f>IFERROR(INDEX('padron cfe'!D:D,MATCH(DATOS!C917,'padron cfe'!A:A,0),1),"")</f>
        <v/>
      </c>
      <c r="Y917" s="3"/>
      <c r="AA917" s="4" t="str">
        <f t="shared" si="176"/>
        <v/>
      </c>
      <c r="AE917" s="2" t="str">
        <f>IFERROR(IF(INDEX(AE$1:AE916,MATCH(J917,J$1:J916,0),1)=0,"",INDEX(AE$1:AE916,MATCH(J917,J$1:J916,0),1)),"")</f>
        <v/>
      </c>
      <c r="AF917" s="2" t="str">
        <f>IFERROR(IF(INDEX(AF$1:AF916,MATCH(J917,J$1:J916,0),1)=0,"",INDEX(AF$1:AF916,MATCH(J917,J$1:J916,0),1)),"")</f>
        <v/>
      </c>
      <c r="AG917" s="2" t="str">
        <f>IFERROR(IF(INDEX(AG$1:AG916,MATCH(J917,J$1:J916,0),1)=0,"",INDEX(AG$1:AG916,MATCH(J917,J$1:J916,0),1)),"")</f>
        <v/>
      </c>
      <c r="AU917" s="7"/>
      <c r="AW917" s="66"/>
      <c r="AX917" s="66"/>
      <c r="AY917" s="66"/>
      <c r="AZ917" s="78"/>
      <c r="BA917" s="66"/>
      <c r="BB917" s="66"/>
      <c r="BC917" s="4"/>
      <c r="BD917" s="69"/>
      <c r="BG917" s="9"/>
      <c r="BM917" s="7" t="str">
        <f t="shared" ca="1" si="177"/>
        <v/>
      </c>
      <c r="BN917" s="75" t="str">
        <f t="shared" si="178"/>
        <v/>
      </c>
      <c r="BO917" s="75" t="str">
        <f t="shared" si="179"/>
        <v/>
      </c>
      <c r="BT917" s="5"/>
      <c r="BU917" s="4" t="str">
        <f>IF(IFERROR(VLOOKUP(C917,C918:C$1993,1,0),"")="","",COUNTIF(C:C,C917))</f>
        <v/>
      </c>
      <c r="BW917" s="5"/>
      <c r="BX917" s="5"/>
      <c r="BY917" s="5" t="str">
        <f>IF(B917="","",IF(BU917="",1+(MAX(BY$2:BY916)),""))</f>
        <v/>
      </c>
      <c r="BZ917" s="5" t="str">
        <f t="shared" si="180"/>
        <v/>
      </c>
      <c r="CA917" s="5" t="str">
        <f t="shared" si="181"/>
        <v/>
      </c>
      <c r="CB917" s="14" t="str">
        <f t="shared" si="182"/>
        <v/>
      </c>
      <c r="CC917" s="25"/>
      <c r="CD917" s="15"/>
      <c r="CE917" s="5" t="str">
        <f t="shared" si="173"/>
        <v/>
      </c>
      <c r="CG917" s="5"/>
      <c r="CH917" s="5" t="str">
        <f t="shared" si="183"/>
        <v/>
      </c>
      <c r="CI917" s="5" t="str">
        <f>IF(J917="","",IFERROR(IF(VLOOKUP(J917,J$2:J916,1,0)=0,"",""),J917))</f>
        <v/>
      </c>
      <c r="CJ917" s="22" t="str">
        <f>IF(CI917="","",(IFERROR(VLOOKUP(MID(CI917,1,1),$DA$2:DE$28,3,0),0)+IFERROR(VLOOKUP(MID(CI917,2,1),DA$2:DE$28,4,0),0)+IFERROR(VLOOKUP(MID(CI917,3,1),DA$2:DE$28,5,0),0)+(ROW(CI917)/1000000000000)))</f>
        <v/>
      </c>
      <c r="CK917" s="5"/>
      <c r="CL917" s="5">
        <v>916</v>
      </c>
      <c r="CM917" s="5" t="str">
        <f>IFERROR(VLOOKUP(CL917,CH$2:CI1993,2,0),"")</f>
        <v/>
      </c>
      <c r="CN917" s="5"/>
      <c r="CP917" s="5"/>
      <c r="DG917" s="5" t="e">
        <f>IF(REPORTE!AH$2="si",IF(C917=VALUE(REPORTE!C$22),IF(SUM(DG918:DG$1993),CONCATENATE(INT(B917),", "),INT(B917)),""),IF(C917=VALUE(REPORTE!C$21),IF(SUM(DG918:DG$1993),CONCATENATE(INT(B917),", "),INT(B917)),""))</f>
        <v>#VALUE!</v>
      </c>
      <c r="DK917" s="5"/>
      <c r="DL917" s="5"/>
      <c r="DM917" s="5"/>
      <c r="DN917" s="5"/>
    </row>
    <row r="918" spans="1:118" x14ac:dyDescent="0.25">
      <c r="A918" s="4" t="str">
        <f t="shared" ca="1" si="175"/>
        <v/>
      </c>
      <c r="B918" s="3"/>
      <c r="D918" s="1" t="str">
        <f>IFERROR(INDEX('padron cfe'!B:B,MATCH(DATOS!C918,'padron cfe'!A:A,0),1),"")</f>
        <v/>
      </c>
      <c r="H918" s="5" t="str">
        <f>IF(F918="","",IFERROR(CONCATENATE("PEUA",VLOOKUP(ESTADO,REPORTE!AV$2:AW$33,2,0),DIDTRITO_FORM,CADER_FORM,IFERROR(INDEX(BS:BS,MATCH(DAY(F918),BR:BR,0),1),DAY(F918)),IFERROR(INDEX(BS:BS,MATCH(MONTH(F918),BR:BR,0),1),MONTH(F918)),YEAR(F918),G918),""))</f>
        <v/>
      </c>
      <c r="K918" s="2" t="str">
        <f>IFERROR(INDEX('padron cfe'!C:C,MATCH(DATOS!C918,'padron cfe'!A:A,0),1),"")</f>
        <v/>
      </c>
      <c r="L918" s="4" t="str">
        <f>IFERROR(IF(VLOOKUP(J918,J$2:L917,3,0)=0,"",VLOOKUP(J918,J$2:L917,3,0)),"")</f>
        <v/>
      </c>
      <c r="M918" s="4" t="str">
        <f>IFERROR(IF(VLOOKUP(J918,J$2:M917,4,0)=0,"",VLOOKUP(J918,J$2:M917,4,0)),"")</f>
        <v/>
      </c>
      <c r="Q918" s="5" t="str">
        <f t="shared" si="174"/>
        <v/>
      </c>
      <c r="S918"/>
      <c r="T918" s="2" t="str">
        <f>IFERROR(INDEX('padron cfe'!D:D,MATCH(DATOS!C918,'padron cfe'!A:A,0),1),"")</f>
        <v/>
      </c>
      <c r="Y918" s="3"/>
      <c r="AA918" s="4" t="str">
        <f t="shared" si="176"/>
        <v/>
      </c>
      <c r="AE918" s="2" t="str">
        <f>IFERROR(IF(INDEX(AE$1:AE917,MATCH(J918,J$1:J917,0),1)=0,"",INDEX(AE$1:AE917,MATCH(J918,J$1:J917,0),1)),"")</f>
        <v/>
      </c>
      <c r="AF918" s="2" t="str">
        <f>IFERROR(IF(INDEX(AF$1:AF917,MATCH(J918,J$1:J917,0),1)=0,"",INDEX(AF$1:AF917,MATCH(J918,J$1:J917,0),1)),"")</f>
        <v/>
      </c>
      <c r="AG918" s="2" t="str">
        <f>IFERROR(IF(INDEX(AG$1:AG917,MATCH(J918,J$1:J917,0),1)=0,"",INDEX(AG$1:AG917,MATCH(J918,J$1:J917,0),1)),"")</f>
        <v/>
      </c>
      <c r="AU918" s="7"/>
      <c r="AW918" s="66"/>
      <c r="AX918" s="66"/>
      <c r="AY918" s="66"/>
      <c r="AZ918" s="78"/>
      <c r="BA918" s="66"/>
      <c r="BB918" s="66"/>
      <c r="BC918" s="4"/>
      <c r="BD918" s="69"/>
      <c r="BG918" s="9"/>
      <c r="BM918" s="7" t="str">
        <f t="shared" ca="1" si="177"/>
        <v/>
      </c>
      <c r="BN918" s="75" t="str">
        <f t="shared" si="178"/>
        <v/>
      </c>
      <c r="BO918" s="75" t="str">
        <f t="shared" si="179"/>
        <v/>
      </c>
      <c r="BT918" s="5"/>
      <c r="BU918" s="4" t="str">
        <f>IF(IFERROR(VLOOKUP(C918,C919:C$1993,1,0),"")="","",COUNTIF(C:C,C918))</f>
        <v/>
      </c>
      <c r="BW918" s="5"/>
      <c r="BX918" s="5"/>
      <c r="BY918" s="5" t="str">
        <f>IF(B918="","",IF(BU918="",1+(MAX(BY$2:BY917)),""))</f>
        <v/>
      </c>
      <c r="BZ918" s="5" t="str">
        <f t="shared" si="180"/>
        <v/>
      </c>
      <c r="CA918" s="5" t="str">
        <f t="shared" si="181"/>
        <v/>
      </c>
      <c r="CB918" s="14" t="str">
        <f t="shared" si="182"/>
        <v/>
      </c>
      <c r="CC918" s="25"/>
      <c r="CD918" s="15"/>
      <c r="CE918" s="5" t="str">
        <f t="shared" ref="CE918:CE981" si="184">CONCATENATE(AK918,AL918,AM918,AN918,AO918)</f>
        <v/>
      </c>
      <c r="CG918" s="5"/>
      <c r="CH918" s="5" t="str">
        <f t="shared" si="183"/>
        <v/>
      </c>
      <c r="CI918" s="5" t="str">
        <f>IF(J918="","",IFERROR(IF(VLOOKUP(J918,J$2:J917,1,0)=0,"",""),J918))</f>
        <v/>
      </c>
      <c r="CJ918" s="22" t="str">
        <f>IF(CI918="","",(IFERROR(VLOOKUP(MID(CI918,1,1),$DA$2:DE$28,3,0),0)+IFERROR(VLOOKUP(MID(CI918,2,1),DA$2:DE$28,4,0),0)+IFERROR(VLOOKUP(MID(CI918,3,1),DA$2:DE$28,5,0),0)+(ROW(CI918)/1000000000000)))</f>
        <v/>
      </c>
      <c r="CK918" s="5"/>
      <c r="CL918" s="5">
        <v>917</v>
      </c>
      <c r="CM918" s="5" t="str">
        <f>IFERROR(VLOOKUP(CL918,CH$2:CI1994,2,0),"")</f>
        <v/>
      </c>
      <c r="CN918" s="5"/>
      <c r="CP918" s="5"/>
      <c r="DG918" s="5" t="e">
        <f>IF(REPORTE!AH$2="si",IF(C918=VALUE(REPORTE!C$22),IF(SUM(DG919:DG$1993),CONCATENATE(INT(B918),", "),INT(B918)),""),IF(C918=VALUE(REPORTE!C$21),IF(SUM(DG919:DG$1993),CONCATENATE(INT(B918),", "),INT(B918)),""))</f>
        <v>#VALUE!</v>
      </c>
      <c r="DK918" s="5"/>
      <c r="DL918" s="5"/>
      <c r="DM918" s="5"/>
      <c r="DN918" s="5"/>
    </row>
    <row r="919" spans="1:118" x14ac:dyDescent="0.25">
      <c r="A919" s="4" t="str">
        <f t="shared" ca="1" si="175"/>
        <v/>
      </c>
      <c r="B919" s="3"/>
      <c r="D919" s="1" t="str">
        <f>IFERROR(INDEX('padron cfe'!B:B,MATCH(DATOS!C919,'padron cfe'!A:A,0),1),"")</f>
        <v/>
      </c>
      <c r="H919" s="5" t="str">
        <f>IF(F919="","",IFERROR(CONCATENATE("PEUA",VLOOKUP(ESTADO,REPORTE!AV$2:AW$33,2,0),DIDTRITO_FORM,CADER_FORM,IFERROR(INDEX(BS:BS,MATCH(DAY(F919),BR:BR,0),1),DAY(F919)),IFERROR(INDEX(BS:BS,MATCH(MONTH(F919),BR:BR,0),1),MONTH(F919)),YEAR(F919),G919),""))</f>
        <v/>
      </c>
      <c r="K919" s="2" t="str">
        <f>IFERROR(INDEX('padron cfe'!C:C,MATCH(DATOS!C919,'padron cfe'!A:A,0),1),"")</f>
        <v/>
      </c>
      <c r="L919" s="4" t="str">
        <f>IFERROR(IF(VLOOKUP(J919,J$2:L918,3,0)=0,"",VLOOKUP(J919,J$2:L918,3,0)),"")</f>
        <v/>
      </c>
      <c r="M919" s="4" t="str">
        <f>IFERROR(IF(VLOOKUP(J919,J$2:M918,4,0)=0,"",VLOOKUP(J919,J$2:M918,4,0)),"")</f>
        <v/>
      </c>
      <c r="Q919" s="5" t="str">
        <f t="shared" si="174"/>
        <v/>
      </c>
      <c r="S919"/>
      <c r="T919" s="2" t="str">
        <f>IFERROR(INDEX('padron cfe'!D:D,MATCH(DATOS!C919,'padron cfe'!A:A,0),1),"")</f>
        <v/>
      </c>
      <c r="Y919" s="3"/>
      <c r="AA919" s="4" t="str">
        <f t="shared" si="176"/>
        <v/>
      </c>
      <c r="AE919" s="2" t="str">
        <f>IFERROR(IF(INDEX(AE$1:AE918,MATCH(J919,J$1:J918,0),1)=0,"",INDEX(AE$1:AE918,MATCH(J919,J$1:J918,0),1)),"")</f>
        <v/>
      </c>
      <c r="AF919" s="2" t="str">
        <f>IFERROR(IF(INDEX(AF$1:AF918,MATCH(J919,J$1:J918,0),1)=0,"",INDEX(AF$1:AF918,MATCH(J919,J$1:J918,0),1)),"")</f>
        <v/>
      </c>
      <c r="AG919" s="2" t="str">
        <f>IFERROR(IF(INDEX(AG$1:AG918,MATCH(J919,J$1:J918,0),1)=0,"",INDEX(AG$1:AG918,MATCH(J919,J$1:J918,0),1)),"")</f>
        <v/>
      </c>
      <c r="AU919" s="7"/>
      <c r="AW919" s="66"/>
      <c r="AX919" s="66"/>
      <c r="AY919" s="66"/>
      <c r="AZ919" s="78"/>
      <c r="BA919" s="66"/>
      <c r="BB919" s="66"/>
      <c r="BC919" s="4"/>
      <c r="BD919" s="69"/>
      <c r="BG919" s="9"/>
      <c r="BM919" s="7" t="str">
        <f t="shared" ca="1" si="177"/>
        <v/>
      </c>
      <c r="BN919" s="75" t="str">
        <f t="shared" si="178"/>
        <v/>
      </c>
      <c r="BO919" s="75" t="str">
        <f t="shared" si="179"/>
        <v/>
      </c>
      <c r="BT919" s="5"/>
      <c r="BU919" s="4" t="str">
        <f>IF(IFERROR(VLOOKUP(C919,C920:C$1993,1,0),"")="","",COUNTIF(C:C,C919))</f>
        <v/>
      </c>
      <c r="BW919" s="5"/>
      <c r="BX919" s="5"/>
      <c r="BY919" s="5" t="str">
        <f>IF(B919="","",IF(BU919="",1+(MAX(BY$2:BY918)),""))</f>
        <v/>
      </c>
      <c r="BZ919" s="5" t="str">
        <f t="shared" si="180"/>
        <v/>
      </c>
      <c r="CA919" s="5" t="str">
        <f t="shared" si="181"/>
        <v/>
      </c>
      <c r="CB919" s="14" t="str">
        <f t="shared" si="182"/>
        <v/>
      </c>
      <c r="CC919" s="25"/>
      <c r="CD919" s="15"/>
      <c r="CE919" s="5" t="str">
        <f t="shared" si="184"/>
        <v/>
      </c>
      <c r="CG919" s="5"/>
      <c r="CH919" s="5" t="str">
        <f t="shared" si="183"/>
        <v/>
      </c>
      <c r="CI919" s="5" t="str">
        <f>IF(J919="","",IFERROR(IF(VLOOKUP(J919,J$2:J918,1,0)=0,"",""),J919))</f>
        <v/>
      </c>
      <c r="CJ919" s="22" t="str">
        <f>IF(CI919="","",(IFERROR(VLOOKUP(MID(CI919,1,1),$DA$2:DE$28,3,0),0)+IFERROR(VLOOKUP(MID(CI919,2,1),DA$2:DE$28,4,0),0)+IFERROR(VLOOKUP(MID(CI919,3,1),DA$2:DE$28,5,0),0)+(ROW(CI919)/1000000000000)))</f>
        <v/>
      </c>
      <c r="CK919" s="5"/>
      <c r="CL919" s="5">
        <v>918</v>
      </c>
      <c r="CM919" s="5" t="str">
        <f>IFERROR(VLOOKUP(CL919,CH$2:CI1995,2,0),"")</f>
        <v/>
      </c>
      <c r="CN919" s="5"/>
      <c r="CP919" s="5"/>
      <c r="DG919" s="5" t="e">
        <f>IF(REPORTE!AH$2="si",IF(C919=VALUE(REPORTE!C$22),IF(SUM(DG920:DG$1993),CONCATENATE(INT(B919),", "),INT(B919)),""),IF(C919=VALUE(REPORTE!C$21),IF(SUM(DG920:DG$1993),CONCATENATE(INT(B919),", "),INT(B919)),""))</f>
        <v>#VALUE!</v>
      </c>
      <c r="DK919" s="5"/>
      <c r="DL919" s="5"/>
      <c r="DM919" s="5"/>
      <c r="DN919" s="5"/>
    </row>
    <row r="920" spans="1:118" x14ac:dyDescent="0.25">
      <c r="A920" s="4" t="str">
        <f t="shared" ca="1" si="175"/>
        <v/>
      </c>
      <c r="B920" s="3"/>
      <c r="D920" s="1" t="str">
        <f>IFERROR(INDEX('padron cfe'!B:B,MATCH(DATOS!C920,'padron cfe'!A:A,0),1),"")</f>
        <v/>
      </c>
      <c r="H920" s="5" t="str">
        <f>IF(F920="","",IFERROR(CONCATENATE("PEUA",VLOOKUP(ESTADO,REPORTE!AV$2:AW$33,2,0),DIDTRITO_FORM,CADER_FORM,IFERROR(INDEX(BS:BS,MATCH(DAY(F920),BR:BR,0),1),DAY(F920)),IFERROR(INDEX(BS:BS,MATCH(MONTH(F920),BR:BR,0),1),MONTH(F920)),YEAR(F920),G920),""))</f>
        <v/>
      </c>
      <c r="K920" s="2" t="str">
        <f>IFERROR(INDEX('padron cfe'!C:C,MATCH(DATOS!C920,'padron cfe'!A:A,0),1),"")</f>
        <v/>
      </c>
      <c r="L920" s="4" t="str">
        <f>IFERROR(IF(VLOOKUP(J920,J$2:L919,3,0)=0,"",VLOOKUP(J920,J$2:L919,3,0)),"")</f>
        <v/>
      </c>
      <c r="M920" s="4" t="str">
        <f>IFERROR(IF(VLOOKUP(J920,J$2:M919,4,0)=0,"",VLOOKUP(J920,J$2:M919,4,0)),"")</f>
        <v/>
      </c>
      <c r="Q920" s="5" t="str">
        <f t="shared" si="174"/>
        <v/>
      </c>
      <c r="S920"/>
      <c r="T920" s="2" t="str">
        <f>IFERROR(INDEX('padron cfe'!D:D,MATCH(DATOS!C920,'padron cfe'!A:A,0),1),"")</f>
        <v/>
      </c>
      <c r="Y920" s="3"/>
      <c r="AA920" s="4" t="str">
        <f t="shared" si="176"/>
        <v/>
      </c>
      <c r="AE920" s="2" t="str">
        <f>IFERROR(IF(INDEX(AE$1:AE919,MATCH(J920,J$1:J919,0),1)=0,"",INDEX(AE$1:AE919,MATCH(J920,J$1:J919,0),1)),"")</f>
        <v/>
      </c>
      <c r="AF920" s="2" t="str">
        <f>IFERROR(IF(INDEX(AF$1:AF919,MATCH(J920,J$1:J919,0),1)=0,"",INDEX(AF$1:AF919,MATCH(J920,J$1:J919,0),1)),"")</f>
        <v/>
      </c>
      <c r="AG920" s="2" t="str">
        <f>IFERROR(IF(INDEX(AG$1:AG919,MATCH(J920,J$1:J919,0),1)=0,"",INDEX(AG$1:AG919,MATCH(J920,J$1:J919,0),1)),"")</f>
        <v/>
      </c>
      <c r="AU920" s="7"/>
      <c r="AW920" s="66"/>
      <c r="AX920" s="66"/>
      <c r="AY920" s="66"/>
      <c r="AZ920" s="78"/>
      <c r="BA920" s="66"/>
      <c r="BB920" s="66"/>
      <c r="BC920" s="4"/>
      <c r="BD920" s="69"/>
      <c r="BG920" s="9"/>
      <c r="BM920" s="7" t="str">
        <f t="shared" ca="1" si="177"/>
        <v/>
      </c>
      <c r="BN920" s="75" t="str">
        <f t="shared" si="178"/>
        <v/>
      </c>
      <c r="BO920" s="75" t="str">
        <f t="shared" si="179"/>
        <v/>
      </c>
      <c r="BT920" s="5"/>
      <c r="BU920" s="4" t="str">
        <f>IF(IFERROR(VLOOKUP(C920,C921:C$1993,1,0),"")="","",COUNTIF(C:C,C920))</f>
        <v/>
      </c>
      <c r="BW920" s="5"/>
      <c r="BX920" s="5"/>
      <c r="BY920" s="5" t="str">
        <f>IF(B920="","",IF(BU920="",1+(MAX(BY$2:BY919)),""))</f>
        <v/>
      </c>
      <c r="BZ920" s="5" t="str">
        <f t="shared" si="180"/>
        <v/>
      </c>
      <c r="CA920" s="5" t="str">
        <f t="shared" si="181"/>
        <v/>
      </c>
      <c r="CB920" s="14" t="str">
        <f t="shared" si="182"/>
        <v/>
      </c>
      <c r="CC920" s="25"/>
      <c r="CD920" s="15"/>
      <c r="CE920" s="5" t="str">
        <f t="shared" si="184"/>
        <v/>
      </c>
      <c r="CG920" s="5"/>
      <c r="CH920" s="5" t="str">
        <f t="shared" si="183"/>
        <v/>
      </c>
      <c r="CI920" s="5" t="str">
        <f>IF(J920="","",IFERROR(IF(VLOOKUP(J920,J$2:J919,1,0)=0,"",""),J920))</f>
        <v/>
      </c>
      <c r="CJ920" s="22" t="str">
        <f>IF(CI920="","",(IFERROR(VLOOKUP(MID(CI920,1,1),$DA$2:DE$28,3,0),0)+IFERROR(VLOOKUP(MID(CI920,2,1),DA$2:DE$28,4,0),0)+IFERROR(VLOOKUP(MID(CI920,3,1),DA$2:DE$28,5,0),0)+(ROW(CI920)/1000000000000)))</f>
        <v/>
      </c>
      <c r="CK920" s="5"/>
      <c r="CL920" s="5">
        <v>919</v>
      </c>
      <c r="CM920" s="5" t="str">
        <f>IFERROR(VLOOKUP(CL920,CH$2:CI1996,2,0),"")</f>
        <v/>
      </c>
      <c r="CN920" s="5"/>
      <c r="CP920" s="5"/>
      <c r="DG920" s="5" t="e">
        <f>IF(REPORTE!AH$2="si",IF(C920=VALUE(REPORTE!C$22),IF(SUM(DG921:DG$1993),CONCATENATE(INT(B920),", "),INT(B920)),""),IF(C920=VALUE(REPORTE!C$21),IF(SUM(DG921:DG$1993),CONCATENATE(INT(B920),", "),INT(B920)),""))</f>
        <v>#VALUE!</v>
      </c>
      <c r="DK920" s="5"/>
      <c r="DL920" s="5"/>
      <c r="DM920" s="5"/>
      <c r="DN920" s="5"/>
    </row>
    <row r="921" spans="1:118" x14ac:dyDescent="0.25">
      <c r="A921" s="4" t="str">
        <f t="shared" ca="1" si="175"/>
        <v/>
      </c>
      <c r="B921" s="3"/>
      <c r="D921" s="1" t="str">
        <f>IFERROR(INDEX('padron cfe'!B:B,MATCH(DATOS!C921,'padron cfe'!A:A,0),1),"")</f>
        <v/>
      </c>
      <c r="H921" s="5" t="str">
        <f>IF(F921="","",IFERROR(CONCATENATE("PEUA",VLOOKUP(ESTADO,REPORTE!AV$2:AW$33,2,0),DIDTRITO_FORM,CADER_FORM,IFERROR(INDEX(BS:BS,MATCH(DAY(F921),BR:BR,0),1),DAY(F921)),IFERROR(INDEX(BS:BS,MATCH(MONTH(F921),BR:BR,0),1),MONTH(F921)),YEAR(F921),G921),""))</f>
        <v/>
      </c>
      <c r="K921" s="2" t="str">
        <f>IFERROR(INDEX('padron cfe'!C:C,MATCH(DATOS!C921,'padron cfe'!A:A,0),1),"")</f>
        <v/>
      </c>
      <c r="L921" s="4" t="str">
        <f>IFERROR(IF(VLOOKUP(J921,J$2:L920,3,0)=0,"",VLOOKUP(J921,J$2:L920,3,0)),"")</f>
        <v/>
      </c>
      <c r="M921" s="4" t="str">
        <f>IFERROR(IF(VLOOKUP(J921,J$2:M920,4,0)=0,"",VLOOKUP(J921,J$2:M920,4,0)),"")</f>
        <v/>
      </c>
      <c r="Q921" s="5" t="str">
        <f t="shared" si="174"/>
        <v/>
      </c>
      <c r="S921"/>
      <c r="T921" s="2" t="str">
        <f>IFERROR(INDEX('padron cfe'!D:D,MATCH(DATOS!C921,'padron cfe'!A:A,0),1),"")</f>
        <v/>
      </c>
      <c r="Y921" s="3"/>
      <c r="AA921" s="4" t="str">
        <f t="shared" si="176"/>
        <v/>
      </c>
      <c r="AE921" s="2" t="str">
        <f>IFERROR(IF(INDEX(AE$1:AE920,MATCH(J921,J$1:J920,0),1)=0,"",INDEX(AE$1:AE920,MATCH(J921,J$1:J920,0),1)),"")</f>
        <v/>
      </c>
      <c r="AF921" s="2" t="str">
        <f>IFERROR(IF(INDEX(AF$1:AF920,MATCH(J921,J$1:J920,0),1)=0,"",INDEX(AF$1:AF920,MATCH(J921,J$1:J920,0),1)),"")</f>
        <v/>
      </c>
      <c r="AG921" s="2" t="str">
        <f>IFERROR(IF(INDEX(AG$1:AG920,MATCH(J921,J$1:J920,0),1)=0,"",INDEX(AG$1:AG920,MATCH(J921,J$1:J920,0),1)),"")</f>
        <v/>
      </c>
      <c r="AU921" s="7"/>
      <c r="AW921" s="66"/>
      <c r="AX921" s="66"/>
      <c r="AY921" s="66"/>
      <c r="AZ921" s="78"/>
      <c r="BA921" s="66"/>
      <c r="BB921" s="66"/>
      <c r="BC921" s="4"/>
      <c r="BD921" s="69"/>
      <c r="BG921" s="9"/>
      <c r="BM921" s="7" t="str">
        <f t="shared" ca="1" si="177"/>
        <v/>
      </c>
      <c r="BN921" s="75" t="str">
        <f t="shared" si="178"/>
        <v/>
      </c>
      <c r="BO921" s="75" t="str">
        <f t="shared" si="179"/>
        <v/>
      </c>
      <c r="BT921" s="5"/>
      <c r="BU921" s="4" t="str">
        <f>IF(IFERROR(VLOOKUP(C921,C922:C$1993,1,0),"")="","",COUNTIF(C:C,C921))</f>
        <v/>
      </c>
      <c r="BW921" s="5"/>
      <c r="BX921" s="5"/>
      <c r="BY921" s="5" t="str">
        <f>IF(B921="","",IF(BU921="",1+(MAX(BY$2:BY920)),""))</f>
        <v/>
      </c>
      <c r="BZ921" s="5" t="str">
        <f t="shared" si="180"/>
        <v/>
      </c>
      <c r="CA921" s="5" t="str">
        <f t="shared" si="181"/>
        <v/>
      </c>
      <c r="CB921" s="14" t="str">
        <f t="shared" si="182"/>
        <v/>
      </c>
      <c r="CC921" s="25"/>
      <c r="CD921" s="15"/>
      <c r="CE921" s="5" t="str">
        <f t="shared" si="184"/>
        <v/>
      </c>
      <c r="CG921" s="5"/>
      <c r="CH921" s="5" t="str">
        <f t="shared" si="183"/>
        <v/>
      </c>
      <c r="CI921" s="5" t="str">
        <f>IF(J921="","",IFERROR(IF(VLOOKUP(J921,J$2:J920,1,0)=0,"",""),J921))</f>
        <v/>
      </c>
      <c r="CJ921" s="22" t="str">
        <f>IF(CI921="","",(IFERROR(VLOOKUP(MID(CI921,1,1),$DA$2:DE$28,3,0),0)+IFERROR(VLOOKUP(MID(CI921,2,1),DA$2:DE$28,4,0),0)+IFERROR(VLOOKUP(MID(CI921,3,1),DA$2:DE$28,5,0),0)+(ROW(CI921)/1000000000000)))</f>
        <v/>
      </c>
      <c r="CK921" s="5"/>
      <c r="CL921" s="5">
        <v>920</v>
      </c>
      <c r="CM921" s="5" t="str">
        <f>IFERROR(VLOOKUP(CL921,CH$2:CI1997,2,0),"")</f>
        <v/>
      </c>
      <c r="CN921" s="5"/>
      <c r="CP921" s="5"/>
      <c r="DG921" s="5" t="e">
        <f>IF(REPORTE!AH$2="si",IF(C921=VALUE(REPORTE!C$22),IF(SUM(DG922:DG$1993),CONCATENATE(INT(B921),", "),INT(B921)),""),IF(C921=VALUE(REPORTE!C$21),IF(SUM(DG922:DG$1993),CONCATENATE(INT(B921),", "),INT(B921)),""))</f>
        <v>#VALUE!</v>
      </c>
      <c r="DK921" s="5"/>
      <c r="DL921" s="5"/>
      <c r="DM921" s="5"/>
      <c r="DN921" s="5"/>
    </row>
    <row r="922" spans="1:118" x14ac:dyDescent="0.25">
      <c r="A922" s="4" t="str">
        <f t="shared" ca="1" si="175"/>
        <v/>
      </c>
      <c r="B922" s="3"/>
      <c r="D922" s="1" t="str">
        <f>IFERROR(INDEX('padron cfe'!B:B,MATCH(DATOS!C922,'padron cfe'!A:A,0),1),"")</f>
        <v/>
      </c>
      <c r="H922" s="5" t="str">
        <f>IF(F922="","",IFERROR(CONCATENATE("PEUA",VLOOKUP(ESTADO,REPORTE!AV$2:AW$33,2,0),DIDTRITO_FORM,CADER_FORM,IFERROR(INDEX(BS:BS,MATCH(DAY(F922),BR:BR,0),1),DAY(F922)),IFERROR(INDEX(BS:BS,MATCH(MONTH(F922),BR:BR,0),1),MONTH(F922)),YEAR(F922),G922),""))</f>
        <v/>
      </c>
      <c r="K922" s="2" t="str">
        <f>IFERROR(INDEX('padron cfe'!C:C,MATCH(DATOS!C922,'padron cfe'!A:A,0),1),"")</f>
        <v/>
      </c>
      <c r="L922" s="4" t="str">
        <f>IFERROR(IF(VLOOKUP(J922,J$2:L921,3,0)=0,"",VLOOKUP(J922,J$2:L921,3,0)),"")</f>
        <v/>
      </c>
      <c r="M922" s="4" t="str">
        <f>IFERROR(IF(VLOOKUP(J922,J$2:M921,4,0)=0,"",VLOOKUP(J922,J$2:M921,4,0)),"")</f>
        <v/>
      </c>
      <c r="Q922" s="5" t="str">
        <f t="shared" si="174"/>
        <v/>
      </c>
      <c r="S922"/>
      <c r="T922" s="2" t="str">
        <f>IFERROR(INDEX('padron cfe'!D:D,MATCH(DATOS!C922,'padron cfe'!A:A,0),1),"")</f>
        <v/>
      </c>
      <c r="Y922" s="3"/>
      <c r="AA922" s="4" t="str">
        <f t="shared" si="176"/>
        <v/>
      </c>
      <c r="AE922" s="2" t="str">
        <f>IFERROR(IF(INDEX(AE$1:AE921,MATCH(J922,J$1:J921,0),1)=0,"",INDEX(AE$1:AE921,MATCH(J922,J$1:J921,0),1)),"")</f>
        <v/>
      </c>
      <c r="AF922" s="2" t="str">
        <f>IFERROR(IF(INDEX(AF$1:AF921,MATCH(J922,J$1:J921,0),1)=0,"",INDEX(AF$1:AF921,MATCH(J922,J$1:J921,0),1)),"")</f>
        <v/>
      </c>
      <c r="AG922" s="2" t="str">
        <f>IFERROR(IF(INDEX(AG$1:AG921,MATCH(J922,J$1:J921,0),1)=0,"",INDEX(AG$1:AG921,MATCH(J922,J$1:J921,0),1)),"")</f>
        <v/>
      </c>
      <c r="AU922" s="7"/>
      <c r="AW922" s="66"/>
      <c r="AX922" s="66"/>
      <c r="AY922" s="66"/>
      <c r="AZ922" s="78"/>
      <c r="BA922" s="66"/>
      <c r="BB922" s="66"/>
      <c r="BC922" s="4"/>
      <c r="BD922" s="69"/>
      <c r="BG922" s="9"/>
      <c r="BM922" s="7" t="str">
        <f t="shared" ca="1" si="177"/>
        <v/>
      </c>
      <c r="BN922" s="75" t="str">
        <f t="shared" si="178"/>
        <v/>
      </c>
      <c r="BO922" s="75" t="str">
        <f t="shared" si="179"/>
        <v/>
      </c>
      <c r="BT922" s="5"/>
      <c r="BU922" s="4" t="str">
        <f>IF(IFERROR(VLOOKUP(C922,C923:C$1993,1,0),"")="","",COUNTIF(C:C,C922))</f>
        <v/>
      </c>
      <c r="BW922" s="5"/>
      <c r="BX922" s="5"/>
      <c r="BY922" s="5" t="str">
        <f>IF(B922="","",IF(BU922="",1+(MAX(BY$2:BY921)),""))</f>
        <v/>
      </c>
      <c r="BZ922" s="5" t="str">
        <f t="shared" si="180"/>
        <v/>
      </c>
      <c r="CA922" s="5" t="str">
        <f t="shared" si="181"/>
        <v/>
      </c>
      <c r="CB922" s="14" t="str">
        <f t="shared" si="182"/>
        <v/>
      </c>
      <c r="CC922" s="25"/>
      <c r="CD922" s="15"/>
      <c r="CE922" s="5" t="str">
        <f t="shared" si="184"/>
        <v/>
      </c>
      <c r="CG922" s="5"/>
      <c r="CH922" s="5" t="str">
        <f t="shared" si="183"/>
        <v/>
      </c>
      <c r="CI922" s="5" t="str">
        <f>IF(J922="","",IFERROR(IF(VLOOKUP(J922,J$2:J921,1,0)=0,"",""),J922))</f>
        <v/>
      </c>
      <c r="CJ922" s="22" t="str">
        <f>IF(CI922="","",(IFERROR(VLOOKUP(MID(CI922,1,1),$DA$2:DE$28,3,0),0)+IFERROR(VLOOKUP(MID(CI922,2,1),DA$2:DE$28,4,0),0)+IFERROR(VLOOKUP(MID(CI922,3,1),DA$2:DE$28,5,0),0)+(ROW(CI922)/1000000000000)))</f>
        <v/>
      </c>
      <c r="CK922" s="5"/>
      <c r="CL922" s="5">
        <v>921</v>
      </c>
      <c r="CM922" s="5" t="str">
        <f>IFERROR(VLOOKUP(CL922,CH$2:CI1998,2,0),"")</f>
        <v/>
      </c>
      <c r="CN922" s="5"/>
      <c r="CP922" s="5"/>
      <c r="DG922" s="5" t="e">
        <f>IF(REPORTE!AH$2="si",IF(C922=VALUE(REPORTE!C$22),IF(SUM(DG923:DG$1993),CONCATENATE(INT(B922),", "),INT(B922)),""),IF(C922=VALUE(REPORTE!C$21),IF(SUM(DG923:DG$1993),CONCATENATE(INT(B922),", "),INT(B922)),""))</f>
        <v>#VALUE!</v>
      </c>
      <c r="DK922" s="5"/>
      <c r="DL922" s="5"/>
      <c r="DM922" s="5"/>
      <c r="DN922" s="5"/>
    </row>
    <row r="923" spans="1:118" x14ac:dyDescent="0.25">
      <c r="A923" s="4" t="str">
        <f t="shared" ca="1" si="175"/>
        <v/>
      </c>
      <c r="B923" s="3"/>
      <c r="D923" s="1" t="str">
        <f>IFERROR(INDEX('padron cfe'!B:B,MATCH(DATOS!C923,'padron cfe'!A:A,0),1),"")</f>
        <v/>
      </c>
      <c r="H923" s="5" t="str">
        <f>IF(F923="","",IFERROR(CONCATENATE("PEUA",VLOOKUP(ESTADO,REPORTE!AV$2:AW$33,2,0),DIDTRITO_FORM,CADER_FORM,IFERROR(INDEX(BS:BS,MATCH(DAY(F923),BR:BR,0),1),DAY(F923)),IFERROR(INDEX(BS:BS,MATCH(MONTH(F923),BR:BR,0),1),MONTH(F923)),YEAR(F923),G923),""))</f>
        <v/>
      </c>
      <c r="K923" s="2" t="str">
        <f>IFERROR(INDEX('padron cfe'!C:C,MATCH(DATOS!C923,'padron cfe'!A:A,0),1),"")</f>
        <v/>
      </c>
      <c r="L923" s="4" t="str">
        <f>IFERROR(IF(VLOOKUP(J923,J$2:L922,3,0)=0,"",VLOOKUP(J923,J$2:L922,3,0)),"")</f>
        <v/>
      </c>
      <c r="M923" s="4" t="str">
        <f>IFERROR(IF(VLOOKUP(J923,J$2:M922,4,0)=0,"",VLOOKUP(J923,J$2:M922,4,0)),"")</f>
        <v/>
      </c>
      <c r="Q923" s="5" t="str">
        <f t="shared" si="174"/>
        <v/>
      </c>
      <c r="S923"/>
      <c r="T923" s="2" t="str">
        <f>IFERROR(INDEX('padron cfe'!D:D,MATCH(DATOS!C923,'padron cfe'!A:A,0),1),"")</f>
        <v/>
      </c>
      <c r="Y923" s="3"/>
      <c r="AA923" s="4" t="str">
        <f t="shared" si="176"/>
        <v/>
      </c>
      <c r="AE923" s="2" t="str">
        <f>IFERROR(IF(INDEX(AE$1:AE922,MATCH(J923,J$1:J922,0),1)=0,"",INDEX(AE$1:AE922,MATCH(J923,J$1:J922,0),1)),"")</f>
        <v/>
      </c>
      <c r="AF923" s="2" t="str">
        <f>IFERROR(IF(INDEX(AF$1:AF922,MATCH(J923,J$1:J922,0),1)=0,"",INDEX(AF$1:AF922,MATCH(J923,J$1:J922,0),1)),"")</f>
        <v/>
      </c>
      <c r="AG923" s="2" t="str">
        <f>IFERROR(IF(INDEX(AG$1:AG922,MATCH(J923,J$1:J922,0),1)=0,"",INDEX(AG$1:AG922,MATCH(J923,J$1:J922,0),1)),"")</f>
        <v/>
      </c>
      <c r="AU923" s="7"/>
      <c r="AW923" s="66"/>
      <c r="AX923" s="66"/>
      <c r="AY923" s="66"/>
      <c r="AZ923" s="78"/>
      <c r="BA923" s="66"/>
      <c r="BB923" s="66"/>
      <c r="BC923" s="4"/>
      <c r="BD923" s="69"/>
      <c r="BG923" s="9"/>
      <c r="BM923" s="7" t="str">
        <f t="shared" ca="1" si="177"/>
        <v/>
      </c>
      <c r="BN923" s="75" t="str">
        <f t="shared" si="178"/>
        <v/>
      </c>
      <c r="BO923" s="75" t="str">
        <f t="shared" si="179"/>
        <v/>
      </c>
      <c r="BT923" s="5"/>
      <c r="BU923" s="4" t="str">
        <f>IF(IFERROR(VLOOKUP(C923,C924:C$1993,1,0),"")="","",COUNTIF(C:C,C923))</f>
        <v/>
      </c>
      <c r="BW923" s="5"/>
      <c r="BX923" s="5"/>
      <c r="BY923" s="5" t="str">
        <f>IF(B923="","",IF(BU923="",1+(MAX(BY$2:BY922)),""))</f>
        <v/>
      </c>
      <c r="BZ923" s="5" t="str">
        <f t="shared" si="180"/>
        <v/>
      </c>
      <c r="CA923" s="5" t="str">
        <f t="shared" si="181"/>
        <v/>
      </c>
      <c r="CB923" s="14" t="str">
        <f t="shared" si="182"/>
        <v/>
      </c>
      <c r="CC923" s="25"/>
      <c r="CD923" s="15"/>
      <c r="CE923" s="5" t="str">
        <f t="shared" si="184"/>
        <v/>
      </c>
      <c r="CG923" s="5"/>
      <c r="CH923" s="5" t="str">
        <f t="shared" si="183"/>
        <v/>
      </c>
      <c r="CI923" s="5" t="str">
        <f>IF(J923="","",IFERROR(IF(VLOOKUP(J923,J$2:J922,1,0)=0,"",""),J923))</f>
        <v/>
      </c>
      <c r="CJ923" s="22" t="str">
        <f>IF(CI923="","",(IFERROR(VLOOKUP(MID(CI923,1,1),$DA$2:DE$28,3,0),0)+IFERROR(VLOOKUP(MID(CI923,2,1),DA$2:DE$28,4,0),0)+IFERROR(VLOOKUP(MID(CI923,3,1),DA$2:DE$28,5,0),0)+(ROW(CI923)/1000000000000)))</f>
        <v/>
      </c>
      <c r="CK923" s="5"/>
      <c r="CL923" s="5">
        <v>922</v>
      </c>
      <c r="CM923" s="5" t="str">
        <f>IFERROR(VLOOKUP(CL923,CH$2:CI1999,2,0),"")</f>
        <v/>
      </c>
      <c r="CN923" s="5"/>
      <c r="CP923" s="5"/>
      <c r="DG923" s="5" t="e">
        <f>IF(REPORTE!AH$2="si",IF(C923=VALUE(REPORTE!C$22),IF(SUM(DG924:DG$1993),CONCATENATE(INT(B923),", "),INT(B923)),""),IF(C923=VALUE(REPORTE!C$21),IF(SUM(DG924:DG$1993),CONCATENATE(INT(B923),", "),INT(B923)),""))</f>
        <v>#VALUE!</v>
      </c>
      <c r="DK923" s="5"/>
      <c r="DL923" s="5"/>
      <c r="DM923" s="5"/>
      <c r="DN923" s="5"/>
    </row>
    <row r="924" spans="1:118" x14ac:dyDescent="0.25">
      <c r="A924" s="4" t="str">
        <f t="shared" ca="1" si="175"/>
        <v/>
      </c>
      <c r="B924" s="3"/>
      <c r="D924" s="1" t="str">
        <f>IFERROR(INDEX('padron cfe'!B:B,MATCH(DATOS!C924,'padron cfe'!A:A,0),1),"")</f>
        <v/>
      </c>
      <c r="H924" s="5" t="str">
        <f>IF(F924="","",IFERROR(CONCATENATE("PEUA",VLOOKUP(ESTADO,REPORTE!AV$2:AW$33,2,0),DIDTRITO_FORM,CADER_FORM,IFERROR(INDEX(BS:BS,MATCH(DAY(F924),BR:BR,0),1),DAY(F924)),IFERROR(INDEX(BS:BS,MATCH(MONTH(F924),BR:BR,0),1),MONTH(F924)),YEAR(F924),G924),""))</f>
        <v/>
      </c>
      <c r="K924" s="2" t="str">
        <f>IFERROR(INDEX('padron cfe'!C:C,MATCH(DATOS!C924,'padron cfe'!A:A,0),1),"")</f>
        <v/>
      </c>
      <c r="L924" s="4" t="str">
        <f>IFERROR(IF(VLOOKUP(J924,J$2:L923,3,0)=0,"",VLOOKUP(J924,J$2:L923,3,0)),"")</f>
        <v/>
      </c>
      <c r="M924" s="4" t="str">
        <f>IFERROR(IF(VLOOKUP(J924,J$2:M923,4,0)=0,"",VLOOKUP(J924,J$2:M923,4,0)),"")</f>
        <v/>
      </c>
      <c r="Q924" s="5" t="str">
        <f t="shared" si="174"/>
        <v/>
      </c>
      <c r="S924"/>
      <c r="T924" s="2" t="str">
        <f>IFERROR(INDEX('padron cfe'!D:D,MATCH(DATOS!C924,'padron cfe'!A:A,0),1),"")</f>
        <v/>
      </c>
      <c r="Y924" s="3"/>
      <c r="AA924" s="4" t="str">
        <f t="shared" si="176"/>
        <v/>
      </c>
      <c r="AE924" s="2" t="str">
        <f>IFERROR(IF(INDEX(AE$1:AE923,MATCH(J924,J$1:J923,0),1)=0,"",INDEX(AE$1:AE923,MATCH(J924,J$1:J923,0),1)),"")</f>
        <v/>
      </c>
      <c r="AF924" s="2" t="str">
        <f>IFERROR(IF(INDEX(AF$1:AF923,MATCH(J924,J$1:J923,0),1)=0,"",INDEX(AF$1:AF923,MATCH(J924,J$1:J923,0),1)),"")</f>
        <v/>
      </c>
      <c r="AG924" s="2" t="str">
        <f>IFERROR(IF(INDEX(AG$1:AG923,MATCH(J924,J$1:J923,0),1)=0,"",INDEX(AG$1:AG923,MATCH(J924,J$1:J923,0),1)),"")</f>
        <v/>
      </c>
      <c r="AU924" s="7"/>
      <c r="AW924" s="66"/>
      <c r="AX924" s="66"/>
      <c r="AY924" s="66"/>
      <c r="AZ924" s="78"/>
      <c r="BA924" s="66"/>
      <c r="BB924" s="66"/>
      <c r="BC924" s="4"/>
      <c r="BD924" s="69"/>
      <c r="BG924" s="9"/>
      <c r="BM924" s="7" t="str">
        <f t="shared" ca="1" si="177"/>
        <v/>
      </c>
      <c r="BN924" s="75" t="str">
        <f t="shared" si="178"/>
        <v/>
      </c>
      <c r="BO924" s="75" t="str">
        <f t="shared" si="179"/>
        <v/>
      </c>
      <c r="BT924" s="5"/>
      <c r="BU924" s="4" t="str">
        <f>IF(IFERROR(VLOOKUP(C924,C925:C$1993,1,0),"")="","",COUNTIF(C:C,C924))</f>
        <v/>
      </c>
      <c r="BW924" s="5"/>
      <c r="BX924" s="5"/>
      <c r="BY924" s="5" t="str">
        <f>IF(B924="","",IF(BU924="",1+(MAX(BY$2:BY923)),""))</f>
        <v/>
      </c>
      <c r="BZ924" s="5" t="str">
        <f t="shared" si="180"/>
        <v/>
      </c>
      <c r="CA924" s="5" t="str">
        <f t="shared" si="181"/>
        <v/>
      </c>
      <c r="CB924" s="14" t="str">
        <f t="shared" si="182"/>
        <v/>
      </c>
      <c r="CC924" s="25"/>
      <c r="CD924" s="15"/>
      <c r="CE924" s="5" t="str">
        <f t="shared" si="184"/>
        <v/>
      </c>
      <c r="CG924" s="5"/>
      <c r="CH924" s="5" t="str">
        <f t="shared" si="183"/>
        <v/>
      </c>
      <c r="CI924" s="5" t="str">
        <f>IF(J924="","",IFERROR(IF(VLOOKUP(J924,J$2:J923,1,0)=0,"",""),J924))</f>
        <v/>
      </c>
      <c r="CJ924" s="22" t="str">
        <f>IF(CI924="","",(IFERROR(VLOOKUP(MID(CI924,1,1),$DA$2:DE$28,3,0),0)+IFERROR(VLOOKUP(MID(CI924,2,1),DA$2:DE$28,4,0),0)+IFERROR(VLOOKUP(MID(CI924,3,1),DA$2:DE$28,5,0),0)+(ROW(CI924)/1000000000000)))</f>
        <v/>
      </c>
      <c r="CK924" s="5"/>
      <c r="CL924" s="5">
        <v>923</v>
      </c>
      <c r="CM924" s="5" t="str">
        <f>IFERROR(VLOOKUP(CL924,CH$2:CI2000,2,0),"")</f>
        <v/>
      </c>
      <c r="CN924" s="5"/>
      <c r="CP924" s="5"/>
      <c r="DG924" s="5" t="e">
        <f>IF(REPORTE!AH$2="si",IF(C924=VALUE(REPORTE!C$22),IF(SUM(DG925:DG$1993),CONCATENATE(INT(B924),", "),INT(B924)),""),IF(C924=VALUE(REPORTE!C$21),IF(SUM(DG925:DG$1993),CONCATENATE(INT(B924),", "),INT(B924)),""))</f>
        <v>#VALUE!</v>
      </c>
      <c r="DK924" s="5"/>
      <c r="DL924" s="5"/>
      <c r="DM924" s="5"/>
      <c r="DN924" s="5"/>
    </row>
    <row r="925" spans="1:118" x14ac:dyDescent="0.25">
      <c r="A925" s="4" t="str">
        <f t="shared" ca="1" si="175"/>
        <v/>
      </c>
      <c r="B925" s="3"/>
      <c r="D925" s="1" t="str">
        <f>IFERROR(INDEX('padron cfe'!B:B,MATCH(DATOS!C925,'padron cfe'!A:A,0),1),"")</f>
        <v/>
      </c>
      <c r="H925" s="5" t="str">
        <f>IF(F925="","",IFERROR(CONCATENATE("PEUA",VLOOKUP(ESTADO,REPORTE!AV$2:AW$33,2,0),DIDTRITO_FORM,CADER_FORM,IFERROR(INDEX(BS:BS,MATCH(DAY(F925),BR:BR,0),1),DAY(F925)),IFERROR(INDEX(BS:BS,MATCH(MONTH(F925),BR:BR,0),1),MONTH(F925)),YEAR(F925),G925),""))</f>
        <v/>
      </c>
      <c r="K925" s="2" t="str">
        <f>IFERROR(INDEX('padron cfe'!C:C,MATCH(DATOS!C925,'padron cfe'!A:A,0),1),"")</f>
        <v/>
      </c>
      <c r="L925" s="4" t="str">
        <f>IFERROR(IF(VLOOKUP(J925,J$2:L924,3,0)=0,"",VLOOKUP(J925,J$2:L924,3,0)),"")</f>
        <v/>
      </c>
      <c r="M925" s="4" t="str">
        <f>IFERROR(IF(VLOOKUP(J925,J$2:M924,4,0)=0,"",VLOOKUP(J925,J$2:M924,4,0)),"")</f>
        <v/>
      </c>
      <c r="Q925" s="5" t="str">
        <f t="shared" si="174"/>
        <v/>
      </c>
      <c r="S925"/>
      <c r="T925" s="2" t="str">
        <f>IFERROR(INDEX('padron cfe'!D:D,MATCH(DATOS!C925,'padron cfe'!A:A,0),1),"")</f>
        <v/>
      </c>
      <c r="Y925" s="3"/>
      <c r="AA925" s="4" t="str">
        <f t="shared" si="176"/>
        <v/>
      </c>
      <c r="AE925" s="2" t="str">
        <f>IFERROR(IF(INDEX(AE$1:AE924,MATCH(J925,J$1:J924,0),1)=0,"",INDEX(AE$1:AE924,MATCH(J925,J$1:J924,0),1)),"")</f>
        <v/>
      </c>
      <c r="AF925" s="2" t="str">
        <f>IFERROR(IF(INDEX(AF$1:AF924,MATCH(J925,J$1:J924,0),1)=0,"",INDEX(AF$1:AF924,MATCH(J925,J$1:J924,0),1)),"")</f>
        <v/>
      </c>
      <c r="AG925" s="2" t="str">
        <f>IFERROR(IF(INDEX(AG$1:AG924,MATCH(J925,J$1:J924,0),1)=0,"",INDEX(AG$1:AG924,MATCH(J925,J$1:J924,0),1)),"")</f>
        <v/>
      </c>
      <c r="AU925" s="7"/>
      <c r="AW925" s="66"/>
      <c r="AX925" s="66"/>
      <c r="AY925" s="66"/>
      <c r="AZ925" s="78"/>
      <c r="BA925" s="66"/>
      <c r="BB925" s="66"/>
      <c r="BC925" s="4"/>
      <c r="BD925" s="69"/>
      <c r="BG925" s="9"/>
      <c r="BM925" s="7" t="str">
        <f t="shared" ca="1" si="177"/>
        <v/>
      </c>
      <c r="BN925" s="75" t="str">
        <f t="shared" si="178"/>
        <v/>
      </c>
      <c r="BO925" s="75" t="str">
        <f t="shared" si="179"/>
        <v/>
      </c>
      <c r="BT925" s="5"/>
      <c r="BU925" s="4" t="str">
        <f>IF(IFERROR(VLOOKUP(C925,C926:C$1993,1,0),"")="","",COUNTIF(C:C,C925))</f>
        <v/>
      </c>
      <c r="BW925" s="5"/>
      <c r="BX925" s="5"/>
      <c r="BY925" s="5" t="str">
        <f>IF(B925="","",IF(BU925="",1+(MAX(BY$2:BY924)),""))</f>
        <v/>
      </c>
      <c r="BZ925" s="5" t="str">
        <f t="shared" si="180"/>
        <v/>
      </c>
      <c r="CA925" s="5" t="str">
        <f t="shared" si="181"/>
        <v/>
      </c>
      <c r="CB925" s="14" t="str">
        <f t="shared" si="182"/>
        <v/>
      </c>
      <c r="CC925" s="25"/>
      <c r="CD925" s="15"/>
      <c r="CE925" s="5" t="str">
        <f t="shared" si="184"/>
        <v/>
      </c>
      <c r="CG925" s="5"/>
      <c r="CH925" s="5" t="str">
        <f t="shared" si="183"/>
        <v/>
      </c>
      <c r="CI925" s="5" t="str">
        <f>IF(J925="","",IFERROR(IF(VLOOKUP(J925,J$2:J924,1,0)=0,"",""),J925))</f>
        <v/>
      </c>
      <c r="CJ925" s="22" t="str">
        <f>IF(CI925="","",(IFERROR(VLOOKUP(MID(CI925,1,1),$DA$2:DE$28,3,0),0)+IFERROR(VLOOKUP(MID(CI925,2,1),DA$2:DE$28,4,0),0)+IFERROR(VLOOKUP(MID(CI925,3,1),DA$2:DE$28,5,0),0)+(ROW(CI925)/1000000000000)))</f>
        <v/>
      </c>
      <c r="CK925" s="5"/>
      <c r="CL925" s="5">
        <v>924</v>
      </c>
      <c r="CM925" s="5" t="str">
        <f>IFERROR(VLOOKUP(CL925,CH$2:CI2001,2,0),"")</f>
        <v/>
      </c>
      <c r="CN925" s="5"/>
      <c r="CP925" s="5"/>
      <c r="DG925" s="5" t="e">
        <f>IF(REPORTE!AH$2="si",IF(C925=VALUE(REPORTE!C$22),IF(SUM(DG926:DG$1993),CONCATENATE(INT(B925),", "),INT(B925)),""),IF(C925=VALUE(REPORTE!C$21),IF(SUM(DG926:DG$1993),CONCATENATE(INT(B925),", "),INT(B925)),""))</f>
        <v>#VALUE!</v>
      </c>
      <c r="DH925" s="5"/>
      <c r="DK925" s="5"/>
      <c r="DL925" s="5"/>
      <c r="DM925" s="5"/>
      <c r="DN925" s="5"/>
    </row>
    <row r="926" spans="1:118" x14ac:dyDescent="0.25">
      <c r="A926" s="4" t="str">
        <f t="shared" ca="1" si="175"/>
        <v/>
      </c>
      <c r="B926" s="3"/>
      <c r="D926" s="1" t="str">
        <f>IFERROR(INDEX('padron cfe'!B:B,MATCH(DATOS!C926,'padron cfe'!A:A,0),1),"")</f>
        <v/>
      </c>
      <c r="H926" s="5" t="str">
        <f>IF(F926="","",IFERROR(CONCATENATE("PEUA",VLOOKUP(ESTADO,REPORTE!AV$2:AW$33,2,0),DIDTRITO_FORM,CADER_FORM,IFERROR(INDEX(BS:BS,MATCH(DAY(F926),BR:BR,0),1),DAY(F926)),IFERROR(INDEX(BS:BS,MATCH(MONTH(F926),BR:BR,0),1),MONTH(F926)),YEAR(F926),G926),""))</f>
        <v/>
      </c>
      <c r="K926" s="2" t="str">
        <f>IFERROR(INDEX('padron cfe'!C:C,MATCH(DATOS!C926,'padron cfe'!A:A,0),1),"")</f>
        <v/>
      </c>
      <c r="L926" s="4" t="str">
        <f>IFERROR(IF(VLOOKUP(J926,J$2:L925,3,0)=0,"",VLOOKUP(J926,J$2:L925,3,0)),"")</f>
        <v/>
      </c>
      <c r="M926" s="4" t="str">
        <f>IFERROR(IF(VLOOKUP(J926,J$2:M925,4,0)=0,"",VLOOKUP(J926,J$2:M925,4,0)),"")</f>
        <v/>
      </c>
      <c r="Q926" s="5" t="str">
        <f t="shared" si="174"/>
        <v/>
      </c>
      <c r="S926"/>
      <c r="T926" s="2" t="str">
        <f>IFERROR(INDEX('padron cfe'!D:D,MATCH(DATOS!C926,'padron cfe'!A:A,0),1),"")</f>
        <v/>
      </c>
      <c r="Y926" s="3"/>
      <c r="AA926" s="4" t="str">
        <f t="shared" si="176"/>
        <v/>
      </c>
      <c r="AE926" s="2" t="str">
        <f>IFERROR(IF(INDEX(AE$1:AE925,MATCH(J926,J$1:J925,0),1)=0,"",INDEX(AE$1:AE925,MATCH(J926,J$1:J925,0),1)),"")</f>
        <v/>
      </c>
      <c r="AF926" s="2" t="str">
        <f>IFERROR(IF(INDEX(AF$1:AF925,MATCH(J926,J$1:J925,0),1)=0,"",INDEX(AF$1:AF925,MATCH(J926,J$1:J925,0),1)),"")</f>
        <v/>
      </c>
      <c r="AG926" s="2" t="str">
        <f>IFERROR(IF(INDEX(AG$1:AG925,MATCH(J926,J$1:J925,0),1)=0,"",INDEX(AG$1:AG925,MATCH(J926,J$1:J925,0),1)),"")</f>
        <v/>
      </c>
      <c r="AU926" s="7"/>
      <c r="AW926" s="66"/>
      <c r="AX926" s="66"/>
      <c r="AY926" s="66"/>
      <c r="AZ926" s="78"/>
      <c r="BA926" s="66"/>
      <c r="BB926" s="66"/>
      <c r="BC926" s="4"/>
      <c r="BD926" s="69"/>
      <c r="BG926" s="9"/>
      <c r="BM926" s="7" t="str">
        <f t="shared" ca="1" si="177"/>
        <v/>
      </c>
      <c r="BN926" s="75" t="str">
        <f t="shared" si="178"/>
        <v/>
      </c>
      <c r="BO926" s="75" t="str">
        <f t="shared" si="179"/>
        <v/>
      </c>
      <c r="BT926" s="5"/>
      <c r="BU926" s="4" t="str">
        <f>IF(IFERROR(VLOOKUP(C926,C927:C$1993,1,0),"")="","",COUNTIF(C:C,C926))</f>
        <v/>
      </c>
      <c r="BW926" s="5"/>
      <c r="BX926" s="5"/>
      <c r="BY926" s="5" t="str">
        <f>IF(B926="","",IF(BU926="",1+(MAX(BY$2:BY925)),""))</f>
        <v/>
      </c>
      <c r="BZ926" s="5" t="str">
        <f t="shared" si="180"/>
        <v/>
      </c>
      <c r="CA926" s="5" t="str">
        <f t="shared" si="181"/>
        <v/>
      </c>
      <c r="CB926" s="14" t="str">
        <f t="shared" si="182"/>
        <v/>
      </c>
      <c r="CC926" s="25"/>
      <c r="CD926" s="15"/>
      <c r="CE926" s="5" t="str">
        <f t="shared" si="184"/>
        <v/>
      </c>
      <c r="CG926" s="5"/>
      <c r="CH926" s="5" t="str">
        <f t="shared" si="183"/>
        <v/>
      </c>
      <c r="CI926" s="5" t="str">
        <f>IF(J926="","",IFERROR(IF(VLOOKUP(J926,J$2:J925,1,0)=0,"",""),J926))</f>
        <v/>
      </c>
      <c r="CJ926" s="22" t="str">
        <f>IF(CI926="","",(IFERROR(VLOOKUP(MID(CI926,1,1),$DA$2:DE$28,3,0),0)+IFERROR(VLOOKUP(MID(CI926,2,1),DA$2:DE$28,4,0),0)+IFERROR(VLOOKUP(MID(CI926,3,1),DA$2:DE$28,5,0),0)+(ROW(CI926)/1000000000000)))</f>
        <v/>
      </c>
      <c r="CK926" s="5"/>
      <c r="CL926" s="5">
        <v>925</v>
      </c>
      <c r="CM926" s="5" t="str">
        <f>IFERROR(VLOOKUP(CL926,CH$2:CI2002,2,0),"")</f>
        <v/>
      </c>
      <c r="CN926" s="5"/>
      <c r="CP926" s="5"/>
      <c r="DG926" s="5" t="e">
        <f>IF(REPORTE!AH$2="si",IF(C926=VALUE(REPORTE!C$22),IF(SUM(DG927:DG$1993),CONCATENATE(INT(B926),", "),INT(B926)),""),IF(C926=VALUE(REPORTE!C$21),IF(SUM(DG927:DG$1993),CONCATENATE(INT(B926),", "),INT(B926)),""))</f>
        <v>#VALUE!</v>
      </c>
      <c r="DH926" s="5" t="e">
        <f>CONCATENATE(DG926,DG927,DG928,DG929,DG930,DG931,DG932,DG933,DG934,DG935,DG936,DG937,DG938,DG939,DG940,DG941,DG942,DG943,DG944,DG945,DG946,DG947,DG948,DG949,DG950,DG951,DG952,DG953,DG954,DG955,DG956,DG957,DG958,DG959,DG960,DG961,DG962,DG963,DG964,DG965,DG966,DG967)</f>
        <v>#VALUE!</v>
      </c>
      <c r="DK926" s="5"/>
      <c r="DL926" s="5"/>
      <c r="DM926" s="5"/>
      <c r="DN926" s="5"/>
    </row>
    <row r="927" spans="1:118" x14ac:dyDescent="0.25">
      <c r="A927" s="4" t="str">
        <f t="shared" ca="1" si="175"/>
        <v/>
      </c>
      <c r="B927" s="3"/>
      <c r="D927" s="1" t="str">
        <f>IFERROR(INDEX('padron cfe'!B:B,MATCH(DATOS!C927,'padron cfe'!A:A,0),1),"")</f>
        <v/>
      </c>
      <c r="H927" s="5" t="str">
        <f>IF(F927="","",IFERROR(CONCATENATE("PEUA",VLOOKUP(ESTADO,REPORTE!AV$2:AW$33,2,0),DIDTRITO_FORM,CADER_FORM,IFERROR(INDEX(BS:BS,MATCH(DAY(F927),BR:BR,0),1),DAY(F927)),IFERROR(INDEX(BS:BS,MATCH(MONTH(F927),BR:BR,0),1),MONTH(F927)),YEAR(F927),G927),""))</f>
        <v/>
      </c>
      <c r="K927" s="2" t="str">
        <f>IFERROR(INDEX('padron cfe'!C:C,MATCH(DATOS!C927,'padron cfe'!A:A,0),1),"")</f>
        <v/>
      </c>
      <c r="L927" s="4" t="str">
        <f>IFERROR(IF(VLOOKUP(J927,J$2:L926,3,0)=0,"",VLOOKUP(J927,J$2:L926,3,0)),"")</f>
        <v/>
      </c>
      <c r="M927" s="4" t="str">
        <f>IFERROR(IF(VLOOKUP(J927,J$2:M926,4,0)=0,"",VLOOKUP(J927,J$2:M926,4,0)),"")</f>
        <v/>
      </c>
      <c r="Q927" s="5" t="str">
        <f t="shared" si="174"/>
        <v/>
      </c>
      <c r="S927"/>
      <c r="T927" s="2" t="str">
        <f>IFERROR(INDEX('padron cfe'!D:D,MATCH(DATOS!C927,'padron cfe'!A:A,0),1),"")</f>
        <v/>
      </c>
      <c r="Y927" s="3"/>
      <c r="AA927" s="4" t="str">
        <f t="shared" si="176"/>
        <v/>
      </c>
      <c r="AE927" s="2" t="str">
        <f>IFERROR(IF(INDEX(AE$1:AE926,MATCH(J927,J$1:J926,0),1)=0,"",INDEX(AE$1:AE926,MATCH(J927,J$1:J926,0),1)),"")</f>
        <v/>
      </c>
      <c r="AF927" s="2" t="str">
        <f>IFERROR(IF(INDEX(AF$1:AF926,MATCH(J927,J$1:J926,0),1)=0,"",INDEX(AF$1:AF926,MATCH(J927,J$1:J926,0),1)),"")</f>
        <v/>
      </c>
      <c r="AG927" s="2" t="str">
        <f>IFERROR(IF(INDEX(AG$1:AG926,MATCH(J927,J$1:J926,0),1)=0,"",INDEX(AG$1:AG926,MATCH(J927,J$1:J926,0),1)),"")</f>
        <v/>
      </c>
      <c r="AU927" s="7"/>
      <c r="AW927" s="66"/>
      <c r="AX927" s="66"/>
      <c r="AY927" s="66"/>
      <c r="AZ927" s="78"/>
      <c r="BA927" s="66"/>
      <c r="BB927" s="66"/>
      <c r="BC927" s="4"/>
      <c r="BD927" s="69"/>
      <c r="BG927" s="9"/>
      <c r="BM927" s="7" t="str">
        <f t="shared" ca="1" si="177"/>
        <v/>
      </c>
      <c r="BN927" s="75" t="str">
        <f t="shared" si="178"/>
        <v/>
      </c>
      <c r="BO927" s="75" t="str">
        <f t="shared" si="179"/>
        <v/>
      </c>
      <c r="BT927" s="5"/>
      <c r="BU927" s="4" t="str">
        <f>IF(IFERROR(VLOOKUP(C927,C928:C$1993,1,0),"")="","",COUNTIF(C:C,C927))</f>
        <v/>
      </c>
      <c r="BW927" s="5"/>
      <c r="BX927" s="5"/>
      <c r="BY927" s="5" t="str">
        <f>IF(B927="","",IF(BU927="",1+(MAX(BY$2:BY926)),""))</f>
        <v/>
      </c>
      <c r="BZ927" s="5" t="str">
        <f t="shared" si="180"/>
        <v/>
      </c>
      <c r="CA927" s="5" t="str">
        <f t="shared" si="181"/>
        <v/>
      </c>
      <c r="CB927" s="14" t="str">
        <f t="shared" si="182"/>
        <v/>
      </c>
      <c r="CC927" s="25"/>
      <c r="CD927" s="15"/>
      <c r="CE927" s="5" t="str">
        <f t="shared" si="184"/>
        <v/>
      </c>
      <c r="CG927" s="5"/>
      <c r="CH927" s="5" t="str">
        <f t="shared" si="183"/>
        <v/>
      </c>
      <c r="CI927" s="5" t="str">
        <f>IF(J927="","",IFERROR(IF(VLOOKUP(J927,J$2:J926,1,0)=0,"",""),J927))</f>
        <v/>
      </c>
      <c r="CJ927" s="22" t="str">
        <f>IF(CI927="","",(IFERROR(VLOOKUP(MID(CI927,1,1),$DA$2:DE$28,3,0),0)+IFERROR(VLOOKUP(MID(CI927,2,1),DA$2:DE$28,4,0),0)+IFERROR(VLOOKUP(MID(CI927,3,1),DA$2:DE$28,5,0),0)+(ROW(CI927)/1000000000000)))</f>
        <v/>
      </c>
      <c r="CK927" s="5"/>
      <c r="CL927" s="5">
        <v>926</v>
      </c>
      <c r="CM927" s="5" t="str">
        <f>IFERROR(VLOOKUP(CL927,CH$2:CI2003,2,0),"")</f>
        <v/>
      </c>
      <c r="CN927" s="5"/>
      <c r="CP927" s="5"/>
      <c r="DG927" s="5" t="e">
        <f>IF(REPORTE!AH$2="si",IF(C927=VALUE(REPORTE!C$22),IF(SUM(DG928:DG$1993),CONCATENATE(INT(B927),", "),INT(B927)),""),IF(C927=VALUE(REPORTE!C$21),IF(SUM(DG928:DG$1993),CONCATENATE(INT(B927),", "),INT(B927)),""))</f>
        <v>#VALUE!</v>
      </c>
      <c r="DK927" s="5"/>
      <c r="DL927" s="5"/>
      <c r="DM927" s="5"/>
      <c r="DN927" s="5"/>
    </row>
    <row r="928" spans="1:118" x14ac:dyDescent="0.25">
      <c r="A928" s="4" t="str">
        <f t="shared" ca="1" si="175"/>
        <v/>
      </c>
      <c r="B928" s="3"/>
      <c r="D928" s="1" t="str">
        <f>IFERROR(INDEX('padron cfe'!B:B,MATCH(DATOS!C928,'padron cfe'!A:A,0),1),"")</f>
        <v/>
      </c>
      <c r="H928" s="5" t="str">
        <f>IF(F928="","",IFERROR(CONCATENATE("PEUA",VLOOKUP(ESTADO,REPORTE!AV$2:AW$33,2,0),DIDTRITO_FORM,CADER_FORM,IFERROR(INDEX(BS:BS,MATCH(DAY(F928),BR:BR,0),1),DAY(F928)),IFERROR(INDEX(BS:BS,MATCH(MONTH(F928),BR:BR,0),1),MONTH(F928)),YEAR(F928),G928),""))</f>
        <v/>
      </c>
      <c r="K928" s="2" t="str">
        <f>IFERROR(INDEX('padron cfe'!C:C,MATCH(DATOS!C928,'padron cfe'!A:A,0),1),"")</f>
        <v/>
      </c>
      <c r="L928" s="4" t="str">
        <f>IFERROR(IF(VLOOKUP(J928,J$2:L927,3,0)=0,"",VLOOKUP(J928,J$2:L927,3,0)),"")</f>
        <v/>
      </c>
      <c r="M928" s="4" t="str">
        <f>IFERROR(IF(VLOOKUP(J928,J$2:M927,4,0)=0,"",VLOOKUP(J928,J$2:M927,4,0)),"")</f>
        <v/>
      </c>
      <c r="Q928" s="5" t="str">
        <f t="shared" si="174"/>
        <v/>
      </c>
      <c r="S928"/>
      <c r="T928" s="2" t="str">
        <f>IFERROR(INDEX('padron cfe'!D:D,MATCH(DATOS!C928,'padron cfe'!A:A,0),1),"")</f>
        <v/>
      </c>
      <c r="Y928" s="3"/>
      <c r="AA928" s="4" t="str">
        <f t="shared" si="176"/>
        <v/>
      </c>
      <c r="AE928" s="2" t="str">
        <f>IFERROR(IF(INDEX(AE$1:AE927,MATCH(J928,J$1:J927,0),1)=0,"",INDEX(AE$1:AE927,MATCH(J928,J$1:J927,0),1)),"")</f>
        <v/>
      </c>
      <c r="AF928" s="2" t="str">
        <f>IFERROR(IF(INDEX(AF$1:AF927,MATCH(J928,J$1:J927,0),1)=0,"",INDEX(AF$1:AF927,MATCH(J928,J$1:J927,0),1)),"")</f>
        <v/>
      </c>
      <c r="AG928" s="2" t="str">
        <f>IFERROR(IF(INDEX(AG$1:AG927,MATCH(J928,J$1:J927,0),1)=0,"",INDEX(AG$1:AG927,MATCH(J928,J$1:J927,0),1)),"")</f>
        <v/>
      </c>
      <c r="AU928" s="7"/>
      <c r="AW928" s="66"/>
      <c r="AX928" s="66"/>
      <c r="AY928" s="66"/>
      <c r="AZ928" s="78"/>
      <c r="BA928" s="66"/>
      <c r="BB928" s="66"/>
      <c r="BC928" s="4"/>
      <c r="BD928" s="69"/>
      <c r="BG928" s="9"/>
      <c r="BM928" s="7" t="str">
        <f t="shared" ca="1" si="177"/>
        <v/>
      </c>
      <c r="BN928" s="75" t="str">
        <f t="shared" si="178"/>
        <v/>
      </c>
      <c r="BO928" s="75" t="str">
        <f t="shared" si="179"/>
        <v/>
      </c>
      <c r="BT928" s="5"/>
      <c r="BU928" s="4" t="str">
        <f>IF(IFERROR(VLOOKUP(C928,C929:C$1993,1,0),"")="","",COUNTIF(C:C,C928))</f>
        <v/>
      </c>
      <c r="BW928" s="5"/>
      <c r="BX928" s="5"/>
      <c r="BY928" s="5" t="str">
        <f>IF(B928="","",IF(BU928="",1+(MAX(BY$2:BY927)),""))</f>
        <v/>
      </c>
      <c r="BZ928" s="5" t="str">
        <f t="shared" si="180"/>
        <v/>
      </c>
      <c r="CA928" s="5" t="str">
        <f t="shared" si="181"/>
        <v/>
      </c>
      <c r="CB928" s="14" t="str">
        <f t="shared" si="182"/>
        <v/>
      </c>
      <c r="CC928" s="25"/>
      <c r="CD928" s="15"/>
      <c r="CE928" s="5" t="str">
        <f t="shared" si="184"/>
        <v/>
      </c>
      <c r="CG928" s="5"/>
      <c r="CH928" s="5" t="str">
        <f t="shared" si="183"/>
        <v/>
      </c>
      <c r="CI928" s="5" t="str">
        <f>IF(J928="","",IFERROR(IF(VLOOKUP(J928,J$2:J927,1,0)=0,"",""),J928))</f>
        <v/>
      </c>
      <c r="CJ928" s="22" t="str">
        <f>IF(CI928="","",(IFERROR(VLOOKUP(MID(CI928,1,1),$DA$2:DE$28,3,0),0)+IFERROR(VLOOKUP(MID(CI928,2,1),DA$2:DE$28,4,0),0)+IFERROR(VLOOKUP(MID(CI928,3,1),DA$2:DE$28,5,0),0)+(ROW(CI928)/1000000000000)))</f>
        <v/>
      </c>
      <c r="CK928" s="5"/>
      <c r="CL928" s="5">
        <v>927</v>
      </c>
      <c r="CM928" s="5" t="str">
        <f>IFERROR(VLOOKUP(CL928,CH$2:CI2004,2,0),"")</f>
        <v/>
      </c>
      <c r="CN928" s="5"/>
      <c r="CP928" s="5"/>
      <c r="DG928" s="5" t="e">
        <f>IF(REPORTE!AH$2="si",IF(C928=VALUE(REPORTE!C$22),IF(SUM(DG929:DG$1993),CONCATENATE(INT(B928),", "),INT(B928)),""),IF(C928=VALUE(REPORTE!C$21),IF(SUM(DG929:DG$1993),CONCATENATE(INT(B928),", "),INT(B928)),""))</f>
        <v>#VALUE!</v>
      </c>
      <c r="DK928" s="5"/>
      <c r="DL928" s="5"/>
      <c r="DM928" s="5"/>
      <c r="DN928" s="5"/>
    </row>
    <row r="929" spans="1:118" x14ac:dyDescent="0.25">
      <c r="A929" s="4" t="str">
        <f t="shared" ca="1" si="175"/>
        <v/>
      </c>
      <c r="B929" s="3"/>
      <c r="D929" s="1" t="str">
        <f>IFERROR(INDEX('padron cfe'!B:B,MATCH(DATOS!C929,'padron cfe'!A:A,0),1),"")</f>
        <v/>
      </c>
      <c r="H929" s="5" t="str">
        <f>IF(F929="","",IFERROR(CONCATENATE("PEUA",VLOOKUP(ESTADO,REPORTE!AV$2:AW$33,2,0),DIDTRITO_FORM,CADER_FORM,IFERROR(INDEX(BS:BS,MATCH(DAY(F929),BR:BR,0),1),DAY(F929)),IFERROR(INDEX(BS:BS,MATCH(MONTH(F929),BR:BR,0),1),MONTH(F929)),YEAR(F929),G929),""))</f>
        <v/>
      </c>
      <c r="K929" s="2" t="str">
        <f>IFERROR(INDEX('padron cfe'!C:C,MATCH(DATOS!C929,'padron cfe'!A:A,0),1),"")</f>
        <v/>
      </c>
      <c r="L929" s="4" t="str">
        <f>IFERROR(IF(VLOOKUP(J929,J$2:L928,3,0)=0,"",VLOOKUP(J929,J$2:L928,3,0)),"")</f>
        <v/>
      </c>
      <c r="M929" s="4" t="str">
        <f>IFERROR(IF(VLOOKUP(J929,J$2:M928,4,0)=0,"",VLOOKUP(J929,J$2:M928,4,0)),"")</f>
        <v/>
      </c>
      <c r="Q929" s="5" t="str">
        <f t="shared" si="174"/>
        <v/>
      </c>
      <c r="S929"/>
      <c r="T929" s="2" t="str">
        <f>IFERROR(INDEX('padron cfe'!D:D,MATCH(DATOS!C929,'padron cfe'!A:A,0),1),"")</f>
        <v/>
      </c>
      <c r="Y929" s="3"/>
      <c r="AA929" s="4" t="str">
        <f t="shared" si="176"/>
        <v/>
      </c>
      <c r="AE929" s="2" t="str">
        <f>IFERROR(IF(INDEX(AE$1:AE928,MATCH(J929,J$1:J928,0),1)=0,"",INDEX(AE$1:AE928,MATCH(J929,J$1:J928,0),1)),"")</f>
        <v/>
      </c>
      <c r="AF929" s="2" t="str">
        <f>IFERROR(IF(INDEX(AF$1:AF928,MATCH(J929,J$1:J928,0),1)=0,"",INDEX(AF$1:AF928,MATCH(J929,J$1:J928,0),1)),"")</f>
        <v/>
      </c>
      <c r="AG929" s="2" t="str">
        <f>IFERROR(IF(INDEX(AG$1:AG928,MATCH(J929,J$1:J928,0),1)=0,"",INDEX(AG$1:AG928,MATCH(J929,J$1:J928,0),1)),"")</f>
        <v/>
      </c>
      <c r="AU929" s="7"/>
      <c r="AW929" s="66"/>
      <c r="AX929" s="66"/>
      <c r="AY929" s="66"/>
      <c r="AZ929" s="78"/>
      <c r="BA929" s="66"/>
      <c r="BB929" s="66"/>
      <c r="BC929" s="4"/>
      <c r="BD929" s="69"/>
      <c r="BG929" s="9"/>
      <c r="BM929" s="7" t="str">
        <f t="shared" ca="1" si="177"/>
        <v/>
      </c>
      <c r="BN929" s="75" t="str">
        <f t="shared" si="178"/>
        <v/>
      </c>
      <c r="BO929" s="75" t="str">
        <f t="shared" si="179"/>
        <v/>
      </c>
      <c r="BT929" s="5"/>
      <c r="BU929" s="4" t="str">
        <f>IF(IFERROR(VLOOKUP(C929,C930:C$1993,1,0),"")="","",COUNTIF(C:C,C929))</f>
        <v/>
      </c>
      <c r="BW929" s="5"/>
      <c r="BX929" s="5"/>
      <c r="BY929" s="5" t="str">
        <f>IF(B929="","",IF(BU929="",1+(MAX(BY$2:BY928)),""))</f>
        <v/>
      </c>
      <c r="BZ929" s="5" t="str">
        <f t="shared" si="180"/>
        <v/>
      </c>
      <c r="CA929" s="5" t="str">
        <f t="shared" si="181"/>
        <v/>
      </c>
      <c r="CB929" s="14" t="str">
        <f t="shared" si="182"/>
        <v/>
      </c>
      <c r="CC929" s="25"/>
      <c r="CD929" s="15"/>
      <c r="CE929" s="5" t="str">
        <f t="shared" si="184"/>
        <v/>
      </c>
      <c r="CG929" s="5"/>
      <c r="CH929" s="5" t="str">
        <f t="shared" si="183"/>
        <v/>
      </c>
      <c r="CI929" s="5" t="str">
        <f>IF(J929="","",IFERROR(IF(VLOOKUP(J929,J$2:J928,1,0)=0,"",""),J929))</f>
        <v/>
      </c>
      <c r="CJ929" s="22" t="str">
        <f>IF(CI929="","",(IFERROR(VLOOKUP(MID(CI929,1,1),$DA$2:DE$28,3,0),0)+IFERROR(VLOOKUP(MID(CI929,2,1),DA$2:DE$28,4,0),0)+IFERROR(VLOOKUP(MID(CI929,3,1),DA$2:DE$28,5,0),0)+(ROW(CI929)/1000000000000)))</f>
        <v/>
      </c>
      <c r="CK929" s="5"/>
      <c r="CL929" s="5">
        <v>928</v>
      </c>
      <c r="CM929" s="5" t="str">
        <f>IFERROR(VLOOKUP(CL929,CH$2:CI2005,2,0),"")</f>
        <v/>
      </c>
      <c r="CN929" s="5"/>
      <c r="CP929" s="5"/>
      <c r="DG929" s="5" t="e">
        <f>IF(REPORTE!AH$2="si",IF(C929=VALUE(REPORTE!C$22),IF(SUM(DG930:DG$1993),CONCATENATE(INT(B929),", "),INT(B929)),""),IF(C929=VALUE(REPORTE!C$21),IF(SUM(DG930:DG$1993),CONCATENATE(INT(B929),", "),INT(B929)),""))</f>
        <v>#VALUE!</v>
      </c>
      <c r="DK929" s="5"/>
      <c r="DL929" s="5"/>
      <c r="DM929" s="5"/>
      <c r="DN929" s="5"/>
    </row>
    <row r="930" spans="1:118" x14ac:dyDescent="0.25">
      <c r="A930" s="4" t="str">
        <f t="shared" ca="1" si="175"/>
        <v/>
      </c>
      <c r="B930" s="3"/>
      <c r="D930" s="1" t="str">
        <f>IFERROR(INDEX('padron cfe'!B:B,MATCH(DATOS!C930,'padron cfe'!A:A,0),1),"")</f>
        <v/>
      </c>
      <c r="H930" s="5" t="str">
        <f>IF(F930="","",IFERROR(CONCATENATE("PEUA",VLOOKUP(ESTADO,REPORTE!AV$2:AW$33,2,0),DIDTRITO_FORM,CADER_FORM,IFERROR(INDEX(BS:BS,MATCH(DAY(F930),BR:BR,0),1),DAY(F930)),IFERROR(INDEX(BS:BS,MATCH(MONTH(F930),BR:BR,0),1),MONTH(F930)),YEAR(F930),G930),""))</f>
        <v/>
      </c>
      <c r="K930" s="2" t="str">
        <f>IFERROR(INDEX('padron cfe'!C:C,MATCH(DATOS!C930,'padron cfe'!A:A,0),1),"")</f>
        <v/>
      </c>
      <c r="L930" s="4" t="str">
        <f>IFERROR(IF(VLOOKUP(J930,J$2:L929,3,0)=0,"",VLOOKUP(J930,J$2:L929,3,0)),"")</f>
        <v/>
      </c>
      <c r="M930" s="4" t="str">
        <f>IFERROR(IF(VLOOKUP(J930,J$2:M929,4,0)=0,"",VLOOKUP(J930,J$2:M929,4,0)),"")</f>
        <v/>
      </c>
      <c r="Q930" s="5" t="str">
        <f t="shared" si="174"/>
        <v/>
      </c>
      <c r="S930"/>
      <c r="T930" s="2" t="str">
        <f>IFERROR(INDEX('padron cfe'!D:D,MATCH(DATOS!C930,'padron cfe'!A:A,0),1),"")</f>
        <v/>
      </c>
      <c r="Y930" s="3"/>
      <c r="AA930" s="4" t="str">
        <f t="shared" si="176"/>
        <v/>
      </c>
      <c r="AE930" s="2" t="str">
        <f>IFERROR(IF(INDEX(AE$1:AE929,MATCH(J930,J$1:J929,0),1)=0,"",INDEX(AE$1:AE929,MATCH(J930,J$1:J929,0),1)),"")</f>
        <v/>
      </c>
      <c r="AF930" s="2" t="str">
        <f>IFERROR(IF(INDEX(AF$1:AF929,MATCH(J930,J$1:J929,0),1)=0,"",INDEX(AF$1:AF929,MATCH(J930,J$1:J929,0),1)),"")</f>
        <v/>
      </c>
      <c r="AG930" s="2" t="str">
        <f>IFERROR(IF(INDEX(AG$1:AG929,MATCH(J930,J$1:J929,0),1)=0,"",INDEX(AG$1:AG929,MATCH(J930,J$1:J929,0),1)),"")</f>
        <v/>
      </c>
      <c r="AU930" s="7"/>
      <c r="AW930" s="66"/>
      <c r="AX930" s="66"/>
      <c r="AY930" s="66"/>
      <c r="AZ930" s="78"/>
      <c r="BA930" s="66"/>
      <c r="BB930" s="66"/>
      <c r="BC930" s="4"/>
      <c r="BD930" s="69"/>
      <c r="BG930" s="9"/>
      <c r="BM930" s="7" t="str">
        <f t="shared" ca="1" si="177"/>
        <v/>
      </c>
      <c r="BN930" s="75" t="str">
        <f t="shared" si="178"/>
        <v/>
      </c>
      <c r="BO930" s="75" t="str">
        <f t="shared" si="179"/>
        <v/>
      </c>
      <c r="BT930" s="5"/>
      <c r="BU930" s="4" t="str">
        <f>IF(IFERROR(VLOOKUP(C930,C931:C$1993,1,0),"")="","",COUNTIF(C:C,C930))</f>
        <v/>
      </c>
      <c r="BW930" s="5"/>
      <c r="BX930" s="5"/>
      <c r="BY930" s="5" t="str">
        <f>IF(B930="","",IF(BU930="",1+(MAX(BY$2:BY929)),""))</f>
        <v/>
      </c>
      <c r="BZ930" s="5" t="str">
        <f t="shared" si="180"/>
        <v/>
      </c>
      <c r="CA930" s="5" t="str">
        <f t="shared" si="181"/>
        <v/>
      </c>
      <c r="CB930" s="14" t="str">
        <f t="shared" si="182"/>
        <v/>
      </c>
      <c r="CC930" s="25"/>
      <c r="CD930" s="15"/>
      <c r="CE930" s="5" t="str">
        <f t="shared" si="184"/>
        <v/>
      </c>
      <c r="CG930" s="5"/>
      <c r="CH930" s="5" t="str">
        <f t="shared" si="183"/>
        <v/>
      </c>
      <c r="CI930" s="5" t="str">
        <f>IF(J930="","",IFERROR(IF(VLOOKUP(J930,J$2:J929,1,0)=0,"",""),J930))</f>
        <v/>
      </c>
      <c r="CJ930" s="22" t="str">
        <f>IF(CI930="","",(IFERROR(VLOOKUP(MID(CI930,1,1),$DA$2:DE$28,3,0),0)+IFERROR(VLOOKUP(MID(CI930,2,1),DA$2:DE$28,4,0),0)+IFERROR(VLOOKUP(MID(CI930,3,1),DA$2:DE$28,5,0),0)+(ROW(CI930)/1000000000000)))</f>
        <v/>
      </c>
      <c r="CK930" s="5"/>
      <c r="CL930" s="5">
        <v>929</v>
      </c>
      <c r="CM930" s="5" t="str">
        <f>IFERROR(VLOOKUP(CL930,CH$2:CI2006,2,0),"")</f>
        <v/>
      </c>
      <c r="CN930" s="5"/>
      <c r="CP930" s="5"/>
      <c r="DG930" s="5" t="e">
        <f>IF(REPORTE!AH$2="si",IF(C930=VALUE(REPORTE!C$22),IF(SUM(DG931:DG$1993),CONCATENATE(INT(B930),", "),INT(B930)),""),IF(C930=VALUE(REPORTE!C$21),IF(SUM(DG931:DG$1993),CONCATENATE(INT(B930),", "),INT(B930)),""))</f>
        <v>#VALUE!</v>
      </c>
      <c r="DK930" s="5"/>
      <c r="DL930" s="5"/>
      <c r="DM930" s="5"/>
      <c r="DN930" s="5"/>
    </row>
    <row r="931" spans="1:118" x14ac:dyDescent="0.25">
      <c r="A931" s="4" t="str">
        <f t="shared" ca="1" si="175"/>
        <v/>
      </c>
      <c r="B931" s="3"/>
      <c r="D931" s="1" t="str">
        <f>IFERROR(INDEX('padron cfe'!B:B,MATCH(DATOS!C931,'padron cfe'!A:A,0),1),"")</f>
        <v/>
      </c>
      <c r="H931" s="5" t="str">
        <f>IF(F931="","",IFERROR(CONCATENATE("PEUA",VLOOKUP(ESTADO,REPORTE!AV$2:AW$33,2,0),DIDTRITO_FORM,CADER_FORM,IFERROR(INDEX(BS:BS,MATCH(DAY(F931),BR:BR,0),1),DAY(F931)),IFERROR(INDEX(BS:BS,MATCH(MONTH(F931),BR:BR,0),1),MONTH(F931)),YEAR(F931),G931),""))</f>
        <v/>
      </c>
      <c r="K931" s="2" t="str">
        <f>IFERROR(INDEX('padron cfe'!C:C,MATCH(DATOS!C931,'padron cfe'!A:A,0),1),"")</f>
        <v/>
      </c>
      <c r="L931" s="4" t="str">
        <f>IFERROR(IF(VLOOKUP(J931,J$2:L930,3,0)=0,"",VLOOKUP(J931,J$2:L930,3,0)),"")</f>
        <v/>
      </c>
      <c r="M931" s="4" t="str">
        <f>IFERROR(IF(VLOOKUP(J931,J$2:M930,4,0)=0,"",VLOOKUP(J931,J$2:M930,4,0)),"")</f>
        <v/>
      </c>
      <c r="Q931" s="5" t="str">
        <f t="shared" si="174"/>
        <v/>
      </c>
      <c r="S931"/>
      <c r="T931" s="2" t="str">
        <f>IFERROR(INDEX('padron cfe'!D:D,MATCH(DATOS!C931,'padron cfe'!A:A,0),1),"")</f>
        <v/>
      </c>
      <c r="Y931" s="3"/>
      <c r="AA931" s="4" t="str">
        <f t="shared" si="176"/>
        <v/>
      </c>
      <c r="AE931" s="2" t="str">
        <f>IFERROR(IF(INDEX(AE$1:AE930,MATCH(J931,J$1:J930,0),1)=0,"",INDEX(AE$1:AE930,MATCH(J931,J$1:J930,0),1)),"")</f>
        <v/>
      </c>
      <c r="AF931" s="2" t="str">
        <f>IFERROR(IF(INDEX(AF$1:AF930,MATCH(J931,J$1:J930,0),1)=0,"",INDEX(AF$1:AF930,MATCH(J931,J$1:J930,0),1)),"")</f>
        <v/>
      </c>
      <c r="AG931" s="2" t="str">
        <f>IFERROR(IF(INDEX(AG$1:AG930,MATCH(J931,J$1:J930,0),1)=0,"",INDEX(AG$1:AG930,MATCH(J931,J$1:J930,0),1)),"")</f>
        <v/>
      </c>
      <c r="AU931" s="7"/>
      <c r="AW931" s="66"/>
      <c r="AX931" s="66"/>
      <c r="AY931" s="66"/>
      <c r="AZ931" s="78"/>
      <c r="BA931" s="66"/>
      <c r="BB931" s="66"/>
      <c r="BC931" s="4"/>
      <c r="BD931" s="69"/>
      <c r="BG931" s="9"/>
      <c r="BM931" s="7" t="str">
        <f t="shared" ca="1" si="177"/>
        <v/>
      </c>
      <c r="BN931" s="75" t="str">
        <f t="shared" si="178"/>
        <v/>
      </c>
      <c r="BO931" s="75" t="str">
        <f t="shared" si="179"/>
        <v/>
      </c>
      <c r="BT931" s="5"/>
      <c r="BU931" s="4" t="str">
        <f>IF(IFERROR(VLOOKUP(C931,C932:C$1993,1,0),"")="","",COUNTIF(C:C,C931))</f>
        <v/>
      </c>
      <c r="BW931" s="5"/>
      <c r="BX931" s="5"/>
      <c r="BY931" s="5" t="str">
        <f>IF(B931="","",IF(BU931="",1+(MAX(BY$2:BY930)),""))</f>
        <v/>
      </c>
      <c r="BZ931" s="5" t="str">
        <f t="shared" si="180"/>
        <v/>
      </c>
      <c r="CA931" s="5" t="str">
        <f t="shared" si="181"/>
        <v/>
      </c>
      <c r="CB931" s="14" t="str">
        <f t="shared" si="182"/>
        <v/>
      </c>
      <c r="CC931" s="25"/>
      <c r="CD931" s="15"/>
      <c r="CE931" s="5" t="str">
        <f t="shared" si="184"/>
        <v/>
      </c>
      <c r="CG931" s="5"/>
      <c r="CH931" s="5" t="str">
        <f t="shared" si="183"/>
        <v/>
      </c>
      <c r="CI931" s="5" t="str">
        <f>IF(J931="","",IFERROR(IF(VLOOKUP(J931,J$2:J930,1,0)=0,"",""),J931))</f>
        <v/>
      </c>
      <c r="CJ931" s="22" t="str">
        <f>IF(CI931="","",(IFERROR(VLOOKUP(MID(CI931,1,1),$DA$2:DE$28,3,0),0)+IFERROR(VLOOKUP(MID(CI931,2,1),DA$2:DE$28,4,0),0)+IFERROR(VLOOKUP(MID(CI931,3,1),DA$2:DE$28,5,0),0)+(ROW(CI931)/1000000000000)))</f>
        <v/>
      </c>
      <c r="CK931" s="5"/>
      <c r="CL931" s="5">
        <v>930</v>
      </c>
      <c r="CM931" s="5" t="str">
        <f>IFERROR(VLOOKUP(CL931,CH$2:CI2007,2,0),"")</f>
        <v/>
      </c>
      <c r="CN931" s="5"/>
      <c r="CP931" s="5"/>
      <c r="DG931" s="5" t="e">
        <f>IF(REPORTE!AH$2="si",IF(C931=VALUE(REPORTE!C$22),IF(SUM(DG932:DG$1993),CONCATENATE(INT(B931),", "),INT(B931)),""),IF(C931=VALUE(REPORTE!C$21),IF(SUM(DG932:DG$1993),CONCATENATE(INT(B931),", "),INT(B931)),""))</f>
        <v>#VALUE!</v>
      </c>
      <c r="DK931" s="5"/>
      <c r="DL931" s="5"/>
      <c r="DM931" s="5"/>
      <c r="DN931" s="5"/>
    </row>
    <row r="932" spans="1:118" x14ac:dyDescent="0.25">
      <c r="A932" s="4" t="str">
        <f t="shared" ca="1" si="175"/>
        <v/>
      </c>
      <c r="B932" s="3"/>
      <c r="D932" s="1" t="str">
        <f>IFERROR(INDEX('padron cfe'!B:B,MATCH(DATOS!C932,'padron cfe'!A:A,0),1),"")</f>
        <v/>
      </c>
      <c r="H932" s="5" t="str">
        <f>IF(F932="","",IFERROR(CONCATENATE("PEUA",VLOOKUP(ESTADO,REPORTE!AV$2:AW$33,2,0),DIDTRITO_FORM,CADER_FORM,IFERROR(INDEX(BS:BS,MATCH(DAY(F932),BR:BR,0),1),DAY(F932)),IFERROR(INDEX(BS:BS,MATCH(MONTH(F932),BR:BR,0),1),MONTH(F932)),YEAR(F932),G932),""))</f>
        <v/>
      </c>
      <c r="K932" s="2" t="str">
        <f>IFERROR(INDEX('padron cfe'!C:C,MATCH(DATOS!C932,'padron cfe'!A:A,0),1),"")</f>
        <v/>
      </c>
      <c r="L932" s="4" t="str">
        <f>IFERROR(IF(VLOOKUP(J932,J$2:L931,3,0)=0,"",VLOOKUP(J932,J$2:L931,3,0)),"")</f>
        <v/>
      </c>
      <c r="M932" s="4" t="str">
        <f>IFERROR(IF(VLOOKUP(J932,J$2:M931,4,0)=0,"",VLOOKUP(J932,J$2:M931,4,0)),"")</f>
        <v/>
      </c>
      <c r="Q932" s="5" t="str">
        <f t="shared" si="174"/>
        <v/>
      </c>
      <c r="S932"/>
      <c r="T932" s="2" t="str">
        <f>IFERROR(INDEX('padron cfe'!D:D,MATCH(DATOS!C932,'padron cfe'!A:A,0),1),"")</f>
        <v/>
      </c>
      <c r="Y932" s="3"/>
      <c r="AA932" s="4" t="str">
        <f t="shared" si="176"/>
        <v/>
      </c>
      <c r="AE932" s="2" t="str">
        <f>IFERROR(IF(INDEX(AE$1:AE931,MATCH(J932,J$1:J931,0),1)=0,"",INDEX(AE$1:AE931,MATCH(J932,J$1:J931,0),1)),"")</f>
        <v/>
      </c>
      <c r="AF932" s="2" t="str">
        <f>IFERROR(IF(INDEX(AF$1:AF931,MATCH(J932,J$1:J931,0),1)=0,"",INDEX(AF$1:AF931,MATCH(J932,J$1:J931,0),1)),"")</f>
        <v/>
      </c>
      <c r="AG932" s="2" t="str">
        <f>IFERROR(IF(INDEX(AG$1:AG931,MATCH(J932,J$1:J931,0),1)=0,"",INDEX(AG$1:AG931,MATCH(J932,J$1:J931,0),1)),"")</f>
        <v/>
      </c>
      <c r="AU932" s="7"/>
      <c r="AW932" s="66"/>
      <c r="AX932" s="66"/>
      <c r="AY932" s="66"/>
      <c r="AZ932" s="78"/>
      <c r="BA932" s="66"/>
      <c r="BB932" s="66"/>
      <c r="BC932" s="4"/>
      <c r="BD932" s="69"/>
      <c r="BG932" s="9"/>
      <c r="BM932" s="7" t="str">
        <f t="shared" ca="1" si="177"/>
        <v/>
      </c>
      <c r="BN932" s="75" t="str">
        <f t="shared" si="178"/>
        <v/>
      </c>
      <c r="BO932" s="75" t="str">
        <f t="shared" si="179"/>
        <v/>
      </c>
      <c r="BT932" s="5"/>
      <c r="BU932" s="4" t="str">
        <f>IF(IFERROR(VLOOKUP(C932,C933:C$1993,1,0),"")="","",COUNTIF(C:C,C932))</f>
        <v/>
      </c>
      <c r="BW932" s="5"/>
      <c r="BX932" s="5"/>
      <c r="BY932" s="5" t="str">
        <f>IF(B932="","",IF(BU932="",1+(MAX(BY$2:BY931)),""))</f>
        <v/>
      </c>
      <c r="BZ932" s="5" t="str">
        <f t="shared" si="180"/>
        <v/>
      </c>
      <c r="CA932" s="5" t="str">
        <f t="shared" si="181"/>
        <v/>
      </c>
      <c r="CB932" s="14" t="str">
        <f t="shared" si="182"/>
        <v/>
      </c>
      <c r="CC932" s="25"/>
      <c r="CD932" s="15"/>
      <c r="CE932" s="5" t="str">
        <f t="shared" si="184"/>
        <v/>
      </c>
      <c r="CG932" s="5"/>
      <c r="CH932" s="5" t="str">
        <f t="shared" si="183"/>
        <v/>
      </c>
      <c r="CI932" s="5" t="str">
        <f>IF(J932="","",IFERROR(IF(VLOOKUP(J932,J$2:J931,1,0)=0,"",""),J932))</f>
        <v/>
      </c>
      <c r="CJ932" s="22" t="str">
        <f>IF(CI932="","",(IFERROR(VLOOKUP(MID(CI932,1,1),$DA$2:DE$28,3,0),0)+IFERROR(VLOOKUP(MID(CI932,2,1),DA$2:DE$28,4,0),0)+IFERROR(VLOOKUP(MID(CI932,3,1),DA$2:DE$28,5,0),0)+(ROW(CI932)/1000000000000)))</f>
        <v/>
      </c>
      <c r="CK932" s="5"/>
      <c r="CL932" s="5">
        <v>931</v>
      </c>
      <c r="CM932" s="5" t="str">
        <f>IFERROR(VLOOKUP(CL932,CH$2:CI2008,2,0),"")</f>
        <v/>
      </c>
      <c r="CN932" s="5"/>
      <c r="CP932" s="5"/>
      <c r="DG932" s="5" t="e">
        <f>IF(REPORTE!AH$2="si",IF(C932=VALUE(REPORTE!C$22),IF(SUM(DG933:DG$1993),CONCATENATE(INT(B932),", "),INT(B932)),""),IF(C932=VALUE(REPORTE!C$21),IF(SUM(DG933:DG$1993),CONCATENATE(INT(B932),", "),INT(B932)),""))</f>
        <v>#VALUE!</v>
      </c>
      <c r="DK932" s="5"/>
      <c r="DL932" s="5"/>
      <c r="DM932" s="5"/>
      <c r="DN932" s="5"/>
    </row>
    <row r="933" spans="1:118" x14ac:dyDescent="0.25">
      <c r="A933" s="4" t="str">
        <f t="shared" ca="1" si="175"/>
        <v/>
      </c>
      <c r="B933" s="3"/>
      <c r="D933" s="1" t="str">
        <f>IFERROR(INDEX('padron cfe'!B:B,MATCH(DATOS!C933,'padron cfe'!A:A,0),1),"")</f>
        <v/>
      </c>
      <c r="H933" s="5" t="str">
        <f>IF(F933="","",IFERROR(CONCATENATE("PEUA",VLOOKUP(ESTADO,REPORTE!AV$2:AW$33,2,0),DIDTRITO_FORM,CADER_FORM,IFERROR(INDEX(BS:BS,MATCH(DAY(F933),BR:BR,0),1),DAY(F933)),IFERROR(INDEX(BS:BS,MATCH(MONTH(F933),BR:BR,0),1),MONTH(F933)),YEAR(F933),G933),""))</f>
        <v/>
      </c>
      <c r="K933" s="2" t="str">
        <f>IFERROR(INDEX('padron cfe'!C:C,MATCH(DATOS!C933,'padron cfe'!A:A,0),1),"")</f>
        <v/>
      </c>
      <c r="L933" s="4" t="str">
        <f>IFERROR(IF(VLOOKUP(J933,J$2:L932,3,0)=0,"",VLOOKUP(J933,J$2:L932,3,0)),"")</f>
        <v/>
      </c>
      <c r="M933" s="4" t="str">
        <f>IFERROR(IF(VLOOKUP(J933,J$2:M932,4,0)=0,"",VLOOKUP(J933,J$2:M932,4,0)),"")</f>
        <v/>
      </c>
      <c r="Q933" s="5" t="str">
        <f t="shared" si="174"/>
        <v/>
      </c>
      <c r="S933"/>
      <c r="T933" s="2" t="str">
        <f>IFERROR(INDEX('padron cfe'!D:D,MATCH(DATOS!C933,'padron cfe'!A:A,0),1),"")</f>
        <v/>
      </c>
      <c r="Y933" s="3"/>
      <c r="AA933" s="4" t="str">
        <f t="shared" si="176"/>
        <v/>
      </c>
      <c r="AE933" s="2" t="str">
        <f>IFERROR(IF(INDEX(AE$1:AE932,MATCH(J933,J$1:J932,0),1)=0,"",INDEX(AE$1:AE932,MATCH(J933,J$1:J932,0),1)),"")</f>
        <v/>
      </c>
      <c r="AF933" s="2" t="str">
        <f>IFERROR(IF(INDEX(AF$1:AF932,MATCH(J933,J$1:J932,0),1)=0,"",INDEX(AF$1:AF932,MATCH(J933,J$1:J932,0),1)),"")</f>
        <v/>
      </c>
      <c r="AG933" s="2" t="str">
        <f>IFERROR(IF(INDEX(AG$1:AG932,MATCH(J933,J$1:J932,0),1)=0,"",INDEX(AG$1:AG932,MATCH(J933,J$1:J932,0),1)),"")</f>
        <v/>
      </c>
      <c r="AU933" s="7"/>
      <c r="AW933" s="66"/>
      <c r="AX933" s="66"/>
      <c r="AY933" s="66"/>
      <c r="AZ933" s="78"/>
      <c r="BA933" s="66"/>
      <c r="BB933" s="66"/>
      <c r="BC933" s="4"/>
      <c r="BD933" s="69"/>
      <c r="BG933" s="9"/>
      <c r="BM933" s="7" t="str">
        <f t="shared" ca="1" si="177"/>
        <v/>
      </c>
      <c r="BN933" s="75" t="str">
        <f t="shared" si="178"/>
        <v/>
      </c>
      <c r="BO933" s="75" t="str">
        <f t="shared" si="179"/>
        <v/>
      </c>
      <c r="BT933" s="5"/>
      <c r="BU933" s="4" t="str">
        <f>IF(IFERROR(VLOOKUP(C933,C934:C$1993,1,0),"")="","",COUNTIF(C:C,C933))</f>
        <v/>
      </c>
      <c r="BW933" s="5"/>
      <c r="BX933" s="5"/>
      <c r="BY933" s="5" t="str">
        <f>IF(B933="","",IF(BU933="",1+(MAX(BY$2:BY932)),""))</f>
        <v/>
      </c>
      <c r="BZ933" s="5" t="str">
        <f t="shared" si="180"/>
        <v/>
      </c>
      <c r="CA933" s="5" t="str">
        <f t="shared" si="181"/>
        <v/>
      </c>
      <c r="CB933" s="14" t="str">
        <f t="shared" si="182"/>
        <v/>
      </c>
      <c r="CC933" s="25"/>
      <c r="CD933" s="15"/>
      <c r="CE933" s="5" t="str">
        <f t="shared" si="184"/>
        <v/>
      </c>
      <c r="CG933" s="5"/>
      <c r="CH933" s="5" t="str">
        <f t="shared" si="183"/>
        <v/>
      </c>
      <c r="CI933" s="5" t="str">
        <f>IF(J933="","",IFERROR(IF(VLOOKUP(J933,J$2:J932,1,0)=0,"",""),J933))</f>
        <v/>
      </c>
      <c r="CJ933" s="22" t="str">
        <f>IF(CI933="","",(IFERROR(VLOOKUP(MID(CI933,1,1),$DA$2:DE$28,3,0),0)+IFERROR(VLOOKUP(MID(CI933,2,1),DA$2:DE$28,4,0),0)+IFERROR(VLOOKUP(MID(CI933,3,1),DA$2:DE$28,5,0),0)+(ROW(CI933)/1000000000000)))</f>
        <v/>
      </c>
      <c r="CK933" s="5"/>
      <c r="CL933" s="5">
        <v>932</v>
      </c>
      <c r="CM933" s="5" t="str">
        <f>IFERROR(VLOOKUP(CL933,CH$2:CI2009,2,0),"")</f>
        <v/>
      </c>
      <c r="CN933" s="5"/>
      <c r="CP933" s="5"/>
      <c r="DG933" s="5" t="e">
        <f>IF(REPORTE!AH$2="si",IF(C933=VALUE(REPORTE!C$22),IF(SUM(DG934:DG$1993),CONCATENATE(INT(B933),", "),INT(B933)),""),IF(C933=VALUE(REPORTE!C$21),IF(SUM(DG934:DG$1993),CONCATENATE(INT(B933),", "),INT(B933)),""))</f>
        <v>#VALUE!</v>
      </c>
      <c r="DK933" s="5"/>
      <c r="DL933" s="5"/>
      <c r="DM933" s="5"/>
      <c r="DN933" s="5"/>
    </row>
    <row r="934" spans="1:118" x14ac:dyDescent="0.25">
      <c r="A934" s="4" t="str">
        <f t="shared" ca="1" si="175"/>
        <v/>
      </c>
      <c r="B934" s="3"/>
      <c r="D934" s="1" t="str">
        <f>IFERROR(INDEX('padron cfe'!B:B,MATCH(DATOS!C934,'padron cfe'!A:A,0),1),"")</f>
        <v/>
      </c>
      <c r="H934" s="5" t="str">
        <f>IF(F934="","",IFERROR(CONCATENATE("PEUA",VLOOKUP(ESTADO,REPORTE!AV$2:AW$33,2,0),DIDTRITO_FORM,CADER_FORM,IFERROR(INDEX(BS:BS,MATCH(DAY(F934),BR:BR,0),1),DAY(F934)),IFERROR(INDEX(BS:BS,MATCH(MONTH(F934),BR:BR,0),1),MONTH(F934)),YEAR(F934),G934),""))</f>
        <v/>
      </c>
      <c r="K934" s="2" t="str">
        <f>IFERROR(INDEX('padron cfe'!C:C,MATCH(DATOS!C934,'padron cfe'!A:A,0),1),"")</f>
        <v/>
      </c>
      <c r="L934" s="4" t="str">
        <f>IFERROR(IF(VLOOKUP(J934,J$2:L933,3,0)=0,"",VLOOKUP(J934,J$2:L933,3,0)),"")</f>
        <v/>
      </c>
      <c r="M934" s="4" t="str">
        <f>IFERROR(IF(VLOOKUP(J934,J$2:M933,4,0)=0,"",VLOOKUP(J934,J$2:M933,4,0)),"")</f>
        <v/>
      </c>
      <c r="Q934" s="5" t="str">
        <f t="shared" si="174"/>
        <v/>
      </c>
      <c r="S934"/>
      <c r="T934" s="2" t="str">
        <f>IFERROR(INDEX('padron cfe'!D:D,MATCH(DATOS!C934,'padron cfe'!A:A,0),1),"")</f>
        <v/>
      </c>
      <c r="Y934" s="3"/>
      <c r="AA934" s="4" t="str">
        <f t="shared" si="176"/>
        <v/>
      </c>
      <c r="AE934" s="2" t="str">
        <f>IFERROR(IF(INDEX(AE$1:AE933,MATCH(J934,J$1:J933,0),1)=0,"",INDEX(AE$1:AE933,MATCH(J934,J$1:J933,0),1)),"")</f>
        <v/>
      </c>
      <c r="AF934" s="2" t="str">
        <f>IFERROR(IF(INDEX(AF$1:AF933,MATCH(J934,J$1:J933,0),1)=0,"",INDEX(AF$1:AF933,MATCH(J934,J$1:J933,0),1)),"")</f>
        <v/>
      </c>
      <c r="AG934" s="2" t="str">
        <f>IFERROR(IF(INDEX(AG$1:AG933,MATCH(J934,J$1:J933,0),1)=0,"",INDEX(AG$1:AG933,MATCH(J934,J$1:J933,0),1)),"")</f>
        <v/>
      </c>
      <c r="AU934" s="7"/>
      <c r="AW934" s="66"/>
      <c r="AX934" s="66"/>
      <c r="AY934" s="66"/>
      <c r="AZ934" s="78"/>
      <c r="BA934" s="66"/>
      <c r="BB934" s="66"/>
      <c r="BC934" s="4"/>
      <c r="BD934" s="69"/>
      <c r="BG934" s="9"/>
      <c r="BM934" s="7" t="str">
        <f t="shared" ca="1" si="177"/>
        <v/>
      </c>
      <c r="BN934" s="75" t="str">
        <f t="shared" si="178"/>
        <v/>
      </c>
      <c r="BO934" s="75" t="str">
        <f t="shared" si="179"/>
        <v/>
      </c>
      <c r="BT934" s="5"/>
      <c r="BU934" s="4" t="str">
        <f>IF(IFERROR(VLOOKUP(C934,C935:C$1993,1,0),"")="","",COUNTIF(C:C,C934))</f>
        <v/>
      </c>
      <c r="BW934" s="5"/>
      <c r="BX934" s="5"/>
      <c r="BY934" s="5" t="str">
        <f>IF(B934="","",IF(BU934="",1+(MAX(BY$2:BY933)),""))</f>
        <v/>
      </c>
      <c r="BZ934" s="5" t="str">
        <f t="shared" si="180"/>
        <v/>
      </c>
      <c r="CA934" s="5" t="str">
        <f t="shared" si="181"/>
        <v/>
      </c>
      <c r="CB934" s="14" t="str">
        <f t="shared" si="182"/>
        <v/>
      </c>
      <c r="CC934" s="25"/>
      <c r="CE934" s="5" t="str">
        <f t="shared" si="184"/>
        <v/>
      </c>
      <c r="CG934" s="5"/>
      <c r="CH934" s="5" t="str">
        <f t="shared" si="183"/>
        <v/>
      </c>
      <c r="CI934" s="5" t="str">
        <f>IF(J934="","",IFERROR(IF(VLOOKUP(J934,J$2:J933,1,0)=0,"",""),J934))</f>
        <v/>
      </c>
      <c r="CJ934" s="22" t="str">
        <f>IF(CI934="","",(IFERROR(VLOOKUP(MID(CI934,1,1),$DA$2:DE$28,3,0),0)+IFERROR(VLOOKUP(MID(CI934,2,1),DA$2:DE$28,4,0),0)+IFERROR(VLOOKUP(MID(CI934,3,1),DA$2:DE$28,5,0),0)+(ROW(CI934)/1000000000000)))</f>
        <v/>
      </c>
      <c r="CK934" s="5"/>
      <c r="CL934" s="5">
        <v>933</v>
      </c>
      <c r="CM934" s="5" t="str">
        <f>IFERROR(VLOOKUP(CL934,CH$2:CI2010,2,0),"")</f>
        <v/>
      </c>
      <c r="CN934" s="5"/>
      <c r="CP934" s="5"/>
      <c r="DG934" s="5" t="e">
        <f>IF(REPORTE!AH$2="si",IF(C934=VALUE(REPORTE!C$22),IF(SUM(DG935:DG$1993),CONCATENATE(INT(B934),", "),INT(B934)),""),IF(C934=VALUE(REPORTE!C$21),IF(SUM(DG935:DG$1993),CONCATENATE(INT(B934),", "),INT(B934)),""))</f>
        <v>#VALUE!</v>
      </c>
      <c r="DK934" s="5"/>
      <c r="DL934" s="5"/>
      <c r="DM934" s="5"/>
      <c r="DN934" s="5"/>
    </row>
    <row r="935" spans="1:118" x14ac:dyDescent="0.25">
      <c r="A935" s="4" t="str">
        <f t="shared" ca="1" si="175"/>
        <v/>
      </c>
      <c r="B935" s="3"/>
      <c r="D935" s="1" t="str">
        <f>IFERROR(INDEX('padron cfe'!B:B,MATCH(DATOS!C935,'padron cfe'!A:A,0),1),"")</f>
        <v/>
      </c>
      <c r="H935" s="5" t="str">
        <f>IF(F935="","",IFERROR(CONCATENATE("PEUA",VLOOKUP(ESTADO,REPORTE!AV$2:AW$33,2,0),DIDTRITO_FORM,CADER_FORM,IFERROR(INDEX(BS:BS,MATCH(DAY(F935),BR:BR,0),1),DAY(F935)),IFERROR(INDEX(BS:BS,MATCH(MONTH(F935),BR:BR,0),1),MONTH(F935)),YEAR(F935),G935),""))</f>
        <v/>
      </c>
      <c r="K935" s="2" t="str">
        <f>IFERROR(INDEX('padron cfe'!C:C,MATCH(DATOS!C935,'padron cfe'!A:A,0),1),"")</f>
        <v/>
      </c>
      <c r="L935" s="4" t="str">
        <f>IFERROR(IF(VLOOKUP(J935,J$2:L934,3,0)=0,"",VLOOKUP(J935,J$2:L934,3,0)),"")</f>
        <v/>
      </c>
      <c r="M935" s="4" t="str">
        <f>IFERROR(IF(VLOOKUP(J935,J$2:M934,4,0)=0,"",VLOOKUP(J935,J$2:M934,4,0)),"")</f>
        <v/>
      </c>
      <c r="Q935" s="5" t="str">
        <f t="shared" si="174"/>
        <v/>
      </c>
      <c r="S935"/>
      <c r="T935" s="2" t="str">
        <f>IFERROR(INDEX('padron cfe'!D:D,MATCH(DATOS!C935,'padron cfe'!A:A,0),1),"")</f>
        <v/>
      </c>
      <c r="Y935" s="3"/>
      <c r="AA935" s="4" t="str">
        <f t="shared" si="176"/>
        <v/>
      </c>
      <c r="AE935" s="2" t="str">
        <f>IFERROR(IF(INDEX(AE$1:AE934,MATCH(J935,J$1:J934,0),1)=0,"",INDEX(AE$1:AE934,MATCH(J935,J$1:J934,0),1)),"")</f>
        <v/>
      </c>
      <c r="AF935" s="2" t="str">
        <f>IFERROR(IF(INDEX(AF$1:AF934,MATCH(J935,J$1:J934,0),1)=0,"",INDEX(AF$1:AF934,MATCH(J935,J$1:J934,0),1)),"")</f>
        <v/>
      </c>
      <c r="AG935" s="2" t="str">
        <f>IFERROR(IF(INDEX(AG$1:AG934,MATCH(J935,J$1:J934,0),1)=0,"",INDEX(AG$1:AG934,MATCH(J935,J$1:J934,0),1)),"")</f>
        <v/>
      </c>
      <c r="AU935" s="7"/>
      <c r="AW935" s="66"/>
      <c r="AX935" s="66"/>
      <c r="AY935" s="66"/>
      <c r="AZ935" s="78"/>
      <c r="BA935" s="66"/>
      <c r="BB935" s="66"/>
      <c r="BC935" s="4"/>
      <c r="BD935" s="69"/>
      <c r="BG935" s="9"/>
      <c r="BM935" s="7" t="str">
        <f t="shared" ca="1" si="177"/>
        <v/>
      </c>
      <c r="BN935" s="75" t="str">
        <f t="shared" si="178"/>
        <v/>
      </c>
      <c r="BO935" s="75" t="str">
        <f t="shared" si="179"/>
        <v/>
      </c>
      <c r="BT935" s="5"/>
      <c r="BU935" s="4" t="str">
        <f>IF(IFERROR(VLOOKUP(C935,C936:C$1993,1,0),"")="","",COUNTIF(C:C,C935))</f>
        <v/>
      </c>
      <c r="BW935" s="5"/>
      <c r="BX935" s="5"/>
      <c r="BY935" s="5" t="str">
        <f>IF(B935="","",IF(BU935="",1+(MAX(BY$2:BY934)),""))</f>
        <v/>
      </c>
      <c r="BZ935" s="5" t="str">
        <f t="shared" si="180"/>
        <v/>
      </c>
      <c r="CA935" s="5" t="str">
        <f t="shared" si="181"/>
        <v/>
      </c>
      <c r="CB935" s="14" t="str">
        <f t="shared" si="182"/>
        <v/>
      </c>
      <c r="CC935" s="25"/>
      <c r="CE935" s="5" t="str">
        <f t="shared" si="184"/>
        <v/>
      </c>
      <c r="CG935" s="5"/>
      <c r="CH935" s="5" t="str">
        <f t="shared" si="183"/>
        <v/>
      </c>
      <c r="CI935" s="5" t="str">
        <f>IF(J935="","",IFERROR(IF(VLOOKUP(J935,J$2:J934,1,0)=0,"",""),J935))</f>
        <v/>
      </c>
      <c r="CJ935" s="22" t="str">
        <f>IF(CI935="","",(IFERROR(VLOOKUP(MID(CI935,1,1),$DA$2:DE$28,3,0),0)+IFERROR(VLOOKUP(MID(CI935,2,1),DA$2:DE$28,4,0),0)+IFERROR(VLOOKUP(MID(CI935,3,1),DA$2:DE$28,5,0),0)+(ROW(CI935)/1000000000000)))</f>
        <v/>
      </c>
      <c r="CK935" s="5"/>
      <c r="CL935" s="5">
        <v>934</v>
      </c>
      <c r="CM935" s="5" t="str">
        <f>IFERROR(VLOOKUP(CL935,CH$2:CI2011,2,0),"")</f>
        <v/>
      </c>
      <c r="CN935" s="5"/>
      <c r="CP935" s="5"/>
      <c r="DG935" s="5" t="e">
        <f>IF(REPORTE!AH$2="si",IF(C935=VALUE(REPORTE!C$22),IF(SUM(DG936:DG$1993),CONCATENATE(INT(B935),", "),INT(B935)),""),IF(C935=VALUE(REPORTE!C$21),IF(SUM(DG936:DG$1993),CONCATENATE(INT(B935),", "),INT(B935)),""))</f>
        <v>#VALUE!</v>
      </c>
      <c r="DK935" s="5"/>
      <c r="DL935" s="5"/>
      <c r="DM935" s="5"/>
      <c r="DN935" s="5"/>
    </row>
    <row r="936" spans="1:118" x14ac:dyDescent="0.25">
      <c r="A936" s="4" t="str">
        <f t="shared" ca="1" si="175"/>
        <v/>
      </c>
      <c r="B936" s="3"/>
      <c r="D936" s="1" t="str">
        <f>IFERROR(INDEX('padron cfe'!B:B,MATCH(DATOS!C936,'padron cfe'!A:A,0),1),"")</f>
        <v/>
      </c>
      <c r="H936" s="5" t="str">
        <f>IF(F936="","",IFERROR(CONCATENATE("PEUA",VLOOKUP(ESTADO,REPORTE!AV$2:AW$33,2,0),DIDTRITO_FORM,CADER_FORM,IFERROR(INDEX(BS:BS,MATCH(DAY(F936),BR:BR,0),1),DAY(F936)),IFERROR(INDEX(BS:BS,MATCH(MONTH(F936),BR:BR,0),1),MONTH(F936)),YEAR(F936),G936),""))</f>
        <v/>
      </c>
      <c r="K936" s="2" t="str">
        <f>IFERROR(INDEX('padron cfe'!C:C,MATCH(DATOS!C936,'padron cfe'!A:A,0),1),"")</f>
        <v/>
      </c>
      <c r="L936" s="4" t="str">
        <f>IFERROR(IF(VLOOKUP(J936,J$2:L935,3,0)=0,"",VLOOKUP(J936,J$2:L935,3,0)),"")</f>
        <v/>
      </c>
      <c r="M936" s="4" t="str">
        <f>IFERROR(IF(VLOOKUP(J936,J$2:M935,4,0)=0,"",VLOOKUP(J936,J$2:M935,4,0)),"")</f>
        <v/>
      </c>
      <c r="Q936" s="5" t="str">
        <f t="shared" si="174"/>
        <v/>
      </c>
      <c r="S936"/>
      <c r="T936" s="2" t="str">
        <f>IFERROR(INDEX('padron cfe'!D:D,MATCH(DATOS!C936,'padron cfe'!A:A,0),1),"")</f>
        <v/>
      </c>
      <c r="Y936" s="3"/>
      <c r="AA936" s="4" t="str">
        <f t="shared" si="176"/>
        <v/>
      </c>
      <c r="AE936" s="2" t="str">
        <f>IFERROR(IF(INDEX(AE$1:AE935,MATCH(J936,J$1:J935,0),1)=0,"",INDEX(AE$1:AE935,MATCH(J936,J$1:J935,0),1)),"")</f>
        <v/>
      </c>
      <c r="AF936" s="2" t="str">
        <f>IFERROR(IF(INDEX(AF$1:AF935,MATCH(J936,J$1:J935,0),1)=0,"",INDEX(AF$1:AF935,MATCH(J936,J$1:J935,0),1)),"")</f>
        <v/>
      </c>
      <c r="AG936" s="2" t="str">
        <f>IFERROR(IF(INDEX(AG$1:AG935,MATCH(J936,J$1:J935,0),1)=0,"",INDEX(AG$1:AG935,MATCH(J936,J$1:J935,0),1)),"")</f>
        <v/>
      </c>
      <c r="AU936" s="7"/>
      <c r="AW936" s="66"/>
      <c r="AX936" s="66"/>
      <c r="AY936" s="66"/>
      <c r="AZ936" s="78"/>
      <c r="BA936" s="66"/>
      <c r="BB936" s="66"/>
      <c r="BC936" s="4"/>
      <c r="BD936" s="69"/>
      <c r="BG936" s="9"/>
      <c r="BM936" s="7" t="str">
        <f t="shared" ca="1" si="177"/>
        <v/>
      </c>
      <c r="BN936" s="75" t="str">
        <f t="shared" si="178"/>
        <v/>
      </c>
      <c r="BO936" s="75" t="str">
        <f t="shared" si="179"/>
        <v/>
      </c>
      <c r="BT936" s="5"/>
      <c r="BU936" s="4" t="str">
        <f>IF(IFERROR(VLOOKUP(C936,C937:C$1993,1,0),"")="","",COUNTIF(C:C,C936))</f>
        <v/>
      </c>
      <c r="BW936" s="5"/>
      <c r="BX936" s="5"/>
      <c r="BY936" s="5" t="str">
        <f>IF(B936="","",IF(BU936="",1+(MAX(BY$2:BY935)),""))</f>
        <v/>
      </c>
      <c r="BZ936" s="5" t="str">
        <f t="shared" si="180"/>
        <v/>
      </c>
      <c r="CA936" s="5" t="str">
        <f t="shared" si="181"/>
        <v/>
      </c>
      <c r="CB936" s="14" t="str">
        <f t="shared" si="182"/>
        <v/>
      </c>
      <c r="CC936" s="25"/>
      <c r="CE936" s="5" t="str">
        <f t="shared" si="184"/>
        <v/>
      </c>
      <c r="CG936" s="5"/>
      <c r="CH936" s="5" t="str">
        <f t="shared" si="183"/>
        <v/>
      </c>
      <c r="CI936" s="5" t="str">
        <f>IF(J936="","",IFERROR(IF(VLOOKUP(J936,J$2:J935,1,0)=0,"",""),J936))</f>
        <v/>
      </c>
      <c r="CJ936" s="22" t="str">
        <f>IF(CI936="","",(IFERROR(VLOOKUP(MID(CI936,1,1),$DA$2:DE$28,3,0),0)+IFERROR(VLOOKUP(MID(CI936,2,1),DA$2:DE$28,4,0),0)+IFERROR(VLOOKUP(MID(CI936,3,1),DA$2:DE$28,5,0),0)+(ROW(CI936)/1000000000000)))</f>
        <v/>
      </c>
      <c r="CK936" s="5"/>
      <c r="CL936" s="5">
        <v>935</v>
      </c>
      <c r="CM936" s="5" t="str">
        <f>IFERROR(VLOOKUP(CL936,CH$2:CI2012,2,0),"")</f>
        <v/>
      </c>
      <c r="CN936" s="5"/>
      <c r="CP936" s="5"/>
      <c r="DG936" s="5" t="e">
        <f>IF(REPORTE!AH$2="si",IF(C936=VALUE(REPORTE!C$22),IF(SUM(DG937:DG$1993),CONCATENATE(INT(B936),", "),INT(B936)),""),IF(C936=VALUE(REPORTE!C$21),IF(SUM(DG937:DG$1993),CONCATENATE(INT(B936),", "),INT(B936)),""))</f>
        <v>#VALUE!</v>
      </c>
      <c r="DK936" s="5"/>
      <c r="DL936" s="5"/>
      <c r="DM936" s="5"/>
      <c r="DN936" s="5"/>
    </row>
    <row r="937" spans="1:118" x14ac:dyDescent="0.25">
      <c r="A937" s="4" t="str">
        <f t="shared" ca="1" si="175"/>
        <v/>
      </c>
      <c r="B937" s="3"/>
      <c r="D937" s="1" t="str">
        <f>IFERROR(INDEX('padron cfe'!B:B,MATCH(DATOS!C937,'padron cfe'!A:A,0),1),"")</f>
        <v/>
      </c>
      <c r="H937" s="5" t="str">
        <f>IF(F937="","",IFERROR(CONCATENATE("PEUA",VLOOKUP(ESTADO,REPORTE!AV$2:AW$33,2,0),DIDTRITO_FORM,CADER_FORM,IFERROR(INDEX(BS:BS,MATCH(DAY(F937),BR:BR,0),1),DAY(F937)),IFERROR(INDEX(BS:BS,MATCH(MONTH(F937),BR:BR,0),1),MONTH(F937)),YEAR(F937),G937),""))</f>
        <v/>
      </c>
      <c r="K937" s="2" t="str">
        <f>IFERROR(INDEX('padron cfe'!C:C,MATCH(DATOS!C937,'padron cfe'!A:A,0),1),"")</f>
        <v/>
      </c>
      <c r="L937" s="4" t="str">
        <f>IFERROR(IF(VLOOKUP(J937,J$2:L936,3,0)=0,"",VLOOKUP(J937,J$2:L936,3,0)),"")</f>
        <v/>
      </c>
      <c r="M937" s="4" t="str">
        <f>IFERROR(IF(VLOOKUP(J937,J$2:M936,4,0)=0,"",VLOOKUP(J937,J$2:M936,4,0)),"")</f>
        <v/>
      </c>
      <c r="Q937" s="5" t="str">
        <f t="shared" si="174"/>
        <v/>
      </c>
      <c r="S937"/>
      <c r="T937" s="2" t="str">
        <f>IFERROR(INDEX('padron cfe'!D:D,MATCH(DATOS!C937,'padron cfe'!A:A,0),1),"")</f>
        <v/>
      </c>
      <c r="Y937" s="3"/>
      <c r="AA937" s="4" t="str">
        <f t="shared" si="176"/>
        <v/>
      </c>
      <c r="AE937" s="2" t="str">
        <f>IFERROR(IF(INDEX(AE$1:AE936,MATCH(J937,J$1:J936,0),1)=0,"",INDEX(AE$1:AE936,MATCH(J937,J$1:J936,0),1)),"")</f>
        <v/>
      </c>
      <c r="AF937" s="2" t="str">
        <f>IFERROR(IF(INDEX(AF$1:AF936,MATCH(J937,J$1:J936,0),1)=0,"",INDEX(AF$1:AF936,MATCH(J937,J$1:J936,0),1)),"")</f>
        <v/>
      </c>
      <c r="AG937" s="2" t="str">
        <f>IFERROR(IF(INDEX(AG$1:AG936,MATCH(J937,J$1:J936,0),1)=0,"",INDEX(AG$1:AG936,MATCH(J937,J$1:J936,0),1)),"")</f>
        <v/>
      </c>
      <c r="AU937" s="7"/>
      <c r="AW937" s="66"/>
      <c r="AX937" s="66"/>
      <c r="AY937" s="66"/>
      <c r="AZ937" s="78"/>
      <c r="BA937" s="66"/>
      <c r="BB937" s="66"/>
      <c r="BC937" s="4"/>
      <c r="BD937" s="69"/>
      <c r="BG937" s="9"/>
      <c r="BM937" s="7" t="str">
        <f t="shared" ca="1" si="177"/>
        <v/>
      </c>
      <c r="BN937" s="75" t="str">
        <f t="shared" si="178"/>
        <v/>
      </c>
      <c r="BO937" s="75" t="str">
        <f t="shared" si="179"/>
        <v/>
      </c>
      <c r="BT937" s="5"/>
      <c r="BU937" s="4" t="str">
        <f>IF(IFERROR(VLOOKUP(C937,C938:C$1993,1,0),"")="","",COUNTIF(C:C,C937))</f>
        <v/>
      </c>
      <c r="BW937" s="5"/>
      <c r="BX937" s="5"/>
      <c r="BY937" s="5" t="str">
        <f>IF(B937="","",IF(BU937="",1+(MAX(BY$2:BY936)),""))</f>
        <v/>
      </c>
      <c r="BZ937" s="5" t="str">
        <f t="shared" si="180"/>
        <v/>
      </c>
      <c r="CA937" s="5" t="str">
        <f t="shared" si="181"/>
        <v/>
      </c>
      <c r="CB937" s="14" t="str">
        <f t="shared" si="182"/>
        <v/>
      </c>
      <c r="CC937" s="25"/>
      <c r="CE937" s="5" t="str">
        <f t="shared" si="184"/>
        <v/>
      </c>
      <c r="CG937" s="5"/>
      <c r="CH937" s="5" t="str">
        <f t="shared" si="183"/>
        <v/>
      </c>
      <c r="CI937" s="5" t="str">
        <f>IF(J937="","",IFERROR(IF(VLOOKUP(J937,J$2:J936,1,0)=0,"",""),J937))</f>
        <v/>
      </c>
      <c r="CJ937" s="22" t="str">
        <f>IF(CI937="","",(IFERROR(VLOOKUP(MID(CI937,1,1),$DA$2:DE$28,3,0),0)+IFERROR(VLOOKUP(MID(CI937,2,1),DA$2:DE$28,4,0),0)+IFERROR(VLOOKUP(MID(CI937,3,1),DA$2:DE$28,5,0),0)+(ROW(CI937)/1000000000000)))</f>
        <v/>
      </c>
      <c r="CK937" s="5"/>
      <c r="CL937" s="5">
        <v>936</v>
      </c>
      <c r="CM937" s="5" t="str">
        <f>IFERROR(VLOOKUP(CL937,CH$2:CI2013,2,0),"")</f>
        <v/>
      </c>
      <c r="CN937" s="5"/>
      <c r="CP937" s="5"/>
      <c r="DG937" s="5" t="e">
        <f>IF(REPORTE!AH$2="si",IF(C937=VALUE(REPORTE!C$22),IF(SUM(DG938:DG$1993),CONCATENATE(INT(B937),", "),INT(B937)),""),IF(C937=VALUE(REPORTE!C$21),IF(SUM(DG938:DG$1993),CONCATENATE(INT(B937),", "),INT(B937)),""))</f>
        <v>#VALUE!</v>
      </c>
      <c r="DK937" s="5"/>
      <c r="DL937" s="5"/>
      <c r="DM937" s="5"/>
      <c r="DN937" s="5"/>
    </row>
    <row r="938" spans="1:118" x14ac:dyDescent="0.25">
      <c r="A938" s="4" t="str">
        <f t="shared" ca="1" si="175"/>
        <v/>
      </c>
      <c r="B938" s="3"/>
      <c r="D938" s="1" t="str">
        <f>IFERROR(INDEX('padron cfe'!B:B,MATCH(DATOS!C938,'padron cfe'!A:A,0),1),"")</f>
        <v/>
      </c>
      <c r="H938" s="5" t="str">
        <f>IF(F938="","",IFERROR(CONCATENATE("PEUA",VLOOKUP(ESTADO,REPORTE!AV$2:AW$33,2,0),DIDTRITO_FORM,CADER_FORM,IFERROR(INDEX(BS:BS,MATCH(DAY(F938),BR:BR,0),1),DAY(F938)),IFERROR(INDEX(BS:BS,MATCH(MONTH(F938),BR:BR,0),1),MONTH(F938)),YEAR(F938),G938),""))</f>
        <v/>
      </c>
      <c r="K938" s="2" t="str">
        <f>IFERROR(INDEX('padron cfe'!C:C,MATCH(DATOS!C938,'padron cfe'!A:A,0),1),"")</f>
        <v/>
      </c>
      <c r="L938" s="4" t="str">
        <f>IFERROR(IF(VLOOKUP(J938,J$2:L937,3,0)=0,"",VLOOKUP(J938,J$2:L937,3,0)),"")</f>
        <v/>
      </c>
      <c r="M938" s="4" t="str">
        <f>IFERROR(IF(VLOOKUP(J938,J$2:M937,4,0)=0,"",VLOOKUP(J938,J$2:M937,4,0)),"")</f>
        <v/>
      </c>
      <c r="Q938" s="5" t="str">
        <f t="shared" si="174"/>
        <v/>
      </c>
      <c r="S938"/>
      <c r="T938" s="2" t="str">
        <f>IFERROR(INDEX('padron cfe'!D:D,MATCH(DATOS!C938,'padron cfe'!A:A,0),1),"")</f>
        <v/>
      </c>
      <c r="Y938" s="3"/>
      <c r="AA938" s="4" t="str">
        <f t="shared" si="176"/>
        <v/>
      </c>
      <c r="AE938" s="2" t="str">
        <f>IFERROR(IF(INDEX(AE$1:AE937,MATCH(J938,J$1:J937,0),1)=0,"",INDEX(AE$1:AE937,MATCH(J938,J$1:J937,0),1)),"")</f>
        <v/>
      </c>
      <c r="AF938" s="2" t="str">
        <f>IFERROR(IF(INDEX(AF$1:AF937,MATCH(J938,J$1:J937,0),1)=0,"",INDEX(AF$1:AF937,MATCH(J938,J$1:J937,0),1)),"")</f>
        <v/>
      </c>
      <c r="AG938" s="2" t="str">
        <f>IFERROR(IF(INDEX(AG$1:AG937,MATCH(J938,J$1:J937,0),1)=0,"",INDEX(AG$1:AG937,MATCH(J938,J$1:J937,0),1)),"")</f>
        <v/>
      </c>
      <c r="AU938" s="7"/>
      <c r="AW938" s="66"/>
      <c r="AX938" s="66"/>
      <c r="AY938" s="66"/>
      <c r="AZ938" s="78"/>
      <c r="BA938" s="66"/>
      <c r="BB938" s="66"/>
      <c r="BC938" s="4"/>
      <c r="BD938" s="69"/>
      <c r="BG938" s="9"/>
      <c r="BM938" s="7" t="str">
        <f t="shared" ca="1" si="177"/>
        <v/>
      </c>
      <c r="BN938" s="75" t="str">
        <f t="shared" si="178"/>
        <v/>
      </c>
      <c r="BO938" s="75" t="str">
        <f t="shared" si="179"/>
        <v/>
      </c>
      <c r="BT938" s="5"/>
      <c r="BU938" s="4" t="str">
        <f>IF(IFERROR(VLOOKUP(C938,C939:C$1993,1,0),"")="","",COUNTIF(C:C,C938))</f>
        <v/>
      </c>
      <c r="BW938" s="5"/>
      <c r="BX938" s="5"/>
      <c r="BY938" s="5" t="str">
        <f>IF(B938="","",IF(BU938="",1+(MAX(BY$2:BY937)),""))</f>
        <v/>
      </c>
      <c r="BZ938" s="5" t="str">
        <f t="shared" si="180"/>
        <v/>
      </c>
      <c r="CA938" s="5" t="str">
        <f t="shared" si="181"/>
        <v/>
      </c>
      <c r="CB938" s="14" t="str">
        <f t="shared" si="182"/>
        <v/>
      </c>
      <c r="CC938" s="25"/>
      <c r="CE938" s="5" t="str">
        <f t="shared" si="184"/>
        <v/>
      </c>
      <c r="CG938" s="5"/>
      <c r="CH938" s="5" t="str">
        <f t="shared" si="183"/>
        <v/>
      </c>
      <c r="CI938" s="5" t="str">
        <f>IF(J938="","",IFERROR(IF(VLOOKUP(J938,J$2:J937,1,0)=0,"",""),J938))</f>
        <v/>
      </c>
      <c r="CJ938" s="22" t="str">
        <f>IF(CI938="","",(IFERROR(VLOOKUP(MID(CI938,1,1),$DA$2:DE$28,3,0),0)+IFERROR(VLOOKUP(MID(CI938,2,1),DA$2:DE$28,4,0),0)+IFERROR(VLOOKUP(MID(CI938,3,1),DA$2:DE$28,5,0),0)+(ROW(CI938)/1000000000000)))</f>
        <v/>
      </c>
      <c r="CK938" s="5"/>
      <c r="CL938" s="5">
        <v>937</v>
      </c>
      <c r="CM938" s="5" t="str">
        <f>IFERROR(VLOOKUP(CL938,CH$2:CI2014,2,0),"")</f>
        <v/>
      </c>
      <c r="CN938" s="5"/>
      <c r="CP938" s="5"/>
      <c r="DG938" s="5" t="e">
        <f>IF(REPORTE!AH$2="si",IF(C938=VALUE(REPORTE!C$22),IF(SUM(DG939:DG$1993),CONCATENATE(INT(B938),", "),INT(B938)),""),IF(C938=VALUE(REPORTE!C$21),IF(SUM(DG939:DG$1993),CONCATENATE(INT(B938),", "),INT(B938)),""))</f>
        <v>#VALUE!</v>
      </c>
      <c r="DK938" s="5"/>
      <c r="DL938" s="5"/>
      <c r="DM938" s="5"/>
      <c r="DN938" s="5"/>
    </row>
    <row r="939" spans="1:118" x14ac:dyDescent="0.25">
      <c r="A939" s="4" t="str">
        <f t="shared" ca="1" si="175"/>
        <v/>
      </c>
      <c r="B939" s="3"/>
      <c r="D939" s="1" t="str">
        <f>IFERROR(INDEX('padron cfe'!B:B,MATCH(DATOS!C939,'padron cfe'!A:A,0),1),"")</f>
        <v/>
      </c>
      <c r="H939" s="5" t="str">
        <f>IF(F939="","",IFERROR(CONCATENATE("PEUA",VLOOKUP(ESTADO,REPORTE!AV$2:AW$33,2,0),DIDTRITO_FORM,CADER_FORM,IFERROR(INDEX(BS:BS,MATCH(DAY(F939),BR:BR,0),1),DAY(F939)),IFERROR(INDEX(BS:BS,MATCH(MONTH(F939),BR:BR,0),1),MONTH(F939)),YEAR(F939),G939),""))</f>
        <v/>
      </c>
      <c r="K939" s="2" t="str">
        <f>IFERROR(INDEX('padron cfe'!C:C,MATCH(DATOS!C939,'padron cfe'!A:A,0),1),"")</f>
        <v/>
      </c>
      <c r="L939" s="4" t="str">
        <f>IFERROR(IF(VLOOKUP(J939,J$2:L938,3,0)=0,"",VLOOKUP(J939,J$2:L938,3,0)),"")</f>
        <v/>
      </c>
      <c r="M939" s="4" t="str">
        <f>IFERROR(IF(VLOOKUP(J939,J$2:M938,4,0)=0,"",VLOOKUP(J939,J$2:M938,4,0)),"")</f>
        <v/>
      </c>
      <c r="Q939" s="5" t="str">
        <f t="shared" si="174"/>
        <v/>
      </c>
      <c r="S939"/>
      <c r="T939" s="2" t="str">
        <f>IFERROR(INDEX('padron cfe'!D:D,MATCH(DATOS!C939,'padron cfe'!A:A,0),1),"")</f>
        <v/>
      </c>
      <c r="Y939" s="3"/>
      <c r="AA939" s="4" t="str">
        <f t="shared" si="176"/>
        <v/>
      </c>
      <c r="AE939" s="2" t="str">
        <f>IFERROR(IF(INDEX(AE$1:AE938,MATCH(J939,J$1:J938,0),1)=0,"",INDEX(AE$1:AE938,MATCH(J939,J$1:J938,0),1)),"")</f>
        <v/>
      </c>
      <c r="AF939" s="2" t="str">
        <f>IFERROR(IF(INDEX(AF$1:AF938,MATCH(J939,J$1:J938,0),1)=0,"",INDEX(AF$1:AF938,MATCH(J939,J$1:J938,0),1)),"")</f>
        <v/>
      </c>
      <c r="AG939" s="2" t="str">
        <f>IFERROR(IF(INDEX(AG$1:AG938,MATCH(J939,J$1:J938,0),1)=0,"",INDEX(AG$1:AG938,MATCH(J939,J$1:J938,0),1)),"")</f>
        <v/>
      </c>
      <c r="AU939" s="7"/>
      <c r="AW939" s="66"/>
      <c r="AX939" s="66"/>
      <c r="AY939" s="66"/>
      <c r="AZ939" s="78"/>
      <c r="BA939" s="66"/>
      <c r="BB939" s="66"/>
      <c r="BC939" s="4"/>
      <c r="BD939" s="69"/>
      <c r="BG939" s="9"/>
      <c r="BM939" s="7" t="str">
        <f t="shared" ca="1" si="177"/>
        <v/>
      </c>
      <c r="BN939" s="75" t="str">
        <f t="shared" si="178"/>
        <v/>
      </c>
      <c r="BO939" s="75" t="str">
        <f t="shared" si="179"/>
        <v/>
      </c>
      <c r="BT939" s="5"/>
      <c r="BU939" s="4" t="str">
        <f>IF(IFERROR(VLOOKUP(C939,C940:C$1993,1,0),"")="","",COUNTIF(C:C,C939))</f>
        <v/>
      </c>
      <c r="BW939" s="5"/>
      <c r="BX939" s="5"/>
      <c r="BY939" s="5" t="str">
        <f>IF(B939="","",IF(BU939="",1+(MAX(BY$2:BY938)),""))</f>
        <v/>
      </c>
      <c r="BZ939" s="5" t="str">
        <f t="shared" si="180"/>
        <v/>
      </c>
      <c r="CA939" s="5" t="str">
        <f t="shared" si="181"/>
        <v/>
      </c>
      <c r="CB939" s="14" t="str">
        <f t="shared" si="182"/>
        <v/>
      </c>
      <c r="CC939" s="25"/>
      <c r="CE939" s="5" t="str">
        <f t="shared" si="184"/>
        <v/>
      </c>
      <c r="CG939" s="5"/>
      <c r="CH939" s="5" t="str">
        <f t="shared" si="183"/>
        <v/>
      </c>
      <c r="CI939" s="5" t="str">
        <f>IF(J939="","",IFERROR(IF(VLOOKUP(J939,J$2:J938,1,0)=0,"",""),J939))</f>
        <v/>
      </c>
      <c r="CJ939" s="22" t="str">
        <f>IF(CI939="","",(IFERROR(VLOOKUP(MID(CI939,1,1),$DA$2:DE$28,3,0),0)+IFERROR(VLOOKUP(MID(CI939,2,1),DA$2:DE$28,4,0),0)+IFERROR(VLOOKUP(MID(CI939,3,1),DA$2:DE$28,5,0),0)+(ROW(CI939)/1000000000000)))</f>
        <v/>
      </c>
      <c r="CK939" s="5"/>
      <c r="CL939" s="5">
        <v>938</v>
      </c>
      <c r="CM939" s="5" t="str">
        <f>IFERROR(VLOOKUP(CL939,CH$2:CI2015,2,0),"")</f>
        <v/>
      </c>
      <c r="CN939" s="5"/>
      <c r="CP939" s="5"/>
      <c r="DG939" s="5" t="e">
        <f>IF(REPORTE!AH$2="si",IF(C939=VALUE(REPORTE!C$22),IF(SUM(DG940:DG$1993),CONCATENATE(INT(B939),", "),INT(B939)),""),IF(C939=VALUE(REPORTE!C$21),IF(SUM(DG940:DG$1993),CONCATENATE(INT(B939),", "),INT(B939)),""))</f>
        <v>#VALUE!</v>
      </c>
      <c r="DK939" s="5"/>
      <c r="DL939" s="5"/>
      <c r="DM939" s="5"/>
      <c r="DN939" s="5"/>
    </row>
    <row r="940" spans="1:118" x14ac:dyDescent="0.25">
      <c r="A940" s="4" t="str">
        <f t="shared" ca="1" si="175"/>
        <v/>
      </c>
      <c r="B940" s="3"/>
      <c r="D940" s="1" t="str">
        <f>IFERROR(INDEX('padron cfe'!B:B,MATCH(DATOS!C940,'padron cfe'!A:A,0),1),"")</f>
        <v/>
      </c>
      <c r="H940" s="5" t="str">
        <f>IF(F940="","",IFERROR(CONCATENATE("PEUA",VLOOKUP(ESTADO,REPORTE!AV$2:AW$33,2,0),DIDTRITO_FORM,CADER_FORM,IFERROR(INDEX(BS:BS,MATCH(DAY(F940),BR:BR,0),1),DAY(F940)),IFERROR(INDEX(BS:BS,MATCH(MONTH(F940),BR:BR,0),1),MONTH(F940)),YEAR(F940),G940),""))</f>
        <v/>
      </c>
      <c r="K940" s="2" t="str">
        <f>IFERROR(INDEX('padron cfe'!C:C,MATCH(DATOS!C940,'padron cfe'!A:A,0),1),"")</f>
        <v/>
      </c>
      <c r="L940" s="4" t="str">
        <f>IFERROR(IF(VLOOKUP(J940,J$2:L939,3,0)=0,"",VLOOKUP(J940,J$2:L939,3,0)),"")</f>
        <v/>
      </c>
      <c r="M940" s="4" t="str">
        <f>IFERROR(IF(VLOOKUP(J940,J$2:M939,4,0)=0,"",VLOOKUP(J940,J$2:M939,4,0)),"")</f>
        <v/>
      </c>
      <c r="Q940" s="5" t="str">
        <f t="shared" si="174"/>
        <v/>
      </c>
      <c r="S940"/>
      <c r="T940" s="2" t="str">
        <f>IFERROR(INDEX('padron cfe'!D:D,MATCH(DATOS!C940,'padron cfe'!A:A,0),1),"")</f>
        <v/>
      </c>
      <c r="Y940" s="3"/>
      <c r="AA940" s="4" t="str">
        <f t="shared" si="176"/>
        <v/>
      </c>
      <c r="AE940" s="2" t="str">
        <f>IFERROR(IF(INDEX(AE$1:AE939,MATCH(J940,J$1:J939,0),1)=0,"",INDEX(AE$1:AE939,MATCH(J940,J$1:J939,0),1)),"")</f>
        <v/>
      </c>
      <c r="AF940" s="2" t="str">
        <f>IFERROR(IF(INDEX(AF$1:AF939,MATCH(J940,J$1:J939,0),1)=0,"",INDEX(AF$1:AF939,MATCH(J940,J$1:J939,0),1)),"")</f>
        <v/>
      </c>
      <c r="AG940" s="2" t="str">
        <f>IFERROR(IF(INDEX(AG$1:AG939,MATCH(J940,J$1:J939,0),1)=0,"",INDEX(AG$1:AG939,MATCH(J940,J$1:J939,0),1)),"")</f>
        <v/>
      </c>
      <c r="AU940" s="7"/>
      <c r="AW940" s="66"/>
      <c r="AX940" s="66"/>
      <c r="AY940" s="66"/>
      <c r="AZ940" s="78"/>
      <c r="BA940" s="66"/>
      <c r="BB940" s="66"/>
      <c r="BC940" s="4"/>
      <c r="BD940" s="69"/>
      <c r="BG940" s="9"/>
      <c r="BM940" s="7" t="str">
        <f t="shared" ca="1" si="177"/>
        <v/>
      </c>
      <c r="BN940" s="75" t="str">
        <f t="shared" si="178"/>
        <v/>
      </c>
      <c r="BO940" s="75" t="str">
        <f t="shared" si="179"/>
        <v/>
      </c>
      <c r="BT940" s="5"/>
      <c r="BU940" s="4" t="str">
        <f>IF(IFERROR(VLOOKUP(C940,C941:C$1993,1,0),"")="","",COUNTIF(C:C,C940))</f>
        <v/>
      </c>
      <c r="BW940" s="5"/>
      <c r="BX940" s="5"/>
      <c r="BY940" s="5" t="str">
        <f>IF(B940="","",IF(BU940="",1+(MAX(BY$2:BY939)),""))</f>
        <v/>
      </c>
      <c r="BZ940" s="5" t="str">
        <f t="shared" si="180"/>
        <v/>
      </c>
      <c r="CA940" s="5" t="str">
        <f t="shared" si="181"/>
        <v/>
      </c>
      <c r="CB940" s="14" t="str">
        <f t="shared" si="182"/>
        <v/>
      </c>
      <c r="CC940" s="25"/>
      <c r="CE940" s="5" t="str">
        <f t="shared" si="184"/>
        <v/>
      </c>
      <c r="CG940" s="5"/>
      <c r="CH940" s="5" t="str">
        <f t="shared" si="183"/>
        <v/>
      </c>
      <c r="CI940" s="5" t="str">
        <f>IF(J940="","",IFERROR(IF(VLOOKUP(J940,J$2:J939,1,0)=0,"",""),J940))</f>
        <v/>
      </c>
      <c r="CJ940" s="22" t="str">
        <f>IF(CI940="","",(IFERROR(VLOOKUP(MID(CI940,1,1),$DA$2:DE$28,3,0),0)+IFERROR(VLOOKUP(MID(CI940,2,1),DA$2:DE$28,4,0),0)+IFERROR(VLOOKUP(MID(CI940,3,1),DA$2:DE$28,5,0),0)+(ROW(CI940)/1000000000000)))</f>
        <v/>
      </c>
      <c r="CK940" s="5"/>
      <c r="CL940" s="5">
        <v>939</v>
      </c>
      <c r="CM940" s="5" t="str">
        <f>IFERROR(VLOOKUP(CL940,CH$2:CI2016,2,0),"")</f>
        <v/>
      </c>
      <c r="CN940" s="5"/>
      <c r="CP940" s="5"/>
      <c r="DG940" s="5" t="e">
        <f>IF(REPORTE!AH$2="si",IF(C940=VALUE(REPORTE!C$22),IF(SUM(DG941:DG$1993),CONCATENATE(INT(B940),", "),INT(B940)),""),IF(C940=VALUE(REPORTE!C$21),IF(SUM(DG941:DG$1993),CONCATENATE(INT(B940),", "),INT(B940)),""))</f>
        <v>#VALUE!</v>
      </c>
      <c r="DK940" s="5"/>
      <c r="DL940" s="5"/>
      <c r="DM940" s="5"/>
      <c r="DN940" s="5"/>
    </row>
    <row r="941" spans="1:118" x14ac:dyDescent="0.25">
      <c r="A941" s="4" t="str">
        <f t="shared" ca="1" si="175"/>
        <v/>
      </c>
      <c r="B941" s="3"/>
      <c r="D941" s="1" t="str">
        <f>IFERROR(INDEX('padron cfe'!B:B,MATCH(DATOS!C941,'padron cfe'!A:A,0),1),"")</f>
        <v/>
      </c>
      <c r="H941" s="5" t="str">
        <f>IF(F941="","",IFERROR(CONCATENATE("PEUA",VLOOKUP(ESTADO,REPORTE!AV$2:AW$33,2,0),DIDTRITO_FORM,CADER_FORM,IFERROR(INDEX(BS:BS,MATCH(DAY(F941),BR:BR,0),1),DAY(F941)),IFERROR(INDEX(BS:BS,MATCH(MONTH(F941),BR:BR,0),1),MONTH(F941)),YEAR(F941),G941),""))</f>
        <v/>
      </c>
      <c r="K941" s="2" t="str">
        <f>IFERROR(INDEX('padron cfe'!C:C,MATCH(DATOS!C941,'padron cfe'!A:A,0),1),"")</f>
        <v/>
      </c>
      <c r="L941" s="4" t="str">
        <f>IFERROR(IF(VLOOKUP(J941,J$2:L940,3,0)=0,"",VLOOKUP(J941,J$2:L940,3,0)),"")</f>
        <v/>
      </c>
      <c r="M941" s="4" t="str">
        <f>IFERROR(IF(VLOOKUP(J941,J$2:M940,4,0)=0,"",VLOOKUP(J941,J$2:M940,4,0)),"")</f>
        <v/>
      </c>
      <c r="Q941" s="5" t="str">
        <f t="shared" si="174"/>
        <v/>
      </c>
      <c r="S941"/>
      <c r="T941" s="2" t="str">
        <f>IFERROR(INDEX('padron cfe'!D:D,MATCH(DATOS!C941,'padron cfe'!A:A,0),1),"")</f>
        <v/>
      </c>
      <c r="Y941" s="3"/>
      <c r="AA941" s="4" t="str">
        <f t="shared" si="176"/>
        <v/>
      </c>
      <c r="AE941" s="2" t="str">
        <f>IFERROR(IF(INDEX(AE$1:AE940,MATCH(J941,J$1:J940,0),1)=0,"",INDEX(AE$1:AE940,MATCH(J941,J$1:J940,0),1)),"")</f>
        <v/>
      </c>
      <c r="AF941" s="2" t="str">
        <f>IFERROR(IF(INDEX(AF$1:AF940,MATCH(J941,J$1:J940,0),1)=0,"",INDEX(AF$1:AF940,MATCH(J941,J$1:J940,0),1)),"")</f>
        <v/>
      </c>
      <c r="AG941" s="2" t="str">
        <f>IFERROR(IF(INDEX(AG$1:AG940,MATCH(J941,J$1:J940,0),1)=0,"",INDEX(AG$1:AG940,MATCH(J941,J$1:J940,0),1)),"")</f>
        <v/>
      </c>
      <c r="AU941" s="7"/>
      <c r="AW941" s="66"/>
      <c r="AX941" s="66"/>
      <c r="AY941" s="66"/>
      <c r="AZ941" s="78"/>
      <c r="BA941" s="66"/>
      <c r="BB941" s="66"/>
      <c r="BC941" s="4"/>
      <c r="BD941" s="69"/>
      <c r="BG941" s="9"/>
      <c r="BM941" s="7" t="str">
        <f t="shared" ca="1" si="177"/>
        <v/>
      </c>
      <c r="BN941" s="75" t="str">
        <f t="shared" si="178"/>
        <v/>
      </c>
      <c r="BO941" s="75" t="str">
        <f t="shared" si="179"/>
        <v/>
      </c>
      <c r="BT941" s="5"/>
      <c r="BU941" s="4" t="str">
        <f>IF(IFERROR(VLOOKUP(C941,C942:C$1993,1,0),"")="","",COUNTIF(C:C,C941))</f>
        <v/>
      </c>
      <c r="BW941" s="5"/>
      <c r="BX941" s="5"/>
      <c r="BY941" s="5" t="str">
        <f>IF(B941="","",IF(BU941="",1+(MAX(BY$2:BY940)),""))</f>
        <v/>
      </c>
      <c r="BZ941" s="5" t="str">
        <f t="shared" si="180"/>
        <v/>
      </c>
      <c r="CA941" s="5" t="str">
        <f t="shared" si="181"/>
        <v/>
      </c>
      <c r="CB941" s="14" t="str">
        <f t="shared" si="182"/>
        <v/>
      </c>
      <c r="CC941" s="25"/>
      <c r="CE941" s="5" t="str">
        <f t="shared" si="184"/>
        <v/>
      </c>
      <c r="CG941" s="5"/>
      <c r="CH941" s="5" t="str">
        <f t="shared" si="183"/>
        <v/>
      </c>
      <c r="CI941" s="5" t="str">
        <f>IF(J941="","",IFERROR(IF(VLOOKUP(J941,J$2:J940,1,0)=0,"",""),J941))</f>
        <v/>
      </c>
      <c r="CJ941" s="22" t="str">
        <f>IF(CI941="","",(IFERROR(VLOOKUP(MID(CI941,1,1),$DA$2:DE$28,3,0),0)+IFERROR(VLOOKUP(MID(CI941,2,1),DA$2:DE$28,4,0),0)+IFERROR(VLOOKUP(MID(CI941,3,1),DA$2:DE$28,5,0),0)+(ROW(CI941)/1000000000000)))</f>
        <v/>
      </c>
      <c r="CK941" s="5"/>
      <c r="CL941" s="5">
        <v>940</v>
      </c>
      <c r="CM941" s="5" t="str">
        <f>IFERROR(VLOOKUP(CL941,CH$2:CI2017,2,0),"")</f>
        <v/>
      </c>
      <c r="CN941" s="5"/>
      <c r="CP941" s="5"/>
      <c r="DG941" s="5" t="e">
        <f>IF(REPORTE!AH$2="si",IF(C941=VALUE(REPORTE!C$22),IF(SUM(DG942:DG$1993),CONCATENATE(INT(B941),", "),INT(B941)),""),IF(C941=VALUE(REPORTE!C$21),IF(SUM(DG942:DG$1993),CONCATENATE(INT(B941),", "),INT(B941)),""))</f>
        <v>#VALUE!</v>
      </c>
      <c r="DK941" s="5"/>
      <c r="DL941" s="5"/>
      <c r="DM941" s="5"/>
      <c r="DN941" s="5"/>
    </row>
    <row r="942" spans="1:118" x14ac:dyDescent="0.25">
      <c r="A942" s="4" t="str">
        <f t="shared" ca="1" si="175"/>
        <v/>
      </c>
      <c r="B942" s="3"/>
      <c r="D942" s="1" t="str">
        <f>IFERROR(INDEX('padron cfe'!B:B,MATCH(DATOS!C942,'padron cfe'!A:A,0),1),"")</f>
        <v/>
      </c>
      <c r="H942" s="5" t="str">
        <f>IF(F942="","",IFERROR(CONCATENATE("PEUA",VLOOKUP(ESTADO,REPORTE!AV$2:AW$33,2,0),DIDTRITO_FORM,CADER_FORM,IFERROR(INDEX(BS:BS,MATCH(DAY(F942),BR:BR,0),1),DAY(F942)),IFERROR(INDEX(BS:BS,MATCH(MONTH(F942),BR:BR,0),1),MONTH(F942)),YEAR(F942),G942),""))</f>
        <v/>
      </c>
      <c r="K942" s="2" t="str">
        <f>IFERROR(INDEX('padron cfe'!C:C,MATCH(DATOS!C942,'padron cfe'!A:A,0),1),"")</f>
        <v/>
      </c>
      <c r="L942" s="4" t="str">
        <f>IFERROR(IF(VLOOKUP(J942,J$2:L941,3,0)=0,"",VLOOKUP(J942,J$2:L941,3,0)),"")</f>
        <v/>
      </c>
      <c r="M942" s="4" t="str">
        <f>IFERROR(IF(VLOOKUP(J942,J$2:M941,4,0)=0,"",VLOOKUP(J942,J$2:M941,4,0)),"")</f>
        <v/>
      </c>
      <c r="Q942" s="5" t="str">
        <f t="shared" si="174"/>
        <v/>
      </c>
      <c r="S942"/>
      <c r="T942" s="2" t="str">
        <f>IFERROR(INDEX('padron cfe'!D:D,MATCH(DATOS!C942,'padron cfe'!A:A,0),1),"")</f>
        <v/>
      </c>
      <c r="Y942" s="3"/>
      <c r="AA942" s="4" t="str">
        <f t="shared" si="176"/>
        <v/>
      </c>
      <c r="AE942" s="2" t="str">
        <f>IFERROR(IF(INDEX(AE$1:AE941,MATCH(J942,J$1:J941,0),1)=0,"",INDEX(AE$1:AE941,MATCH(J942,J$1:J941,0),1)),"")</f>
        <v/>
      </c>
      <c r="AF942" s="2" t="str">
        <f>IFERROR(IF(INDEX(AF$1:AF941,MATCH(J942,J$1:J941,0),1)=0,"",INDEX(AF$1:AF941,MATCH(J942,J$1:J941,0),1)),"")</f>
        <v/>
      </c>
      <c r="AG942" s="2" t="str">
        <f>IFERROR(IF(INDEX(AG$1:AG941,MATCH(J942,J$1:J941,0),1)=0,"",INDEX(AG$1:AG941,MATCH(J942,J$1:J941,0),1)),"")</f>
        <v/>
      </c>
      <c r="AU942" s="7"/>
      <c r="AW942" s="66"/>
      <c r="AX942" s="66"/>
      <c r="AY942" s="66"/>
      <c r="AZ942" s="78"/>
      <c r="BA942" s="66"/>
      <c r="BB942" s="66"/>
      <c r="BC942" s="4"/>
      <c r="BD942" s="69"/>
      <c r="BG942" s="9"/>
      <c r="BM942" s="7" t="str">
        <f t="shared" ca="1" si="177"/>
        <v/>
      </c>
      <c r="BN942" s="75" t="str">
        <f t="shared" si="178"/>
        <v/>
      </c>
      <c r="BO942" s="75" t="str">
        <f t="shared" si="179"/>
        <v/>
      </c>
      <c r="BT942" s="5"/>
      <c r="BU942" s="4" t="str">
        <f>IF(IFERROR(VLOOKUP(C942,C943:C$1993,1,0),"")="","",COUNTIF(C:C,C942))</f>
        <v/>
      </c>
      <c r="BW942" s="5"/>
      <c r="BX942" s="5"/>
      <c r="BY942" s="5" t="str">
        <f>IF(B942="","",IF(BU942="",1+(MAX(BY$2:BY941)),""))</f>
        <v/>
      </c>
      <c r="BZ942" s="5" t="str">
        <f t="shared" si="180"/>
        <v/>
      </c>
      <c r="CA942" s="5" t="str">
        <f t="shared" si="181"/>
        <v/>
      </c>
      <c r="CB942" s="14" t="str">
        <f t="shared" si="182"/>
        <v/>
      </c>
      <c r="CC942" s="25"/>
      <c r="CE942" s="5" t="str">
        <f t="shared" si="184"/>
        <v/>
      </c>
      <c r="CG942" s="5"/>
      <c r="CH942" s="5" t="str">
        <f t="shared" si="183"/>
        <v/>
      </c>
      <c r="CI942" s="5" t="str">
        <f>IF(J942="","",IFERROR(IF(VLOOKUP(J942,J$2:J941,1,0)=0,"",""),J942))</f>
        <v/>
      </c>
      <c r="CJ942" s="22" t="str">
        <f>IF(CI942="","",(IFERROR(VLOOKUP(MID(CI942,1,1),$DA$2:DE$28,3,0),0)+IFERROR(VLOOKUP(MID(CI942,2,1),DA$2:DE$28,4,0),0)+IFERROR(VLOOKUP(MID(CI942,3,1),DA$2:DE$28,5,0),0)+(ROW(CI942)/1000000000000)))</f>
        <v/>
      </c>
      <c r="CK942" s="5"/>
      <c r="CL942" s="5">
        <v>941</v>
      </c>
      <c r="CM942" s="5" t="str">
        <f>IFERROR(VLOOKUP(CL942,CH$2:CI2018,2,0),"")</f>
        <v/>
      </c>
      <c r="CN942" s="5"/>
      <c r="CP942" s="5"/>
      <c r="DG942" s="5" t="e">
        <f>IF(REPORTE!AH$2="si",IF(C942=VALUE(REPORTE!C$22),IF(SUM(DG943:DG$1993),CONCATENATE(INT(B942),", "),INT(B942)),""),IF(C942=VALUE(REPORTE!C$21),IF(SUM(DG943:DG$1993),CONCATENATE(INT(B942),", "),INT(B942)),""))</f>
        <v>#VALUE!</v>
      </c>
      <c r="DK942" s="5"/>
      <c r="DL942" s="5"/>
      <c r="DM942" s="5"/>
      <c r="DN942" s="5"/>
    </row>
    <row r="943" spans="1:118" x14ac:dyDescent="0.25">
      <c r="A943" s="4" t="str">
        <f t="shared" ca="1" si="175"/>
        <v/>
      </c>
      <c r="B943" s="3"/>
      <c r="D943" s="1" t="str">
        <f>IFERROR(INDEX('padron cfe'!B:B,MATCH(DATOS!C943,'padron cfe'!A:A,0),1),"")</f>
        <v/>
      </c>
      <c r="H943" s="5" t="str">
        <f>IF(F943="","",IFERROR(CONCATENATE("PEUA",VLOOKUP(ESTADO,REPORTE!AV$2:AW$33,2,0),DIDTRITO_FORM,CADER_FORM,IFERROR(INDEX(BS:BS,MATCH(DAY(F943),BR:BR,0),1),DAY(F943)),IFERROR(INDEX(BS:BS,MATCH(MONTH(F943),BR:BR,0),1),MONTH(F943)),YEAR(F943),G943),""))</f>
        <v/>
      </c>
      <c r="K943" s="2" t="str">
        <f>IFERROR(INDEX('padron cfe'!C:C,MATCH(DATOS!C943,'padron cfe'!A:A,0),1),"")</f>
        <v/>
      </c>
      <c r="L943" s="4" t="str">
        <f>IFERROR(IF(VLOOKUP(J943,J$2:L942,3,0)=0,"",VLOOKUP(J943,J$2:L942,3,0)),"")</f>
        <v/>
      </c>
      <c r="M943" s="4" t="str">
        <f>IFERROR(IF(VLOOKUP(J943,J$2:M942,4,0)=0,"",VLOOKUP(J943,J$2:M942,4,0)),"")</f>
        <v/>
      </c>
      <c r="Q943" s="5" t="str">
        <f t="shared" si="174"/>
        <v/>
      </c>
      <c r="S943"/>
      <c r="T943" s="2" t="str">
        <f>IFERROR(INDEX('padron cfe'!D:D,MATCH(DATOS!C943,'padron cfe'!A:A,0),1),"")</f>
        <v/>
      </c>
      <c r="Y943" s="3"/>
      <c r="AA943" s="4" t="str">
        <f t="shared" si="176"/>
        <v/>
      </c>
      <c r="AE943" s="2" t="str">
        <f>IFERROR(IF(INDEX(AE$1:AE942,MATCH(J943,J$1:J942,0),1)=0,"",INDEX(AE$1:AE942,MATCH(J943,J$1:J942,0),1)),"")</f>
        <v/>
      </c>
      <c r="AF943" s="2" t="str">
        <f>IFERROR(IF(INDEX(AF$1:AF942,MATCH(J943,J$1:J942,0),1)=0,"",INDEX(AF$1:AF942,MATCH(J943,J$1:J942,0),1)),"")</f>
        <v/>
      </c>
      <c r="AG943" s="2" t="str">
        <f>IFERROR(IF(INDEX(AG$1:AG942,MATCH(J943,J$1:J942,0),1)=0,"",INDEX(AG$1:AG942,MATCH(J943,J$1:J942,0),1)),"")</f>
        <v/>
      </c>
      <c r="AU943" s="7"/>
      <c r="AW943" s="66"/>
      <c r="AX943" s="66"/>
      <c r="AY943" s="66"/>
      <c r="AZ943" s="78"/>
      <c r="BA943" s="66"/>
      <c r="BB943" s="66"/>
      <c r="BC943" s="4"/>
      <c r="BD943" s="69"/>
      <c r="BG943" s="9"/>
      <c r="BM943" s="7" t="str">
        <f t="shared" ca="1" si="177"/>
        <v/>
      </c>
      <c r="BN943" s="75" t="str">
        <f t="shared" si="178"/>
        <v/>
      </c>
      <c r="BO943" s="75" t="str">
        <f t="shared" si="179"/>
        <v/>
      </c>
      <c r="BT943" s="5"/>
      <c r="BU943" s="4" t="str">
        <f>IF(IFERROR(VLOOKUP(C943,C944:C$1993,1,0),"")="","",COUNTIF(C:C,C943))</f>
        <v/>
      </c>
      <c r="BW943" s="5"/>
      <c r="BX943" s="5"/>
      <c r="BY943" s="5" t="str">
        <f>IF(B943="","",IF(BU943="",1+(MAX(BY$2:BY942)),""))</f>
        <v/>
      </c>
      <c r="BZ943" s="5" t="str">
        <f t="shared" si="180"/>
        <v/>
      </c>
      <c r="CA943" s="5" t="str">
        <f t="shared" si="181"/>
        <v/>
      </c>
      <c r="CB943" s="14" t="str">
        <f t="shared" si="182"/>
        <v/>
      </c>
      <c r="CC943" s="25"/>
      <c r="CE943" s="5" t="str">
        <f t="shared" si="184"/>
        <v/>
      </c>
      <c r="CG943" s="5"/>
      <c r="CH943" s="5" t="str">
        <f t="shared" si="183"/>
        <v/>
      </c>
      <c r="CI943" s="5" t="str">
        <f>IF(J943="","",IFERROR(IF(VLOOKUP(J943,J$2:J942,1,0)=0,"",""),J943))</f>
        <v/>
      </c>
      <c r="CJ943" s="22" t="str">
        <f>IF(CI943="","",(IFERROR(VLOOKUP(MID(CI943,1,1),$DA$2:DE$28,3,0),0)+IFERROR(VLOOKUP(MID(CI943,2,1),DA$2:DE$28,4,0),0)+IFERROR(VLOOKUP(MID(CI943,3,1),DA$2:DE$28,5,0),0)+(ROW(CI943)/1000000000000)))</f>
        <v/>
      </c>
      <c r="CK943" s="5"/>
      <c r="CL943" s="5">
        <v>942</v>
      </c>
      <c r="CM943" s="5" t="str">
        <f>IFERROR(VLOOKUP(CL943,CH$2:CI2019,2,0),"")</f>
        <v/>
      </c>
      <c r="CN943" s="5"/>
      <c r="CP943" s="5"/>
      <c r="DG943" s="5" t="e">
        <f>IF(REPORTE!AH$2="si",IF(C943=VALUE(REPORTE!C$22),IF(SUM(DG944:DG$1993),CONCATENATE(INT(B943),", "),INT(B943)),""),IF(C943=VALUE(REPORTE!C$21),IF(SUM(DG944:DG$1993),CONCATENATE(INT(B943),", "),INT(B943)),""))</f>
        <v>#VALUE!</v>
      </c>
      <c r="DK943" s="5"/>
      <c r="DL943" s="5"/>
      <c r="DM943" s="5"/>
      <c r="DN943" s="5"/>
    </row>
    <row r="944" spans="1:118" x14ac:dyDescent="0.25">
      <c r="A944" s="4" t="str">
        <f t="shared" ca="1" si="175"/>
        <v/>
      </c>
      <c r="B944" s="3"/>
      <c r="D944" s="1" t="str">
        <f>IFERROR(INDEX('padron cfe'!B:B,MATCH(DATOS!C944,'padron cfe'!A:A,0),1),"")</f>
        <v/>
      </c>
      <c r="H944" s="5" t="str">
        <f>IF(F944="","",IFERROR(CONCATENATE("PEUA",VLOOKUP(ESTADO,REPORTE!AV$2:AW$33,2,0),DIDTRITO_FORM,CADER_FORM,IFERROR(INDEX(BS:BS,MATCH(DAY(F944),BR:BR,0),1),DAY(F944)),IFERROR(INDEX(BS:BS,MATCH(MONTH(F944),BR:BR,0),1),MONTH(F944)),YEAR(F944),G944),""))</f>
        <v/>
      </c>
      <c r="K944" s="2" t="str">
        <f>IFERROR(INDEX('padron cfe'!C:C,MATCH(DATOS!C944,'padron cfe'!A:A,0),1),"")</f>
        <v/>
      </c>
      <c r="L944" s="4" t="str">
        <f>IFERROR(IF(VLOOKUP(J944,J$2:L943,3,0)=0,"",VLOOKUP(J944,J$2:L943,3,0)),"")</f>
        <v/>
      </c>
      <c r="M944" s="4" t="str">
        <f>IFERROR(IF(VLOOKUP(J944,J$2:M943,4,0)=0,"",VLOOKUP(J944,J$2:M943,4,0)),"")</f>
        <v/>
      </c>
      <c r="Q944" s="5" t="str">
        <f t="shared" si="174"/>
        <v/>
      </c>
      <c r="S944"/>
      <c r="T944" s="2" t="str">
        <f>IFERROR(INDEX('padron cfe'!D:D,MATCH(DATOS!C944,'padron cfe'!A:A,0),1),"")</f>
        <v/>
      </c>
      <c r="Y944" s="3"/>
      <c r="AA944" s="4" t="str">
        <f t="shared" si="176"/>
        <v/>
      </c>
      <c r="AE944" s="2" t="str">
        <f>IFERROR(IF(INDEX(AE$1:AE943,MATCH(J944,J$1:J943,0),1)=0,"",INDEX(AE$1:AE943,MATCH(J944,J$1:J943,0),1)),"")</f>
        <v/>
      </c>
      <c r="AF944" s="2" t="str">
        <f>IFERROR(IF(INDEX(AF$1:AF943,MATCH(J944,J$1:J943,0),1)=0,"",INDEX(AF$1:AF943,MATCH(J944,J$1:J943,0),1)),"")</f>
        <v/>
      </c>
      <c r="AG944" s="2" t="str">
        <f>IFERROR(IF(INDEX(AG$1:AG943,MATCH(J944,J$1:J943,0),1)=0,"",INDEX(AG$1:AG943,MATCH(J944,J$1:J943,0),1)),"")</f>
        <v/>
      </c>
      <c r="AU944" s="7"/>
      <c r="AW944" s="66"/>
      <c r="AX944" s="66"/>
      <c r="AY944" s="66"/>
      <c r="AZ944" s="78"/>
      <c r="BA944" s="66"/>
      <c r="BB944" s="66"/>
      <c r="BC944" s="4"/>
      <c r="BD944" s="69"/>
      <c r="BG944" s="9"/>
      <c r="BM944" s="7" t="str">
        <f t="shared" ca="1" si="177"/>
        <v/>
      </c>
      <c r="BN944" s="75" t="str">
        <f t="shared" si="178"/>
        <v/>
      </c>
      <c r="BO944" s="75" t="str">
        <f t="shared" si="179"/>
        <v/>
      </c>
      <c r="BT944" s="5"/>
      <c r="BU944" s="4" t="str">
        <f>IF(IFERROR(VLOOKUP(C944,C945:C$1993,1,0),"")="","",COUNTIF(C:C,C944))</f>
        <v/>
      </c>
      <c r="BW944" s="5"/>
      <c r="BX944" s="5"/>
      <c r="BY944" s="5" t="str">
        <f>IF(B944="","",IF(BU944="",1+(MAX(BY$2:BY943)),""))</f>
        <v/>
      </c>
      <c r="BZ944" s="5" t="str">
        <f t="shared" si="180"/>
        <v/>
      </c>
      <c r="CA944" s="5" t="str">
        <f t="shared" si="181"/>
        <v/>
      </c>
      <c r="CB944" s="14" t="str">
        <f t="shared" si="182"/>
        <v/>
      </c>
      <c r="CC944" s="25"/>
      <c r="CE944" s="5" t="str">
        <f t="shared" si="184"/>
        <v/>
      </c>
      <c r="CG944" s="5"/>
      <c r="CH944" s="5" t="str">
        <f t="shared" si="183"/>
        <v/>
      </c>
      <c r="CI944" s="5" t="str">
        <f>IF(J944="","",IFERROR(IF(VLOOKUP(J944,J$2:J943,1,0)=0,"",""),J944))</f>
        <v/>
      </c>
      <c r="CJ944" s="22" t="str">
        <f>IF(CI944="","",(IFERROR(VLOOKUP(MID(CI944,1,1),$DA$2:DE$28,3,0),0)+IFERROR(VLOOKUP(MID(CI944,2,1),DA$2:DE$28,4,0),0)+IFERROR(VLOOKUP(MID(CI944,3,1),DA$2:DE$28,5,0),0)+(ROW(CI944)/1000000000000)))</f>
        <v/>
      </c>
      <c r="CK944" s="5"/>
      <c r="CL944" s="5">
        <v>943</v>
      </c>
      <c r="CM944" s="5" t="str">
        <f>IFERROR(VLOOKUP(CL944,CH$2:CI2020,2,0),"")</f>
        <v/>
      </c>
      <c r="CN944" s="5"/>
      <c r="CP944" s="5"/>
      <c r="DG944" s="5" t="e">
        <f>IF(REPORTE!AH$2="si",IF(C944=VALUE(REPORTE!C$22),IF(SUM(DG945:DG$1993),CONCATENATE(INT(B944),", "),INT(B944)),""),IF(C944=VALUE(REPORTE!C$21),IF(SUM(DG945:DG$1993),CONCATENATE(INT(B944),", "),INT(B944)),""))</f>
        <v>#VALUE!</v>
      </c>
      <c r="DK944" s="5"/>
      <c r="DL944" s="5"/>
      <c r="DM944" s="5"/>
      <c r="DN944" s="5"/>
    </row>
    <row r="945" spans="1:118" x14ac:dyDescent="0.25">
      <c r="A945" s="4" t="str">
        <f t="shared" ca="1" si="175"/>
        <v/>
      </c>
      <c r="B945" s="3"/>
      <c r="D945" s="1" t="str">
        <f>IFERROR(INDEX('padron cfe'!B:B,MATCH(DATOS!C945,'padron cfe'!A:A,0),1),"")</f>
        <v/>
      </c>
      <c r="H945" s="5" t="str">
        <f>IF(F945="","",IFERROR(CONCATENATE("PEUA",VLOOKUP(ESTADO,REPORTE!AV$2:AW$33,2,0),DIDTRITO_FORM,CADER_FORM,IFERROR(INDEX(BS:BS,MATCH(DAY(F945),BR:BR,0),1),DAY(F945)),IFERROR(INDEX(BS:BS,MATCH(MONTH(F945),BR:BR,0),1),MONTH(F945)),YEAR(F945),G945),""))</f>
        <v/>
      </c>
      <c r="K945" s="2" t="str">
        <f>IFERROR(INDEX('padron cfe'!C:C,MATCH(DATOS!C945,'padron cfe'!A:A,0),1),"")</f>
        <v/>
      </c>
      <c r="L945" s="4" t="str">
        <f>IFERROR(IF(VLOOKUP(J945,J$2:L944,3,0)=0,"",VLOOKUP(J945,J$2:L944,3,0)),"")</f>
        <v/>
      </c>
      <c r="M945" s="4" t="str">
        <f>IFERROR(IF(VLOOKUP(J945,J$2:M944,4,0)=0,"",VLOOKUP(J945,J$2:M944,4,0)),"")</f>
        <v/>
      </c>
      <c r="Q945" s="5" t="str">
        <f t="shared" si="174"/>
        <v/>
      </c>
      <c r="S945"/>
      <c r="T945" s="2" t="str">
        <f>IFERROR(INDEX('padron cfe'!D:D,MATCH(DATOS!C945,'padron cfe'!A:A,0),1),"")</f>
        <v/>
      </c>
      <c r="Y945" s="3"/>
      <c r="AA945" s="4" t="str">
        <f t="shared" si="176"/>
        <v/>
      </c>
      <c r="AE945" s="2" t="str">
        <f>IFERROR(IF(INDEX(AE$1:AE944,MATCH(J945,J$1:J944,0),1)=0,"",INDEX(AE$1:AE944,MATCH(J945,J$1:J944,0),1)),"")</f>
        <v/>
      </c>
      <c r="AF945" s="2" t="str">
        <f>IFERROR(IF(INDEX(AF$1:AF944,MATCH(J945,J$1:J944,0),1)=0,"",INDEX(AF$1:AF944,MATCH(J945,J$1:J944,0),1)),"")</f>
        <v/>
      </c>
      <c r="AG945" s="2" t="str">
        <f>IFERROR(IF(INDEX(AG$1:AG944,MATCH(J945,J$1:J944,0),1)=0,"",INDEX(AG$1:AG944,MATCH(J945,J$1:J944,0),1)),"")</f>
        <v/>
      </c>
      <c r="AU945" s="7"/>
      <c r="AW945" s="66"/>
      <c r="AX945" s="66"/>
      <c r="AY945" s="66"/>
      <c r="AZ945" s="78"/>
      <c r="BA945" s="66"/>
      <c r="BB945" s="66"/>
      <c r="BC945" s="4"/>
      <c r="BD945" s="69"/>
      <c r="BG945" s="9"/>
      <c r="BM945" s="7" t="str">
        <f t="shared" ca="1" si="177"/>
        <v/>
      </c>
      <c r="BN945" s="75" t="str">
        <f t="shared" si="178"/>
        <v/>
      </c>
      <c r="BO945" s="75" t="str">
        <f t="shared" si="179"/>
        <v/>
      </c>
      <c r="BT945" s="5"/>
      <c r="BU945" s="4" t="str">
        <f>IF(IFERROR(VLOOKUP(C945,C946:C$1993,1,0),"")="","",COUNTIF(C:C,C945))</f>
        <v/>
      </c>
      <c r="BW945" s="5"/>
      <c r="BX945" s="5"/>
      <c r="BY945" s="5" t="str">
        <f>IF(B945="","",IF(BU945="",1+(MAX(BY$2:BY944)),""))</f>
        <v/>
      </c>
      <c r="BZ945" s="5" t="str">
        <f t="shared" si="180"/>
        <v/>
      </c>
      <c r="CA945" s="5" t="str">
        <f t="shared" si="181"/>
        <v/>
      </c>
      <c r="CB945" s="14" t="str">
        <f t="shared" si="182"/>
        <v/>
      </c>
      <c r="CC945" s="25"/>
      <c r="CE945" s="5" t="str">
        <f t="shared" si="184"/>
        <v/>
      </c>
      <c r="CG945" s="5"/>
      <c r="CH945" s="5" t="str">
        <f t="shared" si="183"/>
        <v/>
      </c>
      <c r="CI945" s="5" t="str">
        <f>IF(J945="","",IFERROR(IF(VLOOKUP(J945,J$2:J944,1,0)=0,"",""),J945))</f>
        <v/>
      </c>
      <c r="CJ945" s="22" t="str">
        <f>IF(CI945="","",(IFERROR(VLOOKUP(MID(CI945,1,1),$DA$2:DE$28,3,0),0)+IFERROR(VLOOKUP(MID(CI945,2,1),DA$2:DE$28,4,0),0)+IFERROR(VLOOKUP(MID(CI945,3,1),DA$2:DE$28,5,0),0)+(ROW(CI945)/1000000000000)))</f>
        <v/>
      </c>
      <c r="CK945" s="5"/>
      <c r="CL945" s="5">
        <v>944</v>
      </c>
      <c r="CM945" s="5" t="str">
        <f>IFERROR(VLOOKUP(CL945,CH$2:CI2021,2,0),"")</f>
        <v/>
      </c>
      <c r="CN945" s="5"/>
      <c r="CP945" s="5"/>
      <c r="DG945" s="5" t="e">
        <f>IF(REPORTE!AH$2="si",IF(C945=VALUE(REPORTE!C$22),IF(SUM(DG946:DG$1993),CONCATENATE(INT(B945),", "),INT(B945)),""),IF(C945=VALUE(REPORTE!C$21),IF(SUM(DG946:DG$1993),CONCATENATE(INT(B945),", "),INT(B945)),""))</f>
        <v>#VALUE!</v>
      </c>
      <c r="DK945" s="5"/>
      <c r="DL945" s="5"/>
      <c r="DM945" s="5"/>
      <c r="DN945" s="5"/>
    </row>
    <row r="946" spans="1:118" x14ac:dyDescent="0.25">
      <c r="A946" s="4" t="str">
        <f t="shared" ca="1" si="175"/>
        <v/>
      </c>
      <c r="B946" s="3"/>
      <c r="D946" s="1" t="str">
        <f>IFERROR(INDEX('padron cfe'!B:B,MATCH(DATOS!C946,'padron cfe'!A:A,0),1),"")</f>
        <v/>
      </c>
      <c r="H946" s="5" t="str">
        <f>IF(F946="","",IFERROR(CONCATENATE("PEUA",VLOOKUP(ESTADO,REPORTE!AV$2:AW$33,2,0),DIDTRITO_FORM,CADER_FORM,IFERROR(INDEX(BS:BS,MATCH(DAY(F946),BR:BR,0),1),DAY(F946)),IFERROR(INDEX(BS:BS,MATCH(MONTH(F946),BR:BR,0),1),MONTH(F946)),YEAR(F946),G946),""))</f>
        <v/>
      </c>
      <c r="K946" s="2" t="str">
        <f>IFERROR(INDEX('padron cfe'!C:C,MATCH(DATOS!C946,'padron cfe'!A:A,0),1),"")</f>
        <v/>
      </c>
      <c r="L946" s="4" t="str">
        <f>IFERROR(IF(VLOOKUP(J946,J$2:L945,3,0)=0,"",VLOOKUP(J946,J$2:L945,3,0)),"")</f>
        <v/>
      </c>
      <c r="M946" s="4" t="str">
        <f>IFERROR(IF(VLOOKUP(J946,J$2:M945,4,0)=0,"",VLOOKUP(J946,J$2:M945,4,0)),"")</f>
        <v/>
      </c>
      <c r="Q946" s="5" t="str">
        <f t="shared" si="174"/>
        <v/>
      </c>
      <c r="S946"/>
      <c r="T946" s="2" t="str">
        <f>IFERROR(INDEX('padron cfe'!D:D,MATCH(DATOS!C946,'padron cfe'!A:A,0),1),"")</f>
        <v/>
      </c>
      <c r="Y946" s="3"/>
      <c r="AA946" s="4" t="str">
        <f t="shared" si="176"/>
        <v/>
      </c>
      <c r="AE946" s="2" t="str">
        <f>IFERROR(IF(INDEX(AE$1:AE945,MATCH(J946,J$1:J945,0),1)=0,"",INDEX(AE$1:AE945,MATCH(J946,J$1:J945,0),1)),"")</f>
        <v/>
      </c>
      <c r="AF946" s="2" t="str">
        <f>IFERROR(IF(INDEX(AF$1:AF945,MATCH(J946,J$1:J945,0),1)=0,"",INDEX(AF$1:AF945,MATCH(J946,J$1:J945,0),1)),"")</f>
        <v/>
      </c>
      <c r="AG946" s="2" t="str">
        <f>IFERROR(IF(INDEX(AG$1:AG945,MATCH(J946,J$1:J945,0),1)=0,"",INDEX(AG$1:AG945,MATCH(J946,J$1:J945,0),1)),"")</f>
        <v/>
      </c>
      <c r="AU946" s="7"/>
      <c r="AW946" s="66"/>
      <c r="AX946" s="66"/>
      <c r="AY946" s="66"/>
      <c r="AZ946" s="78"/>
      <c r="BA946" s="66"/>
      <c r="BB946" s="66"/>
      <c r="BC946" s="4"/>
      <c r="BD946" s="69"/>
      <c r="BG946" s="9"/>
      <c r="BM946" s="7" t="str">
        <f t="shared" ca="1" si="177"/>
        <v/>
      </c>
      <c r="BN946" s="75" t="str">
        <f t="shared" si="178"/>
        <v/>
      </c>
      <c r="BO946" s="75" t="str">
        <f t="shared" si="179"/>
        <v/>
      </c>
      <c r="BT946" s="5"/>
      <c r="BU946" s="4" t="str">
        <f>IF(IFERROR(VLOOKUP(C946,C947:C$1993,1,0),"")="","",COUNTIF(C:C,C946))</f>
        <v/>
      </c>
      <c r="BW946" s="5"/>
      <c r="BX946" s="5"/>
      <c r="BY946" s="5" t="str">
        <f>IF(B946="","",IF(BU946="",1+(MAX(BY$2:BY945)),""))</f>
        <v/>
      </c>
      <c r="BZ946" s="5" t="str">
        <f t="shared" si="180"/>
        <v/>
      </c>
      <c r="CA946" s="5" t="str">
        <f t="shared" si="181"/>
        <v/>
      </c>
      <c r="CB946" s="14" t="str">
        <f t="shared" si="182"/>
        <v/>
      </c>
      <c r="CC946" s="25"/>
      <c r="CE946" s="5" t="str">
        <f t="shared" si="184"/>
        <v/>
      </c>
      <c r="CG946" s="5"/>
      <c r="CH946" s="5" t="str">
        <f t="shared" si="183"/>
        <v/>
      </c>
      <c r="CI946" s="5" t="str">
        <f>IF(J946="","",IFERROR(IF(VLOOKUP(J946,J$2:J945,1,0)=0,"",""),J946))</f>
        <v/>
      </c>
      <c r="CJ946" s="22" t="str">
        <f>IF(CI946="","",(IFERROR(VLOOKUP(MID(CI946,1,1),$DA$2:DE$28,3,0),0)+IFERROR(VLOOKUP(MID(CI946,2,1),DA$2:DE$28,4,0),0)+IFERROR(VLOOKUP(MID(CI946,3,1),DA$2:DE$28,5,0),0)+(ROW(CI946)/1000000000000)))</f>
        <v/>
      </c>
      <c r="CK946" s="5"/>
      <c r="CL946" s="5">
        <v>945</v>
      </c>
      <c r="CM946" s="5" t="str">
        <f>IFERROR(VLOOKUP(CL946,CH$2:CI2022,2,0),"")</f>
        <v/>
      </c>
      <c r="CN946" s="5"/>
      <c r="CP946" s="5"/>
      <c r="DG946" s="5" t="e">
        <f>IF(REPORTE!AH$2="si",IF(C946=VALUE(REPORTE!C$22),IF(SUM(DG947:DG$1993),CONCATENATE(INT(B946),", "),INT(B946)),""),IF(C946=VALUE(REPORTE!C$21),IF(SUM(DG947:DG$1993),CONCATENATE(INT(B946),", "),INT(B946)),""))</f>
        <v>#VALUE!</v>
      </c>
      <c r="DK946" s="5"/>
      <c r="DL946" s="5"/>
      <c r="DM946" s="5"/>
      <c r="DN946" s="5"/>
    </row>
    <row r="947" spans="1:118" x14ac:dyDescent="0.25">
      <c r="A947" s="4" t="str">
        <f t="shared" ca="1" si="175"/>
        <v/>
      </c>
      <c r="B947" s="3"/>
      <c r="D947" s="1" t="str">
        <f>IFERROR(INDEX('padron cfe'!B:B,MATCH(DATOS!C947,'padron cfe'!A:A,0),1),"")</f>
        <v/>
      </c>
      <c r="H947" s="5" t="str">
        <f>IF(F947="","",IFERROR(CONCATENATE("PEUA",VLOOKUP(ESTADO,REPORTE!AV$2:AW$33,2,0),DIDTRITO_FORM,CADER_FORM,IFERROR(INDEX(BS:BS,MATCH(DAY(F947),BR:BR,0),1),DAY(F947)),IFERROR(INDEX(BS:BS,MATCH(MONTH(F947),BR:BR,0),1),MONTH(F947)),YEAR(F947),G947),""))</f>
        <v/>
      </c>
      <c r="K947" s="2" t="str">
        <f>IFERROR(INDEX('padron cfe'!C:C,MATCH(DATOS!C947,'padron cfe'!A:A,0),1),"")</f>
        <v/>
      </c>
      <c r="L947" s="4" t="str">
        <f>IFERROR(IF(VLOOKUP(J947,J$2:L946,3,0)=0,"",VLOOKUP(J947,J$2:L946,3,0)),"")</f>
        <v/>
      </c>
      <c r="M947" s="4" t="str">
        <f>IFERROR(IF(VLOOKUP(J947,J$2:M946,4,0)=0,"",VLOOKUP(J947,J$2:M946,4,0)),"")</f>
        <v/>
      </c>
      <c r="Q947" s="5" t="str">
        <f t="shared" si="174"/>
        <v/>
      </c>
      <c r="S947"/>
      <c r="T947" s="2" t="str">
        <f>IFERROR(INDEX('padron cfe'!D:D,MATCH(DATOS!C947,'padron cfe'!A:A,0),1),"")</f>
        <v/>
      </c>
      <c r="Y947" s="3"/>
      <c r="AA947" s="4" t="str">
        <f t="shared" si="176"/>
        <v/>
      </c>
      <c r="AE947" s="2" t="str">
        <f>IFERROR(IF(INDEX(AE$1:AE946,MATCH(J947,J$1:J946,0),1)=0,"",INDEX(AE$1:AE946,MATCH(J947,J$1:J946,0),1)),"")</f>
        <v/>
      </c>
      <c r="AF947" s="2" t="str">
        <f>IFERROR(IF(INDEX(AF$1:AF946,MATCH(J947,J$1:J946,0),1)=0,"",INDEX(AF$1:AF946,MATCH(J947,J$1:J946,0),1)),"")</f>
        <v/>
      </c>
      <c r="AG947" s="2" t="str">
        <f>IFERROR(IF(INDEX(AG$1:AG946,MATCH(J947,J$1:J946,0),1)=0,"",INDEX(AG$1:AG946,MATCH(J947,J$1:J946,0),1)),"")</f>
        <v/>
      </c>
      <c r="AU947" s="7"/>
      <c r="AW947" s="66"/>
      <c r="AX947" s="66"/>
      <c r="AY947" s="66"/>
      <c r="AZ947" s="78"/>
      <c r="BA947" s="66"/>
      <c r="BB947" s="66"/>
      <c r="BC947" s="4"/>
      <c r="BD947" s="69"/>
      <c r="BG947" s="9"/>
      <c r="BM947" s="7" t="str">
        <f t="shared" ca="1" si="177"/>
        <v/>
      </c>
      <c r="BN947" s="75" t="str">
        <f t="shared" si="178"/>
        <v/>
      </c>
      <c r="BO947" s="75" t="str">
        <f t="shared" si="179"/>
        <v/>
      </c>
      <c r="BT947" s="5"/>
      <c r="BU947" s="4" t="str">
        <f>IF(IFERROR(VLOOKUP(C947,C948:C$1993,1,0),"")="","",COUNTIF(C:C,C947))</f>
        <v/>
      </c>
      <c r="BW947" s="5"/>
      <c r="BX947" s="5"/>
      <c r="BY947" s="5" t="str">
        <f>IF(B947="","",IF(BU947="",1+(MAX(BY$2:BY946)),""))</f>
        <v/>
      </c>
      <c r="BZ947" s="5" t="str">
        <f t="shared" si="180"/>
        <v/>
      </c>
      <c r="CA947" s="5" t="str">
        <f t="shared" si="181"/>
        <v/>
      </c>
      <c r="CB947" s="14" t="str">
        <f t="shared" si="182"/>
        <v/>
      </c>
      <c r="CC947" s="25"/>
      <c r="CE947" s="5" t="str">
        <f t="shared" si="184"/>
        <v/>
      </c>
      <c r="CG947" s="5"/>
      <c r="CH947" s="5" t="str">
        <f t="shared" si="183"/>
        <v/>
      </c>
      <c r="CI947" s="5" t="str">
        <f>IF(J947="","",IFERROR(IF(VLOOKUP(J947,J$2:J946,1,0)=0,"",""),J947))</f>
        <v/>
      </c>
      <c r="CJ947" s="22" t="str">
        <f>IF(CI947="","",(IFERROR(VLOOKUP(MID(CI947,1,1),$DA$2:DE$28,3,0),0)+IFERROR(VLOOKUP(MID(CI947,2,1),DA$2:DE$28,4,0),0)+IFERROR(VLOOKUP(MID(CI947,3,1),DA$2:DE$28,5,0),0)+(ROW(CI947)/1000000000000)))</f>
        <v/>
      </c>
      <c r="CK947" s="5"/>
      <c r="CL947" s="5">
        <v>946</v>
      </c>
      <c r="CM947" s="5" t="str">
        <f>IFERROR(VLOOKUP(CL947,CH$2:CI2023,2,0),"")</f>
        <v/>
      </c>
      <c r="CN947" s="5"/>
      <c r="CP947" s="5"/>
      <c r="DG947" s="5" t="e">
        <f>IF(REPORTE!AH$2="si",IF(C947=VALUE(REPORTE!C$22),IF(SUM(DG948:DG$1993),CONCATENATE(INT(B947),", "),INT(B947)),""),IF(C947=VALUE(REPORTE!C$21),IF(SUM(DG948:DG$1993),CONCATENATE(INT(B947),", "),INT(B947)),""))</f>
        <v>#VALUE!</v>
      </c>
      <c r="DK947" s="5"/>
      <c r="DL947" s="5"/>
      <c r="DM947" s="5"/>
      <c r="DN947" s="5"/>
    </row>
    <row r="948" spans="1:118" x14ac:dyDescent="0.25">
      <c r="A948" s="4" t="str">
        <f t="shared" ca="1" si="175"/>
        <v/>
      </c>
      <c r="B948" s="3"/>
      <c r="D948" s="1" t="str">
        <f>IFERROR(INDEX('padron cfe'!B:B,MATCH(DATOS!C948,'padron cfe'!A:A,0),1),"")</f>
        <v/>
      </c>
      <c r="H948" s="5" t="str">
        <f>IF(F948="","",IFERROR(CONCATENATE("PEUA",VLOOKUP(ESTADO,REPORTE!AV$2:AW$33,2,0),DIDTRITO_FORM,CADER_FORM,IFERROR(INDEX(BS:BS,MATCH(DAY(F948),BR:BR,0),1),DAY(F948)),IFERROR(INDEX(BS:BS,MATCH(MONTH(F948),BR:BR,0),1),MONTH(F948)),YEAR(F948),G948),""))</f>
        <v/>
      </c>
      <c r="K948" s="2" t="str">
        <f>IFERROR(INDEX('padron cfe'!C:C,MATCH(DATOS!C948,'padron cfe'!A:A,0),1),"")</f>
        <v/>
      </c>
      <c r="L948" s="4" t="str">
        <f>IFERROR(IF(VLOOKUP(J948,J$2:L947,3,0)=0,"",VLOOKUP(J948,J$2:L947,3,0)),"")</f>
        <v/>
      </c>
      <c r="M948" s="4" t="str">
        <f>IFERROR(IF(VLOOKUP(J948,J$2:M947,4,0)=0,"",VLOOKUP(J948,J$2:M947,4,0)),"")</f>
        <v/>
      </c>
      <c r="Q948" s="5" t="str">
        <f t="shared" si="174"/>
        <v/>
      </c>
      <c r="S948"/>
      <c r="T948" s="2" t="str">
        <f>IFERROR(INDEX('padron cfe'!D:D,MATCH(DATOS!C948,'padron cfe'!A:A,0),1),"")</f>
        <v/>
      </c>
      <c r="Y948" s="3"/>
      <c r="AA948" s="4" t="str">
        <f t="shared" si="176"/>
        <v/>
      </c>
      <c r="AE948" s="2" t="str">
        <f>IFERROR(IF(INDEX(AE$1:AE947,MATCH(J948,J$1:J947,0),1)=0,"",INDEX(AE$1:AE947,MATCH(J948,J$1:J947,0),1)),"")</f>
        <v/>
      </c>
      <c r="AF948" s="2" t="str">
        <f>IFERROR(IF(INDEX(AF$1:AF947,MATCH(J948,J$1:J947,0),1)=0,"",INDEX(AF$1:AF947,MATCH(J948,J$1:J947,0),1)),"")</f>
        <v/>
      </c>
      <c r="AG948" s="2" t="str">
        <f>IFERROR(IF(INDEX(AG$1:AG947,MATCH(J948,J$1:J947,0),1)=0,"",INDEX(AG$1:AG947,MATCH(J948,J$1:J947,0),1)),"")</f>
        <v/>
      </c>
      <c r="AU948" s="7"/>
      <c r="AW948" s="66"/>
      <c r="AX948" s="66"/>
      <c r="AY948" s="66"/>
      <c r="AZ948" s="78"/>
      <c r="BA948" s="66"/>
      <c r="BB948" s="66"/>
      <c r="BC948" s="4"/>
      <c r="BD948" s="69"/>
      <c r="BG948" s="9"/>
      <c r="BM948" s="7" t="str">
        <f t="shared" ca="1" si="177"/>
        <v/>
      </c>
      <c r="BN948" s="75" t="str">
        <f t="shared" si="178"/>
        <v/>
      </c>
      <c r="BO948" s="75" t="str">
        <f t="shared" si="179"/>
        <v/>
      </c>
      <c r="BT948" s="5"/>
      <c r="BU948" s="4" t="str">
        <f>IF(IFERROR(VLOOKUP(C948,C949:C$1993,1,0),"")="","",COUNTIF(C:C,C948))</f>
        <v/>
      </c>
      <c r="BW948" s="5"/>
      <c r="BX948" s="5"/>
      <c r="BY948" s="5" t="str">
        <f>IF(B948="","",IF(BU948="",1+(MAX(BY$2:BY947)),""))</f>
        <v/>
      </c>
      <c r="BZ948" s="5" t="str">
        <f t="shared" si="180"/>
        <v/>
      </c>
      <c r="CA948" s="5" t="str">
        <f t="shared" si="181"/>
        <v/>
      </c>
      <c r="CB948" s="14" t="str">
        <f t="shared" si="182"/>
        <v/>
      </c>
      <c r="CC948" s="25"/>
      <c r="CE948" s="5" t="str">
        <f t="shared" si="184"/>
        <v/>
      </c>
      <c r="CG948" s="5"/>
      <c r="CH948" s="5" t="str">
        <f t="shared" si="183"/>
        <v/>
      </c>
      <c r="CI948" s="5" t="str">
        <f>IF(J948="","",IFERROR(IF(VLOOKUP(J948,J$2:J947,1,0)=0,"",""),J948))</f>
        <v/>
      </c>
      <c r="CJ948" s="22" t="str">
        <f>IF(CI948="","",(IFERROR(VLOOKUP(MID(CI948,1,1),$DA$2:DE$28,3,0),0)+IFERROR(VLOOKUP(MID(CI948,2,1),DA$2:DE$28,4,0),0)+IFERROR(VLOOKUP(MID(CI948,3,1),DA$2:DE$28,5,0),0)+(ROW(CI948)/1000000000000)))</f>
        <v/>
      </c>
      <c r="CK948" s="5"/>
      <c r="CL948" s="5">
        <v>947</v>
      </c>
      <c r="CM948" s="5" t="str">
        <f>IFERROR(VLOOKUP(CL948,CH$2:CI2024,2,0),"")</f>
        <v/>
      </c>
      <c r="CN948" s="5"/>
      <c r="CP948" s="5"/>
      <c r="DG948" s="5" t="e">
        <f>IF(REPORTE!AH$2="si",IF(C948=VALUE(REPORTE!C$22),IF(SUM(DG949:DG$1993),CONCATENATE(INT(B948),", "),INT(B948)),""),IF(C948=VALUE(REPORTE!C$21),IF(SUM(DG949:DG$1993),CONCATENATE(INT(B948),", "),INT(B948)),""))</f>
        <v>#VALUE!</v>
      </c>
      <c r="DK948" s="5"/>
      <c r="DL948" s="5"/>
      <c r="DM948" s="5"/>
      <c r="DN948" s="5"/>
    </row>
    <row r="949" spans="1:118" x14ac:dyDescent="0.25">
      <c r="A949" s="4" t="str">
        <f t="shared" ca="1" si="175"/>
        <v/>
      </c>
      <c r="B949" s="3"/>
      <c r="D949" s="1" t="str">
        <f>IFERROR(INDEX('padron cfe'!B:B,MATCH(DATOS!C949,'padron cfe'!A:A,0),1),"")</f>
        <v/>
      </c>
      <c r="H949" s="5" t="str">
        <f>IF(F949="","",IFERROR(CONCATENATE("PEUA",VLOOKUP(ESTADO,REPORTE!AV$2:AW$33,2,0),DIDTRITO_FORM,CADER_FORM,IFERROR(INDEX(BS:BS,MATCH(DAY(F949),BR:BR,0),1),DAY(F949)),IFERROR(INDEX(BS:BS,MATCH(MONTH(F949),BR:BR,0),1),MONTH(F949)),YEAR(F949),G949),""))</f>
        <v/>
      </c>
      <c r="K949" s="2" t="str">
        <f>IFERROR(INDEX('padron cfe'!C:C,MATCH(DATOS!C949,'padron cfe'!A:A,0),1),"")</f>
        <v/>
      </c>
      <c r="L949" s="4" t="str">
        <f>IFERROR(IF(VLOOKUP(J949,J$2:L948,3,0)=0,"",VLOOKUP(J949,J$2:L948,3,0)),"")</f>
        <v/>
      </c>
      <c r="M949" s="4" t="str">
        <f>IFERROR(IF(VLOOKUP(J949,J$2:M948,4,0)=0,"",VLOOKUP(J949,J$2:M948,4,0)),"")</f>
        <v/>
      </c>
      <c r="Q949" s="5" t="str">
        <f t="shared" si="174"/>
        <v/>
      </c>
      <c r="S949"/>
      <c r="T949" s="2" t="str">
        <f>IFERROR(INDEX('padron cfe'!D:D,MATCH(DATOS!C949,'padron cfe'!A:A,0),1),"")</f>
        <v/>
      </c>
      <c r="Y949" s="3"/>
      <c r="AA949" s="4" t="str">
        <f t="shared" si="176"/>
        <v/>
      </c>
      <c r="AE949" s="2" t="str">
        <f>IFERROR(IF(INDEX(AE$1:AE948,MATCH(J949,J$1:J948,0),1)=0,"",INDEX(AE$1:AE948,MATCH(J949,J$1:J948,0),1)),"")</f>
        <v/>
      </c>
      <c r="AF949" s="2" t="str">
        <f>IFERROR(IF(INDEX(AF$1:AF948,MATCH(J949,J$1:J948,0),1)=0,"",INDEX(AF$1:AF948,MATCH(J949,J$1:J948,0),1)),"")</f>
        <v/>
      </c>
      <c r="AG949" s="2" t="str">
        <f>IFERROR(IF(INDEX(AG$1:AG948,MATCH(J949,J$1:J948,0),1)=0,"",INDEX(AG$1:AG948,MATCH(J949,J$1:J948,0),1)),"")</f>
        <v/>
      </c>
      <c r="AU949" s="7"/>
      <c r="AW949" s="66"/>
      <c r="AX949" s="66"/>
      <c r="AY949" s="66"/>
      <c r="AZ949" s="78"/>
      <c r="BA949" s="66"/>
      <c r="BB949" s="66"/>
      <c r="BC949" s="4"/>
      <c r="BD949" s="69"/>
      <c r="BG949" s="9"/>
      <c r="BM949" s="7" t="str">
        <f t="shared" ca="1" si="177"/>
        <v/>
      </c>
      <c r="BN949" s="75" t="str">
        <f t="shared" si="178"/>
        <v/>
      </c>
      <c r="BO949" s="75" t="str">
        <f t="shared" si="179"/>
        <v/>
      </c>
      <c r="BT949" s="5"/>
      <c r="BU949" s="4" t="str">
        <f>IF(IFERROR(VLOOKUP(C949,C950:C$1993,1,0),"")="","",COUNTIF(C:C,C949))</f>
        <v/>
      </c>
      <c r="BW949" s="5"/>
      <c r="BX949" s="5"/>
      <c r="BY949" s="5" t="str">
        <f>IF(B949="","",IF(BU949="",1+(MAX(BY$2:BY948)),""))</f>
        <v/>
      </c>
      <c r="BZ949" s="5" t="str">
        <f t="shared" si="180"/>
        <v/>
      </c>
      <c r="CA949" s="5" t="str">
        <f t="shared" si="181"/>
        <v/>
      </c>
      <c r="CB949" s="14" t="str">
        <f t="shared" si="182"/>
        <v/>
      </c>
      <c r="CC949" s="25"/>
      <c r="CE949" s="5" t="str">
        <f t="shared" si="184"/>
        <v/>
      </c>
      <c r="CG949" s="5"/>
      <c r="CH949" s="5" t="str">
        <f t="shared" si="183"/>
        <v/>
      </c>
      <c r="CI949" s="5" t="str">
        <f>IF(J949="","",IFERROR(IF(VLOOKUP(J949,J$2:J948,1,0)=0,"",""),J949))</f>
        <v/>
      </c>
      <c r="CJ949" s="22" t="str">
        <f>IF(CI949="","",(IFERROR(VLOOKUP(MID(CI949,1,1),$DA$2:DE$28,3,0),0)+IFERROR(VLOOKUP(MID(CI949,2,1),DA$2:DE$28,4,0),0)+IFERROR(VLOOKUP(MID(CI949,3,1),DA$2:DE$28,5,0),0)+(ROW(CI949)/1000000000000)))</f>
        <v/>
      </c>
      <c r="CK949" s="5"/>
      <c r="CL949" s="5">
        <v>948</v>
      </c>
      <c r="CM949" s="5" t="str">
        <f>IFERROR(VLOOKUP(CL949,CH$2:CI2025,2,0),"")</f>
        <v/>
      </c>
      <c r="CN949" s="5"/>
      <c r="CP949" s="5"/>
      <c r="DG949" s="5" t="e">
        <f>IF(REPORTE!AH$2="si",IF(C949=VALUE(REPORTE!C$22),IF(SUM(DG950:DG$1993),CONCATENATE(INT(B949),", "),INT(B949)),""),IF(C949=VALUE(REPORTE!C$21),IF(SUM(DG950:DG$1993),CONCATENATE(INT(B949),", "),INT(B949)),""))</f>
        <v>#VALUE!</v>
      </c>
      <c r="DK949" s="5"/>
      <c r="DL949" s="5"/>
      <c r="DM949" s="5"/>
      <c r="DN949" s="5"/>
    </row>
    <row r="950" spans="1:118" x14ac:dyDescent="0.25">
      <c r="A950" s="4" t="str">
        <f t="shared" ca="1" si="175"/>
        <v/>
      </c>
      <c r="B950" s="3"/>
      <c r="D950" s="1" t="str">
        <f>IFERROR(INDEX('padron cfe'!B:B,MATCH(DATOS!C950,'padron cfe'!A:A,0),1),"")</f>
        <v/>
      </c>
      <c r="H950" s="5" t="str">
        <f>IF(F950="","",IFERROR(CONCATENATE("PEUA",VLOOKUP(ESTADO,REPORTE!AV$2:AW$33,2,0),DIDTRITO_FORM,CADER_FORM,IFERROR(INDEX(BS:BS,MATCH(DAY(F950),BR:BR,0),1),DAY(F950)),IFERROR(INDEX(BS:BS,MATCH(MONTH(F950),BR:BR,0),1),MONTH(F950)),YEAR(F950),G950),""))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185">IF(J950="","",Q949)</f>
        <v/>
      </c>
      <c r="S950"/>
      <c r="T950" s="2" t="str">
        <f>IFERROR(INDEX('padron cfe'!D:D,MATCH(DATOS!C950,'padron cfe'!A:A,0),1),"")</f>
        <v/>
      </c>
      <c r="Y950" s="3"/>
      <c r="AA950" s="4" t="str">
        <f t="shared" si="176"/>
        <v/>
      </c>
      <c r="AE950" s="2" t="str">
        <f>IFERROR(IF(INDEX(AE$1:AE949,MATCH(J950,J$1:J949,0),1)=0,"",INDEX(AE$1:AE949,MATCH(J950,J$1:J949,0),1)),"")</f>
        <v/>
      </c>
      <c r="AF950" s="2" t="str">
        <f>IFERROR(IF(INDEX(AF$1:AF949,MATCH(J950,J$1:J949,0),1)=0,"",INDEX(AF$1:AF949,MATCH(J950,J$1:J949,0),1)),"")</f>
        <v/>
      </c>
      <c r="AG950" s="2" t="str">
        <f>IFERROR(IF(INDEX(AG$1:AG949,MATCH(J950,J$1:J949,0),1)=0,"",INDEX(AG$1:AG949,MATCH(J950,J$1:J949,0),1)),"")</f>
        <v/>
      </c>
      <c r="AU950" s="7"/>
      <c r="AW950" s="66"/>
      <c r="AX950" s="66"/>
      <c r="AY950" s="66"/>
      <c r="AZ950" s="78"/>
      <c r="BA950" s="66"/>
      <c r="BB950" s="66"/>
      <c r="BC950" s="4"/>
      <c r="BD950" s="69"/>
      <c r="BG950" s="9"/>
      <c r="BM950" s="7" t="str">
        <f t="shared" ca="1" si="177"/>
        <v/>
      </c>
      <c r="BN950" s="75" t="str">
        <f t="shared" si="178"/>
        <v/>
      </c>
      <c r="BO950" s="75" t="str">
        <f t="shared" si="179"/>
        <v/>
      </c>
      <c r="BT950" s="5"/>
      <c r="BU950" s="4" t="str">
        <f>IF(IFERROR(VLOOKUP(C950,C951:C$1993,1,0),"")="","",COUNTIF(C:C,C950))</f>
        <v/>
      </c>
      <c r="BW950" s="5"/>
      <c r="BX950" s="5"/>
      <c r="BY950" s="5" t="str">
        <f>IF(B950="","",IF(BU950="",1+(MAX(BY$2:BY949)),""))</f>
        <v/>
      </c>
      <c r="BZ950" s="5" t="str">
        <f t="shared" si="180"/>
        <v/>
      </c>
      <c r="CA950" s="5" t="str">
        <f t="shared" si="181"/>
        <v/>
      </c>
      <c r="CB950" s="14" t="str">
        <f t="shared" si="182"/>
        <v/>
      </c>
      <c r="CC950" s="25"/>
      <c r="CE950" s="5" t="str">
        <f t="shared" si="184"/>
        <v/>
      </c>
      <c r="CG950" s="5"/>
      <c r="CH950" s="5" t="str">
        <f t="shared" si="183"/>
        <v/>
      </c>
      <c r="CI950" s="5" t="str">
        <f>IF(J950="","",IFERROR(IF(VLOOKUP(J950,J$2:J949,1,0)=0,"",""),J950))</f>
        <v/>
      </c>
      <c r="CJ950" s="22" t="str">
        <f>IF(CI950="","",(IFERROR(VLOOKUP(MID(CI950,1,1),$DA$2:DE$28,3,0),0)+IFERROR(VLOOKUP(MID(CI950,2,1),DA$2:DE$28,4,0),0)+IFERROR(VLOOKUP(MID(CI950,3,1),DA$2:DE$28,5,0),0)+(ROW(CI950)/1000000000000)))</f>
        <v/>
      </c>
      <c r="CK950" s="5"/>
      <c r="CL950" s="5">
        <v>949</v>
      </c>
      <c r="CM950" s="5" t="str">
        <f>IFERROR(VLOOKUP(CL950,CH$2:CI2026,2,0),"")</f>
        <v/>
      </c>
      <c r="CN950" s="5"/>
      <c r="CP950" s="5"/>
      <c r="DG950" s="5" t="e">
        <f>IF(REPORTE!AH$2="si",IF(C950=VALUE(REPORTE!C$22),IF(SUM(DG951:DG$1993),CONCATENATE(INT(B950),", "),INT(B950)),""),IF(C950=VALUE(REPORTE!C$21),IF(SUM(DG951:DG$1993),CONCATENATE(INT(B950),", "),INT(B950)),""))</f>
        <v>#VALUE!</v>
      </c>
      <c r="DK950" s="5"/>
      <c r="DL950" s="5"/>
      <c r="DM950" s="5"/>
      <c r="DN950" s="5"/>
    </row>
    <row r="951" spans="1:118" x14ac:dyDescent="0.25">
      <c r="A951" s="4" t="str">
        <f t="shared" ca="1" si="175"/>
        <v/>
      </c>
      <c r="B951" s="3"/>
      <c r="D951" s="1" t="str">
        <f>IFERROR(INDEX('padron cfe'!B:B,MATCH(DATOS!C951,'padron cfe'!A:A,0),1),"")</f>
        <v/>
      </c>
      <c r="H951" s="5" t="str">
        <f>IF(F951="","",IFERROR(CONCATENATE("PEUA",VLOOKUP(ESTADO,REPORTE!AV$2:AW$33,2,0),DIDTRITO_FORM,CADER_FORM,IFERROR(INDEX(BS:BS,MATCH(DAY(F951),BR:BR,0),1),DAY(F951)),IFERROR(INDEX(BS:BS,MATCH(MONTH(F951),BR:BR,0),1),MONTH(F951)),YEAR(F951),G951),""))</f>
        <v/>
      </c>
      <c r="K951" s="2" t="str">
        <f>IFERROR(INDEX('padron cfe'!C:C,MATCH(DATOS!C951,'padron cfe'!A:A,0),1),"")</f>
        <v/>
      </c>
      <c r="L951" s="4" t="str">
        <f>IFERROR(IF(VLOOKUP(J951,J$2:L950,3,0)=0,"",VLOOKUP(J951,J$2:L950,3,0)),"")</f>
        <v/>
      </c>
      <c r="M951" s="4" t="str">
        <f>IFERROR(IF(VLOOKUP(J951,J$2:M950,4,0)=0,"",VLOOKUP(J951,J$2:M950,4,0)),"")</f>
        <v/>
      </c>
      <c r="Q951" s="5" t="str">
        <f t="shared" si="185"/>
        <v/>
      </c>
      <c r="S951"/>
      <c r="T951" s="2" t="str">
        <f>IFERROR(INDEX('padron cfe'!D:D,MATCH(DATOS!C951,'padron cfe'!A:A,0),1),"")</f>
        <v/>
      </c>
      <c r="Y951" s="3"/>
      <c r="AA951" s="4" t="str">
        <f t="shared" si="176"/>
        <v/>
      </c>
      <c r="AE951" s="2" t="str">
        <f>IFERROR(IF(INDEX(AE$1:AE950,MATCH(J951,J$1:J950,0),1)=0,"",INDEX(AE$1:AE950,MATCH(J951,J$1:J950,0),1)),"")</f>
        <v/>
      </c>
      <c r="AF951" s="2" t="str">
        <f>IFERROR(IF(INDEX(AF$1:AF950,MATCH(J951,J$1:J950,0),1)=0,"",INDEX(AF$1:AF950,MATCH(J951,J$1:J950,0),1)),"")</f>
        <v/>
      </c>
      <c r="AG951" s="2" t="str">
        <f>IFERROR(IF(INDEX(AG$1:AG950,MATCH(J951,J$1:J950,0),1)=0,"",INDEX(AG$1:AG950,MATCH(J951,J$1:J950,0),1)),"")</f>
        <v/>
      </c>
      <c r="AU951" s="7"/>
      <c r="AW951" s="66"/>
      <c r="AX951" s="66"/>
      <c r="AY951" s="66"/>
      <c r="AZ951" s="78"/>
      <c r="BA951" s="66"/>
      <c r="BB951" s="66"/>
      <c r="BC951" s="4"/>
      <c r="BD951" s="69"/>
      <c r="BG951" s="9"/>
      <c r="BM951" s="7" t="str">
        <f t="shared" ca="1" si="177"/>
        <v/>
      </c>
      <c r="BN951" s="75" t="str">
        <f t="shared" si="178"/>
        <v/>
      </c>
      <c r="BO951" s="75" t="str">
        <f t="shared" si="179"/>
        <v/>
      </c>
      <c r="BT951" s="5"/>
      <c r="BU951" s="4" t="str">
        <f>IF(IFERROR(VLOOKUP(C951,C952:C$1993,1,0),"")="","",COUNTIF(C:C,C951))</f>
        <v/>
      </c>
      <c r="BW951" s="5"/>
      <c r="BX951" s="5"/>
      <c r="BY951" s="5" t="str">
        <f>IF(B951="","",IF(BU951="",1+(MAX(BY$2:BY950)),""))</f>
        <v/>
      </c>
      <c r="BZ951" s="5" t="str">
        <f t="shared" si="180"/>
        <v/>
      </c>
      <c r="CA951" s="5" t="str">
        <f t="shared" si="181"/>
        <v/>
      </c>
      <c r="CB951" s="14" t="str">
        <f t="shared" si="182"/>
        <v/>
      </c>
      <c r="CC951" s="25"/>
      <c r="CE951" s="5" t="str">
        <f t="shared" si="184"/>
        <v/>
      </c>
      <c r="CG951" s="5"/>
      <c r="CH951" s="5" t="str">
        <f t="shared" si="183"/>
        <v/>
      </c>
      <c r="CI951" s="5" t="str">
        <f>IF(J951="","",IFERROR(IF(VLOOKUP(J951,J$2:J950,1,0)=0,"",""),J951))</f>
        <v/>
      </c>
      <c r="CJ951" s="22" t="str">
        <f>IF(CI951="","",(IFERROR(VLOOKUP(MID(CI951,1,1),$DA$2:DE$28,3,0),0)+IFERROR(VLOOKUP(MID(CI951,2,1),DA$2:DE$28,4,0),0)+IFERROR(VLOOKUP(MID(CI951,3,1),DA$2:DE$28,5,0),0)+(ROW(CI951)/1000000000000)))</f>
        <v/>
      </c>
      <c r="CK951" s="5"/>
      <c r="CL951" s="5">
        <v>950</v>
      </c>
      <c r="CM951" s="5" t="str">
        <f>IFERROR(VLOOKUP(CL951,CH$2:CI2027,2,0),"")</f>
        <v/>
      </c>
      <c r="CN951" s="5"/>
      <c r="CP951" s="5"/>
      <c r="DG951" s="5" t="e">
        <f>IF(REPORTE!AH$2="si",IF(C951=VALUE(REPORTE!C$22),IF(SUM(DG952:DG$1993),CONCATENATE(INT(B951),", "),INT(B951)),""),IF(C951=VALUE(REPORTE!C$21),IF(SUM(DG952:DG$1993),CONCATENATE(INT(B951),", "),INT(B951)),""))</f>
        <v>#VALUE!</v>
      </c>
      <c r="DK951" s="5"/>
      <c r="DL951" s="5"/>
      <c r="DM951" s="5"/>
      <c r="DN951" s="5"/>
    </row>
    <row r="952" spans="1:118" x14ac:dyDescent="0.25">
      <c r="A952" s="4" t="str">
        <f t="shared" ca="1" si="175"/>
        <v/>
      </c>
      <c r="B952" s="3"/>
      <c r="D952" s="1" t="str">
        <f>IFERROR(INDEX('padron cfe'!B:B,MATCH(DATOS!C952,'padron cfe'!A:A,0),1),"")</f>
        <v/>
      </c>
      <c r="H952" s="5" t="str">
        <f>IF(F952="","",IFERROR(CONCATENATE("PEUA",VLOOKUP(ESTADO,REPORTE!AV$2:AW$33,2,0),DIDTRITO_FORM,CADER_FORM,IFERROR(INDEX(BS:BS,MATCH(DAY(F952),BR:BR,0),1),DAY(F952)),IFERROR(INDEX(BS:BS,MATCH(MONTH(F952),BR:BR,0),1),MONTH(F952)),YEAR(F952),G952),""))</f>
        <v/>
      </c>
      <c r="K952" s="2" t="str">
        <f>IFERROR(INDEX('padron cfe'!C:C,MATCH(DATOS!C952,'padron cfe'!A:A,0),1),"")</f>
        <v/>
      </c>
      <c r="L952" s="4" t="str">
        <f>IFERROR(IF(VLOOKUP(J952,J$2:L951,3,0)=0,"",VLOOKUP(J952,J$2:L951,3,0)),"")</f>
        <v/>
      </c>
      <c r="M952" s="4" t="str">
        <f>IFERROR(IF(VLOOKUP(J952,J$2:M951,4,0)=0,"",VLOOKUP(J952,J$2:M951,4,0)),"")</f>
        <v/>
      </c>
      <c r="Q952" s="5" t="str">
        <f t="shared" si="185"/>
        <v/>
      </c>
      <c r="S952"/>
      <c r="T952" s="2" t="str">
        <f>IFERROR(INDEX('padron cfe'!D:D,MATCH(DATOS!C952,'padron cfe'!A:A,0),1),"")</f>
        <v/>
      </c>
      <c r="Y952" s="3"/>
      <c r="AA952" s="4" t="str">
        <f t="shared" si="176"/>
        <v/>
      </c>
      <c r="AE952" s="2" t="str">
        <f>IFERROR(IF(INDEX(AE$1:AE951,MATCH(J952,J$1:J951,0),1)=0,"",INDEX(AE$1:AE951,MATCH(J952,J$1:J951,0),1)),"")</f>
        <v/>
      </c>
      <c r="AF952" s="2" t="str">
        <f>IFERROR(IF(INDEX(AF$1:AF951,MATCH(J952,J$1:J951,0),1)=0,"",INDEX(AF$1:AF951,MATCH(J952,J$1:J951,0),1)),"")</f>
        <v/>
      </c>
      <c r="AG952" s="2" t="str">
        <f>IFERROR(IF(INDEX(AG$1:AG951,MATCH(J952,J$1:J951,0),1)=0,"",INDEX(AG$1:AG951,MATCH(J952,J$1:J951,0),1)),"")</f>
        <v/>
      </c>
      <c r="AU952" s="7"/>
      <c r="AW952" s="66"/>
      <c r="AX952" s="66"/>
      <c r="AY952" s="66"/>
      <c r="AZ952" s="78"/>
      <c r="BA952" s="66"/>
      <c r="BB952" s="66"/>
      <c r="BC952" s="4"/>
      <c r="BD952" s="69"/>
      <c r="BG952" s="9"/>
      <c r="BM952" s="7" t="str">
        <f t="shared" ca="1" si="177"/>
        <v/>
      </c>
      <c r="BN952" s="75" t="str">
        <f t="shared" si="178"/>
        <v/>
      </c>
      <c r="BO952" s="75" t="str">
        <f t="shared" si="179"/>
        <v/>
      </c>
      <c r="BT952" s="5"/>
      <c r="BU952" s="4" t="str">
        <f>IF(IFERROR(VLOOKUP(C952,C953:C$1993,1,0),"")="","",COUNTIF(C:C,C952))</f>
        <v/>
      </c>
      <c r="BW952" s="5"/>
      <c r="BX952" s="5"/>
      <c r="BY952" s="5" t="str">
        <f>IF(B952="","",IF(BU952="",1+(MAX(BY$2:BY951)),""))</f>
        <v/>
      </c>
      <c r="BZ952" s="5" t="str">
        <f t="shared" si="180"/>
        <v/>
      </c>
      <c r="CA952" s="5" t="str">
        <f t="shared" si="181"/>
        <v/>
      </c>
      <c r="CB952" s="14" t="str">
        <f t="shared" si="182"/>
        <v/>
      </c>
      <c r="CC952" s="25"/>
      <c r="CE952" s="5" t="str">
        <f t="shared" si="184"/>
        <v/>
      </c>
      <c r="CG952" s="5"/>
      <c r="CH952" s="5" t="str">
        <f t="shared" si="183"/>
        <v/>
      </c>
      <c r="CI952" s="5" t="str">
        <f>IF(J952="","",IFERROR(IF(VLOOKUP(J952,J$2:J951,1,0)=0,"",""),J952))</f>
        <v/>
      </c>
      <c r="CJ952" s="22" t="str">
        <f>IF(CI952="","",(IFERROR(VLOOKUP(MID(CI952,1,1),$DA$2:DE$28,3,0),0)+IFERROR(VLOOKUP(MID(CI952,2,1),DA$2:DE$28,4,0),0)+IFERROR(VLOOKUP(MID(CI952,3,1),DA$2:DE$28,5,0),0)+(ROW(CI952)/1000000000000)))</f>
        <v/>
      </c>
      <c r="CK952" s="5"/>
      <c r="CL952" s="5">
        <v>951</v>
      </c>
      <c r="CM952" s="5" t="str">
        <f>IFERROR(VLOOKUP(CL952,CH$2:CI2028,2,0),"")</f>
        <v/>
      </c>
      <c r="CN952" s="5"/>
      <c r="CP952" s="5"/>
      <c r="DG952" s="5" t="e">
        <f>IF(REPORTE!AH$2="si",IF(C952=VALUE(REPORTE!C$22),IF(SUM(DG953:DG$1993),CONCATENATE(INT(B952),", "),INT(B952)),""),IF(C952=VALUE(REPORTE!C$21),IF(SUM(DG953:DG$1993),CONCATENATE(INT(B952),", "),INT(B952)),""))</f>
        <v>#VALUE!</v>
      </c>
      <c r="DK952" s="5"/>
      <c r="DL952" s="5"/>
      <c r="DM952" s="5"/>
      <c r="DN952" s="5"/>
    </row>
    <row r="953" spans="1:118" x14ac:dyDescent="0.25">
      <c r="A953" s="4" t="str">
        <f t="shared" ca="1" si="175"/>
        <v/>
      </c>
      <c r="B953" s="3"/>
      <c r="D953" s="1" t="str">
        <f>IFERROR(INDEX('padron cfe'!B:B,MATCH(DATOS!C953,'padron cfe'!A:A,0),1),"")</f>
        <v/>
      </c>
      <c r="H953" s="5" t="str">
        <f>IF(F953="","",IFERROR(CONCATENATE("PEUA",VLOOKUP(ESTADO,REPORTE!AV$2:AW$33,2,0),DIDTRITO_FORM,CADER_FORM,IFERROR(INDEX(BS:BS,MATCH(DAY(F953),BR:BR,0),1),DAY(F953)),IFERROR(INDEX(BS:BS,MATCH(MONTH(F953),BR:BR,0),1),MONTH(F953)),YEAR(F953),G953),""))</f>
        <v/>
      </c>
      <c r="K953" s="2" t="str">
        <f>IFERROR(INDEX('padron cfe'!C:C,MATCH(DATOS!C953,'padron cfe'!A:A,0),1),"")</f>
        <v/>
      </c>
      <c r="L953" s="4" t="str">
        <f>IFERROR(IF(VLOOKUP(J953,J$2:L952,3,0)=0,"",VLOOKUP(J953,J$2:L952,3,0)),"")</f>
        <v/>
      </c>
      <c r="M953" s="4" t="str">
        <f>IFERROR(IF(VLOOKUP(J953,J$2:M952,4,0)=0,"",VLOOKUP(J953,J$2:M952,4,0)),"")</f>
        <v/>
      </c>
      <c r="Q953" s="5" t="str">
        <f t="shared" si="185"/>
        <v/>
      </c>
      <c r="S953"/>
      <c r="T953" s="2" t="str">
        <f>IFERROR(INDEX('padron cfe'!D:D,MATCH(DATOS!C953,'padron cfe'!A:A,0),1),"")</f>
        <v/>
      </c>
      <c r="Y953" s="3"/>
      <c r="AA953" s="4" t="str">
        <f t="shared" si="176"/>
        <v/>
      </c>
      <c r="AE953" s="2" t="str">
        <f>IFERROR(IF(INDEX(AE$1:AE952,MATCH(J953,J$1:J952,0),1)=0,"",INDEX(AE$1:AE952,MATCH(J953,J$1:J952,0),1)),"")</f>
        <v/>
      </c>
      <c r="AF953" s="2" t="str">
        <f>IFERROR(IF(INDEX(AF$1:AF952,MATCH(J953,J$1:J952,0),1)=0,"",INDEX(AF$1:AF952,MATCH(J953,J$1:J952,0),1)),"")</f>
        <v/>
      </c>
      <c r="AG953" s="2" t="str">
        <f>IFERROR(IF(INDEX(AG$1:AG952,MATCH(J953,J$1:J952,0),1)=0,"",INDEX(AG$1:AG952,MATCH(J953,J$1:J952,0),1)),"")</f>
        <v/>
      </c>
      <c r="AU953" s="7"/>
      <c r="AW953" s="66"/>
      <c r="AX953" s="66"/>
      <c r="AY953" s="66"/>
      <c r="AZ953" s="78"/>
      <c r="BA953" s="66"/>
      <c r="BB953" s="66"/>
      <c r="BC953" s="4"/>
      <c r="BD953" s="69"/>
      <c r="BG953" s="9"/>
      <c r="BM953" s="7" t="str">
        <f t="shared" ca="1" si="177"/>
        <v/>
      </c>
      <c r="BN953" s="75" t="str">
        <f t="shared" si="178"/>
        <v/>
      </c>
      <c r="BO953" s="75" t="str">
        <f t="shared" si="179"/>
        <v/>
      </c>
      <c r="BT953" s="5"/>
      <c r="BU953" s="4" t="str">
        <f>IF(IFERROR(VLOOKUP(C953,C954:C$1993,1,0),"")="","",COUNTIF(C:C,C953))</f>
        <v/>
      </c>
      <c r="BW953" s="5"/>
      <c r="BX953" s="5"/>
      <c r="BY953" s="5" t="str">
        <f>IF(B953="","",IF(BU953="",1+(MAX(BY$2:BY952)),""))</f>
        <v/>
      </c>
      <c r="BZ953" s="5" t="str">
        <f t="shared" si="180"/>
        <v/>
      </c>
      <c r="CA953" s="5" t="str">
        <f t="shared" si="181"/>
        <v/>
      </c>
      <c r="CB953" s="14" t="str">
        <f t="shared" si="182"/>
        <v/>
      </c>
      <c r="CC953" s="25"/>
      <c r="CE953" s="5" t="str">
        <f t="shared" si="184"/>
        <v/>
      </c>
      <c r="CG953" s="5"/>
      <c r="CH953" s="5" t="str">
        <f t="shared" si="183"/>
        <v/>
      </c>
      <c r="CI953" s="5" t="str">
        <f>IF(J953="","",IFERROR(IF(VLOOKUP(J953,J$2:J952,1,0)=0,"",""),J953))</f>
        <v/>
      </c>
      <c r="CJ953" s="22" t="str">
        <f>IF(CI953="","",(IFERROR(VLOOKUP(MID(CI953,1,1),$DA$2:DE$28,3,0),0)+IFERROR(VLOOKUP(MID(CI953,2,1),DA$2:DE$28,4,0),0)+IFERROR(VLOOKUP(MID(CI953,3,1),DA$2:DE$28,5,0),0)+(ROW(CI953)/1000000000000)))</f>
        <v/>
      </c>
      <c r="CK953" s="5"/>
      <c r="CL953" s="5">
        <v>952</v>
      </c>
      <c r="CM953" s="5" t="str">
        <f>IFERROR(VLOOKUP(CL953,CH$2:CI2029,2,0),"")</f>
        <v/>
      </c>
      <c r="CN953" s="5"/>
      <c r="CP953" s="5"/>
      <c r="DG953" s="5" t="e">
        <f>IF(REPORTE!AH$2="si",IF(C953=VALUE(REPORTE!C$22),IF(SUM(DG954:DG$1993),CONCATENATE(INT(B953),", "),INT(B953)),""),IF(C953=VALUE(REPORTE!C$21),IF(SUM(DG954:DG$1993),CONCATENATE(INT(B953),", "),INT(B953)),""))</f>
        <v>#VALUE!</v>
      </c>
      <c r="DK953" s="5"/>
      <c r="DL953" s="5"/>
      <c r="DM953" s="5"/>
      <c r="DN953" s="5"/>
    </row>
    <row r="954" spans="1:118" x14ac:dyDescent="0.25">
      <c r="A954" s="4" t="str">
        <f t="shared" ca="1" si="175"/>
        <v/>
      </c>
      <c r="B954" s="3"/>
      <c r="D954" s="1" t="str">
        <f>IFERROR(INDEX('padron cfe'!B:B,MATCH(DATOS!C954,'padron cfe'!A:A,0),1),"")</f>
        <v/>
      </c>
      <c r="H954" s="5" t="str">
        <f>IF(F954="","",IFERROR(CONCATENATE("PEUA",VLOOKUP(ESTADO,REPORTE!AV$2:AW$33,2,0),DIDTRITO_FORM,CADER_FORM,IFERROR(INDEX(BS:BS,MATCH(DAY(F954),BR:BR,0),1),DAY(F954)),IFERROR(INDEX(BS:BS,MATCH(MONTH(F954),BR:BR,0),1),MONTH(F954)),YEAR(F954),G954),""))</f>
        <v/>
      </c>
      <c r="K954" s="2" t="str">
        <f>IFERROR(INDEX('padron cfe'!C:C,MATCH(DATOS!C954,'padron cfe'!A:A,0),1),"")</f>
        <v/>
      </c>
      <c r="L954" s="4" t="str">
        <f>IFERROR(IF(VLOOKUP(J954,J$2:L953,3,0)=0,"",VLOOKUP(J954,J$2:L953,3,0)),"")</f>
        <v/>
      </c>
      <c r="M954" s="4" t="str">
        <f>IFERROR(IF(VLOOKUP(J954,J$2:M953,4,0)=0,"",VLOOKUP(J954,J$2:M953,4,0)),"")</f>
        <v/>
      </c>
      <c r="Q954" s="5" t="str">
        <f t="shared" si="185"/>
        <v/>
      </c>
      <c r="S954"/>
      <c r="T954" s="2" t="str">
        <f>IFERROR(INDEX('padron cfe'!D:D,MATCH(DATOS!C954,'padron cfe'!A:A,0),1),"")</f>
        <v/>
      </c>
      <c r="Y954" s="3"/>
      <c r="AA954" s="4" t="str">
        <f t="shared" si="176"/>
        <v/>
      </c>
      <c r="AE954" s="2" t="str">
        <f>IFERROR(IF(INDEX(AE$1:AE953,MATCH(J954,J$1:J953,0),1)=0,"",INDEX(AE$1:AE953,MATCH(J954,J$1:J953,0),1)),"")</f>
        <v/>
      </c>
      <c r="AF954" s="2" t="str">
        <f>IFERROR(IF(INDEX(AF$1:AF953,MATCH(J954,J$1:J953,0),1)=0,"",INDEX(AF$1:AF953,MATCH(J954,J$1:J953,0),1)),"")</f>
        <v/>
      </c>
      <c r="AG954" s="2" t="str">
        <f>IFERROR(IF(INDEX(AG$1:AG953,MATCH(J954,J$1:J953,0),1)=0,"",INDEX(AG$1:AG953,MATCH(J954,J$1:J953,0),1)),"")</f>
        <v/>
      </c>
      <c r="AU954" s="7"/>
      <c r="AW954" s="66"/>
      <c r="AX954" s="66"/>
      <c r="AY954" s="66"/>
      <c r="AZ954" s="78"/>
      <c r="BA954" s="66"/>
      <c r="BB954" s="66"/>
      <c r="BC954" s="4"/>
      <c r="BD954" s="69"/>
      <c r="BG954" s="9"/>
      <c r="BM954" s="7" t="str">
        <f t="shared" ca="1" si="177"/>
        <v/>
      </c>
      <c r="BN954" s="75" t="str">
        <f t="shared" si="178"/>
        <v/>
      </c>
      <c r="BO954" s="75" t="str">
        <f t="shared" si="179"/>
        <v/>
      </c>
      <c r="BT954" s="5"/>
      <c r="BU954" s="4" t="str">
        <f>IF(IFERROR(VLOOKUP(C954,C955:C$1993,1,0),"")="","",COUNTIF(C:C,C954))</f>
        <v/>
      </c>
      <c r="BW954" s="5"/>
      <c r="BX954" s="5"/>
      <c r="BY954" s="5" t="str">
        <f>IF(B954="","",IF(BU954="",1+(MAX(BY$2:BY953)),""))</f>
        <v/>
      </c>
      <c r="BZ954" s="5" t="str">
        <f t="shared" si="180"/>
        <v/>
      </c>
      <c r="CA954" s="5" t="str">
        <f t="shared" si="181"/>
        <v/>
      </c>
      <c r="CB954" s="14" t="str">
        <f t="shared" si="182"/>
        <v/>
      </c>
      <c r="CC954" s="25"/>
      <c r="CE954" s="5" t="str">
        <f t="shared" si="184"/>
        <v/>
      </c>
      <c r="CG954" s="5"/>
      <c r="CH954" s="5" t="str">
        <f t="shared" si="183"/>
        <v/>
      </c>
      <c r="CI954" s="5" t="str">
        <f>IF(J954="","",IFERROR(IF(VLOOKUP(J954,J$2:J953,1,0)=0,"",""),J954))</f>
        <v/>
      </c>
      <c r="CJ954" s="22" t="str">
        <f>IF(CI954="","",(IFERROR(VLOOKUP(MID(CI954,1,1),$DA$2:DE$28,3,0),0)+IFERROR(VLOOKUP(MID(CI954,2,1),DA$2:DE$28,4,0),0)+IFERROR(VLOOKUP(MID(CI954,3,1),DA$2:DE$28,5,0),0)+(ROW(CI954)/1000000000000)))</f>
        <v/>
      </c>
      <c r="CK954" s="5"/>
      <c r="CL954" s="5">
        <v>953</v>
      </c>
      <c r="CM954" s="5" t="str">
        <f>IFERROR(VLOOKUP(CL954,CH$2:CI2030,2,0),"")</f>
        <v/>
      </c>
      <c r="CN954" s="5"/>
      <c r="CP954" s="5"/>
      <c r="DG954" s="5" t="e">
        <f>IF(REPORTE!AH$2="si",IF(C954=VALUE(REPORTE!C$22),IF(SUM(DG955:DG$1993),CONCATENATE(INT(B954),", "),INT(B954)),""),IF(C954=VALUE(REPORTE!C$21),IF(SUM(DG955:DG$1993),CONCATENATE(INT(B954),", "),INT(B954)),""))</f>
        <v>#VALUE!</v>
      </c>
      <c r="DK954" s="5"/>
      <c r="DL954" s="5"/>
      <c r="DM954" s="5"/>
      <c r="DN954" s="5"/>
    </row>
    <row r="955" spans="1:118" x14ac:dyDescent="0.25">
      <c r="A955" s="4" t="str">
        <f t="shared" ca="1" si="175"/>
        <v/>
      </c>
      <c r="B955" s="3"/>
      <c r="D955" s="1" t="str">
        <f>IFERROR(INDEX('padron cfe'!B:B,MATCH(DATOS!C955,'padron cfe'!A:A,0),1),"")</f>
        <v/>
      </c>
      <c r="H955" s="5" t="str">
        <f>IF(F955="","",IFERROR(CONCATENATE("PEUA",VLOOKUP(ESTADO,REPORTE!AV$2:AW$33,2,0),DIDTRITO_FORM,CADER_FORM,IFERROR(INDEX(BS:BS,MATCH(DAY(F955),BR:BR,0),1),DAY(F955)),IFERROR(INDEX(BS:BS,MATCH(MONTH(F955),BR:BR,0),1),MONTH(F955)),YEAR(F955),G955),""))</f>
        <v/>
      </c>
      <c r="K955" s="2" t="str">
        <f>IFERROR(INDEX('padron cfe'!C:C,MATCH(DATOS!C955,'padron cfe'!A:A,0),1),"")</f>
        <v/>
      </c>
      <c r="L955" s="4" t="str">
        <f>IFERROR(IF(VLOOKUP(J955,J$2:L954,3,0)=0,"",VLOOKUP(J955,J$2:L954,3,0)),"")</f>
        <v/>
      </c>
      <c r="M955" s="4" t="str">
        <f>IFERROR(IF(VLOOKUP(J955,J$2:M954,4,0)=0,"",VLOOKUP(J955,J$2:M954,4,0)),"")</f>
        <v/>
      </c>
      <c r="Q955" s="5" t="str">
        <f t="shared" si="185"/>
        <v/>
      </c>
      <c r="S955"/>
      <c r="T955" s="2" t="str">
        <f>IFERROR(INDEX('padron cfe'!D:D,MATCH(DATOS!C955,'padron cfe'!A:A,0),1),"")</f>
        <v/>
      </c>
      <c r="Y955" s="3"/>
      <c r="AA955" s="4" t="str">
        <f t="shared" si="176"/>
        <v/>
      </c>
      <c r="AE955" s="2" t="str">
        <f>IFERROR(IF(INDEX(AE$1:AE954,MATCH(J955,J$1:J954,0),1)=0,"",INDEX(AE$1:AE954,MATCH(J955,J$1:J954,0),1)),"")</f>
        <v/>
      </c>
      <c r="AF955" s="2" t="str">
        <f>IFERROR(IF(INDEX(AF$1:AF954,MATCH(J955,J$1:J954,0),1)=0,"",INDEX(AF$1:AF954,MATCH(J955,J$1:J954,0),1)),"")</f>
        <v/>
      </c>
      <c r="AG955" s="2" t="str">
        <f>IFERROR(IF(INDEX(AG$1:AG954,MATCH(J955,J$1:J954,0),1)=0,"",INDEX(AG$1:AG954,MATCH(J955,J$1:J954,0),1)),"")</f>
        <v/>
      </c>
      <c r="AU955" s="7"/>
      <c r="AW955" s="66"/>
      <c r="AX955" s="66"/>
      <c r="AY955" s="66"/>
      <c r="AZ955" s="78"/>
      <c r="BA955" s="66"/>
      <c r="BB955" s="66"/>
      <c r="BC955" s="4"/>
      <c r="BD955" s="69"/>
      <c r="BG955" s="9"/>
      <c r="BM955" s="7" t="str">
        <f t="shared" ca="1" si="177"/>
        <v/>
      </c>
      <c r="BN955" s="75" t="str">
        <f t="shared" si="178"/>
        <v/>
      </c>
      <c r="BO955" s="75" t="str">
        <f t="shared" si="179"/>
        <v/>
      </c>
      <c r="BT955" s="5"/>
      <c r="BU955" s="4" t="str">
        <f>IF(IFERROR(VLOOKUP(C955,C956:C$1993,1,0),"")="","",COUNTIF(C:C,C955))</f>
        <v/>
      </c>
      <c r="BW955" s="5"/>
      <c r="BX955" s="5"/>
      <c r="BY955" s="5" t="str">
        <f>IF(B955="","",IF(BU955="",1+(MAX(BY$2:BY954)),""))</f>
        <v/>
      </c>
      <c r="BZ955" s="5" t="str">
        <f t="shared" si="180"/>
        <v/>
      </c>
      <c r="CA955" s="5" t="str">
        <f t="shared" si="181"/>
        <v/>
      </c>
      <c r="CB955" s="14" t="str">
        <f t="shared" si="182"/>
        <v/>
      </c>
      <c r="CC955" s="25"/>
      <c r="CE955" s="5" t="str">
        <f t="shared" si="184"/>
        <v/>
      </c>
      <c r="CG955" s="5"/>
      <c r="CH955" s="5" t="str">
        <f t="shared" si="183"/>
        <v/>
      </c>
      <c r="CI955" s="5" t="str">
        <f>IF(J955="","",IFERROR(IF(VLOOKUP(J955,J$2:J954,1,0)=0,"",""),J955))</f>
        <v/>
      </c>
      <c r="CJ955" s="22" t="str">
        <f>IF(CI955="","",(IFERROR(VLOOKUP(MID(CI955,1,1),$DA$2:DE$28,3,0),0)+IFERROR(VLOOKUP(MID(CI955,2,1),DA$2:DE$28,4,0),0)+IFERROR(VLOOKUP(MID(CI955,3,1),DA$2:DE$28,5,0),0)+(ROW(CI955)/1000000000000)))</f>
        <v/>
      </c>
      <c r="CK955" s="5"/>
      <c r="CL955" s="5">
        <v>954</v>
      </c>
      <c r="CM955" s="5" t="str">
        <f>IFERROR(VLOOKUP(CL955,CH$2:CI2031,2,0),"")</f>
        <v/>
      </c>
      <c r="CN955" s="5"/>
      <c r="CP955" s="5"/>
      <c r="DG955" s="5" t="e">
        <f>IF(REPORTE!AH$2="si",IF(C955=VALUE(REPORTE!C$22),IF(SUM(DG956:DG$1993),CONCATENATE(INT(B955),", "),INT(B955)),""),IF(C955=VALUE(REPORTE!C$21),IF(SUM(DG956:DG$1993),CONCATENATE(INT(B955),", "),INT(B955)),""))</f>
        <v>#VALUE!</v>
      </c>
      <c r="DK955" s="5"/>
      <c r="DL955" s="5"/>
      <c r="DM955" s="5"/>
      <c r="DN955" s="5"/>
    </row>
    <row r="956" spans="1:118" x14ac:dyDescent="0.25">
      <c r="A956" s="4" t="str">
        <f t="shared" ca="1" si="175"/>
        <v/>
      </c>
      <c r="B956" s="3"/>
      <c r="D956" s="1" t="str">
        <f>IFERROR(INDEX('padron cfe'!B:B,MATCH(DATOS!C956,'padron cfe'!A:A,0),1),"")</f>
        <v/>
      </c>
      <c r="H956" s="5" t="str">
        <f>IF(F956="","",IFERROR(CONCATENATE("PEUA",VLOOKUP(ESTADO,REPORTE!AV$2:AW$33,2,0),DIDTRITO_FORM,CADER_FORM,IFERROR(INDEX(BS:BS,MATCH(DAY(F956),BR:BR,0),1),DAY(F956)),IFERROR(INDEX(BS:BS,MATCH(MONTH(F956),BR:BR,0),1),MONTH(F956)),YEAR(F956),G956),""))</f>
        <v/>
      </c>
      <c r="K956" s="2" t="str">
        <f>IFERROR(INDEX('padron cfe'!C:C,MATCH(DATOS!C956,'padron cfe'!A:A,0),1),"")</f>
        <v/>
      </c>
      <c r="L956" s="4" t="str">
        <f>IFERROR(IF(VLOOKUP(J956,J$2:L955,3,0)=0,"",VLOOKUP(J956,J$2:L955,3,0)),"")</f>
        <v/>
      </c>
      <c r="M956" s="4" t="str">
        <f>IFERROR(IF(VLOOKUP(J956,J$2:M955,4,0)=0,"",VLOOKUP(J956,J$2:M955,4,0)),"")</f>
        <v/>
      </c>
      <c r="Q956" s="5" t="str">
        <f t="shared" si="185"/>
        <v/>
      </c>
      <c r="S956"/>
      <c r="T956" s="2" t="str">
        <f>IFERROR(INDEX('padron cfe'!D:D,MATCH(DATOS!C956,'padron cfe'!A:A,0),1),"")</f>
        <v/>
      </c>
      <c r="Y956" s="3"/>
      <c r="AA956" s="4" t="str">
        <f t="shared" si="176"/>
        <v/>
      </c>
      <c r="AE956" s="2" t="str">
        <f>IFERROR(IF(INDEX(AE$1:AE955,MATCH(J956,J$1:J955,0),1)=0,"",INDEX(AE$1:AE955,MATCH(J956,J$1:J955,0),1)),"")</f>
        <v/>
      </c>
      <c r="AF956" s="2" t="str">
        <f>IFERROR(IF(INDEX(AF$1:AF955,MATCH(J956,J$1:J955,0),1)=0,"",INDEX(AF$1:AF955,MATCH(J956,J$1:J955,0),1)),"")</f>
        <v/>
      </c>
      <c r="AG956" s="2" t="str">
        <f>IFERROR(IF(INDEX(AG$1:AG955,MATCH(J956,J$1:J955,0),1)=0,"",INDEX(AG$1:AG955,MATCH(J956,J$1:J955,0),1)),"")</f>
        <v/>
      </c>
      <c r="AU956" s="7"/>
      <c r="AW956" s="66"/>
      <c r="AX956" s="66"/>
      <c r="AY956" s="66"/>
      <c r="AZ956" s="78"/>
      <c r="BA956" s="66"/>
      <c r="BB956" s="66"/>
      <c r="BC956" s="4"/>
      <c r="BD956" s="69"/>
      <c r="BG956" s="9"/>
      <c r="BM956" s="7" t="str">
        <f t="shared" ca="1" si="177"/>
        <v/>
      </c>
      <c r="BN956" s="75" t="str">
        <f t="shared" si="178"/>
        <v/>
      </c>
      <c r="BO956" s="75" t="str">
        <f t="shared" si="179"/>
        <v/>
      </c>
      <c r="BT956" s="5"/>
      <c r="BU956" s="4" t="str">
        <f>IF(IFERROR(VLOOKUP(C956,C957:C$1993,1,0),"")="","",COUNTIF(C:C,C956))</f>
        <v/>
      </c>
      <c r="BW956" s="5"/>
      <c r="BX956" s="5"/>
      <c r="BY956" s="5" t="str">
        <f>IF(B956="","",IF(BU956="",1+(MAX(BY$2:BY955)),""))</f>
        <v/>
      </c>
      <c r="BZ956" s="5" t="str">
        <f t="shared" si="180"/>
        <v/>
      </c>
      <c r="CA956" s="5" t="str">
        <f t="shared" si="181"/>
        <v/>
      </c>
      <c r="CB956" s="14" t="str">
        <f t="shared" si="182"/>
        <v/>
      </c>
      <c r="CC956" s="25"/>
      <c r="CE956" s="5" t="str">
        <f t="shared" si="184"/>
        <v/>
      </c>
      <c r="CG956" s="5"/>
      <c r="CH956" s="5" t="str">
        <f t="shared" si="183"/>
        <v/>
      </c>
      <c r="CI956" s="5" t="str">
        <f>IF(J956="","",IFERROR(IF(VLOOKUP(J956,J$2:J955,1,0)=0,"",""),J956))</f>
        <v/>
      </c>
      <c r="CJ956" s="22" t="str">
        <f>IF(CI956="","",(IFERROR(VLOOKUP(MID(CI956,1,1),$DA$2:DE$28,3,0),0)+IFERROR(VLOOKUP(MID(CI956,2,1),DA$2:DE$28,4,0),0)+IFERROR(VLOOKUP(MID(CI956,3,1),DA$2:DE$28,5,0),0)+(ROW(CI956)/1000000000000)))</f>
        <v/>
      </c>
      <c r="CK956" s="5"/>
      <c r="CL956" s="5">
        <v>955</v>
      </c>
      <c r="CM956" s="5" t="str">
        <f>IFERROR(VLOOKUP(CL956,CH$2:CI2032,2,0),"")</f>
        <v/>
      </c>
      <c r="CN956" s="5"/>
      <c r="CP956" s="5"/>
      <c r="DG956" s="5" t="e">
        <f>IF(REPORTE!AH$2="si",IF(C956=VALUE(REPORTE!C$22),IF(SUM(DG957:DG$1993),CONCATENATE(INT(B956),", "),INT(B956)),""),IF(C956=VALUE(REPORTE!C$21),IF(SUM(DG957:DG$1993),CONCATENATE(INT(B956),", "),INT(B956)),""))</f>
        <v>#VALUE!</v>
      </c>
      <c r="DK956" s="5"/>
      <c r="DL956" s="5"/>
      <c r="DM956" s="5"/>
      <c r="DN956" s="5"/>
    </row>
    <row r="957" spans="1:118" x14ac:dyDescent="0.25">
      <c r="A957" s="4" t="str">
        <f t="shared" ca="1" si="175"/>
        <v/>
      </c>
      <c r="B957" s="3"/>
      <c r="D957" s="1" t="str">
        <f>IFERROR(INDEX('padron cfe'!B:B,MATCH(DATOS!C957,'padron cfe'!A:A,0),1),"")</f>
        <v/>
      </c>
      <c r="H957" s="5" t="str">
        <f>IF(F957="","",IFERROR(CONCATENATE("PEUA",VLOOKUP(ESTADO,REPORTE!AV$2:AW$33,2,0),DIDTRITO_FORM,CADER_FORM,IFERROR(INDEX(BS:BS,MATCH(DAY(F957),BR:BR,0),1),DAY(F957)),IFERROR(INDEX(BS:BS,MATCH(MONTH(F957),BR:BR,0),1),MONTH(F957)),YEAR(F957),G957),""))</f>
        <v/>
      </c>
      <c r="K957" s="2" t="str">
        <f>IFERROR(INDEX('padron cfe'!C:C,MATCH(DATOS!C957,'padron cfe'!A:A,0),1),"")</f>
        <v/>
      </c>
      <c r="L957" s="4" t="str">
        <f>IFERROR(IF(VLOOKUP(J957,J$2:L956,3,0)=0,"",VLOOKUP(J957,J$2:L956,3,0)),"")</f>
        <v/>
      </c>
      <c r="M957" s="4" t="str">
        <f>IFERROR(IF(VLOOKUP(J957,J$2:M956,4,0)=0,"",VLOOKUP(J957,J$2:M956,4,0)),"")</f>
        <v/>
      </c>
      <c r="Q957" s="5" t="str">
        <f t="shared" si="185"/>
        <v/>
      </c>
      <c r="S957"/>
      <c r="T957" s="2" t="str">
        <f>IFERROR(INDEX('padron cfe'!D:D,MATCH(DATOS!C957,'padron cfe'!A:A,0),1),"")</f>
        <v/>
      </c>
      <c r="Y957" s="3"/>
      <c r="AA957" s="4" t="str">
        <f t="shared" si="176"/>
        <v/>
      </c>
      <c r="AE957" s="2" t="str">
        <f>IFERROR(IF(INDEX(AE$1:AE956,MATCH(J957,J$1:J956,0),1)=0,"",INDEX(AE$1:AE956,MATCH(J957,J$1:J956,0),1)),"")</f>
        <v/>
      </c>
      <c r="AF957" s="2" t="str">
        <f>IFERROR(IF(INDEX(AF$1:AF956,MATCH(J957,J$1:J956,0),1)=0,"",INDEX(AF$1:AF956,MATCH(J957,J$1:J956,0),1)),"")</f>
        <v/>
      </c>
      <c r="AG957" s="2" t="str">
        <f>IFERROR(IF(INDEX(AG$1:AG956,MATCH(J957,J$1:J956,0),1)=0,"",INDEX(AG$1:AG956,MATCH(J957,J$1:J956,0),1)),"")</f>
        <v/>
      </c>
      <c r="AU957" s="7"/>
      <c r="AW957" s="66"/>
      <c r="AX957" s="66"/>
      <c r="AY957" s="66"/>
      <c r="AZ957" s="78"/>
      <c r="BA957" s="66"/>
      <c r="BB957" s="66"/>
      <c r="BC957" s="4"/>
      <c r="BD957" s="69"/>
      <c r="BG957" s="9"/>
      <c r="BM957" s="7" t="str">
        <f t="shared" ca="1" si="177"/>
        <v/>
      </c>
      <c r="BN957" s="75" t="str">
        <f t="shared" si="178"/>
        <v/>
      </c>
      <c r="BO957" s="75" t="str">
        <f t="shared" si="179"/>
        <v/>
      </c>
      <c r="BT957" s="5"/>
      <c r="BU957" s="4" t="str">
        <f>IF(IFERROR(VLOOKUP(C957,C958:C$1993,1,0),"")="","",COUNTIF(C:C,C957))</f>
        <v/>
      </c>
      <c r="BW957" s="5"/>
      <c r="BX957" s="5"/>
      <c r="BY957" s="5" t="str">
        <f>IF(B957="","",IF(BU957="",1+(MAX(BY$2:BY956)),""))</f>
        <v/>
      </c>
      <c r="BZ957" s="5" t="str">
        <f t="shared" si="180"/>
        <v/>
      </c>
      <c r="CA957" s="5" t="str">
        <f t="shared" si="181"/>
        <v/>
      </c>
      <c r="CB957" s="14" t="str">
        <f t="shared" si="182"/>
        <v/>
      </c>
      <c r="CC957" s="25"/>
      <c r="CE957" s="5" t="str">
        <f t="shared" si="184"/>
        <v/>
      </c>
      <c r="CG957" s="5"/>
      <c r="CH957" s="5" t="str">
        <f t="shared" si="183"/>
        <v/>
      </c>
      <c r="CI957" s="5" t="str">
        <f>IF(J957="","",IFERROR(IF(VLOOKUP(J957,J$2:J956,1,0)=0,"",""),J957))</f>
        <v/>
      </c>
      <c r="CJ957" s="22" t="str">
        <f>IF(CI957="","",(IFERROR(VLOOKUP(MID(CI957,1,1),$DA$2:DE$28,3,0),0)+IFERROR(VLOOKUP(MID(CI957,2,1),DA$2:DE$28,4,0),0)+IFERROR(VLOOKUP(MID(CI957,3,1),DA$2:DE$28,5,0),0)+(ROW(CI957)/1000000000000)))</f>
        <v/>
      </c>
      <c r="CK957" s="5"/>
      <c r="CL957" s="5">
        <v>956</v>
      </c>
      <c r="CM957" s="5" t="str">
        <f>IFERROR(VLOOKUP(CL957,CH$2:CI2033,2,0),"")</f>
        <v/>
      </c>
      <c r="CN957" s="5"/>
      <c r="CP957" s="5"/>
      <c r="DG957" s="5" t="e">
        <f>IF(REPORTE!AH$2="si",IF(C957=VALUE(REPORTE!C$22),IF(SUM(DG958:DG$1993),CONCATENATE(INT(B957),", "),INT(B957)),""),IF(C957=VALUE(REPORTE!C$21),IF(SUM(DG958:DG$1993),CONCATENATE(INT(B957),", "),INT(B957)),""))</f>
        <v>#VALUE!</v>
      </c>
      <c r="DK957" s="5"/>
      <c r="DL957" s="5"/>
      <c r="DM957" s="5"/>
      <c r="DN957" s="5"/>
    </row>
    <row r="958" spans="1:118" x14ac:dyDescent="0.25">
      <c r="A958" s="4" t="str">
        <f t="shared" ca="1" si="175"/>
        <v/>
      </c>
      <c r="B958" s="3"/>
      <c r="D958" s="1" t="str">
        <f>IFERROR(INDEX('padron cfe'!B:B,MATCH(DATOS!C958,'padron cfe'!A:A,0),1),"")</f>
        <v/>
      </c>
      <c r="H958" s="5" t="str">
        <f>IF(F958="","",IFERROR(CONCATENATE("PEUA",VLOOKUP(ESTADO,REPORTE!AV$2:AW$33,2,0),DIDTRITO_FORM,CADER_FORM,IFERROR(INDEX(BS:BS,MATCH(DAY(F958),BR:BR,0),1),DAY(F958)),IFERROR(INDEX(BS:BS,MATCH(MONTH(F958),BR:BR,0),1),MONTH(F958)),YEAR(F958),G958),""))</f>
        <v/>
      </c>
      <c r="K958" s="2" t="str">
        <f>IFERROR(INDEX('padron cfe'!C:C,MATCH(DATOS!C958,'padron cfe'!A:A,0),1),"")</f>
        <v/>
      </c>
      <c r="L958" s="4" t="str">
        <f>IFERROR(IF(VLOOKUP(J958,J$2:L957,3,0)=0,"",VLOOKUP(J958,J$2:L957,3,0)),"")</f>
        <v/>
      </c>
      <c r="M958" s="4" t="str">
        <f>IFERROR(IF(VLOOKUP(J958,J$2:M957,4,0)=0,"",VLOOKUP(J958,J$2:M957,4,0)),"")</f>
        <v/>
      </c>
      <c r="Q958" s="5" t="str">
        <f t="shared" si="185"/>
        <v/>
      </c>
      <c r="S958"/>
      <c r="T958" s="2" t="str">
        <f>IFERROR(INDEX('padron cfe'!D:D,MATCH(DATOS!C958,'padron cfe'!A:A,0),1),"")</f>
        <v/>
      </c>
      <c r="Y958" s="3"/>
      <c r="AA958" s="4" t="str">
        <f t="shared" si="176"/>
        <v/>
      </c>
      <c r="AE958" s="2" t="str">
        <f>IFERROR(IF(INDEX(AE$1:AE957,MATCH(J958,J$1:J957,0),1)=0,"",INDEX(AE$1:AE957,MATCH(J958,J$1:J957,0),1)),"")</f>
        <v/>
      </c>
      <c r="AF958" s="2" t="str">
        <f>IFERROR(IF(INDEX(AF$1:AF957,MATCH(J958,J$1:J957,0),1)=0,"",INDEX(AF$1:AF957,MATCH(J958,J$1:J957,0),1)),"")</f>
        <v/>
      </c>
      <c r="AG958" s="2" t="str">
        <f>IFERROR(IF(INDEX(AG$1:AG957,MATCH(J958,J$1:J957,0),1)=0,"",INDEX(AG$1:AG957,MATCH(J958,J$1:J957,0),1)),"")</f>
        <v/>
      </c>
      <c r="AU958" s="7"/>
      <c r="AW958" s="66"/>
      <c r="AX958" s="66"/>
      <c r="AY958" s="66"/>
      <c r="AZ958" s="78"/>
      <c r="BA958" s="66"/>
      <c r="BB958" s="66"/>
      <c r="BC958" s="4"/>
      <c r="BD958" s="69"/>
      <c r="BG958" s="9"/>
      <c r="BM958" s="7" t="str">
        <f t="shared" ca="1" si="177"/>
        <v/>
      </c>
      <c r="BN958" s="75" t="str">
        <f t="shared" si="178"/>
        <v/>
      </c>
      <c r="BO958" s="75" t="str">
        <f t="shared" si="179"/>
        <v/>
      </c>
      <c r="BT958" s="5"/>
      <c r="BU958" s="4" t="str">
        <f>IF(IFERROR(VLOOKUP(C958,C959:C$1993,1,0),"")="","",COUNTIF(C:C,C958))</f>
        <v/>
      </c>
      <c r="BW958" s="5"/>
      <c r="BX958" s="5"/>
      <c r="BY958" s="5" t="str">
        <f>IF(B958="","",IF(BU958="",1+(MAX(BY$2:BY957)),""))</f>
        <v/>
      </c>
      <c r="BZ958" s="5" t="str">
        <f t="shared" si="180"/>
        <v/>
      </c>
      <c r="CA958" s="5" t="str">
        <f t="shared" si="181"/>
        <v/>
      </c>
      <c r="CB958" s="14" t="str">
        <f t="shared" si="182"/>
        <v/>
      </c>
      <c r="CC958" s="25"/>
      <c r="CE958" s="5" t="str">
        <f t="shared" si="184"/>
        <v/>
      </c>
      <c r="CG958" s="5"/>
      <c r="CH958" s="5" t="str">
        <f t="shared" si="183"/>
        <v/>
      </c>
      <c r="CI958" s="5" t="str">
        <f>IF(J958="","",IFERROR(IF(VLOOKUP(J958,J$2:J957,1,0)=0,"",""),J958))</f>
        <v/>
      </c>
      <c r="CJ958" s="22" t="str">
        <f>IF(CI958="","",(IFERROR(VLOOKUP(MID(CI958,1,1),$DA$2:DE$28,3,0),0)+IFERROR(VLOOKUP(MID(CI958,2,1),DA$2:DE$28,4,0),0)+IFERROR(VLOOKUP(MID(CI958,3,1),DA$2:DE$28,5,0),0)+(ROW(CI958)/1000000000000)))</f>
        <v/>
      </c>
      <c r="CK958" s="5"/>
      <c r="CL958" s="5">
        <v>957</v>
      </c>
      <c r="CM958" s="5" t="str">
        <f>IFERROR(VLOOKUP(CL958,CH$2:CI2034,2,0),"")</f>
        <v/>
      </c>
      <c r="CN958" s="5"/>
      <c r="CP958" s="5"/>
      <c r="DG958" s="5" t="e">
        <f>IF(REPORTE!AH$2="si",IF(C958=VALUE(REPORTE!C$22),IF(SUM(DG959:DG$1993),CONCATENATE(INT(B958),", "),INT(B958)),""),IF(C958=VALUE(REPORTE!C$21),IF(SUM(DG959:DG$1993),CONCATENATE(INT(B958),", "),INT(B958)),""))</f>
        <v>#VALUE!</v>
      </c>
      <c r="DK958" s="5"/>
      <c r="DL958" s="5"/>
      <c r="DM958" s="5"/>
      <c r="DN958" s="5"/>
    </row>
    <row r="959" spans="1:118" x14ac:dyDescent="0.25">
      <c r="A959" s="4" t="str">
        <f t="shared" ca="1" si="175"/>
        <v/>
      </c>
      <c r="B959" s="3"/>
      <c r="D959" s="1" t="str">
        <f>IFERROR(INDEX('padron cfe'!B:B,MATCH(DATOS!C959,'padron cfe'!A:A,0),1),"")</f>
        <v/>
      </c>
      <c r="H959" s="5" t="str">
        <f>IF(F959="","",IFERROR(CONCATENATE("PEUA",VLOOKUP(ESTADO,REPORTE!AV$2:AW$33,2,0),DIDTRITO_FORM,CADER_FORM,IFERROR(INDEX(BS:BS,MATCH(DAY(F959),BR:BR,0),1),DAY(F959)),IFERROR(INDEX(BS:BS,MATCH(MONTH(F959),BR:BR,0),1),MONTH(F959)),YEAR(F959),G959),""))</f>
        <v/>
      </c>
      <c r="K959" s="2" t="str">
        <f>IFERROR(INDEX('padron cfe'!C:C,MATCH(DATOS!C959,'padron cfe'!A:A,0),1),"")</f>
        <v/>
      </c>
      <c r="L959" s="4" t="str">
        <f>IFERROR(IF(VLOOKUP(J959,J$2:L958,3,0)=0,"",VLOOKUP(J959,J$2:L958,3,0)),"")</f>
        <v/>
      </c>
      <c r="M959" s="4" t="str">
        <f>IFERROR(IF(VLOOKUP(J959,J$2:M958,4,0)=0,"",VLOOKUP(J959,J$2:M958,4,0)),"")</f>
        <v/>
      </c>
      <c r="Q959" s="5" t="str">
        <f t="shared" si="185"/>
        <v/>
      </c>
      <c r="S959"/>
      <c r="T959" s="2" t="str">
        <f>IFERROR(INDEX('padron cfe'!D:D,MATCH(DATOS!C959,'padron cfe'!A:A,0),1),"")</f>
        <v/>
      </c>
      <c r="Y959" s="3"/>
      <c r="AA959" s="4" t="str">
        <f t="shared" si="176"/>
        <v/>
      </c>
      <c r="AE959" s="2" t="str">
        <f>IFERROR(IF(INDEX(AE$1:AE958,MATCH(J959,J$1:J958,0),1)=0,"",INDEX(AE$1:AE958,MATCH(J959,J$1:J958,0),1)),"")</f>
        <v/>
      </c>
      <c r="AF959" s="2" t="str">
        <f>IFERROR(IF(INDEX(AF$1:AF958,MATCH(J959,J$1:J958,0),1)=0,"",INDEX(AF$1:AF958,MATCH(J959,J$1:J958,0),1)),"")</f>
        <v/>
      </c>
      <c r="AG959" s="2" t="str">
        <f>IFERROR(IF(INDEX(AG$1:AG958,MATCH(J959,J$1:J958,0),1)=0,"",INDEX(AG$1:AG958,MATCH(J959,J$1:J958,0),1)),"")</f>
        <v/>
      </c>
      <c r="AU959" s="7"/>
      <c r="AW959" s="66"/>
      <c r="AX959" s="66"/>
      <c r="AY959" s="66"/>
      <c r="AZ959" s="78"/>
      <c r="BA959" s="66"/>
      <c r="BB959" s="66"/>
      <c r="BC959" s="4"/>
      <c r="BD959" s="69"/>
      <c r="BG959" s="9"/>
      <c r="BM959" s="7" t="str">
        <f t="shared" ca="1" si="177"/>
        <v/>
      </c>
      <c r="BN959" s="75" t="str">
        <f t="shared" si="178"/>
        <v/>
      </c>
      <c r="BO959" s="75" t="str">
        <f t="shared" si="179"/>
        <v/>
      </c>
      <c r="BT959" s="5"/>
      <c r="BU959" s="4" t="str">
        <f>IF(IFERROR(VLOOKUP(C959,C960:C$1993,1,0),"")="","",COUNTIF(C:C,C959))</f>
        <v/>
      </c>
      <c r="BW959" s="5"/>
      <c r="BX959" s="5"/>
      <c r="BY959" s="5" t="str">
        <f>IF(B959="","",IF(BU959="",1+(MAX(BY$2:BY958)),""))</f>
        <v/>
      </c>
      <c r="BZ959" s="5" t="str">
        <f t="shared" si="180"/>
        <v/>
      </c>
      <c r="CA959" s="5" t="str">
        <f t="shared" si="181"/>
        <v/>
      </c>
      <c r="CB959" s="14" t="str">
        <f t="shared" si="182"/>
        <v/>
      </c>
      <c r="CC959" s="25"/>
      <c r="CE959" s="5" t="str">
        <f t="shared" si="184"/>
        <v/>
      </c>
      <c r="CG959" s="5"/>
      <c r="CH959" s="5" t="str">
        <f t="shared" si="183"/>
        <v/>
      </c>
      <c r="CI959" s="5" t="str">
        <f>IF(J959="","",IFERROR(IF(VLOOKUP(J959,J$2:J958,1,0)=0,"",""),J959))</f>
        <v/>
      </c>
      <c r="CJ959" s="22" t="str">
        <f>IF(CI959="","",(IFERROR(VLOOKUP(MID(CI959,1,1),$DA$2:DE$28,3,0),0)+IFERROR(VLOOKUP(MID(CI959,2,1),DA$2:DE$28,4,0),0)+IFERROR(VLOOKUP(MID(CI959,3,1),DA$2:DE$28,5,0),0)+(ROW(CI959)/1000000000000)))</f>
        <v/>
      </c>
      <c r="CK959" s="5"/>
      <c r="CL959" s="5">
        <v>958</v>
      </c>
      <c r="CM959" s="5" t="str">
        <f>IFERROR(VLOOKUP(CL959,CH$2:CI2035,2,0),"")</f>
        <v/>
      </c>
      <c r="CN959" s="5"/>
      <c r="CP959" s="5"/>
      <c r="DG959" s="5" t="e">
        <f>IF(REPORTE!AH$2="si",IF(C959=VALUE(REPORTE!C$22),IF(SUM(DG960:DG$1993),CONCATENATE(INT(B959),", "),INT(B959)),""),IF(C959=VALUE(REPORTE!C$21),IF(SUM(DG960:DG$1993),CONCATENATE(INT(B959),", "),INT(B959)),""))</f>
        <v>#VALUE!</v>
      </c>
      <c r="DK959" s="5"/>
      <c r="DL959" s="5"/>
      <c r="DM959" s="5"/>
      <c r="DN959" s="5"/>
    </row>
    <row r="960" spans="1:118" x14ac:dyDescent="0.25">
      <c r="A960" s="4" t="str">
        <f t="shared" ca="1" si="175"/>
        <v/>
      </c>
      <c r="B960" s="3"/>
      <c r="D960" s="1" t="str">
        <f>IFERROR(INDEX('padron cfe'!B:B,MATCH(DATOS!C960,'padron cfe'!A:A,0),1),"")</f>
        <v/>
      </c>
      <c r="H960" s="5" t="str">
        <f>IF(F960="","",IFERROR(CONCATENATE("PEUA",VLOOKUP(ESTADO,REPORTE!AV$2:AW$33,2,0),DIDTRITO_FORM,CADER_FORM,IFERROR(INDEX(BS:BS,MATCH(DAY(F960),BR:BR,0),1),DAY(F960)),IFERROR(INDEX(BS:BS,MATCH(MONTH(F960),BR:BR,0),1),MONTH(F960)),YEAR(F960),G960),""))</f>
        <v/>
      </c>
      <c r="K960" s="2" t="str">
        <f>IFERROR(INDEX('padron cfe'!C:C,MATCH(DATOS!C960,'padron cfe'!A:A,0),1),"")</f>
        <v/>
      </c>
      <c r="L960" s="4" t="str">
        <f>IFERROR(IF(VLOOKUP(J960,J$2:L959,3,0)=0,"",VLOOKUP(J960,J$2:L959,3,0)),"")</f>
        <v/>
      </c>
      <c r="M960" s="4" t="str">
        <f>IFERROR(IF(VLOOKUP(J960,J$2:M959,4,0)=0,"",VLOOKUP(J960,J$2:M959,4,0)),"")</f>
        <v/>
      </c>
      <c r="Q960" s="5" t="str">
        <f t="shared" si="185"/>
        <v/>
      </c>
      <c r="S960"/>
      <c r="T960" s="2" t="str">
        <f>IFERROR(INDEX('padron cfe'!D:D,MATCH(DATOS!C960,'padron cfe'!A:A,0),1),"")</f>
        <v/>
      </c>
      <c r="Y960" s="3"/>
      <c r="AA960" s="4" t="str">
        <f t="shared" si="176"/>
        <v/>
      </c>
      <c r="AE960" s="2" t="str">
        <f>IFERROR(IF(INDEX(AE$1:AE959,MATCH(J960,J$1:J959,0),1)=0,"",INDEX(AE$1:AE959,MATCH(J960,J$1:J959,0),1)),"")</f>
        <v/>
      </c>
      <c r="AF960" s="2" t="str">
        <f>IFERROR(IF(INDEX(AF$1:AF959,MATCH(J960,J$1:J959,0),1)=0,"",INDEX(AF$1:AF959,MATCH(J960,J$1:J959,0),1)),"")</f>
        <v/>
      </c>
      <c r="AG960" s="2" t="str">
        <f>IFERROR(IF(INDEX(AG$1:AG959,MATCH(J960,J$1:J959,0),1)=0,"",INDEX(AG$1:AG959,MATCH(J960,J$1:J959,0),1)),"")</f>
        <v/>
      </c>
      <c r="AU960" s="7"/>
      <c r="AW960" s="66"/>
      <c r="AX960" s="66"/>
      <c r="AY960" s="66"/>
      <c r="AZ960" s="78"/>
      <c r="BA960" s="66"/>
      <c r="BB960" s="66"/>
      <c r="BC960" s="4"/>
      <c r="BD960" s="69"/>
      <c r="BG960" s="9"/>
      <c r="BM960" s="7" t="str">
        <f t="shared" ca="1" si="177"/>
        <v/>
      </c>
      <c r="BN960" s="75" t="str">
        <f t="shared" si="178"/>
        <v/>
      </c>
      <c r="BO960" s="75" t="str">
        <f t="shared" si="179"/>
        <v/>
      </c>
      <c r="BT960" s="5"/>
      <c r="BU960" s="4" t="str">
        <f>IF(IFERROR(VLOOKUP(C960,C961:C$1993,1,0),"")="","",COUNTIF(C:C,C960))</f>
        <v/>
      </c>
      <c r="BW960" s="5"/>
      <c r="BX960" s="5"/>
      <c r="BY960" s="5" t="str">
        <f>IF(B960="","",IF(BU960="",1+(MAX(BY$2:BY959)),""))</f>
        <v/>
      </c>
      <c r="BZ960" s="5" t="str">
        <f t="shared" si="180"/>
        <v/>
      </c>
      <c r="CA960" s="5" t="str">
        <f t="shared" si="181"/>
        <v/>
      </c>
      <c r="CB960" s="14" t="str">
        <f t="shared" si="182"/>
        <v/>
      </c>
      <c r="CC960" s="25"/>
      <c r="CE960" s="5" t="str">
        <f t="shared" si="184"/>
        <v/>
      </c>
      <c r="CG960" s="5"/>
      <c r="CH960" s="5" t="str">
        <f t="shared" si="183"/>
        <v/>
      </c>
      <c r="CI960" s="5" t="str">
        <f>IF(J960="","",IFERROR(IF(VLOOKUP(J960,J$2:J959,1,0)=0,"",""),J960))</f>
        <v/>
      </c>
      <c r="CJ960" s="22" t="str">
        <f>IF(CI960="","",(IFERROR(VLOOKUP(MID(CI960,1,1),$DA$2:DE$28,3,0),0)+IFERROR(VLOOKUP(MID(CI960,2,1),DA$2:DE$28,4,0),0)+IFERROR(VLOOKUP(MID(CI960,3,1),DA$2:DE$28,5,0),0)+(ROW(CI960)/1000000000000)))</f>
        <v/>
      </c>
      <c r="CK960" s="5"/>
      <c r="CL960" s="5">
        <v>959</v>
      </c>
      <c r="CM960" s="5" t="str">
        <f>IFERROR(VLOOKUP(CL960,CH$2:CI2036,2,0),"")</f>
        <v/>
      </c>
      <c r="CN960" s="5"/>
      <c r="CP960" s="5"/>
      <c r="DG960" s="5" t="e">
        <f>IF(REPORTE!AH$2="si",IF(C960=VALUE(REPORTE!C$22),IF(SUM(DG961:DG$1993),CONCATENATE(INT(B960),", "),INT(B960)),""),IF(C960=VALUE(REPORTE!C$21),IF(SUM(DG961:DG$1993),CONCATENATE(INT(B960),", "),INT(B960)),""))</f>
        <v>#VALUE!</v>
      </c>
      <c r="DK960" s="5"/>
      <c r="DL960" s="5"/>
      <c r="DM960" s="5"/>
      <c r="DN960" s="5"/>
    </row>
    <row r="961" spans="1:118" x14ac:dyDescent="0.25">
      <c r="A961" s="4" t="str">
        <f t="shared" ca="1" si="175"/>
        <v/>
      </c>
      <c r="B961" s="3"/>
      <c r="D961" s="1" t="str">
        <f>IFERROR(INDEX('padron cfe'!B:B,MATCH(DATOS!C961,'padron cfe'!A:A,0),1),"")</f>
        <v/>
      </c>
      <c r="H961" s="5" t="str">
        <f>IF(F961="","",IFERROR(CONCATENATE("PEUA",VLOOKUP(ESTADO,REPORTE!AV$2:AW$33,2,0),DIDTRITO_FORM,CADER_FORM,IFERROR(INDEX(BS:BS,MATCH(DAY(F961),BR:BR,0),1),DAY(F961)),IFERROR(INDEX(BS:BS,MATCH(MONTH(F961),BR:BR,0),1),MONTH(F961)),YEAR(F961),G961),""))</f>
        <v/>
      </c>
      <c r="K961" s="2" t="str">
        <f>IFERROR(INDEX('padron cfe'!C:C,MATCH(DATOS!C961,'padron cfe'!A:A,0),1),"")</f>
        <v/>
      </c>
      <c r="L961" s="4" t="str">
        <f>IFERROR(IF(VLOOKUP(J961,J$2:L960,3,0)=0,"",VLOOKUP(J961,J$2:L960,3,0)),"")</f>
        <v/>
      </c>
      <c r="M961" s="4" t="str">
        <f>IFERROR(IF(VLOOKUP(J961,J$2:M960,4,0)=0,"",VLOOKUP(J961,J$2:M960,4,0)),"")</f>
        <v/>
      </c>
      <c r="Q961" s="5" t="str">
        <f t="shared" si="185"/>
        <v/>
      </c>
      <c r="S961"/>
      <c r="T961" s="2" t="str">
        <f>IFERROR(INDEX('padron cfe'!D:D,MATCH(DATOS!C961,'padron cfe'!A:A,0),1),"")</f>
        <v/>
      </c>
      <c r="Y961" s="3"/>
      <c r="AA961" s="4" t="str">
        <f t="shared" si="176"/>
        <v/>
      </c>
      <c r="AE961" s="2" t="str">
        <f>IFERROR(IF(INDEX(AE$1:AE960,MATCH(J961,J$1:J960,0),1)=0,"",INDEX(AE$1:AE960,MATCH(J961,J$1:J960,0),1)),"")</f>
        <v/>
      </c>
      <c r="AF961" s="2" t="str">
        <f>IFERROR(IF(INDEX(AF$1:AF960,MATCH(J961,J$1:J960,0),1)=0,"",INDEX(AF$1:AF960,MATCH(J961,J$1:J960,0),1)),"")</f>
        <v/>
      </c>
      <c r="AG961" s="2" t="str">
        <f>IFERROR(IF(INDEX(AG$1:AG960,MATCH(J961,J$1:J960,0),1)=0,"",INDEX(AG$1:AG960,MATCH(J961,J$1:J960,0),1)),"")</f>
        <v/>
      </c>
      <c r="AU961" s="7"/>
      <c r="AW961" s="66"/>
      <c r="AX961" s="66"/>
      <c r="AY961" s="66"/>
      <c r="AZ961" s="78"/>
      <c r="BA961" s="66"/>
      <c r="BB961" s="66"/>
      <c r="BC961" s="4"/>
      <c r="BD961" s="69"/>
      <c r="BG961" s="9"/>
      <c r="BM961" s="7" t="str">
        <f t="shared" ca="1" si="177"/>
        <v/>
      </c>
      <c r="BN961" s="75" t="str">
        <f t="shared" si="178"/>
        <v/>
      </c>
      <c r="BO961" s="75" t="str">
        <f t="shared" si="179"/>
        <v/>
      </c>
      <c r="BT961" s="5"/>
      <c r="BU961" s="4" t="str">
        <f>IF(IFERROR(VLOOKUP(C961,C962:C$1993,1,0),"")="","",COUNTIF(C:C,C961))</f>
        <v/>
      </c>
      <c r="BW961" s="5"/>
      <c r="BX961" s="5"/>
      <c r="BY961" s="5" t="str">
        <f>IF(B961="","",IF(BU961="",1+(MAX(BY$2:BY960)),""))</f>
        <v/>
      </c>
      <c r="BZ961" s="5" t="str">
        <f t="shared" si="180"/>
        <v/>
      </c>
      <c r="CA961" s="5" t="str">
        <f t="shared" si="181"/>
        <v/>
      </c>
      <c r="CB961" s="14" t="str">
        <f t="shared" si="182"/>
        <v/>
      </c>
      <c r="CC961" s="25"/>
      <c r="CE961" s="5" t="str">
        <f t="shared" si="184"/>
        <v/>
      </c>
      <c r="CG961" s="5"/>
      <c r="CH961" s="5" t="str">
        <f t="shared" si="183"/>
        <v/>
      </c>
      <c r="CI961" s="5" t="str">
        <f>IF(J961="","",IFERROR(IF(VLOOKUP(J961,J$2:J960,1,0)=0,"",""),J961))</f>
        <v/>
      </c>
      <c r="CJ961" s="22" t="str">
        <f>IF(CI961="","",(IFERROR(VLOOKUP(MID(CI961,1,1),$DA$2:DE$28,3,0),0)+IFERROR(VLOOKUP(MID(CI961,2,1),DA$2:DE$28,4,0),0)+IFERROR(VLOOKUP(MID(CI961,3,1),DA$2:DE$28,5,0),0)+(ROW(CI961)/1000000000000)))</f>
        <v/>
      </c>
      <c r="CK961" s="5"/>
      <c r="CL961" s="5">
        <v>960</v>
      </c>
      <c r="CM961" s="5" t="str">
        <f>IFERROR(VLOOKUP(CL961,CH$2:CI2037,2,0),"")</f>
        <v/>
      </c>
      <c r="CN961" s="5"/>
      <c r="CP961" s="5"/>
      <c r="DG961" s="5" t="e">
        <f>IF(REPORTE!AH$2="si",IF(C961=VALUE(REPORTE!C$22),IF(SUM(DG962:DG$1993),CONCATENATE(INT(B961),", "),INT(B961)),""),IF(C961=VALUE(REPORTE!C$21),IF(SUM(DG962:DG$1993),CONCATENATE(INT(B961),", "),INT(B961)),""))</f>
        <v>#VALUE!</v>
      </c>
      <c r="DK961" s="5"/>
      <c r="DL961" s="5"/>
      <c r="DM961" s="5"/>
      <c r="DN961" s="5"/>
    </row>
    <row r="962" spans="1:118" x14ac:dyDescent="0.25">
      <c r="A962" s="4" t="str">
        <f t="shared" ref="A962:A1025" ca="1" si="186">IF(OR(BO962="",BM962="",BM962="VENCIDO"),IF(B962="","",IF(LEN(B962)=1,"000"&amp;B962,IF(LEN(B962)=2,"00"&amp;B962,IF(LEN(B962)=3,"0"&amp;B962,B962)))),C962)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IF(F962="","",IFERROR(CONCATENATE("PEUA",VLOOKUP(ESTADO,REPORTE!AV$2:AW$33,2,0),DIDTRITO_FORM,CADER_FORM,IFERROR(INDEX(BS:BS,MATCH(DAY(F962),BR:BR,0),1),DAY(F962)),IFERROR(INDEX(BS:BS,MATCH(MONTH(F962),BR:BR,0),1),MONTH(F962)),YEAR(F962),G962),""))</f>
        <v/>
      </c>
      <c r="K962" s="2" t="str">
        <f>IFERROR(INDEX('padron cfe'!C:C,MATCH(DATOS!C962,'padron cfe'!A:A,0),1),"")</f>
        <v/>
      </c>
      <c r="L962" s="4" t="str">
        <f>IFERROR(IF(VLOOKUP(J962,J$2:L961,3,0)=0,"",VLOOKUP(J962,J$2:L961,3,0)),"")</f>
        <v/>
      </c>
      <c r="M962" s="4" t="str">
        <f>IFERROR(IF(VLOOKUP(J962,J$2:M961,4,0)=0,"",VLOOKUP(J962,J$2:M961,4,0)),"")</f>
        <v/>
      </c>
      <c r="Q962" s="5" t="str">
        <f t="shared" si="185"/>
        <v/>
      </c>
      <c r="S962"/>
      <c r="T962" s="2" t="str">
        <f>IFERROR(INDEX('padron cfe'!D:D,MATCH(DATOS!C962,'padron cfe'!A:A,0),1),"")</f>
        <v/>
      </c>
      <c r="Y962" s="3"/>
      <c r="AA962" s="4" t="str">
        <f t="shared" ref="AA962:AA1025" si="187">IF(Z962="","",(Z962*0.746*365*24)*0.75+438)</f>
        <v/>
      </c>
      <c r="AE962" s="2" t="str">
        <f>IFERROR(IF(INDEX(AE$1:AE961,MATCH(J962,J$1:J961,0),1)=0,"",INDEX(AE$1:AE961,MATCH(J962,J$1:J961,0),1)),"")</f>
        <v/>
      </c>
      <c r="AF962" s="2" t="str">
        <f>IFERROR(IF(INDEX(AF$1:AF961,MATCH(J962,J$1:J961,0),1)=0,"",INDEX(AF$1:AF961,MATCH(J962,J$1:J961,0),1)),"")</f>
        <v/>
      </c>
      <c r="AG962" s="2" t="str">
        <f>IFERROR(IF(INDEX(AG$1:AG961,MATCH(J962,J$1:J961,0),1)=0,"",INDEX(AG$1:AG961,MATCH(J962,J$1:J961,0),1)),"")</f>
        <v/>
      </c>
      <c r="AU962" s="7"/>
      <c r="AW962" s="66"/>
      <c r="AX962" s="66"/>
      <c r="AY962" s="66"/>
      <c r="AZ962" s="78"/>
      <c r="BA962" s="66"/>
      <c r="BB962" s="66"/>
      <c r="BC962" s="4"/>
      <c r="BD962" s="69"/>
      <c r="BG962" s="9"/>
      <c r="BM962" s="7" t="str">
        <f t="shared" ref="BM962:BM1025" ca="1" si="188">IFERROR(IF(BG962="","",IF(BC962=5,"",IF(BG962-TODAY()&gt;0,"VIGENTE","VENCIDO"))),"")</f>
        <v/>
      </c>
      <c r="BN962" s="75" t="str">
        <f t="shared" ref="BN962:BN1025" si="189">IFERROR(IF(BD962=0,"",BD962/6000),"")</f>
        <v/>
      </c>
      <c r="BO962" s="75" t="str">
        <f t="shared" ref="BO962:BO1025" si="190">IFERROR(IF(VALUE(AU962)&gt;VALUE(APERTURA_VENTANILLA),"OK",""),"")</f>
        <v/>
      </c>
      <c r="BT962" s="5"/>
      <c r="BU962" s="4" t="str">
        <f>IF(IFERROR(VLOOKUP(C962,C963:C$1993,1,0),"")="","",COUNTIF(C:C,C962))</f>
        <v/>
      </c>
      <c r="BW962" s="5"/>
      <c r="BX962" s="5"/>
      <c r="BY962" s="5" t="str">
        <f>IF(B962="","",IF(BU962="",1+(MAX(BY$2:BY961)),""))</f>
        <v/>
      </c>
      <c r="BZ962" s="5" t="str">
        <f t="shared" ref="BZ962:BZ1025" si="191">IF(BY962="","",AA962)</f>
        <v/>
      </c>
      <c r="CA962" s="5" t="str">
        <f t="shared" ref="CA962:CA1025" si="192">IF(BY962="","",H962)</f>
        <v/>
      </c>
      <c r="CB962" s="14" t="str">
        <f t="shared" ref="CB962:CB1025" si="193">IF(BY962="","",C962)</f>
        <v/>
      </c>
      <c r="CC962" s="25"/>
      <c r="CE962" s="5" t="str">
        <f t="shared" si="184"/>
        <v/>
      </c>
      <c r="CG962" s="5"/>
      <c r="CH962" s="5" t="str">
        <f t="shared" ref="CH962:CH1025" si="194">IFERROR(RANK(CJ962,CJ$2:CJ$1493,1),"")</f>
        <v/>
      </c>
      <c r="CI962" s="5" t="str">
        <f>IF(J962="","",IFERROR(IF(VLOOKUP(J962,J$2:J961,1,0)=0,"",""),J962))</f>
        <v/>
      </c>
      <c r="CJ962" s="22" t="str">
        <f>IF(CI962="","",(IFERROR(VLOOKUP(MID(CI962,1,1),$DA$2:DE$28,3,0),0)+IFERROR(VLOOKUP(MID(CI962,2,1),DA$2:DE$28,4,0),0)+IFERROR(VLOOKUP(MID(CI962,3,1),DA$2:DE$28,5,0),0)+(ROW(CI962)/1000000000000)))</f>
        <v/>
      </c>
      <c r="CK962" s="5"/>
      <c r="CL962" s="5">
        <v>961</v>
      </c>
      <c r="CM962" s="5" t="str">
        <f>IFERROR(VLOOKUP(CL962,CH$2:CI2038,2,0),"")</f>
        <v/>
      </c>
      <c r="CN962" s="5"/>
      <c r="CP962" s="5"/>
      <c r="DG962" s="5" t="e">
        <f>IF(REPORTE!AH$2="si",IF(C962=VALUE(REPORTE!C$22),IF(SUM(DG963:DG$1993),CONCATENATE(INT(B962),", "),INT(B962)),""),IF(C962=VALUE(REPORTE!C$21),IF(SUM(DG963:DG$1993),CONCATENATE(INT(B962),", "),INT(B962)),""))</f>
        <v>#VALUE!</v>
      </c>
      <c r="DK962" s="5"/>
      <c r="DL962" s="5"/>
      <c r="DM962" s="5"/>
      <c r="DN962" s="5"/>
    </row>
    <row r="963" spans="1:118" x14ac:dyDescent="0.25">
      <c r="A963" s="4" t="str">
        <f t="shared" ca="1" si="186"/>
        <v/>
      </c>
      <c r="B963" s="3"/>
      <c r="D963" s="1" t="str">
        <f>IFERROR(INDEX('padron cfe'!B:B,MATCH(DATOS!C963,'padron cfe'!A:A,0),1),"")</f>
        <v/>
      </c>
      <c r="H963" s="5" t="str">
        <f>IF(F963="","",IFERROR(CONCATENATE("PEUA",VLOOKUP(ESTADO,REPORTE!AV$2:AW$33,2,0),DIDTRITO_FORM,CADER_FORM,IFERROR(INDEX(BS:BS,MATCH(DAY(F963),BR:BR,0),1),DAY(F963)),IFERROR(INDEX(BS:BS,MATCH(MONTH(F963),BR:BR,0),1),MONTH(F963)),YEAR(F963),G963),""))</f>
        <v/>
      </c>
      <c r="K963" s="2" t="str">
        <f>IFERROR(INDEX('padron cfe'!C:C,MATCH(DATOS!C963,'padron cfe'!A:A,0),1),"")</f>
        <v/>
      </c>
      <c r="L963" s="4" t="str">
        <f>IFERROR(IF(VLOOKUP(J963,J$2:L962,3,0)=0,"",VLOOKUP(J963,J$2:L962,3,0)),"")</f>
        <v/>
      </c>
      <c r="M963" s="4" t="str">
        <f>IFERROR(IF(VLOOKUP(J963,J$2:M962,4,0)=0,"",VLOOKUP(J963,J$2:M962,4,0)),"")</f>
        <v/>
      </c>
      <c r="Q963" s="5" t="str">
        <f t="shared" si="185"/>
        <v/>
      </c>
      <c r="S963"/>
      <c r="T963" s="2" t="str">
        <f>IFERROR(INDEX('padron cfe'!D:D,MATCH(DATOS!C963,'padron cfe'!A:A,0),1),"")</f>
        <v/>
      </c>
      <c r="Y963" s="3"/>
      <c r="AA963" s="4" t="str">
        <f t="shared" si="187"/>
        <v/>
      </c>
      <c r="AE963" s="2" t="str">
        <f>IFERROR(IF(INDEX(AE$1:AE962,MATCH(J963,J$1:J962,0),1)=0,"",INDEX(AE$1:AE962,MATCH(J963,J$1:J962,0),1)),"")</f>
        <v/>
      </c>
      <c r="AF963" s="2" t="str">
        <f>IFERROR(IF(INDEX(AF$1:AF962,MATCH(J963,J$1:J962,0),1)=0,"",INDEX(AF$1:AF962,MATCH(J963,J$1:J962,0),1)),"")</f>
        <v/>
      </c>
      <c r="AG963" s="2" t="str">
        <f>IFERROR(IF(INDEX(AG$1:AG962,MATCH(J963,J$1:J962,0),1)=0,"",INDEX(AG$1:AG962,MATCH(J963,J$1:J962,0),1)),"")</f>
        <v/>
      </c>
      <c r="AU963" s="7"/>
      <c r="AW963" s="66"/>
      <c r="AX963" s="66"/>
      <c r="AY963" s="66"/>
      <c r="AZ963" s="78"/>
      <c r="BA963" s="66"/>
      <c r="BB963" s="66"/>
      <c r="BC963" s="4"/>
      <c r="BD963" s="69"/>
      <c r="BG963" s="9"/>
      <c r="BM963" s="7" t="str">
        <f t="shared" ca="1" si="188"/>
        <v/>
      </c>
      <c r="BN963" s="75" t="str">
        <f t="shared" si="189"/>
        <v/>
      </c>
      <c r="BO963" s="75" t="str">
        <f t="shared" si="190"/>
        <v/>
      </c>
      <c r="BT963" s="5"/>
      <c r="BU963" s="4" t="str">
        <f>IF(IFERROR(VLOOKUP(C963,C964:C$1993,1,0),"")="","",COUNTIF(C:C,C963))</f>
        <v/>
      </c>
      <c r="BW963" s="5"/>
      <c r="BX963" s="5"/>
      <c r="BY963" s="5" t="str">
        <f>IF(B963="","",IF(BU963="",1+(MAX(BY$2:BY962)),""))</f>
        <v/>
      </c>
      <c r="BZ963" s="5" t="str">
        <f t="shared" si="191"/>
        <v/>
      </c>
      <c r="CA963" s="5" t="str">
        <f t="shared" si="192"/>
        <v/>
      </c>
      <c r="CB963" s="14" t="str">
        <f t="shared" si="193"/>
        <v/>
      </c>
      <c r="CC963" s="25"/>
      <c r="CE963" s="5" t="str">
        <f t="shared" si="184"/>
        <v/>
      </c>
      <c r="CG963" s="5"/>
      <c r="CH963" s="5" t="str">
        <f t="shared" si="194"/>
        <v/>
      </c>
      <c r="CI963" s="5" t="str">
        <f>IF(J963="","",IFERROR(IF(VLOOKUP(J963,J$2:J962,1,0)=0,"",""),J963))</f>
        <v/>
      </c>
      <c r="CJ963" s="22" t="str">
        <f>IF(CI963="","",(IFERROR(VLOOKUP(MID(CI963,1,1),$DA$2:DE$28,3,0),0)+IFERROR(VLOOKUP(MID(CI963,2,1),DA$2:DE$28,4,0),0)+IFERROR(VLOOKUP(MID(CI963,3,1),DA$2:DE$28,5,0),0)+(ROW(CI963)/1000000000000)))</f>
        <v/>
      </c>
      <c r="CK963" s="5"/>
      <c r="CL963" s="5">
        <v>962</v>
      </c>
      <c r="CM963" s="5" t="str">
        <f>IFERROR(VLOOKUP(CL963,CH$2:CI2039,2,0),"")</f>
        <v/>
      </c>
      <c r="CN963" s="5"/>
      <c r="CP963" s="5"/>
      <c r="DG963" s="5" t="e">
        <f>IF(REPORTE!AH$2="si",IF(C963=VALUE(REPORTE!C$22),IF(SUM(DG964:DG$1993),CONCATENATE(INT(B963),", "),INT(B963)),""),IF(C963=VALUE(REPORTE!C$21),IF(SUM(DG964:DG$1993),CONCATENATE(INT(B963),", "),INT(B963)),""))</f>
        <v>#VALUE!</v>
      </c>
      <c r="DK963" s="5"/>
      <c r="DL963" s="5"/>
      <c r="DM963" s="5"/>
      <c r="DN963" s="5"/>
    </row>
    <row r="964" spans="1:118" x14ac:dyDescent="0.25">
      <c r="A964" s="4" t="str">
        <f t="shared" ca="1" si="186"/>
        <v/>
      </c>
      <c r="B964" s="3"/>
      <c r="D964" s="1" t="str">
        <f>IFERROR(INDEX('padron cfe'!B:B,MATCH(DATOS!C964,'padron cfe'!A:A,0),1),"")</f>
        <v/>
      </c>
      <c r="H964" s="5" t="str">
        <f>IF(F964="","",IFERROR(CONCATENATE("PEUA",VLOOKUP(ESTADO,REPORTE!AV$2:AW$33,2,0),DIDTRITO_FORM,CADER_FORM,IFERROR(INDEX(BS:BS,MATCH(DAY(F964),BR:BR,0),1),DAY(F964)),IFERROR(INDEX(BS:BS,MATCH(MONTH(F964),BR:BR,0),1),MONTH(F964)),YEAR(F964),G964),""))</f>
        <v/>
      </c>
      <c r="K964" s="2" t="str">
        <f>IFERROR(INDEX('padron cfe'!C:C,MATCH(DATOS!C964,'padron cfe'!A:A,0),1),"")</f>
        <v/>
      </c>
      <c r="L964" s="4" t="str">
        <f>IFERROR(IF(VLOOKUP(J964,J$2:L963,3,0)=0,"",VLOOKUP(J964,J$2:L963,3,0)),"")</f>
        <v/>
      </c>
      <c r="M964" s="4" t="str">
        <f>IFERROR(IF(VLOOKUP(J964,J$2:M963,4,0)=0,"",VLOOKUP(J964,J$2:M963,4,0)),"")</f>
        <v/>
      </c>
      <c r="Q964" s="5" t="str">
        <f t="shared" si="185"/>
        <v/>
      </c>
      <c r="S964"/>
      <c r="T964" s="2" t="str">
        <f>IFERROR(INDEX('padron cfe'!D:D,MATCH(DATOS!C964,'padron cfe'!A:A,0),1),"")</f>
        <v/>
      </c>
      <c r="Y964" s="3"/>
      <c r="AA964" s="4" t="str">
        <f t="shared" si="187"/>
        <v/>
      </c>
      <c r="AE964" s="2" t="str">
        <f>IFERROR(IF(INDEX(AE$1:AE963,MATCH(J964,J$1:J963,0),1)=0,"",INDEX(AE$1:AE963,MATCH(J964,J$1:J963,0),1)),"")</f>
        <v/>
      </c>
      <c r="AF964" s="2" t="str">
        <f>IFERROR(IF(INDEX(AF$1:AF963,MATCH(J964,J$1:J963,0),1)=0,"",INDEX(AF$1:AF963,MATCH(J964,J$1:J963,0),1)),"")</f>
        <v/>
      </c>
      <c r="AG964" s="2" t="str">
        <f>IFERROR(IF(INDEX(AG$1:AG963,MATCH(J964,J$1:J963,0),1)=0,"",INDEX(AG$1:AG963,MATCH(J964,J$1:J963,0),1)),"")</f>
        <v/>
      </c>
      <c r="AU964" s="7"/>
      <c r="AW964" s="66"/>
      <c r="AX964" s="66"/>
      <c r="AY964" s="66"/>
      <c r="AZ964" s="78"/>
      <c r="BA964" s="66"/>
      <c r="BB964" s="66"/>
      <c r="BC964" s="4"/>
      <c r="BD964" s="69"/>
      <c r="BG964" s="9"/>
      <c r="BM964" s="7" t="str">
        <f t="shared" ca="1" si="188"/>
        <v/>
      </c>
      <c r="BN964" s="75" t="str">
        <f t="shared" si="189"/>
        <v/>
      </c>
      <c r="BO964" s="75" t="str">
        <f t="shared" si="190"/>
        <v/>
      </c>
      <c r="BT964" s="5"/>
      <c r="BU964" s="4" t="str">
        <f>IF(IFERROR(VLOOKUP(C964,C965:C$1993,1,0),"")="","",COUNTIF(C:C,C964))</f>
        <v/>
      </c>
      <c r="BW964" s="5"/>
      <c r="BX964" s="5"/>
      <c r="BY964" s="5" t="str">
        <f>IF(B964="","",IF(BU964="",1+(MAX(BY$2:BY963)),""))</f>
        <v/>
      </c>
      <c r="BZ964" s="5" t="str">
        <f t="shared" si="191"/>
        <v/>
      </c>
      <c r="CA964" s="5" t="str">
        <f t="shared" si="192"/>
        <v/>
      </c>
      <c r="CB964" s="14" t="str">
        <f t="shared" si="193"/>
        <v/>
      </c>
      <c r="CC964" s="25"/>
      <c r="CE964" s="5" t="str">
        <f t="shared" si="184"/>
        <v/>
      </c>
      <c r="CG964" s="5"/>
      <c r="CH964" s="5" t="str">
        <f t="shared" si="194"/>
        <v/>
      </c>
      <c r="CI964" s="5" t="str">
        <f>IF(J964="","",IFERROR(IF(VLOOKUP(J964,J$2:J963,1,0)=0,"",""),J964))</f>
        <v/>
      </c>
      <c r="CJ964" s="22" t="str">
        <f>IF(CI964="","",(IFERROR(VLOOKUP(MID(CI964,1,1),$DA$2:DE$28,3,0),0)+IFERROR(VLOOKUP(MID(CI964,2,1),DA$2:DE$28,4,0),0)+IFERROR(VLOOKUP(MID(CI964,3,1),DA$2:DE$28,5,0),0)+(ROW(CI964)/1000000000000)))</f>
        <v/>
      </c>
      <c r="CK964" s="5"/>
      <c r="CL964" s="5">
        <v>963</v>
      </c>
      <c r="CM964" s="5" t="str">
        <f>IFERROR(VLOOKUP(CL964,CH$2:CI2040,2,0),"")</f>
        <v/>
      </c>
      <c r="CN964" s="5"/>
      <c r="CP964" s="5"/>
      <c r="DG964" s="5" t="e">
        <f>IF(REPORTE!AH$2="si",IF(C964=VALUE(REPORTE!C$22),IF(SUM(DG965:DG$1993),CONCATENATE(INT(B964),", "),INT(B964)),""),IF(C964=VALUE(REPORTE!C$21),IF(SUM(DG965:DG$1993),CONCATENATE(INT(B964),", "),INT(B964)),""))</f>
        <v>#VALUE!</v>
      </c>
      <c r="DK964" s="5"/>
      <c r="DL964" s="5"/>
      <c r="DM964" s="5"/>
      <c r="DN964" s="5"/>
    </row>
    <row r="965" spans="1:118" x14ac:dyDescent="0.25">
      <c r="A965" s="4" t="str">
        <f t="shared" ca="1" si="186"/>
        <v/>
      </c>
      <c r="B965" s="3"/>
      <c r="D965" s="1" t="str">
        <f>IFERROR(INDEX('padron cfe'!B:B,MATCH(DATOS!C965,'padron cfe'!A:A,0),1),"")</f>
        <v/>
      </c>
      <c r="H965" s="5" t="str">
        <f>IF(F965="","",IFERROR(CONCATENATE("PEUA",VLOOKUP(ESTADO,REPORTE!AV$2:AW$33,2,0),DIDTRITO_FORM,CADER_FORM,IFERROR(INDEX(BS:BS,MATCH(DAY(F965),BR:BR,0),1),DAY(F965)),IFERROR(INDEX(BS:BS,MATCH(MONTH(F965),BR:BR,0),1),MONTH(F965)),YEAR(F965),G965),""))</f>
        <v/>
      </c>
      <c r="K965" s="2" t="str">
        <f>IFERROR(INDEX('padron cfe'!C:C,MATCH(DATOS!C965,'padron cfe'!A:A,0),1),"")</f>
        <v/>
      </c>
      <c r="L965" s="4" t="str">
        <f>IFERROR(IF(VLOOKUP(J965,J$2:L964,3,0)=0,"",VLOOKUP(J965,J$2:L964,3,0)),"")</f>
        <v/>
      </c>
      <c r="M965" s="4" t="str">
        <f>IFERROR(IF(VLOOKUP(J965,J$2:M964,4,0)=0,"",VLOOKUP(J965,J$2:M964,4,0)),"")</f>
        <v/>
      </c>
      <c r="Q965" s="5" t="str">
        <f t="shared" si="185"/>
        <v/>
      </c>
      <c r="S965"/>
      <c r="T965" s="2" t="str">
        <f>IFERROR(INDEX('padron cfe'!D:D,MATCH(DATOS!C965,'padron cfe'!A:A,0),1),"")</f>
        <v/>
      </c>
      <c r="Y965" s="3"/>
      <c r="AA965" s="4" t="str">
        <f t="shared" si="187"/>
        <v/>
      </c>
      <c r="AE965" s="2" t="str">
        <f>IFERROR(IF(INDEX(AE$1:AE964,MATCH(J965,J$1:J964,0),1)=0,"",INDEX(AE$1:AE964,MATCH(J965,J$1:J964,0),1)),"")</f>
        <v/>
      </c>
      <c r="AF965" s="2" t="str">
        <f>IFERROR(IF(INDEX(AF$1:AF964,MATCH(J965,J$1:J964,0),1)=0,"",INDEX(AF$1:AF964,MATCH(J965,J$1:J964,0),1)),"")</f>
        <v/>
      </c>
      <c r="AG965" s="2" t="str">
        <f>IFERROR(IF(INDEX(AG$1:AG964,MATCH(J965,J$1:J964,0),1)=0,"",INDEX(AG$1:AG964,MATCH(J965,J$1:J964,0),1)),"")</f>
        <v/>
      </c>
      <c r="AU965" s="7"/>
      <c r="AW965" s="66"/>
      <c r="AX965" s="66"/>
      <c r="AY965" s="66"/>
      <c r="AZ965" s="78"/>
      <c r="BA965" s="66"/>
      <c r="BB965" s="66"/>
      <c r="BC965" s="4"/>
      <c r="BD965" s="69"/>
      <c r="BG965" s="9"/>
      <c r="BM965" s="7" t="str">
        <f t="shared" ca="1" si="188"/>
        <v/>
      </c>
      <c r="BN965" s="75" t="str">
        <f t="shared" si="189"/>
        <v/>
      </c>
      <c r="BO965" s="75" t="str">
        <f t="shared" si="190"/>
        <v/>
      </c>
      <c r="BT965" s="5"/>
      <c r="BU965" s="4" t="str">
        <f>IF(IFERROR(VLOOKUP(C965,C966:C$1993,1,0),"")="","",COUNTIF(C:C,C965))</f>
        <v/>
      </c>
      <c r="BW965" s="5"/>
      <c r="BX965" s="5"/>
      <c r="BY965" s="5" t="str">
        <f>IF(B965="","",IF(BU965="",1+(MAX(BY$2:BY964)),""))</f>
        <v/>
      </c>
      <c r="BZ965" s="5" t="str">
        <f t="shared" si="191"/>
        <v/>
      </c>
      <c r="CA965" s="5" t="str">
        <f t="shared" si="192"/>
        <v/>
      </c>
      <c r="CB965" s="14" t="str">
        <f t="shared" si="193"/>
        <v/>
      </c>
      <c r="CC965" s="25"/>
      <c r="CE965" s="5" t="str">
        <f t="shared" si="184"/>
        <v/>
      </c>
      <c r="CG965" s="5"/>
      <c r="CH965" s="5" t="str">
        <f t="shared" si="194"/>
        <v/>
      </c>
      <c r="CI965" s="5" t="str">
        <f>IF(J965="","",IFERROR(IF(VLOOKUP(J965,J$2:J964,1,0)=0,"",""),J965))</f>
        <v/>
      </c>
      <c r="CJ965" s="22" t="str">
        <f>IF(CI965="","",(IFERROR(VLOOKUP(MID(CI965,1,1),$DA$2:DE$28,3,0),0)+IFERROR(VLOOKUP(MID(CI965,2,1),DA$2:DE$28,4,0),0)+IFERROR(VLOOKUP(MID(CI965,3,1),DA$2:DE$28,5,0),0)+(ROW(CI965)/1000000000000)))</f>
        <v/>
      </c>
      <c r="CK965" s="5"/>
      <c r="CL965" s="5">
        <v>964</v>
      </c>
      <c r="CM965" s="5" t="str">
        <f>IFERROR(VLOOKUP(CL965,CH$2:CI2041,2,0),"")</f>
        <v/>
      </c>
      <c r="CN965" s="5"/>
      <c r="CP965" s="5"/>
      <c r="DG965" s="5" t="e">
        <f>IF(REPORTE!AH$2="si",IF(C965=VALUE(REPORTE!C$22),IF(SUM(DG966:DG$1993),CONCATENATE(INT(B965),", "),INT(B965)),""),IF(C965=VALUE(REPORTE!C$21),IF(SUM(DG966:DG$1993),CONCATENATE(INT(B965),", "),INT(B965)),""))</f>
        <v>#VALUE!</v>
      </c>
      <c r="DK965" s="5"/>
      <c r="DL965" s="5"/>
      <c r="DM965" s="5"/>
      <c r="DN965" s="5"/>
    </row>
    <row r="966" spans="1:118" x14ac:dyDescent="0.25">
      <c r="A966" s="4" t="str">
        <f t="shared" ca="1" si="186"/>
        <v/>
      </c>
      <c r="B966" s="3"/>
      <c r="D966" s="1" t="str">
        <f>IFERROR(INDEX('padron cfe'!B:B,MATCH(DATOS!C966,'padron cfe'!A:A,0),1),"")</f>
        <v/>
      </c>
      <c r="H966" s="5" t="str">
        <f>IF(F966="","",IFERROR(CONCATENATE("PEUA",VLOOKUP(ESTADO,REPORTE!AV$2:AW$33,2,0),DIDTRITO_FORM,CADER_FORM,IFERROR(INDEX(BS:BS,MATCH(DAY(F966),BR:BR,0),1),DAY(F966)),IFERROR(INDEX(BS:BS,MATCH(MONTH(F966),BR:BR,0),1),MONTH(F966)),YEAR(F966),G966),""))</f>
        <v/>
      </c>
      <c r="K966" s="2" t="str">
        <f>IFERROR(INDEX('padron cfe'!C:C,MATCH(DATOS!C966,'padron cfe'!A:A,0),1),"")</f>
        <v/>
      </c>
      <c r="L966" s="4" t="str">
        <f>IFERROR(IF(VLOOKUP(J966,J$2:L965,3,0)=0,"",VLOOKUP(J966,J$2:L965,3,0)),"")</f>
        <v/>
      </c>
      <c r="M966" s="4" t="str">
        <f>IFERROR(IF(VLOOKUP(J966,J$2:M965,4,0)=0,"",VLOOKUP(J966,J$2:M965,4,0)),"")</f>
        <v/>
      </c>
      <c r="Q966" s="5" t="str">
        <f t="shared" si="185"/>
        <v/>
      </c>
      <c r="S966"/>
      <c r="T966" s="2" t="str">
        <f>IFERROR(INDEX('padron cfe'!D:D,MATCH(DATOS!C966,'padron cfe'!A:A,0),1),"")</f>
        <v/>
      </c>
      <c r="Y966" s="3"/>
      <c r="AA966" s="4" t="str">
        <f t="shared" si="187"/>
        <v/>
      </c>
      <c r="AE966" s="2" t="str">
        <f>IFERROR(IF(INDEX(AE$1:AE965,MATCH(J966,J$1:J965,0),1)=0,"",INDEX(AE$1:AE965,MATCH(J966,J$1:J965,0),1)),"")</f>
        <v/>
      </c>
      <c r="AF966" s="2" t="str">
        <f>IFERROR(IF(INDEX(AF$1:AF965,MATCH(J966,J$1:J965,0),1)=0,"",INDEX(AF$1:AF965,MATCH(J966,J$1:J965,0),1)),"")</f>
        <v/>
      </c>
      <c r="AG966" s="2" t="str">
        <f>IFERROR(IF(INDEX(AG$1:AG965,MATCH(J966,J$1:J965,0),1)=0,"",INDEX(AG$1:AG965,MATCH(J966,J$1:J965,0),1)),"")</f>
        <v/>
      </c>
      <c r="AU966" s="7"/>
      <c r="AW966" s="66"/>
      <c r="AX966" s="66"/>
      <c r="AY966" s="66"/>
      <c r="AZ966" s="78"/>
      <c r="BA966" s="66"/>
      <c r="BB966" s="66"/>
      <c r="BC966" s="4"/>
      <c r="BD966" s="69"/>
      <c r="BG966" s="9"/>
      <c r="BM966" s="7" t="str">
        <f t="shared" ca="1" si="188"/>
        <v/>
      </c>
      <c r="BN966" s="75" t="str">
        <f t="shared" si="189"/>
        <v/>
      </c>
      <c r="BO966" s="75" t="str">
        <f t="shared" si="190"/>
        <v/>
      </c>
      <c r="BT966" s="5"/>
      <c r="BU966" s="4" t="str">
        <f>IF(IFERROR(VLOOKUP(C966,C967:C$1993,1,0),"")="","",COUNTIF(C:C,C966))</f>
        <v/>
      </c>
      <c r="BW966" s="5"/>
      <c r="BX966" s="5"/>
      <c r="BY966" s="5" t="str">
        <f>IF(B966="","",IF(BU966="",1+(MAX(BY$2:BY965)),""))</f>
        <v/>
      </c>
      <c r="BZ966" s="5" t="str">
        <f t="shared" si="191"/>
        <v/>
      </c>
      <c r="CA966" s="5" t="str">
        <f t="shared" si="192"/>
        <v/>
      </c>
      <c r="CB966" s="14" t="str">
        <f t="shared" si="193"/>
        <v/>
      </c>
      <c r="CC966" s="25"/>
      <c r="CE966" s="5" t="str">
        <f t="shared" si="184"/>
        <v/>
      </c>
      <c r="CG966" s="5"/>
      <c r="CH966" s="5" t="str">
        <f t="shared" si="194"/>
        <v/>
      </c>
      <c r="CI966" s="5" t="str">
        <f>IF(J966="","",IFERROR(IF(VLOOKUP(J966,J$2:J965,1,0)=0,"",""),J966))</f>
        <v/>
      </c>
      <c r="CJ966" s="22" t="str">
        <f>IF(CI966="","",(IFERROR(VLOOKUP(MID(CI966,1,1),$DA$2:DE$28,3,0),0)+IFERROR(VLOOKUP(MID(CI966,2,1),DA$2:DE$28,4,0),0)+IFERROR(VLOOKUP(MID(CI966,3,1),DA$2:DE$28,5,0),0)+(ROW(CI966)/1000000000000)))</f>
        <v/>
      </c>
      <c r="CK966" s="5"/>
      <c r="CL966" s="5">
        <v>965</v>
      </c>
      <c r="CM966" s="5" t="str">
        <f>IFERROR(VLOOKUP(CL966,CH$2:CI2042,2,0),"")</f>
        <v/>
      </c>
      <c r="CN966" s="5"/>
      <c r="CP966" s="5"/>
      <c r="DG966" s="5" t="e">
        <f>IF(REPORTE!AH$2="si",IF(C966=VALUE(REPORTE!C$22),IF(SUM(DG967:DG$1993),CONCATENATE(INT(B966),", "),INT(B966)),""),IF(C966=VALUE(REPORTE!C$21),IF(SUM(DG967:DG$1993),CONCATENATE(INT(B966),", "),INT(B966)),""))</f>
        <v>#VALUE!</v>
      </c>
      <c r="DH966" s="5"/>
      <c r="DK966" s="5"/>
      <c r="DL966" s="5"/>
      <c r="DM966" s="5"/>
      <c r="DN966" s="5"/>
    </row>
    <row r="967" spans="1:118" x14ac:dyDescent="0.25">
      <c r="A967" s="4" t="str">
        <f t="shared" ca="1" si="186"/>
        <v/>
      </c>
      <c r="B967" s="3"/>
      <c r="D967" s="1" t="str">
        <f>IFERROR(INDEX('padron cfe'!B:B,MATCH(DATOS!C967,'padron cfe'!A:A,0),1),"")</f>
        <v/>
      </c>
      <c r="H967" s="5" t="str">
        <f>IF(F967="","",IFERROR(CONCATENATE("PEUA",VLOOKUP(ESTADO,REPORTE!AV$2:AW$33,2,0),DIDTRITO_FORM,CADER_FORM,IFERROR(INDEX(BS:BS,MATCH(DAY(F967),BR:BR,0),1),DAY(F967)),IFERROR(INDEX(BS:BS,MATCH(MONTH(F967),BR:BR,0),1),MONTH(F967)),YEAR(F967),G967),""))</f>
        <v/>
      </c>
      <c r="K967" s="2" t="str">
        <f>IFERROR(INDEX('padron cfe'!C:C,MATCH(DATOS!C967,'padron cfe'!A:A,0),1),"")</f>
        <v/>
      </c>
      <c r="L967" s="4" t="str">
        <f>IFERROR(IF(VLOOKUP(J967,J$2:L966,3,0)=0,"",VLOOKUP(J967,J$2:L966,3,0)),"")</f>
        <v/>
      </c>
      <c r="M967" s="4" t="str">
        <f>IFERROR(IF(VLOOKUP(J967,J$2:M966,4,0)=0,"",VLOOKUP(J967,J$2:M966,4,0)),"")</f>
        <v/>
      </c>
      <c r="Q967" s="5" t="str">
        <f t="shared" si="185"/>
        <v/>
      </c>
      <c r="S967"/>
      <c r="T967" s="2" t="str">
        <f>IFERROR(INDEX('padron cfe'!D:D,MATCH(DATOS!C967,'padron cfe'!A:A,0),1),"")</f>
        <v/>
      </c>
      <c r="Y967" s="3"/>
      <c r="AA967" s="4" t="str">
        <f t="shared" si="187"/>
        <v/>
      </c>
      <c r="AE967" s="2" t="str">
        <f>IFERROR(IF(INDEX(AE$1:AE966,MATCH(J967,J$1:J966,0),1)=0,"",INDEX(AE$1:AE966,MATCH(J967,J$1:J966,0),1)),"")</f>
        <v/>
      </c>
      <c r="AF967" s="2" t="str">
        <f>IFERROR(IF(INDEX(AF$1:AF966,MATCH(J967,J$1:J966,0),1)=0,"",INDEX(AF$1:AF966,MATCH(J967,J$1:J966,0),1)),"")</f>
        <v/>
      </c>
      <c r="AG967" s="2" t="str">
        <f>IFERROR(IF(INDEX(AG$1:AG966,MATCH(J967,J$1:J966,0),1)=0,"",INDEX(AG$1:AG966,MATCH(J967,J$1:J966,0),1)),"")</f>
        <v/>
      </c>
      <c r="AU967" s="7"/>
      <c r="AW967" s="66"/>
      <c r="AX967" s="66"/>
      <c r="AY967" s="66"/>
      <c r="AZ967" s="78"/>
      <c r="BA967" s="66"/>
      <c r="BB967" s="66"/>
      <c r="BC967" s="4"/>
      <c r="BD967" s="69"/>
      <c r="BG967" s="9"/>
      <c r="BM967" s="7" t="str">
        <f t="shared" ca="1" si="188"/>
        <v/>
      </c>
      <c r="BN967" s="75" t="str">
        <f t="shared" si="189"/>
        <v/>
      </c>
      <c r="BO967" s="75" t="str">
        <f t="shared" si="190"/>
        <v/>
      </c>
      <c r="BT967" s="5"/>
      <c r="BU967" s="4" t="str">
        <f>IF(IFERROR(VLOOKUP(C967,C968:C$1993,1,0),"")="","",COUNTIF(C:C,C967))</f>
        <v/>
      </c>
      <c r="BW967" s="5"/>
      <c r="BX967" s="5"/>
      <c r="BY967" s="5" t="str">
        <f>IF(B967="","",IF(BU967="",1+(MAX(BY$2:BY966)),""))</f>
        <v/>
      </c>
      <c r="BZ967" s="5" t="str">
        <f t="shared" si="191"/>
        <v/>
      </c>
      <c r="CA967" s="5" t="str">
        <f t="shared" si="192"/>
        <v/>
      </c>
      <c r="CB967" s="14" t="str">
        <f t="shared" si="193"/>
        <v/>
      </c>
      <c r="CC967" s="25"/>
      <c r="CE967" s="5" t="str">
        <f t="shared" si="184"/>
        <v/>
      </c>
      <c r="CG967" s="5"/>
      <c r="CH967" s="5" t="str">
        <f t="shared" si="194"/>
        <v/>
      </c>
      <c r="CI967" s="5" t="str">
        <f>IF(J967="","",IFERROR(IF(VLOOKUP(J967,J$2:J966,1,0)=0,"",""),J967))</f>
        <v/>
      </c>
      <c r="CJ967" s="22" t="str">
        <f>IF(CI967="","",(IFERROR(VLOOKUP(MID(CI967,1,1),$DA$2:DE$28,3,0),0)+IFERROR(VLOOKUP(MID(CI967,2,1),DA$2:DE$28,4,0),0)+IFERROR(VLOOKUP(MID(CI967,3,1),DA$2:DE$28,5,0),0)+(ROW(CI967)/1000000000000)))</f>
        <v/>
      </c>
      <c r="CK967" s="5"/>
      <c r="CL967" s="5">
        <v>966</v>
      </c>
      <c r="CM967" s="5" t="str">
        <f>IFERROR(VLOOKUP(CL967,CH$2:CI2043,2,0),"")</f>
        <v/>
      </c>
      <c r="CN967" s="5"/>
      <c r="CP967" s="5"/>
      <c r="DG967" s="5" t="e">
        <f>IF(REPORTE!AH$2="si",IF(C967=VALUE(REPORTE!C$22),IF(SUM(DG968:DG$1993),CONCATENATE(INT(B967),", "),INT(B967)),""),IF(C967=VALUE(REPORTE!C$21),IF(SUM(DG968:DG$1993),CONCATENATE(INT(B967),", "),INT(B967)),""))</f>
        <v>#VALUE!</v>
      </c>
      <c r="DK967" s="5"/>
      <c r="DL967" s="5"/>
      <c r="DM967" s="5"/>
      <c r="DN967" s="5"/>
    </row>
    <row r="968" spans="1:118" x14ac:dyDescent="0.25">
      <c r="A968" s="4" t="str">
        <f t="shared" ca="1" si="186"/>
        <v/>
      </c>
      <c r="B968" s="3"/>
      <c r="D968" s="1" t="str">
        <f>IFERROR(INDEX('padron cfe'!B:B,MATCH(DATOS!C968,'padron cfe'!A:A,0),1),"")</f>
        <v/>
      </c>
      <c r="H968" s="5" t="str">
        <f>IF(F968="","",IFERROR(CONCATENATE("PEUA",VLOOKUP(ESTADO,REPORTE!AV$2:AW$33,2,0),DIDTRITO_FORM,CADER_FORM,IFERROR(INDEX(BS:BS,MATCH(DAY(F968),BR:BR,0),1),DAY(F968)),IFERROR(INDEX(BS:BS,MATCH(MONTH(F968),BR:BR,0),1),MONTH(F968)),YEAR(F968),G968),""))</f>
        <v/>
      </c>
      <c r="K968" s="2" t="str">
        <f>IFERROR(INDEX('padron cfe'!C:C,MATCH(DATOS!C968,'padron cfe'!A:A,0),1),"")</f>
        <v/>
      </c>
      <c r="L968" s="4" t="str">
        <f>IFERROR(IF(VLOOKUP(J968,J$2:L967,3,0)=0,"",VLOOKUP(J968,J$2:L967,3,0)),"")</f>
        <v/>
      </c>
      <c r="M968" s="4" t="str">
        <f>IFERROR(IF(VLOOKUP(J968,J$2:M967,4,0)=0,"",VLOOKUP(J968,J$2:M967,4,0)),"")</f>
        <v/>
      </c>
      <c r="Q968" s="5" t="str">
        <f t="shared" si="185"/>
        <v/>
      </c>
      <c r="S968"/>
      <c r="T968" s="2" t="str">
        <f>IFERROR(INDEX('padron cfe'!D:D,MATCH(DATOS!C968,'padron cfe'!A:A,0),1),"")</f>
        <v/>
      </c>
      <c r="Y968" s="3"/>
      <c r="AA968" s="4" t="str">
        <f t="shared" si="187"/>
        <v/>
      </c>
      <c r="AE968" s="2" t="str">
        <f>IFERROR(IF(INDEX(AE$1:AE967,MATCH(J968,J$1:J967,0),1)=0,"",INDEX(AE$1:AE967,MATCH(J968,J$1:J967,0),1)),"")</f>
        <v/>
      </c>
      <c r="AF968" s="2" t="str">
        <f>IFERROR(IF(INDEX(AF$1:AF967,MATCH(J968,J$1:J967,0),1)=0,"",INDEX(AF$1:AF967,MATCH(J968,J$1:J967,0),1)),"")</f>
        <v/>
      </c>
      <c r="AG968" s="2" t="str">
        <f>IFERROR(IF(INDEX(AG$1:AG967,MATCH(J968,J$1:J967,0),1)=0,"",INDEX(AG$1:AG967,MATCH(J968,J$1:J967,0),1)),"")</f>
        <v/>
      </c>
      <c r="AU968" s="7"/>
      <c r="AW968" s="66"/>
      <c r="AX968" s="66"/>
      <c r="AY968" s="66"/>
      <c r="AZ968" s="78"/>
      <c r="BA968" s="66"/>
      <c r="BB968" s="66"/>
      <c r="BC968" s="4"/>
      <c r="BD968" s="69"/>
      <c r="BG968" s="9"/>
      <c r="BM968" s="7" t="str">
        <f t="shared" ca="1" si="188"/>
        <v/>
      </c>
      <c r="BN968" s="75" t="str">
        <f t="shared" si="189"/>
        <v/>
      </c>
      <c r="BO968" s="75" t="str">
        <f t="shared" si="190"/>
        <v/>
      </c>
      <c r="BT968" s="5"/>
      <c r="BU968" s="4" t="str">
        <f>IF(IFERROR(VLOOKUP(C968,C969:C$1993,1,0),"")="","",COUNTIF(C:C,C968))</f>
        <v/>
      </c>
      <c r="BW968" s="5"/>
      <c r="BX968" s="5"/>
      <c r="BY968" s="5" t="str">
        <f>IF(B968="","",IF(BU968="",1+(MAX(BY$2:BY967)),""))</f>
        <v/>
      </c>
      <c r="BZ968" s="5" t="str">
        <f t="shared" si="191"/>
        <v/>
      </c>
      <c r="CA968" s="5" t="str">
        <f t="shared" si="192"/>
        <v/>
      </c>
      <c r="CB968" s="14" t="str">
        <f t="shared" si="193"/>
        <v/>
      </c>
      <c r="CC968" s="25"/>
      <c r="CE968" s="5" t="str">
        <f t="shared" si="184"/>
        <v/>
      </c>
      <c r="CG968" s="5"/>
      <c r="CH968" s="5" t="str">
        <f t="shared" si="194"/>
        <v/>
      </c>
      <c r="CI968" s="5" t="str">
        <f>IF(J968="","",IFERROR(IF(VLOOKUP(J968,J$2:J967,1,0)=0,"",""),J968))</f>
        <v/>
      </c>
      <c r="CJ968" s="22" t="str">
        <f>IF(CI968="","",(IFERROR(VLOOKUP(MID(CI968,1,1),$DA$2:DE$28,3,0),0)+IFERROR(VLOOKUP(MID(CI968,2,1),DA$2:DE$28,4,0),0)+IFERROR(VLOOKUP(MID(CI968,3,1),DA$2:DE$28,5,0),0)+(ROW(CI968)/1000000000000)))</f>
        <v/>
      </c>
      <c r="CK968" s="5"/>
      <c r="CL968" s="5">
        <v>967</v>
      </c>
      <c r="CM968" s="5" t="str">
        <f>IFERROR(VLOOKUP(CL968,CH$2:CI2044,2,0),"")</f>
        <v/>
      </c>
      <c r="CN968" s="5"/>
      <c r="CP968" s="5"/>
      <c r="DG968" s="5" t="e">
        <f>IF(REPORTE!AH$2="si",IF(C968=VALUE(REPORTE!C$22),IF(SUM(DG969:DG$1993),CONCATENATE(INT(B968),", "),INT(B968)),""),IF(C968=VALUE(REPORTE!C$21),IF(SUM(DG969:DG$1993),CONCATENATE(INT(B968),", "),INT(B968)),""))</f>
        <v>#VALUE!</v>
      </c>
      <c r="DH968" s="5" t="e">
        <f>CONCATENATE(DG968,DG969,DG970,DG971,DG972,DG973,DG974,DG975,DG976,DG977,DG978,DG979,DG980,DG981,DG982,DG983,DG984,DG985,DG986,DG987,DG988,DG989,DG990,DG991,DG992,DG993,DG994,DG995,DG996,DG997,DG998,DG999,DG1000,DG1001,DG1002,DG1003,DG1004,DG1005,DG1006,DG1007,DG1008,DG1009)</f>
        <v>#VALUE!</v>
      </c>
      <c r="DK968" s="5"/>
      <c r="DL968" s="5"/>
      <c r="DM968" s="5"/>
      <c r="DN968" s="5"/>
    </row>
    <row r="969" spans="1:118" x14ac:dyDescent="0.25">
      <c r="A969" s="4" t="str">
        <f t="shared" ca="1" si="186"/>
        <v/>
      </c>
      <c r="B969" s="3"/>
      <c r="D969" s="1" t="str">
        <f>IFERROR(INDEX('padron cfe'!B:B,MATCH(DATOS!C969,'padron cfe'!A:A,0),1),"")</f>
        <v/>
      </c>
      <c r="H969" s="5" t="str">
        <f>IF(F969="","",IFERROR(CONCATENATE("PEUA",VLOOKUP(ESTADO,REPORTE!AV$2:AW$33,2,0),DIDTRITO_FORM,CADER_FORM,IFERROR(INDEX(BS:BS,MATCH(DAY(F969),BR:BR,0),1),DAY(F969)),IFERROR(INDEX(BS:BS,MATCH(MONTH(F969),BR:BR,0),1),MONTH(F969)),YEAR(F969),G969),""))</f>
        <v/>
      </c>
      <c r="K969" s="2" t="str">
        <f>IFERROR(INDEX('padron cfe'!C:C,MATCH(DATOS!C969,'padron cfe'!A:A,0),1),"")</f>
        <v/>
      </c>
      <c r="L969" s="4" t="str">
        <f>IFERROR(IF(VLOOKUP(J969,J$2:L968,3,0)=0,"",VLOOKUP(J969,J$2:L968,3,0)),"")</f>
        <v/>
      </c>
      <c r="M969" s="4" t="str">
        <f>IFERROR(IF(VLOOKUP(J969,J$2:M968,4,0)=0,"",VLOOKUP(J969,J$2:M968,4,0)),"")</f>
        <v/>
      </c>
      <c r="Q969" s="5" t="str">
        <f t="shared" si="185"/>
        <v/>
      </c>
      <c r="S969"/>
      <c r="T969" s="2" t="str">
        <f>IFERROR(INDEX('padron cfe'!D:D,MATCH(DATOS!C969,'padron cfe'!A:A,0),1),"")</f>
        <v/>
      </c>
      <c r="Y969" s="3"/>
      <c r="AA969" s="4" t="str">
        <f t="shared" si="187"/>
        <v/>
      </c>
      <c r="AE969" s="2" t="str">
        <f>IFERROR(IF(INDEX(AE$1:AE968,MATCH(J969,J$1:J968,0),1)=0,"",INDEX(AE$1:AE968,MATCH(J969,J$1:J968,0),1)),"")</f>
        <v/>
      </c>
      <c r="AF969" s="2" t="str">
        <f>IFERROR(IF(INDEX(AF$1:AF968,MATCH(J969,J$1:J968,0),1)=0,"",INDEX(AF$1:AF968,MATCH(J969,J$1:J968,0),1)),"")</f>
        <v/>
      </c>
      <c r="AG969" s="2" t="str">
        <f>IFERROR(IF(INDEX(AG$1:AG968,MATCH(J969,J$1:J968,0),1)=0,"",INDEX(AG$1:AG968,MATCH(J969,J$1:J968,0),1)),"")</f>
        <v/>
      </c>
      <c r="AU969" s="7"/>
      <c r="AW969" s="66"/>
      <c r="AX969" s="66"/>
      <c r="AY969" s="66"/>
      <c r="AZ969" s="78"/>
      <c r="BA969" s="66"/>
      <c r="BB969" s="66"/>
      <c r="BC969" s="4"/>
      <c r="BD969" s="69"/>
      <c r="BG969" s="9"/>
      <c r="BM969" s="7" t="str">
        <f t="shared" ca="1" si="188"/>
        <v/>
      </c>
      <c r="BN969" s="75" t="str">
        <f t="shared" si="189"/>
        <v/>
      </c>
      <c r="BO969" s="75" t="str">
        <f t="shared" si="190"/>
        <v/>
      </c>
      <c r="BT969" s="5"/>
      <c r="BU969" s="4" t="str">
        <f>IF(IFERROR(VLOOKUP(C969,C970:C$1993,1,0),"")="","",COUNTIF(C:C,C969))</f>
        <v/>
      </c>
      <c r="BW969" s="5"/>
      <c r="BX969" s="5"/>
      <c r="BY969" s="5" t="str">
        <f>IF(B969="","",IF(BU969="",1+(MAX(BY$2:BY968)),""))</f>
        <v/>
      </c>
      <c r="BZ969" s="5" t="str">
        <f t="shared" si="191"/>
        <v/>
      </c>
      <c r="CA969" s="5" t="str">
        <f t="shared" si="192"/>
        <v/>
      </c>
      <c r="CB969" s="14" t="str">
        <f t="shared" si="193"/>
        <v/>
      </c>
      <c r="CC969" s="25"/>
      <c r="CE969" s="5" t="str">
        <f t="shared" si="184"/>
        <v/>
      </c>
      <c r="CG969" s="5"/>
      <c r="CH969" s="5" t="str">
        <f t="shared" si="194"/>
        <v/>
      </c>
      <c r="CI969" s="5" t="str">
        <f>IF(J969="","",IFERROR(IF(VLOOKUP(J969,J$2:J968,1,0)=0,"",""),J969))</f>
        <v/>
      </c>
      <c r="CJ969" s="22" t="str">
        <f>IF(CI969="","",(IFERROR(VLOOKUP(MID(CI969,1,1),$DA$2:DE$28,3,0),0)+IFERROR(VLOOKUP(MID(CI969,2,1),DA$2:DE$28,4,0),0)+IFERROR(VLOOKUP(MID(CI969,3,1),DA$2:DE$28,5,0),0)+(ROW(CI969)/1000000000000)))</f>
        <v/>
      </c>
      <c r="CK969" s="5"/>
      <c r="CL969" s="5">
        <v>968</v>
      </c>
      <c r="CM969" s="5" t="str">
        <f>IFERROR(VLOOKUP(CL969,CH$2:CI2045,2,0),"")</f>
        <v/>
      </c>
      <c r="CN969" s="5"/>
      <c r="CP969" s="5"/>
      <c r="DG969" s="5" t="e">
        <f>IF(REPORTE!AH$2="si",IF(C969=VALUE(REPORTE!C$22),IF(SUM(DG970:DG$1993),CONCATENATE(INT(B969),", "),INT(B969)),""),IF(C969=VALUE(REPORTE!C$21),IF(SUM(DG970:DG$1993),CONCATENATE(INT(B969),", "),INT(B969)),""))</f>
        <v>#VALUE!</v>
      </c>
      <c r="DK969" s="5"/>
      <c r="DL969" s="5"/>
      <c r="DM969" s="5"/>
      <c r="DN969" s="5"/>
    </row>
    <row r="970" spans="1:118" x14ac:dyDescent="0.25">
      <c r="A970" s="4" t="str">
        <f t="shared" ca="1" si="186"/>
        <v/>
      </c>
      <c r="B970" s="3"/>
      <c r="D970" s="1" t="str">
        <f>IFERROR(INDEX('padron cfe'!B:B,MATCH(DATOS!C970,'padron cfe'!A:A,0),1),"")</f>
        <v/>
      </c>
      <c r="H970" s="5" t="str">
        <f>IF(F970="","",IFERROR(CONCATENATE("PEUA",VLOOKUP(ESTADO,REPORTE!AV$2:AW$33,2,0),DIDTRITO_FORM,CADER_FORM,IFERROR(INDEX(BS:BS,MATCH(DAY(F970),BR:BR,0),1),DAY(F970)),IFERROR(INDEX(BS:BS,MATCH(MONTH(F970),BR:BR,0),1),MONTH(F970)),YEAR(F970),G970),""))</f>
        <v/>
      </c>
      <c r="K970" s="2" t="str">
        <f>IFERROR(INDEX('padron cfe'!C:C,MATCH(DATOS!C970,'padron cfe'!A:A,0),1),"")</f>
        <v/>
      </c>
      <c r="L970" s="4" t="str">
        <f>IFERROR(IF(VLOOKUP(J970,J$2:L969,3,0)=0,"",VLOOKUP(J970,J$2:L969,3,0)),"")</f>
        <v/>
      </c>
      <c r="M970" s="4" t="str">
        <f>IFERROR(IF(VLOOKUP(J970,J$2:M969,4,0)=0,"",VLOOKUP(J970,J$2:M969,4,0)),"")</f>
        <v/>
      </c>
      <c r="Q970" s="5" t="str">
        <f t="shared" si="185"/>
        <v/>
      </c>
      <c r="S970"/>
      <c r="T970" s="2" t="str">
        <f>IFERROR(INDEX('padron cfe'!D:D,MATCH(DATOS!C970,'padron cfe'!A:A,0),1),"")</f>
        <v/>
      </c>
      <c r="Y970" s="3"/>
      <c r="AA970" s="4" t="str">
        <f t="shared" si="187"/>
        <v/>
      </c>
      <c r="AE970" s="2" t="str">
        <f>IFERROR(IF(INDEX(AE$1:AE969,MATCH(J970,J$1:J969,0),1)=0,"",INDEX(AE$1:AE969,MATCH(J970,J$1:J969,0),1)),"")</f>
        <v/>
      </c>
      <c r="AF970" s="2" t="str">
        <f>IFERROR(IF(INDEX(AF$1:AF969,MATCH(J970,J$1:J969,0),1)=0,"",INDEX(AF$1:AF969,MATCH(J970,J$1:J969,0),1)),"")</f>
        <v/>
      </c>
      <c r="AG970" s="2" t="str">
        <f>IFERROR(IF(INDEX(AG$1:AG969,MATCH(J970,J$1:J969,0),1)=0,"",INDEX(AG$1:AG969,MATCH(J970,J$1:J969,0),1)),"")</f>
        <v/>
      </c>
      <c r="AU970" s="7"/>
      <c r="AW970" s="66"/>
      <c r="AX970" s="66"/>
      <c r="AY970" s="66"/>
      <c r="AZ970" s="78"/>
      <c r="BA970" s="66"/>
      <c r="BB970" s="66"/>
      <c r="BC970" s="4"/>
      <c r="BD970" s="69"/>
      <c r="BG970" s="9"/>
      <c r="BM970" s="7" t="str">
        <f t="shared" ca="1" si="188"/>
        <v/>
      </c>
      <c r="BN970" s="75" t="str">
        <f t="shared" si="189"/>
        <v/>
      </c>
      <c r="BO970" s="75" t="str">
        <f t="shared" si="190"/>
        <v/>
      </c>
      <c r="BT970" s="5"/>
      <c r="BU970" s="4" t="str">
        <f>IF(IFERROR(VLOOKUP(C970,C971:C$1993,1,0),"")="","",COUNTIF(C:C,C970))</f>
        <v/>
      </c>
      <c r="BW970" s="5"/>
      <c r="BX970" s="5"/>
      <c r="BY970" s="5" t="str">
        <f>IF(B970="","",IF(BU970="",1+(MAX(BY$2:BY969)),""))</f>
        <v/>
      </c>
      <c r="BZ970" s="5" t="str">
        <f t="shared" si="191"/>
        <v/>
      </c>
      <c r="CA970" s="5" t="str">
        <f t="shared" si="192"/>
        <v/>
      </c>
      <c r="CB970" s="14" t="str">
        <f t="shared" si="193"/>
        <v/>
      </c>
      <c r="CC970" s="25"/>
      <c r="CE970" s="5" t="str">
        <f t="shared" si="184"/>
        <v/>
      </c>
      <c r="CG970" s="5"/>
      <c r="CH970" s="5" t="str">
        <f t="shared" si="194"/>
        <v/>
      </c>
      <c r="CI970" s="5" t="str">
        <f>IF(J970="","",IFERROR(IF(VLOOKUP(J970,J$2:J969,1,0)=0,"",""),J970))</f>
        <v/>
      </c>
      <c r="CJ970" s="22" t="str">
        <f>IF(CI970="","",(IFERROR(VLOOKUP(MID(CI970,1,1),$DA$2:DE$28,3,0),0)+IFERROR(VLOOKUP(MID(CI970,2,1),DA$2:DE$28,4,0),0)+IFERROR(VLOOKUP(MID(CI970,3,1),DA$2:DE$28,5,0),0)+(ROW(CI970)/1000000000000)))</f>
        <v/>
      </c>
      <c r="CK970" s="5"/>
      <c r="CL970" s="5">
        <v>969</v>
      </c>
      <c r="CM970" s="5" t="str">
        <f>IFERROR(VLOOKUP(CL970,CH$2:CI2046,2,0),"")</f>
        <v/>
      </c>
      <c r="CN970" s="5"/>
      <c r="CP970" s="5"/>
      <c r="DG970" s="5" t="e">
        <f>IF(REPORTE!AH$2="si",IF(C970=VALUE(REPORTE!C$22),IF(SUM(DG971:DG$1993),CONCATENATE(INT(B970),", "),INT(B970)),""),IF(C970=VALUE(REPORTE!C$21),IF(SUM(DG971:DG$1993),CONCATENATE(INT(B970),", "),INT(B970)),""))</f>
        <v>#VALUE!</v>
      </c>
      <c r="DK970" s="5"/>
      <c r="DL970" s="5"/>
      <c r="DM970" s="5"/>
      <c r="DN970" s="5"/>
    </row>
    <row r="971" spans="1:118" x14ac:dyDescent="0.25">
      <c r="A971" s="4" t="str">
        <f t="shared" ca="1" si="186"/>
        <v/>
      </c>
      <c r="B971" s="3"/>
      <c r="D971" s="1" t="str">
        <f>IFERROR(INDEX('padron cfe'!B:B,MATCH(DATOS!C971,'padron cfe'!A:A,0),1),"")</f>
        <v/>
      </c>
      <c r="H971" s="5" t="str">
        <f>IF(F971="","",IFERROR(CONCATENATE("PEUA",VLOOKUP(ESTADO,REPORTE!AV$2:AW$33,2,0),DIDTRITO_FORM,CADER_FORM,IFERROR(INDEX(BS:BS,MATCH(DAY(F971),BR:BR,0),1),DAY(F971)),IFERROR(INDEX(BS:BS,MATCH(MONTH(F971),BR:BR,0),1),MONTH(F971)),YEAR(F971),G971),""))</f>
        <v/>
      </c>
      <c r="K971" s="2" t="str">
        <f>IFERROR(INDEX('padron cfe'!C:C,MATCH(DATOS!C971,'padron cfe'!A:A,0),1),"")</f>
        <v/>
      </c>
      <c r="L971" s="4" t="str">
        <f>IFERROR(IF(VLOOKUP(J971,J$2:L970,3,0)=0,"",VLOOKUP(J971,J$2:L970,3,0)),"")</f>
        <v/>
      </c>
      <c r="M971" s="4" t="str">
        <f>IFERROR(IF(VLOOKUP(J971,J$2:M970,4,0)=0,"",VLOOKUP(J971,J$2:M970,4,0)),"")</f>
        <v/>
      </c>
      <c r="Q971" s="5" t="str">
        <f t="shared" si="185"/>
        <v/>
      </c>
      <c r="S971"/>
      <c r="T971" s="2" t="str">
        <f>IFERROR(INDEX('padron cfe'!D:D,MATCH(DATOS!C971,'padron cfe'!A:A,0),1),"")</f>
        <v/>
      </c>
      <c r="Y971" s="3"/>
      <c r="AA971" s="4" t="str">
        <f t="shared" si="187"/>
        <v/>
      </c>
      <c r="AE971" s="2" t="str">
        <f>IFERROR(IF(INDEX(AE$1:AE970,MATCH(J971,J$1:J970,0),1)=0,"",INDEX(AE$1:AE970,MATCH(J971,J$1:J970,0),1)),"")</f>
        <v/>
      </c>
      <c r="AF971" s="2" t="str">
        <f>IFERROR(IF(INDEX(AF$1:AF970,MATCH(J971,J$1:J970,0),1)=0,"",INDEX(AF$1:AF970,MATCH(J971,J$1:J970,0),1)),"")</f>
        <v/>
      </c>
      <c r="AG971" s="2" t="str">
        <f>IFERROR(IF(INDEX(AG$1:AG970,MATCH(J971,J$1:J970,0),1)=0,"",INDEX(AG$1:AG970,MATCH(J971,J$1:J970,0),1)),"")</f>
        <v/>
      </c>
      <c r="AU971" s="7"/>
      <c r="AW971" s="66"/>
      <c r="AX971" s="66"/>
      <c r="AY971" s="66"/>
      <c r="AZ971" s="78"/>
      <c r="BA971" s="66"/>
      <c r="BB971" s="66"/>
      <c r="BC971" s="4"/>
      <c r="BD971" s="69"/>
      <c r="BG971" s="9"/>
      <c r="BM971" s="7" t="str">
        <f t="shared" ca="1" si="188"/>
        <v/>
      </c>
      <c r="BN971" s="75" t="str">
        <f t="shared" si="189"/>
        <v/>
      </c>
      <c r="BO971" s="75" t="str">
        <f t="shared" si="190"/>
        <v/>
      </c>
      <c r="BT971" s="5"/>
      <c r="BU971" s="4" t="str">
        <f>IF(IFERROR(VLOOKUP(C971,C972:C$1993,1,0),"")="","",COUNTIF(C:C,C971))</f>
        <v/>
      </c>
      <c r="BW971" s="5"/>
      <c r="BX971" s="5"/>
      <c r="BY971" s="5" t="str">
        <f>IF(B971="","",IF(BU971="",1+(MAX(BY$2:BY970)),""))</f>
        <v/>
      </c>
      <c r="BZ971" s="5" t="str">
        <f t="shared" si="191"/>
        <v/>
      </c>
      <c r="CA971" s="5" t="str">
        <f t="shared" si="192"/>
        <v/>
      </c>
      <c r="CB971" s="14" t="str">
        <f t="shared" si="193"/>
        <v/>
      </c>
      <c r="CC971" s="25"/>
      <c r="CE971" s="5" t="str">
        <f t="shared" si="184"/>
        <v/>
      </c>
      <c r="CG971" s="5"/>
      <c r="CH971" s="5" t="str">
        <f t="shared" si="194"/>
        <v/>
      </c>
      <c r="CI971" s="5" t="str">
        <f>IF(J971="","",IFERROR(IF(VLOOKUP(J971,J$2:J970,1,0)=0,"",""),J971))</f>
        <v/>
      </c>
      <c r="CJ971" s="22" t="str">
        <f>IF(CI971="","",(IFERROR(VLOOKUP(MID(CI971,1,1),$DA$2:DE$28,3,0),0)+IFERROR(VLOOKUP(MID(CI971,2,1),DA$2:DE$28,4,0),0)+IFERROR(VLOOKUP(MID(CI971,3,1),DA$2:DE$28,5,0),0)+(ROW(CI971)/1000000000000)))</f>
        <v/>
      </c>
      <c r="CK971" s="5"/>
      <c r="CL971" s="5">
        <v>970</v>
      </c>
      <c r="CM971" s="5" t="str">
        <f>IFERROR(VLOOKUP(CL971,CH$2:CI2047,2,0),"")</f>
        <v/>
      </c>
      <c r="CN971" s="5"/>
      <c r="CP971" s="5"/>
      <c r="DG971" s="5" t="e">
        <f>IF(REPORTE!AH$2="si",IF(C971=VALUE(REPORTE!C$22),IF(SUM(DG972:DG$1993),CONCATENATE(INT(B971),", "),INT(B971)),""),IF(C971=VALUE(REPORTE!C$21),IF(SUM(DG972:DG$1993),CONCATENATE(INT(B971),", "),INT(B971)),""))</f>
        <v>#VALUE!</v>
      </c>
      <c r="DK971" s="5"/>
      <c r="DL971" s="5"/>
      <c r="DM971" s="5"/>
      <c r="DN971" s="5"/>
    </row>
    <row r="972" spans="1:118" x14ac:dyDescent="0.25">
      <c r="A972" s="4" t="str">
        <f t="shared" ca="1" si="186"/>
        <v/>
      </c>
      <c r="B972" s="3"/>
      <c r="D972" s="1" t="str">
        <f>IFERROR(INDEX('padron cfe'!B:B,MATCH(DATOS!C972,'padron cfe'!A:A,0),1),"")</f>
        <v/>
      </c>
      <c r="H972" s="5" t="str">
        <f>IF(F972="","",IFERROR(CONCATENATE("PEUA",VLOOKUP(ESTADO,REPORTE!AV$2:AW$33,2,0),DIDTRITO_FORM,CADER_FORM,IFERROR(INDEX(BS:BS,MATCH(DAY(F972),BR:BR,0),1),DAY(F972)),IFERROR(INDEX(BS:BS,MATCH(MONTH(F972),BR:BR,0),1),MONTH(F972)),YEAR(F972),G972),""))</f>
        <v/>
      </c>
      <c r="K972" s="2" t="str">
        <f>IFERROR(INDEX('padron cfe'!C:C,MATCH(DATOS!C972,'padron cfe'!A:A,0),1),"")</f>
        <v/>
      </c>
      <c r="L972" s="4" t="str">
        <f>IFERROR(IF(VLOOKUP(J972,J$2:L971,3,0)=0,"",VLOOKUP(J972,J$2:L971,3,0)),"")</f>
        <v/>
      </c>
      <c r="M972" s="4" t="str">
        <f>IFERROR(IF(VLOOKUP(J972,J$2:M971,4,0)=0,"",VLOOKUP(J972,J$2:M971,4,0)),"")</f>
        <v/>
      </c>
      <c r="Q972" s="5" t="str">
        <f t="shared" si="185"/>
        <v/>
      </c>
      <c r="S972"/>
      <c r="T972" s="2" t="str">
        <f>IFERROR(INDEX('padron cfe'!D:D,MATCH(DATOS!C972,'padron cfe'!A:A,0),1),"")</f>
        <v/>
      </c>
      <c r="Y972" s="3"/>
      <c r="AA972" s="4" t="str">
        <f t="shared" si="187"/>
        <v/>
      </c>
      <c r="AE972" s="2" t="str">
        <f>IFERROR(IF(INDEX(AE$1:AE971,MATCH(J972,J$1:J971,0),1)=0,"",INDEX(AE$1:AE971,MATCH(J972,J$1:J971,0),1)),"")</f>
        <v/>
      </c>
      <c r="AF972" s="2" t="str">
        <f>IFERROR(IF(INDEX(AF$1:AF971,MATCH(J972,J$1:J971,0),1)=0,"",INDEX(AF$1:AF971,MATCH(J972,J$1:J971,0),1)),"")</f>
        <v/>
      </c>
      <c r="AG972" s="2" t="str">
        <f>IFERROR(IF(INDEX(AG$1:AG971,MATCH(J972,J$1:J971,0),1)=0,"",INDEX(AG$1:AG971,MATCH(J972,J$1:J971,0),1)),"")</f>
        <v/>
      </c>
      <c r="AU972" s="7"/>
      <c r="AW972" s="66"/>
      <c r="AX972" s="66"/>
      <c r="AY972" s="66"/>
      <c r="AZ972" s="78"/>
      <c r="BA972" s="66"/>
      <c r="BB972" s="66"/>
      <c r="BC972" s="4"/>
      <c r="BD972" s="69"/>
      <c r="BG972" s="9"/>
      <c r="BM972" s="7" t="str">
        <f t="shared" ca="1" si="188"/>
        <v/>
      </c>
      <c r="BN972" s="75" t="str">
        <f t="shared" si="189"/>
        <v/>
      </c>
      <c r="BO972" s="75" t="str">
        <f t="shared" si="190"/>
        <v/>
      </c>
      <c r="BT972" s="5"/>
      <c r="BU972" s="4" t="str">
        <f>IF(IFERROR(VLOOKUP(C972,C973:C$1993,1,0),"")="","",COUNTIF(C:C,C972))</f>
        <v/>
      </c>
      <c r="BW972" s="5"/>
      <c r="BX972" s="5"/>
      <c r="BY972" s="5" t="str">
        <f>IF(B972="","",IF(BU972="",1+(MAX(BY$2:BY971)),""))</f>
        <v/>
      </c>
      <c r="BZ972" s="5" t="str">
        <f t="shared" si="191"/>
        <v/>
      </c>
      <c r="CA972" s="5" t="str">
        <f t="shared" si="192"/>
        <v/>
      </c>
      <c r="CB972" s="14" t="str">
        <f t="shared" si="193"/>
        <v/>
      </c>
      <c r="CC972" s="25"/>
      <c r="CE972" s="5" t="str">
        <f t="shared" si="184"/>
        <v/>
      </c>
      <c r="CG972" s="5"/>
      <c r="CH972" s="5" t="str">
        <f t="shared" si="194"/>
        <v/>
      </c>
      <c r="CI972" s="5" t="str">
        <f>IF(J972="","",IFERROR(IF(VLOOKUP(J972,J$2:J971,1,0)=0,"",""),J972))</f>
        <v/>
      </c>
      <c r="CJ972" s="22" t="str">
        <f>IF(CI972="","",(IFERROR(VLOOKUP(MID(CI972,1,1),$DA$2:DE$28,3,0),0)+IFERROR(VLOOKUP(MID(CI972,2,1),DA$2:DE$28,4,0),0)+IFERROR(VLOOKUP(MID(CI972,3,1),DA$2:DE$28,5,0),0)+(ROW(CI972)/1000000000000)))</f>
        <v/>
      </c>
      <c r="CK972" s="5"/>
      <c r="CL972" s="5">
        <v>971</v>
      </c>
      <c r="CM972" s="5" t="str">
        <f>IFERROR(VLOOKUP(CL972,CH$2:CI2048,2,0),"")</f>
        <v/>
      </c>
      <c r="CN972" s="5"/>
      <c r="CP972" s="5"/>
      <c r="DG972" s="5" t="e">
        <f>IF(REPORTE!AH$2="si",IF(C972=VALUE(REPORTE!C$22),IF(SUM(DG973:DG$1993),CONCATENATE(INT(B972),", "),INT(B972)),""),IF(C972=VALUE(REPORTE!C$21),IF(SUM(DG973:DG$1993),CONCATENATE(INT(B972),", "),INT(B972)),""))</f>
        <v>#VALUE!</v>
      </c>
      <c r="DK972" s="5"/>
      <c r="DL972" s="5"/>
      <c r="DM972" s="5"/>
      <c r="DN972" s="5"/>
    </row>
    <row r="973" spans="1:118" x14ac:dyDescent="0.25">
      <c r="A973" s="4" t="str">
        <f t="shared" ca="1" si="186"/>
        <v/>
      </c>
      <c r="B973" s="3"/>
      <c r="D973" s="1" t="str">
        <f>IFERROR(INDEX('padron cfe'!B:B,MATCH(DATOS!C973,'padron cfe'!A:A,0),1),"")</f>
        <v/>
      </c>
      <c r="H973" s="5" t="str">
        <f>IF(F973="","",IFERROR(CONCATENATE("PEUA",VLOOKUP(ESTADO,REPORTE!AV$2:AW$33,2,0),DIDTRITO_FORM,CADER_FORM,IFERROR(INDEX(BS:BS,MATCH(DAY(F973),BR:BR,0),1),DAY(F973)),IFERROR(INDEX(BS:BS,MATCH(MONTH(F973),BR:BR,0),1),MONTH(F973)),YEAR(F973),G973),""))</f>
        <v/>
      </c>
      <c r="K973" s="2" t="str">
        <f>IFERROR(INDEX('padron cfe'!C:C,MATCH(DATOS!C973,'padron cfe'!A:A,0),1),"")</f>
        <v/>
      </c>
      <c r="L973" s="4" t="str">
        <f>IFERROR(IF(VLOOKUP(J973,J$2:L972,3,0)=0,"",VLOOKUP(J973,J$2:L972,3,0)),"")</f>
        <v/>
      </c>
      <c r="M973" s="4" t="str">
        <f>IFERROR(IF(VLOOKUP(J973,J$2:M972,4,0)=0,"",VLOOKUP(J973,J$2:M972,4,0)),"")</f>
        <v/>
      </c>
      <c r="Q973" s="5" t="str">
        <f t="shared" si="185"/>
        <v/>
      </c>
      <c r="S973"/>
      <c r="T973" s="2" t="str">
        <f>IFERROR(INDEX('padron cfe'!D:D,MATCH(DATOS!C973,'padron cfe'!A:A,0),1),"")</f>
        <v/>
      </c>
      <c r="Y973" s="3"/>
      <c r="AA973" s="4" t="str">
        <f t="shared" si="187"/>
        <v/>
      </c>
      <c r="AE973" s="2" t="str">
        <f>IFERROR(IF(INDEX(AE$1:AE972,MATCH(J973,J$1:J972,0),1)=0,"",INDEX(AE$1:AE972,MATCH(J973,J$1:J972,0),1)),"")</f>
        <v/>
      </c>
      <c r="AF973" s="2" t="str">
        <f>IFERROR(IF(INDEX(AF$1:AF972,MATCH(J973,J$1:J972,0),1)=0,"",INDEX(AF$1:AF972,MATCH(J973,J$1:J972,0),1)),"")</f>
        <v/>
      </c>
      <c r="AG973" s="2" t="str">
        <f>IFERROR(IF(INDEX(AG$1:AG972,MATCH(J973,J$1:J972,0),1)=0,"",INDEX(AG$1:AG972,MATCH(J973,J$1:J972,0),1)),"")</f>
        <v/>
      </c>
      <c r="AU973" s="7"/>
      <c r="AW973" s="66"/>
      <c r="AX973" s="66"/>
      <c r="AY973" s="66"/>
      <c r="AZ973" s="78"/>
      <c r="BA973" s="66"/>
      <c r="BB973" s="66"/>
      <c r="BC973" s="4"/>
      <c r="BD973" s="69"/>
      <c r="BG973" s="9"/>
      <c r="BM973" s="7" t="str">
        <f t="shared" ca="1" si="188"/>
        <v/>
      </c>
      <c r="BN973" s="75" t="str">
        <f t="shared" si="189"/>
        <v/>
      </c>
      <c r="BO973" s="75" t="str">
        <f t="shared" si="190"/>
        <v/>
      </c>
      <c r="BT973" s="5"/>
      <c r="BU973" s="4" t="str">
        <f>IF(IFERROR(VLOOKUP(C973,C974:C$1993,1,0),"")="","",COUNTIF(C:C,C973))</f>
        <v/>
      </c>
      <c r="BW973" s="5"/>
      <c r="BX973" s="5"/>
      <c r="BY973" s="5" t="str">
        <f>IF(B973="","",IF(BU973="",1+(MAX(BY$2:BY972)),""))</f>
        <v/>
      </c>
      <c r="BZ973" s="5" t="str">
        <f t="shared" si="191"/>
        <v/>
      </c>
      <c r="CA973" s="5" t="str">
        <f t="shared" si="192"/>
        <v/>
      </c>
      <c r="CB973" s="14" t="str">
        <f t="shared" si="193"/>
        <v/>
      </c>
      <c r="CC973" s="25"/>
      <c r="CE973" s="5" t="str">
        <f t="shared" si="184"/>
        <v/>
      </c>
      <c r="CG973" s="5"/>
      <c r="CH973" s="5" t="str">
        <f t="shared" si="194"/>
        <v/>
      </c>
      <c r="CI973" s="5" t="str">
        <f>IF(J973="","",IFERROR(IF(VLOOKUP(J973,J$2:J972,1,0)=0,"",""),J973))</f>
        <v/>
      </c>
      <c r="CJ973" s="22" t="str">
        <f>IF(CI973="","",(IFERROR(VLOOKUP(MID(CI973,1,1),$DA$2:DE$28,3,0),0)+IFERROR(VLOOKUP(MID(CI973,2,1),DA$2:DE$28,4,0),0)+IFERROR(VLOOKUP(MID(CI973,3,1),DA$2:DE$28,5,0),0)+(ROW(CI973)/1000000000000)))</f>
        <v/>
      </c>
      <c r="CK973" s="5"/>
      <c r="CL973" s="5">
        <v>972</v>
      </c>
      <c r="CM973" s="5" t="str">
        <f>IFERROR(VLOOKUP(CL973,CH$2:CI2049,2,0),"")</f>
        <v/>
      </c>
      <c r="CN973" s="5"/>
      <c r="CP973" s="5"/>
      <c r="DG973" s="5" t="e">
        <f>IF(REPORTE!AH$2="si",IF(C973=VALUE(REPORTE!C$22),IF(SUM(DG974:DG$1993),CONCATENATE(INT(B973),", "),INT(B973)),""),IF(C973=VALUE(REPORTE!C$21),IF(SUM(DG974:DG$1993),CONCATENATE(INT(B973),", "),INT(B973)),""))</f>
        <v>#VALUE!</v>
      </c>
      <c r="DK973" s="5"/>
      <c r="DL973" s="5"/>
      <c r="DM973" s="5"/>
      <c r="DN973" s="5"/>
    </row>
    <row r="974" spans="1:118" x14ac:dyDescent="0.25">
      <c r="A974" s="4" t="str">
        <f t="shared" ca="1" si="186"/>
        <v/>
      </c>
      <c r="B974" s="3"/>
      <c r="D974" s="1" t="str">
        <f>IFERROR(INDEX('padron cfe'!B:B,MATCH(DATOS!C974,'padron cfe'!A:A,0),1),"")</f>
        <v/>
      </c>
      <c r="H974" s="5" t="str">
        <f>IF(F974="","",IFERROR(CONCATENATE("PEUA",VLOOKUP(ESTADO,REPORTE!AV$2:AW$33,2,0),DIDTRITO_FORM,CADER_FORM,IFERROR(INDEX(BS:BS,MATCH(DAY(F974),BR:BR,0),1),DAY(F974)),IFERROR(INDEX(BS:BS,MATCH(MONTH(F974),BR:BR,0),1),MONTH(F974)),YEAR(F974),G974),""))</f>
        <v/>
      </c>
      <c r="K974" s="2" t="str">
        <f>IFERROR(INDEX('padron cfe'!C:C,MATCH(DATOS!C974,'padron cfe'!A:A,0),1),"")</f>
        <v/>
      </c>
      <c r="L974" s="4" t="str">
        <f>IFERROR(IF(VLOOKUP(J974,J$2:L973,3,0)=0,"",VLOOKUP(J974,J$2:L973,3,0)),"")</f>
        <v/>
      </c>
      <c r="M974" s="4" t="str">
        <f>IFERROR(IF(VLOOKUP(J974,J$2:M973,4,0)=0,"",VLOOKUP(J974,J$2:M973,4,0)),"")</f>
        <v/>
      </c>
      <c r="Q974" s="5" t="str">
        <f t="shared" si="185"/>
        <v/>
      </c>
      <c r="S974"/>
      <c r="T974" s="2" t="str">
        <f>IFERROR(INDEX('padron cfe'!D:D,MATCH(DATOS!C974,'padron cfe'!A:A,0),1),"")</f>
        <v/>
      </c>
      <c r="Y974" s="3"/>
      <c r="AA974" s="4" t="str">
        <f t="shared" si="187"/>
        <v/>
      </c>
      <c r="AE974" s="2" t="str">
        <f>IFERROR(IF(INDEX(AE$1:AE973,MATCH(J974,J$1:J973,0),1)=0,"",INDEX(AE$1:AE973,MATCH(J974,J$1:J973,0),1)),"")</f>
        <v/>
      </c>
      <c r="AF974" s="2" t="str">
        <f>IFERROR(IF(INDEX(AF$1:AF973,MATCH(J974,J$1:J973,0),1)=0,"",INDEX(AF$1:AF973,MATCH(J974,J$1:J973,0),1)),"")</f>
        <v/>
      </c>
      <c r="AG974" s="2" t="str">
        <f>IFERROR(IF(INDEX(AG$1:AG973,MATCH(J974,J$1:J973,0),1)=0,"",INDEX(AG$1:AG973,MATCH(J974,J$1:J973,0),1)),"")</f>
        <v/>
      </c>
      <c r="AU974" s="7"/>
      <c r="AW974" s="66"/>
      <c r="AX974" s="66"/>
      <c r="AY974" s="66"/>
      <c r="AZ974" s="78"/>
      <c r="BA974" s="66"/>
      <c r="BB974" s="66"/>
      <c r="BC974" s="4"/>
      <c r="BD974" s="69"/>
      <c r="BG974" s="9"/>
      <c r="BM974" s="7" t="str">
        <f t="shared" ca="1" si="188"/>
        <v/>
      </c>
      <c r="BN974" s="75" t="str">
        <f t="shared" si="189"/>
        <v/>
      </c>
      <c r="BO974" s="75" t="str">
        <f t="shared" si="190"/>
        <v/>
      </c>
      <c r="BT974" s="5"/>
      <c r="BU974" s="4" t="str">
        <f>IF(IFERROR(VLOOKUP(C974,C975:C$1993,1,0),"")="","",COUNTIF(C:C,C974))</f>
        <v/>
      </c>
      <c r="BW974" s="5"/>
      <c r="BX974" s="5"/>
      <c r="BY974" s="5" t="str">
        <f>IF(B974="","",IF(BU974="",1+(MAX(BY$2:BY973)),""))</f>
        <v/>
      </c>
      <c r="BZ974" s="5" t="str">
        <f t="shared" si="191"/>
        <v/>
      </c>
      <c r="CA974" s="5" t="str">
        <f t="shared" si="192"/>
        <v/>
      </c>
      <c r="CB974" s="14" t="str">
        <f t="shared" si="193"/>
        <v/>
      </c>
      <c r="CC974" s="25"/>
      <c r="CE974" s="5" t="str">
        <f t="shared" si="184"/>
        <v/>
      </c>
      <c r="CG974" s="5"/>
      <c r="CH974" s="5" t="str">
        <f t="shared" si="194"/>
        <v/>
      </c>
      <c r="CI974" s="5" t="str">
        <f>IF(J974="","",IFERROR(IF(VLOOKUP(J974,J$2:J973,1,0)=0,"",""),J974))</f>
        <v/>
      </c>
      <c r="CJ974" s="22" t="str">
        <f>IF(CI974="","",(IFERROR(VLOOKUP(MID(CI974,1,1),$DA$2:DE$28,3,0),0)+IFERROR(VLOOKUP(MID(CI974,2,1),DA$2:DE$28,4,0),0)+IFERROR(VLOOKUP(MID(CI974,3,1),DA$2:DE$28,5,0),0)+(ROW(CI974)/1000000000000)))</f>
        <v/>
      </c>
      <c r="CK974" s="5"/>
      <c r="CL974" s="5">
        <v>973</v>
      </c>
      <c r="CM974" s="5" t="str">
        <f>IFERROR(VLOOKUP(CL974,CH$2:CI2050,2,0),"")</f>
        <v/>
      </c>
      <c r="CN974" s="5"/>
      <c r="CP974" s="5"/>
      <c r="DG974" s="5" t="e">
        <f>IF(REPORTE!AH$2="si",IF(C974=VALUE(REPORTE!C$22),IF(SUM(DG975:DG$1993),CONCATENATE(INT(B974),", "),INT(B974)),""),IF(C974=VALUE(REPORTE!C$21),IF(SUM(DG975:DG$1993),CONCATENATE(INT(B974),", "),INT(B974)),""))</f>
        <v>#VALUE!</v>
      </c>
      <c r="DK974" s="5"/>
      <c r="DL974" s="5"/>
      <c r="DM974" s="5"/>
      <c r="DN974" s="5"/>
    </row>
    <row r="975" spans="1:118" x14ac:dyDescent="0.25">
      <c r="A975" s="4" t="str">
        <f t="shared" ca="1" si="186"/>
        <v/>
      </c>
      <c r="B975" s="3"/>
      <c r="D975" s="1" t="str">
        <f>IFERROR(INDEX('padron cfe'!B:B,MATCH(DATOS!C975,'padron cfe'!A:A,0),1),"")</f>
        <v/>
      </c>
      <c r="H975" s="5" t="str">
        <f>IF(F975="","",IFERROR(CONCATENATE("PEUA",VLOOKUP(ESTADO,REPORTE!AV$2:AW$33,2,0),DIDTRITO_FORM,CADER_FORM,IFERROR(INDEX(BS:BS,MATCH(DAY(F975),BR:BR,0),1),DAY(F975)),IFERROR(INDEX(BS:BS,MATCH(MONTH(F975),BR:BR,0),1),MONTH(F975)),YEAR(F975),G975),""))</f>
        <v/>
      </c>
      <c r="K975" s="2" t="str">
        <f>IFERROR(INDEX('padron cfe'!C:C,MATCH(DATOS!C975,'padron cfe'!A:A,0),1),"")</f>
        <v/>
      </c>
      <c r="L975" s="4" t="str">
        <f>IFERROR(IF(VLOOKUP(J975,J$2:L974,3,0)=0,"",VLOOKUP(J975,J$2:L974,3,0)),"")</f>
        <v/>
      </c>
      <c r="M975" s="4" t="str">
        <f>IFERROR(IF(VLOOKUP(J975,J$2:M974,4,0)=0,"",VLOOKUP(J975,J$2:M974,4,0)),"")</f>
        <v/>
      </c>
      <c r="Q975" s="5" t="str">
        <f t="shared" si="185"/>
        <v/>
      </c>
      <c r="S975"/>
      <c r="T975" s="2" t="str">
        <f>IFERROR(INDEX('padron cfe'!D:D,MATCH(DATOS!C975,'padron cfe'!A:A,0),1),"")</f>
        <v/>
      </c>
      <c r="Y975" s="3"/>
      <c r="AA975" s="4" t="str">
        <f t="shared" si="187"/>
        <v/>
      </c>
      <c r="AE975" s="2" t="str">
        <f>IFERROR(IF(INDEX(AE$1:AE974,MATCH(J975,J$1:J974,0),1)=0,"",INDEX(AE$1:AE974,MATCH(J975,J$1:J974,0),1)),"")</f>
        <v/>
      </c>
      <c r="AF975" s="2" t="str">
        <f>IFERROR(IF(INDEX(AF$1:AF974,MATCH(J975,J$1:J974,0),1)=0,"",INDEX(AF$1:AF974,MATCH(J975,J$1:J974,0),1)),"")</f>
        <v/>
      </c>
      <c r="AG975" s="2" t="str">
        <f>IFERROR(IF(INDEX(AG$1:AG974,MATCH(J975,J$1:J974,0),1)=0,"",INDEX(AG$1:AG974,MATCH(J975,J$1:J974,0),1)),"")</f>
        <v/>
      </c>
      <c r="AU975" s="7"/>
      <c r="AW975" s="66"/>
      <c r="AX975" s="66"/>
      <c r="AY975" s="66"/>
      <c r="AZ975" s="78"/>
      <c r="BA975" s="66"/>
      <c r="BB975" s="66"/>
      <c r="BC975" s="4"/>
      <c r="BD975" s="69"/>
      <c r="BG975" s="9"/>
      <c r="BM975" s="7" t="str">
        <f t="shared" ca="1" si="188"/>
        <v/>
      </c>
      <c r="BN975" s="75" t="str">
        <f t="shared" si="189"/>
        <v/>
      </c>
      <c r="BO975" s="75" t="str">
        <f t="shared" si="190"/>
        <v/>
      </c>
      <c r="BT975" s="5"/>
      <c r="BU975" s="4" t="str">
        <f>IF(IFERROR(VLOOKUP(C975,C976:C$1993,1,0),"")="","",COUNTIF(C:C,C975))</f>
        <v/>
      </c>
      <c r="BW975" s="5"/>
      <c r="BX975" s="5"/>
      <c r="BY975" s="5" t="str">
        <f>IF(B975="","",IF(BU975="",1+(MAX(BY$2:BY974)),""))</f>
        <v/>
      </c>
      <c r="BZ975" s="5" t="str">
        <f t="shared" si="191"/>
        <v/>
      </c>
      <c r="CA975" s="5" t="str">
        <f t="shared" si="192"/>
        <v/>
      </c>
      <c r="CB975" s="14" t="str">
        <f t="shared" si="193"/>
        <v/>
      </c>
      <c r="CC975" s="25"/>
      <c r="CE975" s="5" t="str">
        <f t="shared" si="184"/>
        <v/>
      </c>
      <c r="CG975" s="5"/>
      <c r="CH975" s="5" t="str">
        <f t="shared" si="194"/>
        <v/>
      </c>
      <c r="CI975" s="5" t="str">
        <f>IF(J975="","",IFERROR(IF(VLOOKUP(J975,J$2:J974,1,0)=0,"",""),J975))</f>
        <v/>
      </c>
      <c r="CJ975" s="22" t="str">
        <f>IF(CI975="","",(IFERROR(VLOOKUP(MID(CI975,1,1),$DA$2:DE$28,3,0),0)+IFERROR(VLOOKUP(MID(CI975,2,1),DA$2:DE$28,4,0),0)+IFERROR(VLOOKUP(MID(CI975,3,1),DA$2:DE$28,5,0),0)+(ROW(CI975)/1000000000000)))</f>
        <v/>
      </c>
      <c r="CK975" s="5"/>
      <c r="CL975" s="5">
        <v>974</v>
      </c>
      <c r="CM975" s="5" t="str">
        <f>IFERROR(VLOOKUP(CL975,CH$2:CI2051,2,0),"")</f>
        <v/>
      </c>
      <c r="CN975" s="5"/>
      <c r="CP975" s="5"/>
      <c r="DG975" s="5" t="e">
        <f>IF(REPORTE!AH$2="si",IF(C975=VALUE(REPORTE!C$22),IF(SUM(DG976:DG$1993),CONCATENATE(INT(B975),", "),INT(B975)),""),IF(C975=VALUE(REPORTE!C$21),IF(SUM(DG976:DG$1993),CONCATENATE(INT(B975),", "),INT(B975)),""))</f>
        <v>#VALUE!</v>
      </c>
      <c r="DK975" s="5"/>
      <c r="DL975" s="5"/>
      <c r="DM975" s="5"/>
      <c r="DN975" s="5"/>
    </row>
    <row r="976" spans="1:118" x14ac:dyDescent="0.25">
      <c r="A976" s="4" t="str">
        <f t="shared" ca="1" si="186"/>
        <v/>
      </c>
      <c r="B976" s="3"/>
      <c r="D976" s="1" t="str">
        <f>IFERROR(INDEX('padron cfe'!B:B,MATCH(DATOS!C976,'padron cfe'!A:A,0),1),"")</f>
        <v/>
      </c>
      <c r="H976" s="5" t="str">
        <f>IF(F976="","",IFERROR(CONCATENATE("PEUA",VLOOKUP(ESTADO,REPORTE!AV$2:AW$33,2,0),DIDTRITO_FORM,CADER_FORM,IFERROR(INDEX(BS:BS,MATCH(DAY(F976),BR:BR,0),1),DAY(F976)),IFERROR(INDEX(BS:BS,MATCH(MONTH(F976),BR:BR,0),1),MONTH(F976)),YEAR(F976),G976),""))</f>
        <v/>
      </c>
      <c r="K976" s="2" t="str">
        <f>IFERROR(INDEX('padron cfe'!C:C,MATCH(DATOS!C976,'padron cfe'!A:A,0),1),"")</f>
        <v/>
      </c>
      <c r="L976" s="4" t="str">
        <f>IFERROR(IF(VLOOKUP(J976,J$2:L975,3,0)=0,"",VLOOKUP(J976,J$2:L975,3,0)),"")</f>
        <v/>
      </c>
      <c r="M976" s="4" t="str">
        <f>IFERROR(IF(VLOOKUP(J976,J$2:M975,4,0)=0,"",VLOOKUP(J976,J$2:M975,4,0)),"")</f>
        <v/>
      </c>
      <c r="Q976" s="5" t="str">
        <f t="shared" si="185"/>
        <v/>
      </c>
      <c r="S976"/>
      <c r="T976" s="2" t="str">
        <f>IFERROR(INDEX('padron cfe'!D:D,MATCH(DATOS!C976,'padron cfe'!A:A,0),1),"")</f>
        <v/>
      </c>
      <c r="Y976" s="3"/>
      <c r="AA976" s="4" t="str">
        <f t="shared" si="187"/>
        <v/>
      </c>
      <c r="AE976" s="2" t="str">
        <f>IFERROR(IF(INDEX(AE$1:AE975,MATCH(J976,J$1:J975,0),1)=0,"",INDEX(AE$1:AE975,MATCH(J976,J$1:J975,0),1)),"")</f>
        <v/>
      </c>
      <c r="AF976" s="2" t="str">
        <f>IFERROR(IF(INDEX(AF$1:AF975,MATCH(J976,J$1:J975,0),1)=0,"",INDEX(AF$1:AF975,MATCH(J976,J$1:J975,0),1)),"")</f>
        <v/>
      </c>
      <c r="AG976" s="2" t="str">
        <f>IFERROR(IF(INDEX(AG$1:AG975,MATCH(J976,J$1:J975,0),1)=0,"",INDEX(AG$1:AG975,MATCH(J976,J$1:J975,0),1)),"")</f>
        <v/>
      </c>
      <c r="AU976" s="7"/>
      <c r="AW976" s="66"/>
      <c r="AX976" s="66"/>
      <c r="AY976" s="66"/>
      <c r="AZ976" s="78"/>
      <c r="BA976" s="66"/>
      <c r="BB976" s="66"/>
      <c r="BC976" s="4"/>
      <c r="BD976" s="69"/>
      <c r="BG976" s="9"/>
      <c r="BM976" s="7" t="str">
        <f t="shared" ca="1" si="188"/>
        <v/>
      </c>
      <c r="BN976" s="75" t="str">
        <f t="shared" si="189"/>
        <v/>
      </c>
      <c r="BO976" s="75" t="str">
        <f t="shared" si="190"/>
        <v/>
      </c>
      <c r="BT976" s="5"/>
      <c r="BU976" s="4" t="str">
        <f>IF(IFERROR(VLOOKUP(C976,C977:C$1993,1,0),"")="","",COUNTIF(C:C,C976))</f>
        <v/>
      </c>
      <c r="BW976" s="5"/>
      <c r="BX976" s="5"/>
      <c r="BY976" s="5" t="str">
        <f>IF(B976="","",IF(BU976="",1+(MAX(BY$2:BY975)),""))</f>
        <v/>
      </c>
      <c r="BZ976" s="5" t="str">
        <f t="shared" si="191"/>
        <v/>
      </c>
      <c r="CA976" s="5" t="str">
        <f t="shared" si="192"/>
        <v/>
      </c>
      <c r="CB976" s="14" t="str">
        <f t="shared" si="193"/>
        <v/>
      </c>
      <c r="CC976" s="25"/>
      <c r="CE976" s="5" t="str">
        <f t="shared" si="184"/>
        <v/>
      </c>
      <c r="CG976" s="5"/>
      <c r="CH976" s="5" t="str">
        <f t="shared" si="194"/>
        <v/>
      </c>
      <c r="CI976" s="5" t="str">
        <f>IF(J976="","",IFERROR(IF(VLOOKUP(J976,J$2:J975,1,0)=0,"",""),J976))</f>
        <v/>
      </c>
      <c r="CJ976" s="22" t="str">
        <f>IF(CI976="","",(IFERROR(VLOOKUP(MID(CI976,1,1),$DA$2:DE$28,3,0),0)+IFERROR(VLOOKUP(MID(CI976,2,1),DA$2:DE$28,4,0),0)+IFERROR(VLOOKUP(MID(CI976,3,1),DA$2:DE$28,5,0),0)+(ROW(CI976)/1000000000000)))</f>
        <v/>
      </c>
      <c r="CK976" s="5"/>
      <c r="CL976" s="5">
        <v>975</v>
      </c>
      <c r="CM976" s="5" t="str">
        <f>IFERROR(VLOOKUP(CL976,CH$2:CI2052,2,0),"")</f>
        <v/>
      </c>
      <c r="CN976" s="5"/>
      <c r="CP976" s="5"/>
      <c r="DG976" s="5" t="e">
        <f>IF(REPORTE!AH$2="si",IF(C976=VALUE(REPORTE!C$22),IF(SUM(DG977:DG$1993),CONCATENATE(INT(B976),", "),INT(B976)),""),IF(C976=VALUE(REPORTE!C$21),IF(SUM(DG977:DG$1993),CONCATENATE(INT(B976),", "),INT(B976)),""))</f>
        <v>#VALUE!</v>
      </c>
      <c r="DK976" s="5"/>
      <c r="DL976" s="5"/>
      <c r="DM976" s="5"/>
      <c r="DN976" s="5"/>
    </row>
    <row r="977" spans="1:118" x14ac:dyDescent="0.25">
      <c r="A977" s="4" t="str">
        <f t="shared" ca="1" si="186"/>
        <v/>
      </c>
      <c r="B977" s="3"/>
      <c r="D977" s="1" t="str">
        <f>IFERROR(INDEX('padron cfe'!B:B,MATCH(DATOS!C977,'padron cfe'!A:A,0),1),"")</f>
        <v/>
      </c>
      <c r="H977" s="5" t="str">
        <f>IF(F977="","",IFERROR(CONCATENATE("PEUA",VLOOKUP(ESTADO,REPORTE!AV$2:AW$33,2,0),DIDTRITO_FORM,CADER_FORM,IFERROR(INDEX(BS:BS,MATCH(DAY(F977),BR:BR,0),1),DAY(F977)),IFERROR(INDEX(BS:BS,MATCH(MONTH(F977),BR:BR,0),1),MONTH(F977)),YEAR(F977),G977),""))</f>
        <v/>
      </c>
      <c r="K977" s="2" t="str">
        <f>IFERROR(INDEX('padron cfe'!C:C,MATCH(DATOS!C977,'padron cfe'!A:A,0),1),"")</f>
        <v/>
      </c>
      <c r="L977" s="4" t="str">
        <f>IFERROR(IF(VLOOKUP(J977,J$2:L976,3,0)=0,"",VLOOKUP(J977,J$2:L976,3,0)),"")</f>
        <v/>
      </c>
      <c r="M977" s="4" t="str">
        <f>IFERROR(IF(VLOOKUP(J977,J$2:M976,4,0)=0,"",VLOOKUP(J977,J$2:M976,4,0)),"")</f>
        <v/>
      </c>
      <c r="Q977" s="5" t="str">
        <f t="shared" si="185"/>
        <v/>
      </c>
      <c r="S977"/>
      <c r="T977" s="2" t="str">
        <f>IFERROR(INDEX('padron cfe'!D:D,MATCH(DATOS!C977,'padron cfe'!A:A,0),1),"")</f>
        <v/>
      </c>
      <c r="Y977" s="3"/>
      <c r="AA977" s="4" t="str">
        <f t="shared" si="187"/>
        <v/>
      </c>
      <c r="AE977" s="2" t="str">
        <f>IFERROR(IF(INDEX(AE$1:AE976,MATCH(J977,J$1:J976,0),1)=0,"",INDEX(AE$1:AE976,MATCH(J977,J$1:J976,0),1)),"")</f>
        <v/>
      </c>
      <c r="AF977" s="2" t="str">
        <f>IFERROR(IF(INDEX(AF$1:AF976,MATCH(J977,J$1:J976,0),1)=0,"",INDEX(AF$1:AF976,MATCH(J977,J$1:J976,0),1)),"")</f>
        <v/>
      </c>
      <c r="AG977" s="2" t="str">
        <f>IFERROR(IF(INDEX(AG$1:AG976,MATCH(J977,J$1:J976,0),1)=0,"",INDEX(AG$1:AG976,MATCH(J977,J$1:J976,0),1)),"")</f>
        <v/>
      </c>
      <c r="AU977" s="7"/>
      <c r="AW977" s="66"/>
      <c r="AX977" s="66"/>
      <c r="AY977" s="66"/>
      <c r="AZ977" s="78"/>
      <c r="BA977" s="66"/>
      <c r="BB977" s="66"/>
      <c r="BC977" s="4"/>
      <c r="BD977" s="69"/>
      <c r="BG977" s="9"/>
      <c r="BM977" s="7" t="str">
        <f t="shared" ca="1" si="188"/>
        <v/>
      </c>
      <c r="BN977" s="75" t="str">
        <f t="shared" si="189"/>
        <v/>
      </c>
      <c r="BO977" s="75" t="str">
        <f t="shared" si="190"/>
        <v/>
      </c>
      <c r="BT977" s="5"/>
      <c r="BU977" s="4" t="str">
        <f>IF(IFERROR(VLOOKUP(C977,C978:C$1993,1,0),"")="","",COUNTIF(C:C,C977))</f>
        <v/>
      </c>
      <c r="BW977" s="5"/>
      <c r="BX977" s="5"/>
      <c r="BY977" s="5" t="str">
        <f>IF(B977="","",IF(BU977="",1+(MAX(BY$2:BY976)),""))</f>
        <v/>
      </c>
      <c r="BZ977" s="5" t="str">
        <f t="shared" si="191"/>
        <v/>
      </c>
      <c r="CA977" s="5" t="str">
        <f t="shared" si="192"/>
        <v/>
      </c>
      <c r="CB977" s="14" t="str">
        <f t="shared" si="193"/>
        <v/>
      </c>
      <c r="CC977" s="25"/>
      <c r="CE977" s="5" t="str">
        <f t="shared" si="184"/>
        <v/>
      </c>
      <c r="CG977" s="5"/>
      <c r="CH977" s="5" t="str">
        <f t="shared" si="194"/>
        <v/>
      </c>
      <c r="CI977" s="5" t="str">
        <f>IF(J977="","",IFERROR(IF(VLOOKUP(J977,J$2:J976,1,0)=0,"",""),J977))</f>
        <v/>
      </c>
      <c r="CJ977" s="22" t="str">
        <f>IF(CI977="","",(IFERROR(VLOOKUP(MID(CI977,1,1),$DA$2:DE$28,3,0),0)+IFERROR(VLOOKUP(MID(CI977,2,1),DA$2:DE$28,4,0),0)+IFERROR(VLOOKUP(MID(CI977,3,1),DA$2:DE$28,5,0),0)+(ROW(CI977)/1000000000000)))</f>
        <v/>
      </c>
      <c r="CK977" s="5"/>
      <c r="CL977" s="5">
        <v>976</v>
      </c>
      <c r="CM977" s="5" t="str">
        <f>IFERROR(VLOOKUP(CL977,CH$2:CI2053,2,0),"")</f>
        <v/>
      </c>
      <c r="CN977" s="5"/>
      <c r="CP977" s="5"/>
      <c r="DG977" s="5" t="e">
        <f>IF(REPORTE!AH$2="si",IF(C977=VALUE(REPORTE!C$22),IF(SUM(DG978:DG$1993),CONCATENATE(INT(B977),", "),INT(B977)),""),IF(C977=VALUE(REPORTE!C$21),IF(SUM(DG978:DG$1993),CONCATENATE(INT(B977),", "),INT(B977)),""))</f>
        <v>#VALUE!</v>
      </c>
      <c r="DK977" s="5"/>
      <c r="DL977" s="5"/>
      <c r="DM977" s="5"/>
      <c r="DN977" s="5"/>
    </row>
    <row r="978" spans="1:118" x14ac:dyDescent="0.25">
      <c r="A978" s="4" t="str">
        <f t="shared" ca="1" si="186"/>
        <v/>
      </c>
      <c r="B978" s="3"/>
      <c r="D978" s="1" t="str">
        <f>IFERROR(INDEX('padron cfe'!B:B,MATCH(DATOS!C978,'padron cfe'!A:A,0),1),"")</f>
        <v/>
      </c>
      <c r="H978" s="5" t="str">
        <f>IF(F978="","",IFERROR(CONCATENATE("PEUA",VLOOKUP(ESTADO,REPORTE!AV$2:AW$33,2,0),DIDTRITO_FORM,CADER_FORM,IFERROR(INDEX(BS:BS,MATCH(DAY(F978),BR:BR,0),1),DAY(F978)),IFERROR(INDEX(BS:BS,MATCH(MONTH(F978),BR:BR,0),1),MONTH(F978)),YEAR(F978),G978),""))</f>
        <v/>
      </c>
      <c r="K978" s="2" t="str">
        <f>IFERROR(INDEX('padron cfe'!C:C,MATCH(DATOS!C978,'padron cfe'!A:A,0),1),"")</f>
        <v/>
      </c>
      <c r="L978" s="4" t="str">
        <f>IFERROR(IF(VLOOKUP(J978,J$2:L977,3,0)=0,"",VLOOKUP(J978,J$2:L977,3,0)),"")</f>
        <v/>
      </c>
      <c r="M978" s="4" t="str">
        <f>IFERROR(IF(VLOOKUP(J978,J$2:M977,4,0)=0,"",VLOOKUP(J978,J$2:M977,4,0)),"")</f>
        <v/>
      </c>
      <c r="Q978" s="5" t="str">
        <f t="shared" si="185"/>
        <v/>
      </c>
      <c r="S978"/>
      <c r="T978" s="2" t="str">
        <f>IFERROR(INDEX('padron cfe'!D:D,MATCH(DATOS!C978,'padron cfe'!A:A,0),1),"")</f>
        <v/>
      </c>
      <c r="Y978" s="3"/>
      <c r="AA978" s="4" t="str">
        <f t="shared" si="187"/>
        <v/>
      </c>
      <c r="AE978" s="2" t="str">
        <f>IFERROR(IF(INDEX(AE$1:AE977,MATCH(J978,J$1:J977,0),1)=0,"",INDEX(AE$1:AE977,MATCH(J978,J$1:J977,0),1)),"")</f>
        <v/>
      </c>
      <c r="AF978" s="2" t="str">
        <f>IFERROR(IF(INDEX(AF$1:AF977,MATCH(J978,J$1:J977,0),1)=0,"",INDEX(AF$1:AF977,MATCH(J978,J$1:J977,0),1)),"")</f>
        <v/>
      </c>
      <c r="AG978" s="2" t="str">
        <f>IFERROR(IF(INDEX(AG$1:AG977,MATCH(J978,J$1:J977,0),1)=0,"",INDEX(AG$1:AG977,MATCH(J978,J$1:J977,0),1)),"")</f>
        <v/>
      </c>
      <c r="AU978" s="7"/>
      <c r="AW978" s="66"/>
      <c r="AX978" s="66"/>
      <c r="AY978" s="66"/>
      <c r="AZ978" s="78"/>
      <c r="BA978" s="66"/>
      <c r="BB978" s="66"/>
      <c r="BC978" s="4"/>
      <c r="BD978" s="69"/>
      <c r="BG978" s="9"/>
      <c r="BM978" s="7" t="str">
        <f t="shared" ca="1" si="188"/>
        <v/>
      </c>
      <c r="BN978" s="75" t="str">
        <f t="shared" si="189"/>
        <v/>
      </c>
      <c r="BO978" s="75" t="str">
        <f t="shared" si="190"/>
        <v/>
      </c>
      <c r="BT978" s="5"/>
      <c r="BU978" s="4" t="str">
        <f>IF(IFERROR(VLOOKUP(C978,C979:C$1993,1,0),"")="","",COUNTIF(C:C,C978))</f>
        <v/>
      </c>
      <c r="BW978" s="5"/>
      <c r="BX978" s="5"/>
      <c r="BY978" s="5" t="str">
        <f>IF(B978="","",IF(BU978="",1+(MAX(BY$2:BY977)),""))</f>
        <v/>
      </c>
      <c r="BZ978" s="5" t="str">
        <f t="shared" si="191"/>
        <v/>
      </c>
      <c r="CA978" s="5" t="str">
        <f t="shared" si="192"/>
        <v/>
      </c>
      <c r="CB978" s="14" t="str">
        <f t="shared" si="193"/>
        <v/>
      </c>
      <c r="CC978" s="25"/>
      <c r="CE978" s="5" t="str">
        <f t="shared" si="184"/>
        <v/>
      </c>
      <c r="CG978" s="5"/>
      <c r="CH978" s="5" t="str">
        <f t="shared" si="194"/>
        <v/>
      </c>
      <c r="CI978" s="5" t="str">
        <f>IF(J978="","",IFERROR(IF(VLOOKUP(J978,J$2:J977,1,0)=0,"",""),J978))</f>
        <v/>
      </c>
      <c r="CJ978" s="22" t="str">
        <f>IF(CI978="","",(IFERROR(VLOOKUP(MID(CI978,1,1),$DA$2:DE$28,3,0),0)+IFERROR(VLOOKUP(MID(CI978,2,1),DA$2:DE$28,4,0),0)+IFERROR(VLOOKUP(MID(CI978,3,1),DA$2:DE$28,5,0),0)+(ROW(CI978)/1000000000000)))</f>
        <v/>
      </c>
      <c r="CK978" s="5"/>
      <c r="CL978" s="5">
        <v>977</v>
      </c>
      <c r="CM978" s="5" t="str">
        <f>IFERROR(VLOOKUP(CL978,CH$2:CI2054,2,0),"")</f>
        <v/>
      </c>
      <c r="CN978" s="5"/>
      <c r="CP978" s="5"/>
      <c r="DG978" s="5" t="e">
        <f>IF(REPORTE!AH$2="si",IF(C978=VALUE(REPORTE!C$22),IF(SUM(DG979:DG$1993),CONCATENATE(INT(B978),", "),INT(B978)),""),IF(C978=VALUE(REPORTE!C$21),IF(SUM(DG979:DG$1993),CONCATENATE(INT(B978),", "),INT(B978)),""))</f>
        <v>#VALUE!</v>
      </c>
      <c r="DK978" s="5"/>
      <c r="DL978" s="5"/>
      <c r="DM978" s="5"/>
      <c r="DN978" s="5"/>
    </row>
    <row r="979" spans="1:118" x14ac:dyDescent="0.25">
      <c r="A979" s="4" t="str">
        <f t="shared" ca="1" si="186"/>
        <v/>
      </c>
      <c r="B979" s="3"/>
      <c r="D979" s="1" t="str">
        <f>IFERROR(INDEX('padron cfe'!B:B,MATCH(DATOS!C979,'padron cfe'!A:A,0),1),"")</f>
        <v/>
      </c>
      <c r="H979" s="5" t="str">
        <f>IF(F979="","",IFERROR(CONCATENATE("PEUA",VLOOKUP(ESTADO,REPORTE!AV$2:AW$33,2,0),DIDTRITO_FORM,CADER_FORM,IFERROR(INDEX(BS:BS,MATCH(DAY(F979),BR:BR,0),1),DAY(F979)),IFERROR(INDEX(BS:BS,MATCH(MONTH(F979),BR:BR,0),1),MONTH(F979)),YEAR(F979),G979),""))</f>
        <v/>
      </c>
      <c r="K979" s="2" t="str">
        <f>IFERROR(INDEX('padron cfe'!C:C,MATCH(DATOS!C979,'padron cfe'!A:A,0),1),"")</f>
        <v/>
      </c>
      <c r="L979" s="4" t="str">
        <f>IFERROR(IF(VLOOKUP(J979,J$2:L978,3,0)=0,"",VLOOKUP(J979,J$2:L978,3,0)),"")</f>
        <v/>
      </c>
      <c r="M979" s="4" t="str">
        <f>IFERROR(IF(VLOOKUP(J979,J$2:M978,4,0)=0,"",VLOOKUP(J979,J$2:M978,4,0)),"")</f>
        <v/>
      </c>
      <c r="Q979" s="5" t="str">
        <f t="shared" si="185"/>
        <v/>
      </c>
      <c r="S979"/>
      <c r="T979" s="2" t="str">
        <f>IFERROR(INDEX('padron cfe'!D:D,MATCH(DATOS!C979,'padron cfe'!A:A,0),1),"")</f>
        <v/>
      </c>
      <c r="Y979" s="3"/>
      <c r="AA979" s="4" t="str">
        <f t="shared" si="187"/>
        <v/>
      </c>
      <c r="AE979" s="2" t="str">
        <f>IFERROR(IF(INDEX(AE$1:AE978,MATCH(J979,J$1:J978,0),1)=0,"",INDEX(AE$1:AE978,MATCH(J979,J$1:J978,0),1)),"")</f>
        <v/>
      </c>
      <c r="AF979" s="2" t="str">
        <f>IFERROR(IF(INDEX(AF$1:AF978,MATCH(J979,J$1:J978,0),1)=0,"",INDEX(AF$1:AF978,MATCH(J979,J$1:J978,0),1)),"")</f>
        <v/>
      </c>
      <c r="AG979" s="2" t="str">
        <f>IFERROR(IF(INDEX(AG$1:AG978,MATCH(J979,J$1:J978,0),1)=0,"",INDEX(AG$1:AG978,MATCH(J979,J$1:J978,0),1)),"")</f>
        <v/>
      </c>
      <c r="AU979" s="7"/>
      <c r="AW979" s="66"/>
      <c r="AX979" s="66"/>
      <c r="AY979" s="66"/>
      <c r="AZ979" s="78"/>
      <c r="BA979" s="66"/>
      <c r="BB979" s="66"/>
      <c r="BC979" s="4"/>
      <c r="BD979" s="69"/>
      <c r="BG979" s="9"/>
      <c r="BM979" s="7" t="str">
        <f t="shared" ca="1" si="188"/>
        <v/>
      </c>
      <c r="BN979" s="75" t="str">
        <f t="shared" si="189"/>
        <v/>
      </c>
      <c r="BO979" s="75" t="str">
        <f t="shared" si="190"/>
        <v/>
      </c>
      <c r="BT979" s="5"/>
      <c r="BU979" s="4" t="str">
        <f>IF(IFERROR(VLOOKUP(C979,C980:C$1993,1,0),"")="","",COUNTIF(C:C,C979))</f>
        <v/>
      </c>
      <c r="BW979" s="5"/>
      <c r="BX979" s="5"/>
      <c r="BY979" s="5" t="str">
        <f>IF(B979="","",IF(BU979="",1+(MAX(BY$2:BY978)),""))</f>
        <v/>
      </c>
      <c r="BZ979" s="5" t="str">
        <f t="shared" si="191"/>
        <v/>
      </c>
      <c r="CA979" s="5" t="str">
        <f t="shared" si="192"/>
        <v/>
      </c>
      <c r="CB979" s="14" t="str">
        <f t="shared" si="193"/>
        <v/>
      </c>
      <c r="CC979" s="25"/>
      <c r="CE979" s="5" t="str">
        <f t="shared" si="184"/>
        <v/>
      </c>
      <c r="CG979" s="5"/>
      <c r="CH979" s="5" t="str">
        <f t="shared" si="194"/>
        <v/>
      </c>
      <c r="CI979" s="5" t="str">
        <f>IF(J979="","",IFERROR(IF(VLOOKUP(J979,J$2:J978,1,0)=0,"",""),J979))</f>
        <v/>
      </c>
      <c r="CJ979" s="22" t="str">
        <f>IF(CI979="","",(IFERROR(VLOOKUP(MID(CI979,1,1),$DA$2:DE$28,3,0),0)+IFERROR(VLOOKUP(MID(CI979,2,1),DA$2:DE$28,4,0),0)+IFERROR(VLOOKUP(MID(CI979,3,1),DA$2:DE$28,5,0),0)+(ROW(CI979)/1000000000000)))</f>
        <v/>
      </c>
      <c r="CK979" s="5"/>
      <c r="CL979" s="5">
        <v>978</v>
      </c>
      <c r="CM979" s="5" t="str">
        <f>IFERROR(VLOOKUP(CL979,CH$2:CI2055,2,0),"")</f>
        <v/>
      </c>
      <c r="CN979" s="5"/>
      <c r="CP979" s="5"/>
      <c r="DG979" s="5" t="e">
        <f>IF(REPORTE!AH$2="si",IF(C979=VALUE(REPORTE!C$22),IF(SUM(DG980:DG$1993),CONCATENATE(INT(B979),", "),INT(B979)),""),IF(C979=VALUE(REPORTE!C$21),IF(SUM(DG980:DG$1993),CONCATENATE(INT(B979),", "),INT(B979)),""))</f>
        <v>#VALUE!</v>
      </c>
      <c r="DK979" s="5"/>
      <c r="DL979" s="5"/>
      <c r="DM979" s="5"/>
      <c r="DN979" s="5"/>
    </row>
    <row r="980" spans="1:118" x14ac:dyDescent="0.25">
      <c r="A980" s="4" t="str">
        <f t="shared" ca="1" si="186"/>
        <v/>
      </c>
      <c r="B980" s="3"/>
      <c r="D980" s="1" t="str">
        <f>IFERROR(INDEX('padron cfe'!B:B,MATCH(DATOS!C980,'padron cfe'!A:A,0),1),"")</f>
        <v/>
      </c>
      <c r="H980" s="5" t="str">
        <f>IF(F980="","",IFERROR(CONCATENATE("PEUA",VLOOKUP(ESTADO,REPORTE!AV$2:AW$33,2,0),DIDTRITO_FORM,CADER_FORM,IFERROR(INDEX(BS:BS,MATCH(DAY(F980),BR:BR,0),1),DAY(F980)),IFERROR(INDEX(BS:BS,MATCH(MONTH(F980),BR:BR,0),1),MONTH(F980)),YEAR(F980),G980),""))</f>
        <v/>
      </c>
      <c r="K980" s="2" t="str">
        <f>IFERROR(INDEX('padron cfe'!C:C,MATCH(DATOS!C980,'padron cfe'!A:A,0),1),"")</f>
        <v/>
      </c>
      <c r="L980" s="4" t="str">
        <f>IFERROR(IF(VLOOKUP(J980,J$2:L979,3,0)=0,"",VLOOKUP(J980,J$2:L979,3,0)),"")</f>
        <v/>
      </c>
      <c r="M980" s="4" t="str">
        <f>IFERROR(IF(VLOOKUP(J980,J$2:M979,4,0)=0,"",VLOOKUP(J980,J$2:M979,4,0)),"")</f>
        <v/>
      </c>
      <c r="Q980" s="5" t="str">
        <f t="shared" si="185"/>
        <v/>
      </c>
      <c r="S980"/>
      <c r="T980" s="2" t="str">
        <f>IFERROR(INDEX('padron cfe'!D:D,MATCH(DATOS!C980,'padron cfe'!A:A,0),1),"")</f>
        <v/>
      </c>
      <c r="Y980" s="3"/>
      <c r="AA980" s="4" t="str">
        <f t="shared" si="187"/>
        <v/>
      </c>
      <c r="AE980" s="2" t="str">
        <f>IFERROR(IF(INDEX(AE$1:AE979,MATCH(J980,J$1:J979,0),1)=0,"",INDEX(AE$1:AE979,MATCH(J980,J$1:J979,0),1)),"")</f>
        <v/>
      </c>
      <c r="AF980" s="2" t="str">
        <f>IFERROR(IF(INDEX(AF$1:AF979,MATCH(J980,J$1:J979,0),1)=0,"",INDEX(AF$1:AF979,MATCH(J980,J$1:J979,0),1)),"")</f>
        <v/>
      </c>
      <c r="AG980" s="2" t="str">
        <f>IFERROR(IF(INDEX(AG$1:AG979,MATCH(J980,J$1:J979,0),1)=0,"",INDEX(AG$1:AG979,MATCH(J980,J$1:J979,0),1)),"")</f>
        <v/>
      </c>
      <c r="AU980" s="7"/>
      <c r="AW980" s="66"/>
      <c r="AX980" s="66"/>
      <c r="AY980" s="66"/>
      <c r="AZ980" s="78"/>
      <c r="BA980" s="66"/>
      <c r="BB980" s="66"/>
      <c r="BC980" s="4"/>
      <c r="BD980" s="69"/>
      <c r="BG980" s="9"/>
      <c r="BM980" s="7" t="str">
        <f t="shared" ca="1" si="188"/>
        <v/>
      </c>
      <c r="BN980" s="75" t="str">
        <f t="shared" si="189"/>
        <v/>
      </c>
      <c r="BO980" s="75" t="str">
        <f t="shared" si="190"/>
        <v/>
      </c>
      <c r="BT980" s="5"/>
      <c r="BU980" s="4" t="str">
        <f>IF(IFERROR(VLOOKUP(C980,C981:C$1993,1,0),"")="","",COUNTIF(C:C,C980))</f>
        <v/>
      </c>
      <c r="BW980" s="5"/>
      <c r="BX980" s="5"/>
      <c r="BY980" s="5" t="str">
        <f>IF(B980="","",IF(BU980="",1+(MAX(BY$2:BY979)),""))</f>
        <v/>
      </c>
      <c r="BZ980" s="5" t="str">
        <f t="shared" si="191"/>
        <v/>
      </c>
      <c r="CA980" s="5" t="str">
        <f t="shared" si="192"/>
        <v/>
      </c>
      <c r="CB980" s="14" t="str">
        <f t="shared" si="193"/>
        <v/>
      </c>
      <c r="CC980" s="25"/>
      <c r="CE980" s="5" t="str">
        <f t="shared" si="184"/>
        <v/>
      </c>
      <c r="CG980" s="5"/>
      <c r="CH980" s="5" t="str">
        <f t="shared" si="194"/>
        <v/>
      </c>
      <c r="CI980" s="5" t="str">
        <f>IF(J980="","",IFERROR(IF(VLOOKUP(J980,J$2:J979,1,0)=0,"",""),J980))</f>
        <v/>
      </c>
      <c r="CJ980" s="22" t="str">
        <f>IF(CI980="","",(IFERROR(VLOOKUP(MID(CI980,1,1),$DA$2:DE$28,3,0),0)+IFERROR(VLOOKUP(MID(CI980,2,1),DA$2:DE$28,4,0),0)+IFERROR(VLOOKUP(MID(CI980,3,1),DA$2:DE$28,5,0),0)+(ROW(CI980)/1000000000000)))</f>
        <v/>
      </c>
      <c r="CK980" s="5"/>
      <c r="CL980" s="5">
        <v>979</v>
      </c>
      <c r="CM980" s="5" t="str">
        <f>IFERROR(VLOOKUP(CL980,CH$2:CI2056,2,0),"")</f>
        <v/>
      </c>
      <c r="CN980" s="5"/>
      <c r="CP980" s="5"/>
      <c r="DG980" s="5" t="e">
        <f>IF(REPORTE!AH$2="si",IF(C980=VALUE(REPORTE!C$22),IF(SUM(DG981:DG$1993),CONCATENATE(INT(B980),", "),INT(B980)),""),IF(C980=VALUE(REPORTE!C$21),IF(SUM(DG981:DG$1993),CONCATENATE(INT(B980),", "),INT(B980)),""))</f>
        <v>#VALUE!</v>
      </c>
      <c r="DK980" s="5"/>
      <c r="DL980" s="5"/>
      <c r="DM980" s="5"/>
      <c r="DN980" s="5"/>
    </row>
    <row r="981" spans="1:118" x14ac:dyDescent="0.25">
      <c r="A981" s="4" t="str">
        <f t="shared" ca="1" si="186"/>
        <v/>
      </c>
      <c r="B981" s="3"/>
      <c r="D981" s="1" t="str">
        <f>IFERROR(INDEX('padron cfe'!B:B,MATCH(DATOS!C981,'padron cfe'!A:A,0),1),"")</f>
        <v/>
      </c>
      <c r="H981" s="5" t="str">
        <f>IF(F981="","",IFERROR(CONCATENATE("PEUA",VLOOKUP(ESTADO,REPORTE!AV$2:AW$33,2,0),DIDTRITO_FORM,CADER_FORM,IFERROR(INDEX(BS:BS,MATCH(DAY(F981),BR:BR,0),1),DAY(F981)),IFERROR(INDEX(BS:BS,MATCH(MONTH(F981),BR:BR,0),1),MONTH(F981)),YEAR(F981),G981),""))</f>
        <v/>
      </c>
      <c r="K981" s="2" t="str">
        <f>IFERROR(INDEX('padron cfe'!C:C,MATCH(DATOS!C981,'padron cfe'!A:A,0),1),"")</f>
        <v/>
      </c>
      <c r="L981" s="4" t="str">
        <f>IFERROR(IF(VLOOKUP(J981,J$2:L980,3,0)=0,"",VLOOKUP(J981,J$2:L980,3,0)),"")</f>
        <v/>
      </c>
      <c r="M981" s="4" t="str">
        <f>IFERROR(IF(VLOOKUP(J981,J$2:M980,4,0)=0,"",VLOOKUP(J981,J$2:M980,4,0)),"")</f>
        <v/>
      </c>
      <c r="Q981" s="5" t="str">
        <f t="shared" si="185"/>
        <v/>
      </c>
      <c r="S981"/>
      <c r="T981" s="2" t="str">
        <f>IFERROR(INDEX('padron cfe'!D:D,MATCH(DATOS!C981,'padron cfe'!A:A,0),1),"")</f>
        <v/>
      </c>
      <c r="Y981" s="3"/>
      <c r="AA981" s="4" t="str">
        <f t="shared" si="187"/>
        <v/>
      </c>
      <c r="AE981" s="2" t="str">
        <f>IFERROR(IF(INDEX(AE$1:AE980,MATCH(J981,J$1:J980,0),1)=0,"",INDEX(AE$1:AE980,MATCH(J981,J$1:J980,0),1)),"")</f>
        <v/>
      </c>
      <c r="AF981" s="2" t="str">
        <f>IFERROR(IF(INDEX(AF$1:AF980,MATCH(J981,J$1:J980,0),1)=0,"",INDEX(AF$1:AF980,MATCH(J981,J$1:J980,0),1)),"")</f>
        <v/>
      </c>
      <c r="AG981" s="2" t="str">
        <f>IFERROR(IF(INDEX(AG$1:AG980,MATCH(J981,J$1:J980,0),1)=0,"",INDEX(AG$1:AG980,MATCH(J981,J$1:J980,0),1)),"")</f>
        <v/>
      </c>
      <c r="AU981" s="7"/>
      <c r="AW981" s="66"/>
      <c r="AX981" s="66"/>
      <c r="AY981" s="66"/>
      <c r="AZ981" s="78"/>
      <c r="BA981" s="66"/>
      <c r="BB981" s="66"/>
      <c r="BC981" s="4"/>
      <c r="BD981" s="69"/>
      <c r="BG981" s="9"/>
      <c r="BM981" s="7" t="str">
        <f t="shared" ca="1" si="188"/>
        <v/>
      </c>
      <c r="BN981" s="75" t="str">
        <f t="shared" si="189"/>
        <v/>
      </c>
      <c r="BO981" s="75" t="str">
        <f t="shared" si="190"/>
        <v/>
      </c>
      <c r="BT981" s="5"/>
      <c r="BU981" s="4" t="str">
        <f>IF(IFERROR(VLOOKUP(C981,C982:C$1993,1,0),"")="","",COUNTIF(C:C,C981))</f>
        <v/>
      </c>
      <c r="BW981" s="5"/>
      <c r="BX981" s="5"/>
      <c r="BY981" s="5" t="str">
        <f>IF(B981="","",IF(BU981="",1+(MAX(BY$2:BY980)),""))</f>
        <v/>
      </c>
      <c r="BZ981" s="5" t="str">
        <f t="shared" si="191"/>
        <v/>
      </c>
      <c r="CA981" s="5" t="str">
        <f t="shared" si="192"/>
        <v/>
      </c>
      <c r="CB981" s="14" t="str">
        <f t="shared" si="193"/>
        <v/>
      </c>
      <c r="CC981" s="25"/>
      <c r="CE981" s="5" t="str">
        <f t="shared" si="184"/>
        <v/>
      </c>
      <c r="CG981" s="5"/>
      <c r="CH981" s="5" t="str">
        <f t="shared" si="194"/>
        <v/>
      </c>
      <c r="CI981" s="5" t="str">
        <f>IF(J981="","",IFERROR(IF(VLOOKUP(J981,J$2:J980,1,0)=0,"",""),J981))</f>
        <v/>
      </c>
      <c r="CJ981" s="22" t="str">
        <f>IF(CI981="","",(IFERROR(VLOOKUP(MID(CI981,1,1),$DA$2:DE$28,3,0),0)+IFERROR(VLOOKUP(MID(CI981,2,1),DA$2:DE$28,4,0),0)+IFERROR(VLOOKUP(MID(CI981,3,1),DA$2:DE$28,5,0),0)+(ROW(CI981)/1000000000000)))</f>
        <v/>
      </c>
      <c r="CK981" s="5"/>
      <c r="CL981" s="5">
        <v>980</v>
      </c>
      <c r="CM981" s="5" t="str">
        <f>IFERROR(VLOOKUP(CL981,CH$2:CI2057,2,0),"")</f>
        <v/>
      </c>
      <c r="CN981" s="5"/>
      <c r="CP981" s="5"/>
      <c r="DG981" s="5" t="e">
        <f>IF(REPORTE!AH$2="si",IF(C981=VALUE(REPORTE!C$22),IF(SUM(DG982:DG$1993),CONCATENATE(INT(B981),", "),INT(B981)),""),IF(C981=VALUE(REPORTE!C$21),IF(SUM(DG982:DG$1993),CONCATENATE(INT(B981),", "),INT(B981)),""))</f>
        <v>#VALUE!</v>
      </c>
      <c r="DK981" s="5"/>
      <c r="DL981" s="5"/>
      <c r="DM981" s="5"/>
      <c r="DN981" s="5"/>
    </row>
    <row r="982" spans="1:118" x14ac:dyDescent="0.25">
      <c r="A982" s="4" t="str">
        <f t="shared" ca="1" si="186"/>
        <v/>
      </c>
      <c r="B982" s="3"/>
      <c r="D982" s="1" t="str">
        <f>IFERROR(INDEX('padron cfe'!B:B,MATCH(DATOS!C982,'padron cfe'!A:A,0),1),"")</f>
        <v/>
      </c>
      <c r="H982" s="5" t="str">
        <f>IF(F982="","",IFERROR(CONCATENATE("PEUA",VLOOKUP(ESTADO,REPORTE!AV$2:AW$33,2,0),DIDTRITO_FORM,CADER_FORM,IFERROR(INDEX(BS:BS,MATCH(DAY(F982),BR:BR,0),1),DAY(F982)),IFERROR(INDEX(BS:BS,MATCH(MONTH(F982),BR:BR,0),1),MONTH(F982)),YEAR(F982),G982),""))</f>
        <v/>
      </c>
      <c r="K982" s="2" t="str">
        <f>IFERROR(INDEX('padron cfe'!C:C,MATCH(DATOS!C982,'padron cfe'!A:A,0),1),"")</f>
        <v/>
      </c>
      <c r="L982" s="4" t="str">
        <f>IFERROR(IF(VLOOKUP(J982,J$2:L981,3,0)=0,"",VLOOKUP(J982,J$2:L981,3,0)),"")</f>
        <v/>
      </c>
      <c r="M982" s="4" t="str">
        <f>IFERROR(IF(VLOOKUP(J982,J$2:M981,4,0)=0,"",VLOOKUP(J982,J$2:M981,4,0)),"")</f>
        <v/>
      </c>
      <c r="Q982" s="5" t="str">
        <f t="shared" si="185"/>
        <v/>
      </c>
      <c r="S982"/>
      <c r="T982" s="2" t="str">
        <f>IFERROR(INDEX('padron cfe'!D:D,MATCH(DATOS!C982,'padron cfe'!A:A,0),1),"")</f>
        <v/>
      </c>
      <c r="Y982" s="3"/>
      <c r="AA982" s="4" t="str">
        <f t="shared" si="187"/>
        <v/>
      </c>
      <c r="AE982" s="2" t="str">
        <f>IFERROR(IF(INDEX(AE$1:AE981,MATCH(J982,J$1:J981,0),1)=0,"",INDEX(AE$1:AE981,MATCH(J982,J$1:J981,0),1)),"")</f>
        <v/>
      </c>
      <c r="AF982" s="2" t="str">
        <f>IFERROR(IF(INDEX(AF$1:AF981,MATCH(J982,J$1:J981,0),1)=0,"",INDEX(AF$1:AF981,MATCH(J982,J$1:J981,0),1)),"")</f>
        <v/>
      </c>
      <c r="AG982" s="2" t="str">
        <f>IFERROR(IF(INDEX(AG$1:AG981,MATCH(J982,J$1:J981,0),1)=0,"",INDEX(AG$1:AG981,MATCH(J982,J$1:J981,0),1)),"")</f>
        <v/>
      </c>
      <c r="AU982" s="7"/>
      <c r="AW982" s="66"/>
      <c r="AX982" s="66"/>
      <c r="AY982" s="66"/>
      <c r="AZ982" s="78"/>
      <c r="BA982" s="66"/>
      <c r="BB982" s="66"/>
      <c r="BC982" s="4"/>
      <c r="BD982" s="69"/>
      <c r="BG982" s="9"/>
      <c r="BM982" s="7" t="str">
        <f t="shared" ca="1" si="188"/>
        <v/>
      </c>
      <c r="BN982" s="75" t="str">
        <f t="shared" si="189"/>
        <v/>
      </c>
      <c r="BO982" s="75" t="str">
        <f t="shared" si="190"/>
        <v/>
      </c>
      <c r="BT982" s="5"/>
      <c r="BU982" s="4" t="str">
        <f>IF(IFERROR(VLOOKUP(C982,C983:C$1993,1,0),"")="","",COUNTIF(C:C,C982))</f>
        <v/>
      </c>
      <c r="BW982" s="5"/>
      <c r="BX982" s="5"/>
      <c r="BY982" s="5" t="str">
        <f>IF(B982="","",IF(BU982="",1+(MAX(BY$2:BY981)),""))</f>
        <v/>
      </c>
      <c r="BZ982" s="5" t="str">
        <f t="shared" si="191"/>
        <v/>
      </c>
      <c r="CA982" s="5" t="str">
        <f t="shared" si="192"/>
        <v/>
      </c>
      <c r="CB982" s="14" t="str">
        <f t="shared" si="193"/>
        <v/>
      </c>
      <c r="CC982" s="25"/>
      <c r="CE982" s="5" t="str">
        <f t="shared" ref="CE982:CE1045" si="195">CONCATENATE(AK982,AL982,AM982,AN982,AO982)</f>
        <v/>
      </c>
      <c r="CG982" s="5"/>
      <c r="CH982" s="5" t="str">
        <f t="shared" si="194"/>
        <v/>
      </c>
      <c r="CI982" s="5" t="str">
        <f>IF(J982="","",IFERROR(IF(VLOOKUP(J982,J$2:J981,1,0)=0,"",""),J982))</f>
        <v/>
      </c>
      <c r="CJ982" s="22" t="str">
        <f>IF(CI982="","",(IFERROR(VLOOKUP(MID(CI982,1,1),$DA$2:DE$28,3,0),0)+IFERROR(VLOOKUP(MID(CI982,2,1),DA$2:DE$28,4,0),0)+IFERROR(VLOOKUP(MID(CI982,3,1),DA$2:DE$28,5,0),0)+(ROW(CI982)/1000000000000)))</f>
        <v/>
      </c>
      <c r="CK982" s="5"/>
      <c r="CL982" s="5">
        <v>981</v>
      </c>
      <c r="CM982" s="5" t="str">
        <f>IFERROR(VLOOKUP(CL982,CH$2:CI2058,2,0),"")</f>
        <v/>
      </c>
      <c r="CN982" s="5"/>
      <c r="CP982" s="5"/>
      <c r="DG982" s="5" t="e">
        <f>IF(REPORTE!AH$2="si",IF(C982=VALUE(REPORTE!C$22),IF(SUM(DG983:DG$1993),CONCATENATE(INT(B982),", "),INT(B982)),""),IF(C982=VALUE(REPORTE!C$21),IF(SUM(DG983:DG$1993),CONCATENATE(INT(B982),", "),INT(B982)),""))</f>
        <v>#VALUE!</v>
      </c>
      <c r="DK982" s="5"/>
      <c r="DL982" s="5"/>
      <c r="DM982" s="5"/>
      <c r="DN982" s="5"/>
    </row>
    <row r="983" spans="1:118" x14ac:dyDescent="0.25">
      <c r="A983" s="4" t="str">
        <f t="shared" ca="1" si="186"/>
        <v/>
      </c>
      <c r="B983" s="3"/>
      <c r="D983" s="1" t="str">
        <f>IFERROR(INDEX('padron cfe'!B:B,MATCH(DATOS!C983,'padron cfe'!A:A,0),1),"")</f>
        <v/>
      </c>
      <c r="H983" s="5" t="str">
        <f>IF(F983="","",IFERROR(CONCATENATE("PEUA",VLOOKUP(ESTADO,REPORTE!AV$2:AW$33,2,0),DIDTRITO_FORM,CADER_FORM,IFERROR(INDEX(BS:BS,MATCH(DAY(F983),BR:BR,0),1),DAY(F983)),IFERROR(INDEX(BS:BS,MATCH(MONTH(F983),BR:BR,0),1),MONTH(F983)),YEAR(F983),G983),""))</f>
        <v/>
      </c>
      <c r="K983" s="2" t="str">
        <f>IFERROR(INDEX('padron cfe'!C:C,MATCH(DATOS!C983,'padron cfe'!A:A,0),1),"")</f>
        <v/>
      </c>
      <c r="L983" s="4" t="str">
        <f>IFERROR(IF(VLOOKUP(J983,J$2:L982,3,0)=0,"",VLOOKUP(J983,J$2:L982,3,0)),"")</f>
        <v/>
      </c>
      <c r="M983" s="4" t="str">
        <f>IFERROR(IF(VLOOKUP(J983,J$2:M982,4,0)=0,"",VLOOKUP(J983,J$2:M982,4,0)),"")</f>
        <v/>
      </c>
      <c r="Q983" s="5" t="str">
        <f t="shared" si="185"/>
        <v/>
      </c>
      <c r="S983"/>
      <c r="T983" s="2" t="str">
        <f>IFERROR(INDEX('padron cfe'!D:D,MATCH(DATOS!C983,'padron cfe'!A:A,0),1),"")</f>
        <v/>
      </c>
      <c r="Y983" s="3"/>
      <c r="AA983" s="4" t="str">
        <f t="shared" si="187"/>
        <v/>
      </c>
      <c r="AE983" s="2" t="str">
        <f>IFERROR(IF(INDEX(AE$1:AE982,MATCH(J983,J$1:J982,0),1)=0,"",INDEX(AE$1:AE982,MATCH(J983,J$1:J982,0),1)),"")</f>
        <v/>
      </c>
      <c r="AF983" s="2" t="str">
        <f>IFERROR(IF(INDEX(AF$1:AF982,MATCH(J983,J$1:J982,0),1)=0,"",INDEX(AF$1:AF982,MATCH(J983,J$1:J982,0),1)),"")</f>
        <v/>
      </c>
      <c r="AG983" s="2" t="str">
        <f>IFERROR(IF(INDEX(AG$1:AG982,MATCH(J983,J$1:J982,0),1)=0,"",INDEX(AG$1:AG982,MATCH(J983,J$1:J982,0),1)),"")</f>
        <v/>
      </c>
      <c r="AU983" s="7"/>
      <c r="AW983" s="66"/>
      <c r="AX983" s="66"/>
      <c r="AY983" s="66"/>
      <c r="AZ983" s="78"/>
      <c r="BA983" s="66"/>
      <c r="BB983" s="66"/>
      <c r="BC983" s="4"/>
      <c r="BD983" s="69"/>
      <c r="BG983" s="9"/>
      <c r="BM983" s="7" t="str">
        <f t="shared" ca="1" si="188"/>
        <v/>
      </c>
      <c r="BN983" s="75" t="str">
        <f t="shared" si="189"/>
        <v/>
      </c>
      <c r="BO983" s="75" t="str">
        <f t="shared" si="190"/>
        <v/>
      </c>
      <c r="BT983" s="5"/>
      <c r="BU983" s="4" t="str">
        <f>IF(IFERROR(VLOOKUP(C983,C984:C$1993,1,0),"")="","",COUNTIF(C:C,C983))</f>
        <v/>
      </c>
      <c r="BW983" s="5"/>
      <c r="BX983" s="5"/>
      <c r="BY983" s="5" t="str">
        <f>IF(B983="","",IF(BU983="",1+(MAX(BY$2:BY982)),""))</f>
        <v/>
      </c>
      <c r="BZ983" s="5" t="str">
        <f t="shared" si="191"/>
        <v/>
      </c>
      <c r="CA983" s="5" t="str">
        <f t="shared" si="192"/>
        <v/>
      </c>
      <c r="CB983" s="14" t="str">
        <f t="shared" si="193"/>
        <v/>
      </c>
      <c r="CC983" s="25"/>
      <c r="CE983" s="5" t="str">
        <f t="shared" si="195"/>
        <v/>
      </c>
      <c r="CG983" s="5"/>
      <c r="CH983" s="5" t="str">
        <f t="shared" si="194"/>
        <v/>
      </c>
      <c r="CI983" s="5" t="str">
        <f>IF(J983="","",IFERROR(IF(VLOOKUP(J983,J$2:J982,1,0)=0,"",""),J983))</f>
        <v/>
      </c>
      <c r="CJ983" s="22" t="str">
        <f>IF(CI983="","",(IFERROR(VLOOKUP(MID(CI983,1,1),$DA$2:DE$28,3,0),0)+IFERROR(VLOOKUP(MID(CI983,2,1),DA$2:DE$28,4,0),0)+IFERROR(VLOOKUP(MID(CI983,3,1),DA$2:DE$28,5,0),0)+(ROW(CI983)/1000000000000)))</f>
        <v/>
      </c>
      <c r="CK983" s="5"/>
      <c r="CL983" s="5">
        <v>982</v>
      </c>
      <c r="CM983" s="5" t="str">
        <f>IFERROR(VLOOKUP(CL983,CH$2:CI2059,2,0),"")</f>
        <v/>
      </c>
      <c r="CN983" s="5"/>
      <c r="CP983" s="5"/>
      <c r="DG983" s="5" t="e">
        <f>IF(REPORTE!AH$2="si",IF(C983=VALUE(REPORTE!C$22),IF(SUM(DG984:DG$1993),CONCATENATE(INT(B983),", "),INT(B983)),""),IF(C983=VALUE(REPORTE!C$21),IF(SUM(DG984:DG$1993),CONCATENATE(INT(B983),", "),INT(B983)),""))</f>
        <v>#VALUE!</v>
      </c>
      <c r="DK983" s="5"/>
      <c r="DL983" s="5"/>
      <c r="DM983" s="5"/>
      <c r="DN983" s="5"/>
    </row>
    <row r="984" spans="1:118" x14ac:dyDescent="0.25">
      <c r="A984" s="4" t="str">
        <f t="shared" ca="1" si="186"/>
        <v/>
      </c>
      <c r="B984" s="3"/>
      <c r="D984" s="1" t="str">
        <f>IFERROR(INDEX('padron cfe'!B:B,MATCH(DATOS!C984,'padron cfe'!A:A,0),1),"")</f>
        <v/>
      </c>
      <c r="H984" s="5" t="str">
        <f>IF(F984="","",IFERROR(CONCATENATE("PEUA",VLOOKUP(ESTADO,REPORTE!AV$2:AW$33,2,0),DIDTRITO_FORM,CADER_FORM,IFERROR(INDEX(BS:BS,MATCH(DAY(F984),BR:BR,0),1),DAY(F984)),IFERROR(INDEX(BS:BS,MATCH(MONTH(F984),BR:BR,0),1),MONTH(F984)),YEAR(F984),G984),""))</f>
        <v/>
      </c>
      <c r="K984" s="2" t="str">
        <f>IFERROR(INDEX('padron cfe'!C:C,MATCH(DATOS!C984,'padron cfe'!A:A,0),1),"")</f>
        <v/>
      </c>
      <c r="L984" s="4" t="str">
        <f>IFERROR(IF(VLOOKUP(J984,J$2:L983,3,0)=0,"",VLOOKUP(J984,J$2:L983,3,0)),"")</f>
        <v/>
      </c>
      <c r="M984" s="4" t="str">
        <f>IFERROR(IF(VLOOKUP(J984,J$2:M983,4,0)=0,"",VLOOKUP(J984,J$2:M983,4,0)),"")</f>
        <v/>
      </c>
      <c r="Q984" s="5" t="str">
        <f t="shared" si="185"/>
        <v/>
      </c>
      <c r="S984"/>
      <c r="T984" s="2" t="str">
        <f>IFERROR(INDEX('padron cfe'!D:D,MATCH(DATOS!C984,'padron cfe'!A:A,0),1),"")</f>
        <v/>
      </c>
      <c r="Y984" s="3"/>
      <c r="AA984" s="4" t="str">
        <f t="shared" si="187"/>
        <v/>
      </c>
      <c r="AE984" s="2" t="str">
        <f>IFERROR(IF(INDEX(AE$1:AE983,MATCH(J984,J$1:J983,0),1)=0,"",INDEX(AE$1:AE983,MATCH(J984,J$1:J983,0),1)),"")</f>
        <v/>
      </c>
      <c r="AF984" s="2" t="str">
        <f>IFERROR(IF(INDEX(AF$1:AF983,MATCH(J984,J$1:J983,0),1)=0,"",INDEX(AF$1:AF983,MATCH(J984,J$1:J983,0),1)),"")</f>
        <v/>
      </c>
      <c r="AG984" s="2" t="str">
        <f>IFERROR(IF(INDEX(AG$1:AG983,MATCH(J984,J$1:J983,0),1)=0,"",INDEX(AG$1:AG983,MATCH(J984,J$1:J983,0),1)),"")</f>
        <v/>
      </c>
      <c r="AU984" s="7"/>
      <c r="AW984" s="66"/>
      <c r="AX984" s="66"/>
      <c r="AY984" s="66"/>
      <c r="AZ984" s="78"/>
      <c r="BA984" s="66"/>
      <c r="BB984" s="66"/>
      <c r="BC984" s="4"/>
      <c r="BD984" s="69"/>
      <c r="BG984" s="9"/>
      <c r="BM984" s="7" t="str">
        <f t="shared" ca="1" si="188"/>
        <v/>
      </c>
      <c r="BN984" s="75" t="str">
        <f t="shared" si="189"/>
        <v/>
      </c>
      <c r="BO984" s="75" t="str">
        <f t="shared" si="190"/>
        <v/>
      </c>
      <c r="BT984" s="5"/>
      <c r="BU984" s="4" t="str">
        <f>IF(IFERROR(VLOOKUP(C984,C985:C$1993,1,0),"")="","",COUNTIF(C:C,C984))</f>
        <v/>
      </c>
      <c r="BW984" s="5"/>
      <c r="BX984" s="5"/>
      <c r="BY984" s="5" t="str">
        <f>IF(B984="","",IF(BU984="",1+(MAX(BY$2:BY983)),""))</f>
        <v/>
      </c>
      <c r="BZ984" s="5" t="str">
        <f t="shared" si="191"/>
        <v/>
      </c>
      <c r="CA984" s="5" t="str">
        <f t="shared" si="192"/>
        <v/>
      </c>
      <c r="CB984" s="14" t="str">
        <f t="shared" si="193"/>
        <v/>
      </c>
      <c r="CC984" s="25"/>
      <c r="CE984" s="5" t="str">
        <f t="shared" si="195"/>
        <v/>
      </c>
      <c r="CG984" s="5"/>
      <c r="CH984" s="5" t="str">
        <f t="shared" si="194"/>
        <v/>
      </c>
      <c r="CI984" s="5" t="str">
        <f>IF(J984="","",IFERROR(IF(VLOOKUP(J984,J$2:J983,1,0)=0,"",""),J984))</f>
        <v/>
      </c>
      <c r="CJ984" s="22" t="str">
        <f>IF(CI984="","",(IFERROR(VLOOKUP(MID(CI984,1,1),$DA$2:DE$28,3,0),0)+IFERROR(VLOOKUP(MID(CI984,2,1),DA$2:DE$28,4,0),0)+IFERROR(VLOOKUP(MID(CI984,3,1),DA$2:DE$28,5,0),0)+(ROW(CI984)/1000000000000)))</f>
        <v/>
      </c>
      <c r="CK984" s="5"/>
      <c r="CL984" s="5">
        <v>983</v>
      </c>
      <c r="CM984" s="5" t="str">
        <f>IFERROR(VLOOKUP(CL984,CH$2:CI2060,2,0),"")</f>
        <v/>
      </c>
      <c r="CN984" s="5"/>
      <c r="CP984" s="5"/>
      <c r="DG984" s="5" t="e">
        <f>IF(REPORTE!AH$2="si",IF(C984=VALUE(REPORTE!C$22),IF(SUM(DG985:DG$1993),CONCATENATE(INT(B984),", "),INT(B984)),""),IF(C984=VALUE(REPORTE!C$21),IF(SUM(DG985:DG$1993),CONCATENATE(INT(B984),", "),INT(B984)),""))</f>
        <v>#VALUE!</v>
      </c>
      <c r="DK984" s="5"/>
      <c r="DL984" s="5"/>
      <c r="DM984" s="5"/>
      <c r="DN984" s="5"/>
    </row>
    <row r="985" spans="1:118" x14ac:dyDescent="0.25">
      <c r="A985" s="4" t="str">
        <f t="shared" ca="1" si="186"/>
        <v/>
      </c>
      <c r="B985" s="3"/>
      <c r="D985" s="1" t="str">
        <f>IFERROR(INDEX('padron cfe'!B:B,MATCH(DATOS!C985,'padron cfe'!A:A,0),1),"")</f>
        <v/>
      </c>
      <c r="H985" s="5" t="str">
        <f>IF(F985="","",IFERROR(CONCATENATE("PEUA",VLOOKUP(ESTADO,REPORTE!AV$2:AW$33,2,0),DIDTRITO_FORM,CADER_FORM,IFERROR(INDEX(BS:BS,MATCH(DAY(F985),BR:BR,0),1),DAY(F985)),IFERROR(INDEX(BS:BS,MATCH(MONTH(F985),BR:BR,0),1),MONTH(F985)),YEAR(F985),G985),""))</f>
        <v/>
      </c>
      <c r="K985" s="2" t="str">
        <f>IFERROR(INDEX('padron cfe'!C:C,MATCH(DATOS!C985,'padron cfe'!A:A,0),1),"")</f>
        <v/>
      </c>
      <c r="L985" s="4" t="str">
        <f>IFERROR(IF(VLOOKUP(J985,J$2:L984,3,0)=0,"",VLOOKUP(J985,J$2:L984,3,0)),"")</f>
        <v/>
      </c>
      <c r="M985" s="4" t="str">
        <f>IFERROR(IF(VLOOKUP(J985,J$2:M984,4,0)=0,"",VLOOKUP(J985,J$2:M984,4,0)),"")</f>
        <v/>
      </c>
      <c r="Q985" s="5" t="str">
        <f t="shared" si="185"/>
        <v/>
      </c>
      <c r="S985"/>
      <c r="T985" s="2" t="str">
        <f>IFERROR(INDEX('padron cfe'!D:D,MATCH(DATOS!C985,'padron cfe'!A:A,0),1),"")</f>
        <v/>
      </c>
      <c r="Y985" s="3"/>
      <c r="AA985" s="4" t="str">
        <f t="shared" si="187"/>
        <v/>
      </c>
      <c r="AE985" s="2" t="str">
        <f>IFERROR(IF(INDEX(AE$1:AE984,MATCH(J985,J$1:J984,0),1)=0,"",INDEX(AE$1:AE984,MATCH(J985,J$1:J984,0),1)),"")</f>
        <v/>
      </c>
      <c r="AF985" s="2" t="str">
        <f>IFERROR(IF(INDEX(AF$1:AF984,MATCH(J985,J$1:J984,0),1)=0,"",INDEX(AF$1:AF984,MATCH(J985,J$1:J984,0),1)),"")</f>
        <v/>
      </c>
      <c r="AG985" s="2" t="str">
        <f>IFERROR(IF(INDEX(AG$1:AG984,MATCH(J985,J$1:J984,0),1)=0,"",INDEX(AG$1:AG984,MATCH(J985,J$1:J984,0),1)),"")</f>
        <v/>
      </c>
      <c r="AU985" s="7"/>
      <c r="AW985" s="66"/>
      <c r="AX985" s="66"/>
      <c r="AY985" s="66"/>
      <c r="AZ985" s="78"/>
      <c r="BA985" s="66"/>
      <c r="BB985" s="66"/>
      <c r="BC985" s="4"/>
      <c r="BD985" s="69"/>
      <c r="BG985" s="9"/>
      <c r="BM985" s="7" t="str">
        <f t="shared" ca="1" si="188"/>
        <v/>
      </c>
      <c r="BN985" s="75" t="str">
        <f t="shared" si="189"/>
        <v/>
      </c>
      <c r="BO985" s="75" t="str">
        <f t="shared" si="190"/>
        <v/>
      </c>
      <c r="BT985" s="5"/>
      <c r="BU985" s="4" t="str">
        <f>IF(IFERROR(VLOOKUP(C985,C986:C$1993,1,0),"")="","",COUNTIF(C:C,C985))</f>
        <v/>
      </c>
      <c r="BW985" s="5"/>
      <c r="BX985" s="5"/>
      <c r="BY985" s="5" t="str">
        <f>IF(B985="","",IF(BU985="",1+(MAX(BY$2:BY984)),""))</f>
        <v/>
      </c>
      <c r="BZ985" s="5" t="str">
        <f t="shared" si="191"/>
        <v/>
      </c>
      <c r="CA985" s="5" t="str">
        <f t="shared" si="192"/>
        <v/>
      </c>
      <c r="CB985" s="14" t="str">
        <f t="shared" si="193"/>
        <v/>
      </c>
      <c r="CC985" s="25"/>
      <c r="CE985" s="5" t="str">
        <f t="shared" si="195"/>
        <v/>
      </c>
      <c r="CG985" s="5"/>
      <c r="CH985" s="5" t="str">
        <f t="shared" si="194"/>
        <v/>
      </c>
      <c r="CI985" s="5" t="str">
        <f>IF(J985="","",IFERROR(IF(VLOOKUP(J985,J$2:J984,1,0)=0,"",""),J985))</f>
        <v/>
      </c>
      <c r="CJ985" s="22" t="str">
        <f>IF(CI985="","",(IFERROR(VLOOKUP(MID(CI985,1,1),$DA$2:DE$28,3,0),0)+IFERROR(VLOOKUP(MID(CI985,2,1),DA$2:DE$28,4,0),0)+IFERROR(VLOOKUP(MID(CI985,3,1),DA$2:DE$28,5,0),0)+(ROW(CI985)/1000000000000)))</f>
        <v/>
      </c>
      <c r="CK985" s="5"/>
      <c r="CL985" s="5">
        <v>984</v>
      </c>
      <c r="CM985" s="5" t="str">
        <f>IFERROR(VLOOKUP(CL985,CH$2:CI2061,2,0),"")</f>
        <v/>
      </c>
      <c r="CN985" s="5"/>
      <c r="CP985" s="5"/>
      <c r="DG985" s="5" t="e">
        <f>IF(REPORTE!AH$2="si",IF(C985=VALUE(REPORTE!C$22),IF(SUM(DG986:DG$1993),CONCATENATE(INT(B985),", "),INT(B985)),""),IF(C985=VALUE(REPORTE!C$21),IF(SUM(DG986:DG$1993),CONCATENATE(INT(B985),", "),INT(B985)),""))</f>
        <v>#VALUE!</v>
      </c>
      <c r="DK985" s="5"/>
      <c r="DL985" s="5"/>
      <c r="DM985" s="5"/>
      <c r="DN985" s="5"/>
    </row>
    <row r="986" spans="1:118" x14ac:dyDescent="0.25">
      <c r="A986" s="4" t="str">
        <f t="shared" ca="1" si="186"/>
        <v/>
      </c>
      <c r="B986" s="3"/>
      <c r="D986" s="1" t="str">
        <f>IFERROR(INDEX('padron cfe'!B:B,MATCH(DATOS!C986,'padron cfe'!A:A,0),1),"")</f>
        <v/>
      </c>
      <c r="H986" s="5" t="str">
        <f>IF(F986="","",IFERROR(CONCATENATE("PEUA",VLOOKUP(ESTADO,REPORTE!AV$2:AW$33,2,0),DIDTRITO_FORM,CADER_FORM,IFERROR(INDEX(BS:BS,MATCH(DAY(F986),BR:BR,0),1),DAY(F986)),IFERROR(INDEX(BS:BS,MATCH(MONTH(F986),BR:BR,0),1),MONTH(F986)),YEAR(F986),G986),""))</f>
        <v/>
      </c>
      <c r="K986" s="2" t="str">
        <f>IFERROR(INDEX('padron cfe'!C:C,MATCH(DATOS!C986,'padron cfe'!A:A,0),1),"")</f>
        <v/>
      </c>
      <c r="L986" s="4" t="str">
        <f>IFERROR(IF(VLOOKUP(J986,J$2:L985,3,0)=0,"",VLOOKUP(J986,J$2:L985,3,0)),"")</f>
        <v/>
      </c>
      <c r="M986" s="4" t="str">
        <f>IFERROR(IF(VLOOKUP(J986,J$2:M985,4,0)=0,"",VLOOKUP(J986,J$2:M985,4,0)),"")</f>
        <v/>
      </c>
      <c r="Q986" s="5" t="str">
        <f t="shared" si="185"/>
        <v/>
      </c>
      <c r="S986"/>
      <c r="T986" s="2" t="str">
        <f>IFERROR(INDEX('padron cfe'!D:D,MATCH(DATOS!C986,'padron cfe'!A:A,0),1),"")</f>
        <v/>
      </c>
      <c r="Y986" s="3"/>
      <c r="AA986" s="4" t="str">
        <f t="shared" si="187"/>
        <v/>
      </c>
      <c r="AE986" s="2" t="str">
        <f>IFERROR(IF(INDEX(AE$1:AE985,MATCH(J986,J$1:J985,0),1)=0,"",INDEX(AE$1:AE985,MATCH(J986,J$1:J985,0),1)),"")</f>
        <v/>
      </c>
      <c r="AF986" s="2" t="str">
        <f>IFERROR(IF(INDEX(AF$1:AF985,MATCH(J986,J$1:J985,0),1)=0,"",INDEX(AF$1:AF985,MATCH(J986,J$1:J985,0),1)),"")</f>
        <v/>
      </c>
      <c r="AG986" s="2" t="str">
        <f>IFERROR(IF(INDEX(AG$1:AG985,MATCH(J986,J$1:J985,0),1)=0,"",INDEX(AG$1:AG985,MATCH(J986,J$1:J985,0),1)),"")</f>
        <v/>
      </c>
      <c r="AU986" s="7"/>
      <c r="AW986" s="66"/>
      <c r="AX986" s="66"/>
      <c r="AY986" s="66"/>
      <c r="AZ986" s="78"/>
      <c r="BA986" s="66"/>
      <c r="BB986" s="66"/>
      <c r="BC986" s="4"/>
      <c r="BD986" s="69"/>
      <c r="BG986" s="9"/>
      <c r="BM986" s="7" t="str">
        <f t="shared" ca="1" si="188"/>
        <v/>
      </c>
      <c r="BN986" s="75" t="str">
        <f t="shared" si="189"/>
        <v/>
      </c>
      <c r="BO986" s="75" t="str">
        <f t="shared" si="190"/>
        <v/>
      </c>
      <c r="BT986" s="5"/>
      <c r="BU986" s="4" t="str">
        <f>IF(IFERROR(VLOOKUP(C986,C987:C$1993,1,0),"")="","",COUNTIF(C:C,C986))</f>
        <v/>
      </c>
      <c r="BW986" s="5"/>
      <c r="BX986" s="5"/>
      <c r="BY986" s="5" t="str">
        <f>IF(B986="","",IF(BU986="",1+(MAX(BY$2:BY985)),""))</f>
        <v/>
      </c>
      <c r="BZ986" s="5" t="str">
        <f t="shared" si="191"/>
        <v/>
      </c>
      <c r="CA986" s="5" t="str">
        <f t="shared" si="192"/>
        <v/>
      </c>
      <c r="CB986" s="14" t="str">
        <f t="shared" si="193"/>
        <v/>
      </c>
      <c r="CC986" s="25"/>
      <c r="CE986" s="5" t="str">
        <f t="shared" si="195"/>
        <v/>
      </c>
      <c r="CG986" s="5"/>
      <c r="CH986" s="5" t="str">
        <f t="shared" si="194"/>
        <v/>
      </c>
      <c r="CI986" s="5" t="str">
        <f>IF(J986="","",IFERROR(IF(VLOOKUP(J986,J$2:J985,1,0)=0,"",""),J986))</f>
        <v/>
      </c>
      <c r="CJ986" s="22" t="str">
        <f>IF(CI986="","",(IFERROR(VLOOKUP(MID(CI986,1,1),$DA$2:DE$28,3,0),0)+IFERROR(VLOOKUP(MID(CI986,2,1),DA$2:DE$28,4,0),0)+IFERROR(VLOOKUP(MID(CI986,3,1),DA$2:DE$28,5,0),0)+(ROW(CI986)/1000000000000)))</f>
        <v/>
      </c>
      <c r="CK986" s="5"/>
      <c r="CL986" s="5">
        <v>985</v>
      </c>
      <c r="CM986" s="5" t="str">
        <f>IFERROR(VLOOKUP(CL986,CH$2:CI2062,2,0),"")</f>
        <v/>
      </c>
      <c r="CN986" s="5"/>
      <c r="CP986" s="5"/>
      <c r="DG986" s="5" t="e">
        <f>IF(REPORTE!AH$2="si",IF(C986=VALUE(REPORTE!C$22),IF(SUM(DG987:DG$1993),CONCATENATE(INT(B986),", "),INT(B986)),""),IF(C986=VALUE(REPORTE!C$21),IF(SUM(DG987:DG$1993),CONCATENATE(INT(B986),", "),INT(B986)),""))</f>
        <v>#VALUE!</v>
      </c>
      <c r="DK986" s="5"/>
      <c r="DL986" s="5"/>
      <c r="DM986" s="5"/>
      <c r="DN986" s="5"/>
    </row>
    <row r="987" spans="1:118" x14ac:dyDescent="0.25">
      <c r="A987" s="4" t="str">
        <f t="shared" ca="1" si="186"/>
        <v/>
      </c>
      <c r="B987" s="3"/>
      <c r="D987" s="1" t="str">
        <f>IFERROR(INDEX('padron cfe'!B:B,MATCH(DATOS!C987,'padron cfe'!A:A,0),1),"")</f>
        <v/>
      </c>
      <c r="H987" s="5" t="str">
        <f>IF(F987="","",IFERROR(CONCATENATE("PEUA",VLOOKUP(ESTADO,REPORTE!AV$2:AW$33,2,0),DIDTRITO_FORM,CADER_FORM,IFERROR(INDEX(BS:BS,MATCH(DAY(F987),BR:BR,0),1),DAY(F987)),IFERROR(INDEX(BS:BS,MATCH(MONTH(F987),BR:BR,0),1),MONTH(F987)),YEAR(F987),G987),""))</f>
        <v/>
      </c>
      <c r="K987" s="2" t="str">
        <f>IFERROR(INDEX('padron cfe'!C:C,MATCH(DATOS!C987,'padron cfe'!A:A,0),1),"")</f>
        <v/>
      </c>
      <c r="L987" s="4" t="str">
        <f>IFERROR(IF(VLOOKUP(J987,J$2:L986,3,0)=0,"",VLOOKUP(J987,J$2:L986,3,0)),"")</f>
        <v/>
      </c>
      <c r="M987" s="4" t="str">
        <f>IFERROR(IF(VLOOKUP(J987,J$2:M986,4,0)=0,"",VLOOKUP(J987,J$2:M986,4,0)),"")</f>
        <v/>
      </c>
      <c r="Q987" s="5" t="str">
        <f t="shared" si="185"/>
        <v/>
      </c>
      <c r="S987"/>
      <c r="T987" s="2" t="str">
        <f>IFERROR(INDEX('padron cfe'!D:D,MATCH(DATOS!C987,'padron cfe'!A:A,0),1),"")</f>
        <v/>
      </c>
      <c r="Y987" s="3"/>
      <c r="AA987" s="4" t="str">
        <f t="shared" si="187"/>
        <v/>
      </c>
      <c r="AE987" s="2" t="str">
        <f>IFERROR(IF(INDEX(AE$1:AE986,MATCH(J987,J$1:J986,0),1)=0,"",INDEX(AE$1:AE986,MATCH(J987,J$1:J986,0),1)),"")</f>
        <v/>
      </c>
      <c r="AF987" s="2" t="str">
        <f>IFERROR(IF(INDEX(AF$1:AF986,MATCH(J987,J$1:J986,0),1)=0,"",INDEX(AF$1:AF986,MATCH(J987,J$1:J986,0),1)),"")</f>
        <v/>
      </c>
      <c r="AG987" s="2" t="str">
        <f>IFERROR(IF(INDEX(AG$1:AG986,MATCH(J987,J$1:J986,0),1)=0,"",INDEX(AG$1:AG986,MATCH(J987,J$1:J986,0),1)),"")</f>
        <v/>
      </c>
      <c r="AU987" s="7"/>
      <c r="AW987" s="66"/>
      <c r="AX987" s="66"/>
      <c r="AY987" s="66"/>
      <c r="AZ987" s="78"/>
      <c r="BA987" s="66"/>
      <c r="BB987" s="66"/>
      <c r="BC987" s="4"/>
      <c r="BD987" s="69"/>
      <c r="BG987" s="9"/>
      <c r="BM987" s="7" t="str">
        <f t="shared" ca="1" si="188"/>
        <v/>
      </c>
      <c r="BN987" s="75" t="str">
        <f t="shared" si="189"/>
        <v/>
      </c>
      <c r="BO987" s="75" t="str">
        <f t="shared" si="190"/>
        <v/>
      </c>
      <c r="BT987" s="5"/>
      <c r="BU987" s="4" t="str">
        <f>IF(IFERROR(VLOOKUP(C987,C988:C$1993,1,0),"")="","",COUNTIF(C:C,C987))</f>
        <v/>
      </c>
      <c r="BW987" s="5"/>
      <c r="BX987" s="5"/>
      <c r="BY987" s="5" t="str">
        <f>IF(B987="","",IF(BU987="",1+(MAX(BY$2:BY986)),""))</f>
        <v/>
      </c>
      <c r="BZ987" s="5" t="str">
        <f t="shared" si="191"/>
        <v/>
      </c>
      <c r="CA987" s="5" t="str">
        <f t="shared" si="192"/>
        <v/>
      </c>
      <c r="CB987" s="14" t="str">
        <f t="shared" si="193"/>
        <v/>
      </c>
      <c r="CC987" s="25"/>
      <c r="CE987" s="5" t="str">
        <f t="shared" si="195"/>
        <v/>
      </c>
      <c r="CG987" s="5"/>
      <c r="CH987" s="5" t="str">
        <f t="shared" si="194"/>
        <v/>
      </c>
      <c r="CI987" s="5" t="str">
        <f>IF(J987="","",IFERROR(IF(VLOOKUP(J987,J$2:J986,1,0)=0,"",""),J987))</f>
        <v/>
      </c>
      <c r="CJ987" s="22" t="str">
        <f>IF(CI987="","",(IFERROR(VLOOKUP(MID(CI987,1,1),$DA$2:DE$28,3,0),0)+IFERROR(VLOOKUP(MID(CI987,2,1),DA$2:DE$28,4,0),0)+IFERROR(VLOOKUP(MID(CI987,3,1),DA$2:DE$28,5,0),0)+(ROW(CI987)/1000000000000)))</f>
        <v/>
      </c>
      <c r="CK987" s="5"/>
      <c r="CL987" s="5">
        <v>986</v>
      </c>
      <c r="CM987" s="5" t="str">
        <f>IFERROR(VLOOKUP(CL987,CH$2:CI2063,2,0),"")</f>
        <v/>
      </c>
      <c r="CN987" s="5"/>
      <c r="CP987" s="5"/>
      <c r="DG987" s="5" t="e">
        <f>IF(REPORTE!AH$2="si",IF(C987=VALUE(REPORTE!C$22),IF(SUM(DG988:DG$1993),CONCATENATE(INT(B987),", "),INT(B987)),""),IF(C987=VALUE(REPORTE!C$21),IF(SUM(DG988:DG$1993),CONCATENATE(INT(B987),", "),INT(B987)),""))</f>
        <v>#VALUE!</v>
      </c>
      <c r="DK987" s="5"/>
      <c r="DL987" s="5"/>
      <c r="DM987" s="5"/>
      <c r="DN987" s="5"/>
    </row>
    <row r="988" spans="1:118" x14ac:dyDescent="0.25">
      <c r="A988" s="4" t="str">
        <f t="shared" ca="1" si="186"/>
        <v/>
      </c>
      <c r="B988" s="3"/>
      <c r="D988" s="1" t="str">
        <f>IFERROR(INDEX('padron cfe'!B:B,MATCH(DATOS!C988,'padron cfe'!A:A,0),1),"")</f>
        <v/>
      </c>
      <c r="H988" s="5" t="str">
        <f>IF(F988="","",IFERROR(CONCATENATE("PEUA",VLOOKUP(ESTADO,REPORTE!AV$2:AW$33,2,0),DIDTRITO_FORM,CADER_FORM,IFERROR(INDEX(BS:BS,MATCH(DAY(F988),BR:BR,0),1),DAY(F988)),IFERROR(INDEX(BS:BS,MATCH(MONTH(F988),BR:BR,0),1),MONTH(F988)),YEAR(F988),G988),""))</f>
        <v/>
      </c>
      <c r="K988" s="2" t="str">
        <f>IFERROR(INDEX('padron cfe'!C:C,MATCH(DATOS!C988,'padron cfe'!A:A,0),1),"")</f>
        <v/>
      </c>
      <c r="L988" s="4" t="str">
        <f>IFERROR(IF(VLOOKUP(J988,J$2:L987,3,0)=0,"",VLOOKUP(J988,J$2:L987,3,0)),"")</f>
        <v/>
      </c>
      <c r="M988" s="4" t="str">
        <f>IFERROR(IF(VLOOKUP(J988,J$2:M987,4,0)=0,"",VLOOKUP(J988,J$2:M987,4,0)),"")</f>
        <v/>
      </c>
      <c r="Q988" s="5" t="str">
        <f t="shared" si="185"/>
        <v/>
      </c>
      <c r="S988"/>
      <c r="T988" s="2" t="str">
        <f>IFERROR(INDEX('padron cfe'!D:D,MATCH(DATOS!C988,'padron cfe'!A:A,0),1),"")</f>
        <v/>
      </c>
      <c r="Y988" s="3"/>
      <c r="AA988" s="4" t="str">
        <f t="shared" si="187"/>
        <v/>
      </c>
      <c r="AE988" s="2" t="str">
        <f>IFERROR(IF(INDEX(AE$1:AE987,MATCH(J988,J$1:J987,0),1)=0,"",INDEX(AE$1:AE987,MATCH(J988,J$1:J987,0),1)),"")</f>
        <v/>
      </c>
      <c r="AF988" s="2" t="str">
        <f>IFERROR(IF(INDEX(AF$1:AF987,MATCH(J988,J$1:J987,0),1)=0,"",INDEX(AF$1:AF987,MATCH(J988,J$1:J987,0),1)),"")</f>
        <v/>
      </c>
      <c r="AG988" s="2" t="str">
        <f>IFERROR(IF(INDEX(AG$1:AG987,MATCH(J988,J$1:J987,0),1)=0,"",INDEX(AG$1:AG987,MATCH(J988,J$1:J987,0),1)),"")</f>
        <v/>
      </c>
      <c r="AU988" s="7"/>
      <c r="AW988" s="66"/>
      <c r="AX988" s="66"/>
      <c r="AY988" s="66"/>
      <c r="AZ988" s="78"/>
      <c r="BA988" s="66"/>
      <c r="BB988" s="66"/>
      <c r="BC988" s="4"/>
      <c r="BD988" s="69"/>
      <c r="BG988" s="9"/>
      <c r="BM988" s="7" t="str">
        <f t="shared" ca="1" si="188"/>
        <v/>
      </c>
      <c r="BN988" s="75" t="str">
        <f t="shared" si="189"/>
        <v/>
      </c>
      <c r="BO988" s="75" t="str">
        <f t="shared" si="190"/>
        <v/>
      </c>
      <c r="BT988" s="5"/>
      <c r="BU988" s="4" t="str">
        <f>IF(IFERROR(VLOOKUP(C988,C989:C$1993,1,0),"")="","",COUNTIF(C:C,C988))</f>
        <v/>
      </c>
      <c r="BW988" s="5"/>
      <c r="BX988" s="5"/>
      <c r="BY988" s="5" t="str">
        <f>IF(B988="","",IF(BU988="",1+(MAX(BY$2:BY987)),""))</f>
        <v/>
      </c>
      <c r="BZ988" s="5" t="str">
        <f t="shared" si="191"/>
        <v/>
      </c>
      <c r="CA988" s="5" t="str">
        <f t="shared" si="192"/>
        <v/>
      </c>
      <c r="CB988" s="14" t="str">
        <f t="shared" si="193"/>
        <v/>
      </c>
      <c r="CC988" s="25"/>
      <c r="CE988" s="5" t="str">
        <f t="shared" si="195"/>
        <v/>
      </c>
      <c r="CG988" s="5"/>
      <c r="CH988" s="5" t="str">
        <f t="shared" si="194"/>
        <v/>
      </c>
      <c r="CI988" s="5" t="str">
        <f>IF(J988="","",IFERROR(IF(VLOOKUP(J988,J$2:J987,1,0)=0,"",""),J988))</f>
        <v/>
      </c>
      <c r="CJ988" s="22" t="str">
        <f>IF(CI988="","",(IFERROR(VLOOKUP(MID(CI988,1,1),$DA$2:DE$28,3,0),0)+IFERROR(VLOOKUP(MID(CI988,2,1),DA$2:DE$28,4,0),0)+IFERROR(VLOOKUP(MID(CI988,3,1),DA$2:DE$28,5,0),0)+(ROW(CI988)/1000000000000)))</f>
        <v/>
      </c>
      <c r="CK988" s="5"/>
      <c r="CL988" s="5">
        <v>987</v>
      </c>
      <c r="CM988" s="5" t="str">
        <f>IFERROR(VLOOKUP(CL988,CH$2:CI2064,2,0),"")</f>
        <v/>
      </c>
      <c r="CN988" s="5"/>
      <c r="CP988" s="5"/>
      <c r="DG988" s="5" t="e">
        <f>IF(REPORTE!AH$2="si",IF(C988=VALUE(REPORTE!C$22),IF(SUM(DG989:DG$1993),CONCATENATE(INT(B988),", "),INT(B988)),""),IF(C988=VALUE(REPORTE!C$21),IF(SUM(DG989:DG$1993),CONCATENATE(INT(B988),", "),INT(B988)),""))</f>
        <v>#VALUE!</v>
      </c>
      <c r="DK988" s="5"/>
      <c r="DL988" s="5"/>
      <c r="DM988" s="5"/>
      <c r="DN988" s="5"/>
    </row>
    <row r="989" spans="1:118" x14ac:dyDescent="0.25">
      <c r="A989" s="4" t="str">
        <f t="shared" ca="1" si="186"/>
        <v/>
      </c>
      <c r="B989" s="3"/>
      <c r="D989" s="1" t="str">
        <f>IFERROR(INDEX('padron cfe'!B:B,MATCH(DATOS!C989,'padron cfe'!A:A,0),1),"")</f>
        <v/>
      </c>
      <c r="H989" s="5" t="str">
        <f>IF(F989="","",IFERROR(CONCATENATE("PEUA",VLOOKUP(ESTADO,REPORTE!AV$2:AW$33,2,0),DIDTRITO_FORM,CADER_FORM,IFERROR(INDEX(BS:BS,MATCH(DAY(F989),BR:BR,0),1),DAY(F989)),IFERROR(INDEX(BS:BS,MATCH(MONTH(F989),BR:BR,0),1),MONTH(F989)),YEAR(F989),G989),""))</f>
        <v/>
      </c>
      <c r="K989" s="2" t="str">
        <f>IFERROR(INDEX('padron cfe'!C:C,MATCH(DATOS!C989,'padron cfe'!A:A,0),1),"")</f>
        <v/>
      </c>
      <c r="L989" s="4" t="str">
        <f>IFERROR(IF(VLOOKUP(J989,J$2:L988,3,0)=0,"",VLOOKUP(J989,J$2:L988,3,0)),"")</f>
        <v/>
      </c>
      <c r="M989" s="4" t="str">
        <f>IFERROR(IF(VLOOKUP(J989,J$2:M988,4,0)=0,"",VLOOKUP(J989,J$2:M988,4,0)),"")</f>
        <v/>
      </c>
      <c r="Q989" s="5" t="str">
        <f t="shared" si="185"/>
        <v/>
      </c>
      <c r="S989"/>
      <c r="T989" s="2" t="str">
        <f>IFERROR(INDEX('padron cfe'!D:D,MATCH(DATOS!C989,'padron cfe'!A:A,0),1),"")</f>
        <v/>
      </c>
      <c r="Y989" s="3"/>
      <c r="AA989" s="4" t="str">
        <f t="shared" si="187"/>
        <v/>
      </c>
      <c r="AE989" s="2" t="str">
        <f>IFERROR(IF(INDEX(AE$1:AE988,MATCH(J989,J$1:J988,0),1)=0,"",INDEX(AE$1:AE988,MATCH(J989,J$1:J988,0),1)),"")</f>
        <v/>
      </c>
      <c r="AF989" s="2" t="str">
        <f>IFERROR(IF(INDEX(AF$1:AF988,MATCH(J989,J$1:J988,0),1)=0,"",INDEX(AF$1:AF988,MATCH(J989,J$1:J988,0),1)),"")</f>
        <v/>
      </c>
      <c r="AG989" s="2" t="str">
        <f>IFERROR(IF(INDEX(AG$1:AG988,MATCH(J989,J$1:J988,0),1)=0,"",INDEX(AG$1:AG988,MATCH(J989,J$1:J988,0),1)),"")</f>
        <v/>
      </c>
      <c r="AU989" s="7"/>
      <c r="AW989" s="66"/>
      <c r="AX989" s="66"/>
      <c r="AY989" s="66"/>
      <c r="AZ989" s="78"/>
      <c r="BA989" s="66"/>
      <c r="BB989" s="66"/>
      <c r="BC989" s="4"/>
      <c r="BD989" s="69"/>
      <c r="BG989" s="9"/>
      <c r="BM989" s="7" t="str">
        <f t="shared" ca="1" si="188"/>
        <v/>
      </c>
      <c r="BN989" s="75" t="str">
        <f t="shared" si="189"/>
        <v/>
      </c>
      <c r="BO989" s="75" t="str">
        <f t="shared" si="190"/>
        <v/>
      </c>
      <c r="BT989" s="5"/>
      <c r="BU989" s="4" t="str">
        <f>IF(IFERROR(VLOOKUP(C989,C990:C$1993,1,0),"")="","",COUNTIF(C:C,C989))</f>
        <v/>
      </c>
      <c r="BW989" s="5"/>
      <c r="BX989" s="5"/>
      <c r="BY989" s="5" t="str">
        <f>IF(B989="","",IF(BU989="",1+(MAX(BY$2:BY988)),""))</f>
        <v/>
      </c>
      <c r="BZ989" s="5" t="str">
        <f t="shared" si="191"/>
        <v/>
      </c>
      <c r="CA989" s="5" t="str">
        <f t="shared" si="192"/>
        <v/>
      </c>
      <c r="CB989" s="14" t="str">
        <f t="shared" si="193"/>
        <v/>
      </c>
      <c r="CC989" s="25"/>
      <c r="CE989" s="5" t="str">
        <f t="shared" si="195"/>
        <v/>
      </c>
      <c r="CG989" s="5"/>
      <c r="CH989" s="5" t="str">
        <f t="shared" si="194"/>
        <v/>
      </c>
      <c r="CI989" s="5" t="str">
        <f>IF(J989="","",IFERROR(IF(VLOOKUP(J989,J$2:J988,1,0)=0,"",""),J989))</f>
        <v/>
      </c>
      <c r="CJ989" s="22" t="str">
        <f>IF(CI989="","",(IFERROR(VLOOKUP(MID(CI989,1,1),$DA$2:DE$28,3,0),0)+IFERROR(VLOOKUP(MID(CI989,2,1),DA$2:DE$28,4,0),0)+IFERROR(VLOOKUP(MID(CI989,3,1),DA$2:DE$28,5,0),0)+(ROW(CI989)/1000000000000)))</f>
        <v/>
      </c>
      <c r="CK989" s="5"/>
      <c r="CL989" s="5">
        <v>988</v>
      </c>
      <c r="CM989" s="5" t="str">
        <f>IFERROR(VLOOKUP(CL989,CH$2:CI2065,2,0),"")</f>
        <v/>
      </c>
      <c r="CN989" s="5"/>
      <c r="CP989" s="5"/>
      <c r="DG989" s="5" t="e">
        <f>IF(REPORTE!AH$2="si",IF(C989=VALUE(REPORTE!C$22),IF(SUM(DG990:DG$1993),CONCATENATE(INT(B989),", "),INT(B989)),""),IF(C989=VALUE(REPORTE!C$21),IF(SUM(DG990:DG$1993),CONCATENATE(INT(B989),", "),INT(B989)),""))</f>
        <v>#VALUE!</v>
      </c>
      <c r="DK989" s="5"/>
      <c r="DL989" s="5"/>
      <c r="DM989" s="5"/>
      <c r="DN989" s="5"/>
    </row>
    <row r="990" spans="1:118" x14ac:dyDescent="0.25">
      <c r="A990" s="4" t="str">
        <f t="shared" ca="1" si="186"/>
        <v/>
      </c>
      <c r="B990" s="3"/>
      <c r="D990" s="1" t="str">
        <f>IFERROR(INDEX('padron cfe'!B:B,MATCH(DATOS!C990,'padron cfe'!A:A,0),1),"")</f>
        <v/>
      </c>
      <c r="H990" s="5" t="str">
        <f>IF(F990="","",IFERROR(CONCATENATE("PEUA",VLOOKUP(ESTADO,REPORTE!AV$2:AW$33,2,0),DIDTRITO_FORM,CADER_FORM,IFERROR(INDEX(BS:BS,MATCH(DAY(F990),BR:BR,0),1),DAY(F990)),IFERROR(INDEX(BS:BS,MATCH(MONTH(F990),BR:BR,0),1),MONTH(F990)),YEAR(F990),G990),""))</f>
        <v/>
      </c>
      <c r="K990" s="2" t="str">
        <f>IFERROR(INDEX('padron cfe'!C:C,MATCH(DATOS!C990,'padron cfe'!A:A,0),1),"")</f>
        <v/>
      </c>
      <c r="L990" s="4" t="str">
        <f>IFERROR(IF(VLOOKUP(J990,J$2:L989,3,0)=0,"",VLOOKUP(J990,J$2:L989,3,0)),"")</f>
        <v/>
      </c>
      <c r="M990" s="4" t="str">
        <f>IFERROR(IF(VLOOKUP(J990,J$2:M989,4,0)=0,"",VLOOKUP(J990,J$2:M989,4,0)),"")</f>
        <v/>
      </c>
      <c r="Q990" s="5" t="str">
        <f t="shared" si="185"/>
        <v/>
      </c>
      <c r="S990"/>
      <c r="T990" s="2" t="str">
        <f>IFERROR(INDEX('padron cfe'!D:D,MATCH(DATOS!C990,'padron cfe'!A:A,0),1),"")</f>
        <v/>
      </c>
      <c r="Y990" s="3"/>
      <c r="AA990" s="4" t="str">
        <f t="shared" si="187"/>
        <v/>
      </c>
      <c r="AE990" s="2" t="str">
        <f>IFERROR(IF(INDEX(AE$1:AE989,MATCH(J990,J$1:J989,0),1)=0,"",INDEX(AE$1:AE989,MATCH(J990,J$1:J989,0),1)),"")</f>
        <v/>
      </c>
      <c r="AF990" s="2" t="str">
        <f>IFERROR(IF(INDEX(AF$1:AF989,MATCH(J990,J$1:J989,0),1)=0,"",INDEX(AF$1:AF989,MATCH(J990,J$1:J989,0),1)),"")</f>
        <v/>
      </c>
      <c r="AG990" s="2" t="str">
        <f>IFERROR(IF(INDEX(AG$1:AG989,MATCH(J990,J$1:J989,0),1)=0,"",INDEX(AG$1:AG989,MATCH(J990,J$1:J989,0),1)),"")</f>
        <v/>
      </c>
      <c r="AU990" s="7"/>
      <c r="AW990" s="66"/>
      <c r="AX990" s="66"/>
      <c r="AY990" s="66"/>
      <c r="AZ990" s="78"/>
      <c r="BA990" s="66"/>
      <c r="BB990" s="66"/>
      <c r="BC990" s="4"/>
      <c r="BD990" s="69"/>
      <c r="BG990" s="9"/>
      <c r="BM990" s="7" t="str">
        <f t="shared" ca="1" si="188"/>
        <v/>
      </c>
      <c r="BN990" s="75" t="str">
        <f t="shared" si="189"/>
        <v/>
      </c>
      <c r="BO990" s="75" t="str">
        <f t="shared" si="190"/>
        <v/>
      </c>
      <c r="BT990" s="5"/>
      <c r="BU990" s="4" t="str">
        <f>IF(IFERROR(VLOOKUP(C990,C991:C$1993,1,0),"")="","",COUNTIF(C:C,C990))</f>
        <v/>
      </c>
      <c r="BW990" s="5"/>
      <c r="BX990" s="5"/>
      <c r="BY990" s="5" t="str">
        <f>IF(B990="","",IF(BU990="",1+(MAX(BY$2:BY989)),""))</f>
        <v/>
      </c>
      <c r="BZ990" s="5" t="str">
        <f t="shared" si="191"/>
        <v/>
      </c>
      <c r="CA990" s="5" t="str">
        <f t="shared" si="192"/>
        <v/>
      </c>
      <c r="CB990" s="14" t="str">
        <f t="shared" si="193"/>
        <v/>
      </c>
      <c r="CC990" s="25"/>
      <c r="CE990" s="5" t="str">
        <f t="shared" si="195"/>
        <v/>
      </c>
      <c r="CG990" s="5"/>
      <c r="CH990" s="5" t="str">
        <f t="shared" si="194"/>
        <v/>
      </c>
      <c r="CI990" s="5" t="str">
        <f>IF(J990="","",IFERROR(IF(VLOOKUP(J990,J$2:J989,1,0)=0,"",""),J990))</f>
        <v/>
      </c>
      <c r="CJ990" s="22" t="str">
        <f>IF(CI990="","",(IFERROR(VLOOKUP(MID(CI990,1,1),$DA$2:DE$28,3,0),0)+IFERROR(VLOOKUP(MID(CI990,2,1),DA$2:DE$28,4,0),0)+IFERROR(VLOOKUP(MID(CI990,3,1),DA$2:DE$28,5,0),0)+(ROW(CI990)/1000000000000)))</f>
        <v/>
      </c>
      <c r="CK990" s="5"/>
      <c r="CL990" s="5">
        <v>989</v>
      </c>
      <c r="CM990" s="5" t="str">
        <f>IFERROR(VLOOKUP(CL990,CH$2:CI2066,2,0),"")</f>
        <v/>
      </c>
      <c r="CN990" s="5"/>
      <c r="CP990" s="5"/>
      <c r="DG990" s="5" t="e">
        <f>IF(REPORTE!AH$2="si",IF(C990=VALUE(REPORTE!C$22),IF(SUM(DG991:DG$1993),CONCATENATE(INT(B990),", "),INT(B990)),""),IF(C990=VALUE(REPORTE!C$21),IF(SUM(DG991:DG$1993),CONCATENATE(INT(B990),", "),INT(B990)),""))</f>
        <v>#VALUE!</v>
      </c>
      <c r="DK990" s="5"/>
      <c r="DL990" s="5"/>
      <c r="DM990" s="5"/>
      <c r="DN990" s="5"/>
    </row>
    <row r="991" spans="1:118" x14ac:dyDescent="0.25">
      <c r="A991" s="4" t="str">
        <f t="shared" ca="1" si="186"/>
        <v/>
      </c>
      <c r="B991" s="3"/>
      <c r="D991" s="1" t="str">
        <f>IFERROR(INDEX('padron cfe'!B:B,MATCH(DATOS!C991,'padron cfe'!A:A,0),1),"")</f>
        <v/>
      </c>
      <c r="H991" s="5" t="str">
        <f>IF(F991="","",IFERROR(CONCATENATE("PEUA",VLOOKUP(ESTADO,REPORTE!AV$2:AW$33,2,0),DIDTRITO_FORM,CADER_FORM,IFERROR(INDEX(BS:BS,MATCH(DAY(F991),BR:BR,0),1),DAY(F991)),IFERROR(INDEX(BS:BS,MATCH(MONTH(F991),BR:BR,0),1),MONTH(F991)),YEAR(F991),G991),""))</f>
        <v/>
      </c>
      <c r="K991" s="2" t="str">
        <f>IFERROR(INDEX('padron cfe'!C:C,MATCH(DATOS!C991,'padron cfe'!A:A,0),1),"")</f>
        <v/>
      </c>
      <c r="L991" s="4" t="str">
        <f>IFERROR(IF(VLOOKUP(J991,J$2:L990,3,0)=0,"",VLOOKUP(J991,J$2:L990,3,0)),"")</f>
        <v/>
      </c>
      <c r="M991" s="4" t="str">
        <f>IFERROR(IF(VLOOKUP(J991,J$2:M990,4,0)=0,"",VLOOKUP(J991,J$2:M990,4,0)),"")</f>
        <v/>
      </c>
      <c r="Q991" s="5" t="str">
        <f t="shared" si="185"/>
        <v/>
      </c>
      <c r="S991"/>
      <c r="T991" s="2" t="str">
        <f>IFERROR(INDEX('padron cfe'!D:D,MATCH(DATOS!C991,'padron cfe'!A:A,0),1),"")</f>
        <v/>
      </c>
      <c r="Y991" s="3"/>
      <c r="AA991" s="4" t="str">
        <f t="shared" si="187"/>
        <v/>
      </c>
      <c r="AE991" s="2" t="str">
        <f>IFERROR(IF(INDEX(AE$1:AE990,MATCH(J991,J$1:J990,0),1)=0,"",INDEX(AE$1:AE990,MATCH(J991,J$1:J990,0),1)),"")</f>
        <v/>
      </c>
      <c r="AF991" s="2" t="str">
        <f>IFERROR(IF(INDEX(AF$1:AF990,MATCH(J991,J$1:J990,0),1)=0,"",INDEX(AF$1:AF990,MATCH(J991,J$1:J990,0),1)),"")</f>
        <v/>
      </c>
      <c r="AG991" s="2" t="str">
        <f>IFERROR(IF(INDEX(AG$1:AG990,MATCH(J991,J$1:J990,0),1)=0,"",INDEX(AG$1:AG990,MATCH(J991,J$1:J990,0),1)),"")</f>
        <v/>
      </c>
      <c r="AU991" s="7"/>
      <c r="AW991" s="66"/>
      <c r="AX991" s="66"/>
      <c r="AY991" s="66"/>
      <c r="AZ991" s="78"/>
      <c r="BA991" s="66"/>
      <c r="BB991" s="66"/>
      <c r="BC991" s="4"/>
      <c r="BD991" s="69"/>
      <c r="BG991" s="9"/>
      <c r="BM991" s="7" t="str">
        <f t="shared" ca="1" si="188"/>
        <v/>
      </c>
      <c r="BN991" s="75" t="str">
        <f t="shared" si="189"/>
        <v/>
      </c>
      <c r="BO991" s="75" t="str">
        <f t="shared" si="190"/>
        <v/>
      </c>
      <c r="BT991" s="5"/>
      <c r="BU991" s="4" t="str">
        <f>IF(IFERROR(VLOOKUP(C991,C992:C$1993,1,0),"")="","",COUNTIF(C:C,C991))</f>
        <v/>
      </c>
      <c r="BW991" s="5"/>
      <c r="BX991" s="5"/>
      <c r="BY991" s="5" t="str">
        <f>IF(B991="","",IF(BU991="",1+(MAX(BY$2:BY990)),""))</f>
        <v/>
      </c>
      <c r="BZ991" s="5" t="str">
        <f t="shared" si="191"/>
        <v/>
      </c>
      <c r="CA991" s="5" t="str">
        <f t="shared" si="192"/>
        <v/>
      </c>
      <c r="CB991" s="14" t="str">
        <f t="shared" si="193"/>
        <v/>
      </c>
      <c r="CC991" s="25"/>
      <c r="CE991" s="5" t="str">
        <f t="shared" si="195"/>
        <v/>
      </c>
      <c r="CG991" s="5"/>
      <c r="CH991" s="5" t="str">
        <f t="shared" si="194"/>
        <v/>
      </c>
      <c r="CI991" s="5" t="str">
        <f>IF(J991="","",IFERROR(IF(VLOOKUP(J991,J$2:J990,1,0)=0,"",""),J991))</f>
        <v/>
      </c>
      <c r="CJ991" s="22" t="str">
        <f>IF(CI991="","",(IFERROR(VLOOKUP(MID(CI991,1,1),$DA$2:DE$28,3,0),0)+IFERROR(VLOOKUP(MID(CI991,2,1),DA$2:DE$28,4,0),0)+IFERROR(VLOOKUP(MID(CI991,3,1),DA$2:DE$28,5,0),0)+(ROW(CI991)/1000000000000)))</f>
        <v/>
      </c>
      <c r="CK991" s="5"/>
      <c r="CL991" s="5">
        <v>990</v>
      </c>
      <c r="CM991" s="5" t="str">
        <f>IFERROR(VLOOKUP(CL991,CH$2:CI2067,2,0),"")</f>
        <v/>
      </c>
      <c r="CN991" s="5"/>
      <c r="CP991" s="5"/>
      <c r="DG991" s="5" t="e">
        <f>IF(REPORTE!AH$2="si",IF(C991=VALUE(REPORTE!C$22),IF(SUM(DG992:DG$1993),CONCATENATE(INT(B991),", "),INT(B991)),""),IF(C991=VALUE(REPORTE!C$21),IF(SUM(DG992:DG$1993),CONCATENATE(INT(B991),", "),INT(B991)),""))</f>
        <v>#VALUE!</v>
      </c>
      <c r="DK991" s="5"/>
      <c r="DL991" s="5"/>
      <c r="DM991" s="5"/>
      <c r="DN991" s="5"/>
    </row>
    <row r="992" spans="1:118" x14ac:dyDescent="0.25">
      <c r="A992" s="4" t="str">
        <f t="shared" ca="1" si="186"/>
        <v/>
      </c>
      <c r="B992" s="3"/>
      <c r="D992" s="1" t="str">
        <f>IFERROR(INDEX('padron cfe'!B:B,MATCH(DATOS!C992,'padron cfe'!A:A,0),1),"")</f>
        <v/>
      </c>
      <c r="H992" s="5" t="str">
        <f>IF(F992="","",IFERROR(CONCATENATE("PEUA",VLOOKUP(ESTADO,REPORTE!AV$2:AW$33,2,0),DIDTRITO_FORM,CADER_FORM,IFERROR(INDEX(BS:BS,MATCH(DAY(F992),BR:BR,0),1),DAY(F992)),IFERROR(INDEX(BS:BS,MATCH(MONTH(F992),BR:BR,0),1),MONTH(F992)),YEAR(F992),G992),""))</f>
        <v/>
      </c>
      <c r="K992" s="2" t="str">
        <f>IFERROR(INDEX('padron cfe'!C:C,MATCH(DATOS!C992,'padron cfe'!A:A,0),1),"")</f>
        <v/>
      </c>
      <c r="L992" s="4" t="str">
        <f>IFERROR(IF(VLOOKUP(J992,J$2:L991,3,0)=0,"",VLOOKUP(J992,J$2:L991,3,0)),"")</f>
        <v/>
      </c>
      <c r="M992" s="4" t="str">
        <f>IFERROR(IF(VLOOKUP(J992,J$2:M991,4,0)=0,"",VLOOKUP(J992,J$2:M991,4,0)),"")</f>
        <v/>
      </c>
      <c r="Q992" s="5" t="str">
        <f t="shared" si="185"/>
        <v/>
      </c>
      <c r="S992"/>
      <c r="T992" s="2" t="str">
        <f>IFERROR(INDEX('padron cfe'!D:D,MATCH(DATOS!C992,'padron cfe'!A:A,0),1),"")</f>
        <v/>
      </c>
      <c r="Y992" s="3"/>
      <c r="AA992" s="4" t="str">
        <f t="shared" si="187"/>
        <v/>
      </c>
      <c r="AE992" s="2" t="str">
        <f>IFERROR(IF(INDEX(AE$1:AE991,MATCH(J992,J$1:J991,0),1)=0,"",INDEX(AE$1:AE991,MATCH(J992,J$1:J991,0),1)),"")</f>
        <v/>
      </c>
      <c r="AF992" s="2" t="str">
        <f>IFERROR(IF(INDEX(AF$1:AF991,MATCH(J992,J$1:J991,0),1)=0,"",INDEX(AF$1:AF991,MATCH(J992,J$1:J991,0),1)),"")</f>
        <v/>
      </c>
      <c r="AG992" s="2" t="str">
        <f>IFERROR(IF(INDEX(AG$1:AG991,MATCH(J992,J$1:J991,0),1)=0,"",INDEX(AG$1:AG991,MATCH(J992,J$1:J991,0),1)),"")</f>
        <v/>
      </c>
      <c r="AU992" s="7"/>
      <c r="AW992" s="66"/>
      <c r="AX992" s="66"/>
      <c r="AY992" s="66"/>
      <c r="AZ992" s="78"/>
      <c r="BA992" s="66"/>
      <c r="BB992" s="66"/>
      <c r="BC992" s="4"/>
      <c r="BD992" s="69"/>
      <c r="BG992" s="9"/>
      <c r="BM992" s="7" t="str">
        <f t="shared" ca="1" si="188"/>
        <v/>
      </c>
      <c r="BN992" s="75" t="str">
        <f t="shared" si="189"/>
        <v/>
      </c>
      <c r="BO992" s="75" t="str">
        <f t="shared" si="190"/>
        <v/>
      </c>
      <c r="BT992" s="5"/>
      <c r="BU992" s="4" t="str">
        <f>IF(IFERROR(VLOOKUP(C992,C993:C$1993,1,0),"")="","",COUNTIF(C:C,C992))</f>
        <v/>
      </c>
      <c r="BW992" s="5"/>
      <c r="BX992" s="5"/>
      <c r="BY992" s="5" t="str">
        <f>IF(B992="","",IF(BU992="",1+(MAX(BY$2:BY991)),""))</f>
        <v/>
      </c>
      <c r="BZ992" s="5" t="str">
        <f t="shared" si="191"/>
        <v/>
      </c>
      <c r="CA992" s="5" t="str">
        <f t="shared" si="192"/>
        <v/>
      </c>
      <c r="CB992" s="14" t="str">
        <f t="shared" si="193"/>
        <v/>
      </c>
      <c r="CC992" s="25"/>
      <c r="CE992" s="5" t="str">
        <f t="shared" si="195"/>
        <v/>
      </c>
      <c r="CG992" s="5"/>
      <c r="CH992" s="5" t="str">
        <f t="shared" si="194"/>
        <v/>
      </c>
      <c r="CI992" s="5" t="str">
        <f>IF(J992="","",IFERROR(IF(VLOOKUP(J992,J$2:J991,1,0)=0,"",""),J992))</f>
        <v/>
      </c>
      <c r="CJ992" s="22" t="str">
        <f>IF(CI992="","",(IFERROR(VLOOKUP(MID(CI992,1,1),$DA$2:DE$28,3,0),0)+IFERROR(VLOOKUP(MID(CI992,2,1),DA$2:DE$28,4,0),0)+IFERROR(VLOOKUP(MID(CI992,3,1),DA$2:DE$28,5,0),0)+(ROW(CI992)/1000000000000)))</f>
        <v/>
      </c>
      <c r="CK992" s="5"/>
      <c r="CL992" s="5">
        <v>991</v>
      </c>
      <c r="CM992" s="5" t="str">
        <f>IFERROR(VLOOKUP(CL992,CH$2:CI2068,2,0),"")</f>
        <v/>
      </c>
      <c r="CN992" s="5"/>
      <c r="CP992" s="5"/>
      <c r="DG992" s="5" t="e">
        <f>IF(REPORTE!AH$2="si",IF(C992=VALUE(REPORTE!C$22),IF(SUM(DG993:DG$1993),CONCATENATE(INT(B992),", "),INT(B992)),""),IF(C992=VALUE(REPORTE!C$21),IF(SUM(DG993:DG$1993),CONCATENATE(INT(B992),", "),INT(B992)),""))</f>
        <v>#VALUE!</v>
      </c>
      <c r="DK992" s="5"/>
      <c r="DL992" s="5"/>
      <c r="DM992" s="5"/>
      <c r="DN992" s="5"/>
    </row>
    <row r="993" spans="1:118" x14ac:dyDescent="0.25">
      <c r="A993" s="4" t="str">
        <f t="shared" ca="1" si="186"/>
        <v/>
      </c>
      <c r="B993" s="3"/>
      <c r="D993" s="1" t="str">
        <f>IFERROR(INDEX('padron cfe'!B:B,MATCH(DATOS!C993,'padron cfe'!A:A,0),1),"")</f>
        <v/>
      </c>
      <c r="H993" s="5" t="str">
        <f>IF(F993="","",IFERROR(CONCATENATE("PEUA",VLOOKUP(ESTADO,REPORTE!AV$2:AW$33,2,0),DIDTRITO_FORM,CADER_FORM,IFERROR(INDEX(BS:BS,MATCH(DAY(F993),BR:BR,0),1),DAY(F993)),IFERROR(INDEX(BS:BS,MATCH(MONTH(F993),BR:BR,0),1),MONTH(F993)),YEAR(F993),G993),""))</f>
        <v/>
      </c>
      <c r="K993" s="2" t="str">
        <f>IFERROR(INDEX('padron cfe'!C:C,MATCH(DATOS!C993,'padron cfe'!A:A,0),1),"")</f>
        <v/>
      </c>
      <c r="L993" s="4" t="str">
        <f>IFERROR(IF(VLOOKUP(J993,J$2:L992,3,0)=0,"",VLOOKUP(J993,J$2:L992,3,0)),"")</f>
        <v/>
      </c>
      <c r="M993" s="4" t="str">
        <f>IFERROR(IF(VLOOKUP(J993,J$2:M992,4,0)=0,"",VLOOKUP(J993,J$2:M992,4,0)),"")</f>
        <v/>
      </c>
      <c r="Q993" s="5" t="str">
        <f t="shared" si="185"/>
        <v/>
      </c>
      <c r="S993"/>
      <c r="T993" s="2" t="str">
        <f>IFERROR(INDEX('padron cfe'!D:D,MATCH(DATOS!C993,'padron cfe'!A:A,0),1),"")</f>
        <v/>
      </c>
      <c r="Y993" s="3"/>
      <c r="AA993" s="4" t="str">
        <f t="shared" si="187"/>
        <v/>
      </c>
      <c r="AE993" s="2" t="str">
        <f>IFERROR(IF(INDEX(AE$1:AE992,MATCH(J993,J$1:J992,0),1)=0,"",INDEX(AE$1:AE992,MATCH(J993,J$1:J992,0),1)),"")</f>
        <v/>
      </c>
      <c r="AF993" s="2" t="str">
        <f>IFERROR(IF(INDEX(AF$1:AF992,MATCH(J993,J$1:J992,0),1)=0,"",INDEX(AF$1:AF992,MATCH(J993,J$1:J992,0),1)),"")</f>
        <v/>
      </c>
      <c r="AG993" s="2" t="str">
        <f>IFERROR(IF(INDEX(AG$1:AG992,MATCH(J993,J$1:J992,0),1)=0,"",INDEX(AG$1:AG992,MATCH(J993,J$1:J992,0),1)),"")</f>
        <v/>
      </c>
      <c r="AU993" s="7"/>
      <c r="AW993" s="66"/>
      <c r="AX993" s="66"/>
      <c r="AY993" s="66"/>
      <c r="AZ993" s="78"/>
      <c r="BA993" s="66"/>
      <c r="BB993" s="66"/>
      <c r="BC993" s="4"/>
      <c r="BD993" s="69"/>
      <c r="BG993" s="9"/>
      <c r="BM993" s="7" t="str">
        <f t="shared" ca="1" si="188"/>
        <v/>
      </c>
      <c r="BN993" s="75" t="str">
        <f t="shared" si="189"/>
        <v/>
      </c>
      <c r="BO993" s="75" t="str">
        <f t="shared" si="190"/>
        <v/>
      </c>
      <c r="BT993" s="5"/>
      <c r="BU993" s="4" t="str">
        <f>IF(IFERROR(VLOOKUP(C993,C994:C$1993,1,0),"")="","",COUNTIF(C:C,C993))</f>
        <v/>
      </c>
      <c r="BW993" s="5"/>
      <c r="BX993" s="5"/>
      <c r="BY993" s="5" t="str">
        <f>IF(B993="","",IF(BU993="",1+(MAX(BY$2:BY992)),""))</f>
        <v/>
      </c>
      <c r="BZ993" s="5" t="str">
        <f t="shared" si="191"/>
        <v/>
      </c>
      <c r="CA993" s="5" t="str">
        <f t="shared" si="192"/>
        <v/>
      </c>
      <c r="CB993" s="14" t="str">
        <f t="shared" si="193"/>
        <v/>
      </c>
      <c r="CC993" s="25"/>
      <c r="CE993" s="5" t="str">
        <f t="shared" si="195"/>
        <v/>
      </c>
      <c r="CG993" s="5"/>
      <c r="CH993" s="5" t="str">
        <f t="shared" si="194"/>
        <v/>
      </c>
      <c r="CI993" s="5" t="str">
        <f>IF(J993="","",IFERROR(IF(VLOOKUP(J993,J$2:J992,1,0)=0,"",""),J993))</f>
        <v/>
      </c>
      <c r="CJ993" s="22" t="str">
        <f>IF(CI993="","",(IFERROR(VLOOKUP(MID(CI993,1,1),$DA$2:DE$28,3,0),0)+IFERROR(VLOOKUP(MID(CI993,2,1),DA$2:DE$28,4,0),0)+IFERROR(VLOOKUP(MID(CI993,3,1),DA$2:DE$28,5,0),0)+(ROW(CI993)/1000000000000)))</f>
        <v/>
      </c>
      <c r="CK993" s="5"/>
      <c r="CL993" s="5">
        <v>992</v>
      </c>
      <c r="CM993" s="5" t="str">
        <f>IFERROR(VLOOKUP(CL993,CH$2:CI2069,2,0),"")</f>
        <v/>
      </c>
      <c r="CN993" s="5"/>
      <c r="CP993" s="5"/>
      <c r="DG993" s="5" t="e">
        <f>IF(REPORTE!AH$2="si",IF(C993=VALUE(REPORTE!C$22),IF(SUM(DG994:DG$1993),CONCATENATE(INT(B993),", "),INT(B993)),""),IF(C993=VALUE(REPORTE!C$21),IF(SUM(DG994:DG$1993),CONCATENATE(INT(B993),", "),INT(B993)),""))</f>
        <v>#VALUE!</v>
      </c>
      <c r="DK993" s="5"/>
      <c r="DL993" s="5"/>
      <c r="DM993" s="5"/>
      <c r="DN993" s="5"/>
    </row>
    <row r="994" spans="1:118" x14ac:dyDescent="0.25">
      <c r="A994" s="4" t="str">
        <f t="shared" ca="1" si="186"/>
        <v/>
      </c>
      <c r="B994" s="3"/>
      <c r="D994" s="1" t="str">
        <f>IFERROR(INDEX('padron cfe'!B:B,MATCH(DATOS!C994,'padron cfe'!A:A,0),1),"")</f>
        <v/>
      </c>
      <c r="H994" s="5" t="str">
        <f>IF(F994="","",IFERROR(CONCATENATE("PEUA",VLOOKUP(ESTADO,REPORTE!AV$2:AW$33,2,0),DIDTRITO_FORM,CADER_FORM,IFERROR(INDEX(BS:BS,MATCH(DAY(F994),BR:BR,0),1),DAY(F994)),IFERROR(INDEX(BS:BS,MATCH(MONTH(F994),BR:BR,0),1),MONTH(F994)),YEAR(F994),G994),""))</f>
        <v/>
      </c>
      <c r="K994" s="2" t="str">
        <f>IFERROR(INDEX('padron cfe'!C:C,MATCH(DATOS!C994,'padron cfe'!A:A,0),1),"")</f>
        <v/>
      </c>
      <c r="L994" s="4" t="str">
        <f>IFERROR(IF(VLOOKUP(J994,J$2:L993,3,0)=0,"",VLOOKUP(J994,J$2:L993,3,0)),"")</f>
        <v/>
      </c>
      <c r="M994" s="4" t="str">
        <f>IFERROR(IF(VLOOKUP(J994,J$2:M993,4,0)=0,"",VLOOKUP(J994,J$2:M993,4,0)),"")</f>
        <v/>
      </c>
      <c r="Q994" s="5" t="str">
        <f t="shared" si="185"/>
        <v/>
      </c>
      <c r="S994"/>
      <c r="T994" s="2" t="str">
        <f>IFERROR(INDEX('padron cfe'!D:D,MATCH(DATOS!C994,'padron cfe'!A:A,0),1),"")</f>
        <v/>
      </c>
      <c r="Y994" s="3"/>
      <c r="AA994" s="4" t="str">
        <f t="shared" si="187"/>
        <v/>
      </c>
      <c r="AE994" s="2" t="str">
        <f>IFERROR(IF(INDEX(AE$1:AE993,MATCH(J994,J$1:J993,0),1)=0,"",INDEX(AE$1:AE993,MATCH(J994,J$1:J993,0),1)),"")</f>
        <v/>
      </c>
      <c r="AF994" s="2" t="str">
        <f>IFERROR(IF(INDEX(AF$1:AF993,MATCH(J994,J$1:J993,0),1)=0,"",INDEX(AF$1:AF993,MATCH(J994,J$1:J993,0),1)),"")</f>
        <v/>
      </c>
      <c r="AG994" s="2" t="str">
        <f>IFERROR(IF(INDEX(AG$1:AG993,MATCH(J994,J$1:J993,0),1)=0,"",INDEX(AG$1:AG993,MATCH(J994,J$1:J993,0),1)),"")</f>
        <v/>
      </c>
      <c r="AU994" s="7"/>
      <c r="AW994" s="66"/>
      <c r="AX994" s="66"/>
      <c r="AY994" s="66"/>
      <c r="AZ994" s="78"/>
      <c r="BA994" s="66"/>
      <c r="BB994" s="66"/>
      <c r="BC994" s="4"/>
      <c r="BD994" s="69"/>
      <c r="BG994" s="9"/>
      <c r="BM994" s="7" t="str">
        <f t="shared" ca="1" si="188"/>
        <v/>
      </c>
      <c r="BN994" s="75" t="str">
        <f t="shared" si="189"/>
        <v/>
      </c>
      <c r="BO994" s="75" t="str">
        <f t="shared" si="190"/>
        <v/>
      </c>
      <c r="BT994" s="5"/>
      <c r="BU994" s="4" t="str">
        <f>IF(IFERROR(VLOOKUP(C994,C995:C$1993,1,0),"")="","",COUNTIF(C:C,C994))</f>
        <v/>
      </c>
      <c r="BW994" s="5"/>
      <c r="BX994" s="5"/>
      <c r="BY994" s="5" t="str">
        <f>IF(B994="","",IF(BU994="",1+(MAX(BY$2:BY993)),""))</f>
        <v/>
      </c>
      <c r="BZ994" s="5" t="str">
        <f t="shared" si="191"/>
        <v/>
      </c>
      <c r="CA994" s="5" t="str">
        <f t="shared" si="192"/>
        <v/>
      </c>
      <c r="CB994" s="14" t="str">
        <f t="shared" si="193"/>
        <v/>
      </c>
      <c r="CC994" s="25"/>
      <c r="CE994" s="5" t="str">
        <f t="shared" si="195"/>
        <v/>
      </c>
      <c r="CG994" s="5"/>
      <c r="CH994" s="5" t="str">
        <f t="shared" si="194"/>
        <v/>
      </c>
      <c r="CI994" s="5" t="str">
        <f>IF(J994="","",IFERROR(IF(VLOOKUP(J994,J$2:J993,1,0)=0,"",""),J994))</f>
        <v/>
      </c>
      <c r="CJ994" s="22" t="str">
        <f>IF(CI994="","",(IFERROR(VLOOKUP(MID(CI994,1,1),$DA$2:DE$28,3,0),0)+IFERROR(VLOOKUP(MID(CI994,2,1),DA$2:DE$28,4,0),0)+IFERROR(VLOOKUP(MID(CI994,3,1),DA$2:DE$28,5,0),0)+(ROW(CI994)/1000000000000)))</f>
        <v/>
      </c>
      <c r="CK994" s="5"/>
      <c r="CL994" s="5">
        <v>993</v>
      </c>
      <c r="CM994" s="5" t="str">
        <f>IFERROR(VLOOKUP(CL994,CH$2:CI2070,2,0),"")</f>
        <v/>
      </c>
      <c r="CN994" s="5"/>
      <c r="CP994" s="5"/>
      <c r="DG994" s="5" t="e">
        <f>IF(REPORTE!AH$2="si",IF(C994=VALUE(REPORTE!C$22),IF(SUM(DG995:DG$1993),CONCATENATE(INT(B994),", "),INT(B994)),""),IF(C994=VALUE(REPORTE!C$21),IF(SUM(DG995:DG$1993),CONCATENATE(INT(B994),", "),INT(B994)),""))</f>
        <v>#VALUE!</v>
      </c>
      <c r="DK994" s="5"/>
      <c r="DL994" s="5"/>
      <c r="DM994" s="5"/>
      <c r="DN994" s="5"/>
    </row>
    <row r="995" spans="1:118" x14ac:dyDescent="0.25">
      <c r="A995" s="4" t="str">
        <f t="shared" ca="1" si="186"/>
        <v/>
      </c>
      <c r="B995" s="3"/>
      <c r="D995" s="1" t="str">
        <f>IFERROR(INDEX('padron cfe'!B:B,MATCH(DATOS!C995,'padron cfe'!A:A,0),1),"")</f>
        <v/>
      </c>
      <c r="H995" s="5" t="str">
        <f>IF(F995="","",IFERROR(CONCATENATE("PEUA",VLOOKUP(ESTADO,REPORTE!AV$2:AW$33,2,0),DIDTRITO_FORM,CADER_FORM,IFERROR(INDEX(BS:BS,MATCH(DAY(F995),BR:BR,0),1),DAY(F995)),IFERROR(INDEX(BS:BS,MATCH(MONTH(F995),BR:BR,0),1),MONTH(F995)),YEAR(F995),G995),""))</f>
        <v/>
      </c>
      <c r="K995" s="2" t="str">
        <f>IFERROR(INDEX('padron cfe'!C:C,MATCH(DATOS!C995,'padron cfe'!A:A,0),1),"")</f>
        <v/>
      </c>
      <c r="L995" s="4" t="str">
        <f>IFERROR(IF(VLOOKUP(J995,J$2:L994,3,0)=0,"",VLOOKUP(J995,J$2:L994,3,0)),"")</f>
        <v/>
      </c>
      <c r="M995" s="4" t="str">
        <f>IFERROR(IF(VLOOKUP(J995,J$2:M994,4,0)=0,"",VLOOKUP(J995,J$2:M994,4,0)),"")</f>
        <v/>
      </c>
      <c r="Q995" s="5" t="str">
        <f t="shared" si="185"/>
        <v/>
      </c>
      <c r="S995"/>
      <c r="T995" s="2" t="str">
        <f>IFERROR(INDEX('padron cfe'!D:D,MATCH(DATOS!C995,'padron cfe'!A:A,0),1),"")</f>
        <v/>
      </c>
      <c r="Y995" s="3"/>
      <c r="AA995" s="4" t="str">
        <f t="shared" si="187"/>
        <v/>
      </c>
      <c r="AE995" s="2" t="str">
        <f>IFERROR(IF(INDEX(AE$1:AE994,MATCH(J995,J$1:J994,0),1)=0,"",INDEX(AE$1:AE994,MATCH(J995,J$1:J994,0),1)),"")</f>
        <v/>
      </c>
      <c r="AF995" s="2" t="str">
        <f>IFERROR(IF(INDEX(AF$1:AF994,MATCH(J995,J$1:J994,0),1)=0,"",INDEX(AF$1:AF994,MATCH(J995,J$1:J994,0),1)),"")</f>
        <v/>
      </c>
      <c r="AG995" s="2" t="str">
        <f>IFERROR(IF(INDEX(AG$1:AG994,MATCH(J995,J$1:J994,0),1)=0,"",INDEX(AG$1:AG994,MATCH(J995,J$1:J994,0),1)),"")</f>
        <v/>
      </c>
      <c r="AU995" s="7"/>
      <c r="AW995" s="66"/>
      <c r="AX995" s="66"/>
      <c r="AY995" s="66"/>
      <c r="AZ995" s="78"/>
      <c r="BA995" s="66"/>
      <c r="BB995" s="66"/>
      <c r="BC995" s="4"/>
      <c r="BD995" s="69"/>
      <c r="BG995" s="9"/>
      <c r="BM995" s="7" t="str">
        <f t="shared" ca="1" si="188"/>
        <v/>
      </c>
      <c r="BN995" s="75" t="str">
        <f t="shared" si="189"/>
        <v/>
      </c>
      <c r="BO995" s="75" t="str">
        <f t="shared" si="190"/>
        <v/>
      </c>
      <c r="BT995" s="5"/>
      <c r="BU995" s="4" t="str">
        <f>IF(IFERROR(VLOOKUP(C995,C996:C$1993,1,0),"")="","",COUNTIF(C:C,C995))</f>
        <v/>
      </c>
      <c r="BW995" s="5"/>
      <c r="BX995" s="5"/>
      <c r="BY995" s="5" t="str">
        <f>IF(B995="","",IF(BU995="",1+(MAX(BY$2:BY994)),""))</f>
        <v/>
      </c>
      <c r="BZ995" s="5" t="str">
        <f t="shared" si="191"/>
        <v/>
      </c>
      <c r="CA995" s="5" t="str">
        <f t="shared" si="192"/>
        <v/>
      </c>
      <c r="CB995" s="14" t="str">
        <f t="shared" si="193"/>
        <v/>
      </c>
      <c r="CC995" s="25"/>
      <c r="CE995" s="5" t="str">
        <f t="shared" si="195"/>
        <v/>
      </c>
      <c r="CG995" s="5"/>
      <c r="CH995" s="5" t="str">
        <f t="shared" si="194"/>
        <v/>
      </c>
      <c r="CI995" s="5" t="str">
        <f>IF(J995="","",IFERROR(IF(VLOOKUP(J995,J$2:J994,1,0)=0,"",""),J995))</f>
        <v/>
      </c>
      <c r="CJ995" s="22" t="str">
        <f>IF(CI995="","",(IFERROR(VLOOKUP(MID(CI995,1,1),$DA$2:DE$28,3,0),0)+IFERROR(VLOOKUP(MID(CI995,2,1),DA$2:DE$28,4,0),0)+IFERROR(VLOOKUP(MID(CI995,3,1),DA$2:DE$28,5,0),0)+(ROW(CI995)/1000000000000)))</f>
        <v/>
      </c>
      <c r="CK995" s="5"/>
      <c r="CL995" s="5">
        <v>994</v>
      </c>
      <c r="CM995" s="5" t="str">
        <f>IFERROR(VLOOKUP(CL995,CH$2:CI2071,2,0),"")</f>
        <v/>
      </c>
      <c r="CN995" s="5"/>
      <c r="CP995" s="5"/>
      <c r="DG995" s="5" t="e">
        <f>IF(REPORTE!AH$2="si",IF(C995=VALUE(REPORTE!C$22),IF(SUM(DG996:DG$1993),CONCATENATE(INT(B995),", "),INT(B995)),""),IF(C995=VALUE(REPORTE!C$21),IF(SUM(DG996:DG$1993),CONCATENATE(INT(B995),", "),INT(B995)),""))</f>
        <v>#VALUE!</v>
      </c>
      <c r="DK995" s="5"/>
      <c r="DL995" s="5"/>
      <c r="DM995" s="5"/>
      <c r="DN995" s="5"/>
    </row>
    <row r="996" spans="1:118" x14ac:dyDescent="0.25">
      <c r="A996" s="4" t="str">
        <f t="shared" ca="1" si="186"/>
        <v/>
      </c>
      <c r="B996" s="3"/>
      <c r="D996" s="1" t="str">
        <f>IFERROR(INDEX('padron cfe'!B:B,MATCH(DATOS!C996,'padron cfe'!A:A,0),1),"")</f>
        <v/>
      </c>
      <c r="H996" s="5" t="str">
        <f>IF(F996="","",IFERROR(CONCATENATE("PEUA",VLOOKUP(ESTADO,REPORTE!AV$2:AW$33,2,0),DIDTRITO_FORM,CADER_FORM,IFERROR(INDEX(BS:BS,MATCH(DAY(F996),BR:BR,0),1),DAY(F996)),IFERROR(INDEX(BS:BS,MATCH(MONTH(F996),BR:BR,0),1),MONTH(F996)),YEAR(F996),G996),""))</f>
        <v/>
      </c>
      <c r="K996" s="2" t="str">
        <f>IFERROR(INDEX('padron cfe'!C:C,MATCH(DATOS!C996,'padron cfe'!A:A,0),1),"")</f>
        <v/>
      </c>
      <c r="L996" s="4" t="str">
        <f>IFERROR(IF(VLOOKUP(J996,J$2:L995,3,0)=0,"",VLOOKUP(J996,J$2:L995,3,0)),"")</f>
        <v/>
      </c>
      <c r="M996" s="4" t="str">
        <f>IFERROR(IF(VLOOKUP(J996,J$2:M995,4,0)=0,"",VLOOKUP(J996,J$2:M995,4,0)),"")</f>
        <v/>
      </c>
      <c r="Q996" s="5" t="str">
        <f t="shared" si="185"/>
        <v/>
      </c>
      <c r="S996"/>
      <c r="T996" s="2" t="str">
        <f>IFERROR(INDEX('padron cfe'!D:D,MATCH(DATOS!C996,'padron cfe'!A:A,0),1),"")</f>
        <v/>
      </c>
      <c r="Y996" s="3"/>
      <c r="AA996" s="4" t="str">
        <f t="shared" si="187"/>
        <v/>
      </c>
      <c r="AE996" s="2" t="str">
        <f>IFERROR(IF(INDEX(AE$1:AE995,MATCH(J996,J$1:J995,0),1)=0,"",INDEX(AE$1:AE995,MATCH(J996,J$1:J995,0),1)),"")</f>
        <v/>
      </c>
      <c r="AF996" s="2" t="str">
        <f>IFERROR(IF(INDEX(AF$1:AF995,MATCH(J996,J$1:J995,0),1)=0,"",INDEX(AF$1:AF995,MATCH(J996,J$1:J995,0),1)),"")</f>
        <v/>
      </c>
      <c r="AG996" s="2" t="str">
        <f>IFERROR(IF(INDEX(AG$1:AG995,MATCH(J996,J$1:J995,0),1)=0,"",INDEX(AG$1:AG995,MATCH(J996,J$1:J995,0),1)),"")</f>
        <v/>
      </c>
      <c r="AU996" s="7"/>
      <c r="AW996" s="66"/>
      <c r="AX996" s="66"/>
      <c r="AY996" s="66"/>
      <c r="AZ996" s="78"/>
      <c r="BA996" s="66"/>
      <c r="BB996" s="66"/>
      <c r="BC996" s="4"/>
      <c r="BD996" s="69"/>
      <c r="BG996" s="9"/>
      <c r="BM996" s="7" t="str">
        <f t="shared" ca="1" si="188"/>
        <v/>
      </c>
      <c r="BN996" s="75" t="str">
        <f t="shared" si="189"/>
        <v/>
      </c>
      <c r="BO996" s="75" t="str">
        <f t="shared" si="190"/>
        <v/>
      </c>
      <c r="BT996" s="5"/>
      <c r="BU996" s="4" t="str">
        <f>IF(IFERROR(VLOOKUP(C996,C997:C$1993,1,0),"")="","",COUNTIF(C:C,C996))</f>
        <v/>
      </c>
      <c r="BW996" s="5"/>
      <c r="BX996" s="5"/>
      <c r="BY996" s="5" t="str">
        <f>IF(B996="","",IF(BU996="",1+(MAX(BY$2:BY995)),""))</f>
        <v/>
      </c>
      <c r="BZ996" s="5" t="str">
        <f t="shared" si="191"/>
        <v/>
      </c>
      <c r="CA996" s="5" t="str">
        <f t="shared" si="192"/>
        <v/>
      </c>
      <c r="CB996" s="14" t="str">
        <f t="shared" si="193"/>
        <v/>
      </c>
      <c r="CC996" s="25"/>
      <c r="CE996" s="5" t="str">
        <f t="shared" si="195"/>
        <v/>
      </c>
      <c r="CG996" s="5"/>
      <c r="CH996" s="5" t="str">
        <f t="shared" si="194"/>
        <v/>
      </c>
      <c r="CI996" s="5" t="str">
        <f>IF(J996="","",IFERROR(IF(VLOOKUP(J996,J$2:J995,1,0)=0,"",""),J996))</f>
        <v/>
      </c>
      <c r="CJ996" s="22" t="str">
        <f>IF(CI996="","",(IFERROR(VLOOKUP(MID(CI996,1,1),$DA$2:DE$28,3,0),0)+IFERROR(VLOOKUP(MID(CI996,2,1),DA$2:DE$28,4,0),0)+IFERROR(VLOOKUP(MID(CI996,3,1),DA$2:DE$28,5,0),0)+(ROW(CI996)/1000000000000)))</f>
        <v/>
      </c>
      <c r="CK996" s="5"/>
      <c r="CL996" s="5">
        <v>995</v>
      </c>
      <c r="CM996" s="5" t="str">
        <f>IFERROR(VLOOKUP(CL996,CH$2:CI2072,2,0),"")</f>
        <v/>
      </c>
      <c r="CN996" s="5"/>
      <c r="CP996" s="5"/>
      <c r="DG996" s="5" t="e">
        <f>IF(REPORTE!AH$2="si",IF(C996=VALUE(REPORTE!C$22),IF(SUM(DG997:DG$1993),CONCATENATE(INT(B996),", "),INT(B996)),""),IF(C996=VALUE(REPORTE!C$21),IF(SUM(DG997:DG$1993),CONCATENATE(INT(B996),", "),INT(B996)),""))</f>
        <v>#VALUE!</v>
      </c>
      <c r="DK996" s="5"/>
      <c r="DL996" s="5"/>
      <c r="DM996" s="5"/>
      <c r="DN996" s="5"/>
    </row>
    <row r="997" spans="1:118" x14ac:dyDescent="0.25">
      <c r="A997" s="4" t="str">
        <f t="shared" ca="1" si="186"/>
        <v/>
      </c>
      <c r="B997" s="3"/>
      <c r="D997" s="1" t="str">
        <f>IFERROR(INDEX('padron cfe'!B:B,MATCH(DATOS!C997,'padron cfe'!A:A,0),1),"")</f>
        <v/>
      </c>
      <c r="H997" s="5" t="str">
        <f>IF(F997="","",IFERROR(CONCATENATE("PEUA",VLOOKUP(ESTADO,REPORTE!AV$2:AW$33,2,0),DIDTRITO_FORM,CADER_FORM,IFERROR(INDEX(BS:BS,MATCH(DAY(F997),BR:BR,0),1),DAY(F997)),IFERROR(INDEX(BS:BS,MATCH(MONTH(F997),BR:BR,0),1),MONTH(F997)),YEAR(F997),G997),""))</f>
        <v/>
      </c>
      <c r="K997" s="2" t="str">
        <f>IFERROR(INDEX('padron cfe'!C:C,MATCH(DATOS!C997,'padron cfe'!A:A,0),1),"")</f>
        <v/>
      </c>
      <c r="L997" s="4" t="str">
        <f>IFERROR(IF(VLOOKUP(J997,J$2:L996,3,0)=0,"",VLOOKUP(J997,J$2:L996,3,0)),"")</f>
        <v/>
      </c>
      <c r="M997" s="4" t="str">
        <f>IFERROR(IF(VLOOKUP(J997,J$2:M996,4,0)=0,"",VLOOKUP(J997,J$2:M996,4,0)),"")</f>
        <v/>
      </c>
      <c r="Q997" s="5" t="str">
        <f t="shared" si="185"/>
        <v/>
      </c>
      <c r="S997"/>
      <c r="T997" s="2" t="str">
        <f>IFERROR(INDEX('padron cfe'!D:D,MATCH(DATOS!C997,'padron cfe'!A:A,0),1),"")</f>
        <v/>
      </c>
      <c r="Y997" s="3"/>
      <c r="AA997" s="4" t="str">
        <f t="shared" si="187"/>
        <v/>
      </c>
      <c r="AE997" s="2" t="str">
        <f>IFERROR(IF(INDEX(AE$1:AE996,MATCH(J997,J$1:J996,0),1)=0,"",INDEX(AE$1:AE996,MATCH(J997,J$1:J996,0),1)),"")</f>
        <v/>
      </c>
      <c r="AF997" s="2" t="str">
        <f>IFERROR(IF(INDEX(AF$1:AF996,MATCH(J997,J$1:J996,0),1)=0,"",INDEX(AF$1:AF996,MATCH(J997,J$1:J996,0),1)),"")</f>
        <v/>
      </c>
      <c r="AG997" s="2" t="str">
        <f>IFERROR(IF(INDEX(AG$1:AG996,MATCH(J997,J$1:J996,0),1)=0,"",INDEX(AG$1:AG996,MATCH(J997,J$1:J996,0),1)),"")</f>
        <v/>
      </c>
      <c r="AU997" s="7"/>
      <c r="AW997" s="66"/>
      <c r="AX997" s="66"/>
      <c r="AY997" s="66"/>
      <c r="AZ997" s="78"/>
      <c r="BA997" s="66"/>
      <c r="BB997" s="66"/>
      <c r="BC997" s="4"/>
      <c r="BD997" s="69"/>
      <c r="BG997" s="9"/>
      <c r="BM997" s="7" t="str">
        <f t="shared" ca="1" si="188"/>
        <v/>
      </c>
      <c r="BN997" s="75" t="str">
        <f t="shared" si="189"/>
        <v/>
      </c>
      <c r="BO997" s="75" t="str">
        <f t="shared" si="190"/>
        <v/>
      </c>
      <c r="BT997" s="5"/>
      <c r="BU997" s="4" t="str">
        <f>IF(IFERROR(VLOOKUP(C997,C998:C$1993,1,0),"")="","",COUNTIF(C:C,C997))</f>
        <v/>
      </c>
      <c r="BW997" s="5"/>
      <c r="BX997" s="5"/>
      <c r="BY997" s="5" t="str">
        <f>IF(B997="","",IF(BU997="",1+(MAX(BY$2:BY996)),""))</f>
        <v/>
      </c>
      <c r="BZ997" s="5" t="str">
        <f t="shared" si="191"/>
        <v/>
      </c>
      <c r="CA997" s="5" t="str">
        <f t="shared" si="192"/>
        <v/>
      </c>
      <c r="CB997" s="14" t="str">
        <f t="shared" si="193"/>
        <v/>
      </c>
      <c r="CC997" s="25"/>
      <c r="CE997" s="5" t="str">
        <f t="shared" si="195"/>
        <v/>
      </c>
      <c r="CG997" s="5"/>
      <c r="CH997" s="5" t="str">
        <f t="shared" si="194"/>
        <v/>
      </c>
      <c r="CI997" s="5" t="str">
        <f>IF(J997="","",IFERROR(IF(VLOOKUP(J997,J$2:J996,1,0)=0,"",""),J997))</f>
        <v/>
      </c>
      <c r="CJ997" s="22" t="str">
        <f>IF(CI997="","",(IFERROR(VLOOKUP(MID(CI997,1,1),$DA$2:DE$28,3,0),0)+IFERROR(VLOOKUP(MID(CI997,2,1),DA$2:DE$28,4,0),0)+IFERROR(VLOOKUP(MID(CI997,3,1),DA$2:DE$28,5,0),0)+(ROW(CI997)/1000000000000)))</f>
        <v/>
      </c>
      <c r="CK997" s="5"/>
      <c r="CL997" s="5">
        <v>996</v>
      </c>
      <c r="CM997" s="5" t="str">
        <f>IFERROR(VLOOKUP(CL997,CH$2:CI2073,2,0),"")</f>
        <v/>
      </c>
      <c r="CN997" s="5"/>
      <c r="CP997" s="5"/>
      <c r="DG997" s="5" t="e">
        <f>IF(REPORTE!AH$2="si",IF(C997=VALUE(REPORTE!C$22),IF(SUM(DG998:DG$1993),CONCATENATE(INT(B997),", "),INT(B997)),""),IF(C997=VALUE(REPORTE!C$21),IF(SUM(DG998:DG$1993),CONCATENATE(INT(B997),", "),INT(B997)),""))</f>
        <v>#VALUE!</v>
      </c>
      <c r="DK997" s="5"/>
      <c r="DL997" s="5"/>
      <c r="DM997" s="5"/>
      <c r="DN997" s="5"/>
    </row>
    <row r="998" spans="1:118" x14ac:dyDescent="0.25">
      <c r="A998" s="4" t="str">
        <f t="shared" ca="1" si="186"/>
        <v/>
      </c>
      <c r="B998" s="3"/>
      <c r="D998" s="1" t="str">
        <f>IFERROR(INDEX('padron cfe'!B:B,MATCH(DATOS!C998,'padron cfe'!A:A,0),1),"")</f>
        <v/>
      </c>
      <c r="H998" s="5" t="str">
        <f>IF(F998="","",IFERROR(CONCATENATE("PEUA",VLOOKUP(ESTADO,REPORTE!AV$2:AW$33,2,0),DIDTRITO_FORM,CADER_FORM,IFERROR(INDEX(BS:BS,MATCH(DAY(F998),BR:BR,0),1),DAY(F998)),IFERROR(INDEX(BS:BS,MATCH(MONTH(F998),BR:BR,0),1),MONTH(F998)),YEAR(F998),G998),""))</f>
        <v/>
      </c>
      <c r="K998" s="2" t="str">
        <f>IFERROR(INDEX('padron cfe'!C:C,MATCH(DATOS!C998,'padron cfe'!A:A,0),1),"")</f>
        <v/>
      </c>
      <c r="L998" s="4" t="str">
        <f>IFERROR(IF(VLOOKUP(J998,J$2:L997,3,0)=0,"",VLOOKUP(J998,J$2:L997,3,0)),"")</f>
        <v/>
      </c>
      <c r="M998" s="4" t="str">
        <f>IFERROR(IF(VLOOKUP(J998,J$2:M997,4,0)=0,"",VLOOKUP(J998,J$2:M997,4,0)),"")</f>
        <v/>
      </c>
      <c r="Q998" s="5" t="str">
        <f t="shared" si="185"/>
        <v/>
      </c>
      <c r="S998"/>
      <c r="T998" s="2" t="str">
        <f>IFERROR(INDEX('padron cfe'!D:D,MATCH(DATOS!C998,'padron cfe'!A:A,0),1),"")</f>
        <v/>
      </c>
      <c r="Y998" s="3"/>
      <c r="AA998" s="4" t="str">
        <f t="shared" si="187"/>
        <v/>
      </c>
      <c r="AE998" s="2" t="str">
        <f>IFERROR(IF(INDEX(AE$1:AE997,MATCH(J998,J$1:J997,0),1)=0,"",INDEX(AE$1:AE997,MATCH(J998,J$1:J997,0),1)),"")</f>
        <v/>
      </c>
      <c r="AF998" s="2" t="str">
        <f>IFERROR(IF(INDEX(AF$1:AF997,MATCH(J998,J$1:J997,0),1)=0,"",INDEX(AF$1:AF997,MATCH(J998,J$1:J997,0),1)),"")</f>
        <v/>
      </c>
      <c r="AG998" s="2" t="str">
        <f>IFERROR(IF(INDEX(AG$1:AG997,MATCH(J998,J$1:J997,0),1)=0,"",INDEX(AG$1:AG997,MATCH(J998,J$1:J997,0),1)),"")</f>
        <v/>
      </c>
      <c r="AU998" s="7"/>
      <c r="AW998" s="66"/>
      <c r="AX998" s="66"/>
      <c r="AY998" s="66"/>
      <c r="AZ998" s="78"/>
      <c r="BA998" s="66"/>
      <c r="BB998" s="66"/>
      <c r="BC998" s="4"/>
      <c r="BD998" s="69"/>
      <c r="BG998" s="9"/>
      <c r="BM998" s="7" t="str">
        <f t="shared" ca="1" si="188"/>
        <v/>
      </c>
      <c r="BN998" s="75" t="str">
        <f t="shared" si="189"/>
        <v/>
      </c>
      <c r="BO998" s="75" t="str">
        <f t="shared" si="190"/>
        <v/>
      </c>
      <c r="BT998" s="5"/>
      <c r="BU998" s="4" t="str">
        <f>IF(IFERROR(VLOOKUP(C998,C999:C$1993,1,0),"")="","",COUNTIF(C:C,C998))</f>
        <v/>
      </c>
      <c r="BW998" s="5"/>
      <c r="BX998" s="5"/>
      <c r="BY998" s="5" t="str">
        <f>IF(B998="","",IF(BU998="",1+(MAX(BY$2:BY997)),""))</f>
        <v/>
      </c>
      <c r="BZ998" s="5" t="str">
        <f t="shared" si="191"/>
        <v/>
      </c>
      <c r="CA998" s="5" t="str">
        <f t="shared" si="192"/>
        <v/>
      </c>
      <c r="CB998" s="14" t="str">
        <f t="shared" si="193"/>
        <v/>
      </c>
      <c r="CC998" s="25"/>
      <c r="CE998" s="5" t="str">
        <f t="shared" si="195"/>
        <v/>
      </c>
      <c r="CG998" s="5"/>
      <c r="CH998" s="5" t="str">
        <f t="shared" si="194"/>
        <v/>
      </c>
      <c r="CI998" s="5" t="str">
        <f>IF(J998="","",IFERROR(IF(VLOOKUP(J998,J$2:J997,1,0)=0,"",""),J998))</f>
        <v/>
      </c>
      <c r="CJ998" s="22" t="str">
        <f>IF(CI998="","",(IFERROR(VLOOKUP(MID(CI998,1,1),$DA$2:DE$28,3,0),0)+IFERROR(VLOOKUP(MID(CI998,2,1),DA$2:DE$28,4,0),0)+IFERROR(VLOOKUP(MID(CI998,3,1),DA$2:DE$28,5,0),0)+(ROW(CI998)/1000000000000)))</f>
        <v/>
      </c>
      <c r="CK998" s="5"/>
      <c r="CL998" s="5">
        <v>997</v>
      </c>
      <c r="CM998" s="5" t="str">
        <f>IFERROR(VLOOKUP(CL998,CH$2:CI2074,2,0),"")</f>
        <v/>
      </c>
      <c r="CN998" s="5"/>
      <c r="CP998" s="5"/>
      <c r="DG998" s="5" t="e">
        <f>IF(REPORTE!AH$2="si",IF(C998=VALUE(REPORTE!C$22),IF(SUM(DG999:DG$1993),CONCATENATE(INT(B998),", "),INT(B998)),""),IF(C998=VALUE(REPORTE!C$21),IF(SUM(DG999:DG$1993),CONCATENATE(INT(B998),", "),INT(B998)),""))</f>
        <v>#VALUE!</v>
      </c>
      <c r="DK998" s="5"/>
      <c r="DL998" s="5"/>
      <c r="DM998" s="5"/>
      <c r="DN998" s="5"/>
    </row>
    <row r="999" spans="1:118" x14ac:dyDescent="0.25">
      <c r="A999" s="4" t="str">
        <f t="shared" ca="1" si="186"/>
        <v/>
      </c>
      <c r="B999" s="3"/>
      <c r="D999" s="1" t="str">
        <f>IFERROR(INDEX('padron cfe'!B:B,MATCH(DATOS!C999,'padron cfe'!A:A,0),1),"")</f>
        <v/>
      </c>
      <c r="H999" s="5" t="str">
        <f>IF(F999="","",IFERROR(CONCATENATE("PEUA",VLOOKUP(ESTADO,REPORTE!AV$2:AW$33,2,0),DIDTRITO_FORM,CADER_FORM,IFERROR(INDEX(BS:BS,MATCH(DAY(F999),BR:BR,0),1),DAY(F999)),IFERROR(INDEX(BS:BS,MATCH(MONTH(F999),BR:BR,0),1),MONTH(F999)),YEAR(F999),G999),""))</f>
        <v/>
      </c>
      <c r="K999" s="2" t="str">
        <f>IFERROR(INDEX('padron cfe'!C:C,MATCH(DATOS!C999,'padron cfe'!A:A,0),1),"")</f>
        <v/>
      </c>
      <c r="L999" s="4" t="str">
        <f>IFERROR(IF(VLOOKUP(J999,J$2:L998,3,0)=0,"",VLOOKUP(J999,J$2:L998,3,0)),"")</f>
        <v/>
      </c>
      <c r="M999" s="4" t="str">
        <f>IFERROR(IF(VLOOKUP(J999,J$2:M998,4,0)=0,"",VLOOKUP(J999,J$2:M998,4,0)),"")</f>
        <v/>
      </c>
      <c r="Q999" s="5" t="str">
        <f t="shared" si="185"/>
        <v/>
      </c>
      <c r="S999"/>
      <c r="T999" s="2" t="str">
        <f>IFERROR(INDEX('padron cfe'!D:D,MATCH(DATOS!C999,'padron cfe'!A:A,0),1),"")</f>
        <v/>
      </c>
      <c r="Y999" s="3"/>
      <c r="AA999" s="4" t="str">
        <f t="shared" si="187"/>
        <v/>
      </c>
      <c r="AE999" s="2" t="str">
        <f>IFERROR(IF(INDEX(AE$1:AE998,MATCH(J999,J$1:J998,0),1)=0,"",INDEX(AE$1:AE998,MATCH(J999,J$1:J998,0),1)),"")</f>
        <v/>
      </c>
      <c r="AF999" s="2" t="str">
        <f>IFERROR(IF(INDEX(AF$1:AF998,MATCH(J999,J$1:J998,0),1)=0,"",INDEX(AF$1:AF998,MATCH(J999,J$1:J998,0),1)),"")</f>
        <v/>
      </c>
      <c r="AG999" s="2" t="str">
        <f>IFERROR(IF(INDEX(AG$1:AG998,MATCH(J999,J$1:J998,0),1)=0,"",INDEX(AG$1:AG998,MATCH(J999,J$1:J998,0),1)),"")</f>
        <v/>
      </c>
      <c r="AU999" s="7"/>
      <c r="AW999" s="66"/>
      <c r="AX999" s="66"/>
      <c r="AY999" s="66"/>
      <c r="AZ999" s="78"/>
      <c r="BA999" s="66"/>
      <c r="BB999" s="66"/>
      <c r="BC999" s="4"/>
      <c r="BD999" s="69"/>
      <c r="BG999" s="9"/>
      <c r="BM999" s="7" t="str">
        <f t="shared" ca="1" si="188"/>
        <v/>
      </c>
      <c r="BN999" s="75" t="str">
        <f t="shared" si="189"/>
        <v/>
      </c>
      <c r="BO999" s="75" t="str">
        <f t="shared" si="190"/>
        <v/>
      </c>
      <c r="BT999" s="5"/>
      <c r="BU999" s="4" t="str">
        <f>IF(IFERROR(VLOOKUP(C999,C1000:C$1993,1,0),"")="","",COUNTIF(C:C,C999))</f>
        <v/>
      </c>
      <c r="BW999" s="5"/>
      <c r="BX999" s="5"/>
      <c r="BY999" s="5" t="str">
        <f>IF(B999="","",IF(BU999="",1+(MAX(BY$2:BY998)),""))</f>
        <v/>
      </c>
      <c r="BZ999" s="5" t="str">
        <f t="shared" si="191"/>
        <v/>
      </c>
      <c r="CA999" s="5" t="str">
        <f t="shared" si="192"/>
        <v/>
      </c>
      <c r="CB999" s="14" t="str">
        <f t="shared" si="193"/>
        <v/>
      </c>
      <c r="CC999" s="25"/>
      <c r="CE999" s="5" t="str">
        <f t="shared" si="195"/>
        <v/>
      </c>
      <c r="CG999" s="5"/>
      <c r="CH999" s="5" t="str">
        <f t="shared" si="194"/>
        <v/>
      </c>
      <c r="CI999" s="5" t="str">
        <f>IF(J999="","",IFERROR(IF(VLOOKUP(J999,J$2:J998,1,0)=0,"",""),J999))</f>
        <v/>
      </c>
      <c r="CJ999" s="22" t="str">
        <f>IF(CI999="","",(IFERROR(VLOOKUP(MID(CI999,1,1),$DA$2:DE$28,3,0),0)+IFERROR(VLOOKUP(MID(CI999,2,1),DA$2:DE$28,4,0),0)+IFERROR(VLOOKUP(MID(CI999,3,1),DA$2:DE$28,5,0),0)+(ROW(CI999)/1000000000000)))</f>
        <v/>
      </c>
      <c r="CK999" s="5"/>
      <c r="CL999" s="5">
        <v>998</v>
      </c>
      <c r="CM999" s="5" t="str">
        <f>IFERROR(VLOOKUP(CL999,CH$2:CI2075,2,0),"")</f>
        <v/>
      </c>
      <c r="CN999" s="5"/>
      <c r="CP999" s="5"/>
      <c r="DG999" s="5" t="e">
        <f>IF(REPORTE!AH$2="si",IF(C999=VALUE(REPORTE!C$22),IF(SUM(DG1000:DG$1993),CONCATENATE(INT(B999),", "),INT(B999)),""),IF(C999=VALUE(REPORTE!C$21),IF(SUM(DG1000:DG$1993),CONCATENATE(INT(B999),", "),INT(B999)),""))</f>
        <v>#VALUE!</v>
      </c>
      <c r="DK999" s="5"/>
      <c r="DL999" s="5"/>
      <c r="DM999" s="5"/>
      <c r="DN999" s="5"/>
    </row>
    <row r="1000" spans="1:118" x14ac:dyDescent="0.25">
      <c r="A1000" s="4" t="str">
        <f t="shared" ca="1" si="186"/>
        <v/>
      </c>
      <c r="B1000" s="3"/>
      <c r="D1000" s="1" t="str">
        <f>IFERROR(INDEX('padron cfe'!B:B,MATCH(DATOS!C1000,'padron cfe'!A:A,0),1),"")</f>
        <v/>
      </c>
      <c r="H1000" s="5" t="str">
        <f>IF(F1000="","",IFERROR(CONCATENATE("PEUA",VLOOKUP(ESTADO,REPORTE!AV$2:AW$33,2,0),DIDTRITO_FORM,CADER_FORM,IFERROR(INDEX(BS:BS,MATCH(DAY(F1000),BR:BR,0),1),DAY(F1000)),IFERROR(INDEX(BS:BS,MATCH(MONTH(F1000),BR:BR,0),1),MONTH(F1000)),YEAR(F1000),G1000),""))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185"/>
        <v/>
      </c>
      <c r="S1000"/>
      <c r="T1000" s="2" t="str">
        <f>IFERROR(INDEX('padron cfe'!D:D,MATCH(DATOS!C1000,'padron cfe'!A:A,0),1),"")</f>
        <v/>
      </c>
      <c r="Y1000" s="3"/>
      <c r="AA1000" s="4" t="str">
        <f t="shared" si="187"/>
        <v/>
      </c>
      <c r="AE1000" s="2" t="str">
        <f>IFERROR(IF(INDEX(AE$1:AE999,MATCH(J1000,J$1:J999,0),1)=0,"",INDEX(AE$1:AE999,MATCH(J1000,J$1:J999,0),1)),"")</f>
        <v/>
      </c>
      <c r="AF1000" s="2" t="str">
        <f>IFERROR(IF(INDEX(AF$1:AF999,MATCH(J1000,J$1:J999,0),1)=0,"",INDEX(AF$1:AF999,MATCH(J1000,J$1:J999,0),1)),"")</f>
        <v/>
      </c>
      <c r="AG1000" s="2" t="str">
        <f>IFERROR(IF(INDEX(AG$1:AG999,MATCH(J1000,J$1:J999,0),1)=0,"",INDEX(AG$1:AG999,MATCH(J1000,J$1:J999,0),1)),"")</f>
        <v/>
      </c>
      <c r="AU1000" s="7"/>
      <c r="AW1000" s="66"/>
      <c r="AX1000" s="66"/>
      <c r="AY1000" s="66"/>
      <c r="AZ1000" s="78"/>
      <c r="BA1000" s="66"/>
      <c r="BB1000" s="66"/>
      <c r="BC1000" s="4"/>
      <c r="BD1000" s="69"/>
      <c r="BG1000" s="9"/>
      <c r="BM1000" s="7" t="str">
        <f t="shared" ca="1" si="188"/>
        <v/>
      </c>
      <c r="BN1000" s="75" t="str">
        <f t="shared" si="189"/>
        <v/>
      </c>
      <c r="BO1000" s="75" t="str">
        <f t="shared" si="190"/>
        <v/>
      </c>
      <c r="BT1000" s="5"/>
      <c r="BU1000" s="4" t="str">
        <f>IF(IFERROR(VLOOKUP(C1000,C1001:C$1993,1,0),"")="","",COUNTIF(C:C,C1000))</f>
        <v/>
      </c>
      <c r="BW1000" s="5"/>
      <c r="BX1000" s="5"/>
      <c r="BY1000" s="5" t="str">
        <f>IF(B1000="","",IF(BU1000="",1+(MAX(BY$2:BY999)),""))</f>
        <v/>
      </c>
      <c r="BZ1000" s="5" t="str">
        <f t="shared" si="191"/>
        <v/>
      </c>
      <c r="CA1000" s="5" t="str">
        <f t="shared" si="192"/>
        <v/>
      </c>
      <c r="CB1000" s="14" t="str">
        <f t="shared" si="193"/>
        <v/>
      </c>
      <c r="CC1000" s="25"/>
      <c r="CE1000" s="5" t="str">
        <f t="shared" si="195"/>
        <v/>
      </c>
      <c r="CG1000" s="5"/>
      <c r="CH1000" s="5" t="str">
        <f t="shared" si="194"/>
        <v/>
      </c>
      <c r="CI1000" s="5" t="str">
        <f>IF(J1000="","",IFERROR(IF(VLOOKUP(J1000,J$2:J999,1,0)=0,"",""),J1000))</f>
        <v/>
      </c>
      <c r="CJ1000" s="22" t="str">
        <f>IF(CI1000="","",(IFERROR(VLOOKUP(MID(CI1000,1,1),$DA$2:DE$28,3,0),0)+IFERROR(VLOOKUP(MID(CI1000,2,1),DA$2:DE$28,4,0),0)+IFERROR(VLOOKUP(MID(CI1000,3,1),DA$2:DE$28,5,0),0)+(ROW(CI1000)/1000000000000)))</f>
        <v/>
      </c>
      <c r="CK1000" s="5"/>
      <c r="CL1000" s="5">
        <v>999</v>
      </c>
      <c r="CM1000" s="5" t="str">
        <f>IFERROR(VLOOKUP(CL1000,CH$2:CI2076,2,0),"")</f>
        <v/>
      </c>
      <c r="CN1000" s="5"/>
      <c r="CP1000" s="5"/>
      <c r="DG1000" s="5" t="e">
        <f>IF(REPORTE!AH$2="si",IF(C1000=VALUE(REPORTE!C$22),IF(SUM(DG1001:DG$1993),CONCATENATE(INT(B1000),", "),INT(B1000)),""),IF(C1000=VALUE(REPORTE!C$21),IF(SUM(DG1001:DG$1993),CONCATENATE(INT(B1000),", "),INT(B1000)),""))</f>
        <v>#VALUE!</v>
      </c>
      <c r="DK1000" s="5"/>
      <c r="DL1000" s="5"/>
      <c r="DM1000" s="5"/>
      <c r="DN1000" s="5"/>
    </row>
    <row r="1001" spans="1:118" x14ac:dyDescent="0.25">
      <c r="A1001" s="4" t="str">
        <f t="shared" ca="1" si="186"/>
        <v/>
      </c>
      <c r="B1001" s="3"/>
      <c r="D1001" s="1" t="str">
        <f>IFERROR(INDEX('padron cfe'!B:B,MATCH(DATOS!C1001,'padron cfe'!A:A,0),1),"")</f>
        <v/>
      </c>
      <c r="H1001" s="5" t="str">
        <f>IF(F1001="","",IFERROR(CONCATENATE("PEUA",VLOOKUP(ESTADO,REPORTE!AV$2:AW$33,2,0),DIDTRITO_FORM,CADER_FORM,IFERROR(INDEX(BS:BS,MATCH(DAY(F1001),BR:BR,0),1),DAY(F1001)),IFERROR(INDEX(BS:BS,MATCH(MONTH(F1001),BR:BR,0),1),MONTH(F1001)),YEAR(F1001),G1001),""))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185"/>
        <v/>
      </c>
      <c r="S1001"/>
      <c r="T1001" s="2" t="str">
        <f>IFERROR(INDEX('padron cfe'!D:D,MATCH(DATOS!C1001,'padron cfe'!A:A,0),1),"")</f>
        <v/>
      </c>
      <c r="Y1001" s="3"/>
      <c r="AA1001" s="4" t="str">
        <f t="shared" si="187"/>
        <v/>
      </c>
      <c r="AE1001" s="2" t="str">
        <f>IFERROR(IF(INDEX(AE$1:AE1000,MATCH(J1001,J$1:J1000,0),1)=0,"",INDEX(AE$1:AE1000,MATCH(J1001,J$1:J1000,0),1)),"")</f>
        <v/>
      </c>
      <c r="AF1001" s="2" t="str">
        <f>IFERROR(IF(INDEX(AF$1:AF1000,MATCH(J1001,J$1:J1000,0),1)=0,"",INDEX(AF$1:AF1000,MATCH(J1001,J$1:J1000,0),1)),"")</f>
        <v/>
      </c>
      <c r="AG1001" s="2" t="str">
        <f>IFERROR(IF(INDEX(AG$1:AG1000,MATCH(J1001,J$1:J1000,0),1)=0,"",INDEX(AG$1:AG1000,MATCH(J1001,J$1:J1000,0),1)),"")</f>
        <v/>
      </c>
      <c r="AU1001" s="7"/>
      <c r="AW1001" s="66"/>
      <c r="AX1001" s="66"/>
      <c r="AY1001" s="66"/>
      <c r="AZ1001" s="78"/>
      <c r="BA1001" s="66"/>
      <c r="BB1001" s="66"/>
      <c r="BC1001" s="4"/>
      <c r="BD1001" s="69"/>
      <c r="BG1001" s="9"/>
      <c r="BM1001" s="7" t="str">
        <f t="shared" ca="1" si="188"/>
        <v/>
      </c>
      <c r="BN1001" s="75" t="str">
        <f t="shared" si="189"/>
        <v/>
      </c>
      <c r="BO1001" s="75" t="str">
        <f t="shared" si="190"/>
        <v/>
      </c>
      <c r="BT1001" s="5"/>
      <c r="BU1001" s="4" t="str">
        <f>IF(IFERROR(VLOOKUP(C1001,C1002:C$1993,1,0),"")="","",COUNTIF(C:C,C1001))</f>
        <v/>
      </c>
      <c r="BW1001" s="5"/>
      <c r="BX1001" s="5"/>
      <c r="BY1001" s="5" t="str">
        <f>IF(B1001="","",IF(BU1001="",1+(MAX(BY$2:BY1000)),""))</f>
        <v/>
      </c>
      <c r="BZ1001" s="5" t="str">
        <f t="shared" si="191"/>
        <v/>
      </c>
      <c r="CA1001" s="5" t="str">
        <f t="shared" si="192"/>
        <v/>
      </c>
      <c r="CB1001" s="14" t="str">
        <f t="shared" si="193"/>
        <v/>
      </c>
      <c r="CC1001" s="25"/>
      <c r="CE1001" s="5" t="str">
        <f t="shared" si="195"/>
        <v/>
      </c>
      <c r="CG1001" s="5"/>
      <c r="CH1001" s="5" t="str">
        <f t="shared" si="194"/>
        <v/>
      </c>
      <c r="CI1001" s="5" t="str">
        <f>IF(J1001="","",IFERROR(IF(VLOOKUP(J1001,J$2:J1000,1,0)=0,"",""),J1001))</f>
        <v/>
      </c>
      <c r="CJ1001" s="22" t="str">
        <f>IF(CI1001="","",(IFERROR(VLOOKUP(MID(CI1001,1,1),$DA$2:DE$28,3,0),0)+IFERROR(VLOOKUP(MID(CI1001,2,1),DA$2:DE$28,4,0),0)+IFERROR(VLOOKUP(MID(CI1001,3,1),DA$2:DE$28,5,0),0)+(ROW(CI1001)/1000000000000)))</f>
        <v/>
      </c>
      <c r="CK1001" s="5"/>
      <c r="CL1001" s="5">
        <v>1000</v>
      </c>
      <c r="CM1001" s="5" t="str">
        <f>IFERROR(VLOOKUP(CL1001,CH$2:CI2077,2,0),"")</f>
        <v/>
      </c>
      <c r="CN1001" s="5"/>
      <c r="CP1001" s="5"/>
      <c r="DG1001" s="5" t="e">
        <f>IF(REPORTE!AH$2="si",IF(C1001=VALUE(REPORTE!C$22),IF(SUM(DG1002:DG$1993),CONCATENATE(INT(B1001),", "),INT(B1001)),""),IF(C1001=VALUE(REPORTE!C$21),IF(SUM(DG1002:DG$1993),CONCATENATE(INT(B1001),", "),INT(B1001)),""))</f>
        <v>#VALUE!</v>
      </c>
      <c r="DK1001" s="5"/>
      <c r="DL1001" s="5"/>
      <c r="DM1001" s="5"/>
      <c r="DN1001" s="5"/>
    </row>
    <row r="1002" spans="1:118" x14ac:dyDescent="0.25">
      <c r="A1002" s="4" t="str">
        <f t="shared" ca="1" si="186"/>
        <v/>
      </c>
      <c r="B1002" s="3"/>
      <c r="D1002" s="1" t="str">
        <f>IFERROR(INDEX('padron cfe'!B:B,MATCH(DATOS!C1002,'padron cfe'!A:A,0),1),"")</f>
        <v/>
      </c>
      <c r="H1002" s="5" t="str">
        <f>IF(F1002="","",IFERROR(CONCATENATE("PEUA",VLOOKUP(ESTADO,REPORTE!AV$2:AW$33,2,0),DIDTRITO_FORM,CADER_FORM,IFERROR(INDEX(BS:BS,MATCH(DAY(F1002),BR:BR,0),1),DAY(F1002)),IFERROR(INDEX(BS:BS,MATCH(MONTH(F1002),BR:BR,0),1),MONTH(F1002)),YEAR(F1002),G1002),""))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185"/>
        <v/>
      </c>
      <c r="S1002"/>
      <c r="T1002" s="2" t="str">
        <f>IFERROR(INDEX('padron cfe'!D:D,MATCH(DATOS!C1002,'padron cfe'!A:A,0),1),"")</f>
        <v/>
      </c>
      <c r="Y1002" s="3"/>
      <c r="AA1002" s="4" t="str">
        <f t="shared" si="187"/>
        <v/>
      </c>
      <c r="AE1002" s="2" t="str">
        <f>IFERROR(IF(INDEX(AE$1:AE1001,MATCH(J1002,J$1:J1001,0),1)=0,"",INDEX(AE$1:AE1001,MATCH(J1002,J$1:J1001,0),1)),"")</f>
        <v/>
      </c>
      <c r="AF1002" s="2" t="str">
        <f>IFERROR(IF(INDEX(AF$1:AF1001,MATCH(J1002,J$1:J1001,0),1)=0,"",INDEX(AF$1:AF1001,MATCH(J1002,J$1:J1001,0),1)),"")</f>
        <v/>
      </c>
      <c r="AG1002" s="2" t="str">
        <f>IFERROR(IF(INDEX(AG$1:AG1001,MATCH(J1002,J$1:J1001,0),1)=0,"",INDEX(AG$1:AG1001,MATCH(J1002,J$1:J1001,0),1)),"")</f>
        <v/>
      </c>
      <c r="AU1002" s="7"/>
      <c r="AW1002" s="66"/>
      <c r="AX1002" s="66"/>
      <c r="AY1002" s="66"/>
      <c r="AZ1002" s="78"/>
      <c r="BA1002" s="66"/>
      <c r="BB1002" s="66"/>
      <c r="BC1002" s="4"/>
      <c r="BD1002" s="69"/>
      <c r="BG1002" s="9"/>
      <c r="BM1002" s="7" t="str">
        <f t="shared" ca="1" si="188"/>
        <v/>
      </c>
      <c r="BN1002" s="75" t="str">
        <f t="shared" si="189"/>
        <v/>
      </c>
      <c r="BO1002" s="75" t="str">
        <f t="shared" si="190"/>
        <v/>
      </c>
      <c r="BT1002" s="5"/>
      <c r="BU1002" s="4" t="str">
        <f>IF(IFERROR(VLOOKUP(C1002,C1003:C$1993,1,0),"")="","",COUNTIF(C:C,C1002))</f>
        <v/>
      </c>
      <c r="BW1002" s="5"/>
      <c r="BX1002" s="5"/>
      <c r="BY1002" s="5" t="str">
        <f>IF(B1002="","",IF(BU1002="",1+(MAX(BY$2:BY1001)),""))</f>
        <v/>
      </c>
      <c r="BZ1002" s="5" t="str">
        <f t="shared" si="191"/>
        <v/>
      </c>
      <c r="CA1002" s="5" t="str">
        <f t="shared" si="192"/>
        <v/>
      </c>
      <c r="CB1002" s="14" t="str">
        <f t="shared" si="193"/>
        <v/>
      </c>
      <c r="CC1002" s="25"/>
      <c r="CE1002" s="5" t="str">
        <f t="shared" si="195"/>
        <v/>
      </c>
      <c r="CG1002" s="5"/>
      <c r="CH1002" s="5" t="str">
        <f t="shared" si="194"/>
        <v/>
      </c>
      <c r="CI1002" s="5" t="str">
        <f>IF(J1002="","",IFERROR(IF(VLOOKUP(J1002,J$2:J1001,1,0)=0,"",""),J1002))</f>
        <v/>
      </c>
      <c r="CJ1002" s="22" t="str">
        <f>IF(CI1002="","",(IFERROR(VLOOKUP(MID(CI1002,1,1),$DA$2:DE$28,3,0),0)+IFERROR(VLOOKUP(MID(CI1002,2,1),DA$2:DE$28,4,0),0)+IFERROR(VLOOKUP(MID(CI1002,3,1),DA$2:DE$28,5,0),0)+(ROW(CI1002)/1000000000000)))</f>
        <v/>
      </c>
      <c r="CK1002" s="5"/>
      <c r="CL1002" s="5">
        <v>1001</v>
      </c>
      <c r="CM1002" s="5" t="str">
        <f>IFERROR(VLOOKUP(CL1002,CH$2:CI2078,2,0),"")</f>
        <v/>
      </c>
      <c r="CN1002" s="5"/>
      <c r="CP1002" s="5"/>
      <c r="DG1002" s="5" t="e">
        <f>IF(REPORTE!AH$2="si",IF(C1002=VALUE(REPORTE!C$22),IF(SUM(DG1003:DG$1993),CONCATENATE(INT(B1002),", "),INT(B1002)),""),IF(C1002=VALUE(REPORTE!C$21),IF(SUM(DG1003:DG$1993),CONCATENATE(INT(B1002),", "),INT(B1002)),""))</f>
        <v>#VALUE!</v>
      </c>
      <c r="DK1002" s="5"/>
      <c r="DL1002" s="5"/>
      <c r="DM1002" s="5"/>
      <c r="DN1002" s="5"/>
    </row>
    <row r="1003" spans="1:118" x14ac:dyDescent="0.25">
      <c r="A1003" s="4" t="str">
        <f t="shared" ca="1" si="186"/>
        <v/>
      </c>
      <c r="B1003" s="3"/>
      <c r="D1003" s="1" t="str">
        <f>IFERROR(INDEX('padron cfe'!B:B,MATCH(DATOS!C1003,'padron cfe'!A:A,0),1),"")</f>
        <v/>
      </c>
      <c r="H1003" s="5" t="str">
        <f>IF(F1003="","",IFERROR(CONCATENATE("PEUA",VLOOKUP(ESTADO,REPORTE!AV$2:AW$33,2,0),DIDTRITO_FORM,CADER_FORM,IFERROR(INDEX(BS:BS,MATCH(DAY(F1003),BR:BR,0),1),DAY(F1003)),IFERROR(INDEX(BS:BS,MATCH(MONTH(F1003),BR:BR,0),1),MONTH(F1003)),YEAR(F1003),G1003),""))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185"/>
        <v/>
      </c>
      <c r="S1003"/>
      <c r="T1003" s="2" t="str">
        <f>IFERROR(INDEX('padron cfe'!D:D,MATCH(DATOS!C1003,'padron cfe'!A:A,0),1),"")</f>
        <v/>
      </c>
      <c r="Y1003" s="3"/>
      <c r="AA1003" s="4" t="str">
        <f t="shared" si="187"/>
        <v/>
      </c>
      <c r="AE1003" s="2" t="str">
        <f>IFERROR(IF(INDEX(AE$1:AE1002,MATCH(J1003,J$1:J1002,0),1)=0,"",INDEX(AE$1:AE1002,MATCH(J1003,J$1:J1002,0),1)),"")</f>
        <v/>
      </c>
      <c r="AF1003" s="2" t="str">
        <f>IFERROR(IF(INDEX(AF$1:AF1002,MATCH(J1003,J$1:J1002,0),1)=0,"",INDEX(AF$1:AF1002,MATCH(J1003,J$1:J1002,0),1)),"")</f>
        <v/>
      </c>
      <c r="AG1003" s="2" t="str">
        <f>IFERROR(IF(INDEX(AG$1:AG1002,MATCH(J1003,J$1:J1002,0),1)=0,"",INDEX(AG$1:AG1002,MATCH(J1003,J$1:J1002,0),1)),"")</f>
        <v/>
      </c>
      <c r="AU1003" s="7"/>
      <c r="AW1003" s="66"/>
      <c r="AX1003" s="66"/>
      <c r="AY1003" s="66"/>
      <c r="AZ1003" s="78"/>
      <c r="BA1003" s="66"/>
      <c r="BB1003" s="66"/>
      <c r="BC1003" s="4"/>
      <c r="BD1003" s="69"/>
      <c r="BG1003" s="9"/>
      <c r="BM1003" s="7" t="str">
        <f t="shared" ca="1" si="188"/>
        <v/>
      </c>
      <c r="BN1003" s="75" t="str">
        <f t="shared" si="189"/>
        <v/>
      </c>
      <c r="BO1003" s="75" t="str">
        <f t="shared" si="190"/>
        <v/>
      </c>
      <c r="BT1003" s="5"/>
      <c r="BU1003" s="4" t="str">
        <f>IF(IFERROR(VLOOKUP(C1003,C1004:C$1993,1,0),"")="","",COUNTIF(C:C,C1003))</f>
        <v/>
      </c>
      <c r="BW1003" s="5"/>
      <c r="BX1003" s="5"/>
      <c r="BY1003" s="5" t="str">
        <f>IF(B1003="","",IF(BU1003="",1+(MAX(BY$2:BY1002)),""))</f>
        <v/>
      </c>
      <c r="BZ1003" s="5" t="str">
        <f t="shared" si="191"/>
        <v/>
      </c>
      <c r="CA1003" s="5" t="str">
        <f t="shared" si="192"/>
        <v/>
      </c>
      <c r="CB1003" s="14" t="str">
        <f t="shared" si="193"/>
        <v/>
      </c>
      <c r="CC1003" s="25"/>
      <c r="CE1003" s="5" t="str">
        <f t="shared" si="195"/>
        <v/>
      </c>
      <c r="CG1003" s="5"/>
      <c r="CH1003" s="5" t="str">
        <f t="shared" si="194"/>
        <v/>
      </c>
      <c r="CI1003" s="5" t="str">
        <f>IF(J1003="","",IFERROR(IF(VLOOKUP(J1003,J$2:J1002,1,0)=0,"",""),J1003))</f>
        <v/>
      </c>
      <c r="CJ1003" s="22" t="str">
        <f>IF(CI1003="","",(IFERROR(VLOOKUP(MID(CI1003,1,1),$DA$2:DE$28,3,0),0)+IFERROR(VLOOKUP(MID(CI1003,2,1),DA$2:DE$28,4,0),0)+IFERROR(VLOOKUP(MID(CI1003,3,1),DA$2:DE$28,5,0),0)+(ROW(CI1003)/1000000000000)))</f>
        <v/>
      </c>
      <c r="CK1003" s="5"/>
      <c r="CL1003" s="5">
        <v>1002</v>
      </c>
      <c r="CM1003" s="5" t="str">
        <f>IFERROR(VLOOKUP(CL1003,CH$2:CI2079,2,0),"")</f>
        <v/>
      </c>
      <c r="CN1003" s="5"/>
      <c r="CP1003" s="5"/>
      <c r="DG1003" s="5" t="e">
        <f>IF(REPORTE!AH$2="si",IF(C1003=VALUE(REPORTE!C$22),IF(SUM(DG1004:DG$1993),CONCATENATE(INT(B1003),", "),INT(B1003)),""),IF(C1003=VALUE(REPORTE!C$21),IF(SUM(DG1004:DG$1993),CONCATENATE(INT(B1003),", "),INT(B1003)),""))</f>
        <v>#VALUE!</v>
      </c>
      <c r="DK1003" s="5"/>
      <c r="DL1003" s="5"/>
      <c r="DM1003" s="5"/>
      <c r="DN1003" s="5"/>
    </row>
    <row r="1004" spans="1:118" x14ac:dyDescent="0.25">
      <c r="A1004" s="4" t="str">
        <f t="shared" ca="1" si="186"/>
        <v/>
      </c>
      <c r="B1004" s="3"/>
      <c r="D1004" s="1" t="str">
        <f>IFERROR(INDEX('padron cfe'!B:B,MATCH(DATOS!C1004,'padron cfe'!A:A,0),1),"")</f>
        <v/>
      </c>
      <c r="H1004" s="5" t="str">
        <f>IF(F1004="","",IFERROR(CONCATENATE("PEUA",VLOOKUP(ESTADO,REPORTE!AV$2:AW$33,2,0),DIDTRITO_FORM,CADER_FORM,IFERROR(INDEX(BS:BS,MATCH(DAY(F1004),BR:BR,0),1),DAY(F1004)),IFERROR(INDEX(BS:BS,MATCH(MONTH(F1004),BR:BR,0),1),MONTH(F1004)),YEAR(F1004),G1004),""))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185"/>
        <v/>
      </c>
      <c r="S1004"/>
      <c r="T1004" s="2" t="str">
        <f>IFERROR(INDEX('padron cfe'!D:D,MATCH(DATOS!C1004,'padron cfe'!A:A,0),1),"")</f>
        <v/>
      </c>
      <c r="Y1004" s="3"/>
      <c r="AA1004" s="4" t="str">
        <f t="shared" si="187"/>
        <v/>
      </c>
      <c r="AE1004" s="2" t="str">
        <f>IFERROR(IF(INDEX(AE$1:AE1003,MATCH(J1004,J$1:J1003,0),1)=0,"",INDEX(AE$1:AE1003,MATCH(J1004,J$1:J1003,0),1)),"")</f>
        <v/>
      </c>
      <c r="AF1004" s="2" t="str">
        <f>IFERROR(IF(INDEX(AF$1:AF1003,MATCH(J1004,J$1:J1003,0),1)=0,"",INDEX(AF$1:AF1003,MATCH(J1004,J$1:J1003,0),1)),"")</f>
        <v/>
      </c>
      <c r="AG1004" s="2" t="str">
        <f>IFERROR(IF(INDEX(AG$1:AG1003,MATCH(J1004,J$1:J1003,0),1)=0,"",INDEX(AG$1:AG1003,MATCH(J1004,J$1:J1003,0),1)),"")</f>
        <v/>
      </c>
      <c r="AU1004" s="7"/>
      <c r="AW1004" s="66"/>
      <c r="AX1004" s="66"/>
      <c r="AY1004" s="66"/>
      <c r="AZ1004" s="78"/>
      <c r="BA1004" s="66"/>
      <c r="BB1004" s="66"/>
      <c r="BC1004" s="4"/>
      <c r="BD1004" s="69"/>
      <c r="BG1004" s="9"/>
      <c r="BM1004" s="7" t="str">
        <f t="shared" ca="1" si="188"/>
        <v/>
      </c>
      <c r="BN1004" s="75" t="str">
        <f t="shared" si="189"/>
        <v/>
      </c>
      <c r="BO1004" s="75" t="str">
        <f t="shared" si="190"/>
        <v/>
      </c>
      <c r="BT1004" s="5"/>
      <c r="BU1004" s="4" t="str">
        <f>IF(IFERROR(VLOOKUP(C1004,C1005:C$1993,1,0),"")="","",COUNTIF(C:C,C1004))</f>
        <v/>
      </c>
      <c r="BW1004" s="5"/>
      <c r="BX1004" s="5"/>
      <c r="BY1004" s="5" t="str">
        <f>IF(B1004="","",IF(BU1004="",1+(MAX(BY$2:BY1003)),""))</f>
        <v/>
      </c>
      <c r="BZ1004" s="5" t="str">
        <f t="shared" si="191"/>
        <v/>
      </c>
      <c r="CA1004" s="5" t="str">
        <f t="shared" si="192"/>
        <v/>
      </c>
      <c r="CB1004" s="14" t="str">
        <f t="shared" si="193"/>
        <v/>
      </c>
      <c r="CC1004" s="25"/>
      <c r="CE1004" s="5" t="str">
        <f t="shared" si="195"/>
        <v/>
      </c>
      <c r="CG1004" s="5"/>
      <c r="CH1004" s="5" t="str">
        <f t="shared" si="194"/>
        <v/>
      </c>
      <c r="CI1004" s="5" t="str">
        <f>IF(J1004="","",IFERROR(IF(VLOOKUP(J1004,J$2:J1003,1,0)=0,"",""),J1004))</f>
        <v/>
      </c>
      <c r="CJ1004" s="22" t="str">
        <f>IF(CI1004="","",(IFERROR(VLOOKUP(MID(CI1004,1,1),$DA$2:DE$28,3,0),0)+IFERROR(VLOOKUP(MID(CI1004,2,1),DA$2:DE$28,4,0),0)+IFERROR(VLOOKUP(MID(CI1004,3,1),DA$2:DE$28,5,0),0)+(ROW(CI1004)/1000000000000)))</f>
        <v/>
      </c>
      <c r="CK1004" s="5"/>
      <c r="CL1004" s="5">
        <v>1003</v>
      </c>
      <c r="CM1004" s="5" t="str">
        <f>IFERROR(VLOOKUP(CL1004,CH$2:CI2080,2,0),"")</f>
        <v/>
      </c>
      <c r="CN1004" s="5"/>
      <c r="CP1004" s="5"/>
      <c r="DG1004" s="5" t="e">
        <f>IF(REPORTE!AH$2="si",IF(C1004=VALUE(REPORTE!C$22),IF(SUM(DG1005:DG$1993),CONCATENATE(INT(B1004),", "),INT(B1004)),""),IF(C1004=VALUE(REPORTE!C$21),IF(SUM(DG1005:DG$1993),CONCATENATE(INT(B1004),", "),INT(B1004)),""))</f>
        <v>#VALUE!</v>
      </c>
      <c r="DK1004" s="5"/>
      <c r="DL1004" s="5"/>
      <c r="DM1004" s="5"/>
      <c r="DN1004" s="5"/>
    </row>
    <row r="1005" spans="1:118" x14ac:dyDescent="0.25">
      <c r="A1005" s="4" t="str">
        <f t="shared" ca="1" si="186"/>
        <v/>
      </c>
      <c r="B1005" s="3"/>
      <c r="D1005" s="1" t="str">
        <f>IFERROR(INDEX('padron cfe'!B:B,MATCH(DATOS!C1005,'padron cfe'!A:A,0),1),"")</f>
        <v/>
      </c>
      <c r="H1005" s="5" t="str">
        <f>IF(F1005="","",IFERROR(CONCATENATE("PEUA",VLOOKUP(ESTADO,REPORTE!AV$2:AW$33,2,0),DIDTRITO_FORM,CADER_FORM,IFERROR(INDEX(BS:BS,MATCH(DAY(F1005),BR:BR,0),1),DAY(F1005)),IFERROR(INDEX(BS:BS,MATCH(MONTH(F1005),BR:BR,0),1),MONTH(F1005)),YEAR(F1005),G1005),""))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185"/>
        <v/>
      </c>
      <c r="S1005"/>
      <c r="T1005" s="2" t="str">
        <f>IFERROR(INDEX('padron cfe'!D:D,MATCH(DATOS!C1005,'padron cfe'!A:A,0),1),"")</f>
        <v/>
      </c>
      <c r="Y1005" s="3"/>
      <c r="AA1005" s="4" t="str">
        <f t="shared" si="187"/>
        <v/>
      </c>
      <c r="AE1005" s="2" t="str">
        <f>IFERROR(IF(INDEX(AE$1:AE1004,MATCH(J1005,J$1:J1004,0),1)=0,"",INDEX(AE$1:AE1004,MATCH(J1005,J$1:J1004,0),1)),"")</f>
        <v/>
      </c>
      <c r="AF1005" s="2" t="str">
        <f>IFERROR(IF(INDEX(AF$1:AF1004,MATCH(J1005,J$1:J1004,0),1)=0,"",INDEX(AF$1:AF1004,MATCH(J1005,J$1:J1004,0),1)),"")</f>
        <v/>
      </c>
      <c r="AG1005" s="2" t="str">
        <f>IFERROR(IF(INDEX(AG$1:AG1004,MATCH(J1005,J$1:J1004,0),1)=0,"",INDEX(AG$1:AG1004,MATCH(J1005,J$1:J1004,0),1)),"")</f>
        <v/>
      </c>
      <c r="AU1005" s="7"/>
      <c r="AW1005" s="66"/>
      <c r="AX1005" s="66"/>
      <c r="AY1005" s="66"/>
      <c r="AZ1005" s="78"/>
      <c r="BA1005" s="66"/>
      <c r="BB1005" s="66"/>
      <c r="BC1005" s="4"/>
      <c r="BD1005" s="69"/>
      <c r="BG1005" s="9"/>
      <c r="BM1005" s="7" t="str">
        <f t="shared" ca="1" si="188"/>
        <v/>
      </c>
      <c r="BN1005" s="75" t="str">
        <f t="shared" si="189"/>
        <v/>
      </c>
      <c r="BO1005" s="75" t="str">
        <f t="shared" si="190"/>
        <v/>
      </c>
      <c r="BT1005" s="5"/>
      <c r="BU1005" s="4" t="str">
        <f>IF(IFERROR(VLOOKUP(C1005,C1006:C$1993,1,0),"")="","",COUNTIF(C:C,C1005))</f>
        <v/>
      </c>
      <c r="BW1005" s="5"/>
      <c r="BX1005" s="5"/>
      <c r="BY1005" s="5" t="str">
        <f>IF(B1005="","",IF(BU1005="",1+(MAX(BY$2:BY1004)),""))</f>
        <v/>
      </c>
      <c r="BZ1005" s="5" t="str">
        <f t="shared" si="191"/>
        <v/>
      </c>
      <c r="CA1005" s="5" t="str">
        <f t="shared" si="192"/>
        <v/>
      </c>
      <c r="CB1005" s="14" t="str">
        <f t="shared" si="193"/>
        <v/>
      </c>
      <c r="CC1005" s="25"/>
      <c r="CE1005" s="5" t="str">
        <f t="shared" si="195"/>
        <v/>
      </c>
      <c r="CG1005" s="5"/>
      <c r="CH1005" s="5" t="str">
        <f t="shared" si="194"/>
        <v/>
      </c>
      <c r="CI1005" s="5" t="str">
        <f>IF(J1005="","",IFERROR(IF(VLOOKUP(J1005,J$2:J1004,1,0)=0,"",""),J1005))</f>
        <v/>
      </c>
      <c r="CJ1005" s="22" t="str">
        <f>IF(CI1005="","",(IFERROR(VLOOKUP(MID(CI1005,1,1),$DA$2:DE$28,3,0),0)+IFERROR(VLOOKUP(MID(CI1005,2,1),DA$2:DE$28,4,0),0)+IFERROR(VLOOKUP(MID(CI1005,3,1),DA$2:DE$28,5,0),0)+(ROW(CI1005)/1000000000000)))</f>
        <v/>
      </c>
      <c r="CK1005" s="5"/>
      <c r="CL1005" s="5">
        <v>1004</v>
      </c>
      <c r="CM1005" s="5" t="str">
        <f>IFERROR(VLOOKUP(CL1005,CH$2:CI2081,2,0),"")</f>
        <v/>
      </c>
      <c r="CN1005" s="5"/>
      <c r="CP1005" s="5"/>
      <c r="DG1005" s="5" t="e">
        <f>IF(REPORTE!AH$2="si",IF(C1005=VALUE(REPORTE!C$22),IF(SUM(DG1006:DG$1993),CONCATENATE(INT(B1005),", "),INT(B1005)),""),IF(C1005=VALUE(REPORTE!C$21),IF(SUM(DG1006:DG$1993),CONCATENATE(INT(B1005),", "),INT(B1005)),""))</f>
        <v>#VALUE!</v>
      </c>
      <c r="DK1005" s="5"/>
      <c r="DL1005" s="5"/>
      <c r="DM1005" s="5"/>
      <c r="DN1005" s="5"/>
    </row>
    <row r="1006" spans="1:118" x14ac:dyDescent="0.25">
      <c r="A1006" s="4" t="str">
        <f t="shared" ca="1" si="186"/>
        <v/>
      </c>
      <c r="B1006" s="3"/>
      <c r="D1006" s="1" t="str">
        <f>IFERROR(INDEX('padron cfe'!B:B,MATCH(DATOS!C1006,'padron cfe'!A:A,0),1),"")</f>
        <v/>
      </c>
      <c r="H1006" s="5" t="str">
        <f>IF(F1006="","",IFERROR(CONCATENATE("PEUA",VLOOKUP(ESTADO,REPORTE!AV$2:AW$33,2,0),DIDTRITO_FORM,CADER_FORM,IFERROR(INDEX(BS:BS,MATCH(DAY(F1006),BR:BR,0),1),DAY(F1006)),IFERROR(INDEX(BS:BS,MATCH(MONTH(F1006),BR:BR,0),1),MONTH(F1006)),YEAR(F1006),G1006),""))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185"/>
        <v/>
      </c>
      <c r="S1006"/>
      <c r="T1006" s="2" t="str">
        <f>IFERROR(INDEX('padron cfe'!D:D,MATCH(DATOS!C1006,'padron cfe'!A:A,0),1),"")</f>
        <v/>
      </c>
      <c r="Y1006" s="3"/>
      <c r="AA1006" s="4" t="str">
        <f t="shared" si="187"/>
        <v/>
      </c>
      <c r="AE1006" s="2" t="str">
        <f>IFERROR(IF(INDEX(AE$1:AE1005,MATCH(J1006,J$1:J1005,0),1)=0,"",INDEX(AE$1:AE1005,MATCH(J1006,J$1:J1005,0),1)),"")</f>
        <v/>
      </c>
      <c r="AF1006" s="2" t="str">
        <f>IFERROR(IF(INDEX(AF$1:AF1005,MATCH(J1006,J$1:J1005,0),1)=0,"",INDEX(AF$1:AF1005,MATCH(J1006,J$1:J1005,0),1)),"")</f>
        <v/>
      </c>
      <c r="AG1006" s="2" t="str">
        <f>IFERROR(IF(INDEX(AG$1:AG1005,MATCH(J1006,J$1:J1005,0),1)=0,"",INDEX(AG$1:AG1005,MATCH(J1006,J$1:J1005,0),1)),"")</f>
        <v/>
      </c>
      <c r="AU1006" s="7"/>
      <c r="AW1006" s="66"/>
      <c r="AX1006" s="66"/>
      <c r="AY1006" s="66"/>
      <c r="AZ1006" s="78"/>
      <c r="BA1006" s="66"/>
      <c r="BB1006" s="66"/>
      <c r="BC1006" s="4"/>
      <c r="BD1006" s="69"/>
      <c r="BG1006" s="9"/>
      <c r="BM1006" s="7" t="str">
        <f t="shared" ca="1" si="188"/>
        <v/>
      </c>
      <c r="BN1006" s="75" t="str">
        <f t="shared" si="189"/>
        <v/>
      </c>
      <c r="BO1006" s="75" t="str">
        <f t="shared" si="190"/>
        <v/>
      </c>
      <c r="BT1006" s="5"/>
      <c r="BU1006" s="4" t="str">
        <f>IF(IFERROR(VLOOKUP(C1006,C1007:C$1993,1,0),"")="","",COUNTIF(C:C,C1006))</f>
        <v/>
      </c>
      <c r="BW1006" s="5"/>
      <c r="BX1006" s="5"/>
      <c r="BY1006" s="5" t="str">
        <f>IF(B1006="","",IF(BU1006="",1+(MAX(BY$2:BY1005)),""))</f>
        <v/>
      </c>
      <c r="BZ1006" s="5" t="str">
        <f t="shared" si="191"/>
        <v/>
      </c>
      <c r="CA1006" s="5" t="str">
        <f t="shared" si="192"/>
        <v/>
      </c>
      <c r="CB1006" s="14" t="str">
        <f t="shared" si="193"/>
        <v/>
      </c>
      <c r="CC1006" s="25"/>
      <c r="CE1006" s="5" t="str">
        <f t="shared" si="195"/>
        <v/>
      </c>
      <c r="CG1006" s="5"/>
      <c r="CH1006" s="5" t="str">
        <f t="shared" si="194"/>
        <v/>
      </c>
      <c r="CI1006" s="5" t="str">
        <f>IF(J1006="","",IFERROR(IF(VLOOKUP(J1006,J$2:J1005,1,0)=0,"",""),J1006))</f>
        <v/>
      </c>
      <c r="CJ1006" s="22" t="str">
        <f>IF(CI1006="","",(IFERROR(VLOOKUP(MID(CI1006,1,1),$DA$2:DE$28,3,0),0)+IFERROR(VLOOKUP(MID(CI1006,2,1),DA$2:DE$28,4,0),0)+IFERROR(VLOOKUP(MID(CI1006,3,1),DA$2:DE$28,5,0),0)+(ROW(CI1006)/1000000000000)))</f>
        <v/>
      </c>
      <c r="CK1006" s="5"/>
      <c r="CL1006" s="5">
        <v>1005</v>
      </c>
      <c r="CM1006" s="5" t="str">
        <f>IFERROR(VLOOKUP(CL1006,CH$2:CI2082,2,0),"")</f>
        <v/>
      </c>
      <c r="CN1006" s="5"/>
      <c r="CP1006" s="5"/>
      <c r="DG1006" s="5" t="e">
        <f>IF(REPORTE!AH$2="si",IF(C1006=VALUE(REPORTE!C$22),IF(SUM(DG1007:DG$1993),CONCATENATE(INT(B1006),", "),INT(B1006)),""),IF(C1006=VALUE(REPORTE!C$21),IF(SUM(DG1007:DG$1993),CONCATENATE(INT(B1006),", "),INT(B1006)),""))</f>
        <v>#VALUE!</v>
      </c>
      <c r="DK1006" s="5"/>
      <c r="DL1006" s="5"/>
      <c r="DM1006" s="5"/>
      <c r="DN1006" s="5"/>
    </row>
    <row r="1007" spans="1:118" x14ac:dyDescent="0.25">
      <c r="A1007" s="4" t="str">
        <f t="shared" ca="1" si="186"/>
        <v/>
      </c>
      <c r="B1007" s="3"/>
      <c r="D1007" s="1" t="str">
        <f>IFERROR(INDEX('padron cfe'!B:B,MATCH(DATOS!C1007,'padron cfe'!A:A,0),1),"")</f>
        <v/>
      </c>
      <c r="H1007" s="5" t="str">
        <f>IF(F1007="","",IFERROR(CONCATENATE("PEUA",VLOOKUP(ESTADO,REPORTE!AV$2:AW$33,2,0),DIDTRITO_FORM,CADER_FORM,IFERROR(INDEX(BS:BS,MATCH(DAY(F1007),BR:BR,0),1),DAY(F1007)),IFERROR(INDEX(BS:BS,MATCH(MONTH(F1007),BR:BR,0),1),MONTH(F1007)),YEAR(F1007),G1007),""))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185"/>
        <v/>
      </c>
      <c r="S1007"/>
      <c r="T1007" s="2" t="str">
        <f>IFERROR(INDEX('padron cfe'!D:D,MATCH(DATOS!C1007,'padron cfe'!A:A,0),1),"")</f>
        <v/>
      </c>
      <c r="Y1007" s="3"/>
      <c r="AA1007" s="4" t="str">
        <f t="shared" si="187"/>
        <v/>
      </c>
      <c r="AE1007" s="2" t="str">
        <f>IFERROR(IF(INDEX(AE$1:AE1006,MATCH(J1007,J$1:J1006,0),1)=0,"",INDEX(AE$1:AE1006,MATCH(J1007,J$1:J1006,0),1)),"")</f>
        <v/>
      </c>
      <c r="AF1007" s="2" t="str">
        <f>IFERROR(IF(INDEX(AF$1:AF1006,MATCH(J1007,J$1:J1006,0),1)=0,"",INDEX(AF$1:AF1006,MATCH(J1007,J$1:J1006,0),1)),"")</f>
        <v/>
      </c>
      <c r="AG1007" s="2" t="str">
        <f>IFERROR(IF(INDEX(AG$1:AG1006,MATCH(J1007,J$1:J1006,0),1)=0,"",INDEX(AG$1:AG1006,MATCH(J1007,J$1:J1006,0),1)),"")</f>
        <v/>
      </c>
      <c r="AU1007" s="7"/>
      <c r="AW1007" s="66"/>
      <c r="AX1007" s="66"/>
      <c r="AY1007" s="66"/>
      <c r="AZ1007" s="78"/>
      <c r="BA1007" s="66"/>
      <c r="BB1007" s="66"/>
      <c r="BC1007" s="4"/>
      <c r="BD1007" s="69"/>
      <c r="BG1007" s="9"/>
      <c r="BM1007" s="7" t="str">
        <f t="shared" ca="1" si="188"/>
        <v/>
      </c>
      <c r="BN1007" s="75" t="str">
        <f t="shared" si="189"/>
        <v/>
      </c>
      <c r="BO1007" s="75" t="str">
        <f t="shared" si="190"/>
        <v/>
      </c>
      <c r="BT1007" s="5"/>
      <c r="BU1007" s="4" t="str">
        <f>IF(IFERROR(VLOOKUP(C1007,C1008:C$1993,1,0),"")="","",COUNTIF(C:C,C1007))</f>
        <v/>
      </c>
      <c r="BW1007" s="5"/>
      <c r="BX1007" s="5"/>
      <c r="BY1007" s="5" t="str">
        <f>IF(B1007="","",IF(BU1007="",1+(MAX(BY$2:BY1006)),""))</f>
        <v/>
      </c>
      <c r="BZ1007" s="5" t="str">
        <f t="shared" si="191"/>
        <v/>
      </c>
      <c r="CA1007" s="5" t="str">
        <f t="shared" si="192"/>
        <v/>
      </c>
      <c r="CB1007" s="14" t="str">
        <f t="shared" si="193"/>
        <v/>
      </c>
      <c r="CC1007" s="25"/>
      <c r="CE1007" s="5" t="str">
        <f t="shared" si="195"/>
        <v/>
      </c>
      <c r="CG1007" s="5"/>
      <c r="CH1007" s="5" t="str">
        <f t="shared" si="194"/>
        <v/>
      </c>
      <c r="CI1007" s="5" t="str">
        <f>IF(J1007="","",IFERROR(IF(VLOOKUP(J1007,J$2:J1006,1,0)=0,"",""),J1007))</f>
        <v/>
      </c>
      <c r="CJ1007" s="22" t="str">
        <f>IF(CI1007="","",(IFERROR(VLOOKUP(MID(CI1007,1,1),$DA$2:DE$28,3,0),0)+IFERROR(VLOOKUP(MID(CI1007,2,1),DA$2:DE$28,4,0),0)+IFERROR(VLOOKUP(MID(CI1007,3,1),DA$2:DE$28,5,0),0)+(ROW(CI1007)/1000000000000)))</f>
        <v/>
      </c>
      <c r="CK1007" s="5"/>
      <c r="CL1007" s="5">
        <v>1006</v>
      </c>
      <c r="CM1007" s="5" t="str">
        <f>IFERROR(VLOOKUP(CL1007,CH$2:CI2083,2,0),"")</f>
        <v/>
      </c>
      <c r="CN1007" s="5"/>
      <c r="CP1007" s="5"/>
      <c r="DG1007" s="5" t="e">
        <f>IF(REPORTE!AH$2="si",IF(C1007=VALUE(REPORTE!C$22),IF(SUM(DG1008:DG$1993),CONCATENATE(INT(B1007),", "),INT(B1007)),""),IF(C1007=VALUE(REPORTE!C$21),IF(SUM(DG1008:DG$1993),CONCATENATE(INT(B1007),", "),INT(B1007)),""))</f>
        <v>#VALUE!</v>
      </c>
      <c r="DK1007" s="5"/>
      <c r="DL1007" s="5"/>
      <c r="DM1007" s="5"/>
      <c r="DN1007" s="5"/>
    </row>
    <row r="1008" spans="1:118" x14ac:dyDescent="0.25">
      <c r="A1008" s="4" t="str">
        <f t="shared" ca="1" si="186"/>
        <v/>
      </c>
      <c r="B1008" s="3"/>
      <c r="D1008" s="1" t="str">
        <f>IFERROR(INDEX('padron cfe'!B:B,MATCH(DATOS!C1008,'padron cfe'!A:A,0),1),"")</f>
        <v/>
      </c>
      <c r="H1008" s="5" t="str">
        <f>IF(F1008="","",IFERROR(CONCATENATE("PEUA",VLOOKUP(ESTADO,REPORTE!AV$2:AW$33,2,0),DIDTRITO_FORM,CADER_FORM,IFERROR(INDEX(BS:BS,MATCH(DAY(F1008),BR:BR,0),1),DAY(F1008)),IFERROR(INDEX(BS:BS,MATCH(MONTH(F1008),BR:BR,0),1),MONTH(F1008)),YEAR(F1008),G1008),""))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185"/>
        <v/>
      </c>
      <c r="S1008"/>
      <c r="T1008" s="2" t="str">
        <f>IFERROR(INDEX('padron cfe'!D:D,MATCH(DATOS!C1008,'padron cfe'!A:A,0),1),"")</f>
        <v/>
      </c>
      <c r="Y1008" s="3"/>
      <c r="AA1008" s="4" t="str">
        <f t="shared" si="187"/>
        <v/>
      </c>
      <c r="AE1008" s="2" t="str">
        <f>IFERROR(IF(INDEX(AE$1:AE1007,MATCH(J1008,J$1:J1007,0),1)=0,"",INDEX(AE$1:AE1007,MATCH(J1008,J$1:J1007,0),1)),"")</f>
        <v/>
      </c>
      <c r="AF1008" s="2" t="str">
        <f>IFERROR(IF(INDEX(AF$1:AF1007,MATCH(J1008,J$1:J1007,0),1)=0,"",INDEX(AF$1:AF1007,MATCH(J1008,J$1:J1007,0),1)),"")</f>
        <v/>
      </c>
      <c r="AG1008" s="2" t="str">
        <f>IFERROR(IF(INDEX(AG$1:AG1007,MATCH(J1008,J$1:J1007,0),1)=0,"",INDEX(AG$1:AG1007,MATCH(J1008,J$1:J1007,0),1)),"")</f>
        <v/>
      </c>
      <c r="AU1008" s="7"/>
      <c r="AW1008" s="66"/>
      <c r="AX1008" s="66"/>
      <c r="AY1008" s="66"/>
      <c r="AZ1008" s="78"/>
      <c r="BA1008" s="66"/>
      <c r="BB1008" s="66"/>
      <c r="BC1008" s="4"/>
      <c r="BD1008" s="69"/>
      <c r="BG1008" s="9"/>
      <c r="BM1008" s="7" t="str">
        <f t="shared" ca="1" si="188"/>
        <v/>
      </c>
      <c r="BN1008" s="75" t="str">
        <f t="shared" si="189"/>
        <v/>
      </c>
      <c r="BO1008" s="75" t="str">
        <f t="shared" si="190"/>
        <v/>
      </c>
      <c r="BT1008" s="5"/>
      <c r="BU1008" s="4" t="str">
        <f>IF(IFERROR(VLOOKUP(C1008,C1009:C$1993,1,0),"")="","",COUNTIF(C:C,C1008))</f>
        <v/>
      </c>
      <c r="BW1008" s="5"/>
      <c r="BX1008" s="5"/>
      <c r="BY1008" s="5" t="str">
        <f>IF(B1008="","",IF(BU1008="",1+(MAX(BY$2:BY1007)),""))</f>
        <v/>
      </c>
      <c r="BZ1008" s="5" t="str">
        <f t="shared" si="191"/>
        <v/>
      </c>
      <c r="CA1008" s="5" t="str">
        <f t="shared" si="192"/>
        <v/>
      </c>
      <c r="CB1008" s="14" t="str">
        <f t="shared" si="193"/>
        <v/>
      </c>
      <c r="CC1008" s="25"/>
      <c r="CE1008" s="5" t="str">
        <f t="shared" si="195"/>
        <v/>
      </c>
      <c r="CG1008" s="5"/>
      <c r="CH1008" s="5" t="str">
        <f t="shared" si="194"/>
        <v/>
      </c>
      <c r="CI1008" s="5" t="str">
        <f>IF(J1008="","",IFERROR(IF(VLOOKUP(J1008,J$2:J1007,1,0)=0,"",""),J1008))</f>
        <v/>
      </c>
      <c r="CJ1008" s="22" t="str">
        <f>IF(CI1008="","",(IFERROR(VLOOKUP(MID(CI1008,1,1),$DA$2:DE$28,3,0),0)+IFERROR(VLOOKUP(MID(CI1008,2,1),DA$2:DE$28,4,0),0)+IFERROR(VLOOKUP(MID(CI1008,3,1),DA$2:DE$28,5,0),0)+(ROW(CI1008)/1000000000000)))</f>
        <v/>
      </c>
      <c r="CK1008" s="5"/>
      <c r="CL1008" s="5">
        <v>1007</v>
      </c>
      <c r="CM1008" s="5" t="str">
        <f>IFERROR(VLOOKUP(CL1008,CH$2:CI2084,2,0),"")</f>
        <v/>
      </c>
      <c r="CN1008" s="5"/>
      <c r="CP1008" s="5"/>
      <c r="DG1008" s="5" t="e">
        <f>IF(REPORTE!AH$2="si",IF(C1008=VALUE(REPORTE!C$22),IF(SUM(DG1009:DG$1993),CONCATENATE(INT(B1008),", "),INT(B1008)),""),IF(C1008=VALUE(REPORTE!C$21),IF(SUM(DG1009:DG$1993),CONCATENATE(INT(B1008),", "),INT(B1008)),""))</f>
        <v>#VALUE!</v>
      </c>
      <c r="DK1008" s="5"/>
      <c r="DL1008" s="5"/>
      <c r="DM1008" s="5"/>
      <c r="DN1008" s="5"/>
    </row>
    <row r="1009" spans="1:118" x14ac:dyDescent="0.25">
      <c r="A1009" s="4" t="str">
        <f t="shared" ca="1" si="186"/>
        <v/>
      </c>
      <c r="B1009" s="3"/>
      <c r="D1009" s="1" t="str">
        <f>IFERROR(INDEX('padron cfe'!B:B,MATCH(DATOS!C1009,'padron cfe'!A:A,0),1),"")</f>
        <v/>
      </c>
      <c r="H1009" s="5" t="str">
        <f>IF(F1009="","",IFERROR(CONCATENATE("PEUA",VLOOKUP(ESTADO,REPORTE!AV$2:AW$33,2,0),DIDTRITO_FORM,CADER_FORM,IFERROR(INDEX(BS:BS,MATCH(DAY(F1009),BR:BR,0),1),DAY(F1009)),IFERROR(INDEX(BS:BS,MATCH(MONTH(F1009),BR:BR,0),1),MONTH(F1009)),YEAR(F1009),G1009),""))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185"/>
        <v/>
      </c>
      <c r="S1009"/>
      <c r="T1009" s="2" t="str">
        <f>IFERROR(INDEX('padron cfe'!D:D,MATCH(DATOS!C1009,'padron cfe'!A:A,0),1),"")</f>
        <v/>
      </c>
      <c r="Y1009" s="3"/>
      <c r="AA1009" s="4" t="str">
        <f t="shared" si="187"/>
        <v/>
      </c>
      <c r="AE1009" s="2" t="str">
        <f>IFERROR(IF(INDEX(AE$1:AE1008,MATCH(J1009,J$1:J1008,0),1)=0,"",INDEX(AE$1:AE1008,MATCH(J1009,J$1:J1008,0),1)),"")</f>
        <v/>
      </c>
      <c r="AF1009" s="2" t="str">
        <f>IFERROR(IF(INDEX(AF$1:AF1008,MATCH(J1009,J$1:J1008,0),1)=0,"",INDEX(AF$1:AF1008,MATCH(J1009,J$1:J1008,0),1)),"")</f>
        <v/>
      </c>
      <c r="AG1009" s="2" t="str">
        <f>IFERROR(IF(INDEX(AG$1:AG1008,MATCH(J1009,J$1:J1008,0),1)=0,"",INDEX(AG$1:AG1008,MATCH(J1009,J$1:J1008,0),1)),"")</f>
        <v/>
      </c>
      <c r="AU1009" s="7"/>
      <c r="AW1009" s="66"/>
      <c r="AX1009" s="66"/>
      <c r="AY1009" s="66"/>
      <c r="AZ1009" s="78"/>
      <c r="BA1009" s="66"/>
      <c r="BB1009" s="66"/>
      <c r="BC1009" s="4"/>
      <c r="BD1009" s="69"/>
      <c r="BG1009" s="9"/>
      <c r="BM1009" s="7" t="str">
        <f t="shared" ca="1" si="188"/>
        <v/>
      </c>
      <c r="BN1009" s="75" t="str">
        <f t="shared" si="189"/>
        <v/>
      </c>
      <c r="BO1009" s="75" t="str">
        <f t="shared" si="190"/>
        <v/>
      </c>
      <c r="BT1009" s="5"/>
      <c r="BU1009" s="4" t="str">
        <f>IF(IFERROR(VLOOKUP(C1009,C1010:C$1993,1,0),"")="","",COUNTIF(C:C,C1009))</f>
        <v/>
      </c>
      <c r="BW1009" s="5"/>
      <c r="BX1009" s="5"/>
      <c r="BY1009" s="5" t="str">
        <f>IF(B1009="","",IF(BU1009="",1+(MAX(BY$2:BY1008)),""))</f>
        <v/>
      </c>
      <c r="BZ1009" s="5" t="str">
        <f t="shared" si="191"/>
        <v/>
      </c>
      <c r="CA1009" s="5" t="str">
        <f t="shared" si="192"/>
        <v/>
      </c>
      <c r="CB1009" s="14" t="str">
        <f t="shared" si="193"/>
        <v/>
      </c>
      <c r="CC1009" s="25"/>
      <c r="CE1009" s="5" t="str">
        <f t="shared" si="195"/>
        <v/>
      </c>
      <c r="CG1009" s="5"/>
      <c r="CH1009" s="5" t="str">
        <f t="shared" si="194"/>
        <v/>
      </c>
      <c r="CI1009" s="5" t="str">
        <f>IF(J1009="","",IFERROR(IF(VLOOKUP(J1009,J$2:J1008,1,0)=0,"",""),J1009))</f>
        <v/>
      </c>
      <c r="CJ1009" s="22" t="str">
        <f>IF(CI1009="","",(IFERROR(VLOOKUP(MID(CI1009,1,1),$DA$2:DE$28,3,0),0)+IFERROR(VLOOKUP(MID(CI1009,2,1),DA$2:DE$28,4,0),0)+IFERROR(VLOOKUP(MID(CI1009,3,1),DA$2:DE$28,5,0),0)+(ROW(CI1009)/1000000000000)))</f>
        <v/>
      </c>
      <c r="CK1009" s="5"/>
      <c r="CL1009" s="5">
        <v>1008</v>
      </c>
      <c r="CM1009" s="5" t="str">
        <f>IFERROR(VLOOKUP(CL1009,CH$2:CI2085,2,0),"")</f>
        <v/>
      </c>
      <c r="CN1009" s="5"/>
      <c r="CP1009" s="5"/>
      <c r="DG1009" s="5" t="e">
        <f>IF(REPORTE!AH$2="si",IF(C1009=VALUE(REPORTE!C$22),IF(SUM(DG1010:DG$1993),CONCATENATE(INT(B1009),", "),INT(B1009)),""),IF(C1009=VALUE(REPORTE!C$21),IF(SUM(DG1010:DG$1993),CONCATENATE(INT(B1009),", "),INT(B1009)),""))</f>
        <v>#VALUE!</v>
      </c>
      <c r="DK1009" s="5"/>
      <c r="DL1009" s="5"/>
      <c r="DM1009" s="5"/>
      <c r="DN1009" s="5"/>
    </row>
    <row r="1010" spans="1:118" x14ac:dyDescent="0.25">
      <c r="A1010" s="4" t="str">
        <f t="shared" ca="1" si="186"/>
        <v/>
      </c>
      <c r="B1010" s="3"/>
      <c r="D1010" s="1" t="str">
        <f>IFERROR(INDEX('padron cfe'!B:B,MATCH(DATOS!C1010,'padron cfe'!A:A,0),1),"")</f>
        <v/>
      </c>
      <c r="H1010" s="5" t="str">
        <f>IF(F1010="","",IFERROR(CONCATENATE("PEUA",VLOOKUP(ESTADO,REPORTE!AV$2:AW$33,2,0),DIDTRITO_FORM,CADER_FORM,IFERROR(INDEX(BS:BS,MATCH(DAY(F1010),BR:BR,0),1),DAY(F1010)),IFERROR(INDEX(BS:BS,MATCH(MONTH(F1010),BR:BR,0),1),MONTH(F1010)),YEAR(F1010),G1010),""))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185"/>
        <v/>
      </c>
      <c r="S1010"/>
      <c r="T1010" s="2" t="str">
        <f>IFERROR(INDEX('padron cfe'!D:D,MATCH(DATOS!C1010,'padron cfe'!A:A,0),1),"")</f>
        <v/>
      </c>
      <c r="Y1010" s="3"/>
      <c r="AA1010" s="4" t="str">
        <f t="shared" si="187"/>
        <v/>
      </c>
      <c r="AE1010" s="2" t="str">
        <f>IFERROR(IF(INDEX(AE$1:AE1009,MATCH(J1010,J$1:J1009,0),1)=0,"",INDEX(AE$1:AE1009,MATCH(J1010,J$1:J1009,0),1)),"")</f>
        <v/>
      </c>
      <c r="AF1010" s="2" t="str">
        <f>IFERROR(IF(INDEX(AF$1:AF1009,MATCH(J1010,J$1:J1009,0),1)=0,"",INDEX(AF$1:AF1009,MATCH(J1010,J$1:J1009,0),1)),"")</f>
        <v/>
      </c>
      <c r="AG1010" s="2" t="str">
        <f>IFERROR(IF(INDEX(AG$1:AG1009,MATCH(J1010,J$1:J1009,0),1)=0,"",INDEX(AG$1:AG1009,MATCH(J1010,J$1:J1009,0),1)),"")</f>
        <v/>
      </c>
      <c r="AU1010" s="7"/>
      <c r="AW1010" s="66"/>
      <c r="AX1010" s="66"/>
      <c r="AY1010" s="66"/>
      <c r="AZ1010" s="78"/>
      <c r="BA1010" s="66"/>
      <c r="BB1010" s="66"/>
      <c r="BC1010" s="4"/>
      <c r="BD1010" s="69"/>
      <c r="BG1010" s="9"/>
      <c r="BM1010" s="7" t="str">
        <f t="shared" ca="1" si="188"/>
        <v/>
      </c>
      <c r="BN1010" s="75" t="str">
        <f t="shared" si="189"/>
        <v/>
      </c>
      <c r="BO1010" s="75" t="str">
        <f t="shared" si="190"/>
        <v/>
      </c>
      <c r="BT1010" s="5"/>
      <c r="BU1010" s="4" t="str">
        <f>IF(IFERROR(VLOOKUP(C1010,C1011:C$1993,1,0),"")="","",COUNTIF(C:C,C1010))</f>
        <v/>
      </c>
      <c r="BW1010" s="5"/>
      <c r="BX1010" s="5"/>
      <c r="BY1010" s="5" t="str">
        <f>IF(B1010="","",IF(BU1010="",1+(MAX(BY$2:BY1009)),""))</f>
        <v/>
      </c>
      <c r="BZ1010" s="5" t="str">
        <f t="shared" si="191"/>
        <v/>
      </c>
      <c r="CA1010" s="5" t="str">
        <f t="shared" si="192"/>
        <v/>
      </c>
      <c r="CB1010" s="14" t="str">
        <f t="shared" si="193"/>
        <v/>
      </c>
      <c r="CC1010" s="25"/>
      <c r="CE1010" s="5" t="str">
        <f t="shared" si="195"/>
        <v/>
      </c>
      <c r="CG1010" s="5"/>
      <c r="CH1010" s="5" t="str">
        <f t="shared" si="194"/>
        <v/>
      </c>
      <c r="CI1010" s="5" t="str">
        <f>IF(J1010="","",IFERROR(IF(VLOOKUP(J1010,J$2:J1009,1,0)=0,"",""),J1010))</f>
        <v/>
      </c>
      <c r="CJ1010" s="22" t="str">
        <f>IF(CI1010="","",(IFERROR(VLOOKUP(MID(CI1010,1,1),$DA$2:DE$28,3,0),0)+IFERROR(VLOOKUP(MID(CI1010,2,1),DA$2:DE$28,4,0),0)+IFERROR(VLOOKUP(MID(CI1010,3,1),DA$2:DE$28,5,0),0)+(ROW(CI1010)/1000000000000)))</f>
        <v/>
      </c>
      <c r="CK1010" s="5"/>
      <c r="CL1010" s="5">
        <v>1009</v>
      </c>
      <c r="CM1010" s="5" t="str">
        <f>IFERROR(VLOOKUP(CL1010,CH$2:CI2086,2,0),"")</f>
        <v/>
      </c>
      <c r="CN1010" s="5"/>
      <c r="CP1010" s="5"/>
      <c r="DG1010" s="5" t="e">
        <f>IF(REPORTE!AH$2="si",IF(C1010=VALUE(REPORTE!C$22),IF(SUM(DG1011:DG$1993),CONCATENATE(INT(B1010),", "),INT(B1010)),""),IF(C1010=VALUE(REPORTE!C$21),IF(SUM(DG1011:DG$1993),CONCATENATE(INT(B1010),", "),INT(B1010)),""))</f>
        <v>#VALUE!</v>
      </c>
      <c r="DH1010" s="5" t="e">
        <f>CONCATENATE(DG1010,DG1011,DG1012,DG1013,DG1014,DG1015,DG1016,DG1017,DG1018,DG1019,DG1020,DG1021,DG1022,DG1023,DG1024,DG1025,DG1026,DG1027,DG1028,DG1029,DG1030,DG1031,DG1032,DG1033,DG1034,DG1035,DG1036,DG1037,DG1038,DG1039,DG1040,DG1041,DG1042,DG1043,DG1044,DG1045,DG1046,DG1047,DG1048,DG1049,DG1050,DG1051)</f>
        <v>#VALUE!</v>
      </c>
      <c r="DK1010" s="5"/>
      <c r="DL1010" s="5"/>
      <c r="DM1010" s="5"/>
      <c r="DN1010" s="5"/>
    </row>
    <row r="1011" spans="1:118" x14ac:dyDescent="0.25">
      <c r="A1011" s="4" t="str">
        <f t="shared" ca="1" si="186"/>
        <v/>
      </c>
      <c r="B1011" s="3"/>
      <c r="D1011" s="1" t="str">
        <f>IFERROR(INDEX('padron cfe'!B:B,MATCH(DATOS!C1011,'padron cfe'!A:A,0),1),"")</f>
        <v/>
      </c>
      <c r="H1011" s="5" t="str">
        <f>IF(F1011="","",IFERROR(CONCATENATE("PEUA",VLOOKUP(ESTADO,REPORTE!AV$2:AW$33,2,0),DIDTRITO_FORM,CADER_FORM,IFERROR(INDEX(BS:BS,MATCH(DAY(F1011),BR:BR,0),1),DAY(F1011)),IFERROR(INDEX(BS:BS,MATCH(MONTH(F1011),BR:BR,0),1),MONTH(F1011)),YEAR(F1011),G1011),""))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185"/>
        <v/>
      </c>
      <c r="S1011"/>
      <c r="T1011" s="2" t="str">
        <f>IFERROR(INDEX('padron cfe'!D:D,MATCH(DATOS!C1011,'padron cfe'!A:A,0),1),"")</f>
        <v/>
      </c>
      <c r="Y1011" s="3"/>
      <c r="AA1011" s="4" t="str">
        <f t="shared" si="187"/>
        <v/>
      </c>
      <c r="AE1011" s="2" t="str">
        <f>IFERROR(IF(INDEX(AE$1:AE1010,MATCH(J1011,J$1:J1010,0),1)=0,"",INDEX(AE$1:AE1010,MATCH(J1011,J$1:J1010,0),1)),"")</f>
        <v/>
      </c>
      <c r="AF1011" s="2" t="str">
        <f>IFERROR(IF(INDEX(AF$1:AF1010,MATCH(J1011,J$1:J1010,0),1)=0,"",INDEX(AF$1:AF1010,MATCH(J1011,J$1:J1010,0),1)),"")</f>
        <v/>
      </c>
      <c r="AG1011" s="2" t="str">
        <f>IFERROR(IF(INDEX(AG$1:AG1010,MATCH(J1011,J$1:J1010,0),1)=0,"",INDEX(AG$1:AG1010,MATCH(J1011,J$1:J1010,0),1)),"")</f>
        <v/>
      </c>
      <c r="AU1011" s="7"/>
      <c r="AW1011" s="66"/>
      <c r="AX1011" s="66"/>
      <c r="AY1011" s="66"/>
      <c r="AZ1011" s="78"/>
      <c r="BA1011" s="66"/>
      <c r="BB1011" s="66"/>
      <c r="BC1011" s="4"/>
      <c r="BD1011" s="69"/>
      <c r="BG1011" s="9"/>
      <c r="BM1011" s="7" t="str">
        <f t="shared" ca="1" si="188"/>
        <v/>
      </c>
      <c r="BN1011" s="75" t="str">
        <f t="shared" si="189"/>
        <v/>
      </c>
      <c r="BO1011" s="75" t="str">
        <f t="shared" si="190"/>
        <v/>
      </c>
      <c r="BT1011" s="5"/>
      <c r="BU1011" s="4" t="str">
        <f>IF(IFERROR(VLOOKUP(C1011,C1012:C$1993,1,0),"")="","",COUNTIF(C:C,C1011))</f>
        <v/>
      </c>
      <c r="BW1011" s="5"/>
      <c r="BX1011" s="5"/>
      <c r="BY1011" s="5" t="str">
        <f>IF(B1011="","",IF(BU1011="",1+(MAX(BY$2:BY1010)),""))</f>
        <v/>
      </c>
      <c r="BZ1011" s="5" t="str">
        <f t="shared" si="191"/>
        <v/>
      </c>
      <c r="CA1011" s="5" t="str">
        <f t="shared" si="192"/>
        <v/>
      </c>
      <c r="CB1011" s="14" t="str">
        <f t="shared" si="193"/>
        <v/>
      </c>
      <c r="CC1011" s="25"/>
      <c r="CE1011" s="5" t="str">
        <f t="shared" si="195"/>
        <v/>
      </c>
      <c r="CG1011" s="5"/>
      <c r="CH1011" s="5" t="str">
        <f t="shared" si="194"/>
        <v/>
      </c>
      <c r="CI1011" s="5" t="str">
        <f>IF(J1011="","",IFERROR(IF(VLOOKUP(J1011,J$2:J1010,1,0)=0,"",""),J1011))</f>
        <v/>
      </c>
      <c r="CJ1011" s="22" t="str">
        <f>IF(CI1011="","",(IFERROR(VLOOKUP(MID(CI1011,1,1),$DA$2:DE$28,3,0),0)+IFERROR(VLOOKUP(MID(CI1011,2,1),DA$2:DE$28,4,0),0)+IFERROR(VLOOKUP(MID(CI1011,3,1),DA$2:DE$28,5,0),0)+(ROW(CI1011)/1000000000000)))</f>
        <v/>
      </c>
      <c r="CK1011" s="5"/>
      <c r="CL1011" s="5">
        <v>1010</v>
      </c>
      <c r="CM1011" s="5" t="str">
        <f>IFERROR(VLOOKUP(CL1011,CH$2:CI2087,2,0),"")</f>
        <v/>
      </c>
      <c r="CN1011" s="5"/>
      <c r="CP1011" s="5"/>
      <c r="DG1011" s="5" t="e">
        <f>IF(REPORTE!AH$2="si",IF(C1011=VALUE(REPORTE!C$22),IF(SUM(DG1012:DG$1993),CONCATENATE(INT(B1011),", "),INT(B1011)),""),IF(C1011=VALUE(REPORTE!C$21),IF(SUM(DG1012:DG$1993),CONCATENATE(INT(B1011),", "),INT(B1011)),""))</f>
        <v>#VALUE!</v>
      </c>
      <c r="DK1011" s="5"/>
      <c r="DL1011" s="5"/>
      <c r="DM1011" s="5"/>
      <c r="DN1011" s="5"/>
    </row>
    <row r="1012" spans="1:118" x14ac:dyDescent="0.25">
      <c r="A1012" s="4" t="str">
        <f t="shared" ca="1" si="186"/>
        <v/>
      </c>
      <c r="B1012" s="3"/>
      <c r="D1012" s="1" t="str">
        <f>IFERROR(INDEX('padron cfe'!B:B,MATCH(DATOS!C1012,'padron cfe'!A:A,0),1),"")</f>
        <v/>
      </c>
      <c r="H1012" s="5" t="str">
        <f>IF(F1012="","",IFERROR(CONCATENATE("PEUA",VLOOKUP(ESTADO,REPORTE!AV$2:AW$33,2,0),DIDTRITO_FORM,CADER_FORM,IFERROR(INDEX(BS:BS,MATCH(DAY(F1012),BR:BR,0),1),DAY(F1012)),IFERROR(INDEX(BS:BS,MATCH(MONTH(F1012),BR:BR,0),1),MONTH(F1012)),YEAR(F1012),G1012),""))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185"/>
        <v/>
      </c>
      <c r="S1012"/>
      <c r="T1012" s="2" t="str">
        <f>IFERROR(INDEX('padron cfe'!D:D,MATCH(DATOS!C1012,'padron cfe'!A:A,0),1),"")</f>
        <v/>
      </c>
      <c r="Y1012" s="3"/>
      <c r="AA1012" s="4" t="str">
        <f t="shared" si="187"/>
        <v/>
      </c>
      <c r="AE1012" s="2" t="str">
        <f>IFERROR(IF(INDEX(AE$1:AE1011,MATCH(J1012,J$1:J1011,0),1)=0,"",INDEX(AE$1:AE1011,MATCH(J1012,J$1:J1011,0),1)),"")</f>
        <v/>
      </c>
      <c r="AF1012" s="2" t="str">
        <f>IFERROR(IF(INDEX(AF$1:AF1011,MATCH(J1012,J$1:J1011,0),1)=0,"",INDEX(AF$1:AF1011,MATCH(J1012,J$1:J1011,0),1)),"")</f>
        <v/>
      </c>
      <c r="AG1012" s="2" t="str">
        <f>IFERROR(IF(INDEX(AG$1:AG1011,MATCH(J1012,J$1:J1011,0),1)=0,"",INDEX(AG$1:AG1011,MATCH(J1012,J$1:J1011,0),1)),"")</f>
        <v/>
      </c>
      <c r="AU1012" s="7"/>
      <c r="AW1012" s="66"/>
      <c r="AX1012" s="66"/>
      <c r="AY1012" s="66"/>
      <c r="AZ1012" s="78"/>
      <c r="BA1012" s="66"/>
      <c r="BB1012" s="66"/>
      <c r="BC1012" s="4"/>
      <c r="BD1012" s="69"/>
      <c r="BG1012" s="9"/>
      <c r="BM1012" s="7" t="str">
        <f t="shared" ca="1" si="188"/>
        <v/>
      </c>
      <c r="BN1012" s="75" t="str">
        <f t="shared" si="189"/>
        <v/>
      </c>
      <c r="BO1012" s="75" t="str">
        <f t="shared" si="190"/>
        <v/>
      </c>
      <c r="BT1012" s="5"/>
      <c r="BU1012" s="4" t="str">
        <f>IF(IFERROR(VLOOKUP(C1012,C1013:C$1993,1,0),"")="","",COUNTIF(C:C,C1012))</f>
        <v/>
      </c>
      <c r="BW1012" s="5"/>
      <c r="BX1012" s="5"/>
      <c r="BY1012" s="5" t="str">
        <f>IF(B1012="","",IF(BU1012="",1+(MAX(BY$2:BY1011)),""))</f>
        <v/>
      </c>
      <c r="BZ1012" s="5" t="str">
        <f t="shared" si="191"/>
        <v/>
      </c>
      <c r="CA1012" s="5" t="str">
        <f t="shared" si="192"/>
        <v/>
      </c>
      <c r="CB1012" s="14" t="str">
        <f t="shared" si="193"/>
        <v/>
      </c>
      <c r="CC1012" s="25"/>
      <c r="CE1012" s="5" t="str">
        <f t="shared" si="195"/>
        <v/>
      </c>
      <c r="CG1012" s="5"/>
      <c r="CH1012" s="5" t="str">
        <f t="shared" si="194"/>
        <v/>
      </c>
      <c r="CI1012" s="5" t="str">
        <f>IF(J1012="","",IFERROR(IF(VLOOKUP(J1012,J$2:J1011,1,0)=0,"",""),J1012))</f>
        <v/>
      </c>
      <c r="CJ1012" s="22" t="str">
        <f>IF(CI1012="","",(IFERROR(VLOOKUP(MID(CI1012,1,1),$DA$2:DE$28,3,0),0)+IFERROR(VLOOKUP(MID(CI1012,2,1),DA$2:DE$28,4,0),0)+IFERROR(VLOOKUP(MID(CI1012,3,1),DA$2:DE$28,5,0),0)+(ROW(CI1012)/1000000000000)))</f>
        <v/>
      </c>
      <c r="CK1012" s="5"/>
      <c r="CL1012" s="5">
        <v>1011</v>
      </c>
      <c r="CM1012" s="5" t="str">
        <f>IFERROR(VLOOKUP(CL1012,CH$2:CI2088,2,0),"")</f>
        <v/>
      </c>
      <c r="CN1012" s="5"/>
      <c r="CP1012" s="5"/>
      <c r="DG1012" s="5" t="e">
        <f>IF(REPORTE!AH$2="si",IF(C1012=VALUE(REPORTE!C$22),IF(SUM(DG1013:DG$1993),CONCATENATE(INT(B1012),", "),INT(B1012)),""),IF(C1012=VALUE(REPORTE!C$21),IF(SUM(DG1013:DG$1993),CONCATENATE(INT(B1012),", "),INT(B1012)),""))</f>
        <v>#VALUE!</v>
      </c>
      <c r="DK1012" s="5"/>
      <c r="DL1012" s="5"/>
      <c r="DM1012" s="5"/>
      <c r="DN1012" s="5"/>
    </row>
    <row r="1013" spans="1:118" x14ac:dyDescent="0.25">
      <c r="A1013" s="4" t="str">
        <f t="shared" ca="1" si="186"/>
        <v/>
      </c>
      <c r="B1013" s="3"/>
      <c r="D1013" s="1" t="str">
        <f>IFERROR(INDEX('padron cfe'!B:B,MATCH(DATOS!C1013,'padron cfe'!A:A,0),1),"")</f>
        <v/>
      </c>
      <c r="H1013" s="5" t="str">
        <f>IF(F1013="","",IFERROR(CONCATENATE("PEUA",VLOOKUP(ESTADO,REPORTE!AV$2:AW$33,2,0),DIDTRITO_FORM,CADER_FORM,IFERROR(INDEX(BS:BS,MATCH(DAY(F1013),BR:BR,0),1),DAY(F1013)),IFERROR(INDEX(BS:BS,MATCH(MONTH(F1013),BR:BR,0),1),MONTH(F1013)),YEAR(F1013),G1013),""))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185"/>
        <v/>
      </c>
      <c r="S1013"/>
      <c r="T1013" s="2" t="str">
        <f>IFERROR(INDEX('padron cfe'!D:D,MATCH(DATOS!C1013,'padron cfe'!A:A,0),1),"")</f>
        <v/>
      </c>
      <c r="Y1013" s="3"/>
      <c r="AA1013" s="4" t="str">
        <f t="shared" si="187"/>
        <v/>
      </c>
      <c r="AE1013" s="2" t="str">
        <f>IFERROR(IF(INDEX(AE$1:AE1012,MATCH(J1013,J$1:J1012,0),1)=0,"",INDEX(AE$1:AE1012,MATCH(J1013,J$1:J1012,0),1)),"")</f>
        <v/>
      </c>
      <c r="AF1013" s="2" t="str">
        <f>IFERROR(IF(INDEX(AF$1:AF1012,MATCH(J1013,J$1:J1012,0),1)=0,"",INDEX(AF$1:AF1012,MATCH(J1013,J$1:J1012,0),1)),"")</f>
        <v/>
      </c>
      <c r="AG1013" s="2" t="str">
        <f>IFERROR(IF(INDEX(AG$1:AG1012,MATCH(J1013,J$1:J1012,0),1)=0,"",INDEX(AG$1:AG1012,MATCH(J1013,J$1:J1012,0),1)),"")</f>
        <v/>
      </c>
      <c r="AU1013" s="7"/>
      <c r="AW1013" s="66"/>
      <c r="AX1013" s="66"/>
      <c r="AY1013" s="66"/>
      <c r="AZ1013" s="78"/>
      <c r="BA1013" s="66"/>
      <c r="BB1013" s="66"/>
      <c r="BC1013" s="4"/>
      <c r="BD1013" s="69"/>
      <c r="BG1013" s="9"/>
      <c r="BM1013" s="7" t="str">
        <f t="shared" ca="1" si="188"/>
        <v/>
      </c>
      <c r="BN1013" s="75" t="str">
        <f t="shared" si="189"/>
        <v/>
      </c>
      <c r="BO1013" s="75" t="str">
        <f t="shared" si="190"/>
        <v/>
      </c>
      <c r="BT1013" s="5"/>
      <c r="BU1013" s="4" t="str">
        <f>IF(IFERROR(VLOOKUP(C1013,C1014:C$1993,1,0),"")="","",COUNTIF(C:C,C1013))</f>
        <v/>
      </c>
      <c r="BW1013" s="5"/>
      <c r="BX1013" s="5"/>
      <c r="BY1013" s="5" t="str">
        <f>IF(B1013="","",IF(BU1013="",1+(MAX(BY$2:BY1012)),""))</f>
        <v/>
      </c>
      <c r="BZ1013" s="5" t="str">
        <f t="shared" si="191"/>
        <v/>
      </c>
      <c r="CA1013" s="5" t="str">
        <f t="shared" si="192"/>
        <v/>
      </c>
      <c r="CB1013" s="14" t="str">
        <f t="shared" si="193"/>
        <v/>
      </c>
      <c r="CC1013" s="25"/>
      <c r="CE1013" s="5" t="str">
        <f t="shared" si="195"/>
        <v/>
      </c>
      <c r="CG1013" s="5"/>
      <c r="CH1013" s="5" t="str">
        <f t="shared" si="194"/>
        <v/>
      </c>
      <c r="CI1013" s="5" t="str">
        <f>IF(J1013="","",IFERROR(IF(VLOOKUP(J1013,J$2:J1012,1,0)=0,"",""),J1013))</f>
        <v/>
      </c>
      <c r="CJ1013" s="22" t="str">
        <f>IF(CI1013="","",(IFERROR(VLOOKUP(MID(CI1013,1,1),$DA$2:DE$28,3,0),0)+IFERROR(VLOOKUP(MID(CI1013,2,1),DA$2:DE$28,4,0),0)+IFERROR(VLOOKUP(MID(CI1013,3,1),DA$2:DE$28,5,0),0)+(ROW(CI1013)/1000000000000)))</f>
        <v/>
      </c>
      <c r="CK1013" s="5"/>
      <c r="CL1013" s="5">
        <v>1012</v>
      </c>
      <c r="CM1013" s="5" t="str">
        <f>IFERROR(VLOOKUP(CL1013,CH$2:CI2089,2,0),"")</f>
        <v/>
      </c>
      <c r="CN1013" s="5"/>
      <c r="CP1013" s="5"/>
      <c r="DG1013" s="5" t="e">
        <f>IF(REPORTE!AH$2="si",IF(C1013=VALUE(REPORTE!C$22),IF(SUM(DG1014:DG$1993),CONCATENATE(INT(B1013),", "),INT(B1013)),""),IF(C1013=VALUE(REPORTE!C$21),IF(SUM(DG1014:DG$1993),CONCATENATE(INT(B1013),", "),INT(B1013)),""))</f>
        <v>#VALUE!</v>
      </c>
      <c r="DK1013" s="5"/>
      <c r="DL1013" s="5"/>
      <c r="DM1013" s="5"/>
      <c r="DN1013" s="5"/>
    </row>
    <row r="1014" spans="1:118" x14ac:dyDescent="0.25">
      <c r="A1014" s="4" t="str">
        <f t="shared" ca="1" si="186"/>
        <v/>
      </c>
      <c r="B1014" s="3"/>
      <c r="D1014" s="1" t="str">
        <f>IFERROR(INDEX('padron cfe'!B:B,MATCH(DATOS!C1014,'padron cfe'!A:A,0),1),"")</f>
        <v/>
      </c>
      <c r="H1014" s="5" t="str">
        <f>IF(F1014="","",IFERROR(CONCATENATE("PEUA",VLOOKUP(ESTADO,REPORTE!AV$2:AW$33,2,0),DIDTRITO_FORM,CADER_FORM,IFERROR(INDEX(BS:BS,MATCH(DAY(F1014),BR:BR,0),1),DAY(F1014)),IFERROR(INDEX(BS:BS,MATCH(MONTH(F1014),BR:BR,0),1),MONTH(F1014)),YEAR(F1014),G1014),""))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196">IF(J1014="","",Q1013)</f>
        <v/>
      </c>
      <c r="S1014"/>
      <c r="T1014" s="2" t="str">
        <f>IFERROR(INDEX('padron cfe'!D:D,MATCH(DATOS!C1014,'padron cfe'!A:A,0),1),"")</f>
        <v/>
      </c>
      <c r="Y1014" s="3"/>
      <c r="AA1014" s="4" t="str">
        <f t="shared" si="187"/>
        <v/>
      </c>
      <c r="AE1014" s="2" t="str">
        <f>IFERROR(IF(INDEX(AE$1:AE1013,MATCH(J1014,J$1:J1013,0),1)=0,"",INDEX(AE$1:AE1013,MATCH(J1014,J$1:J1013,0),1)),"")</f>
        <v/>
      </c>
      <c r="AF1014" s="2" t="str">
        <f>IFERROR(IF(INDEX(AF$1:AF1013,MATCH(J1014,J$1:J1013,0),1)=0,"",INDEX(AF$1:AF1013,MATCH(J1014,J$1:J1013,0),1)),"")</f>
        <v/>
      </c>
      <c r="AG1014" s="2" t="str">
        <f>IFERROR(IF(INDEX(AG$1:AG1013,MATCH(J1014,J$1:J1013,0),1)=0,"",INDEX(AG$1:AG1013,MATCH(J1014,J$1:J1013,0),1)),"")</f>
        <v/>
      </c>
      <c r="AU1014" s="7"/>
      <c r="AW1014" s="66"/>
      <c r="AX1014" s="66"/>
      <c r="AY1014" s="66"/>
      <c r="AZ1014" s="78"/>
      <c r="BA1014" s="66"/>
      <c r="BB1014" s="66"/>
      <c r="BC1014" s="4"/>
      <c r="BD1014" s="69"/>
      <c r="BG1014" s="9"/>
      <c r="BM1014" s="7" t="str">
        <f t="shared" ca="1" si="188"/>
        <v/>
      </c>
      <c r="BN1014" s="75" t="str">
        <f t="shared" si="189"/>
        <v/>
      </c>
      <c r="BO1014" s="75" t="str">
        <f t="shared" si="190"/>
        <v/>
      </c>
      <c r="BT1014" s="5"/>
      <c r="BU1014" s="4" t="str">
        <f>IF(IFERROR(VLOOKUP(C1014,C1015:C$1993,1,0),"")="","",COUNTIF(C:C,C1014))</f>
        <v/>
      </c>
      <c r="BW1014" s="5"/>
      <c r="BX1014" s="5"/>
      <c r="BY1014" s="5" t="str">
        <f>IF(B1014="","",IF(BU1014="",1+(MAX(BY$2:BY1013)),""))</f>
        <v/>
      </c>
      <c r="BZ1014" s="5" t="str">
        <f t="shared" si="191"/>
        <v/>
      </c>
      <c r="CA1014" s="5" t="str">
        <f t="shared" si="192"/>
        <v/>
      </c>
      <c r="CB1014" s="14" t="str">
        <f t="shared" si="193"/>
        <v/>
      </c>
      <c r="CC1014" s="25"/>
      <c r="CE1014" s="5" t="str">
        <f t="shared" si="195"/>
        <v/>
      </c>
      <c r="CG1014" s="5"/>
      <c r="CH1014" s="5" t="str">
        <f t="shared" si="194"/>
        <v/>
      </c>
      <c r="CI1014" s="5" t="str">
        <f>IF(J1014="","",IFERROR(IF(VLOOKUP(J1014,J$2:J1013,1,0)=0,"",""),J1014))</f>
        <v/>
      </c>
      <c r="CJ1014" s="22" t="str">
        <f>IF(CI1014="","",(IFERROR(VLOOKUP(MID(CI1014,1,1),$DA$2:DE$28,3,0),0)+IFERROR(VLOOKUP(MID(CI1014,2,1),DA$2:DE$28,4,0),0)+IFERROR(VLOOKUP(MID(CI1014,3,1),DA$2:DE$28,5,0),0)+(ROW(CI1014)/1000000000000)))</f>
        <v/>
      </c>
      <c r="CK1014" s="5"/>
      <c r="CL1014" s="5">
        <v>1013</v>
      </c>
      <c r="CM1014" s="5" t="str">
        <f>IFERROR(VLOOKUP(CL1014,CH$2:CI2090,2,0),"")</f>
        <v/>
      </c>
      <c r="CN1014" s="5"/>
      <c r="CP1014" s="5"/>
      <c r="DG1014" s="5" t="e">
        <f>IF(REPORTE!AH$2="si",IF(C1014=VALUE(REPORTE!C$22),IF(SUM(DG1015:DG$1993),CONCATENATE(INT(B1014),", "),INT(B1014)),""),IF(C1014=VALUE(REPORTE!C$21),IF(SUM(DG1015:DG$1993),CONCATENATE(INT(B1014),", "),INT(B1014)),""))</f>
        <v>#VALUE!</v>
      </c>
      <c r="DK1014" s="5"/>
      <c r="DL1014" s="5"/>
      <c r="DM1014" s="5"/>
      <c r="DN1014" s="5"/>
    </row>
    <row r="1015" spans="1:118" x14ac:dyDescent="0.25">
      <c r="A1015" s="4" t="str">
        <f t="shared" ca="1" si="186"/>
        <v/>
      </c>
      <c r="B1015" s="3"/>
      <c r="D1015" s="1" t="str">
        <f>IFERROR(INDEX('padron cfe'!B:B,MATCH(DATOS!C1015,'padron cfe'!A:A,0),1),"")</f>
        <v/>
      </c>
      <c r="H1015" s="5" t="str">
        <f>IF(F1015="","",IFERROR(CONCATENATE("PEUA",VLOOKUP(ESTADO,REPORTE!AV$2:AW$33,2,0),DIDTRITO_FORM,CADER_FORM,IFERROR(INDEX(BS:BS,MATCH(DAY(F1015),BR:BR,0),1),DAY(F1015)),IFERROR(INDEX(BS:BS,MATCH(MONTH(F1015),BR:BR,0),1),MONTH(F1015)),YEAR(F1015),G1015),""))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196"/>
        <v/>
      </c>
      <c r="S1015"/>
      <c r="T1015" s="2" t="str">
        <f>IFERROR(INDEX('padron cfe'!D:D,MATCH(DATOS!C1015,'padron cfe'!A:A,0),1),"")</f>
        <v/>
      </c>
      <c r="Y1015" s="3"/>
      <c r="AA1015" s="4" t="str">
        <f t="shared" si="187"/>
        <v/>
      </c>
      <c r="AE1015" s="2" t="str">
        <f>IFERROR(IF(INDEX(AE$1:AE1014,MATCH(J1015,J$1:J1014,0),1)=0,"",INDEX(AE$1:AE1014,MATCH(J1015,J$1:J1014,0),1)),"")</f>
        <v/>
      </c>
      <c r="AF1015" s="2" t="str">
        <f>IFERROR(IF(INDEX(AF$1:AF1014,MATCH(J1015,J$1:J1014,0),1)=0,"",INDEX(AF$1:AF1014,MATCH(J1015,J$1:J1014,0),1)),"")</f>
        <v/>
      </c>
      <c r="AG1015" s="2" t="str">
        <f>IFERROR(IF(INDEX(AG$1:AG1014,MATCH(J1015,J$1:J1014,0),1)=0,"",INDEX(AG$1:AG1014,MATCH(J1015,J$1:J1014,0),1)),"")</f>
        <v/>
      </c>
      <c r="AU1015" s="7"/>
      <c r="AW1015" s="66"/>
      <c r="AX1015" s="66"/>
      <c r="AY1015" s="66"/>
      <c r="AZ1015" s="78"/>
      <c r="BA1015" s="66"/>
      <c r="BB1015" s="66"/>
      <c r="BC1015" s="4"/>
      <c r="BD1015" s="69"/>
      <c r="BG1015" s="9"/>
      <c r="BM1015" s="7" t="str">
        <f t="shared" ca="1" si="188"/>
        <v/>
      </c>
      <c r="BN1015" s="75" t="str">
        <f t="shared" si="189"/>
        <v/>
      </c>
      <c r="BO1015" s="75" t="str">
        <f t="shared" si="190"/>
        <v/>
      </c>
      <c r="BT1015" s="5"/>
      <c r="BU1015" s="4" t="str">
        <f>IF(IFERROR(VLOOKUP(C1015,C1016:C$1993,1,0),"")="","",COUNTIF(C:C,C1015))</f>
        <v/>
      </c>
      <c r="BW1015" s="5"/>
      <c r="BX1015" s="5"/>
      <c r="BY1015" s="5" t="str">
        <f>IF(B1015="","",IF(BU1015="",1+(MAX(BY$2:BY1014)),""))</f>
        <v/>
      </c>
      <c r="BZ1015" s="5" t="str">
        <f t="shared" si="191"/>
        <v/>
      </c>
      <c r="CA1015" s="5" t="str">
        <f t="shared" si="192"/>
        <v/>
      </c>
      <c r="CB1015" s="14" t="str">
        <f t="shared" si="193"/>
        <v/>
      </c>
      <c r="CC1015" s="25"/>
      <c r="CE1015" s="5" t="str">
        <f t="shared" si="195"/>
        <v/>
      </c>
      <c r="CG1015" s="5"/>
      <c r="CH1015" s="5" t="str">
        <f t="shared" si="194"/>
        <v/>
      </c>
      <c r="CI1015" s="5" t="str">
        <f>IF(J1015="","",IFERROR(IF(VLOOKUP(J1015,J$2:J1014,1,0)=0,"",""),J1015))</f>
        <v/>
      </c>
      <c r="CJ1015" s="22" t="str">
        <f>IF(CI1015="","",(IFERROR(VLOOKUP(MID(CI1015,1,1),$DA$2:DE$28,3,0),0)+IFERROR(VLOOKUP(MID(CI1015,2,1),DA$2:DE$28,4,0),0)+IFERROR(VLOOKUP(MID(CI1015,3,1),DA$2:DE$28,5,0),0)+(ROW(CI1015)/1000000000000)))</f>
        <v/>
      </c>
      <c r="CK1015" s="5"/>
      <c r="CL1015" s="5">
        <v>1014</v>
      </c>
      <c r="CM1015" s="5" t="str">
        <f>IFERROR(VLOOKUP(CL1015,CH$2:CI2091,2,0),"")</f>
        <v/>
      </c>
      <c r="CN1015" s="5"/>
      <c r="CP1015" s="5"/>
      <c r="DG1015" s="5" t="e">
        <f>IF(REPORTE!AH$2="si",IF(C1015=VALUE(REPORTE!C$22),IF(SUM(DG1016:DG$1993),CONCATENATE(INT(B1015),", "),INT(B1015)),""),IF(C1015=VALUE(REPORTE!C$21),IF(SUM(DG1016:DG$1993),CONCATENATE(INT(B1015),", "),INT(B1015)),""))</f>
        <v>#VALUE!</v>
      </c>
      <c r="DK1015" s="5"/>
      <c r="DL1015" s="5"/>
      <c r="DM1015" s="5"/>
      <c r="DN1015" s="5"/>
    </row>
    <row r="1016" spans="1:118" x14ac:dyDescent="0.25">
      <c r="A1016" s="4" t="str">
        <f t="shared" ca="1" si="186"/>
        <v/>
      </c>
      <c r="B1016" s="3"/>
      <c r="D1016" s="1" t="str">
        <f>IFERROR(INDEX('padron cfe'!B:B,MATCH(DATOS!C1016,'padron cfe'!A:A,0),1),"")</f>
        <v/>
      </c>
      <c r="H1016" s="5" t="str">
        <f>IF(F1016="","",IFERROR(CONCATENATE("PEUA",VLOOKUP(ESTADO,REPORTE!AV$2:AW$33,2,0),DIDTRITO_FORM,CADER_FORM,IFERROR(INDEX(BS:BS,MATCH(DAY(F1016),BR:BR,0),1),DAY(F1016)),IFERROR(INDEX(BS:BS,MATCH(MONTH(F1016),BR:BR,0),1),MONTH(F1016)),YEAR(F1016),G1016),""))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196"/>
        <v/>
      </c>
      <c r="S1016"/>
      <c r="T1016" s="2" t="str">
        <f>IFERROR(INDEX('padron cfe'!D:D,MATCH(DATOS!C1016,'padron cfe'!A:A,0),1),"")</f>
        <v/>
      </c>
      <c r="Y1016" s="3"/>
      <c r="AA1016" s="4" t="str">
        <f t="shared" si="187"/>
        <v/>
      </c>
      <c r="AE1016" s="2" t="str">
        <f>IFERROR(IF(INDEX(AE$1:AE1015,MATCH(J1016,J$1:J1015,0),1)=0,"",INDEX(AE$1:AE1015,MATCH(J1016,J$1:J1015,0),1)),"")</f>
        <v/>
      </c>
      <c r="AF1016" s="2" t="str">
        <f>IFERROR(IF(INDEX(AF$1:AF1015,MATCH(J1016,J$1:J1015,0),1)=0,"",INDEX(AF$1:AF1015,MATCH(J1016,J$1:J1015,0),1)),"")</f>
        <v/>
      </c>
      <c r="AG1016" s="2" t="str">
        <f>IFERROR(IF(INDEX(AG$1:AG1015,MATCH(J1016,J$1:J1015,0),1)=0,"",INDEX(AG$1:AG1015,MATCH(J1016,J$1:J1015,0),1)),"")</f>
        <v/>
      </c>
      <c r="AU1016" s="7"/>
      <c r="AW1016" s="66"/>
      <c r="AX1016" s="66"/>
      <c r="AY1016" s="66"/>
      <c r="AZ1016" s="78"/>
      <c r="BA1016" s="66"/>
      <c r="BB1016" s="66"/>
      <c r="BC1016" s="4"/>
      <c r="BD1016" s="69"/>
      <c r="BG1016" s="9"/>
      <c r="BM1016" s="7" t="str">
        <f t="shared" ca="1" si="188"/>
        <v/>
      </c>
      <c r="BN1016" s="75" t="str">
        <f t="shared" si="189"/>
        <v/>
      </c>
      <c r="BO1016" s="75" t="str">
        <f t="shared" si="190"/>
        <v/>
      </c>
      <c r="BT1016" s="5"/>
      <c r="BU1016" s="4" t="str">
        <f>IF(IFERROR(VLOOKUP(C1016,C1017:C$1993,1,0),"")="","",COUNTIF(C:C,C1016))</f>
        <v/>
      </c>
      <c r="BW1016" s="5"/>
      <c r="BX1016" s="5"/>
      <c r="BY1016" s="5" t="str">
        <f>IF(B1016="","",IF(BU1016="",1+(MAX(BY$2:BY1015)),""))</f>
        <v/>
      </c>
      <c r="BZ1016" s="5" t="str">
        <f t="shared" si="191"/>
        <v/>
      </c>
      <c r="CA1016" s="5" t="str">
        <f t="shared" si="192"/>
        <v/>
      </c>
      <c r="CB1016" s="14" t="str">
        <f t="shared" si="193"/>
        <v/>
      </c>
      <c r="CC1016" s="25"/>
      <c r="CE1016" s="5" t="str">
        <f t="shared" si="195"/>
        <v/>
      </c>
      <c r="CG1016" s="5"/>
      <c r="CH1016" s="5" t="str">
        <f t="shared" si="194"/>
        <v/>
      </c>
      <c r="CI1016" s="5" t="str">
        <f>IF(J1016="","",IFERROR(IF(VLOOKUP(J1016,J$2:J1015,1,0)=0,"",""),J1016))</f>
        <v/>
      </c>
      <c r="CJ1016" s="22" t="str">
        <f>IF(CI1016="","",(IFERROR(VLOOKUP(MID(CI1016,1,1),$DA$2:DE$28,3,0),0)+IFERROR(VLOOKUP(MID(CI1016,2,1),DA$2:DE$28,4,0),0)+IFERROR(VLOOKUP(MID(CI1016,3,1),DA$2:DE$28,5,0),0)+(ROW(CI1016)/1000000000000)))</f>
        <v/>
      </c>
      <c r="CK1016" s="5"/>
      <c r="CL1016" s="5">
        <v>1015</v>
      </c>
      <c r="CM1016" s="5" t="str">
        <f>IFERROR(VLOOKUP(CL1016,CH$2:CI2092,2,0),"")</f>
        <v/>
      </c>
      <c r="CN1016" s="5"/>
      <c r="CP1016" s="5"/>
      <c r="DG1016" s="5" t="e">
        <f>IF(REPORTE!AH$2="si",IF(C1016=VALUE(REPORTE!C$22),IF(SUM(DG1017:DG$1993),CONCATENATE(INT(B1016),", "),INT(B1016)),""),IF(C1016=VALUE(REPORTE!C$21),IF(SUM(DG1017:DG$1993),CONCATENATE(INT(B1016),", "),INT(B1016)),""))</f>
        <v>#VALUE!</v>
      </c>
      <c r="DK1016" s="5"/>
      <c r="DL1016" s="5"/>
      <c r="DM1016" s="5"/>
      <c r="DN1016" s="5"/>
    </row>
    <row r="1017" spans="1:118" x14ac:dyDescent="0.25">
      <c r="A1017" s="4" t="str">
        <f t="shared" ca="1" si="186"/>
        <v/>
      </c>
      <c r="B1017" s="3"/>
      <c r="D1017" s="1" t="str">
        <f>IFERROR(INDEX('padron cfe'!B:B,MATCH(DATOS!C1017,'padron cfe'!A:A,0),1),"")</f>
        <v/>
      </c>
      <c r="H1017" s="5" t="str">
        <f>IF(F1017="","",IFERROR(CONCATENATE("PEUA",VLOOKUP(ESTADO,REPORTE!AV$2:AW$33,2,0),DIDTRITO_FORM,CADER_FORM,IFERROR(INDEX(BS:BS,MATCH(DAY(F1017),BR:BR,0),1),DAY(F1017)),IFERROR(INDEX(BS:BS,MATCH(MONTH(F1017),BR:BR,0),1),MONTH(F1017)),YEAR(F1017),G1017),""))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196"/>
        <v/>
      </c>
      <c r="S1017"/>
      <c r="T1017" s="2" t="str">
        <f>IFERROR(INDEX('padron cfe'!D:D,MATCH(DATOS!C1017,'padron cfe'!A:A,0),1),"")</f>
        <v/>
      </c>
      <c r="Y1017" s="3"/>
      <c r="AA1017" s="4" t="str">
        <f t="shared" si="187"/>
        <v/>
      </c>
      <c r="AE1017" s="2" t="str">
        <f>IFERROR(IF(INDEX(AE$1:AE1016,MATCH(J1017,J$1:J1016,0),1)=0,"",INDEX(AE$1:AE1016,MATCH(J1017,J$1:J1016,0),1)),"")</f>
        <v/>
      </c>
      <c r="AF1017" s="2" t="str">
        <f>IFERROR(IF(INDEX(AF$1:AF1016,MATCH(J1017,J$1:J1016,0),1)=0,"",INDEX(AF$1:AF1016,MATCH(J1017,J$1:J1016,0),1)),"")</f>
        <v/>
      </c>
      <c r="AG1017" s="2" t="str">
        <f>IFERROR(IF(INDEX(AG$1:AG1016,MATCH(J1017,J$1:J1016,0),1)=0,"",INDEX(AG$1:AG1016,MATCH(J1017,J$1:J1016,0),1)),"")</f>
        <v/>
      </c>
      <c r="AU1017" s="7"/>
      <c r="AW1017" s="66"/>
      <c r="AX1017" s="66"/>
      <c r="AY1017" s="66"/>
      <c r="AZ1017" s="78"/>
      <c r="BA1017" s="66"/>
      <c r="BB1017" s="66"/>
      <c r="BC1017" s="4"/>
      <c r="BD1017" s="69"/>
      <c r="BG1017" s="9"/>
      <c r="BM1017" s="7" t="str">
        <f t="shared" ca="1" si="188"/>
        <v/>
      </c>
      <c r="BN1017" s="75" t="str">
        <f t="shared" si="189"/>
        <v/>
      </c>
      <c r="BO1017" s="75" t="str">
        <f t="shared" si="190"/>
        <v/>
      </c>
      <c r="BT1017" s="5"/>
      <c r="BU1017" s="4" t="str">
        <f>IF(IFERROR(VLOOKUP(C1017,C1018:C$1993,1,0),"")="","",COUNTIF(C:C,C1017))</f>
        <v/>
      </c>
      <c r="BW1017" s="5"/>
      <c r="BX1017" s="5"/>
      <c r="BY1017" s="5" t="str">
        <f>IF(B1017="","",IF(BU1017="",1+(MAX(BY$2:BY1016)),""))</f>
        <v/>
      </c>
      <c r="BZ1017" s="5" t="str">
        <f t="shared" si="191"/>
        <v/>
      </c>
      <c r="CA1017" s="5" t="str">
        <f t="shared" si="192"/>
        <v/>
      </c>
      <c r="CB1017" s="14" t="str">
        <f t="shared" si="193"/>
        <v/>
      </c>
      <c r="CC1017" s="25"/>
      <c r="CE1017" s="5" t="str">
        <f t="shared" si="195"/>
        <v/>
      </c>
      <c r="CG1017" s="5"/>
      <c r="CH1017" s="5" t="str">
        <f t="shared" si="194"/>
        <v/>
      </c>
      <c r="CI1017" s="5" t="str">
        <f>IF(J1017="","",IFERROR(IF(VLOOKUP(J1017,J$2:J1016,1,0)=0,"",""),J1017))</f>
        <v/>
      </c>
      <c r="CJ1017" s="22" t="str">
        <f>IF(CI1017="","",(IFERROR(VLOOKUP(MID(CI1017,1,1),$DA$2:DE$28,3,0),0)+IFERROR(VLOOKUP(MID(CI1017,2,1),DA$2:DE$28,4,0),0)+IFERROR(VLOOKUP(MID(CI1017,3,1),DA$2:DE$28,5,0),0)+(ROW(CI1017)/1000000000000)))</f>
        <v/>
      </c>
      <c r="CK1017" s="5"/>
      <c r="CL1017" s="5">
        <v>1016</v>
      </c>
      <c r="CM1017" s="5" t="str">
        <f>IFERROR(VLOOKUP(CL1017,CH$2:CI2093,2,0),"")</f>
        <v/>
      </c>
      <c r="CN1017" s="5"/>
      <c r="CP1017" s="5"/>
      <c r="DG1017" s="5" t="e">
        <f>IF(REPORTE!AH$2="si",IF(C1017=VALUE(REPORTE!C$22),IF(SUM(DG1018:DG$1993),CONCATENATE(INT(B1017),", "),INT(B1017)),""),IF(C1017=VALUE(REPORTE!C$21),IF(SUM(DG1018:DG$1993),CONCATENATE(INT(B1017),", "),INT(B1017)),""))</f>
        <v>#VALUE!</v>
      </c>
      <c r="DK1017" s="5"/>
      <c r="DL1017" s="5"/>
      <c r="DM1017" s="5"/>
      <c r="DN1017" s="5"/>
    </row>
    <row r="1018" spans="1:118" x14ac:dyDescent="0.25">
      <c r="A1018" s="4" t="str">
        <f t="shared" ca="1" si="186"/>
        <v/>
      </c>
      <c r="B1018" s="3"/>
      <c r="D1018" s="1" t="str">
        <f>IFERROR(INDEX('padron cfe'!B:B,MATCH(DATOS!C1018,'padron cfe'!A:A,0),1),"")</f>
        <v/>
      </c>
      <c r="H1018" s="5" t="str">
        <f>IF(F1018="","",IFERROR(CONCATENATE("PEUA",VLOOKUP(ESTADO,REPORTE!AV$2:AW$33,2,0),DIDTRITO_FORM,CADER_FORM,IFERROR(INDEX(BS:BS,MATCH(DAY(F1018),BR:BR,0),1),DAY(F1018)),IFERROR(INDEX(BS:BS,MATCH(MONTH(F1018),BR:BR,0),1),MONTH(F1018)),YEAR(F1018),G1018),""))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196"/>
        <v/>
      </c>
      <c r="S1018"/>
      <c r="T1018" s="2" t="str">
        <f>IFERROR(INDEX('padron cfe'!D:D,MATCH(DATOS!C1018,'padron cfe'!A:A,0),1),"")</f>
        <v/>
      </c>
      <c r="Y1018" s="3"/>
      <c r="AA1018" s="4" t="str">
        <f t="shared" si="187"/>
        <v/>
      </c>
      <c r="AE1018" s="2" t="str">
        <f>IFERROR(IF(INDEX(AE$1:AE1017,MATCH(J1018,J$1:J1017,0),1)=0,"",INDEX(AE$1:AE1017,MATCH(J1018,J$1:J1017,0),1)),"")</f>
        <v/>
      </c>
      <c r="AF1018" s="2" t="str">
        <f>IFERROR(IF(INDEX(AF$1:AF1017,MATCH(J1018,J$1:J1017,0),1)=0,"",INDEX(AF$1:AF1017,MATCH(J1018,J$1:J1017,0),1)),"")</f>
        <v/>
      </c>
      <c r="AG1018" s="2" t="str">
        <f>IFERROR(IF(INDEX(AG$1:AG1017,MATCH(J1018,J$1:J1017,0),1)=0,"",INDEX(AG$1:AG1017,MATCH(J1018,J$1:J1017,0),1)),"")</f>
        <v/>
      </c>
      <c r="AU1018" s="7"/>
      <c r="AW1018" s="66"/>
      <c r="AX1018" s="66"/>
      <c r="AY1018" s="66"/>
      <c r="AZ1018" s="78"/>
      <c r="BA1018" s="66"/>
      <c r="BB1018" s="66"/>
      <c r="BC1018" s="4"/>
      <c r="BD1018" s="69"/>
      <c r="BG1018" s="9"/>
      <c r="BM1018" s="7" t="str">
        <f t="shared" ca="1" si="188"/>
        <v/>
      </c>
      <c r="BN1018" s="75" t="str">
        <f t="shared" si="189"/>
        <v/>
      </c>
      <c r="BO1018" s="75" t="str">
        <f t="shared" si="190"/>
        <v/>
      </c>
      <c r="BT1018" s="5"/>
      <c r="BU1018" s="4" t="str">
        <f>IF(IFERROR(VLOOKUP(C1018,C1019:C$1993,1,0),"")="","",COUNTIF(C:C,C1018))</f>
        <v/>
      </c>
      <c r="BW1018" s="5"/>
      <c r="BX1018" s="5"/>
      <c r="BY1018" s="5" t="str">
        <f>IF(B1018="","",IF(BU1018="",1+(MAX(BY$2:BY1017)),""))</f>
        <v/>
      </c>
      <c r="BZ1018" s="5" t="str">
        <f t="shared" si="191"/>
        <v/>
      </c>
      <c r="CA1018" s="5" t="str">
        <f t="shared" si="192"/>
        <v/>
      </c>
      <c r="CB1018" s="14" t="str">
        <f t="shared" si="193"/>
        <v/>
      </c>
      <c r="CC1018" s="25"/>
      <c r="CE1018" s="5" t="str">
        <f t="shared" si="195"/>
        <v/>
      </c>
      <c r="CG1018" s="5"/>
      <c r="CH1018" s="5" t="str">
        <f t="shared" si="194"/>
        <v/>
      </c>
      <c r="CI1018" s="5" t="str">
        <f>IF(J1018="","",IFERROR(IF(VLOOKUP(J1018,J$2:J1017,1,0)=0,"",""),J1018))</f>
        <v/>
      </c>
      <c r="CJ1018" s="22" t="str">
        <f>IF(CI1018="","",(IFERROR(VLOOKUP(MID(CI1018,1,1),$DA$2:DE$28,3,0),0)+IFERROR(VLOOKUP(MID(CI1018,2,1),DA$2:DE$28,4,0),0)+IFERROR(VLOOKUP(MID(CI1018,3,1),DA$2:DE$28,5,0),0)+(ROW(CI1018)/1000000000000)))</f>
        <v/>
      </c>
      <c r="CK1018" s="5"/>
      <c r="CL1018" s="5">
        <v>1017</v>
      </c>
      <c r="CM1018" s="5" t="str">
        <f>IFERROR(VLOOKUP(CL1018,CH$2:CI2094,2,0),"")</f>
        <v/>
      </c>
      <c r="CN1018" s="5"/>
      <c r="CP1018" s="5"/>
      <c r="DG1018" s="5" t="e">
        <f>IF(REPORTE!AH$2="si",IF(C1018=VALUE(REPORTE!C$22),IF(SUM(DG1019:DG$1993),CONCATENATE(INT(B1018),", "),INT(B1018)),""),IF(C1018=VALUE(REPORTE!C$21),IF(SUM(DG1019:DG$1993),CONCATENATE(INT(B1018),", "),INT(B1018)),""))</f>
        <v>#VALUE!</v>
      </c>
      <c r="DK1018" s="5"/>
      <c r="DL1018" s="5"/>
      <c r="DM1018" s="5"/>
      <c r="DN1018" s="5"/>
    </row>
    <row r="1019" spans="1:118" x14ac:dyDescent="0.25">
      <c r="A1019" s="4" t="str">
        <f t="shared" ca="1" si="186"/>
        <v/>
      </c>
      <c r="B1019" s="3"/>
      <c r="D1019" s="1" t="str">
        <f>IFERROR(INDEX('padron cfe'!B:B,MATCH(DATOS!C1019,'padron cfe'!A:A,0),1),"")</f>
        <v/>
      </c>
      <c r="H1019" s="5" t="str">
        <f>IF(F1019="","",IFERROR(CONCATENATE("PEUA",VLOOKUP(ESTADO,REPORTE!AV$2:AW$33,2,0),DIDTRITO_FORM,CADER_FORM,IFERROR(INDEX(BS:BS,MATCH(DAY(F1019),BR:BR,0),1),DAY(F1019)),IFERROR(INDEX(BS:BS,MATCH(MONTH(F1019),BR:BR,0),1),MONTH(F1019)),YEAR(F1019),G1019),""))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196"/>
        <v/>
      </c>
      <c r="S1019"/>
      <c r="T1019" s="2" t="str">
        <f>IFERROR(INDEX('padron cfe'!D:D,MATCH(DATOS!C1019,'padron cfe'!A:A,0),1),"")</f>
        <v/>
      </c>
      <c r="Y1019" s="3"/>
      <c r="AA1019" s="4" t="str">
        <f t="shared" si="187"/>
        <v/>
      </c>
      <c r="AE1019" s="2" t="str">
        <f>IFERROR(IF(INDEX(AE$1:AE1018,MATCH(J1019,J$1:J1018,0),1)=0,"",INDEX(AE$1:AE1018,MATCH(J1019,J$1:J1018,0),1)),"")</f>
        <v/>
      </c>
      <c r="AF1019" s="2" t="str">
        <f>IFERROR(IF(INDEX(AF$1:AF1018,MATCH(J1019,J$1:J1018,0),1)=0,"",INDEX(AF$1:AF1018,MATCH(J1019,J$1:J1018,0),1)),"")</f>
        <v/>
      </c>
      <c r="AG1019" s="2" t="str">
        <f>IFERROR(IF(INDEX(AG$1:AG1018,MATCH(J1019,J$1:J1018,0),1)=0,"",INDEX(AG$1:AG1018,MATCH(J1019,J$1:J1018,0),1)),"")</f>
        <v/>
      </c>
      <c r="AU1019" s="7"/>
      <c r="AW1019" s="66"/>
      <c r="AX1019" s="66"/>
      <c r="AY1019" s="66"/>
      <c r="AZ1019" s="78"/>
      <c r="BA1019" s="66"/>
      <c r="BB1019" s="66"/>
      <c r="BC1019" s="4"/>
      <c r="BD1019" s="69"/>
      <c r="BG1019" s="9"/>
      <c r="BM1019" s="7" t="str">
        <f t="shared" ca="1" si="188"/>
        <v/>
      </c>
      <c r="BN1019" s="75" t="str">
        <f t="shared" si="189"/>
        <v/>
      </c>
      <c r="BO1019" s="75" t="str">
        <f t="shared" si="190"/>
        <v/>
      </c>
      <c r="BT1019" s="5"/>
      <c r="BU1019" s="4" t="str">
        <f>IF(IFERROR(VLOOKUP(C1019,C1020:C$1993,1,0),"")="","",COUNTIF(C:C,C1019))</f>
        <v/>
      </c>
      <c r="BW1019" s="5"/>
      <c r="BX1019" s="5"/>
      <c r="BY1019" s="5" t="str">
        <f>IF(B1019="","",IF(BU1019="",1+(MAX(BY$2:BY1018)),""))</f>
        <v/>
      </c>
      <c r="BZ1019" s="5" t="str">
        <f t="shared" si="191"/>
        <v/>
      </c>
      <c r="CA1019" s="5" t="str">
        <f t="shared" si="192"/>
        <v/>
      </c>
      <c r="CB1019" s="14" t="str">
        <f t="shared" si="193"/>
        <v/>
      </c>
      <c r="CC1019" s="25"/>
      <c r="CE1019" s="5" t="str">
        <f t="shared" si="195"/>
        <v/>
      </c>
      <c r="CG1019" s="5"/>
      <c r="CH1019" s="5" t="str">
        <f t="shared" si="194"/>
        <v/>
      </c>
      <c r="CI1019" s="5" t="str">
        <f>IF(J1019="","",IFERROR(IF(VLOOKUP(J1019,J$2:J1018,1,0)=0,"",""),J1019))</f>
        <v/>
      </c>
      <c r="CJ1019" s="22" t="str">
        <f>IF(CI1019="","",(IFERROR(VLOOKUP(MID(CI1019,1,1),$DA$2:DE$28,3,0),0)+IFERROR(VLOOKUP(MID(CI1019,2,1),DA$2:DE$28,4,0),0)+IFERROR(VLOOKUP(MID(CI1019,3,1),DA$2:DE$28,5,0),0)+(ROW(CI1019)/1000000000000)))</f>
        <v/>
      </c>
      <c r="CK1019" s="5"/>
      <c r="CL1019" s="5">
        <v>1018</v>
      </c>
      <c r="CM1019" s="5" t="str">
        <f>IFERROR(VLOOKUP(CL1019,CH$2:CI2095,2,0),"")</f>
        <v/>
      </c>
      <c r="CN1019" s="5"/>
      <c r="CP1019" s="5"/>
      <c r="DG1019" s="5" t="e">
        <f>IF(REPORTE!AH$2="si",IF(C1019=VALUE(REPORTE!C$22),IF(SUM(DG1020:DG$1993),CONCATENATE(INT(B1019),", "),INT(B1019)),""),IF(C1019=VALUE(REPORTE!C$21),IF(SUM(DG1020:DG$1993),CONCATENATE(INT(B1019),", "),INT(B1019)),""))</f>
        <v>#VALUE!</v>
      </c>
      <c r="DK1019" s="5"/>
      <c r="DL1019" s="5"/>
      <c r="DM1019" s="5"/>
      <c r="DN1019" s="5"/>
    </row>
    <row r="1020" spans="1:118" x14ac:dyDescent="0.25">
      <c r="A1020" s="4" t="str">
        <f t="shared" ca="1" si="186"/>
        <v/>
      </c>
      <c r="B1020" s="3"/>
      <c r="D1020" s="1" t="str">
        <f>IFERROR(INDEX('padron cfe'!B:B,MATCH(DATOS!C1020,'padron cfe'!A:A,0),1),"")</f>
        <v/>
      </c>
      <c r="H1020" s="5" t="str">
        <f>IF(F1020="","",IFERROR(CONCATENATE("PEUA",VLOOKUP(ESTADO,REPORTE!AV$2:AW$33,2,0),DIDTRITO_FORM,CADER_FORM,IFERROR(INDEX(BS:BS,MATCH(DAY(F1020),BR:BR,0),1),DAY(F1020)),IFERROR(INDEX(BS:BS,MATCH(MONTH(F1020),BR:BR,0),1),MONTH(F1020)),YEAR(F1020),G1020),""))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196"/>
        <v/>
      </c>
      <c r="S1020"/>
      <c r="T1020" s="2" t="str">
        <f>IFERROR(INDEX('padron cfe'!D:D,MATCH(DATOS!C1020,'padron cfe'!A:A,0),1),"")</f>
        <v/>
      </c>
      <c r="Y1020" s="3"/>
      <c r="AA1020" s="4" t="str">
        <f t="shared" si="187"/>
        <v/>
      </c>
      <c r="AE1020" s="2" t="str">
        <f>IFERROR(IF(INDEX(AE$1:AE1019,MATCH(J1020,J$1:J1019,0),1)=0,"",INDEX(AE$1:AE1019,MATCH(J1020,J$1:J1019,0),1)),"")</f>
        <v/>
      </c>
      <c r="AF1020" s="2" t="str">
        <f>IFERROR(IF(INDEX(AF$1:AF1019,MATCH(J1020,J$1:J1019,0),1)=0,"",INDEX(AF$1:AF1019,MATCH(J1020,J$1:J1019,0),1)),"")</f>
        <v/>
      </c>
      <c r="AG1020" s="2" t="str">
        <f>IFERROR(IF(INDEX(AG$1:AG1019,MATCH(J1020,J$1:J1019,0),1)=0,"",INDEX(AG$1:AG1019,MATCH(J1020,J$1:J1019,0),1)),"")</f>
        <v/>
      </c>
      <c r="AU1020" s="7"/>
      <c r="AW1020" s="66"/>
      <c r="AX1020" s="66"/>
      <c r="AY1020" s="66"/>
      <c r="AZ1020" s="78"/>
      <c r="BA1020" s="66"/>
      <c r="BB1020" s="66"/>
      <c r="BC1020" s="4"/>
      <c r="BD1020" s="69"/>
      <c r="BG1020" s="9"/>
      <c r="BM1020" s="7" t="str">
        <f t="shared" ca="1" si="188"/>
        <v/>
      </c>
      <c r="BN1020" s="75" t="str">
        <f t="shared" si="189"/>
        <v/>
      </c>
      <c r="BO1020" s="75" t="str">
        <f t="shared" si="190"/>
        <v/>
      </c>
      <c r="BT1020" s="5"/>
      <c r="BU1020" s="4" t="str">
        <f>IF(IFERROR(VLOOKUP(C1020,C1021:C$1993,1,0),"")="","",COUNTIF(C:C,C1020))</f>
        <v/>
      </c>
      <c r="BW1020" s="5"/>
      <c r="BX1020" s="5"/>
      <c r="BY1020" s="5" t="str">
        <f>IF(B1020="","",IF(BU1020="",1+(MAX(BY$2:BY1019)),""))</f>
        <v/>
      </c>
      <c r="BZ1020" s="5" t="str">
        <f t="shared" si="191"/>
        <v/>
      </c>
      <c r="CA1020" s="5" t="str">
        <f t="shared" si="192"/>
        <v/>
      </c>
      <c r="CB1020" s="14" t="str">
        <f t="shared" si="193"/>
        <v/>
      </c>
      <c r="CC1020" s="25"/>
      <c r="CE1020" s="5" t="str">
        <f t="shared" si="195"/>
        <v/>
      </c>
      <c r="CG1020" s="5"/>
      <c r="CH1020" s="5" t="str">
        <f t="shared" si="194"/>
        <v/>
      </c>
      <c r="CI1020" s="5" t="str">
        <f>IF(J1020="","",IFERROR(IF(VLOOKUP(J1020,J$2:J1019,1,0)=0,"",""),J1020))</f>
        <v/>
      </c>
      <c r="CJ1020" s="22" t="str">
        <f>IF(CI1020="","",(IFERROR(VLOOKUP(MID(CI1020,1,1),$DA$2:DE$28,3,0),0)+IFERROR(VLOOKUP(MID(CI1020,2,1),DA$2:DE$28,4,0),0)+IFERROR(VLOOKUP(MID(CI1020,3,1),DA$2:DE$28,5,0),0)+(ROW(CI1020)/1000000000000)))</f>
        <v/>
      </c>
      <c r="CK1020" s="5"/>
      <c r="CL1020" s="5">
        <v>1019</v>
      </c>
      <c r="CM1020" s="5" t="str">
        <f>IFERROR(VLOOKUP(CL1020,CH$2:CI2096,2,0),"")</f>
        <v/>
      </c>
      <c r="CN1020" s="5"/>
      <c r="CP1020" s="5"/>
      <c r="DG1020" s="5" t="e">
        <f>IF(REPORTE!AH$2="si",IF(C1020=VALUE(REPORTE!C$22),IF(SUM(DG1021:DG$1993),CONCATENATE(INT(B1020),", "),INT(B1020)),""),IF(C1020=VALUE(REPORTE!C$21),IF(SUM(DG1021:DG$1993),CONCATENATE(INT(B1020),", "),INT(B1020)),""))</f>
        <v>#VALUE!</v>
      </c>
      <c r="DK1020" s="5"/>
      <c r="DL1020" s="5"/>
      <c r="DM1020" s="5"/>
      <c r="DN1020" s="5"/>
    </row>
    <row r="1021" spans="1:118" x14ac:dyDescent="0.25">
      <c r="A1021" s="4" t="str">
        <f t="shared" ca="1" si="186"/>
        <v/>
      </c>
      <c r="B1021" s="3"/>
      <c r="D1021" s="1" t="str">
        <f>IFERROR(INDEX('padron cfe'!B:B,MATCH(DATOS!C1021,'padron cfe'!A:A,0),1),"")</f>
        <v/>
      </c>
      <c r="H1021" s="5" t="str">
        <f>IF(F1021="","",IFERROR(CONCATENATE("PEUA",VLOOKUP(ESTADO,REPORTE!AV$2:AW$33,2,0),DIDTRITO_FORM,CADER_FORM,IFERROR(INDEX(BS:BS,MATCH(DAY(F1021),BR:BR,0),1),DAY(F1021)),IFERROR(INDEX(BS:BS,MATCH(MONTH(F1021),BR:BR,0),1),MONTH(F1021)),YEAR(F1021),G1021),""))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196"/>
        <v/>
      </c>
      <c r="S1021"/>
      <c r="T1021" s="2" t="str">
        <f>IFERROR(INDEX('padron cfe'!D:D,MATCH(DATOS!C1021,'padron cfe'!A:A,0),1),"")</f>
        <v/>
      </c>
      <c r="Y1021" s="3"/>
      <c r="AA1021" s="4" t="str">
        <f t="shared" si="187"/>
        <v/>
      </c>
      <c r="AE1021" s="2" t="str">
        <f>IFERROR(IF(INDEX(AE$1:AE1020,MATCH(J1021,J$1:J1020,0),1)=0,"",INDEX(AE$1:AE1020,MATCH(J1021,J$1:J1020,0),1)),"")</f>
        <v/>
      </c>
      <c r="AF1021" s="2" t="str">
        <f>IFERROR(IF(INDEX(AF$1:AF1020,MATCH(J1021,J$1:J1020,0),1)=0,"",INDEX(AF$1:AF1020,MATCH(J1021,J$1:J1020,0),1)),"")</f>
        <v/>
      </c>
      <c r="AG1021" s="2" t="str">
        <f>IFERROR(IF(INDEX(AG$1:AG1020,MATCH(J1021,J$1:J1020,0),1)=0,"",INDEX(AG$1:AG1020,MATCH(J1021,J$1:J1020,0),1)),"")</f>
        <v/>
      </c>
      <c r="AU1021" s="7"/>
      <c r="AW1021" s="66"/>
      <c r="AX1021" s="66"/>
      <c r="AY1021" s="66"/>
      <c r="AZ1021" s="78"/>
      <c r="BA1021" s="66"/>
      <c r="BB1021" s="66"/>
      <c r="BC1021" s="4"/>
      <c r="BD1021" s="69"/>
      <c r="BG1021" s="9"/>
      <c r="BM1021" s="7" t="str">
        <f t="shared" ca="1" si="188"/>
        <v/>
      </c>
      <c r="BN1021" s="75" t="str">
        <f t="shared" si="189"/>
        <v/>
      </c>
      <c r="BO1021" s="75" t="str">
        <f t="shared" si="190"/>
        <v/>
      </c>
      <c r="BT1021" s="5"/>
      <c r="BU1021" s="4" t="str">
        <f>IF(IFERROR(VLOOKUP(C1021,C1022:C$1993,1,0),"")="","",COUNTIF(C:C,C1021))</f>
        <v/>
      </c>
      <c r="BW1021" s="5"/>
      <c r="BX1021" s="5"/>
      <c r="BY1021" s="5" t="str">
        <f>IF(B1021="","",IF(BU1021="",1+(MAX(BY$2:BY1020)),""))</f>
        <v/>
      </c>
      <c r="BZ1021" s="5" t="str">
        <f t="shared" si="191"/>
        <v/>
      </c>
      <c r="CA1021" s="5" t="str">
        <f t="shared" si="192"/>
        <v/>
      </c>
      <c r="CB1021" s="14" t="str">
        <f t="shared" si="193"/>
        <v/>
      </c>
      <c r="CC1021" s="25"/>
      <c r="CE1021" s="5" t="str">
        <f t="shared" si="195"/>
        <v/>
      </c>
      <c r="CG1021" s="5"/>
      <c r="CH1021" s="5" t="str">
        <f t="shared" si="194"/>
        <v/>
      </c>
      <c r="CI1021" s="5" t="str">
        <f>IF(J1021="","",IFERROR(IF(VLOOKUP(J1021,J$2:J1020,1,0)=0,"",""),J1021))</f>
        <v/>
      </c>
      <c r="CJ1021" s="22" t="str">
        <f>IF(CI1021="","",(IFERROR(VLOOKUP(MID(CI1021,1,1),$DA$2:DE$28,3,0),0)+IFERROR(VLOOKUP(MID(CI1021,2,1),DA$2:DE$28,4,0),0)+IFERROR(VLOOKUP(MID(CI1021,3,1),DA$2:DE$28,5,0),0)+(ROW(CI1021)/1000000000000)))</f>
        <v/>
      </c>
      <c r="CK1021" s="5"/>
      <c r="CL1021" s="5">
        <v>1020</v>
      </c>
      <c r="CM1021" s="5" t="str">
        <f>IFERROR(VLOOKUP(CL1021,CH$2:CI2097,2,0),"")</f>
        <v/>
      </c>
      <c r="CN1021" s="5"/>
      <c r="CP1021" s="5"/>
      <c r="DG1021" s="5" t="e">
        <f>IF(REPORTE!AH$2="si",IF(C1021=VALUE(REPORTE!C$22),IF(SUM(DG1022:DG$1993),CONCATENATE(INT(B1021),", "),INT(B1021)),""),IF(C1021=VALUE(REPORTE!C$21),IF(SUM(DG1022:DG$1993),CONCATENATE(INT(B1021),", "),INT(B1021)),""))</f>
        <v>#VALUE!</v>
      </c>
      <c r="DK1021" s="5"/>
      <c r="DL1021" s="5"/>
      <c r="DM1021" s="5"/>
      <c r="DN1021" s="5"/>
    </row>
    <row r="1022" spans="1:118" x14ac:dyDescent="0.25">
      <c r="A1022" s="4" t="str">
        <f t="shared" ca="1" si="186"/>
        <v/>
      </c>
      <c r="B1022" s="3"/>
      <c r="D1022" s="1" t="str">
        <f>IFERROR(INDEX('padron cfe'!B:B,MATCH(DATOS!C1022,'padron cfe'!A:A,0),1),"")</f>
        <v/>
      </c>
      <c r="H1022" s="5" t="str">
        <f>IF(F1022="","",IFERROR(CONCATENATE("PEUA",VLOOKUP(ESTADO,REPORTE!AV$2:AW$33,2,0),DIDTRITO_FORM,CADER_FORM,IFERROR(INDEX(BS:BS,MATCH(DAY(F1022),BR:BR,0),1),DAY(F1022)),IFERROR(INDEX(BS:BS,MATCH(MONTH(F1022),BR:BR,0),1),MONTH(F1022)),YEAR(F1022),G1022),""))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196"/>
        <v/>
      </c>
      <c r="S1022"/>
      <c r="T1022" s="2" t="str">
        <f>IFERROR(INDEX('padron cfe'!D:D,MATCH(DATOS!C1022,'padron cfe'!A:A,0),1),"")</f>
        <v/>
      </c>
      <c r="Y1022" s="3"/>
      <c r="AA1022" s="4" t="str">
        <f t="shared" si="187"/>
        <v/>
      </c>
      <c r="AE1022" s="2" t="str">
        <f>IFERROR(IF(INDEX(AE$1:AE1021,MATCH(J1022,J$1:J1021,0),1)=0,"",INDEX(AE$1:AE1021,MATCH(J1022,J$1:J1021,0),1)),"")</f>
        <v/>
      </c>
      <c r="AF1022" s="2" t="str">
        <f>IFERROR(IF(INDEX(AF$1:AF1021,MATCH(J1022,J$1:J1021,0),1)=0,"",INDEX(AF$1:AF1021,MATCH(J1022,J$1:J1021,0),1)),"")</f>
        <v/>
      </c>
      <c r="AG1022" s="2" t="str">
        <f>IFERROR(IF(INDEX(AG$1:AG1021,MATCH(J1022,J$1:J1021,0),1)=0,"",INDEX(AG$1:AG1021,MATCH(J1022,J$1:J1021,0),1)),"")</f>
        <v/>
      </c>
      <c r="AU1022" s="7"/>
      <c r="AW1022" s="66"/>
      <c r="AX1022" s="66"/>
      <c r="AY1022" s="66"/>
      <c r="AZ1022" s="78"/>
      <c r="BA1022" s="66"/>
      <c r="BB1022" s="66"/>
      <c r="BC1022" s="4"/>
      <c r="BD1022" s="69"/>
      <c r="BG1022" s="9"/>
      <c r="BM1022" s="7" t="str">
        <f t="shared" ca="1" si="188"/>
        <v/>
      </c>
      <c r="BN1022" s="75" t="str">
        <f t="shared" si="189"/>
        <v/>
      </c>
      <c r="BO1022" s="75" t="str">
        <f t="shared" si="190"/>
        <v/>
      </c>
      <c r="BT1022" s="5"/>
      <c r="BU1022" s="4" t="str">
        <f>IF(IFERROR(VLOOKUP(C1022,C1023:C$1993,1,0),"")="","",COUNTIF(C:C,C1022))</f>
        <v/>
      </c>
      <c r="BW1022" s="5"/>
      <c r="BX1022" s="5"/>
      <c r="BY1022" s="5" t="str">
        <f>IF(B1022="","",IF(BU1022="",1+(MAX(BY$2:BY1021)),""))</f>
        <v/>
      </c>
      <c r="BZ1022" s="5" t="str">
        <f t="shared" si="191"/>
        <v/>
      </c>
      <c r="CA1022" s="5" t="str">
        <f t="shared" si="192"/>
        <v/>
      </c>
      <c r="CB1022" s="14" t="str">
        <f t="shared" si="193"/>
        <v/>
      </c>
      <c r="CC1022" s="25"/>
      <c r="CE1022" s="5" t="str">
        <f t="shared" si="195"/>
        <v/>
      </c>
      <c r="CG1022" s="5"/>
      <c r="CH1022" s="5" t="str">
        <f t="shared" si="194"/>
        <v/>
      </c>
      <c r="CI1022" s="5" t="str">
        <f>IF(J1022="","",IFERROR(IF(VLOOKUP(J1022,J$2:J1021,1,0)=0,"",""),J1022))</f>
        <v/>
      </c>
      <c r="CJ1022" s="22" t="str">
        <f>IF(CI1022="","",(IFERROR(VLOOKUP(MID(CI1022,1,1),$DA$2:DE$28,3,0),0)+IFERROR(VLOOKUP(MID(CI1022,2,1),DA$2:DE$28,4,0),0)+IFERROR(VLOOKUP(MID(CI1022,3,1),DA$2:DE$28,5,0),0)+(ROW(CI1022)/1000000000000)))</f>
        <v/>
      </c>
      <c r="CK1022" s="5"/>
      <c r="CL1022" s="5">
        <v>1021</v>
      </c>
      <c r="CM1022" s="5" t="str">
        <f>IFERROR(VLOOKUP(CL1022,CH$2:CI2098,2,0),"")</f>
        <v/>
      </c>
      <c r="CN1022" s="5"/>
      <c r="CP1022" s="5"/>
      <c r="DG1022" s="5" t="e">
        <f>IF(REPORTE!AH$2="si",IF(C1022=VALUE(REPORTE!C$22),IF(SUM(DG1023:DG$1993),CONCATENATE(INT(B1022),", "),INT(B1022)),""),IF(C1022=VALUE(REPORTE!C$21),IF(SUM(DG1023:DG$1993),CONCATENATE(INT(B1022),", "),INT(B1022)),""))</f>
        <v>#VALUE!</v>
      </c>
      <c r="DK1022" s="5"/>
      <c r="DL1022" s="5"/>
      <c r="DM1022" s="5"/>
      <c r="DN1022" s="5"/>
    </row>
    <row r="1023" spans="1:118" x14ac:dyDescent="0.25">
      <c r="A1023" s="4" t="str">
        <f t="shared" ca="1" si="186"/>
        <v/>
      </c>
      <c r="B1023" s="3"/>
      <c r="D1023" s="1" t="str">
        <f>IFERROR(INDEX('padron cfe'!B:B,MATCH(DATOS!C1023,'padron cfe'!A:A,0),1),"")</f>
        <v/>
      </c>
      <c r="H1023" s="5" t="str">
        <f>IF(F1023="","",IFERROR(CONCATENATE("PEUA",VLOOKUP(ESTADO,REPORTE!AV$2:AW$33,2,0),DIDTRITO_FORM,CADER_FORM,IFERROR(INDEX(BS:BS,MATCH(DAY(F1023),BR:BR,0),1),DAY(F1023)),IFERROR(INDEX(BS:BS,MATCH(MONTH(F1023),BR:BR,0),1),MONTH(F1023)),YEAR(F1023),G1023),""))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196"/>
        <v/>
      </c>
      <c r="S1023"/>
      <c r="T1023" s="2" t="str">
        <f>IFERROR(INDEX('padron cfe'!D:D,MATCH(DATOS!C1023,'padron cfe'!A:A,0),1),"")</f>
        <v/>
      </c>
      <c r="Y1023" s="3"/>
      <c r="AA1023" s="4" t="str">
        <f t="shared" si="187"/>
        <v/>
      </c>
      <c r="AE1023" s="2" t="str">
        <f>IFERROR(IF(INDEX(AE$1:AE1022,MATCH(J1023,J$1:J1022,0),1)=0,"",INDEX(AE$1:AE1022,MATCH(J1023,J$1:J1022,0),1)),"")</f>
        <v/>
      </c>
      <c r="AF1023" s="2" t="str">
        <f>IFERROR(IF(INDEX(AF$1:AF1022,MATCH(J1023,J$1:J1022,0),1)=0,"",INDEX(AF$1:AF1022,MATCH(J1023,J$1:J1022,0),1)),"")</f>
        <v/>
      </c>
      <c r="AG1023" s="2" t="str">
        <f>IFERROR(IF(INDEX(AG$1:AG1022,MATCH(J1023,J$1:J1022,0),1)=0,"",INDEX(AG$1:AG1022,MATCH(J1023,J$1:J1022,0),1)),"")</f>
        <v/>
      </c>
      <c r="AU1023" s="7"/>
      <c r="AW1023" s="66"/>
      <c r="AX1023" s="66"/>
      <c r="AY1023" s="66"/>
      <c r="AZ1023" s="78"/>
      <c r="BA1023" s="66"/>
      <c r="BB1023" s="66"/>
      <c r="BC1023" s="4"/>
      <c r="BD1023" s="69"/>
      <c r="BG1023" s="9"/>
      <c r="BM1023" s="7" t="str">
        <f t="shared" ca="1" si="188"/>
        <v/>
      </c>
      <c r="BN1023" s="75" t="str">
        <f t="shared" si="189"/>
        <v/>
      </c>
      <c r="BO1023" s="75" t="str">
        <f t="shared" si="190"/>
        <v/>
      </c>
      <c r="BT1023" s="5"/>
      <c r="BU1023" s="4" t="str">
        <f>IF(IFERROR(VLOOKUP(C1023,C1024:C$1993,1,0),"")="","",COUNTIF(C:C,C1023))</f>
        <v/>
      </c>
      <c r="BW1023" s="5"/>
      <c r="BX1023" s="5"/>
      <c r="BY1023" s="5" t="str">
        <f>IF(B1023="","",IF(BU1023="",1+(MAX(BY$2:BY1022)),""))</f>
        <v/>
      </c>
      <c r="BZ1023" s="5" t="str">
        <f t="shared" si="191"/>
        <v/>
      </c>
      <c r="CA1023" s="5" t="str">
        <f t="shared" si="192"/>
        <v/>
      </c>
      <c r="CB1023" s="14" t="str">
        <f t="shared" si="193"/>
        <v/>
      </c>
      <c r="CC1023" s="25"/>
      <c r="CE1023" s="5" t="str">
        <f t="shared" si="195"/>
        <v/>
      </c>
      <c r="CG1023" s="5"/>
      <c r="CH1023" s="5" t="str">
        <f t="shared" si="194"/>
        <v/>
      </c>
      <c r="CI1023" s="5" t="str">
        <f>IF(J1023="","",IFERROR(IF(VLOOKUP(J1023,J$2:J1022,1,0)=0,"",""),J1023))</f>
        <v/>
      </c>
      <c r="CJ1023" s="22" t="str">
        <f>IF(CI1023="","",(IFERROR(VLOOKUP(MID(CI1023,1,1),$DA$2:DE$28,3,0),0)+IFERROR(VLOOKUP(MID(CI1023,2,1),DA$2:DE$28,4,0),0)+IFERROR(VLOOKUP(MID(CI1023,3,1),DA$2:DE$28,5,0),0)+(ROW(CI1023)/1000000000000)))</f>
        <v/>
      </c>
      <c r="CK1023" s="5"/>
      <c r="CL1023" s="5">
        <v>1022</v>
      </c>
      <c r="CM1023" s="5" t="str">
        <f>IFERROR(VLOOKUP(CL1023,CH$2:CI2099,2,0),"")</f>
        <v/>
      </c>
      <c r="CN1023" s="5"/>
      <c r="CP1023" s="5"/>
      <c r="DG1023" s="5" t="e">
        <f>IF(REPORTE!AH$2="si",IF(C1023=VALUE(REPORTE!C$22),IF(SUM(DG1024:DG$1993),CONCATENATE(INT(B1023),", "),INT(B1023)),""),IF(C1023=VALUE(REPORTE!C$21),IF(SUM(DG1024:DG$1993),CONCATENATE(INT(B1023),", "),INT(B1023)),""))</f>
        <v>#VALUE!</v>
      </c>
      <c r="DK1023" s="5"/>
      <c r="DL1023" s="5"/>
      <c r="DM1023" s="5"/>
      <c r="DN1023" s="5"/>
    </row>
    <row r="1024" spans="1:118" x14ac:dyDescent="0.25">
      <c r="A1024" s="4" t="str">
        <f t="shared" ca="1" si="186"/>
        <v/>
      </c>
      <c r="B1024" s="3"/>
      <c r="D1024" s="1" t="str">
        <f>IFERROR(INDEX('padron cfe'!B:B,MATCH(DATOS!C1024,'padron cfe'!A:A,0),1),"")</f>
        <v/>
      </c>
      <c r="H1024" s="5" t="str">
        <f>IF(F1024="","",IFERROR(CONCATENATE("PEUA",VLOOKUP(ESTADO,REPORTE!AV$2:AW$33,2,0),DIDTRITO_FORM,CADER_FORM,IFERROR(INDEX(BS:BS,MATCH(DAY(F1024),BR:BR,0),1),DAY(F1024)),IFERROR(INDEX(BS:BS,MATCH(MONTH(F1024),BR:BR,0),1),MONTH(F1024)),YEAR(F1024),G1024),""))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196"/>
        <v/>
      </c>
      <c r="S1024"/>
      <c r="T1024" s="2" t="str">
        <f>IFERROR(INDEX('padron cfe'!D:D,MATCH(DATOS!C1024,'padron cfe'!A:A,0),1),"")</f>
        <v/>
      </c>
      <c r="Y1024" s="3"/>
      <c r="AA1024" s="4" t="str">
        <f t="shared" si="187"/>
        <v/>
      </c>
      <c r="AE1024" s="2" t="str">
        <f>IFERROR(IF(INDEX(AE$1:AE1023,MATCH(J1024,J$1:J1023,0),1)=0,"",INDEX(AE$1:AE1023,MATCH(J1024,J$1:J1023,0),1)),"")</f>
        <v/>
      </c>
      <c r="AF1024" s="2" t="str">
        <f>IFERROR(IF(INDEX(AF$1:AF1023,MATCH(J1024,J$1:J1023,0),1)=0,"",INDEX(AF$1:AF1023,MATCH(J1024,J$1:J1023,0),1)),"")</f>
        <v/>
      </c>
      <c r="AG1024" s="2" t="str">
        <f>IFERROR(IF(INDEX(AG$1:AG1023,MATCH(J1024,J$1:J1023,0),1)=0,"",INDEX(AG$1:AG1023,MATCH(J1024,J$1:J1023,0),1)),"")</f>
        <v/>
      </c>
      <c r="AU1024" s="7"/>
      <c r="AW1024" s="66"/>
      <c r="AX1024" s="66"/>
      <c r="AY1024" s="66"/>
      <c r="AZ1024" s="78"/>
      <c r="BA1024" s="66"/>
      <c r="BB1024" s="66"/>
      <c r="BC1024" s="4"/>
      <c r="BD1024" s="69"/>
      <c r="BG1024" s="9"/>
      <c r="BM1024" s="7" t="str">
        <f t="shared" ca="1" si="188"/>
        <v/>
      </c>
      <c r="BN1024" s="75" t="str">
        <f t="shared" si="189"/>
        <v/>
      </c>
      <c r="BO1024" s="75" t="str">
        <f t="shared" si="190"/>
        <v/>
      </c>
      <c r="BT1024" s="5"/>
      <c r="BU1024" s="4" t="str">
        <f>IF(IFERROR(VLOOKUP(C1024,C1025:C$1993,1,0),"")="","",COUNTIF(C:C,C1024))</f>
        <v/>
      </c>
      <c r="BW1024" s="5"/>
      <c r="BX1024" s="5"/>
      <c r="BY1024" s="5" t="str">
        <f>IF(B1024="","",IF(BU1024="",1+(MAX(BY$2:BY1023)),""))</f>
        <v/>
      </c>
      <c r="BZ1024" s="5" t="str">
        <f t="shared" si="191"/>
        <v/>
      </c>
      <c r="CA1024" s="5" t="str">
        <f t="shared" si="192"/>
        <v/>
      </c>
      <c r="CB1024" s="14" t="str">
        <f t="shared" si="193"/>
        <v/>
      </c>
      <c r="CC1024" s="25"/>
      <c r="CE1024" s="5" t="str">
        <f t="shared" si="195"/>
        <v/>
      </c>
      <c r="CG1024" s="5"/>
      <c r="CH1024" s="5" t="str">
        <f t="shared" si="194"/>
        <v/>
      </c>
      <c r="CI1024" s="5" t="str">
        <f>IF(J1024="","",IFERROR(IF(VLOOKUP(J1024,J$2:J1023,1,0)=0,"",""),J1024))</f>
        <v/>
      </c>
      <c r="CJ1024" s="22" t="str">
        <f>IF(CI1024="","",(IFERROR(VLOOKUP(MID(CI1024,1,1),$DA$2:DE$28,3,0),0)+IFERROR(VLOOKUP(MID(CI1024,2,1),DA$2:DE$28,4,0),0)+IFERROR(VLOOKUP(MID(CI1024,3,1),DA$2:DE$28,5,0),0)+(ROW(CI1024)/1000000000000)))</f>
        <v/>
      </c>
      <c r="CK1024" s="5"/>
      <c r="CL1024" s="5">
        <v>1023</v>
      </c>
      <c r="CM1024" s="5" t="str">
        <f>IFERROR(VLOOKUP(CL1024,CH$2:CI2100,2,0),"")</f>
        <v/>
      </c>
      <c r="CN1024" s="5"/>
      <c r="CP1024" s="5"/>
      <c r="DG1024" s="5" t="e">
        <f>IF(REPORTE!AH$2="si",IF(C1024=VALUE(REPORTE!C$22),IF(SUM(DG1025:DG$1993),CONCATENATE(INT(B1024),", "),INT(B1024)),""),IF(C1024=VALUE(REPORTE!C$21),IF(SUM(DG1025:DG$1993),CONCATENATE(INT(B1024),", "),INT(B1024)),""))</f>
        <v>#VALUE!</v>
      </c>
      <c r="DK1024" s="5"/>
      <c r="DL1024" s="5"/>
      <c r="DM1024" s="5"/>
      <c r="DN1024" s="5"/>
    </row>
    <row r="1025" spans="1:118" x14ac:dyDescent="0.25">
      <c r="A1025" s="4" t="str">
        <f t="shared" ca="1" si="186"/>
        <v/>
      </c>
      <c r="B1025" s="3"/>
      <c r="D1025" s="1" t="str">
        <f>IFERROR(INDEX('padron cfe'!B:B,MATCH(DATOS!C1025,'padron cfe'!A:A,0),1),"")</f>
        <v/>
      </c>
      <c r="H1025" s="5" t="str">
        <f>IF(F1025="","",IFERROR(CONCATENATE("PEUA",VLOOKUP(ESTADO,REPORTE!AV$2:AW$33,2,0),DIDTRITO_FORM,CADER_FORM,IFERROR(INDEX(BS:BS,MATCH(DAY(F1025),BR:BR,0),1),DAY(F1025)),IFERROR(INDEX(BS:BS,MATCH(MONTH(F1025),BR:BR,0),1),MONTH(F1025)),YEAR(F1025),G1025),""))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196"/>
        <v/>
      </c>
      <c r="S1025"/>
      <c r="T1025" s="2" t="str">
        <f>IFERROR(INDEX('padron cfe'!D:D,MATCH(DATOS!C1025,'padron cfe'!A:A,0),1),"")</f>
        <v/>
      </c>
      <c r="Y1025" s="3"/>
      <c r="AA1025" s="4" t="str">
        <f t="shared" si="187"/>
        <v/>
      </c>
      <c r="AE1025" s="2" t="str">
        <f>IFERROR(IF(INDEX(AE$1:AE1024,MATCH(J1025,J$1:J1024,0),1)=0,"",INDEX(AE$1:AE1024,MATCH(J1025,J$1:J1024,0),1)),"")</f>
        <v/>
      </c>
      <c r="AF1025" s="2" t="str">
        <f>IFERROR(IF(INDEX(AF$1:AF1024,MATCH(J1025,J$1:J1024,0),1)=0,"",INDEX(AF$1:AF1024,MATCH(J1025,J$1:J1024,0),1)),"")</f>
        <v/>
      </c>
      <c r="AG1025" s="2" t="str">
        <f>IFERROR(IF(INDEX(AG$1:AG1024,MATCH(J1025,J$1:J1024,0),1)=0,"",INDEX(AG$1:AG1024,MATCH(J1025,J$1:J1024,0),1)),"")</f>
        <v/>
      </c>
      <c r="AU1025" s="7"/>
      <c r="AW1025" s="66"/>
      <c r="AX1025" s="66"/>
      <c r="AY1025" s="66"/>
      <c r="AZ1025" s="78"/>
      <c r="BA1025" s="66"/>
      <c r="BB1025" s="66"/>
      <c r="BC1025" s="4"/>
      <c r="BD1025" s="69"/>
      <c r="BG1025" s="9"/>
      <c r="BM1025" s="7" t="str">
        <f t="shared" ca="1" si="188"/>
        <v/>
      </c>
      <c r="BN1025" s="75" t="str">
        <f t="shared" si="189"/>
        <v/>
      </c>
      <c r="BO1025" s="75" t="str">
        <f t="shared" si="190"/>
        <v/>
      </c>
      <c r="BT1025" s="5"/>
      <c r="BU1025" s="4" t="str">
        <f>IF(IFERROR(VLOOKUP(C1025,C1026:C$1993,1,0),"")="","",COUNTIF(C:C,C1025))</f>
        <v/>
      </c>
      <c r="BW1025" s="5"/>
      <c r="BX1025" s="5"/>
      <c r="BY1025" s="5" t="str">
        <f>IF(B1025="","",IF(BU1025="",1+(MAX(BY$2:BY1024)),""))</f>
        <v/>
      </c>
      <c r="BZ1025" s="5" t="str">
        <f t="shared" si="191"/>
        <v/>
      </c>
      <c r="CA1025" s="5" t="str">
        <f t="shared" si="192"/>
        <v/>
      </c>
      <c r="CB1025" s="14" t="str">
        <f t="shared" si="193"/>
        <v/>
      </c>
      <c r="CC1025" s="25"/>
      <c r="CE1025" s="5" t="str">
        <f t="shared" si="195"/>
        <v/>
      </c>
      <c r="CG1025" s="5"/>
      <c r="CH1025" s="5" t="str">
        <f t="shared" si="194"/>
        <v/>
      </c>
      <c r="CI1025" s="5" t="str">
        <f>IF(J1025="","",IFERROR(IF(VLOOKUP(J1025,J$2:J1024,1,0)=0,"",""),J1025))</f>
        <v/>
      </c>
      <c r="CJ1025" s="22" t="str">
        <f>IF(CI1025="","",(IFERROR(VLOOKUP(MID(CI1025,1,1),$DA$2:DE$28,3,0),0)+IFERROR(VLOOKUP(MID(CI1025,2,1),DA$2:DE$28,4,0),0)+IFERROR(VLOOKUP(MID(CI1025,3,1),DA$2:DE$28,5,0),0)+(ROW(CI1025)/1000000000000)))</f>
        <v/>
      </c>
      <c r="CK1025" s="5"/>
      <c r="CL1025" s="5">
        <v>1024</v>
      </c>
      <c r="CM1025" s="5" t="str">
        <f>IFERROR(VLOOKUP(CL1025,CH$2:CI2101,2,0),"")</f>
        <v/>
      </c>
      <c r="CN1025" s="5"/>
      <c r="CP1025" s="5"/>
      <c r="DG1025" s="5" t="e">
        <f>IF(REPORTE!AH$2="si",IF(C1025=VALUE(REPORTE!C$22),IF(SUM(DG1026:DG$1993),CONCATENATE(INT(B1025),", "),INT(B1025)),""),IF(C1025=VALUE(REPORTE!C$21),IF(SUM(DG1026:DG$1993),CONCATENATE(INT(B1025),", "),INT(B1025)),""))</f>
        <v>#VALUE!</v>
      </c>
      <c r="DK1025" s="5"/>
      <c r="DL1025" s="5"/>
      <c r="DM1025" s="5"/>
      <c r="DN1025" s="5"/>
    </row>
    <row r="1026" spans="1:118" x14ac:dyDescent="0.25">
      <c r="A1026" s="4" t="str">
        <f t="shared" ref="A1026:A1089" ca="1" si="197">IF(OR(BO1026="",BM1026="",BM1026="VENCIDO"),IF(B1026="","",IF(LEN(B1026)=1,"000"&amp;B1026,IF(LEN(B1026)=2,"00"&amp;B1026,IF(LEN(B1026)=3,"0"&amp;B1026,B1026)))),C1026)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IF(F1026="","",IFERROR(CONCATENATE("PEUA",VLOOKUP(ESTADO,REPORTE!AV$2:AW$33,2,0),DIDTRITO_FORM,CADER_FORM,IFERROR(INDEX(BS:BS,MATCH(DAY(F1026),BR:BR,0),1),DAY(F1026)),IFERROR(INDEX(BS:BS,MATCH(MONTH(F1026),BR:BR,0),1),MONTH(F1026)),YEAR(F1026),G1026),""))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196"/>
        <v/>
      </c>
      <c r="S1026"/>
      <c r="T1026" s="2" t="str">
        <f>IFERROR(INDEX('padron cfe'!D:D,MATCH(DATOS!C1026,'padron cfe'!A:A,0),1),"")</f>
        <v/>
      </c>
      <c r="Y1026" s="3"/>
      <c r="AA1026" s="4" t="str">
        <f t="shared" ref="AA1026:AA1078" si="198">IF(Z1026="","",(Z1026*0.746*365*24)*0.75+438)</f>
        <v/>
      </c>
      <c r="AE1026" s="2" t="str">
        <f>IFERROR(IF(INDEX(AE$1:AE1025,MATCH(J1026,J$1:J1025,0),1)=0,"",INDEX(AE$1:AE1025,MATCH(J1026,J$1:J1025,0),1)),"")</f>
        <v/>
      </c>
      <c r="AF1026" s="2" t="str">
        <f>IFERROR(IF(INDEX(AF$1:AF1025,MATCH(J1026,J$1:J1025,0),1)=0,"",INDEX(AF$1:AF1025,MATCH(J1026,J$1:J1025,0),1)),"")</f>
        <v/>
      </c>
      <c r="AG1026" s="2" t="str">
        <f>IFERROR(IF(INDEX(AG$1:AG1025,MATCH(J1026,J$1:J1025,0),1)=0,"",INDEX(AG$1:AG1025,MATCH(J1026,J$1:J1025,0),1)),"")</f>
        <v/>
      </c>
      <c r="AU1026" s="7"/>
      <c r="AW1026" s="66"/>
      <c r="AX1026" s="66"/>
      <c r="AY1026" s="66"/>
      <c r="AZ1026" s="78"/>
      <c r="BA1026" s="66"/>
      <c r="BB1026" s="66"/>
      <c r="BC1026" s="4"/>
      <c r="BD1026" s="69"/>
      <c r="BG1026" s="9"/>
      <c r="BM1026" s="7" t="str">
        <f t="shared" ref="BM1026:BM1078" ca="1" si="199">IFERROR(IF(BG1026="","",IF(BC1026=5,"",IF(BG1026-TODAY()&gt;0,"VIGENTE","VENCIDO"))),"")</f>
        <v/>
      </c>
      <c r="BN1026" s="75" t="str">
        <f t="shared" ref="BN1026:BN1089" si="200">IFERROR(IF(BD1026=0,"",BD1026/6000),"")</f>
        <v/>
      </c>
      <c r="BO1026" s="75" t="str">
        <f t="shared" ref="BO1026:BO1089" si="201">IFERROR(IF(VALUE(AU1026)&gt;VALUE(APERTURA_VENTANILLA),"OK",""),"")</f>
        <v/>
      </c>
      <c r="BT1026" s="5"/>
      <c r="BU1026" s="4" t="str">
        <f>IF(IFERROR(VLOOKUP(C1026,C1027:C$1993,1,0),"")="","",COUNTIF(C:C,C1026))</f>
        <v/>
      </c>
      <c r="BW1026" s="5"/>
      <c r="BX1026" s="5"/>
      <c r="BY1026" s="5" t="str">
        <f>IF(B1026="","",IF(BU1026="",1+(MAX(BY$2:BY1025)),""))</f>
        <v/>
      </c>
      <c r="BZ1026" s="5" t="str">
        <f t="shared" ref="BZ1026:BZ1078" si="202">IF(BY1026="","",AA1026)</f>
        <v/>
      </c>
      <c r="CA1026" s="5" t="str">
        <f t="shared" ref="CA1026:CA1078" si="203">IF(BY1026="","",H1026)</f>
        <v/>
      </c>
      <c r="CB1026" s="14" t="str">
        <f t="shared" ref="CB1026:CB1078" si="204">IF(BY1026="","",C1026)</f>
        <v/>
      </c>
      <c r="CC1026" s="25"/>
      <c r="CE1026" s="5" t="str">
        <f t="shared" si="195"/>
        <v/>
      </c>
      <c r="CG1026" s="5"/>
      <c r="CH1026" s="5" t="str">
        <f t="shared" ref="CH1026:CH1078" si="205">IFERROR(RANK(CJ1026,CJ$2:CJ$1493,1),"")</f>
        <v/>
      </c>
      <c r="CI1026" s="5" t="str">
        <f>IF(J1026="","",IFERROR(IF(VLOOKUP(J1026,J$2:J1025,1,0)=0,"",""),J1026))</f>
        <v/>
      </c>
      <c r="CJ1026" s="22" t="str">
        <f>IF(CI1026="","",(IFERROR(VLOOKUP(MID(CI1026,1,1),$DA$2:DE$28,3,0),0)+IFERROR(VLOOKUP(MID(CI1026,2,1),DA$2:DE$28,4,0),0)+IFERROR(VLOOKUP(MID(CI1026,3,1),DA$2:DE$28,5,0),0)+(ROW(CI1026)/1000000000000)))</f>
        <v/>
      </c>
      <c r="CK1026" s="5"/>
      <c r="CL1026" s="5">
        <v>1025</v>
      </c>
      <c r="CM1026" s="5" t="str">
        <f>IFERROR(VLOOKUP(CL1026,CH$2:CI2102,2,0),"")</f>
        <v/>
      </c>
      <c r="CN1026" s="5"/>
      <c r="CP1026" s="5"/>
      <c r="DG1026" s="5" t="e">
        <f>IF(REPORTE!AH$2="si",IF(C1026=VALUE(REPORTE!C$22),IF(SUM(DG1027:DG$1993),CONCATENATE(INT(B1026),", "),INT(B1026)),""),IF(C1026=VALUE(REPORTE!C$21),IF(SUM(DG1027:DG$1993),CONCATENATE(INT(B1026),", "),INT(B1026)),""))</f>
        <v>#VALUE!</v>
      </c>
      <c r="DK1026" s="5"/>
      <c r="DL1026" s="5"/>
      <c r="DM1026" s="5"/>
      <c r="DN1026" s="5"/>
    </row>
    <row r="1027" spans="1:118" x14ac:dyDescent="0.25">
      <c r="A1027" s="4" t="str">
        <f t="shared" ca="1" si="197"/>
        <v/>
      </c>
      <c r="B1027" s="3"/>
      <c r="D1027" s="1" t="str">
        <f>IFERROR(INDEX('padron cfe'!B:B,MATCH(DATOS!C1027,'padron cfe'!A:A,0),1),"")</f>
        <v/>
      </c>
      <c r="H1027" s="5" t="str">
        <f>IF(F1027="","",IFERROR(CONCATENATE("PEUA",VLOOKUP(ESTADO,REPORTE!AV$2:AW$33,2,0),DIDTRITO_FORM,CADER_FORM,IFERROR(INDEX(BS:BS,MATCH(DAY(F1027),BR:BR,0),1),DAY(F1027)),IFERROR(INDEX(BS:BS,MATCH(MONTH(F1027),BR:BR,0),1),MONTH(F1027)),YEAR(F1027),G1027),""))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196"/>
        <v/>
      </c>
      <c r="S1027"/>
      <c r="T1027" s="2" t="str">
        <f>IFERROR(INDEX('padron cfe'!D:D,MATCH(DATOS!C1027,'padron cfe'!A:A,0),1),"")</f>
        <v/>
      </c>
      <c r="Y1027" s="3"/>
      <c r="AA1027" s="4" t="str">
        <f t="shared" si="198"/>
        <v/>
      </c>
      <c r="AE1027" s="2" t="str">
        <f>IFERROR(IF(INDEX(AE$1:AE1026,MATCH(J1027,J$1:J1026,0),1)=0,"",INDEX(AE$1:AE1026,MATCH(J1027,J$1:J1026,0),1)),"")</f>
        <v/>
      </c>
      <c r="AF1027" s="2" t="str">
        <f>IFERROR(IF(INDEX(AF$1:AF1026,MATCH(J1027,J$1:J1026,0),1)=0,"",INDEX(AF$1:AF1026,MATCH(J1027,J$1:J1026,0),1)),"")</f>
        <v/>
      </c>
      <c r="AG1027" s="2" t="str">
        <f>IFERROR(IF(INDEX(AG$1:AG1026,MATCH(J1027,J$1:J1026,0),1)=0,"",INDEX(AG$1:AG1026,MATCH(J1027,J$1:J1026,0),1)),"")</f>
        <v/>
      </c>
      <c r="AU1027" s="7"/>
      <c r="AW1027" s="66"/>
      <c r="AX1027" s="66"/>
      <c r="AY1027" s="66"/>
      <c r="AZ1027" s="78"/>
      <c r="BA1027" s="66"/>
      <c r="BB1027" s="66"/>
      <c r="BC1027" s="4"/>
      <c r="BD1027" s="69"/>
      <c r="BG1027" s="9"/>
      <c r="BM1027" s="7" t="str">
        <f t="shared" ca="1" si="199"/>
        <v/>
      </c>
      <c r="BN1027" s="75" t="str">
        <f t="shared" si="200"/>
        <v/>
      </c>
      <c r="BO1027" s="75" t="str">
        <f t="shared" si="201"/>
        <v/>
      </c>
      <c r="BT1027" s="5"/>
      <c r="BU1027" s="4" t="str">
        <f>IF(IFERROR(VLOOKUP(C1027,C1028:C$1993,1,0),"")="","",COUNTIF(C:C,C1027))</f>
        <v/>
      </c>
      <c r="BW1027" s="5"/>
      <c r="BX1027" s="5"/>
      <c r="BY1027" s="5" t="str">
        <f>IF(B1027="","",IF(BU1027="",1+(MAX(BY$2:BY1026)),""))</f>
        <v/>
      </c>
      <c r="BZ1027" s="5" t="str">
        <f t="shared" si="202"/>
        <v/>
      </c>
      <c r="CA1027" s="5" t="str">
        <f t="shared" si="203"/>
        <v/>
      </c>
      <c r="CB1027" s="14" t="str">
        <f t="shared" si="204"/>
        <v/>
      </c>
      <c r="CC1027" s="25"/>
      <c r="CE1027" s="5" t="str">
        <f t="shared" si="195"/>
        <v/>
      </c>
      <c r="CG1027" s="5"/>
      <c r="CH1027" s="5" t="str">
        <f t="shared" si="205"/>
        <v/>
      </c>
      <c r="CI1027" s="5" t="str">
        <f>IF(J1027="","",IFERROR(IF(VLOOKUP(J1027,J$2:J1026,1,0)=0,"",""),J1027))</f>
        <v/>
      </c>
      <c r="CJ1027" s="22" t="str">
        <f>IF(CI1027="","",(IFERROR(VLOOKUP(MID(CI1027,1,1),$DA$2:DE$28,3,0),0)+IFERROR(VLOOKUP(MID(CI1027,2,1),DA$2:DE$28,4,0),0)+IFERROR(VLOOKUP(MID(CI1027,3,1),DA$2:DE$28,5,0),0)+(ROW(CI1027)/1000000000000)))</f>
        <v/>
      </c>
      <c r="CK1027" s="5"/>
      <c r="CL1027" s="5">
        <v>1026</v>
      </c>
      <c r="CM1027" s="5" t="str">
        <f>IFERROR(VLOOKUP(CL1027,CH$2:CI2103,2,0),"")</f>
        <v/>
      </c>
      <c r="CN1027" s="5"/>
      <c r="CP1027" s="5"/>
      <c r="DG1027" s="5" t="e">
        <f>IF(REPORTE!AH$2="si",IF(C1027=VALUE(REPORTE!C$22),IF(SUM(DG1028:DG$1993),CONCATENATE(INT(B1027),", "),INT(B1027)),""),IF(C1027=VALUE(REPORTE!C$21),IF(SUM(DG1028:DG$1993),CONCATENATE(INT(B1027),", "),INT(B1027)),""))</f>
        <v>#VALUE!</v>
      </c>
      <c r="DK1027" s="5"/>
      <c r="DL1027" s="5"/>
      <c r="DM1027" s="5"/>
      <c r="DN1027" s="5"/>
    </row>
    <row r="1028" spans="1:118" x14ac:dyDescent="0.25">
      <c r="A1028" s="4" t="str">
        <f t="shared" ca="1" si="197"/>
        <v/>
      </c>
      <c r="B1028" s="3"/>
      <c r="D1028" s="1" t="str">
        <f>IFERROR(INDEX('padron cfe'!B:B,MATCH(DATOS!C1028,'padron cfe'!A:A,0),1),"")</f>
        <v/>
      </c>
      <c r="H1028" s="5" t="str">
        <f>IF(F1028="","",IFERROR(CONCATENATE("PEUA",VLOOKUP(ESTADO,REPORTE!AV$2:AW$33,2,0),DIDTRITO_FORM,CADER_FORM,IFERROR(INDEX(BS:BS,MATCH(DAY(F1028),BR:BR,0),1),DAY(F1028)),IFERROR(INDEX(BS:BS,MATCH(MONTH(F1028),BR:BR,0),1),MONTH(F1028)),YEAR(F1028),G1028),""))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196"/>
        <v/>
      </c>
      <c r="S1028"/>
      <c r="T1028" s="2" t="str">
        <f>IFERROR(INDEX('padron cfe'!D:D,MATCH(DATOS!C1028,'padron cfe'!A:A,0),1),"")</f>
        <v/>
      </c>
      <c r="Y1028" s="3"/>
      <c r="AA1028" s="4" t="str">
        <f t="shared" si="198"/>
        <v/>
      </c>
      <c r="AE1028" s="2" t="str">
        <f>IFERROR(IF(INDEX(AE$1:AE1027,MATCH(J1028,J$1:J1027,0),1)=0,"",INDEX(AE$1:AE1027,MATCH(J1028,J$1:J1027,0),1)),"")</f>
        <v/>
      </c>
      <c r="AF1028" s="2" t="str">
        <f>IFERROR(IF(INDEX(AF$1:AF1027,MATCH(J1028,J$1:J1027,0),1)=0,"",INDEX(AF$1:AF1027,MATCH(J1028,J$1:J1027,0),1)),"")</f>
        <v/>
      </c>
      <c r="AG1028" s="2" t="str">
        <f>IFERROR(IF(INDEX(AG$1:AG1027,MATCH(J1028,J$1:J1027,0),1)=0,"",INDEX(AG$1:AG1027,MATCH(J1028,J$1:J1027,0),1)),"")</f>
        <v/>
      </c>
      <c r="AU1028" s="7"/>
      <c r="AW1028" s="66"/>
      <c r="AX1028" s="66"/>
      <c r="AY1028" s="66"/>
      <c r="AZ1028" s="78"/>
      <c r="BA1028" s="66"/>
      <c r="BB1028" s="66"/>
      <c r="BC1028" s="4"/>
      <c r="BD1028" s="69"/>
      <c r="BG1028" s="9"/>
      <c r="BM1028" s="7" t="str">
        <f t="shared" ca="1" si="199"/>
        <v/>
      </c>
      <c r="BN1028" s="75" t="str">
        <f t="shared" si="200"/>
        <v/>
      </c>
      <c r="BO1028" s="75" t="str">
        <f t="shared" si="201"/>
        <v/>
      </c>
      <c r="BT1028" s="5"/>
      <c r="BU1028" s="4" t="str">
        <f>IF(IFERROR(VLOOKUP(C1028,C1029:C$1993,1,0),"")="","",COUNTIF(C:C,C1028))</f>
        <v/>
      </c>
      <c r="BW1028" s="5"/>
      <c r="BX1028" s="5"/>
      <c r="BY1028" s="5" t="str">
        <f>IF(B1028="","",IF(BU1028="",1+(MAX(BY$2:BY1027)),""))</f>
        <v/>
      </c>
      <c r="BZ1028" s="5" t="str">
        <f t="shared" si="202"/>
        <v/>
      </c>
      <c r="CA1028" s="5" t="str">
        <f t="shared" si="203"/>
        <v/>
      </c>
      <c r="CB1028" s="14" t="str">
        <f t="shared" si="204"/>
        <v/>
      </c>
      <c r="CC1028" s="25"/>
      <c r="CE1028" s="5" t="str">
        <f t="shared" si="195"/>
        <v/>
      </c>
      <c r="CG1028" s="5"/>
      <c r="CH1028" s="5" t="str">
        <f t="shared" si="205"/>
        <v/>
      </c>
      <c r="CI1028" s="5" t="str">
        <f>IF(J1028="","",IFERROR(IF(VLOOKUP(J1028,J$2:J1027,1,0)=0,"",""),J1028))</f>
        <v/>
      </c>
      <c r="CJ1028" s="22" t="str">
        <f>IF(CI1028="","",(IFERROR(VLOOKUP(MID(CI1028,1,1),$DA$2:DE$28,3,0),0)+IFERROR(VLOOKUP(MID(CI1028,2,1),DA$2:DE$28,4,0),0)+IFERROR(VLOOKUP(MID(CI1028,3,1),DA$2:DE$28,5,0),0)+(ROW(CI1028)/1000000000000)))</f>
        <v/>
      </c>
      <c r="CK1028" s="5"/>
      <c r="CL1028" s="5">
        <v>1027</v>
      </c>
      <c r="CM1028" s="5" t="str">
        <f>IFERROR(VLOOKUP(CL1028,CH$2:CI2104,2,0),"")</f>
        <v/>
      </c>
      <c r="CN1028" s="5"/>
      <c r="CP1028" s="5"/>
      <c r="DG1028" s="5" t="e">
        <f>IF(REPORTE!AH$2="si",IF(C1028=VALUE(REPORTE!C$22),IF(SUM(DG1029:DG$1993),CONCATENATE(INT(B1028),", "),INT(B1028)),""),IF(C1028=VALUE(REPORTE!C$21),IF(SUM(DG1029:DG$1993),CONCATENATE(INT(B1028),", "),INT(B1028)),""))</f>
        <v>#VALUE!</v>
      </c>
      <c r="DK1028" s="5"/>
      <c r="DL1028" s="5"/>
      <c r="DM1028" s="5"/>
      <c r="DN1028" s="5"/>
    </row>
    <row r="1029" spans="1:118" x14ac:dyDescent="0.25">
      <c r="A1029" s="4" t="str">
        <f t="shared" ca="1" si="197"/>
        <v/>
      </c>
      <c r="B1029" s="3"/>
      <c r="D1029" s="1" t="str">
        <f>IFERROR(INDEX('padron cfe'!B:B,MATCH(DATOS!C1029,'padron cfe'!A:A,0),1),"")</f>
        <v/>
      </c>
      <c r="H1029" s="5" t="str">
        <f>IF(F1029="","",IFERROR(CONCATENATE("PEUA",VLOOKUP(ESTADO,REPORTE!AV$2:AW$33,2,0),DIDTRITO_FORM,CADER_FORM,IFERROR(INDEX(BS:BS,MATCH(DAY(F1029),BR:BR,0),1),DAY(F1029)),IFERROR(INDEX(BS:BS,MATCH(MONTH(F1029),BR:BR,0),1),MONTH(F1029)),YEAR(F1029),G1029),""))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196"/>
        <v/>
      </c>
      <c r="S1029"/>
      <c r="T1029" s="2" t="str">
        <f>IFERROR(INDEX('padron cfe'!D:D,MATCH(DATOS!C1029,'padron cfe'!A:A,0),1),"")</f>
        <v/>
      </c>
      <c r="Y1029" s="3"/>
      <c r="AA1029" s="4" t="str">
        <f t="shared" si="198"/>
        <v/>
      </c>
      <c r="AE1029" s="2" t="str">
        <f>IFERROR(IF(INDEX(AE$1:AE1028,MATCH(J1029,J$1:J1028,0),1)=0,"",INDEX(AE$1:AE1028,MATCH(J1029,J$1:J1028,0),1)),"")</f>
        <v/>
      </c>
      <c r="AF1029" s="2" t="str">
        <f>IFERROR(IF(INDEX(AF$1:AF1028,MATCH(J1029,J$1:J1028,0),1)=0,"",INDEX(AF$1:AF1028,MATCH(J1029,J$1:J1028,0),1)),"")</f>
        <v/>
      </c>
      <c r="AG1029" s="2" t="str">
        <f>IFERROR(IF(INDEX(AG$1:AG1028,MATCH(J1029,J$1:J1028,0),1)=0,"",INDEX(AG$1:AG1028,MATCH(J1029,J$1:J1028,0),1)),"")</f>
        <v/>
      </c>
      <c r="AU1029" s="7"/>
      <c r="AW1029" s="66"/>
      <c r="AX1029" s="66"/>
      <c r="AY1029" s="66"/>
      <c r="AZ1029" s="78"/>
      <c r="BA1029" s="66"/>
      <c r="BB1029" s="66"/>
      <c r="BC1029" s="4"/>
      <c r="BD1029" s="69"/>
      <c r="BG1029" s="9"/>
      <c r="BM1029" s="7" t="str">
        <f t="shared" ca="1" si="199"/>
        <v/>
      </c>
      <c r="BN1029" s="75" t="str">
        <f t="shared" si="200"/>
        <v/>
      </c>
      <c r="BO1029" s="75" t="str">
        <f t="shared" si="201"/>
        <v/>
      </c>
      <c r="BT1029" s="5"/>
      <c r="BU1029" s="4" t="str">
        <f>IF(IFERROR(VLOOKUP(C1029,C1030:C$1993,1,0),"")="","",COUNTIF(C:C,C1029))</f>
        <v/>
      </c>
      <c r="BW1029" s="5"/>
      <c r="BX1029" s="5"/>
      <c r="BY1029" s="5" t="str">
        <f>IF(B1029="","",IF(BU1029="",1+(MAX(BY$2:BY1028)),""))</f>
        <v/>
      </c>
      <c r="BZ1029" s="5" t="str">
        <f t="shared" si="202"/>
        <v/>
      </c>
      <c r="CA1029" s="5" t="str">
        <f t="shared" si="203"/>
        <v/>
      </c>
      <c r="CB1029" s="14" t="str">
        <f t="shared" si="204"/>
        <v/>
      </c>
      <c r="CC1029" s="25"/>
      <c r="CE1029" s="5" t="str">
        <f t="shared" si="195"/>
        <v/>
      </c>
      <c r="CG1029" s="5"/>
      <c r="CH1029" s="5" t="str">
        <f t="shared" si="205"/>
        <v/>
      </c>
      <c r="CI1029" s="5" t="str">
        <f>IF(J1029="","",IFERROR(IF(VLOOKUP(J1029,J$2:J1028,1,0)=0,"",""),J1029))</f>
        <v/>
      </c>
      <c r="CJ1029" s="22" t="str">
        <f>IF(CI1029="","",(IFERROR(VLOOKUP(MID(CI1029,1,1),$DA$2:DE$28,3,0),0)+IFERROR(VLOOKUP(MID(CI1029,2,1),DA$2:DE$28,4,0),0)+IFERROR(VLOOKUP(MID(CI1029,3,1),DA$2:DE$28,5,0),0)+(ROW(CI1029)/1000000000000)))</f>
        <v/>
      </c>
      <c r="CK1029" s="5"/>
      <c r="CL1029" s="5">
        <v>1028</v>
      </c>
      <c r="CM1029" s="5" t="str">
        <f>IFERROR(VLOOKUP(CL1029,CH$2:CI2105,2,0),"")</f>
        <v/>
      </c>
      <c r="CN1029" s="5"/>
      <c r="CP1029" s="5"/>
      <c r="DG1029" s="5" t="e">
        <f>IF(REPORTE!AH$2="si",IF(C1029=VALUE(REPORTE!C$22),IF(SUM(DG1030:DG$1993),CONCATENATE(INT(B1029),", "),INT(B1029)),""),IF(C1029=VALUE(REPORTE!C$21),IF(SUM(DG1030:DG$1993),CONCATENATE(INT(B1029),", "),INT(B1029)),""))</f>
        <v>#VALUE!</v>
      </c>
      <c r="DK1029" s="5"/>
      <c r="DL1029" s="5"/>
      <c r="DM1029" s="5"/>
      <c r="DN1029" s="5"/>
    </row>
    <row r="1030" spans="1:118" x14ac:dyDescent="0.25">
      <c r="A1030" s="4" t="str">
        <f t="shared" ca="1" si="197"/>
        <v/>
      </c>
      <c r="B1030" s="3"/>
      <c r="D1030" s="1" t="str">
        <f>IFERROR(INDEX('padron cfe'!B:B,MATCH(DATOS!C1030,'padron cfe'!A:A,0),1),"")</f>
        <v/>
      </c>
      <c r="H1030" s="5" t="str">
        <f>IF(F1030="","",IFERROR(CONCATENATE("PEUA",VLOOKUP(ESTADO,REPORTE!AV$2:AW$33,2,0),DIDTRITO_FORM,CADER_FORM,IFERROR(INDEX(BS:BS,MATCH(DAY(F1030),BR:BR,0),1),DAY(F1030)),IFERROR(INDEX(BS:BS,MATCH(MONTH(F1030),BR:BR,0),1),MONTH(F1030)),YEAR(F1030),G1030),""))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196"/>
        <v/>
      </c>
      <c r="S1030"/>
      <c r="T1030" s="2" t="str">
        <f>IFERROR(INDEX('padron cfe'!D:D,MATCH(DATOS!C1030,'padron cfe'!A:A,0),1),"")</f>
        <v/>
      </c>
      <c r="Y1030" s="3"/>
      <c r="AA1030" s="4" t="str">
        <f t="shared" si="198"/>
        <v/>
      </c>
      <c r="AE1030" s="2" t="str">
        <f>IFERROR(IF(INDEX(AE$1:AE1029,MATCH(J1030,J$1:J1029,0),1)=0,"",INDEX(AE$1:AE1029,MATCH(J1030,J$1:J1029,0),1)),"")</f>
        <v/>
      </c>
      <c r="AF1030" s="2" t="str">
        <f>IFERROR(IF(INDEX(AF$1:AF1029,MATCH(J1030,J$1:J1029,0),1)=0,"",INDEX(AF$1:AF1029,MATCH(J1030,J$1:J1029,0),1)),"")</f>
        <v/>
      </c>
      <c r="AG1030" s="2" t="str">
        <f>IFERROR(IF(INDEX(AG$1:AG1029,MATCH(J1030,J$1:J1029,0),1)=0,"",INDEX(AG$1:AG1029,MATCH(J1030,J$1:J1029,0),1)),"")</f>
        <v/>
      </c>
      <c r="AU1030" s="7"/>
      <c r="AW1030" s="66"/>
      <c r="AX1030" s="66"/>
      <c r="AY1030" s="66"/>
      <c r="AZ1030" s="78"/>
      <c r="BA1030" s="66"/>
      <c r="BB1030" s="66"/>
      <c r="BC1030" s="4"/>
      <c r="BD1030" s="69"/>
      <c r="BG1030" s="9"/>
      <c r="BM1030" s="7" t="str">
        <f t="shared" ca="1" si="199"/>
        <v/>
      </c>
      <c r="BN1030" s="75" t="str">
        <f t="shared" si="200"/>
        <v/>
      </c>
      <c r="BO1030" s="75" t="str">
        <f t="shared" si="201"/>
        <v/>
      </c>
      <c r="BT1030" s="5"/>
      <c r="BU1030" s="4" t="str">
        <f>IF(IFERROR(VLOOKUP(C1030,C1031:C$1993,1,0),"")="","",COUNTIF(C:C,C1030))</f>
        <v/>
      </c>
      <c r="BW1030" s="5"/>
      <c r="BX1030" s="5"/>
      <c r="BY1030" s="5" t="str">
        <f>IF(B1030="","",IF(BU1030="",1+(MAX(BY$2:BY1029)),""))</f>
        <v/>
      </c>
      <c r="BZ1030" s="5" t="str">
        <f t="shared" si="202"/>
        <v/>
      </c>
      <c r="CA1030" s="5" t="str">
        <f t="shared" si="203"/>
        <v/>
      </c>
      <c r="CB1030" s="14" t="str">
        <f t="shared" si="204"/>
        <v/>
      </c>
      <c r="CC1030" s="25"/>
      <c r="CE1030" s="5" t="str">
        <f t="shared" si="195"/>
        <v/>
      </c>
      <c r="CG1030" s="5"/>
      <c r="CH1030" s="5" t="str">
        <f t="shared" si="205"/>
        <v/>
      </c>
      <c r="CI1030" s="5" t="str">
        <f>IF(J1030="","",IFERROR(IF(VLOOKUP(J1030,J$2:J1029,1,0)=0,"",""),J1030))</f>
        <v/>
      </c>
      <c r="CJ1030" s="22" t="str">
        <f>IF(CI1030="","",(IFERROR(VLOOKUP(MID(CI1030,1,1),$DA$2:DE$28,3,0),0)+IFERROR(VLOOKUP(MID(CI1030,2,1),DA$2:DE$28,4,0),0)+IFERROR(VLOOKUP(MID(CI1030,3,1),DA$2:DE$28,5,0),0)+(ROW(CI1030)/1000000000000)))</f>
        <v/>
      </c>
      <c r="CK1030" s="5"/>
      <c r="CL1030" s="5">
        <v>1029</v>
      </c>
      <c r="CM1030" s="5" t="str">
        <f>IFERROR(VLOOKUP(CL1030,CH$2:CI2106,2,0),"")</f>
        <v/>
      </c>
      <c r="CN1030" s="5"/>
      <c r="CP1030" s="5"/>
      <c r="DG1030" s="5" t="e">
        <f>IF(REPORTE!AH$2="si",IF(C1030=VALUE(REPORTE!C$22),IF(SUM(DG1031:DG$1993),CONCATENATE(INT(B1030),", "),INT(B1030)),""),IF(C1030=VALUE(REPORTE!C$21),IF(SUM(DG1031:DG$1993),CONCATENATE(INT(B1030),", "),INT(B1030)),""))</f>
        <v>#VALUE!</v>
      </c>
      <c r="DK1030" s="5"/>
      <c r="DL1030" s="5"/>
      <c r="DM1030" s="5"/>
      <c r="DN1030" s="5"/>
    </row>
    <row r="1031" spans="1:118" x14ac:dyDescent="0.25">
      <c r="A1031" s="4" t="str">
        <f t="shared" ca="1" si="197"/>
        <v/>
      </c>
      <c r="B1031" s="3"/>
      <c r="D1031" s="1" t="str">
        <f>IFERROR(INDEX('padron cfe'!B:B,MATCH(DATOS!C1031,'padron cfe'!A:A,0),1),"")</f>
        <v/>
      </c>
      <c r="H1031" s="5" t="str">
        <f>IF(F1031="","",IFERROR(CONCATENATE("PEUA",VLOOKUP(ESTADO,REPORTE!AV$2:AW$33,2,0),DIDTRITO_FORM,CADER_FORM,IFERROR(INDEX(BS:BS,MATCH(DAY(F1031),BR:BR,0),1),DAY(F1031)),IFERROR(INDEX(BS:BS,MATCH(MONTH(F1031),BR:BR,0),1),MONTH(F1031)),YEAR(F1031),G1031),""))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196"/>
        <v/>
      </c>
      <c r="S1031"/>
      <c r="T1031" s="2" t="str">
        <f>IFERROR(INDEX('padron cfe'!D:D,MATCH(DATOS!C1031,'padron cfe'!A:A,0),1),"")</f>
        <v/>
      </c>
      <c r="Y1031" s="3"/>
      <c r="AA1031" s="4" t="str">
        <f t="shared" si="198"/>
        <v/>
      </c>
      <c r="AE1031" s="2" t="str">
        <f>IFERROR(IF(INDEX(AE$1:AE1030,MATCH(J1031,J$1:J1030,0),1)=0,"",INDEX(AE$1:AE1030,MATCH(J1031,J$1:J1030,0),1)),"")</f>
        <v/>
      </c>
      <c r="AF1031" s="2" t="str">
        <f>IFERROR(IF(INDEX(AF$1:AF1030,MATCH(J1031,J$1:J1030,0),1)=0,"",INDEX(AF$1:AF1030,MATCH(J1031,J$1:J1030,0),1)),"")</f>
        <v/>
      </c>
      <c r="AG1031" s="2" t="str">
        <f>IFERROR(IF(INDEX(AG$1:AG1030,MATCH(J1031,J$1:J1030,0),1)=0,"",INDEX(AG$1:AG1030,MATCH(J1031,J$1:J1030,0),1)),"")</f>
        <v/>
      </c>
      <c r="AU1031" s="7"/>
      <c r="AW1031" s="66"/>
      <c r="AX1031" s="66"/>
      <c r="AY1031" s="66"/>
      <c r="AZ1031" s="78"/>
      <c r="BA1031" s="66"/>
      <c r="BB1031" s="66"/>
      <c r="BC1031" s="4"/>
      <c r="BD1031" s="69"/>
      <c r="BG1031" s="9"/>
      <c r="BM1031" s="7" t="str">
        <f t="shared" ca="1" si="199"/>
        <v/>
      </c>
      <c r="BN1031" s="75" t="str">
        <f t="shared" si="200"/>
        <v/>
      </c>
      <c r="BO1031" s="75" t="str">
        <f t="shared" si="201"/>
        <v/>
      </c>
      <c r="BT1031" s="5"/>
      <c r="BU1031" s="4" t="str">
        <f>IF(IFERROR(VLOOKUP(C1031,C1032:C$1993,1,0),"")="","",COUNTIF(C:C,C1031))</f>
        <v/>
      </c>
      <c r="BW1031" s="5"/>
      <c r="BX1031" s="5"/>
      <c r="BY1031" s="5" t="str">
        <f>IF(B1031="","",IF(BU1031="",1+(MAX(BY$2:BY1030)),""))</f>
        <v/>
      </c>
      <c r="BZ1031" s="5" t="str">
        <f t="shared" si="202"/>
        <v/>
      </c>
      <c r="CA1031" s="5" t="str">
        <f t="shared" si="203"/>
        <v/>
      </c>
      <c r="CB1031" s="14" t="str">
        <f t="shared" si="204"/>
        <v/>
      </c>
      <c r="CC1031" s="25"/>
      <c r="CE1031" s="5" t="str">
        <f t="shared" si="195"/>
        <v/>
      </c>
      <c r="CG1031" s="5"/>
      <c r="CH1031" s="5" t="str">
        <f t="shared" si="205"/>
        <v/>
      </c>
      <c r="CI1031" s="5" t="str">
        <f>IF(J1031="","",IFERROR(IF(VLOOKUP(J1031,J$2:J1030,1,0)=0,"",""),J1031))</f>
        <v/>
      </c>
      <c r="CJ1031" s="22" t="str">
        <f>IF(CI1031="","",(IFERROR(VLOOKUP(MID(CI1031,1,1),$DA$2:DE$28,3,0),0)+IFERROR(VLOOKUP(MID(CI1031,2,1),DA$2:DE$28,4,0),0)+IFERROR(VLOOKUP(MID(CI1031,3,1),DA$2:DE$28,5,0),0)+(ROW(CI1031)/1000000000000)))</f>
        <v/>
      </c>
      <c r="CK1031" s="5"/>
      <c r="CL1031" s="5">
        <v>1030</v>
      </c>
      <c r="CM1031" s="5" t="str">
        <f>IFERROR(VLOOKUP(CL1031,CH$2:CI2107,2,0),"")</f>
        <v/>
      </c>
      <c r="CN1031" s="5"/>
      <c r="CP1031" s="5"/>
      <c r="DG1031" s="5" t="e">
        <f>IF(REPORTE!AH$2="si",IF(C1031=VALUE(REPORTE!C$22),IF(SUM(DG1032:DG$1993),CONCATENATE(INT(B1031),", "),INT(B1031)),""),IF(C1031=VALUE(REPORTE!C$21),IF(SUM(DG1032:DG$1993),CONCATENATE(INT(B1031),", "),INT(B1031)),""))</f>
        <v>#VALUE!</v>
      </c>
      <c r="DK1031" s="5"/>
      <c r="DL1031" s="5"/>
      <c r="DM1031" s="5"/>
      <c r="DN1031" s="5"/>
    </row>
    <row r="1032" spans="1:118" x14ac:dyDescent="0.25">
      <c r="A1032" s="4" t="str">
        <f t="shared" ca="1" si="197"/>
        <v/>
      </c>
      <c r="B1032" s="3"/>
      <c r="D1032" s="1" t="str">
        <f>IFERROR(INDEX('padron cfe'!B:B,MATCH(DATOS!C1032,'padron cfe'!A:A,0),1),"")</f>
        <v/>
      </c>
      <c r="H1032" s="5" t="str">
        <f>IF(F1032="","",IFERROR(CONCATENATE("PEUA",VLOOKUP(ESTADO,REPORTE!AV$2:AW$33,2,0),DIDTRITO_FORM,CADER_FORM,IFERROR(INDEX(BS:BS,MATCH(DAY(F1032),BR:BR,0),1),DAY(F1032)),IFERROR(INDEX(BS:BS,MATCH(MONTH(F1032),BR:BR,0),1),MONTH(F1032)),YEAR(F1032),G1032),""))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196"/>
        <v/>
      </c>
      <c r="S1032"/>
      <c r="T1032" s="2" t="str">
        <f>IFERROR(INDEX('padron cfe'!D:D,MATCH(DATOS!C1032,'padron cfe'!A:A,0),1),"")</f>
        <v/>
      </c>
      <c r="Y1032" s="3"/>
      <c r="AA1032" s="4" t="str">
        <f t="shared" si="198"/>
        <v/>
      </c>
      <c r="AE1032" s="2" t="str">
        <f>IFERROR(IF(INDEX(AE$1:AE1031,MATCH(J1032,J$1:J1031,0),1)=0,"",INDEX(AE$1:AE1031,MATCH(J1032,J$1:J1031,0),1)),"")</f>
        <v/>
      </c>
      <c r="AF1032" s="2" t="str">
        <f>IFERROR(IF(INDEX(AF$1:AF1031,MATCH(J1032,J$1:J1031,0),1)=0,"",INDEX(AF$1:AF1031,MATCH(J1032,J$1:J1031,0),1)),"")</f>
        <v/>
      </c>
      <c r="AG1032" s="2" t="str">
        <f>IFERROR(IF(INDEX(AG$1:AG1031,MATCH(J1032,J$1:J1031,0),1)=0,"",INDEX(AG$1:AG1031,MATCH(J1032,J$1:J1031,0),1)),"")</f>
        <v/>
      </c>
      <c r="AU1032" s="7"/>
      <c r="AW1032" s="66"/>
      <c r="AX1032" s="66"/>
      <c r="AY1032" s="66"/>
      <c r="AZ1032" s="78"/>
      <c r="BA1032" s="66"/>
      <c r="BB1032" s="66"/>
      <c r="BC1032" s="4"/>
      <c r="BD1032" s="69"/>
      <c r="BG1032" s="9"/>
      <c r="BM1032" s="7" t="str">
        <f t="shared" ca="1" si="199"/>
        <v/>
      </c>
      <c r="BN1032" s="75" t="str">
        <f t="shared" si="200"/>
        <v/>
      </c>
      <c r="BO1032" s="75" t="str">
        <f t="shared" si="201"/>
        <v/>
      </c>
      <c r="BT1032" s="5"/>
      <c r="BU1032" s="4" t="str">
        <f>IF(IFERROR(VLOOKUP(C1032,C1033:C$1993,1,0),"")="","",COUNTIF(C:C,C1032))</f>
        <v/>
      </c>
      <c r="BW1032" s="5"/>
      <c r="BX1032" s="5"/>
      <c r="BY1032" s="5" t="str">
        <f>IF(B1032="","",IF(BU1032="",1+(MAX(BY$2:BY1031)),""))</f>
        <v/>
      </c>
      <c r="BZ1032" s="5" t="str">
        <f t="shared" si="202"/>
        <v/>
      </c>
      <c r="CA1032" s="5" t="str">
        <f t="shared" si="203"/>
        <v/>
      </c>
      <c r="CB1032" s="14" t="str">
        <f t="shared" si="204"/>
        <v/>
      </c>
      <c r="CC1032" s="25"/>
      <c r="CE1032" s="5" t="str">
        <f t="shared" si="195"/>
        <v/>
      </c>
      <c r="CG1032" s="5"/>
      <c r="CH1032" s="5" t="str">
        <f t="shared" si="205"/>
        <v/>
      </c>
      <c r="CI1032" s="5" t="str">
        <f>IF(J1032="","",IFERROR(IF(VLOOKUP(J1032,J$2:J1031,1,0)=0,"",""),J1032))</f>
        <v/>
      </c>
      <c r="CJ1032" s="22" t="str">
        <f>IF(CI1032="","",(IFERROR(VLOOKUP(MID(CI1032,1,1),$DA$2:DE$28,3,0),0)+IFERROR(VLOOKUP(MID(CI1032,2,1),DA$2:DE$28,4,0),0)+IFERROR(VLOOKUP(MID(CI1032,3,1),DA$2:DE$28,5,0),0)+(ROW(CI1032)/1000000000000)))</f>
        <v/>
      </c>
      <c r="CK1032" s="5"/>
      <c r="CL1032" s="5">
        <v>1031</v>
      </c>
      <c r="CM1032" s="5" t="str">
        <f>IFERROR(VLOOKUP(CL1032,CH$2:CI2108,2,0),"")</f>
        <v/>
      </c>
      <c r="CN1032" s="5"/>
      <c r="CP1032" s="5"/>
      <c r="DG1032" s="5" t="e">
        <f>IF(REPORTE!AH$2="si",IF(C1032=VALUE(REPORTE!C$22),IF(SUM(DG1033:DG$1993),CONCATENATE(INT(B1032),", "),INT(B1032)),""),IF(C1032=VALUE(REPORTE!C$21),IF(SUM(DG1033:DG$1993),CONCATENATE(INT(B1032),", "),INT(B1032)),""))</f>
        <v>#VALUE!</v>
      </c>
      <c r="DK1032" s="5"/>
      <c r="DL1032" s="5"/>
      <c r="DM1032" s="5"/>
      <c r="DN1032" s="5"/>
    </row>
    <row r="1033" spans="1:118" x14ac:dyDescent="0.25">
      <c r="A1033" s="4" t="str">
        <f t="shared" ca="1" si="197"/>
        <v/>
      </c>
      <c r="B1033" s="3"/>
      <c r="D1033" s="1" t="str">
        <f>IFERROR(INDEX('padron cfe'!B:B,MATCH(DATOS!C1033,'padron cfe'!A:A,0),1),"")</f>
        <v/>
      </c>
      <c r="H1033" s="5" t="str">
        <f>IF(F1033="","",IFERROR(CONCATENATE("PEUA",VLOOKUP(ESTADO,REPORTE!AV$2:AW$33,2,0),DIDTRITO_FORM,CADER_FORM,IFERROR(INDEX(BS:BS,MATCH(DAY(F1033),BR:BR,0),1),DAY(F1033)),IFERROR(INDEX(BS:BS,MATCH(MONTH(F1033),BR:BR,0),1),MONTH(F1033)),YEAR(F1033),G1033),""))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196"/>
        <v/>
      </c>
      <c r="S1033"/>
      <c r="T1033" s="2" t="str">
        <f>IFERROR(INDEX('padron cfe'!D:D,MATCH(DATOS!C1033,'padron cfe'!A:A,0),1),"")</f>
        <v/>
      </c>
      <c r="Y1033" s="3"/>
      <c r="AA1033" s="4" t="str">
        <f t="shared" si="198"/>
        <v/>
      </c>
      <c r="AE1033" s="2" t="str">
        <f>IFERROR(IF(INDEX(AE$1:AE1032,MATCH(J1033,J$1:J1032,0),1)=0,"",INDEX(AE$1:AE1032,MATCH(J1033,J$1:J1032,0),1)),"")</f>
        <v/>
      </c>
      <c r="AF1033" s="2" t="str">
        <f>IFERROR(IF(INDEX(AF$1:AF1032,MATCH(J1033,J$1:J1032,0),1)=0,"",INDEX(AF$1:AF1032,MATCH(J1033,J$1:J1032,0),1)),"")</f>
        <v/>
      </c>
      <c r="AG1033" s="2" t="str">
        <f>IFERROR(IF(INDEX(AG$1:AG1032,MATCH(J1033,J$1:J1032,0),1)=0,"",INDEX(AG$1:AG1032,MATCH(J1033,J$1:J1032,0),1)),"")</f>
        <v/>
      </c>
      <c r="AU1033" s="7"/>
      <c r="AW1033" s="66"/>
      <c r="AX1033" s="66"/>
      <c r="AY1033" s="66"/>
      <c r="AZ1033" s="78"/>
      <c r="BA1033" s="66"/>
      <c r="BB1033" s="66"/>
      <c r="BC1033" s="4"/>
      <c r="BD1033" s="69"/>
      <c r="BG1033" s="9"/>
      <c r="BM1033" s="7" t="str">
        <f t="shared" ca="1" si="199"/>
        <v/>
      </c>
      <c r="BN1033" s="75" t="str">
        <f t="shared" si="200"/>
        <v/>
      </c>
      <c r="BO1033" s="75" t="str">
        <f t="shared" si="201"/>
        <v/>
      </c>
      <c r="BT1033" s="5"/>
      <c r="BU1033" s="4" t="str">
        <f>IF(IFERROR(VLOOKUP(C1033,C1034:C$1993,1,0),"")="","",COUNTIF(C:C,C1033))</f>
        <v/>
      </c>
      <c r="BW1033" s="5"/>
      <c r="BX1033" s="5"/>
      <c r="BY1033" s="5" t="str">
        <f>IF(B1033="","",IF(BU1033="",1+(MAX(BY$2:BY1032)),""))</f>
        <v/>
      </c>
      <c r="BZ1033" s="5" t="str">
        <f t="shared" si="202"/>
        <v/>
      </c>
      <c r="CA1033" s="5" t="str">
        <f t="shared" si="203"/>
        <v/>
      </c>
      <c r="CB1033" s="14" t="str">
        <f t="shared" si="204"/>
        <v/>
      </c>
      <c r="CC1033" s="25"/>
      <c r="CE1033" s="5" t="str">
        <f t="shared" si="195"/>
        <v/>
      </c>
      <c r="CG1033" s="5"/>
      <c r="CH1033" s="5" t="str">
        <f t="shared" si="205"/>
        <v/>
      </c>
      <c r="CI1033" s="5" t="str">
        <f>IF(J1033="","",IFERROR(IF(VLOOKUP(J1033,J$2:J1032,1,0)=0,"",""),J1033))</f>
        <v/>
      </c>
      <c r="CJ1033" s="22" t="str">
        <f>IF(CI1033="","",(IFERROR(VLOOKUP(MID(CI1033,1,1),$DA$2:DE$28,3,0),0)+IFERROR(VLOOKUP(MID(CI1033,2,1),DA$2:DE$28,4,0),0)+IFERROR(VLOOKUP(MID(CI1033,3,1),DA$2:DE$28,5,0),0)+(ROW(CI1033)/1000000000000)))</f>
        <v/>
      </c>
      <c r="CK1033" s="5"/>
      <c r="CL1033" s="5">
        <v>1032</v>
      </c>
      <c r="CM1033" s="5" t="str">
        <f>IFERROR(VLOOKUP(CL1033,CH$2:CI2109,2,0),"")</f>
        <v/>
      </c>
      <c r="CN1033" s="5"/>
      <c r="CP1033" s="5"/>
      <c r="DG1033" s="5" t="e">
        <f>IF(REPORTE!AH$2="si",IF(C1033=VALUE(REPORTE!C$22),IF(SUM(DG1034:DG$1993),CONCATENATE(INT(B1033),", "),INT(B1033)),""),IF(C1033=VALUE(REPORTE!C$21),IF(SUM(DG1034:DG$1993),CONCATENATE(INT(B1033),", "),INT(B1033)),""))</f>
        <v>#VALUE!</v>
      </c>
      <c r="DK1033" s="5"/>
      <c r="DL1033" s="5"/>
      <c r="DM1033" s="5"/>
      <c r="DN1033" s="5"/>
    </row>
    <row r="1034" spans="1:118" x14ac:dyDescent="0.25">
      <c r="A1034" s="4" t="str">
        <f t="shared" ca="1" si="197"/>
        <v/>
      </c>
      <c r="B1034" s="3"/>
      <c r="D1034" s="1" t="str">
        <f>IFERROR(INDEX('padron cfe'!B:B,MATCH(DATOS!C1034,'padron cfe'!A:A,0),1),"")</f>
        <v/>
      </c>
      <c r="H1034" s="5" t="str">
        <f>IF(F1034="","",IFERROR(CONCATENATE("PEUA",VLOOKUP(ESTADO,REPORTE!AV$2:AW$33,2,0),DIDTRITO_FORM,CADER_FORM,IFERROR(INDEX(BS:BS,MATCH(DAY(F1034),BR:BR,0),1),DAY(F1034)),IFERROR(INDEX(BS:BS,MATCH(MONTH(F1034),BR:BR,0),1),MONTH(F1034)),YEAR(F1034),G1034),""))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196"/>
        <v/>
      </c>
      <c r="S1034"/>
      <c r="T1034" s="2" t="str">
        <f>IFERROR(INDEX('padron cfe'!D:D,MATCH(DATOS!C1034,'padron cfe'!A:A,0),1),"")</f>
        <v/>
      </c>
      <c r="Y1034" s="3"/>
      <c r="AA1034" s="4" t="str">
        <f t="shared" si="198"/>
        <v/>
      </c>
      <c r="AE1034" s="2" t="str">
        <f>IFERROR(IF(INDEX(AE$1:AE1033,MATCH(J1034,J$1:J1033,0),1)=0,"",INDEX(AE$1:AE1033,MATCH(J1034,J$1:J1033,0),1)),"")</f>
        <v/>
      </c>
      <c r="AF1034" s="2" t="str">
        <f>IFERROR(IF(INDEX(AF$1:AF1033,MATCH(J1034,J$1:J1033,0),1)=0,"",INDEX(AF$1:AF1033,MATCH(J1034,J$1:J1033,0),1)),"")</f>
        <v/>
      </c>
      <c r="AG1034" s="2" t="str">
        <f>IFERROR(IF(INDEX(AG$1:AG1033,MATCH(J1034,J$1:J1033,0),1)=0,"",INDEX(AG$1:AG1033,MATCH(J1034,J$1:J1033,0),1)),"")</f>
        <v/>
      </c>
      <c r="AU1034" s="7"/>
      <c r="AW1034" s="66"/>
      <c r="AX1034" s="66"/>
      <c r="AY1034" s="66"/>
      <c r="AZ1034" s="78"/>
      <c r="BA1034" s="66"/>
      <c r="BB1034" s="66"/>
      <c r="BC1034" s="4"/>
      <c r="BD1034" s="69"/>
      <c r="BG1034" s="9"/>
      <c r="BM1034" s="7" t="str">
        <f t="shared" ca="1" si="199"/>
        <v/>
      </c>
      <c r="BN1034" s="75" t="str">
        <f t="shared" si="200"/>
        <v/>
      </c>
      <c r="BO1034" s="75" t="str">
        <f t="shared" si="201"/>
        <v/>
      </c>
      <c r="BT1034" s="5"/>
      <c r="BU1034" s="4" t="str">
        <f>IF(IFERROR(VLOOKUP(C1034,C1035:C$1993,1,0),"")="","",COUNTIF(C:C,C1034))</f>
        <v/>
      </c>
      <c r="BW1034" s="5"/>
      <c r="BX1034" s="5"/>
      <c r="BY1034" s="5" t="str">
        <f>IF(B1034="","",IF(BU1034="",1+(MAX(BY$2:BY1033)),""))</f>
        <v/>
      </c>
      <c r="BZ1034" s="5" t="str">
        <f t="shared" si="202"/>
        <v/>
      </c>
      <c r="CA1034" s="5" t="str">
        <f t="shared" si="203"/>
        <v/>
      </c>
      <c r="CB1034" s="14" t="str">
        <f t="shared" si="204"/>
        <v/>
      </c>
      <c r="CC1034" s="25"/>
      <c r="CE1034" s="5" t="str">
        <f t="shared" si="195"/>
        <v/>
      </c>
      <c r="CG1034" s="5"/>
      <c r="CH1034" s="5" t="str">
        <f t="shared" si="205"/>
        <v/>
      </c>
      <c r="CI1034" s="5" t="str">
        <f>IF(J1034="","",IFERROR(IF(VLOOKUP(J1034,J$2:J1033,1,0)=0,"",""),J1034))</f>
        <v/>
      </c>
      <c r="CJ1034" s="22" t="str">
        <f>IF(CI1034="","",(IFERROR(VLOOKUP(MID(CI1034,1,1),$DA$2:DE$28,3,0),0)+IFERROR(VLOOKUP(MID(CI1034,2,1),DA$2:DE$28,4,0),0)+IFERROR(VLOOKUP(MID(CI1034,3,1),DA$2:DE$28,5,0),0)+(ROW(CI1034)/1000000000000)))</f>
        <v/>
      </c>
      <c r="CK1034" s="5"/>
      <c r="CL1034" s="5">
        <v>1033</v>
      </c>
      <c r="CM1034" s="5" t="str">
        <f>IFERROR(VLOOKUP(CL1034,CH$2:CI2110,2,0),"")</f>
        <v/>
      </c>
      <c r="CN1034" s="5"/>
      <c r="CP1034" s="5"/>
      <c r="DG1034" s="5" t="e">
        <f>IF(REPORTE!AH$2="si",IF(C1034=VALUE(REPORTE!C$22),IF(SUM(DG1035:DG$1993),CONCATENATE(INT(B1034),", "),INT(B1034)),""),IF(C1034=VALUE(REPORTE!C$21),IF(SUM(DG1035:DG$1993),CONCATENATE(INT(B1034),", "),INT(B1034)),""))</f>
        <v>#VALUE!</v>
      </c>
      <c r="DK1034" s="5"/>
      <c r="DL1034" s="5"/>
      <c r="DM1034" s="5"/>
      <c r="DN1034" s="5"/>
    </row>
    <row r="1035" spans="1:118" x14ac:dyDescent="0.25">
      <c r="A1035" s="4" t="str">
        <f t="shared" ca="1" si="197"/>
        <v/>
      </c>
      <c r="B1035" s="3"/>
      <c r="D1035" s="1" t="str">
        <f>IFERROR(INDEX('padron cfe'!B:B,MATCH(DATOS!C1035,'padron cfe'!A:A,0),1),"")</f>
        <v/>
      </c>
      <c r="H1035" s="5" t="str">
        <f>IF(F1035="","",IFERROR(CONCATENATE("PEUA",VLOOKUP(ESTADO,REPORTE!AV$2:AW$33,2,0),DIDTRITO_FORM,CADER_FORM,IFERROR(INDEX(BS:BS,MATCH(DAY(F1035),BR:BR,0),1),DAY(F1035)),IFERROR(INDEX(BS:BS,MATCH(MONTH(F1035),BR:BR,0),1),MONTH(F1035)),YEAR(F1035),G1035),""))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196"/>
        <v/>
      </c>
      <c r="S1035"/>
      <c r="T1035" s="2" t="str">
        <f>IFERROR(INDEX('padron cfe'!D:D,MATCH(DATOS!C1035,'padron cfe'!A:A,0),1),"")</f>
        <v/>
      </c>
      <c r="Y1035" s="3"/>
      <c r="AA1035" s="4" t="str">
        <f t="shared" si="198"/>
        <v/>
      </c>
      <c r="AE1035" s="2" t="str">
        <f>IFERROR(IF(INDEX(AE$1:AE1034,MATCH(J1035,J$1:J1034,0),1)=0,"",INDEX(AE$1:AE1034,MATCH(J1035,J$1:J1034,0),1)),"")</f>
        <v/>
      </c>
      <c r="AF1035" s="2" t="str">
        <f>IFERROR(IF(INDEX(AF$1:AF1034,MATCH(J1035,J$1:J1034,0),1)=0,"",INDEX(AF$1:AF1034,MATCH(J1035,J$1:J1034,0),1)),"")</f>
        <v/>
      </c>
      <c r="AG1035" s="2" t="str">
        <f>IFERROR(IF(INDEX(AG$1:AG1034,MATCH(J1035,J$1:J1034,0),1)=0,"",INDEX(AG$1:AG1034,MATCH(J1035,J$1:J1034,0),1)),"")</f>
        <v/>
      </c>
      <c r="AU1035" s="7"/>
      <c r="AW1035" s="66"/>
      <c r="AX1035" s="66"/>
      <c r="AY1035" s="66"/>
      <c r="AZ1035" s="78"/>
      <c r="BA1035" s="66"/>
      <c r="BB1035" s="66"/>
      <c r="BC1035" s="4"/>
      <c r="BD1035" s="69"/>
      <c r="BG1035" s="9"/>
      <c r="BM1035" s="7" t="str">
        <f t="shared" ca="1" si="199"/>
        <v/>
      </c>
      <c r="BN1035" s="75" t="str">
        <f t="shared" si="200"/>
        <v/>
      </c>
      <c r="BO1035" s="75" t="str">
        <f t="shared" si="201"/>
        <v/>
      </c>
      <c r="BT1035" s="5"/>
      <c r="BU1035" s="4" t="str">
        <f>IF(IFERROR(VLOOKUP(C1035,C1036:C$1993,1,0),"")="","",COUNTIF(C:C,C1035))</f>
        <v/>
      </c>
      <c r="BW1035" s="5"/>
      <c r="BX1035" s="5"/>
      <c r="BY1035" s="5" t="str">
        <f>IF(B1035="","",IF(BU1035="",1+(MAX(BY$2:BY1034)),""))</f>
        <v/>
      </c>
      <c r="BZ1035" s="5" t="str">
        <f t="shared" si="202"/>
        <v/>
      </c>
      <c r="CA1035" s="5" t="str">
        <f t="shared" si="203"/>
        <v/>
      </c>
      <c r="CB1035" s="14" t="str">
        <f t="shared" si="204"/>
        <v/>
      </c>
      <c r="CC1035" s="25"/>
      <c r="CE1035" s="5" t="str">
        <f t="shared" si="195"/>
        <v/>
      </c>
      <c r="CG1035" s="5"/>
      <c r="CH1035" s="5" t="str">
        <f t="shared" si="205"/>
        <v/>
      </c>
      <c r="CI1035" s="5" t="str">
        <f>IF(J1035="","",IFERROR(IF(VLOOKUP(J1035,J$2:J1034,1,0)=0,"",""),J1035))</f>
        <v/>
      </c>
      <c r="CJ1035" s="22" t="str">
        <f>IF(CI1035="","",(IFERROR(VLOOKUP(MID(CI1035,1,1),$DA$2:DE$28,3,0),0)+IFERROR(VLOOKUP(MID(CI1035,2,1),DA$2:DE$28,4,0),0)+IFERROR(VLOOKUP(MID(CI1035,3,1),DA$2:DE$28,5,0),0)+(ROW(CI1035)/1000000000000)))</f>
        <v/>
      </c>
      <c r="CK1035" s="5"/>
      <c r="CL1035" s="5">
        <v>1034</v>
      </c>
      <c r="CM1035" s="5" t="str">
        <f>IFERROR(VLOOKUP(CL1035,CH$2:CI2111,2,0),"")</f>
        <v/>
      </c>
      <c r="CN1035" s="5"/>
      <c r="CP1035" s="5"/>
      <c r="DG1035" s="5" t="e">
        <f>IF(REPORTE!AH$2="si",IF(C1035=VALUE(REPORTE!C$22),IF(SUM(DG1036:DG$1993),CONCATENATE(INT(B1035),", "),INT(B1035)),""),IF(C1035=VALUE(REPORTE!C$21),IF(SUM(DG1036:DG$1993),CONCATENATE(INT(B1035),", "),INT(B1035)),""))</f>
        <v>#VALUE!</v>
      </c>
      <c r="DK1035" s="5"/>
      <c r="DL1035" s="5"/>
      <c r="DM1035" s="5"/>
      <c r="DN1035" s="5"/>
    </row>
    <row r="1036" spans="1:118" x14ac:dyDescent="0.25">
      <c r="A1036" s="4" t="str">
        <f t="shared" ca="1" si="197"/>
        <v/>
      </c>
      <c r="B1036" s="3"/>
      <c r="D1036" s="1" t="str">
        <f>IFERROR(INDEX('padron cfe'!B:B,MATCH(DATOS!C1036,'padron cfe'!A:A,0),1),"")</f>
        <v/>
      </c>
      <c r="H1036" s="5" t="str">
        <f>IF(F1036="","",IFERROR(CONCATENATE("PEUA",VLOOKUP(ESTADO,REPORTE!AV$2:AW$33,2,0),DIDTRITO_FORM,CADER_FORM,IFERROR(INDEX(BS:BS,MATCH(DAY(F1036),BR:BR,0),1),DAY(F1036)),IFERROR(INDEX(BS:BS,MATCH(MONTH(F1036),BR:BR,0),1),MONTH(F1036)),YEAR(F1036),G1036),""))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196"/>
        <v/>
      </c>
      <c r="S1036"/>
      <c r="T1036" s="2" t="str">
        <f>IFERROR(INDEX('padron cfe'!D:D,MATCH(DATOS!C1036,'padron cfe'!A:A,0),1),"")</f>
        <v/>
      </c>
      <c r="Y1036" s="3"/>
      <c r="AA1036" s="4" t="str">
        <f t="shared" si="198"/>
        <v/>
      </c>
      <c r="AE1036" s="2" t="str">
        <f>IFERROR(IF(INDEX(AE$1:AE1035,MATCH(J1036,J$1:J1035,0),1)=0,"",INDEX(AE$1:AE1035,MATCH(J1036,J$1:J1035,0),1)),"")</f>
        <v/>
      </c>
      <c r="AF1036" s="2" t="str">
        <f>IFERROR(IF(INDEX(AF$1:AF1035,MATCH(J1036,J$1:J1035,0),1)=0,"",INDEX(AF$1:AF1035,MATCH(J1036,J$1:J1035,0),1)),"")</f>
        <v/>
      </c>
      <c r="AG1036" s="2" t="str">
        <f>IFERROR(IF(INDEX(AG$1:AG1035,MATCH(J1036,J$1:J1035,0),1)=0,"",INDEX(AG$1:AG1035,MATCH(J1036,J$1:J1035,0),1)),"")</f>
        <v/>
      </c>
      <c r="AU1036" s="7"/>
      <c r="AW1036" s="66"/>
      <c r="AX1036" s="66"/>
      <c r="AY1036" s="66"/>
      <c r="AZ1036" s="78"/>
      <c r="BA1036" s="66"/>
      <c r="BB1036" s="66"/>
      <c r="BC1036" s="4"/>
      <c r="BD1036" s="69"/>
      <c r="BG1036" s="9"/>
      <c r="BM1036" s="7" t="str">
        <f t="shared" ca="1" si="199"/>
        <v/>
      </c>
      <c r="BN1036" s="75" t="str">
        <f t="shared" si="200"/>
        <v/>
      </c>
      <c r="BO1036" s="75" t="str">
        <f t="shared" si="201"/>
        <v/>
      </c>
      <c r="BT1036" s="5"/>
      <c r="BU1036" s="4" t="str">
        <f>IF(IFERROR(VLOOKUP(C1036,C1037:C$1993,1,0),"")="","",COUNTIF(C:C,C1036))</f>
        <v/>
      </c>
      <c r="BW1036" s="5"/>
      <c r="BX1036" s="5"/>
      <c r="BY1036" s="5" t="str">
        <f>IF(B1036="","",IF(BU1036="",1+(MAX(BY$2:BY1035)),""))</f>
        <v/>
      </c>
      <c r="BZ1036" s="5" t="str">
        <f t="shared" si="202"/>
        <v/>
      </c>
      <c r="CA1036" s="5" t="str">
        <f t="shared" si="203"/>
        <v/>
      </c>
      <c r="CB1036" s="14" t="str">
        <f t="shared" si="204"/>
        <v/>
      </c>
      <c r="CC1036" s="25"/>
      <c r="CE1036" s="5" t="str">
        <f t="shared" si="195"/>
        <v/>
      </c>
      <c r="CG1036" s="5"/>
      <c r="CH1036" s="5" t="str">
        <f t="shared" si="205"/>
        <v/>
      </c>
      <c r="CI1036" s="5" t="str">
        <f>IF(J1036="","",IFERROR(IF(VLOOKUP(J1036,J$2:J1035,1,0)=0,"",""),J1036))</f>
        <v/>
      </c>
      <c r="CJ1036" s="22" t="str">
        <f>IF(CI1036="","",(IFERROR(VLOOKUP(MID(CI1036,1,1),$DA$2:DE$28,3,0),0)+IFERROR(VLOOKUP(MID(CI1036,2,1),DA$2:DE$28,4,0),0)+IFERROR(VLOOKUP(MID(CI1036,3,1),DA$2:DE$28,5,0),0)+(ROW(CI1036)/1000000000000)))</f>
        <v/>
      </c>
      <c r="CK1036" s="5"/>
      <c r="CL1036" s="5">
        <v>1035</v>
      </c>
      <c r="CM1036" s="5" t="str">
        <f>IFERROR(VLOOKUP(CL1036,CH$2:CI2112,2,0),"")</f>
        <v/>
      </c>
      <c r="CN1036" s="5"/>
      <c r="CP1036" s="5"/>
      <c r="DG1036" s="5" t="e">
        <f>IF(REPORTE!AH$2="si",IF(C1036=VALUE(REPORTE!C$22),IF(SUM(DG1037:DG$1993),CONCATENATE(INT(B1036),", "),INT(B1036)),""),IF(C1036=VALUE(REPORTE!C$21),IF(SUM(DG1037:DG$1993),CONCATENATE(INT(B1036),", "),INT(B1036)),""))</f>
        <v>#VALUE!</v>
      </c>
      <c r="DK1036" s="5"/>
      <c r="DL1036" s="5"/>
      <c r="DM1036" s="5"/>
      <c r="DN1036" s="5"/>
    </row>
    <row r="1037" spans="1:118" x14ac:dyDescent="0.25">
      <c r="A1037" s="4" t="str">
        <f t="shared" ca="1" si="197"/>
        <v/>
      </c>
      <c r="B1037" s="3"/>
      <c r="D1037" s="1" t="str">
        <f>IFERROR(INDEX('padron cfe'!B:B,MATCH(DATOS!C1037,'padron cfe'!A:A,0),1),"")</f>
        <v/>
      </c>
      <c r="H1037" s="5" t="str">
        <f>IF(F1037="","",IFERROR(CONCATENATE("PEUA",VLOOKUP(ESTADO,REPORTE!AV$2:AW$33,2,0),DIDTRITO_FORM,CADER_FORM,IFERROR(INDEX(BS:BS,MATCH(DAY(F1037),BR:BR,0),1),DAY(F1037)),IFERROR(INDEX(BS:BS,MATCH(MONTH(F1037),BR:BR,0),1),MONTH(F1037)),YEAR(F1037),G1037),""))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196"/>
        <v/>
      </c>
      <c r="S1037"/>
      <c r="T1037" s="2" t="str">
        <f>IFERROR(INDEX('padron cfe'!D:D,MATCH(DATOS!C1037,'padron cfe'!A:A,0),1),"")</f>
        <v/>
      </c>
      <c r="Y1037" s="3"/>
      <c r="AA1037" s="4" t="str">
        <f t="shared" si="198"/>
        <v/>
      </c>
      <c r="AE1037" s="2" t="str">
        <f>IFERROR(IF(INDEX(AE$1:AE1036,MATCH(J1037,J$1:J1036,0),1)=0,"",INDEX(AE$1:AE1036,MATCH(J1037,J$1:J1036,0),1)),"")</f>
        <v/>
      </c>
      <c r="AF1037" s="2" t="str">
        <f>IFERROR(IF(INDEX(AF$1:AF1036,MATCH(J1037,J$1:J1036,0),1)=0,"",INDEX(AF$1:AF1036,MATCH(J1037,J$1:J1036,0),1)),"")</f>
        <v/>
      </c>
      <c r="AG1037" s="2" t="str">
        <f>IFERROR(IF(INDEX(AG$1:AG1036,MATCH(J1037,J$1:J1036,0),1)=0,"",INDEX(AG$1:AG1036,MATCH(J1037,J$1:J1036,0),1)),"")</f>
        <v/>
      </c>
      <c r="AU1037" s="7"/>
      <c r="AW1037" s="66"/>
      <c r="AX1037" s="66"/>
      <c r="AY1037" s="66"/>
      <c r="AZ1037" s="78"/>
      <c r="BA1037" s="66"/>
      <c r="BB1037" s="66"/>
      <c r="BC1037" s="4"/>
      <c r="BD1037" s="69"/>
      <c r="BG1037" s="9"/>
      <c r="BM1037" s="7" t="str">
        <f t="shared" ca="1" si="199"/>
        <v/>
      </c>
      <c r="BN1037" s="75" t="str">
        <f t="shared" si="200"/>
        <v/>
      </c>
      <c r="BO1037" s="75" t="str">
        <f t="shared" si="201"/>
        <v/>
      </c>
      <c r="BT1037" s="5"/>
      <c r="BU1037" s="4" t="str">
        <f>IF(IFERROR(VLOOKUP(C1037,C1038:C$1993,1,0),"")="","",COUNTIF(C:C,C1037))</f>
        <v/>
      </c>
      <c r="BW1037" s="5"/>
      <c r="BX1037" s="5"/>
      <c r="BY1037" s="5" t="str">
        <f>IF(B1037="","",IF(BU1037="",1+(MAX(BY$2:BY1036)),""))</f>
        <v/>
      </c>
      <c r="BZ1037" s="5" t="str">
        <f t="shared" si="202"/>
        <v/>
      </c>
      <c r="CA1037" s="5" t="str">
        <f t="shared" si="203"/>
        <v/>
      </c>
      <c r="CB1037" s="14" t="str">
        <f t="shared" si="204"/>
        <v/>
      </c>
      <c r="CC1037" s="25"/>
      <c r="CE1037" s="5" t="str">
        <f t="shared" si="195"/>
        <v/>
      </c>
      <c r="CG1037" s="5"/>
      <c r="CH1037" s="5" t="str">
        <f t="shared" si="205"/>
        <v/>
      </c>
      <c r="CI1037" s="5" t="str">
        <f>IF(J1037="","",IFERROR(IF(VLOOKUP(J1037,J$2:J1036,1,0)=0,"",""),J1037))</f>
        <v/>
      </c>
      <c r="CJ1037" s="22" t="str">
        <f>IF(CI1037="","",(IFERROR(VLOOKUP(MID(CI1037,1,1),$DA$2:DE$28,3,0),0)+IFERROR(VLOOKUP(MID(CI1037,2,1),DA$2:DE$28,4,0),0)+IFERROR(VLOOKUP(MID(CI1037,3,1),DA$2:DE$28,5,0),0)+(ROW(CI1037)/1000000000000)))</f>
        <v/>
      </c>
      <c r="CK1037" s="5"/>
      <c r="CL1037" s="5">
        <v>1036</v>
      </c>
      <c r="CM1037" s="5" t="str">
        <f>IFERROR(VLOOKUP(CL1037,CH$2:CI2113,2,0),"")</f>
        <v/>
      </c>
      <c r="CN1037" s="5"/>
      <c r="CP1037" s="5"/>
      <c r="DG1037" s="5" t="e">
        <f>IF(REPORTE!AH$2="si",IF(C1037=VALUE(REPORTE!C$22),IF(SUM(DG1038:DG$1993),CONCATENATE(INT(B1037),", "),INT(B1037)),""),IF(C1037=VALUE(REPORTE!C$21),IF(SUM(DG1038:DG$1993),CONCATENATE(INT(B1037),", "),INT(B1037)),""))</f>
        <v>#VALUE!</v>
      </c>
      <c r="DK1037" s="5"/>
      <c r="DL1037" s="5"/>
      <c r="DM1037" s="5"/>
      <c r="DN1037" s="5"/>
    </row>
    <row r="1038" spans="1:118" x14ac:dyDescent="0.25">
      <c r="A1038" s="4" t="str">
        <f t="shared" ca="1" si="197"/>
        <v/>
      </c>
      <c r="B1038" s="3"/>
      <c r="D1038" s="1" t="str">
        <f>IFERROR(INDEX('padron cfe'!B:B,MATCH(DATOS!C1038,'padron cfe'!A:A,0),1),"")</f>
        <v/>
      </c>
      <c r="H1038" s="5" t="str">
        <f>IF(F1038="","",IFERROR(CONCATENATE("PEUA",VLOOKUP(ESTADO,REPORTE!AV$2:AW$33,2,0),DIDTRITO_FORM,CADER_FORM,IFERROR(INDEX(BS:BS,MATCH(DAY(F1038),BR:BR,0),1),DAY(F1038)),IFERROR(INDEX(BS:BS,MATCH(MONTH(F1038),BR:BR,0),1),MONTH(F1038)),YEAR(F1038),G1038),""))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196"/>
        <v/>
      </c>
      <c r="S1038"/>
      <c r="T1038" s="2" t="str">
        <f>IFERROR(INDEX('padron cfe'!D:D,MATCH(DATOS!C1038,'padron cfe'!A:A,0),1),"")</f>
        <v/>
      </c>
      <c r="Y1038" s="3"/>
      <c r="AA1038" s="4" t="str">
        <f t="shared" si="198"/>
        <v/>
      </c>
      <c r="AE1038" s="2" t="str">
        <f>IFERROR(IF(INDEX(AE$1:AE1037,MATCH(J1038,J$1:J1037,0),1)=0,"",INDEX(AE$1:AE1037,MATCH(J1038,J$1:J1037,0),1)),"")</f>
        <v/>
      </c>
      <c r="AF1038" s="2" t="str">
        <f>IFERROR(IF(INDEX(AF$1:AF1037,MATCH(J1038,J$1:J1037,0),1)=0,"",INDEX(AF$1:AF1037,MATCH(J1038,J$1:J1037,0),1)),"")</f>
        <v/>
      </c>
      <c r="AG1038" s="2" t="str">
        <f>IFERROR(IF(INDEX(AG$1:AG1037,MATCH(J1038,J$1:J1037,0),1)=0,"",INDEX(AG$1:AG1037,MATCH(J1038,J$1:J1037,0),1)),"")</f>
        <v/>
      </c>
      <c r="AU1038" s="7"/>
      <c r="AW1038" s="66"/>
      <c r="AX1038" s="66"/>
      <c r="AY1038" s="66"/>
      <c r="AZ1038" s="78"/>
      <c r="BA1038" s="66"/>
      <c r="BB1038" s="66"/>
      <c r="BC1038" s="4"/>
      <c r="BD1038" s="69"/>
      <c r="BG1038" s="9"/>
      <c r="BM1038" s="7" t="str">
        <f t="shared" ca="1" si="199"/>
        <v/>
      </c>
      <c r="BN1038" s="75" t="str">
        <f t="shared" si="200"/>
        <v/>
      </c>
      <c r="BO1038" s="75" t="str">
        <f t="shared" si="201"/>
        <v/>
      </c>
      <c r="BT1038" s="5"/>
      <c r="BU1038" s="4" t="str">
        <f>IF(IFERROR(VLOOKUP(C1038,C1039:C$1993,1,0),"")="","",COUNTIF(C:C,C1038))</f>
        <v/>
      </c>
      <c r="BW1038" s="5"/>
      <c r="BX1038" s="5"/>
      <c r="BY1038" s="5" t="str">
        <f>IF(B1038="","",IF(BU1038="",1+(MAX(BY$2:BY1037)),""))</f>
        <v/>
      </c>
      <c r="BZ1038" s="5" t="str">
        <f t="shared" si="202"/>
        <v/>
      </c>
      <c r="CA1038" s="5" t="str">
        <f t="shared" si="203"/>
        <v/>
      </c>
      <c r="CB1038" s="14" t="str">
        <f t="shared" si="204"/>
        <v/>
      </c>
      <c r="CC1038" s="25"/>
      <c r="CE1038" s="5" t="str">
        <f t="shared" si="195"/>
        <v/>
      </c>
      <c r="CG1038" s="5"/>
      <c r="CH1038" s="5" t="str">
        <f t="shared" si="205"/>
        <v/>
      </c>
      <c r="CI1038" s="5" t="str">
        <f>IF(J1038="","",IFERROR(IF(VLOOKUP(J1038,J$2:J1037,1,0)=0,"",""),J1038))</f>
        <v/>
      </c>
      <c r="CJ1038" s="22" t="str">
        <f>IF(CI1038="","",(IFERROR(VLOOKUP(MID(CI1038,1,1),$DA$2:DE$28,3,0),0)+IFERROR(VLOOKUP(MID(CI1038,2,1),DA$2:DE$28,4,0),0)+IFERROR(VLOOKUP(MID(CI1038,3,1),DA$2:DE$28,5,0),0)+(ROW(CI1038)/1000000000000)))</f>
        <v/>
      </c>
      <c r="CK1038" s="5"/>
      <c r="CL1038" s="5">
        <v>1037</v>
      </c>
      <c r="CM1038" s="5" t="str">
        <f>IFERROR(VLOOKUP(CL1038,CH$2:CI2114,2,0),"")</f>
        <v/>
      </c>
      <c r="CN1038" s="5"/>
      <c r="CP1038" s="5"/>
      <c r="DG1038" s="5" t="e">
        <f>IF(REPORTE!AH$2="si",IF(C1038=VALUE(REPORTE!C$22),IF(SUM(DG1039:DG$1993),CONCATENATE(INT(B1038),", "),INT(B1038)),""),IF(C1038=VALUE(REPORTE!C$21),IF(SUM(DG1039:DG$1993),CONCATENATE(INT(B1038),", "),INT(B1038)),""))</f>
        <v>#VALUE!</v>
      </c>
      <c r="DK1038" s="5"/>
      <c r="DL1038" s="5"/>
      <c r="DM1038" s="5"/>
      <c r="DN1038" s="5"/>
    </row>
    <row r="1039" spans="1:118" x14ac:dyDescent="0.25">
      <c r="A1039" s="4" t="str">
        <f t="shared" ca="1" si="197"/>
        <v/>
      </c>
      <c r="B1039" s="3"/>
      <c r="D1039" s="1" t="str">
        <f>IFERROR(INDEX('padron cfe'!B:B,MATCH(DATOS!C1039,'padron cfe'!A:A,0),1),"")</f>
        <v/>
      </c>
      <c r="H1039" s="5" t="str">
        <f>IF(F1039="","",IFERROR(CONCATENATE("PEUA",VLOOKUP(ESTADO,REPORTE!AV$2:AW$33,2,0),DIDTRITO_FORM,CADER_FORM,IFERROR(INDEX(BS:BS,MATCH(DAY(F1039),BR:BR,0),1),DAY(F1039)),IFERROR(INDEX(BS:BS,MATCH(MONTH(F1039),BR:BR,0),1),MONTH(F1039)),YEAR(F1039),G1039),""))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196"/>
        <v/>
      </c>
      <c r="S1039"/>
      <c r="T1039" s="2" t="str">
        <f>IFERROR(INDEX('padron cfe'!D:D,MATCH(DATOS!C1039,'padron cfe'!A:A,0),1),"")</f>
        <v/>
      </c>
      <c r="Y1039" s="3"/>
      <c r="AA1039" s="4" t="str">
        <f t="shared" si="198"/>
        <v/>
      </c>
      <c r="AE1039" s="2" t="str">
        <f>IFERROR(IF(INDEX(AE$1:AE1038,MATCH(J1039,J$1:J1038,0),1)=0,"",INDEX(AE$1:AE1038,MATCH(J1039,J$1:J1038,0),1)),"")</f>
        <v/>
      </c>
      <c r="AF1039" s="2" t="str">
        <f>IFERROR(IF(INDEX(AF$1:AF1038,MATCH(J1039,J$1:J1038,0),1)=0,"",INDEX(AF$1:AF1038,MATCH(J1039,J$1:J1038,0),1)),"")</f>
        <v/>
      </c>
      <c r="AG1039" s="2" t="str">
        <f>IFERROR(IF(INDEX(AG$1:AG1038,MATCH(J1039,J$1:J1038,0),1)=0,"",INDEX(AG$1:AG1038,MATCH(J1039,J$1:J1038,0),1)),"")</f>
        <v/>
      </c>
      <c r="AU1039" s="7"/>
      <c r="AW1039" s="66"/>
      <c r="AX1039" s="66"/>
      <c r="AY1039" s="66"/>
      <c r="AZ1039" s="78"/>
      <c r="BA1039" s="66"/>
      <c r="BB1039" s="66"/>
      <c r="BC1039" s="4"/>
      <c r="BD1039" s="69"/>
      <c r="BG1039" s="9"/>
      <c r="BM1039" s="7" t="str">
        <f t="shared" ca="1" si="199"/>
        <v/>
      </c>
      <c r="BN1039" s="75" t="str">
        <f t="shared" si="200"/>
        <v/>
      </c>
      <c r="BO1039" s="75" t="str">
        <f t="shared" si="201"/>
        <v/>
      </c>
      <c r="BT1039" s="5"/>
      <c r="BU1039" s="4" t="str">
        <f>IF(IFERROR(VLOOKUP(C1039,C1040:C$1993,1,0),"")="","",COUNTIF(C:C,C1039))</f>
        <v/>
      </c>
      <c r="BW1039" s="5"/>
      <c r="BX1039" s="5"/>
      <c r="BY1039" s="5" t="str">
        <f>IF(B1039="","",IF(BU1039="",1+(MAX(BY$2:BY1038)),""))</f>
        <v/>
      </c>
      <c r="BZ1039" s="5" t="str">
        <f t="shared" si="202"/>
        <v/>
      </c>
      <c r="CA1039" s="5" t="str">
        <f t="shared" si="203"/>
        <v/>
      </c>
      <c r="CB1039" s="14" t="str">
        <f t="shared" si="204"/>
        <v/>
      </c>
      <c r="CC1039" s="25"/>
      <c r="CE1039" s="5" t="str">
        <f t="shared" si="195"/>
        <v/>
      </c>
      <c r="CG1039" s="5"/>
      <c r="CH1039" s="5" t="str">
        <f t="shared" si="205"/>
        <v/>
      </c>
      <c r="CI1039" s="5" t="str">
        <f>IF(J1039="","",IFERROR(IF(VLOOKUP(J1039,J$2:J1038,1,0)=0,"",""),J1039))</f>
        <v/>
      </c>
      <c r="CJ1039" s="22" t="str">
        <f>IF(CI1039="","",(IFERROR(VLOOKUP(MID(CI1039,1,1),$DA$2:DE$28,3,0),0)+IFERROR(VLOOKUP(MID(CI1039,2,1),DA$2:DE$28,4,0),0)+IFERROR(VLOOKUP(MID(CI1039,3,1),DA$2:DE$28,5,0),0)+(ROW(CI1039)/1000000000000)))</f>
        <v/>
      </c>
      <c r="CK1039" s="5"/>
      <c r="CL1039" s="5">
        <v>1038</v>
      </c>
      <c r="CM1039" s="5" t="str">
        <f>IFERROR(VLOOKUP(CL1039,CH$2:CI2115,2,0),"")</f>
        <v/>
      </c>
      <c r="CN1039" s="5"/>
      <c r="CP1039" s="5"/>
      <c r="DG1039" s="5" t="e">
        <f>IF(REPORTE!AH$2="si",IF(C1039=VALUE(REPORTE!C$22),IF(SUM(DG1040:DG$1993),CONCATENATE(INT(B1039),", "),INT(B1039)),""),IF(C1039=VALUE(REPORTE!C$21),IF(SUM(DG1040:DG$1993),CONCATENATE(INT(B1039),", "),INT(B1039)),""))</f>
        <v>#VALUE!</v>
      </c>
      <c r="DK1039" s="5"/>
      <c r="DL1039" s="5"/>
      <c r="DM1039" s="5"/>
      <c r="DN1039" s="5"/>
    </row>
    <row r="1040" spans="1:118" x14ac:dyDescent="0.25">
      <c r="A1040" s="4" t="str">
        <f t="shared" ca="1" si="197"/>
        <v/>
      </c>
      <c r="B1040" s="3"/>
      <c r="D1040" s="1" t="str">
        <f>IFERROR(INDEX('padron cfe'!B:B,MATCH(DATOS!C1040,'padron cfe'!A:A,0),1),"")</f>
        <v/>
      </c>
      <c r="H1040" s="5" t="str">
        <f>IF(F1040="","",IFERROR(CONCATENATE("PEUA",VLOOKUP(ESTADO,REPORTE!AV$2:AW$33,2,0),DIDTRITO_FORM,CADER_FORM,IFERROR(INDEX(BS:BS,MATCH(DAY(F1040),BR:BR,0),1),DAY(F1040)),IFERROR(INDEX(BS:BS,MATCH(MONTH(F1040),BR:BR,0),1),MONTH(F1040)),YEAR(F1040),G1040),""))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196"/>
        <v/>
      </c>
      <c r="S1040"/>
      <c r="T1040" s="2" t="str">
        <f>IFERROR(INDEX('padron cfe'!D:D,MATCH(DATOS!C1040,'padron cfe'!A:A,0),1),"")</f>
        <v/>
      </c>
      <c r="Y1040" s="3"/>
      <c r="AA1040" s="4" t="str">
        <f t="shared" si="198"/>
        <v/>
      </c>
      <c r="AE1040" s="2" t="str">
        <f>IFERROR(IF(INDEX(AE$1:AE1039,MATCH(J1040,J$1:J1039,0),1)=0,"",INDEX(AE$1:AE1039,MATCH(J1040,J$1:J1039,0),1)),"")</f>
        <v/>
      </c>
      <c r="AF1040" s="2" t="str">
        <f>IFERROR(IF(INDEX(AF$1:AF1039,MATCH(J1040,J$1:J1039,0),1)=0,"",INDEX(AF$1:AF1039,MATCH(J1040,J$1:J1039,0),1)),"")</f>
        <v/>
      </c>
      <c r="AG1040" s="2" t="str">
        <f>IFERROR(IF(INDEX(AG$1:AG1039,MATCH(J1040,J$1:J1039,0),1)=0,"",INDEX(AG$1:AG1039,MATCH(J1040,J$1:J1039,0),1)),"")</f>
        <v/>
      </c>
      <c r="AU1040" s="7"/>
      <c r="AW1040" s="66"/>
      <c r="AX1040" s="66"/>
      <c r="AY1040" s="66"/>
      <c r="AZ1040" s="78"/>
      <c r="BA1040" s="66"/>
      <c r="BB1040" s="66"/>
      <c r="BC1040" s="4"/>
      <c r="BD1040" s="69"/>
      <c r="BG1040" s="9"/>
      <c r="BM1040" s="7" t="str">
        <f t="shared" ca="1" si="199"/>
        <v/>
      </c>
      <c r="BN1040" s="75" t="str">
        <f t="shared" si="200"/>
        <v/>
      </c>
      <c r="BO1040" s="75" t="str">
        <f t="shared" si="201"/>
        <v/>
      </c>
      <c r="BT1040" s="5"/>
      <c r="BU1040" s="4" t="str">
        <f>IF(IFERROR(VLOOKUP(C1040,C1041:C$1993,1,0),"")="","",COUNTIF(C:C,C1040))</f>
        <v/>
      </c>
      <c r="BW1040" s="5"/>
      <c r="BX1040" s="5"/>
      <c r="BY1040" s="5" t="str">
        <f>IF(B1040="","",IF(BU1040="",1+(MAX(BY$2:BY1039)),""))</f>
        <v/>
      </c>
      <c r="BZ1040" s="5" t="str">
        <f t="shared" si="202"/>
        <v/>
      </c>
      <c r="CA1040" s="5" t="str">
        <f t="shared" si="203"/>
        <v/>
      </c>
      <c r="CB1040" s="14" t="str">
        <f t="shared" si="204"/>
        <v/>
      </c>
      <c r="CC1040" s="25"/>
      <c r="CE1040" s="5" t="str">
        <f t="shared" si="195"/>
        <v/>
      </c>
      <c r="CG1040" s="5"/>
      <c r="CH1040" s="5" t="str">
        <f t="shared" si="205"/>
        <v/>
      </c>
      <c r="CI1040" s="5" t="str">
        <f>IF(J1040="","",IFERROR(IF(VLOOKUP(J1040,J$2:J1039,1,0)=0,"",""),J1040))</f>
        <v/>
      </c>
      <c r="CJ1040" s="22" t="str">
        <f>IF(CI1040="","",(IFERROR(VLOOKUP(MID(CI1040,1,1),$DA$2:DE$28,3,0),0)+IFERROR(VLOOKUP(MID(CI1040,2,1),DA$2:DE$28,4,0),0)+IFERROR(VLOOKUP(MID(CI1040,3,1),DA$2:DE$28,5,0),0)+(ROW(CI1040)/1000000000000)))</f>
        <v/>
      </c>
      <c r="CK1040" s="5"/>
      <c r="CL1040" s="5">
        <v>1039</v>
      </c>
      <c r="CM1040" s="5" t="str">
        <f>IFERROR(VLOOKUP(CL1040,CH$2:CI2116,2,0),"")</f>
        <v/>
      </c>
      <c r="CN1040" s="5"/>
      <c r="CP1040" s="5"/>
      <c r="DG1040" s="5" t="e">
        <f>IF(REPORTE!AH$2="si",IF(C1040=VALUE(REPORTE!C$22),IF(SUM(DG1041:DG$1993),CONCATENATE(INT(B1040),", "),INT(B1040)),""),IF(C1040=VALUE(REPORTE!C$21),IF(SUM(DG1041:DG$1993),CONCATENATE(INT(B1040),", "),INT(B1040)),""))</f>
        <v>#VALUE!</v>
      </c>
      <c r="DK1040" s="5"/>
      <c r="DL1040" s="5"/>
      <c r="DM1040" s="5"/>
      <c r="DN1040" s="5"/>
    </row>
    <row r="1041" spans="1:118" x14ac:dyDescent="0.25">
      <c r="A1041" s="4" t="str">
        <f t="shared" ca="1" si="197"/>
        <v/>
      </c>
      <c r="B1041" s="3"/>
      <c r="D1041" s="1" t="str">
        <f>IFERROR(INDEX('padron cfe'!B:B,MATCH(DATOS!C1041,'padron cfe'!A:A,0),1),"")</f>
        <v/>
      </c>
      <c r="H1041" s="5" t="str">
        <f>IF(F1041="","",IFERROR(CONCATENATE("PEUA",VLOOKUP(ESTADO,REPORTE!AV$2:AW$33,2,0),DIDTRITO_FORM,CADER_FORM,IFERROR(INDEX(BS:BS,MATCH(DAY(F1041),BR:BR,0),1),DAY(F1041)),IFERROR(INDEX(BS:BS,MATCH(MONTH(F1041),BR:BR,0),1),MONTH(F1041)),YEAR(F1041),G1041),""))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196"/>
        <v/>
      </c>
      <c r="S1041"/>
      <c r="T1041" s="2" t="str">
        <f>IFERROR(INDEX('padron cfe'!D:D,MATCH(DATOS!C1041,'padron cfe'!A:A,0),1),"")</f>
        <v/>
      </c>
      <c r="Y1041" s="3"/>
      <c r="AA1041" s="4" t="str">
        <f t="shared" si="198"/>
        <v/>
      </c>
      <c r="AE1041" s="2" t="str">
        <f>IFERROR(IF(INDEX(AE$1:AE1040,MATCH(J1041,J$1:J1040,0),1)=0,"",INDEX(AE$1:AE1040,MATCH(J1041,J$1:J1040,0),1)),"")</f>
        <v/>
      </c>
      <c r="AF1041" s="2" t="str">
        <f>IFERROR(IF(INDEX(AF$1:AF1040,MATCH(J1041,J$1:J1040,0),1)=0,"",INDEX(AF$1:AF1040,MATCH(J1041,J$1:J1040,0),1)),"")</f>
        <v/>
      </c>
      <c r="AG1041" s="2" t="str">
        <f>IFERROR(IF(INDEX(AG$1:AG1040,MATCH(J1041,J$1:J1040,0),1)=0,"",INDEX(AG$1:AG1040,MATCH(J1041,J$1:J1040,0),1)),"")</f>
        <v/>
      </c>
      <c r="AU1041" s="7"/>
      <c r="AW1041" s="66"/>
      <c r="AX1041" s="66"/>
      <c r="AY1041" s="66"/>
      <c r="AZ1041" s="78"/>
      <c r="BA1041" s="66"/>
      <c r="BB1041" s="66"/>
      <c r="BC1041" s="4"/>
      <c r="BD1041" s="69"/>
      <c r="BG1041" s="9"/>
      <c r="BM1041" s="7" t="str">
        <f t="shared" ca="1" si="199"/>
        <v/>
      </c>
      <c r="BN1041" s="75" t="str">
        <f t="shared" si="200"/>
        <v/>
      </c>
      <c r="BO1041" s="75" t="str">
        <f t="shared" si="201"/>
        <v/>
      </c>
      <c r="BT1041" s="5"/>
      <c r="BU1041" s="4" t="str">
        <f>IF(IFERROR(VLOOKUP(C1041,C1042:C$1993,1,0),"")="","",COUNTIF(C:C,C1041))</f>
        <v/>
      </c>
      <c r="BW1041" s="5"/>
      <c r="BX1041" s="5"/>
      <c r="BY1041" s="5" t="str">
        <f>IF(B1041="","",IF(BU1041="",1+(MAX(BY$2:BY1040)),""))</f>
        <v/>
      </c>
      <c r="BZ1041" s="5" t="str">
        <f t="shared" si="202"/>
        <v/>
      </c>
      <c r="CA1041" s="5" t="str">
        <f t="shared" si="203"/>
        <v/>
      </c>
      <c r="CB1041" s="14" t="str">
        <f t="shared" si="204"/>
        <v/>
      </c>
      <c r="CC1041" s="25"/>
      <c r="CE1041" s="5" t="str">
        <f t="shared" si="195"/>
        <v/>
      </c>
      <c r="CG1041" s="5"/>
      <c r="CH1041" s="5" t="str">
        <f t="shared" si="205"/>
        <v/>
      </c>
      <c r="CI1041" s="5" t="str">
        <f>IF(J1041="","",IFERROR(IF(VLOOKUP(J1041,J$2:J1040,1,0)=0,"",""),J1041))</f>
        <v/>
      </c>
      <c r="CJ1041" s="22" t="str">
        <f>IF(CI1041="","",(IFERROR(VLOOKUP(MID(CI1041,1,1),$DA$2:DE$28,3,0),0)+IFERROR(VLOOKUP(MID(CI1041,2,1),DA$2:DE$28,4,0),0)+IFERROR(VLOOKUP(MID(CI1041,3,1),DA$2:DE$28,5,0),0)+(ROW(CI1041)/1000000000000)))</f>
        <v/>
      </c>
      <c r="CK1041" s="5"/>
      <c r="CL1041" s="5">
        <v>1040</v>
      </c>
      <c r="CM1041" s="5" t="str">
        <f>IFERROR(VLOOKUP(CL1041,CH$2:CI2117,2,0),"")</f>
        <v/>
      </c>
      <c r="CN1041" s="5"/>
      <c r="CP1041" s="5"/>
      <c r="DG1041" s="5" t="e">
        <f>IF(REPORTE!AH$2="si",IF(C1041=VALUE(REPORTE!C$22),IF(SUM(DG1042:DG$1993),CONCATENATE(INT(B1041),", "),INT(B1041)),""),IF(C1041=VALUE(REPORTE!C$21),IF(SUM(DG1042:DG$1993),CONCATENATE(INT(B1041),", "),INT(B1041)),""))</f>
        <v>#VALUE!</v>
      </c>
      <c r="DK1041" s="5"/>
      <c r="DL1041" s="5"/>
      <c r="DM1041" s="5"/>
      <c r="DN1041" s="5"/>
    </row>
    <row r="1042" spans="1:118" x14ac:dyDescent="0.25">
      <c r="A1042" s="4" t="str">
        <f t="shared" ca="1" si="197"/>
        <v/>
      </c>
      <c r="B1042" s="3"/>
      <c r="D1042" s="1" t="str">
        <f>IFERROR(INDEX('padron cfe'!B:B,MATCH(DATOS!C1042,'padron cfe'!A:A,0),1),"")</f>
        <v/>
      </c>
      <c r="H1042" s="5" t="str">
        <f>IF(F1042="","",IFERROR(CONCATENATE("PEUA",VLOOKUP(ESTADO,REPORTE!AV$2:AW$33,2,0),DIDTRITO_FORM,CADER_FORM,IFERROR(INDEX(BS:BS,MATCH(DAY(F1042),BR:BR,0),1),DAY(F1042)),IFERROR(INDEX(BS:BS,MATCH(MONTH(F1042),BR:BR,0),1),MONTH(F1042)),YEAR(F1042),G1042),""))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196"/>
        <v/>
      </c>
      <c r="S1042"/>
      <c r="T1042" s="2" t="str">
        <f>IFERROR(INDEX('padron cfe'!D:D,MATCH(DATOS!C1042,'padron cfe'!A:A,0),1),"")</f>
        <v/>
      </c>
      <c r="Y1042" s="3"/>
      <c r="AA1042" s="4" t="str">
        <f t="shared" si="198"/>
        <v/>
      </c>
      <c r="AE1042" s="2" t="str">
        <f>IFERROR(IF(INDEX(AE$1:AE1041,MATCH(J1042,J$1:J1041,0),1)=0,"",INDEX(AE$1:AE1041,MATCH(J1042,J$1:J1041,0),1)),"")</f>
        <v/>
      </c>
      <c r="AF1042" s="2" t="str">
        <f>IFERROR(IF(INDEX(AF$1:AF1041,MATCH(J1042,J$1:J1041,0),1)=0,"",INDEX(AF$1:AF1041,MATCH(J1042,J$1:J1041,0),1)),"")</f>
        <v/>
      </c>
      <c r="AG1042" s="2" t="str">
        <f>IFERROR(IF(INDEX(AG$1:AG1041,MATCH(J1042,J$1:J1041,0),1)=0,"",INDEX(AG$1:AG1041,MATCH(J1042,J$1:J1041,0),1)),"")</f>
        <v/>
      </c>
      <c r="AU1042" s="7"/>
      <c r="AW1042" s="66"/>
      <c r="AX1042" s="66"/>
      <c r="AY1042" s="66"/>
      <c r="AZ1042" s="78"/>
      <c r="BA1042" s="66"/>
      <c r="BB1042" s="66"/>
      <c r="BC1042" s="4"/>
      <c r="BD1042" s="69"/>
      <c r="BG1042" s="9"/>
      <c r="BM1042" s="7" t="str">
        <f t="shared" ca="1" si="199"/>
        <v/>
      </c>
      <c r="BN1042" s="75" t="str">
        <f t="shared" si="200"/>
        <v/>
      </c>
      <c r="BO1042" s="75" t="str">
        <f t="shared" si="201"/>
        <v/>
      </c>
      <c r="BT1042" s="5"/>
      <c r="BU1042" s="4" t="str">
        <f>IF(IFERROR(VLOOKUP(C1042,C1043:C$1993,1,0),"")="","",COUNTIF(C:C,C1042))</f>
        <v/>
      </c>
      <c r="BW1042" s="5"/>
      <c r="BX1042" s="5"/>
      <c r="BY1042" s="5" t="str">
        <f>IF(B1042="","",IF(BU1042="",1+(MAX(BY$2:BY1041)),""))</f>
        <v/>
      </c>
      <c r="BZ1042" s="5" t="str">
        <f t="shared" si="202"/>
        <v/>
      </c>
      <c r="CA1042" s="5" t="str">
        <f t="shared" si="203"/>
        <v/>
      </c>
      <c r="CB1042" s="14" t="str">
        <f t="shared" si="204"/>
        <v/>
      </c>
      <c r="CC1042" s="25"/>
      <c r="CE1042" s="5" t="str">
        <f t="shared" si="195"/>
        <v/>
      </c>
      <c r="CG1042" s="5"/>
      <c r="CH1042" s="5" t="str">
        <f t="shared" si="205"/>
        <v/>
      </c>
      <c r="CI1042" s="5" t="str">
        <f>IF(J1042="","",IFERROR(IF(VLOOKUP(J1042,J$2:J1041,1,0)=0,"",""),J1042))</f>
        <v/>
      </c>
      <c r="CJ1042" s="22" t="str">
        <f>IF(CI1042="","",(IFERROR(VLOOKUP(MID(CI1042,1,1),$DA$2:DE$28,3,0),0)+IFERROR(VLOOKUP(MID(CI1042,2,1),DA$2:DE$28,4,0),0)+IFERROR(VLOOKUP(MID(CI1042,3,1),DA$2:DE$28,5,0),0)+(ROW(CI1042)/1000000000000)))</f>
        <v/>
      </c>
      <c r="CK1042" s="5"/>
      <c r="CL1042" s="5">
        <v>1041</v>
      </c>
      <c r="CM1042" s="5" t="str">
        <f>IFERROR(VLOOKUP(CL1042,CH$2:CI2118,2,0),"")</f>
        <v/>
      </c>
      <c r="CN1042" s="5"/>
      <c r="CP1042" s="5"/>
      <c r="DG1042" s="5" t="e">
        <f>IF(REPORTE!AH$2="si",IF(C1042=VALUE(REPORTE!C$22),IF(SUM(DG1043:DG$1993),CONCATENATE(INT(B1042),", "),INT(B1042)),""),IF(C1042=VALUE(REPORTE!C$21),IF(SUM(DG1043:DG$1993),CONCATENATE(INT(B1042),", "),INT(B1042)),""))</f>
        <v>#VALUE!</v>
      </c>
      <c r="DK1042" s="5"/>
      <c r="DL1042" s="5"/>
      <c r="DM1042" s="5"/>
      <c r="DN1042" s="5"/>
    </row>
    <row r="1043" spans="1:118" x14ac:dyDescent="0.25">
      <c r="A1043" s="4" t="str">
        <f t="shared" ca="1" si="197"/>
        <v/>
      </c>
      <c r="B1043" s="3"/>
      <c r="D1043" s="1" t="str">
        <f>IFERROR(INDEX('padron cfe'!B:B,MATCH(DATOS!C1043,'padron cfe'!A:A,0),1),"")</f>
        <v/>
      </c>
      <c r="H1043" s="5" t="str">
        <f>IF(F1043="","",IFERROR(CONCATENATE("PEUA",VLOOKUP(ESTADO,REPORTE!AV$2:AW$33,2,0),DIDTRITO_FORM,CADER_FORM,IFERROR(INDEX(BS:BS,MATCH(DAY(F1043),BR:BR,0),1),DAY(F1043)),IFERROR(INDEX(BS:BS,MATCH(MONTH(F1043),BR:BR,0),1),MONTH(F1043)),YEAR(F1043),G1043),""))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196"/>
        <v/>
      </c>
      <c r="S1043"/>
      <c r="T1043" s="2" t="str">
        <f>IFERROR(INDEX('padron cfe'!D:D,MATCH(DATOS!C1043,'padron cfe'!A:A,0),1),"")</f>
        <v/>
      </c>
      <c r="Y1043" s="3"/>
      <c r="AA1043" s="4" t="str">
        <f t="shared" si="198"/>
        <v/>
      </c>
      <c r="AE1043" s="2" t="str">
        <f>IFERROR(IF(INDEX(AE$1:AE1042,MATCH(J1043,J$1:J1042,0),1)=0,"",INDEX(AE$1:AE1042,MATCH(J1043,J$1:J1042,0),1)),"")</f>
        <v/>
      </c>
      <c r="AF1043" s="2" t="str">
        <f>IFERROR(IF(INDEX(AF$1:AF1042,MATCH(J1043,J$1:J1042,0),1)=0,"",INDEX(AF$1:AF1042,MATCH(J1043,J$1:J1042,0),1)),"")</f>
        <v/>
      </c>
      <c r="AG1043" s="2" t="str">
        <f>IFERROR(IF(INDEX(AG$1:AG1042,MATCH(J1043,J$1:J1042,0),1)=0,"",INDEX(AG$1:AG1042,MATCH(J1043,J$1:J1042,0),1)),"")</f>
        <v/>
      </c>
      <c r="AU1043" s="7"/>
      <c r="AW1043" s="66"/>
      <c r="AX1043" s="66"/>
      <c r="AY1043" s="66"/>
      <c r="AZ1043" s="78"/>
      <c r="BA1043" s="66"/>
      <c r="BB1043" s="66"/>
      <c r="BC1043" s="4"/>
      <c r="BD1043" s="69"/>
      <c r="BG1043" s="9"/>
      <c r="BM1043" s="7" t="str">
        <f t="shared" ca="1" si="199"/>
        <v/>
      </c>
      <c r="BN1043" s="75" t="str">
        <f t="shared" si="200"/>
        <v/>
      </c>
      <c r="BO1043" s="75" t="str">
        <f t="shared" si="201"/>
        <v/>
      </c>
      <c r="BT1043" s="5"/>
      <c r="BU1043" s="4" t="str">
        <f>IF(IFERROR(VLOOKUP(C1043,C1044:C$1993,1,0),"")="","",COUNTIF(C:C,C1043))</f>
        <v/>
      </c>
      <c r="BW1043" s="5"/>
      <c r="BX1043" s="5"/>
      <c r="BY1043" s="5" t="str">
        <f>IF(B1043="","",IF(BU1043="",1+(MAX(BY$2:BY1042)),""))</f>
        <v/>
      </c>
      <c r="BZ1043" s="5" t="str">
        <f t="shared" si="202"/>
        <v/>
      </c>
      <c r="CA1043" s="5" t="str">
        <f t="shared" si="203"/>
        <v/>
      </c>
      <c r="CB1043" s="14" t="str">
        <f t="shared" si="204"/>
        <v/>
      </c>
      <c r="CC1043" s="25"/>
      <c r="CE1043" s="5" t="str">
        <f t="shared" si="195"/>
        <v/>
      </c>
      <c r="CG1043" s="5"/>
      <c r="CH1043" s="5" t="str">
        <f t="shared" si="205"/>
        <v/>
      </c>
      <c r="CI1043" s="5" t="str">
        <f>IF(J1043="","",IFERROR(IF(VLOOKUP(J1043,J$2:J1042,1,0)=0,"",""),J1043))</f>
        <v/>
      </c>
      <c r="CJ1043" s="22" t="str">
        <f>IF(CI1043="","",(IFERROR(VLOOKUP(MID(CI1043,1,1),$DA$2:DE$28,3,0),0)+IFERROR(VLOOKUP(MID(CI1043,2,1),DA$2:DE$28,4,0),0)+IFERROR(VLOOKUP(MID(CI1043,3,1),DA$2:DE$28,5,0),0)+(ROW(CI1043)/1000000000000)))</f>
        <v/>
      </c>
      <c r="CK1043" s="5"/>
      <c r="CL1043" s="5">
        <v>1042</v>
      </c>
      <c r="CM1043" s="5" t="str">
        <f>IFERROR(VLOOKUP(CL1043,CH$2:CI2119,2,0),"")</f>
        <v/>
      </c>
      <c r="CN1043" s="5"/>
      <c r="CP1043" s="5"/>
      <c r="DG1043" s="5" t="e">
        <f>IF(REPORTE!AH$2="si",IF(C1043=VALUE(REPORTE!C$22),IF(SUM(DG1044:DG$1993),CONCATENATE(INT(B1043),", "),INT(B1043)),""),IF(C1043=VALUE(REPORTE!C$21),IF(SUM(DG1044:DG$1993),CONCATENATE(INT(B1043),", "),INT(B1043)),""))</f>
        <v>#VALUE!</v>
      </c>
      <c r="DK1043" s="5"/>
      <c r="DL1043" s="5"/>
      <c r="DM1043" s="5"/>
      <c r="DN1043" s="5"/>
    </row>
    <row r="1044" spans="1:118" x14ac:dyDescent="0.25">
      <c r="A1044" s="4" t="str">
        <f t="shared" ca="1" si="197"/>
        <v/>
      </c>
      <c r="B1044" s="3"/>
      <c r="D1044" s="1" t="str">
        <f>IFERROR(INDEX('padron cfe'!B:B,MATCH(DATOS!C1044,'padron cfe'!A:A,0),1),"")</f>
        <v/>
      </c>
      <c r="H1044" s="5" t="str">
        <f>IF(F1044="","",IFERROR(CONCATENATE("PEUA",VLOOKUP(ESTADO,REPORTE!AV$2:AW$33,2,0),DIDTRITO_FORM,CADER_FORM,IFERROR(INDEX(BS:BS,MATCH(DAY(F1044),BR:BR,0),1),DAY(F1044)),IFERROR(INDEX(BS:BS,MATCH(MONTH(F1044),BR:BR,0),1),MONTH(F1044)),YEAR(F1044),G1044),""))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196"/>
        <v/>
      </c>
      <c r="S1044"/>
      <c r="T1044" s="2" t="str">
        <f>IFERROR(INDEX('padron cfe'!D:D,MATCH(DATOS!C1044,'padron cfe'!A:A,0),1),"")</f>
        <v/>
      </c>
      <c r="Y1044" s="3"/>
      <c r="AA1044" s="4" t="str">
        <f t="shared" si="198"/>
        <v/>
      </c>
      <c r="AE1044" s="2" t="str">
        <f>IFERROR(IF(INDEX(AE$1:AE1043,MATCH(J1044,J$1:J1043,0),1)=0,"",INDEX(AE$1:AE1043,MATCH(J1044,J$1:J1043,0),1)),"")</f>
        <v/>
      </c>
      <c r="AF1044" s="2" t="str">
        <f>IFERROR(IF(INDEX(AF$1:AF1043,MATCH(J1044,J$1:J1043,0),1)=0,"",INDEX(AF$1:AF1043,MATCH(J1044,J$1:J1043,0),1)),"")</f>
        <v/>
      </c>
      <c r="AG1044" s="2" t="str">
        <f>IFERROR(IF(INDEX(AG$1:AG1043,MATCH(J1044,J$1:J1043,0),1)=0,"",INDEX(AG$1:AG1043,MATCH(J1044,J$1:J1043,0),1)),"")</f>
        <v/>
      </c>
      <c r="AU1044" s="7"/>
      <c r="AW1044" s="66"/>
      <c r="AX1044" s="66"/>
      <c r="AY1044" s="66"/>
      <c r="AZ1044" s="78"/>
      <c r="BA1044" s="66"/>
      <c r="BB1044" s="66"/>
      <c r="BC1044" s="4"/>
      <c r="BD1044" s="69"/>
      <c r="BG1044" s="9"/>
      <c r="BM1044" s="7" t="str">
        <f t="shared" ca="1" si="199"/>
        <v/>
      </c>
      <c r="BN1044" s="75" t="str">
        <f t="shared" si="200"/>
        <v/>
      </c>
      <c r="BO1044" s="75" t="str">
        <f t="shared" si="201"/>
        <v/>
      </c>
      <c r="BT1044" s="5"/>
      <c r="BU1044" s="4" t="str">
        <f>IF(IFERROR(VLOOKUP(C1044,C1045:C$1993,1,0),"")="","",COUNTIF(C:C,C1044))</f>
        <v/>
      </c>
      <c r="BW1044" s="5"/>
      <c r="BX1044" s="5"/>
      <c r="BY1044" s="5" t="str">
        <f>IF(B1044="","",IF(BU1044="",1+(MAX(BY$2:BY1043)),""))</f>
        <v/>
      </c>
      <c r="BZ1044" s="5" t="str">
        <f t="shared" si="202"/>
        <v/>
      </c>
      <c r="CA1044" s="5" t="str">
        <f t="shared" si="203"/>
        <v/>
      </c>
      <c r="CB1044" s="14" t="str">
        <f t="shared" si="204"/>
        <v/>
      </c>
      <c r="CC1044" s="25"/>
      <c r="CE1044" s="5" t="str">
        <f t="shared" si="195"/>
        <v/>
      </c>
      <c r="CG1044" s="5"/>
      <c r="CH1044" s="5" t="str">
        <f t="shared" si="205"/>
        <v/>
      </c>
      <c r="CI1044" s="5" t="str">
        <f>IF(J1044="","",IFERROR(IF(VLOOKUP(J1044,J$2:J1043,1,0)=0,"",""),J1044))</f>
        <v/>
      </c>
      <c r="CJ1044" s="22" t="str">
        <f>IF(CI1044="","",(IFERROR(VLOOKUP(MID(CI1044,1,1),$DA$2:DE$28,3,0),0)+IFERROR(VLOOKUP(MID(CI1044,2,1),DA$2:DE$28,4,0),0)+IFERROR(VLOOKUP(MID(CI1044,3,1),DA$2:DE$28,5,0),0)+(ROW(CI1044)/1000000000000)))</f>
        <v/>
      </c>
      <c r="CK1044" s="5"/>
      <c r="CL1044" s="5">
        <v>1043</v>
      </c>
      <c r="CM1044" s="5" t="str">
        <f>IFERROR(VLOOKUP(CL1044,CH$2:CI2120,2,0),"")</f>
        <v/>
      </c>
      <c r="CN1044" s="5"/>
      <c r="CP1044" s="5"/>
      <c r="DG1044" s="5" t="e">
        <f>IF(REPORTE!AH$2="si",IF(C1044=VALUE(REPORTE!C$22),IF(SUM(DG1045:DG$1993),CONCATENATE(INT(B1044),", "),INT(B1044)),""),IF(C1044=VALUE(REPORTE!C$21),IF(SUM(DG1045:DG$1993),CONCATENATE(INT(B1044),", "),INT(B1044)),""))</f>
        <v>#VALUE!</v>
      </c>
      <c r="DK1044" s="5"/>
      <c r="DL1044" s="5"/>
      <c r="DM1044" s="5"/>
      <c r="DN1044" s="5"/>
    </row>
    <row r="1045" spans="1:118" x14ac:dyDescent="0.25">
      <c r="A1045" s="4" t="str">
        <f t="shared" ca="1" si="197"/>
        <v/>
      </c>
      <c r="B1045" s="3"/>
      <c r="D1045" s="1" t="str">
        <f>IFERROR(INDEX('padron cfe'!B:B,MATCH(DATOS!C1045,'padron cfe'!A:A,0),1),"")</f>
        <v/>
      </c>
      <c r="H1045" s="5" t="str">
        <f>IF(F1045="","",IFERROR(CONCATENATE("PEUA",VLOOKUP(ESTADO,REPORTE!AV$2:AW$33,2,0),DIDTRITO_FORM,CADER_FORM,IFERROR(INDEX(BS:BS,MATCH(DAY(F1045),BR:BR,0),1),DAY(F1045)),IFERROR(INDEX(BS:BS,MATCH(MONTH(F1045),BR:BR,0),1),MONTH(F1045)),YEAR(F1045),G1045),""))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196"/>
        <v/>
      </c>
      <c r="S1045"/>
      <c r="T1045" s="2" t="str">
        <f>IFERROR(INDEX('padron cfe'!D:D,MATCH(DATOS!C1045,'padron cfe'!A:A,0),1),"")</f>
        <v/>
      </c>
      <c r="Y1045" s="3"/>
      <c r="AA1045" s="4" t="str">
        <f t="shared" si="198"/>
        <v/>
      </c>
      <c r="AE1045" s="2" t="str">
        <f>IFERROR(IF(INDEX(AE$1:AE1044,MATCH(J1045,J$1:J1044,0),1)=0,"",INDEX(AE$1:AE1044,MATCH(J1045,J$1:J1044,0),1)),"")</f>
        <v/>
      </c>
      <c r="AF1045" s="2" t="str">
        <f>IFERROR(IF(INDEX(AF$1:AF1044,MATCH(J1045,J$1:J1044,0),1)=0,"",INDEX(AF$1:AF1044,MATCH(J1045,J$1:J1044,0),1)),"")</f>
        <v/>
      </c>
      <c r="AG1045" s="2" t="str">
        <f>IFERROR(IF(INDEX(AG$1:AG1044,MATCH(J1045,J$1:J1044,0),1)=0,"",INDEX(AG$1:AG1044,MATCH(J1045,J$1:J1044,0),1)),"")</f>
        <v/>
      </c>
      <c r="AU1045" s="7"/>
      <c r="AW1045" s="66"/>
      <c r="AX1045" s="66"/>
      <c r="AY1045" s="66"/>
      <c r="AZ1045" s="78"/>
      <c r="BA1045" s="66"/>
      <c r="BB1045" s="66"/>
      <c r="BC1045" s="4"/>
      <c r="BD1045" s="69"/>
      <c r="BG1045" s="9"/>
      <c r="BM1045" s="7" t="str">
        <f t="shared" ca="1" si="199"/>
        <v/>
      </c>
      <c r="BN1045" s="75" t="str">
        <f t="shared" si="200"/>
        <v/>
      </c>
      <c r="BO1045" s="75" t="str">
        <f t="shared" si="201"/>
        <v/>
      </c>
      <c r="BT1045" s="5"/>
      <c r="BU1045" s="4" t="str">
        <f>IF(IFERROR(VLOOKUP(C1045,C1046:C$1993,1,0),"")="","",COUNTIF(C:C,C1045))</f>
        <v/>
      </c>
      <c r="BW1045" s="5"/>
      <c r="BX1045" s="5"/>
      <c r="BY1045" s="5" t="str">
        <f>IF(B1045="","",IF(BU1045="",1+(MAX(BY$2:BY1044)),""))</f>
        <v/>
      </c>
      <c r="BZ1045" s="5" t="str">
        <f t="shared" si="202"/>
        <v/>
      </c>
      <c r="CA1045" s="5" t="str">
        <f t="shared" si="203"/>
        <v/>
      </c>
      <c r="CB1045" s="14" t="str">
        <f t="shared" si="204"/>
        <v/>
      </c>
      <c r="CC1045" s="25"/>
      <c r="CE1045" s="5" t="str">
        <f t="shared" si="195"/>
        <v/>
      </c>
      <c r="CG1045" s="5"/>
      <c r="CH1045" s="5" t="str">
        <f t="shared" si="205"/>
        <v/>
      </c>
      <c r="CI1045" s="5" t="str">
        <f>IF(J1045="","",IFERROR(IF(VLOOKUP(J1045,J$2:J1044,1,0)=0,"",""),J1045))</f>
        <v/>
      </c>
      <c r="CJ1045" s="22" t="str">
        <f>IF(CI1045="","",(IFERROR(VLOOKUP(MID(CI1045,1,1),$DA$2:DE$28,3,0),0)+IFERROR(VLOOKUP(MID(CI1045,2,1),DA$2:DE$28,4,0),0)+IFERROR(VLOOKUP(MID(CI1045,3,1),DA$2:DE$28,5,0),0)+(ROW(CI1045)/1000000000000)))</f>
        <v/>
      </c>
      <c r="CK1045" s="5"/>
      <c r="CL1045" s="5">
        <v>1044</v>
      </c>
      <c r="CM1045" s="5" t="str">
        <f>IFERROR(VLOOKUP(CL1045,CH$2:CI2121,2,0),"")</f>
        <v/>
      </c>
      <c r="CN1045" s="5"/>
      <c r="CP1045" s="5"/>
      <c r="DG1045" s="5" t="e">
        <f>IF(REPORTE!AH$2="si",IF(C1045=VALUE(REPORTE!C$22),IF(SUM(DG1046:DG$1993),CONCATENATE(INT(B1045),", "),INT(B1045)),""),IF(C1045=VALUE(REPORTE!C$21),IF(SUM(DG1046:DG$1993),CONCATENATE(INT(B1045),", "),INT(B1045)),""))</f>
        <v>#VALUE!</v>
      </c>
      <c r="DK1045" s="5"/>
      <c r="DL1045" s="5"/>
      <c r="DM1045" s="5"/>
      <c r="DN1045" s="5"/>
    </row>
    <row r="1046" spans="1:118" x14ac:dyDescent="0.25">
      <c r="A1046" s="4" t="str">
        <f t="shared" ca="1" si="197"/>
        <v/>
      </c>
      <c r="B1046" s="3"/>
      <c r="D1046" s="1" t="str">
        <f>IFERROR(INDEX('padron cfe'!B:B,MATCH(DATOS!C1046,'padron cfe'!A:A,0),1),"")</f>
        <v/>
      </c>
      <c r="H1046" s="5" t="str">
        <f>IF(F1046="","",IFERROR(CONCATENATE("PEUA",VLOOKUP(ESTADO,REPORTE!AV$2:AW$33,2,0),DIDTRITO_FORM,CADER_FORM,IFERROR(INDEX(BS:BS,MATCH(DAY(F1046),BR:BR,0),1),DAY(F1046)),IFERROR(INDEX(BS:BS,MATCH(MONTH(F1046),BR:BR,0),1),MONTH(F1046)),YEAR(F1046),G1046),""))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196"/>
        <v/>
      </c>
      <c r="S1046"/>
      <c r="T1046" s="2" t="str">
        <f>IFERROR(INDEX('padron cfe'!D:D,MATCH(DATOS!C1046,'padron cfe'!A:A,0),1),"")</f>
        <v/>
      </c>
      <c r="Y1046" s="3"/>
      <c r="AA1046" s="4" t="str">
        <f t="shared" si="198"/>
        <v/>
      </c>
      <c r="AE1046" s="2" t="str">
        <f>IFERROR(IF(INDEX(AE$1:AE1045,MATCH(J1046,J$1:J1045,0),1)=0,"",INDEX(AE$1:AE1045,MATCH(J1046,J$1:J1045,0),1)),"")</f>
        <v/>
      </c>
      <c r="AF1046" s="2" t="str">
        <f>IFERROR(IF(INDEX(AF$1:AF1045,MATCH(J1046,J$1:J1045,0),1)=0,"",INDEX(AF$1:AF1045,MATCH(J1046,J$1:J1045,0),1)),"")</f>
        <v/>
      </c>
      <c r="AG1046" s="2" t="str">
        <f>IFERROR(IF(INDEX(AG$1:AG1045,MATCH(J1046,J$1:J1045,0),1)=0,"",INDEX(AG$1:AG1045,MATCH(J1046,J$1:J1045,0),1)),"")</f>
        <v/>
      </c>
      <c r="AU1046" s="7"/>
      <c r="AW1046" s="66"/>
      <c r="AX1046" s="66"/>
      <c r="AY1046" s="66"/>
      <c r="AZ1046" s="78"/>
      <c r="BA1046" s="66"/>
      <c r="BB1046" s="66"/>
      <c r="BC1046" s="4"/>
      <c r="BD1046" s="69"/>
      <c r="BG1046" s="9"/>
      <c r="BM1046" s="7" t="str">
        <f t="shared" ca="1" si="199"/>
        <v/>
      </c>
      <c r="BN1046" s="75" t="str">
        <f t="shared" si="200"/>
        <v/>
      </c>
      <c r="BO1046" s="75" t="str">
        <f t="shared" si="201"/>
        <v/>
      </c>
      <c r="BT1046" s="5"/>
      <c r="BU1046" s="4" t="str">
        <f>IF(IFERROR(VLOOKUP(C1046,C1047:C$1993,1,0),"")="","",COUNTIF(C:C,C1046))</f>
        <v/>
      </c>
      <c r="BW1046" s="5"/>
      <c r="BX1046" s="5"/>
      <c r="BY1046" s="5" t="str">
        <f>IF(B1046="","",IF(BU1046="",1+(MAX(BY$2:BY1045)),""))</f>
        <v/>
      </c>
      <c r="BZ1046" s="5" t="str">
        <f t="shared" si="202"/>
        <v/>
      </c>
      <c r="CA1046" s="5" t="str">
        <f t="shared" si="203"/>
        <v/>
      </c>
      <c r="CB1046" s="14" t="str">
        <f t="shared" si="204"/>
        <v/>
      </c>
      <c r="CC1046" s="25"/>
      <c r="CE1046" s="5" t="str">
        <f t="shared" ref="CE1046:CE1077" si="206">CONCATENATE(AK1046,AL1046,AM1046,AN1046,AO1046)</f>
        <v/>
      </c>
      <c r="CG1046" s="5"/>
      <c r="CH1046" s="5" t="str">
        <f t="shared" si="205"/>
        <v/>
      </c>
      <c r="CI1046" s="5" t="str">
        <f>IF(J1046="","",IFERROR(IF(VLOOKUP(J1046,J$2:J1045,1,0)=0,"",""),J1046))</f>
        <v/>
      </c>
      <c r="CJ1046" s="22" t="str">
        <f>IF(CI1046="","",(IFERROR(VLOOKUP(MID(CI1046,1,1),$DA$2:DE$28,3,0),0)+IFERROR(VLOOKUP(MID(CI1046,2,1),DA$2:DE$28,4,0),0)+IFERROR(VLOOKUP(MID(CI1046,3,1),DA$2:DE$28,5,0),0)+(ROW(CI1046)/1000000000000)))</f>
        <v/>
      </c>
      <c r="CK1046" s="5"/>
      <c r="CL1046" s="5">
        <v>1045</v>
      </c>
      <c r="CM1046" s="5" t="str">
        <f>IFERROR(VLOOKUP(CL1046,CH$2:CI2122,2,0),"")</f>
        <v/>
      </c>
      <c r="CN1046" s="5"/>
      <c r="CP1046" s="5"/>
      <c r="DG1046" s="5" t="e">
        <f>IF(REPORTE!AH$2="si",IF(C1046=VALUE(REPORTE!C$22),IF(SUM(DG1047:DG$1993),CONCATENATE(INT(B1046),", "),INT(B1046)),""),IF(C1046=VALUE(REPORTE!C$21),IF(SUM(DG1047:DG$1993),CONCATENATE(INT(B1046),", "),INT(B1046)),""))</f>
        <v>#VALUE!</v>
      </c>
      <c r="DK1046" s="5"/>
      <c r="DL1046" s="5"/>
      <c r="DM1046" s="5"/>
      <c r="DN1046" s="5"/>
    </row>
    <row r="1047" spans="1:118" x14ac:dyDescent="0.25">
      <c r="A1047" s="4" t="str">
        <f t="shared" ca="1" si="197"/>
        <v/>
      </c>
      <c r="B1047" s="3"/>
      <c r="D1047" s="1" t="str">
        <f>IFERROR(INDEX('padron cfe'!B:B,MATCH(DATOS!C1047,'padron cfe'!A:A,0),1),"")</f>
        <v/>
      </c>
      <c r="H1047" s="5" t="str">
        <f>IF(F1047="","",IFERROR(CONCATENATE("PEUA",VLOOKUP(ESTADO,REPORTE!AV$2:AW$33,2,0),DIDTRITO_FORM,CADER_FORM,IFERROR(INDEX(BS:BS,MATCH(DAY(F1047),BR:BR,0),1),DAY(F1047)),IFERROR(INDEX(BS:BS,MATCH(MONTH(F1047),BR:BR,0),1),MONTH(F1047)),YEAR(F1047),G1047),""))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196"/>
        <v/>
      </c>
      <c r="S1047"/>
      <c r="T1047" s="2" t="str">
        <f>IFERROR(INDEX('padron cfe'!D:D,MATCH(DATOS!C1047,'padron cfe'!A:A,0),1),"")</f>
        <v/>
      </c>
      <c r="Y1047" s="3"/>
      <c r="AA1047" s="4" t="str">
        <f t="shared" si="198"/>
        <v/>
      </c>
      <c r="AE1047" s="2" t="str">
        <f>IFERROR(IF(INDEX(AE$1:AE1046,MATCH(J1047,J$1:J1046,0),1)=0,"",INDEX(AE$1:AE1046,MATCH(J1047,J$1:J1046,0),1)),"")</f>
        <v/>
      </c>
      <c r="AF1047" s="2" t="str">
        <f>IFERROR(IF(INDEX(AF$1:AF1046,MATCH(J1047,J$1:J1046,0),1)=0,"",INDEX(AF$1:AF1046,MATCH(J1047,J$1:J1046,0),1)),"")</f>
        <v/>
      </c>
      <c r="AG1047" s="2" t="str">
        <f>IFERROR(IF(INDEX(AG$1:AG1046,MATCH(J1047,J$1:J1046,0),1)=0,"",INDEX(AG$1:AG1046,MATCH(J1047,J$1:J1046,0),1)),"")</f>
        <v/>
      </c>
      <c r="AU1047" s="7"/>
      <c r="AW1047" s="66"/>
      <c r="AX1047" s="66"/>
      <c r="AY1047" s="66"/>
      <c r="AZ1047" s="78"/>
      <c r="BA1047" s="66"/>
      <c r="BB1047" s="66"/>
      <c r="BC1047" s="4"/>
      <c r="BD1047" s="69"/>
      <c r="BG1047" s="9"/>
      <c r="BM1047" s="7" t="str">
        <f t="shared" ca="1" si="199"/>
        <v/>
      </c>
      <c r="BN1047" s="75" t="str">
        <f t="shared" si="200"/>
        <v/>
      </c>
      <c r="BO1047" s="75" t="str">
        <f t="shared" si="201"/>
        <v/>
      </c>
      <c r="BT1047" s="5"/>
      <c r="BU1047" s="4" t="str">
        <f>IF(IFERROR(VLOOKUP(C1047,C1048:C$1993,1,0),"")="","",COUNTIF(C:C,C1047))</f>
        <v/>
      </c>
      <c r="BW1047" s="5"/>
      <c r="BX1047" s="5"/>
      <c r="BY1047" s="5" t="str">
        <f>IF(B1047="","",IF(BU1047="",1+(MAX(BY$2:BY1046)),""))</f>
        <v/>
      </c>
      <c r="BZ1047" s="5" t="str">
        <f t="shared" si="202"/>
        <v/>
      </c>
      <c r="CA1047" s="5" t="str">
        <f t="shared" si="203"/>
        <v/>
      </c>
      <c r="CB1047" s="14" t="str">
        <f t="shared" si="204"/>
        <v/>
      </c>
      <c r="CC1047" s="25"/>
      <c r="CE1047" s="5" t="str">
        <f t="shared" si="206"/>
        <v/>
      </c>
      <c r="CG1047" s="5"/>
      <c r="CH1047" s="5" t="str">
        <f t="shared" si="205"/>
        <v/>
      </c>
      <c r="CI1047" s="5" t="str">
        <f>IF(J1047="","",IFERROR(IF(VLOOKUP(J1047,J$2:J1046,1,0)=0,"",""),J1047))</f>
        <v/>
      </c>
      <c r="CJ1047" s="22" t="str">
        <f>IF(CI1047="","",(IFERROR(VLOOKUP(MID(CI1047,1,1),$DA$2:DE$28,3,0),0)+IFERROR(VLOOKUP(MID(CI1047,2,1),DA$2:DE$28,4,0),0)+IFERROR(VLOOKUP(MID(CI1047,3,1),DA$2:DE$28,5,0),0)+(ROW(CI1047)/1000000000000)))</f>
        <v/>
      </c>
      <c r="CK1047" s="5"/>
      <c r="CL1047" s="5">
        <v>1046</v>
      </c>
      <c r="CM1047" s="5" t="str">
        <f>IFERROR(VLOOKUP(CL1047,CH$2:CI2123,2,0),"")</f>
        <v/>
      </c>
      <c r="CN1047" s="5"/>
      <c r="CP1047" s="5"/>
      <c r="DG1047" s="5" t="e">
        <f>IF(REPORTE!AH$2="si",IF(C1047=VALUE(REPORTE!C$22),IF(SUM(DG1048:DG$1993),CONCATENATE(INT(B1047),", "),INT(B1047)),""),IF(C1047=VALUE(REPORTE!C$21),IF(SUM(DG1048:DG$1993),CONCATENATE(INT(B1047),", "),INT(B1047)),""))</f>
        <v>#VALUE!</v>
      </c>
      <c r="DK1047" s="5"/>
      <c r="DL1047" s="5"/>
      <c r="DM1047" s="5"/>
      <c r="DN1047" s="5"/>
    </row>
    <row r="1048" spans="1:118" x14ac:dyDescent="0.25">
      <c r="A1048" s="4" t="str">
        <f t="shared" ca="1" si="197"/>
        <v/>
      </c>
      <c r="B1048" s="3"/>
      <c r="D1048" s="1" t="str">
        <f>IFERROR(INDEX('padron cfe'!B:B,MATCH(DATOS!C1048,'padron cfe'!A:A,0),1),"")</f>
        <v/>
      </c>
      <c r="H1048" s="5" t="str">
        <f>IF(F1048="","",IFERROR(CONCATENATE("PEUA",VLOOKUP(ESTADO,REPORTE!AV$2:AW$33,2,0),DIDTRITO_FORM,CADER_FORM,IFERROR(INDEX(BS:BS,MATCH(DAY(F1048),BR:BR,0),1),DAY(F1048)),IFERROR(INDEX(BS:BS,MATCH(MONTH(F1048),BR:BR,0),1),MONTH(F1048)),YEAR(F1048),G1048),""))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196"/>
        <v/>
      </c>
      <c r="S1048"/>
      <c r="T1048" s="2" t="str">
        <f>IFERROR(INDEX('padron cfe'!D:D,MATCH(DATOS!C1048,'padron cfe'!A:A,0),1),"")</f>
        <v/>
      </c>
      <c r="Y1048" s="3"/>
      <c r="AA1048" s="4" t="str">
        <f t="shared" si="198"/>
        <v/>
      </c>
      <c r="AE1048" s="2" t="str">
        <f>IFERROR(IF(INDEX(AE$1:AE1047,MATCH(J1048,J$1:J1047,0),1)=0,"",INDEX(AE$1:AE1047,MATCH(J1048,J$1:J1047,0),1)),"")</f>
        <v/>
      </c>
      <c r="AF1048" s="2" t="str">
        <f>IFERROR(IF(INDEX(AF$1:AF1047,MATCH(J1048,J$1:J1047,0),1)=0,"",INDEX(AF$1:AF1047,MATCH(J1048,J$1:J1047,0),1)),"")</f>
        <v/>
      </c>
      <c r="AG1048" s="2" t="str">
        <f>IFERROR(IF(INDEX(AG$1:AG1047,MATCH(J1048,J$1:J1047,0),1)=0,"",INDEX(AG$1:AG1047,MATCH(J1048,J$1:J1047,0),1)),"")</f>
        <v/>
      </c>
      <c r="AU1048" s="7"/>
      <c r="AW1048" s="66"/>
      <c r="AX1048" s="66"/>
      <c r="AY1048" s="66"/>
      <c r="AZ1048" s="78"/>
      <c r="BA1048" s="66"/>
      <c r="BB1048" s="66"/>
      <c r="BC1048" s="4"/>
      <c r="BD1048" s="69"/>
      <c r="BG1048" s="9"/>
      <c r="BM1048" s="7" t="str">
        <f t="shared" ca="1" si="199"/>
        <v/>
      </c>
      <c r="BN1048" s="75" t="str">
        <f t="shared" si="200"/>
        <v/>
      </c>
      <c r="BO1048" s="75" t="str">
        <f t="shared" si="201"/>
        <v/>
      </c>
      <c r="BT1048" s="5"/>
      <c r="BU1048" s="4" t="str">
        <f>IF(IFERROR(VLOOKUP(C1048,C1049:C$1993,1,0),"")="","",COUNTIF(C:C,C1048))</f>
        <v/>
      </c>
      <c r="BW1048" s="5"/>
      <c r="BX1048" s="5"/>
      <c r="BY1048" s="5" t="str">
        <f>IF(B1048="","",IF(BU1048="",1+(MAX(BY$2:BY1047)),""))</f>
        <v/>
      </c>
      <c r="BZ1048" s="5" t="str">
        <f t="shared" si="202"/>
        <v/>
      </c>
      <c r="CA1048" s="5" t="str">
        <f t="shared" si="203"/>
        <v/>
      </c>
      <c r="CB1048" s="14" t="str">
        <f t="shared" si="204"/>
        <v/>
      </c>
      <c r="CC1048" s="25"/>
      <c r="CE1048" s="5" t="str">
        <f t="shared" si="206"/>
        <v/>
      </c>
      <c r="CG1048" s="5"/>
      <c r="CH1048" s="5" t="str">
        <f t="shared" si="205"/>
        <v/>
      </c>
      <c r="CI1048" s="5" t="str">
        <f>IF(J1048="","",IFERROR(IF(VLOOKUP(J1048,J$2:J1047,1,0)=0,"",""),J1048))</f>
        <v/>
      </c>
      <c r="CJ1048" s="22" t="str">
        <f>IF(CI1048="","",(IFERROR(VLOOKUP(MID(CI1048,1,1),$DA$2:DE$28,3,0),0)+IFERROR(VLOOKUP(MID(CI1048,2,1),DA$2:DE$28,4,0),0)+IFERROR(VLOOKUP(MID(CI1048,3,1),DA$2:DE$28,5,0),0)+(ROW(CI1048)/1000000000000)))</f>
        <v/>
      </c>
      <c r="CK1048" s="5"/>
      <c r="CL1048" s="5">
        <v>1047</v>
      </c>
      <c r="CM1048" s="5" t="str">
        <f>IFERROR(VLOOKUP(CL1048,CH$2:CI2124,2,0),"")</f>
        <v/>
      </c>
      <c r="CN1048" s="5"/>
      <c r="CP1048" s="5"/>
      <c r="DG1048" s="5" t="e">
        <f>IF(REPORTE!AH$2="si",IF(C1048=VALUE(REPORTE!C$22),IF(SUM(DG1049:DG$1993),CONCATENATE(INT(B1048),", "),INT(B1048)),""),IF(C1048=VALUE(REPORTE!C$21),IF(SUM(DG1049:DG$1993),CONCATENATE(INT(B1048),", "),INT(B1048)),""))</f>
        <v>#VALUE!</v>
      </c>
      <c r="DK1048" s="5"/>
      <c r="DL1048" s="5"/>
      <c r="DM1048" s="5"/>
      <c r="DN1048" s="5"/>
    </row>
    <row r="1049" spans="1:118" x14ac:dyDescent="0.25">
      <c r="A1049" s="4" t="str">
        <f t="shared" ca="1" si="197"/>
        <v/>
      </c>
      <c r="B1049" s="3"/>
      <c r="D1049" s="1" t="str">
        <f>IFERROR(INDEX('padron cfe'!B:B,MATCH(DATOS!C1049,'padron cfe'!A:A,0),1),"")</f>
        <v/>
      </c>
      <c r="H1049" s="5" t="str">
        <f>IF(F1049="","",IFERROR(CONCATENATE("PEUA",VLOOKUP(ESTADO,REPORTE!AV$2:AW$33,2,0),DIDTRITO_FORM,CADER_FORM,IFERROR(INDEX(BS:BS,MATCH(DAY(F1049),BR:BR,0),1),DAY(F1049)),IFERROR(INDEX(BS:BS,MATCH(MONTH(F1049),BR:BR,0),1),MONTH(F1049)),YEAR(F1049),G1049),""))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196"/>
        <v/>
      </c>
      <c r="S1049"/>
      <c r="T1049" s="2" t="str">
        <f>IFERROR(INDEX('padron cfe'!D:D,MATCH(DATOS!C1049,'padron cfe'!A:A,0),1),"")</f>
        <v/>
      </c>
      <c r="Y1049" s="3"/>
      <c r="AA1049" s="4" t="str">
        <f t="shared" si="198"/>
        <v/>
      </c>
      <c r="AE1049" s="2" t="str">
        <f>IFERROR(IF(INDEX(AE$1:AE1048,MATCH(J1049,J$1:J1048,0),1)=0,"",INDEX(AE$1:AE1048,MATCH(J1049,J$1:J1048,0),1)),"")</f>
        <v/>
      </c>
      <c r="AF1049" s="2" t="str">
        <f>IFERROR(IF(INDEX(AF$1:AF1048,MATCH(J1049,J$1:J1048,0),1)=0,"",INDEX(AF$1:AF1048,MATCH(J1049,J$1:J1048,0),1)),"")</f>
        <v/>
      </c>
      <c r="AG1049" s="2" t="str">
        <f>IFERROR(IF(INDEX(AG$1:AG1048,MATCH(J1049,J$1:J1048,0),1)=0,"",INDEX(AG$1:AG1048,MATCH(J1049,J$1:J1048,0),1)),"")</f>
        <v/>
      </c>
      <c r="AU1049" s="7"/>
      <c r="AW1049" s="66"/>
      <c r="AX1049" s="66"/>
      <c r="AY1049" s="66"/>
      <c r="AZ1049" s="78"/>
      <c r="BA1049" s="66"/>
      <c r="BB1049" s="66"/>
      <c r="BC1049" s="4"/>
      <c r="BD1049" s="69"/>
      <c r="BG1049" s="9"/>
      <c r="BM1049" s="7" t="str">
        <f t="shared" ca="1" si="199"/>
        <v/>
      </c>
      <c r="BN1049" s="75" t="str">
        <f t="shared" si="200"/>
        <v/>
      </c>
      <c r="BO1049" s="75" t="str">
        <f t="shared" si="201"/>
        <v/>
      </c>
      <c r="BT1049" s="5"/>
      <c r="BU1049" s="4" t="str">
        <f>IF(IFERROR(VLOOKUP(C1049,C1050:C$1993,1,0),"")="","",COUNTIF(C:C,C1049))</f>
        <v/>
      </c>
      <c r="BW1049" s="5"/>
      <c r="BX1049" s="5"/>
      <c r="BY1049" s="5" t="str">
        <f>IF(B1049="","",IF(BU1049="",1+(MAX(BY$2:BY1048)),""))</f>
        <v/>
      </c>
      <c r="BZ1049" s="5" t="str">
        <f t="shared" si="202"/>
        <v/>
      </c>
      <c r="CA1049" s="5" t="str">
        <f t="shared" si="203"/>
        <v/>
      </c>
      <c r="CB1049" s="14" t="str">
        <f t="shared" si="204"/>
        <v/>
      </c>
      <c r="CC1049" s="25"/>
      <c r="CE1049" s="5" t="str">
        <f t="shared" si="206"/>
        <v/>
      </c>
      <c r="CG1049" s="5"/>
      <c r="CH1049" s="5" t="str">
        <f t="shared" si="205"/>
        <v/>
      </c>
      <c r="CI1049" s="5" t="str">
        <f>IF(J1049="","",IFERROR(IF(VLOOKUP(J1049,J$2:J1048,1,0)=0,"",""),J1049))</f>
        <v/>
      </c>
      <c r="CJ1049" s="22" t="str">
        <f>IF(CI1049="","",(IFERROR(VLOOKUP(MID(CI1049,1,1),$DA$2:DE$28,3,0),0)+IFERROR(VLOOKUP(MID(CI1049,2,1),DA$2:DE$28,4,0),0)+IFERROR(VLOOKUP(MID(CI1049,3,1),DA$2:DE$28,5,0),0)+(ROW(CI1049)/1000000000000)))</f>
        <v/>
      </c>
      <c r="CK1049" s="5"/>
      <c r="CL1049" s="5">
        <v>1048</v>
      </c>
      <c r="CM1049" s="5" t="str">
        <f>IFERROR(VLOOKUP(CL1049,CH$2:CI2125,2,0),"")</f>
        <v/>
      </c>
      <c r="CN1049" s="5"/>
      <c r="CP1049" s="5"/>
      <c r="DG1049" s="5" t="e">
        <f>IF(REPORTE!AH$2="si",IF(C1049=VALUE(REPORTE!C$22),IF(SUM(DG1050:DG$1993),CONCATENATE(INT(B1049),", "),INT(B1049)),""),IF(C1049=VALUE(REPORTE!C$21),IF(SUM(DG1050:DG$1993),CONCATENATE(INT(B1049),", "),INT(B1049)),""))</f>
        <v>#VALUE!</v>
      </c>
      <c r="DK1049" s="5"/>
      <c r="DL1049" s="5"/>
      <c r="DM1049" s="5"/>
      <c r="DN1049" s="5"/>
    </row>
    <row r="1050" spans="1:118" x14ac:dyDescent="0.25">
      <c r="A1050" s="4" t="str">
        <f t="shared" ca="1" si="197"/>
        <v/>
      </c>
      <c r="B1050" s="3"/>
      <c r="D1050" s="1" t="str">
        <f>IFERROR(INDEX('padron cfe'!B:B,MATCH(DATOS!C1050,'padron cfe'!A:A,0),1),"")</f>
        <v/>
      </c>
      <c r="H1050" s="5" t="str">
        <f>IF(F1050="","",IFERROR(CONCATENATE("PEUA",VLOOKUP(ESTADO,REPORTE!AV$2:AW$33,2,0),DIDTRITO_FORM,CADER_FORM,IFERROR(INDEX(BS:BS,MATCH(DAY(F1050),BR:BR,0),1),DAY(F1050)),IFERROR(INDEX(BS:BS,MATCH(MONTH(F1050),BR:BR,0),1),MONTH(F1050)),YEAR(F1050),G1050),""))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196"/>
        <v/>
      </c>
      <c r="S1050"/>
      <c r="T1050" s="2" t="str">
        <f>IFERROR(INDEX('padron cfe'!D:D,MATCH(DATOS!C1050,'padron cfe'!A:A,0),1),"")</f>
        <v/>
      </c>
      <c r="Y1050" s="3"/>
      <c r="AA1050" s="4" t="str">
        <f t="shared" si="198"/>
        <v/>
      </c>
      <c r="AE1050" s="2" t="str">
        <f>IFERROR(IF(INDEX(AE$1:AE1049,MATCH(J1050,J$1:J1049,0),1)=0,"",INDEX(AE$1:AE1049,MATCH(J1050,J$1:J1049,0),1)),"")</f>
        <v/>
      </c>
      <c r="AF1050" s="2" t="str">
        <f>IFERROR(IF(INDEX(AF$1:AF1049,MATCH(J1050,J$1:J1049,0),1)=0,"",INDEX(AF$1:AF1049,MATCH(J1050,J$1:J1049,0),1)),"")</f>
        <v/>
      </c>
      <c r="AG1050" s="2" t="str">
        <f>IFERROR(IF(INDEX(AG$1:AG1049,MATCH(J1050,J$1:J1049,0),1)=0,"",INDEX(AG$1:AG1049,MATCH(J1050,J$1:J1049,0),1)),"")</f>
        <v/>
      </c>
      <c r="AU1050" s="7"/>
      <c r="AW1050" s="66"/>
      <c r="AX1050" s="66"/>
      <c r="AY1050" s="66"/>
      <c r="AZ1050" s="78"/>
      <c r="BA1050" s="66"/>
      <c r="BB1050" s="66"/>
      <c r="BC1050" s="4"/>
      <c r="BD1050" s="69"/>
      <c r="BG1050" s="9"/>
      <c r="BM1050" s="7" t="str">
        <f t="shared" ca="1" si="199"/>
        <v/>
      </c>
      <c r="BN1050" s="75" t="str">
        <f t="shared" si="200"/>
        <v/>
      </c>
      <c r="BO1050" s="75" t="str">
        <f t="shared" si="201"/>
        <v/>
      </c>
      <c r="BT1050" s="5"/>
      <c r="BU1050" s="4" t="str">
        <f>IF(IFERROR(VLOOKUP(C1050,C1051:C$1993,1,0),"")="","",COUNTIF(C:C,C1050))</f>
        <v/>
      </c>
      <c r="BW1050" s="5"/>
      <c r="BX1050" s="5"/>
      <c r="BY1050" s="5" t="str">
        <f>IF(B1050="","",IF(BU1050="",1+(MAX(BY$2:BY1049)),""))</f>
        <v/>
      </c>
      <c r="BZ1050" s="5" t="str">
        <f t="shared" si="202"/>
        <v/>
      </c>
      <c r="CA1050" s="5" t="str">
        <f t="shared" si="203"/>
        <v/>
      </c>
      <c r="CB1050" s="14" t="str">
        <f t="shared" si="204"/>
        <v/>
      </c>
      <c r="CC1050" s="25"/>
      <c r="CE1050" s="5" t="str">
        <f t="shared" si="206"/>
        <v/>
      </c>
      <c r="CG1050" s="5"/>
      <c r="CH1050" s="5" t="str">
        <f t="shared" si="205"/>
        <v/>
      </c>
      <c r="CI1050" s="5" t="str">
        <f>IF(J1050="","",IFERROR(IF(VLOOKUP(J1050,J$2:J1049,1,0)=0,"",""),J1050))</f>
        <v/>
      </c>
      <c r="CJ1050" s="22" t="str">
        <f>IF(CI1050="","",(IFERROR(VLOOKUP(MID(CI1050,1,1),$DA$2:DE$28,3,0),0)+IFERROR(VLOOKUP(MID(CI1050,2,1),DA$2:DE$28,4,0),0)+IFERROR(VLOOKUP(MID(CI1050,3,1),DA$2:DE$28,5,0),0)+(ROW(CI1050)/1000000000000)))</f>
        <v/>
      </c>
      <c r="CK1050" s="5"/>
      <c r="CL1050" s="5">
        <v>1049</v>
      </c>
      <c r="CM1050" s="5" t="str">
        <f>IFERROR(VLOOKUP(CL1050,CH$2:CI2126,2,0),"")</f>
        <v/>
      </c>
      <c r="CN1050" s="5"/>
      <c r="CP1050" s="5"/>
      <c r="DG1050" s="5" t="e">
        <f>IF(REPORTE!AH$2="si",IF(C1050=VALUE(REPORTE!C$22),IF(SUM(DG1051:DG$1993),CONCATENATE(INT(B1050),", "),INT(B1050)),""),IF(C1050=VALUE(REPORTE!C$21),IF(SUM(DG1051:DG$1993),CONCATENATE(INT(B1050),", "),INT(B1050)),""))</f>
        <v>#VALUE!</v>
      </c>
      <c r="DK1050" s="5"/>
      <c r="DL1050" s="5"/>
      <c r="DM1050" s="5"/>
      <c r="DN1050" s="5"/>
    </row>
    <row r="1051" spans="1:118" x14ac:dyDescent="0.25">
      <c r="A1051" s="4" t="str">
        <f t="shared" ca="1" si="197"/>
        <v/>
      </c>
      <c r="B1051" s="3"/>
      <c r="D1051" s="1" t="str">
        <f>IFERROR(INDEX('padron cfe'!B:B,MATCH(DATOS!C1051,'padron cfe'!A:A,0),1),"")</f>
        <v/>
      </c>
      <c r="H1051" s="5" t="str">
        <f>IF(F1051="","",IFERROR(CONCATENATE("PEUA",VLOOKUP(ESTADO,REPORTE!AV$2:AW$33,2,0),DIDTRITO_FORM,CADER_FORM,IFERROR(INDEX(BS:BS,MATCH(DAY(F1051),BR:BR,0),1),DAY(F1051)),IFERROR(INDEX(BS:BS,MATCH(MONTH(F1051),BR:BR,0),1),MONTH(F1051)),YEAR(F1051),G1051),""))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196"/>
        <v/>
      </c>
      <c r="S1051"/>
      <c r="T1051" s="2" t="str">
        <f>IFERROR(INDEX('padron cfe'!D:D,MATCH(DATOS!C1051,'padron cfe'!A:A,0),1),"")</f>
        <v/>
      </c>
      <c r="Y1051" s="3"/>
      <c r="AA1051" s="4" t="str">
        <f t="shared" si="198"/>
        <v/>
      </c>
      <c r="AE1051" s="2" t="str">
        <f>IFERROR(IF(INDEX(AE$1:AE1050,MATCH(J1051,J$1:J1050,0),1)=0,"",INDEX(AE$1:AE1050,MATCH(J1051,J$1:J1050,0),1)),"")</f>
        <v/>
      </c>
      <c r="AF1051" s="2" t="str">
        <f>IFERROR(IF(INDEX(AF$1:AF1050,MATCH(J1051,J$1:J1050,0),1)=0,"",INDEX(AF$1:AF1050,MATCH(J1051,J$1:J1050,0),1)),"")</f>
        <v/>
      </c>
      <c r="AG1051" s="2" t="str">
        <f>IFERROR(IF(INDEX(AG$1:AG1050,MATCH(J1051,J$1:J1050,0),1)=0,"",INDEX(AG$1:AG1050,MATCH(J1051,J$1:J1050,0),1)),"")</f>
        <v/>
      </c>
      <c r="AU1051" s="7"/>
      <c r="AW1051" s="66"/>
      <c r="AX1051" s="66"/>
      <c r="AY1051" s="66"/>
      <c r="AZ1051" s="78"/>
      <c r="BA1051" s="66"/>
      <c r="BB1051" s="66"/>
      <c r="BC1051" s="4"/>
      <c r="BD1051" s="69"/>
      <c r="BG1051" s="9"/>
      <c r="BM1051" s="7" t="str">
        <f t="shared" ca="1" si="199"/>
        <v/>
      </c>
      <c r="BN1051" s="75" t="str">
        <f t="shared" si="200"/>
        <v/>
      </c>
      <c r="BO1051" s="75" t="str">
        <f t="shared" si="201"/>
        <v/>
      </c>
      <c r="BT1051" s="5"/>
      <c r="BU1051" s="4" t="str">
        <f>IF(IFERROR(VLOOKUP(C1051,C1052:C$1993,1,0),"")="","",COUNTIF(C:C,C1051))</f>
        <v/>
      </c>
      <c r="BW1051" s="5"/>
      <c r="BX1051" s="5"/>
      <c r="BY1051" s="5" t="str">
        <f>IF(B1051="","",IF(BU1051="",1+(MAX(BY$2:BY1050)),""))</f>
        <v/>
      </c>
      <c r="BZ1051" s="5" t="str">
        <f t="shared" si="202"/>
        <v/>
      </c>
      <c r="CA1051" s="5" t="str">
        <f t="shared" si="203"/>
        <v/>
      </c>
      <c r="CB1051" s="14" t="str">
        <f t="shared" si="204"/>
        <v/>
      </c>
      <c r="CC1051" s="25"/>
      <c r="CE1051" s="5" t="str">
        <f t="shared" si="206"/>
        <v/>
      </c>
      <c r="CG1051" s="5"/>
      <c r="CH1051" s="5" t="str">
        <f t="shared" si="205"/>
        <v/>
      </c>
      <c r="CI1051" s="5" t="str">
        <f>IF(J1051="","",IFERROR(IF(VLOOKUP(J1051,J$2:J1050,1,0)=0,"",""),J1051))</f>
        <v/>
      </c>
      <c r="CJ1051" s="22" t="str">
        <f>IF(CI1051="","",(IFERROR(VLOOKUP(MID(CI1051,1,1),$DA$2:DE$28,3,0),0)+IFERROR(VLOOKUP(MID(CI1051,2,1),DA$2:DE$28,4,0),0)+IFERROR(VLOOKUP(MID(CI1051,3,1),DA$2:DE$28,5,0),0)+(ROW(CI1051)/1000000000000)))</f>
        <v/>
      </c>
      <c r="CK1051" s="5"/>
      <c r="CL1051" s="5">
        <v>1050</v>
      </c>
      <c r="CM1051" s="5" t="str">
        <f>IFERROR(VLOOKUP(CL1051,CH$2:CI2127,2,0),"")</f>
        <v/>
      </c>
      <c r="CN1051" s="5"/>
      <c r="CP1051" s="5"/>
      <c r="DG1051" s="5" t="e">
        <f>IF(REPORTE!AH$2="si",IF(C1051=VALUE(REPORTE!C$22),IF(SUM(DG1052:DG$1993),CONCATENATE(INT(B1051),", "),INT(B1051)),""),IF(C1051=VALUE(REPORTE!C$21),IF(SUM(DG1052:DG$1993),CONCATENATE(INT(B1051),", "),INT(B1051)),""))</f>
        <v>#VALUE!</v>
      </c>
      <c r="DK1051" s="5"/>
      <c r="DL1051" s="5"/>
      <c r="DM1051" s="5"/>
      <c r="DN1051" s="5"/>
    </row>
    <row r="1052" spans="1:118" x14ac:dyDescent="0.25">
      <c r="A1052" s="4" t="str">
        <f t="shared" ca="1" si="197"/>
        <v/>
      </c>
      <c r="B1052" s="3"/>
      <c r="D1052" s="1" t="str">
        <f>IFERROR(INDEX('padron cfe'!B:B,MATCH(DATOS!C1052,'padron cfe'!A:A,0),1),"")</f>
        <v/>
      </c>
      <c r="H1052" s="5" t="str">
        <f>IF(F1052="","",IFERROR(CONCATENATE("PEUA",VLOOKUP(ESTADO,REPORTE!AV$2:AW$33,2,0),DIDTRITO_FORM,CADER_FORM,IFERROR(INDEX(BS:BS,MATCH(DAY(F1052),BR:BR,0),1),DAY(F1052)),IFERROR(INDEX(BS:BS,MATCH(MONTH(F1052),BR:BR,0),1),MONTH(F1052)),YEAR(F1052),G1052),""))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196"/>
        <v/>
      </c>
      <c r="S1052"/>
      <c r="T1052" s="2" t="str">
        <f>IFERROR(INDEX('padron cfe'!D:D,MATCH(DATOS!C1052,'padron cfe'!A:A,0),1),"")</f>
        <v/>
      </c>
      <c r="Y1052" s="3"/>
      <c r="AA1052" s="4" t="str">
        <f t="shared" si="198"/>
        <v/>
      </c>
      <c r="AE1052" s="2" t="str">
        <f>IFERROR(IF(INDEX(AE$1:AE1051,MATCH(J1052,J$1:J1051,0),1)=0,"",INDEX(AE$1:AE1051,MATCH(J1052,J$1:J1051,0),1)),"")</f>
        <v/>
      </c>
      <c r="AF1052" s="2" t="str">
        <f>IFERROR(IF(INDEX(AF$1:AF1051,MATCH(J1052,J$1:J1051,0),1)=0,"",INDEX(AF$1:AF1051,MATCH(J1052,J$1:J1051,0),1)),"")</f>
        <v/>
      </c>
      <c r="AG1052" s="2" t="str">
        <f>IFERROR(IF(INDEX(AG$1:AG1051,MATCH(J1052,J$1:J1051,0),1)=0,"",INDEX(AG$1:AG1051,MATCH(J1052,J$1:J1051,0),1)),"")</f>
        <v/>
      </c>
      <c r="AU1052" s="7"/>
      <c r="AW1052" s="66"/>
      <c r="AX1052" s="66"/>
      <c r="AY1052" s="66"/>
      <c r="AZ1052" s="78"/>
      <c r="BA1052" s="66"/>
      <c r="BB1052" s="66"/>
      <c r="BC1052" s="4"/>
      <c r="BD1052" s="69"/>
      <c r="BG1052" s="9"/>
      <c r="BM1052" s="7" t="str">
        <f t="shared" ca="1" si="199"/>
        <v/>
      </c>
      <c r="BN1052" s="75" t="str">
        <f t="shared" si="200"/>
        <v/>
      </c>
      <c r="BO1052" s="75" t="str">
        <f t="shared" si="201"/>
        <v/>
      </c>
      <c r="BT1052" s="5"/>
      <c r="BU1052" s="4" t="str">
        <f>IF(IFERROR(VLOOKUP(C1052,C1053:C$1993,1,0),"")="","",COUNTIF(C:C,C1052))</f>
        <v/>
      </c>
      <c r="BW1052" s="5"/>
      <c r="BX1052" s="5"/>
      <c r="BY1052" s="5" t="str">
        <f>IF(B1052="","",IF(BU1052="",1+(MAX(BY$2:BY1051)),""))</f>
        <v/>
      </c>
      <c r="BZ1052" s="5" t="str">
        <f t="shared" si="202"/>
        <v/>
      </c>
      <c r="CA1052" s="5" t="str">
        <f t="shared" si="203"/>
        <v/>
      </c>
      <c r="CB1052" s="14" t="str">
        <f t="shared" si="204"/>
        <v/>
      </c>
      <c r="CC1052" s="25"/>
      <c r="CE1052" s="5" t="str">
        <f t="shared" si="206"/>
        <v/>
      </c>
      <c r="CG1052" s="5"/>
      <c r="CH1052" s="5" t="str">
        <f t="shared" si="205"/>
        <v/>
      </c>
      <c r="CI1052" s="5" t="str">
        <f>IF(J1052="","",IFERROR(IF(VLOOKUP(J1052,J$2:J1051,1,0)=0,"",""),J1052))</f>
        <v/>
      </c>
      <c r="CJ1052" s="22" t="str">
        <f>IF(CI1052="","",(IFERROR(VLOOKUP(MID(CI1052,1,1),$DA$2:DE$28,3,0),0)+IFERROR(VLOOKUP(MID(CI1052,2,1),DA$2:DE$28,4,0),0)+IFERROR(VLOOKUP(MID(CI1052,3,1),DA$2:DE$28,5,0),0)+(ROW(CI1052)/1000000000000)))</f>
        <v/>
      </c>
      <c r="CK1052" s="5"/>
      <c r="CL1052" s="5">
        <v>1051</v>
      </c>
      <c r="CM1052" s="5" t="str">
        <f>IFERROR(VLOOKUP(CL1052,CH$2:CI2128,2,0),"")</f>
        <v/>
      </c>
      <c r="CN1052" s="5"/>
      <c r="CP1052" s="5"/>
      <c r="DG1052" s="5" t="e">
        <f>IF(REPORTE!AH$2="si",IF(C1052=VALUE(REPORTE!C$22),IF(SUM(DG1053:DG$1993),CONCATENATE(INT(B1052),", "),INT(B1052)),""),IF(C1052=VALUE(REPORTE!C$21),IF(SUM(DG1053:DG$1993),CONCATENATE(INT(B1052),", "),INT(B1052)),""))</f>
        <v>#VALUE!</v>
      </c>
      <c r="DH1052" s="5" t="e">
        <f>CONCATENATE(DG1052,DG1053,DG1054,DG1055,DG1056,DG1057,DG1058,DG1059,DG1060,DG1061,DG1062,DG1063,DG1064,DG1065,DG1066,DG1067,DG1068,DG1069,DG1070,DG1071,DG1072,DG1073,DG1074,DG1075,DG1076,DG1077,DG1078,DG1079,DG1080,DG1081,DG1082,DG1083,DG1084,DG1085,DG1086,DG1087,DG1088,DG1089,DG1090,DG1091,DG1092,DG1093)</f>
        <v>#VALUE!</v>
      </c>
      <c r="DK1052" s="5"/>
      <c r="DL1052" s="5"/>
      <c r="DM1052" s="5"/>
      <c r="DN1052" s="5"/>
    </row>
    <row r="1053" spans="1:118" x14ac:dyDescent="0.25">
      <c r="A1053" s="4" t="str">
        <f t="shared" ca="1" si="197"/>
        <v/>
      </c>
      <c r="B1053" s="3"/>
      <c r="D1053" s="1" t="str">
        <f>IFERROR(INDEX('padron cfe'!B:B,MATCH(DATOS!C1053,'padron cfe'!A:A,0),1),"")</f>
        <v/>
      </c>
      <c r="H1053" s="5" t="str">
        <f>IF(F1053="","",IFERROR(CONCATENATE("PEUA",VLOOKUP(ESTADO,REPORTE!AV$2:AW$33,2,0),DIDTRITO_FORM,CADER_FORM,IFERROR(INDEX(BS:BS,MATCH(DAY(F1053),BR:BR,0),1),DAY(F1053)),IFERROR(INDEX(BS:BS,MATCH(MONTH(F1053),BR:BR,0),1),MONTH(F1053)),YEAR(F1053),G1053),""))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196"/>
        <v/>
      </c>
      <c r="S1053"/>
      <c r="T1053" s="2" t="str">
        <f>IFERROR(INDEX('padron cfe'!D:D,MATCH(DATOS!C1053,'padron cfe'!A:A,0),1),"")</f>
        <v/>
      </c>
      <c r="Y1053" s="3"/>
      <c r="AA1053" s="4" t="str">
        <f t="shared" si="198"/>
        <v/>
      </c>
      <c r="AE1053" s="2" t="str">
        <f>IFERROR(IF(INDEX(AE$1:AE1052,MATCH(J1053,J$1:J1052,0),1)=0,"",INDEX(AE$1:AE1052,MATCH(J1053,J$1:J1052,0),1)),"")</f>
        <v/>
      </c>
      <c r="AF1053" s="2" t="str">
        <f>IFERROR(IF(INDEX(AF$1:AF1052,MATCH(J1053,J$1:J1052,0),1)=0,"",INDEX(AF$1:AF1052,MATCH(J1053,J$1:J1052,0),1)),"")</f>
        <v/>
      </c>
      <c r="AG1053" s="2" t="str">
        <f>IFERROR(IF(INDEX(AG$1:AG1052,MATCH(J1053,J$1:J1052,0),1)=0,"",INDEX(AG$1:AG1052,MATCH(J1053,J$1:J1052,0),1)),"")</f>
        <v/>
      </c>
      <c r="AU1053" s="7"/>
      <c r="AW1053" s="66"/>
      <c r="AX1053" s="66"/>
      <c r="AY1053" s="66"/>
      <c r="AZ1053" s="78"/>
      <c r="BA1053" s="66"/>
      <c r="BB1053" s="66"/>
      <c r="BC1053" s="4"/>
      <c r="BD1053" s="69"/>
      <c r="BG1053" s="9"/>
      <c r="BM1053" s="7" t="str">
        <f t="shared" ca="1" si="199"/>
        <v/>
      </c>
      <c r="BN1053" s="75" t="str">
        <f t="shared" si="200"/>
        <v/>
      </c>
      <c r="BO1053" s="75" t="str">
        <f t="shared" si="201"/>
        <v/>
      </c>
      <c r="BT1053" s="5"/>
      <c r="BU1053" s="4" t="str">
        <f>IF(IFERROR(VLOOKUP(C1053,C1054:C$1993,1,0),"")="","",COUNTIF(C:C,C1053))</f>
        <v/>
      </c>
      <c r="BW1053" s="5"/>
      <c r="BX1053" s="5"/>
      <c r="BY1053" s="5" t="str">
        <f>IF(B1053="","",IF(BU1053="",1+(MAX(BY$2:BY1052)),""))</f>
        <v/>
      </c>
      <c r="BZ1053" s="5" t="str">
        <f t="shared" si="202"/>
        <v/>
      </c>
      <c r="CA1053" s="5" t="str">
        <f t="shared" si="203"/>
        <v/>
      </c>
      <c r="CB1053" s="14" t="str">
        <f t="shared" si="204"/>
        <v/>
      </c>
      <c r="CC1053" s="25"/>
      <c r="CE1053" s="5" t="str">
        <f t="shared" si="206"/>
        <v/>
      </c>
      <c r="CG1053" s="5"/>
      <c r="CH1053" s="5" t="str">
        <f t="shared" si="205"/>
        <v/>
      </c>
      <c r="CI1053" s="5" t="str">
        <f>IF(J1053="","",IFERROR(IF(VLOOKUP(J1053,J$2:J1052,1,0)=0,"",""),J1053))</f>
        <v/>
      </c>
      <c r="CJ1053" s="22" t="str">
        <f>IF(CI1053="","",(IFERROR(VLOOKUP(MID(CI1053,1,1),$DA$2:DE$28,3,0),0)+IFERROR(VLOOKUP(MID(CI1053,2,1),DA$2:DE$28,4,0),0)+IFERROR(VLOOKUP(MID(CI1053,3,1),DA$2:DE$28,5,0),0)+(ROW(CI1053)/1000000000000)))</f>
        <v/>
      </c>
      <c r="CK1053" s="5"/>
      <c r="CL1053" s="5">
        <v>1052</v>
      </c>
      <c r="CM1053" s="5" t="str">
        <f>IFERROR(VLOOKUP(CL1053,CH$2:CI2129,2,0),"")</f>
        <v/>
      </c>
      <c r="CN1053" s="5"/>
      <c r="CP1053" s="5"/>
      <c r="DG1053" s="5" t="e">
        <f>IF(REPORTE!AH$2="si",IF(C1053=VALUE(REPORTE!C$22),IF(SUM(DG1054:DG$1993),CONCATENATE(INT(B1053),", "),INT(B1053)),""),IF(C1053=VALUE(REPORTE!C$21),IF(SUM(DG1054:DG$1993),CONCATENATE(INT(B1053),", "),INT(B1053)),""))</f>
        <v>#VALUE!</v>
      </c>
      <c r="DK1053" s="5"/>
      <c r="DL1053" s="5"/>
      <c r="DM1053" s="5"/>
      <c r="DN1053" s="5"/>
    </row>
    <row r="1054" spans="1:118" x14ac:dyDescent="0.25">
      <c r="A1054" s="4" t="str">
        <f t="shared" ca="1" si="197"/>
        <v/>
      </c>
      <c r="B1054" s="3"/>
      <c r="D1054" s="1" t="str">
        <f>IFERROR(INDEX('padron cfe'!B:B,MATCH(DATOS!C1054,'padron cfe'!A:A,0),1),"")</f>
        <v/>
      </c>
      <c r="H1054" s="5" t="str">
        <f>IF(F1054="","",IFERROR(CONCATENATE("PEUA",VLOOKUP(ESTADO,REPORTE!AV$2:AW$33,2,0),DIDTRITO_FORM,CADER_FORM,IFERROR(INDEX(BS:BS,MATCH(DAY(F1054),BR:BR,0),1),DAY(F1054)),IFERROR(INDEX(BS:BS,MATCH(MONTH(F1054),BR:BR,0),1),MONTH(F1054)),YEAR(F1054),G1054),""))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196"/>
        <v/>
      </c>
      <c r="S1054"/>
      <c r="T1054" s="2" t="str">
        <f>IFERROR(INDEX('padron cfe'!D:D,MATCH(DATOS!C1054,'padron cfe'!A:A,0),1),"")</f>
        <v/>
      </c>
      <c r="Y1054" s="3"/>
      <c r="AA1054" s="4" t="str">
        <f t="shared" si="198"/>
        <v/>
      </c>
      <c r="AE1054" s="2" t="str">
        <f>IFERROR(IF(INDEX(AE$1:AE1053,MATCH(J1054,J$1:J1053,0),1)=0,"",INDEX(AE$1:AE1053,MATCH(J1054,J$1:J1053,0),1)),"")</f>
        <v/>
      </c>
      <c r="AF1054" s="2" t="str">
        <f>IFERROR(IF(INDEX(AF$1:AF1053,MATCH(J1054,J$1:J1053,0),1)=0,"",INDEX(AF$1:AF1053,MATCH(J1054,J$1:J1053,0),1)),"")</f>
        <v/>
      </c>
      <c r="AG1054" s="2" t="str">
        <f>IFERROR(IF(INDEX(AG$1:AG1053,MATCH(J1054,J$1:J1053,0),1)=0,"",INDEX(AG$1:AG1053,MATCH(J1054,J$1:J1053,0),1)),"")</f>
        <v/>
      </c>
      <c r="AU1054" s="7"/>
      <c r="AW1054" s="66"/>
      <c r="AX1054" s="66"/>
      <c r="AY1054" s="66"/>
      <c r="AZ1054" s="78"/>
      <c r="BA1054" s="66"/>
      <c r="BB1054" s="66"/>
      <c r="BC1054" s="4"/>
      <c r="BD1054" s="69"/>
      <c r="BG1054" s="9"/>
      <c r="BM1054" s="7" t="str">
        <f t="shared" ca="1" si="199"/>
        <v/>
      </c>
      <c r="BN1054" s="75" t="str">
        <f t="shared" si="200"/>
        <v/>
      </c>
      <c r="BO1054" s="75" t="str">
        <f t="shared" si="201"/>
        <v/>
      </c>
      <c r="BT1054" s="5"/>
      <c r="BU1054" s="4" t="str">
        <f>IF(IFERROR(VLOOKUP(C1054,C1055:C$1993,1,0),"")="","",COUNTIF(C:C,C1054))</f>
        <v/>
      </c>
      <c r="BW1054" s="5"/>
      <c r="BX1054" s="5"/>
      <c r="BY1054" s="5" t="str">
        <f>IF(B1054="","",IF(BU1054="",1+(MAX(BY$2:BY1053)),""))</f>
        <v/>
      </c>
      <c r="BZ1054" s="5" t="str">
        <f t="shared" si="202"/>
        <v/>
      </c>
      <c r="CA1054" s="5" t="str">
        <f t="shared" si="203"/>
        <v/>
      </c>
      <c r="CB1054" s="14" t="str">
        <f t="shared" si="204"/>
        <v/>
      </c>
      <c r="CC1054" s="25"/>
      <c r="CE1054" s="5" t="str">
        <f t="shared" si="206"/>
        <v/>
      </c>
      <c r="CG1054" s="5"/>
      <c r="CH1054" s="5" t="str">
        <f t="shared" si="205"/>
        <v/>
      </c>
      <c r="CI1054" s="5" t="str">
        <f>IF(J1054="","",IFERROR(IF(VLOOKUP(J1054,J$2:J1053,1,0)=0,"",""),J1054))</f>
        <v/>
      </c>
      <c r="CJ1054" s="22" t="str">
        <f>IF(CI1054="","",(IFERROR(VLOOKUP(MID(CI1054,1,1),$DA$2:DE$28,3,0),0)+IFERROR(VLOOKUP(MID(CI1054,2,1),DA$2:DE$28,4,0),0)+IFERROR(VLOOKUP(MID(CI1054,3,1),DA$2:DE$28,5,0),0)+(ROW(CI1054)/1000000000000)))</f>
        <v/>
      </c>
      <c r="CK1054" s="5"/>
      <c r="CL1054" s="5">
        <v>1053</v>
      </c>
      <c r="CM1054" s="5" t="str">
        <f>IFERROR(VLOOKUP(CL1054,CH$2:CI2130,2,0),"")</f>
        <v/>
      </c>
      <c r="CN1054" s="5"/>
      <c r="CP1054" s="5"/>
      <c r="DG1054" s="5" t="e">
        <f>IF(REPORTE!AH$2="si",IF(C1054=VALUE(REPORTE!C$22),IF(SUM(DG1055:DG$1993),CONCATENATE(INT(B1054),", "),INT(B1054)),""),IF(C1054=VALUE(REPORTE!C$21),IF(SUM(DG1055:DG$1993),CONCATENATE(INT(B1054),", "),INT(B1054)),""))</f>
        <v>#VALUE!</v>
      </c>
      <c r="DK1054" s="5"/>
      <c r="DL1054" s="5"/>
      <c r="DM1054" s="5"/>
      <c r="DN1054" s="5"/>
    </row>
    <row r="1055" spans="1:118" x14ac:dyDescent="0.25">
      <c r="A1055" s="4" t="str">
        <f t="shared" ca="1" si="197"/>
        <v/>
      </c>
      <c r="B1055" s="3"/>
      <c r="D1055" s="1" t="str">
        <f>IFERROR(INDEX('padron cfe'!B:B,MATCH(DATOS!C1055,'padron cfe'!A:A,0),1),"")</f>
        <v/>
      </c>
      <c r="H1055" s="5" t="str">
        <f>IF(F1055="","",IFERROR(CONCATENATE("PEUA",VLOOKUP(ESTADO,REPORTE!AV$2:AW$33,2,0),DIDTRITO_FORM,CADER_FORM,IFERROR(INDEX(BS:BS,MATCH(DAY(F1055),BR:BR,0),1),DAY(F1055)),IFERROR(INDEX(BS:BS,MATCH(MONTH(F1055),BR:BR,0),1),MONTH(F1055)),YEAR(F1055),G1055),""))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196"/>
        <v/>
      </c>
      <c r="S1055"/>
      <c r="T1055" s="2" t="str">
        <f>IFERROR(INDEX('padron cfe'!D:D,MATCH(DATOS!C1055,'padron cfe'!A:A,0),1),"")</f>
        <v/>
      </c>
      <c r="Y1055" s="3"/>
      <c r="AA1055" s="4" t="str">
        <f t="shared" si="198"/>
        <v/>
      </c>
      <c r="AE1055" s="2" t="str">
        <f>IFERROR(IF(INDEX(AE$1:AE1054,MATCH(J1055,J$1:J1054,0),1)=0,"",INDEX(AE$1:AE1054,MATCH(J1055,J$1:J1054,0),1)),"")</f>
        <v/>
      </c>
      <c r="AF1055" s="2" t="str">
        <f>IFERROR(IF(INDEX(AF$1:AF1054,MATCH(J1055,J$1:J1054,0),1)=0,"",INDEX(AF$1:AF1054,MATCH(J1055,J$1:J1054,0),1)),"")</f>
        <v/>
      </c>
      <c r="AG1055" s="2" t="str">
        <f>IFERROR(IF(INDEX(AG$1:AG1054,MATCH(J1055,J$1:J1054,0),1)=0,"",INDEX(AG$1:AG1054,MATCH(J1055,J$1:J1054,0),1)),"")</f>
        <v/>
      </c>
      <c r="AU1055" s="7"/>
      <c r="AW1055" s="66"/>
      <c r="AX1055" s="66"/>
      <c r="AY1055" s="66"/>
      <c r="AZ1055" s="78"/>
      <c r="BA1055" s="66"/>
      <c r="BB1055" s="66"/>
      <c r="BC1055" s="4"/>
      <c r="BD1055" s="69"/>
      <c r="BG1055" s="9"/>
      <c r="BM1055" s="7" t="str">
        <f t="shared" ca="1" si="199"/>
        <v/>
      </c>
      <c r="BN1055" s="75" t="str">
        <f t="shared" si="200"/>
        <v/>
      </c>
      <c r="BO1055" s="75" t="str">
        <f t="shared" si="201"/>
        <v/>
      </c>
      <c r="BT1055" s="5"/>
      <c r="BU1055" s="4" t="str">
        <f>IF(IFERROR(VLOOKUP(C1055,C1056:C$1993,1,0),"")="","",COUNTIF(C:C,C1055))</f>
        <v/>
      </c>
      <c r="BW1055" s="5"/>
      <c r="BX1055" s="5"/>
      <c r="BY1055" s="5" t="str">
        <f>IF(B1055="","",IF(BU1055="",1+(MAX(BY$2:BY1054)),""))</f>
        <v/>
      </c>
      <c r="BZ1055" s="5" t="str">
        <f t="shared" si="202"/>
        <v/>
      </c>
      <c r="CA1055" s="5" t="str">
        <f t="shared" si="203"/>
        <v/>
      </c>
      <c r="CB1055" s="14" t="str">
        <f t="shared" si="204"/>
        <v/>
      </c>
      <c r="CC1055" s="25"/>
      <c r="CE1055" s="5" t="str">
        <f t="shared" si="206"/>
        <v/>
      </c>
      <c r="CG1055" s="5"/>
      <c r="CH1055" s="5" t="str">
        <f t="shared" si="205"/>
        <v/>
      </c>
      <c r="CI1055" s="5" t="str">
        <f>IF(J1055="","",IFERROR(IF(VLOOKUP(J1055,J$2:J1054,1,0)=0,"",""),J1055))</f>
        <v/>
      </c>
      <c r="CJ1055" s="22" t="str">
        <f>IF(CI1055="","",(IFERROR(VLOOKUP(MID(CI1055,1,1),$DA$2:DE$28,3,0),0)+IFERROR(VLOOKUP(MID(CI1055,2,1),DA$2:DE$28,4,0),0)+IFERROR(VLOOKUP(MID(CI1055,3,1),DA$2:DE$28,5,0),0)+(ROW(CI1055)/1000000000000)))</f>
        <v/>
      </c>
      <c r="CK1055" s="5"/>
      <c r="CL1055" s="5">
        <v>1054</v>
      </c>
      <c r="CM1055" s="5" t="str">
        <f>IFERROR(VLOOKUP(CL1055,CH$2:CI2131,2,0),"")</f>
        <v/>
      </c>
      <c r="CN1055" s="5"/>
      <c r="CP1055" s="5"/>
      <c r="DG1055" s="5" t="e">
        <f>IF(REPORTE!AH$2="si",IF(C1055=VALUE(REPORTE!C$22),IF(SUM(DG1056:DG$1993),CONCATENATE(INT(B1055),", "),INT(B1055)),""),IF(C1055=VALUE(REPORTE!C$21),IF(SUM(DG1056:DG$1993),CONCATENATE(INT(B1055),", "),INT(B1055)),""))</f>
        <v>#VALUE!</v>
      </c>
      <c r="DK1055" s="5"/>
      <c r="DL1055" s="5"/>
      <c r="DM1055" s="5"/>
      <c r="DN1055" s="5"/>
    </row>
    <row r="1056" spans="1:118" x14ac:dyDescent="0.25">
      <c r="A1056" s="4" t="str">
        <f t="shared" ca="1" si="197"/>
        <v/>
      </c>
      <c r="B1056" s="3"/>
      <c r="D1056" s="1" t="str">
        <f>IFERROR(INDEX('padron cfe'!B:B,MATCH(DATOS!C1056,'padron cfe'!A:A,0),1),"")</f>
        <v/>
      </c>
      <c r="H1056" s="5" t="str">
        <f>IF(F1056="","",IFERROR(CONCATENATE("PEUA",VLOOKUP(ESTADO,REPORTE!AV$2:AW$33,2,0),DIDTRITO_FORM,CADER_FORM,IFERROR(INDEX(BS:BS,MATCH(DAY(F1056),BR:BR,0),1),DAY(F1056)),IFERROR(INDEX(BS:BS,MATCH(MONTH(F1056),BR:BR,0),1),MONTH(F1056)),YEAR(F1056),G1056),""))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196"/>
        <v/>
      </c>
      <c r="S1056"/>
      <c r="T1056" s="2" t="str">
        <f>IFERROR(INDEX('padron cfe'!D:D,MATCH(DATOS!C1056,'padron cfe'!A:A,0),1),"")</f>
        <v/>
      </c>
      <c r="Y1056" s="3"/>
      <c r="AA1056" s="4" t="str">
        <f t="shared" si="198"/>
        <v/>
      </c>
      <c r="AE1056" s="2" t="str">
        <f>IFERROR(IF(INDEX(AE$1:AE1055,MATCH(J1056,J$1:J1055,0),1)=0,"",INDEX(AE$1:AE1055,MATCH(J1056,J$1:J1055,0),1)),"")</f>
        <v/>
      </c>
      <c r="AF1056" s="2" t="str">
        <f>IFERROR(IF(INDEX(AF$1:AF1055,MATCH(J1056,J$1:J1055,0),1)=0,"",INDEX(AF$1:AF1055,MATCH(J1056,J$1:J1055,0),1)),"")</f>
        <v/>
      </c>
      <c r="AG1056" s="2" t="str">
        <f>IFERROR(IF(INDEX(AG$1:AG1055,MATCH(J1056,J$1:J1055,0),1)=0,"",INDEX(AG$1:AG1055,MATCH(J1056,J$1:J1055,0),1)),"")</f>
        <v/>
      </c>
      <c r="AU1056" s="7"/>
      <c r="AW1056" s="66"/>
      <c r="AX1056" s="66"/>
      <c r="AY1056" s="66"/>
      <c r="AZ1056" s="78"/>
      <c r="BA1056" s="66"/>
      <c r="BB1056" s="66"/>
      <c r="BC1056" s="4"/>
      <c r="BD1056" s="69"/>
      <c r="BG1056" s="9"/>
      <c r="BM1056" s="7" t="str">
        <f t="shared" ca="1" si="199"/>
        <v/>
      </c>
      <c r="BN1056" s="75" t="str">
        <f t="shared" si="200"/>
        <v/>
      </c>
      <c r="BO1056" s="75" t="str">
        <f t="shared" si="201"/>
        <v/>
      </c>
      <c r="BT1056" s="5"/>
      <c r="BU1056" s="4" t="str">
        <f>IF(IFERROR(VLOOKUP(C1056,C1057:C$1993,1,0),"")="","",COUNTIF(C:C,C1056))</f>
        <v/>
      </c>
      <c r="BW1056" s="5"/>
      <c r="BX1056" s="5"/>
      <c r="BY1056" s="5" t="str">
        <f>IF(B1056="","",IF(BU1056="",1+(MAX(BY$2:BY1055)),""))</f>
        <v/>
      </c>
      <c r="BZ1056" s="5" t="str">
        <f t="shared" si="202"/>
        <v/>
      </c>
      <c r="CA1056" s="5" t="str">
        <f t="shared" si="203"/>
        <v/>
      </c>
      <c r="CB1056" s="14" t="str">
        <f t="shared" si="204"/>
        <v/>
      </c>
      <c r="CC1056" s="25"/>
      <c r="CE1056" s="5" t="str">
        <f t="shared" si="206"/>
        <v/>
      </c>
      <c r="CG1056" s="5"/>
      <c r="CH1056" s="5" t="str">
        <f t="shared" si="205"/>
        <v/>
      </c>
      <c r="CI1056" s="5" t="str">
        <f>IF(J1056="","",IFERROR(IF(VLOOKUP(J1056,J$2:J1055,1,0)=0,"",""),J1056))</f>
        <v/>
      </c>
      <c r="CJ1056" s="22" t="str">
        <f>IF(CI1056="","",(IFERROR(VLOOKUP(MID(CI1056,1,1),$DA$2:DE$28,3,0),0)+IFERROR(VLOOKUP(MID(CI1056,2,1),DA$2:DE$28,4,0),0)+IFERROR(VLOOKUP(MID(CI1056,3,1),DA$2:DE$28,5,0),0)+(ROW(CI1056)/1000000000000)))</f>
        <v/>
      </c>
      <c r="CK1056" s="5"/>
      <c r="CL1056" s="5">
        <v>1055</v>
      </c>
      <c r="CM1056" s="5" t="str">
        <f>IFERROR(VLOOKUP(CL1056,CH$2:CI2132,2,0),"")</f>
        <v/>
      </c>
      <c r="CN1056" s="5"/>
      <c r="CP1056" s="5"/>
      <c r="DG1056" s="5" t="e">
        <f>IF(REPORTE!AH$2="si",IF(C1056=VALUE(REPORTE!C$22),IF(SUM(DG1057:DG$1993),CONCATENATE(INT(B1056),", "),INT(B1056)),""),IF(C1056=VALUE(REPORTE!C$21),IF(SUM(DG1057:DG$1993),CONCATENATE(INT(B1056),", "),INT(B1056)),""))</f>
        <v>#VALUE!</v>
      </c>
      <c r="DK1056" s="5"/>
      <c r="DL1056" s="5"/>
      <c r="DM1056" s="5"/>
      <c r="DN1056" s="5"/>
    </row>
    <row r="1057" spans="1:118" x14ac:dyDescent="0.25">
      <c r="A1057" s="4" t="str">
        <f t="shared" ca="1" si="197"/>
        <v/>
      </c>
      <c r="B1057" s="3"/>
      <c r="D1057" s="1" t="str">
        <f>IFERROR(INDEX('padron cfe'!B:B,MATCH(DATOS!C1057,'padron cfe'!A:A,0),1),"")</f>
        <v/>
      </c>
      <c r="H1057" s="5" t="str">
        <f>IF(F1057="","",IFERROR(CONCATENATE("PEUA",VLOOKUP(ESTADO,REPORTE!AV$2:AW$33,2,0),DIDTRITO_FORM,CADER_FORM,IFERROR(INDEX(BS:BS,MATCH(DAY(F1057),BR:BR,0),1),DAY(F1057)),IFERROR(INDEX(BS:BS,MATCH(MONTH(F1057),BR:BR,0),1),MONTH(F1057)),YEAR(F1057),G1057),""))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196"/>
        <v/>
      </c>
      <c r="S1057"/>
      <c r="T1057" s="2" t="str">
        <f>IFERROR(INDEX('padron cfe'!D:D,MATCH(DATOS!C1057,'padron cfe'!A:A,0),1),"")</f>
        <v/>
      </c>
      <c r="Y1057" s="3"/>
      <c r="AA1057" s="4" t="str">
        <f t="shared" si="198"/>
        <v/>
      </c>
      <c r="AE1057" s="2" t="str">
        <f>IFERROR(IF(INDEX(AE$1:AE1056,MATCH(J1057,J$1:J1056,0),1)=0,"",INDEX(AE$1:AE1056,MATCH(J1057,J$1:J1056,0),1)),"")</f>
        <v/>
      </c>
      <c r="AF1057" s="2" t="str">
        <f>IFERROR(IF(INDEX(AF$1:AF1056,MATCH(J1057,J$1:J1056,0),1)=0,"",INDEX(AF$1:AF1056,MATCH(J1057,J$1:J1056,0),1)),"")</f>
        <v/>
      </c>
      <c r="AG1057" s="2" t="str">
        <f>IFERROR(IF(INDEX(AG$1:AG1056,MATCH(J1057,J$1:J1056,0),1)=0,"",INDEX(AG$1:AG1056,MATCH(J1057,J$1:J1056,0),1)),"")</f>
        <v/>
      </c>
      <c r="AU1057" s="7"/>
      <c r="AW1057" s="66"/>
      <c r="AX1057" s="66"/>
      <c r="AY1057" s="66"/>
      <c r="AZ1057" s="78"/>
      <c r="BA1057" s="66"/>
      <c r="BB1057" s="66"/>
      <c r="BC1057" s="4"/>
      <c r="BD1057" s="69"/>
      <c r="BG1057" s="9"/>
      <c r="BM1057" s="7" t="str">
        <f t="shared" ca="1" si="199"/>
        <v/>
      </c>
      <c r="BN1057" s="75" t="str">
        <f t="shared" si="200"/>
        <v/>
      </c>
      <c r="BO1057" s="75" t="str">
        <f t="shared" si="201"/>
        <v/>
      </c>
      <c r="BT1057" s="5"/>
      <c r="BU1057" s="4" t="str">
        <f>IF(IFERROR(VLOOKUP(C1057,C1058:C$1993,1,0),"")="","",COUNTIF(C:C,C1057))</f>
        <v/>
      </c>
      <c r="BW1057" s="5"/>
      <c r="BX1057" s="5"/>
      <c r="BY1057" s="5" t="str">
        <f>IF(B1057="","",IF(BU1057="",1+(MAX(BY$2:BY1056)),""))</f>
        <v/>
      </c>
      <c r="BZ1057" s="5" t="str">
        <f t="shared" si="202"/>
        <v/>
      </c>
      <c r="CA1057" s="5" t="str">
        <f t="shared" si="203"/>
        <v/>
      </c>
      <c r="CB1057" s="14" t="str">
        <f t="shared" si="204"/>
        <v/>
      </c>
      <c r="CC1057" s="25"/>
      <c r="CE1057" s="5" t="str">
        <f t="shared" si="206"/>
        <v/>
      </c>
      <c r="CG1057" s="5"/>
      <c r="CH1057" s="5" t="str">
        <f t="shared" si="205"/>
        <v/>
      </c>
      <c r="CI1057" s="5" t="str">
        <f>IF(J1057="","",IFERROR(IF(VLOOKUP(J1057,J$2:J1056,1,0)=0,"",""),J1057))</f>
        <v/>
      </c>
      <c r="CJ1057" s="22" t="str">
        <f>IF(CI1057="","",(IFERROR(VLOOKUP(MID(CI1057,1,1),$DA$2:DE$28,3,0),0)+IFERROR(VLOOKUP(MID(CI1057,2,1),DA$2:DE$28,4,0),0)+IFERROR(VLOOKUP(MID(CI1057,3,1),DA$2:DE$28,5,0),0)+(ROW(CI1057)/1000000000000)))</f>
        <v/>
      </c>
      <c r="CK1057" s="5"/>
      <c r="CL1057" s="5">
        <v>1056</v>
      </c>
      <c r="CM1057" s="5" t="str">
        <f>IFERROR(VLOOKUP(CL1057,CH$2:CI2133,2,0),"")</f>
        <v/>
      </c>
      <c r="CN1057" s="5"/>
      <c r="CP1057" s="5"/>
      <c r="DG1057" s="5" t="e">
        <f>IF(REPORTE!AH$2="si",IF(C1057=VALUE(REPORTE!C$22),IF(SUM(DG1058:DG$1993),CONCATENATE(INT(B1057),", "),INT(B1057)),""),IF(C1057=VALUE(REPORTE!C$21),IF(SUM(DG1058:DG$1993),CONCATENATE(INT(B1057),", "),INT(B1057)),""))</f>
        <v>#VALUE!</v>
      </c>
      <c r="DK1057" s="5"/>
      <c r="DL1057" s="5"/>
      <c r="DM1057" s="5"/>
      <c r="DN1057" s="5"/>
    </row>
    <row r="1058" spans="1:118" x14ac:dyDescent="0.25">
      <c r="A1058" s="4" t="str">
        <f t="shared" ca="1" si="197"/>
        <v/>
      </c>
      <c r="B1058" s="3"/>
      <c r="D1058" s="1" t="str">
        <f>IFERROR(INDEX('padron cfe'!B:B,MATCH(DATOS!C1058,'padron cfe'!A:A,0),1),"")</f>
        <v/>
      </c>
      <c r="H1058" s="5" t="str">
        <f>IF(F1058="","",IFERROR(CONCATENATE("PEUA",VLOOKUP(ESTADO,REPORTE!AV$2:AW$33,2,0),DIDTRITO_FORM,CADER_FORM,IFERROR(INDEX(BS:BS,MATCH(DAY(F1058),BR:BR,0),1),DAY(F1058)),IFERROR(INDEX(BS:BS,MATCH(MONTH(F1058),BR:BR,0),1),MONTH(F1058)),YEAR(F1058),G1058),""))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196"/>
        <v/>
      </c>
      <c r="S1058"/>
      <c r="T1058" s="2" t="str">
        <f>IFERROR(INDEX('padron cfe'!D:D,MATCH(DATOS!C1058,'padron cfe'!A:A,0),1),"")</f>
        <v/>
      </c>
      <c r="Y1058" s="3"/>
      <c r="AA1058" s="4" t="str">
        <f t="shared" si="198"/>
        <v/>
      </c>
      <c r="AE1058" s="2" t="str">
        <f>IFERROR(IF(INDEX(AE$1:AE1057,MATCH(J1058,J$1:J1057,0),1)=0,"",INDEX(AE$1:AE1057,MATCH(J1058,J$1:J1057,0),1)),"")</f>
        <v/>
      </c>
      <c r="AF1058" s="2" t="str">
        <f>IFERROR(IF(INDEX(AF$1:AF1057,MATCH(J1058,J$1:J1057,0),1)=0,"",INDEX(AF$1:AF1057,MATCH(J1058,J$1:J1057,0),1)),"")</f>
        <v/>
      </c>
      <c r="AG1058" s="2" t="str">
        <f>IFERROR(IF(INDEX(AG$1:AG1057,MATCH(J1058,J$1:J1057,0),1)=0,"",INDEX(AG$1:AG1057,MATCH(J1058,J$1:J1057,0),1)),"")</f>
        <v/>
      </c>
      <c r="AU1058" s="7"/>
      <c r="AW1058" s="66"/>
      <c r="AX1058" s="66"/>
      <c r="AY1058" s="66"/>
      <c r="AZ1058" s="78"/>
      <c r="BA1058" s="66"/>
      <c r="BB1058" s="66"/>
      <c r="BC1058" s="4"/>
      <c r="BD1058" s="69"/>
      <c r="BG1058" s="9"/>
      <c r="BM1058" s="7" t="str">
        <f t="shared" ca="1" si="199"/>
        <v/>
      </c>
      <c r="BN1058" s="75" t="str">
        <f t="shared" si="200"/>
        <v/>
      </c>
      <c r="BO1058" s="75" t="str">
        <f t="shared" si="201"/>
        <v/>
      </c>
      <c r="BT1058" s="5"/>
      <c r="BU1058" s="4" t="str">
        <f>IF(IFERROR(VLOOKUP(C1058,C1059:C$1993,1,0),"")="","",COUNTIF(C:C,C1058))</f>
        <v/>
      </c>
      <c r="BW1058" s="5"/>
      <c r="BX1058" s="5"/>
      <c r="BY1058" s="5" t="str">
        <f>IF(B1058="","",IF(BU1058="",1+(MAX(BY$2:BY1057)),""))</f>
        <v/>
      </c>
      <c r="BZ1058" s="5" t="str">
        <f t="shared" si="202"/>
        <v/>
      </c>
      <c r="CA1058" s="5" t="str">
        <f t="shared" si="203"/>
        <v/>
      </c>
      <c r="CB1058" s="14" t="str">
        <f t="shared" si="204"/>
        <v/>
      </c>
      <c r="CC1058" s="25"/>
      <c r="CE1058" s="5" t="str">
        <f t="shared" si="206"/>
        <v/>
      </c>
      <c r="CG1058" s="5"/>
      <c r="CH1058" s="5" t="str">
        <f t="shared" si="205"/>
        <v/>
      </c>
      <c r="CI1058" s="5" t="str">
        <f>IF(J1058="","",IFERROR(IF(VLOOKUP(J1058,J$2:J1057,1,0)=0,"",""),J1058))</f>
        <v/>
      </c>
      <c r="CJ1058" s="22" t="str">
        <f>IF(CI1058="","",(IFERROR(VLOOKUP(MID(CI1058,1,1),$DA$2:DE$28,3,0),0)+IFERROR(VLOOKUP(MID(CI1058,2,1),DA$2:DE$28,4,0),0)+IFERROR(VLOOKUP(MID(CI1058,3,1),DA$2:DE$28,5,0),0)+(ROW(CI1058)/1000000000000)))</f>
        <v/>
      </c>
      <c r="CK1058" s="5"/>
      <c r="CL1058" s="5">
        <v>1057</v>
      </c>
      <c r="CM1058" s="5" t="str">
        <f>IFERROR(VLOOKUP(CL1058,CH$2:CI2134,2,0),"")</f>
        <v/>
      </c>
      <c r="CN1058" s="5"/>
      <c r="CP1058" s="5"/>
      <c r="DG1058" s="5" t="e">
        <f>IF(REPORTE!AH$2="si",IF(C1058=VALUE(REPORTE!C$22),IF(SUM(DG1059:DG$1993),CONCATENATE(INT(B1058),", "),INT(B1058)),""),IF(C1058=VALUE(REPORTE!C$21),IF(SUM(DG1059:DG$1993),CONCATENATE(INT(B1058),", "),INT(B1058)),""))</f>
        <v>#VALUE!</v>
      </c>
      <c r="DK1058" s="5"/>
      <c r="DL1058" s="5"/>
      <c r="DM1058" s="5"/>
      <c r="DN1058" s="5"/>
    </row>
    <row r="1059" spans="1:118" x14ac:dyDescent="0.25">
      <c r="A1059" s="4" t="str">
        <f t="shared" ca="1" si="197"/>
        <v/>
      </c>
      <c r="B1059" s="3"/>
      <c r="D1059" s="1" t="str">
        <f>IFERROR(INDEX('padron cfe'!B:B,MATCH(DATOS!C1059,'padron cfe'!A:A,0),1),"")</f>
        <v/>
      </c>
      <c r="H1059" s="5" t="str">
        <f>IF(F1059="","",IFERROR(CONCATENATE("PEUA",VLOOKUP(ESTADO,REPORTE!AV$2:AW$33,2,0),DIDTRITO_FORM,CADER_FORM,IFERROR(INDEX(BS:BS,MATCH(DAY(F1059),BR:BR,0),1),DAY(F1059)),IFERROR(INDEX(BS:BS,MATCH(MONTH(F1059),BR:BR,0),1),MONTH(F1059)),YEAR(F1059),G1059),""))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196"/>
        <v/>
      </c>
      <c r="S1059"/>
      <c r="T1059" s="2" t="str">
        <f>IFERROR(INDEX('padron cfe'!D:D,MATCH(DATOS!C1059,'padron cfe'!A:A,0),1),"")</f>
        <v/>
      </c>
      <c r="Y1059" s="3"/>
      <c r="AA1059" s="4" t="str">
        <f t="shared" si="198"/>
        <v/>
      </c>
      <c r="AE1059" s="2" t="str">
        <f>IFERROR(IF(INDEX(AE$1:AE1058,MATCH(J1059,J$1:J1058,0),1)=0,"",INDEX(AE$1:AE1058,MATCH(J1059,J$1:J1058,0),1)),"")</f>
        <v/>
      </c>
      <c r="AF1059" s="2" t="str">
        <f>IFERROR(IF(INDEX(AF$1:AF1058,MATCH(J1059,J$1:J1058,0),1)=0,"",INDEX(AF$1:AF1058,MATCH(J1059,J$1:J1058,0),1)),"")</f>
        <v/>
      </c>
      <c r="AG1059" s="2" t="str">
        <f>IFERROR(IF(INDEX(AG$1:AG1058,MATCH(J1059,J$1:J1058,0),1)=0,"",INDEX(AG$1:AG1058,MATCH(J1059,J$1:J1058,0),1)),"")</f>
        <v/>
      </c>
      <c r="AU1059" s="7"/>
      <c r="AW1059" s="66"/>
      <c r="AX1059" s="66"/>
      <c r="AY1059" s="66"/>
      <c r="AZ1059" s="78"/>
      <c r="BA1059" s="66"/>
      <c r="BB1059" s="66"/>
      <c r="BC1059" s="4"/>
      <c r="BD1059" s="69"/>
      <c r="BG1059" s="9"/>
      <c r="BM1059" s="7" t="str">
        <f t="shared" ca="1" si="199"/>
        <v/>
      </c>
      <c r="BN1059" s="75" t="str">
        <f t="shared" si="200"/>
        <v/>
      </c>
      <c r="BO1059" s="75" t="str">
        <f t="shared" si="201"/>
        <v/>
      </c>
      <c r="BT1059" s="5"/>
      <c r="BU1059" s="4" t="str">
        <f>IF(IFERROR(VLOOKUP(C1059,C1060:C$1993,1,0),"")="","",COUNTIF(C:C,C1059))</f>
        <v/>
      </c>
      <c r="BW1059" s="5"/>
      <c r="BX1059" s="5"/>
      <c r="BY1059" s="5" t="str">
        <f>IF(B1059="","",IF(BU1059="",1+(MAX(BY$2:BY1058)),""))</f>
        <v/>
      </c>
      <c r="BZ1059" s="5" t="str">
        <f t="shared" si="202"/>
        <v/>
      </c>
      <c r="CA1059" s="5" t="str">
        <f t="shared" si="203"/>
        <v/>
      </c>
      <c r="CB1059" s="14" t="str">
        <f t="shared" si="204"/>
        <v/>
      </c>
      <c r="CC1059" s="25"/>
      <c r="CE1059" s="5" t="str">
        <f t="shared" si="206"/>
        <v/>
      </c>
      <c r="CG1059" s="5"/>
      <c r="CH1059" s="5" t="str">
        <f t="shared" si="205"/>
        <v/>
      </c>
      <c r="CI1059" s="5" t="str">
        <f>IF(J1059="","",IFERROR(IF(VLOOKUP(J1059,J$2:J1058,1,0)=0,"",""),J1059))</f>
        <v/>
      </c>
      <c r="CJ1059" s="22" t="str">
        <f>IF(CI1059="","",(IFERROR(VLOOKUP(MID(CI1059,1,1),$DA$2:DE$28,3,0),0)+IFERROR(VLOOKUP(MID(CI1059,2,1),DA$2:DE$28,4,0),0)+IFERROR(VLOOKUP(MID(CI1059,3,1),DA$2:DE$28,5,0),0)+(ROW(CI1059)/1000000000000)))</f>
        <v/>
      </c>
      <c r="CK1059" s="5"/>
      <c r="CL1059" s="5">
        <v>1058</v>
      </c>
      <c r="CM1059" s="5" t="str">
        <f>IFERROR(VLOOKUP(CL1059,CH$2:CI2135,2,0),"")</f>
        <v/>
      </c>
      <c r="CN1059" s="5"/>
      <c r="CP1059" s="5"/>
      <c r="DG1059" s="5" t="e">
        <f>IF(REPORTE!AH$2="si",IF(C1059=VALUE(REPORTE!C$22),IF(SUM(DG1060:DG$1993),CONCATENATE(INT(B1059),", "),INT(B1059)),""),IF(C1059=VALUE(REPORTE!C$21),IF(SUM(DG1060:DG$1993),CONCATENATE(INT(B1059),", "),INT(B1059)),""))</f>
        <v>#VALUE!</v>
      </c>
      <c r="DK1059" s="5"/>
      <c r="DL1059" s="5"/>
      <c r="DM1059" s="5"/>
      <c r="DN1059" s="5"/>
    </row>
    <row r="1060" spans="1:118" x14ac:dyDescent="0.25">
      <c r="A1060" s="4" t="str">
        <f t="shared" ca="1" si="197"/>
        <v/>
      </c>
      <c r="B1060" s="3"/>
      <c r="D1060" s="1" t="str">
        <f>IFERROR(INDEX('padron cfe'!B:B,MATCH(DATOS!C1060,'padron cfe'!A:A,0),1),"")</f>
        <v/>
      </c>
      <c r="H1060" s="5" t="str">
        <f>IF(F1060="","",IFERROR(CONCATENATE("PEUA",VLOOKUP(ESTADO,REPORTE!AV$2:AW$33,2,0),DIDTRITO_FORM,CADER_FORM,IFERROR(INDEX(BS:BS,MATCH(DAY(F1060),BR:BR,0),1),DAY(F1060)),IFERROR(INDEX(BS:BS,MATCH(MONTH(F1060),BR:BR,0),1),MONTH(F1060)),YEAR(F1060),G1060),""))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196"/>
        <v/>
      </c>
      <c r="S1060"/>
      <c r="T1060" s="2" t="str">
        <f>IFERROR(INDEX('padron cfe'!D:D,MATCH(DATOS!C1060,'padron cfe'!A:A,0),1),"")</f>
        <v/>
      </c>
      <c r="Y1060" s="3"/>
      <c r="AA1060" s="4" t="str">
        <f t="shared" si="198"/>
        <v/>
      </c>
      <c r="AE1060" s="2" t="str">
        <f>IFERROR(IF(INDEX(AE$1:AE1059,MATCH(J1060,J$1:J1059,0),1)=0,"",INDEX(AE$1:AE1059,MATCH(J1060,J$1:J1059,0),1)),"")</f>
        <v/>
      </c>
      <c r="AF1060" s="2" t="str">
        <f>IFERROR(IF(INDEX(AF$1:AF1059,MATCH(J1060,J$1:J1059,0),1)=0,"",INDEX(AF$1:AF1059,MATCH(J1060,J$1:J1059,0),1)),"")</f>
        <v/>
      </c>
      <c r="AG1060" s="2" t="str">
        <f>IFERROR(IF(INDEX(AG$1:AG1059,MATCH(J1060,J$1:J1059,0),1)=0,"",INDEX(AG$1:AG1059,MATCH(J1060,J$1:J1059,0),1)),"")</f>
        <v/>
      </c>
      <c r="AU1060" s="7"/>
      <c r="AW1060" s="66"/>
      <c r="AX1060" s="66"/>
      <c r="AY1060" s="66"/>
      <c r="AZ1060" s="78"/>
      <c r="BA1060" s="66"/>
      <c r="BB1060" s="66"/>
      <c r="BC1060" s="4"/>
      <c r="BD1060" s="69"/>
      <c r="BG1060" s="9"/>
      <c r="BM1060" s="7" t="str">
        <f t="shared" ca="1" si="199"/>
        <v/>
      </c>
      <c r="BN1060" s="75" t="str">
        <f t="shared" si="200"/>
        <v/>
      </c>
      <c r="BO1060" s="75" t="str">
        <f t="shared" si="201"/>
        <v/>
      </c>
      <c r="BT1060" s="5"/>
      <c r="BU1060" s="4" t="str">
        <f>IF(IFERROR(VLOOKUP(C1060,C1061:C$1993,1,0),"")="","",COUNTIF(C:C,C1060))</f>
        <v/>
      </c>
      <c r="BW1060" s="5"/>
      <c r="BX1060" s="5"/>
      <c r="BY1060" s="5" t="str">
        <f>IF(B1060="","",IF(BU1060="",1+(MAX(BY$2:BY1059)),""))</f>
        <v/>
      </c>
      <c r="BZ1060" s="5" t="str">
        <f t="shared" si="202"/>
        <v/>
      </c>
      <c r="CA1060" s="5" t="str">
        <f t="shared" si="203"/>
        <v/>
      </c>
      <c r="CB1060" s="14" t="str">
        <f t="shared" si="204"/>
        <v/>
      </c>
      <c r="CC1060" s="25"/>
      <c r="CE1060" s="5" t="str">
        <f t="shared" si="206"/>
        <v/>
      </c>
      <c r="CG1060" s="5"/>
      <c r="CH1060" s="5" t="str">
        <f t="shared" si="205"/>
        <v/>
      </c>
      <c r="CI1060" s="5" t="str">
        <f>IF(J1060="","",IFERROR(IF(VLOOKUP(J1060,J$2:J1059,1,0)=0,"",""),J1060))</f>
        <v/>
      </c>
      <c r="CJ1060" s="22" t="str">
        <f>IF(CI1060="","",(IFERROR(VLOOKUP(MID(CI1060,1,1),$DA$2:DE$28,3,0),0)+IFERROR(VLOOKUP(MID(CI1060,2,1),DA$2:DE$28,4,0),0)+IFERROR(VLOOKUP(MID(CI1060,3,1),DA$2:DE$28,5,0),0)+(ROW(CI1060)/1000000000000)))</f>
        <v/>
      </c>
      <c r="CK1060" s="5"/>
      <c r="CL1060" s="5">
        <v>1059</v>
      </c>
      <c r="CM1060" s="5" t="str">
        <f>IFERROR(VLOOKUP(CL1060,CH$2:CI2136,2,0),"")</f>
        <v/>
      </c>
      <c r="CN1060" s="5"/>
      <c r="CP1060" s="5"/>
      <c r="DG1060" s="5" t="e">
        <f>IF(REPORTE!AH$2="si",IF(C1060=VALUE(REPORTE!C$22),IF(SUM(DG1061:DG$1993),CONCATENATE(INT(B1060),", "),INT(B1060)),""),IF(C1060=VALUE(REPORTE!C$21),IF(SUM(DG1061:DG$1993),CONCATENATE(INT(B1060),", "),INT(B1060)),""))</f>
        <v>#VALUE!</v>
      </c>
      <c r="DK1060" s="5"/>
      <c r="DL1060" s="5"/>
      <c r="DM1060" s="5"/>
      <c r="DN1060" s="5"/>
    </row>
    <row r="1061" spans="1:118" x14ac:dyDescent="0.25">
      <c r="A1061" s="4" t="str">
        <f t="shared" ca="1" si="197"/>
        <v/>
      </c>
      <c r="B1061" s="3"/>
      <c r="D1061" s="1" t="str">
        <f>IFERROR(INDEX('padron cfe'!B:B,MATCH(DATOS!C1061,'padron cfe'!A:A,0),1),"")</f>
        <v/>
      </c>
      <c r="H1061" s="5" t="str">
        <f>IF(F1061="","",IFERROR(CONCATENATE("PEUA",VLOOKUP(ESTADO,REPORTE!AV$2:AW$33,2,0),DIDTRITO_FORM,CADER_FORM,IFERROR(INDEX(BS:BS,MATCH(DAY(F1061),BR:BR,0),1),DAY(F1061)),IFERROR(INDEX(BS:BS,MATCH(MONTH(F1061),BR:BR,0),1),MONTH(F1061)),YEAR(F1061),G1061),""))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196"/>
        <v/>
      </c>
      <c r="S1061"/>
      <c r="T1061" s="2" t="str">
        <f>IFERROR(INDEX('padron cfe'!D:D,MATCH(DATOS!C1061,'padron cfe'!A:A,0),1),"")</f>
        <v/>
      </c>
      <c r="Y1061" s="3"/>
      <c r="AA1061" s="4" t="str">
        <f t="shared" si="198"/>
        <v/>
      </c>
      <c r="AE1061" s="2" t="str">
        <f>IFERROR(IF(INDEX(AE$1:AE1060,MATCH(J1061,J$1:J1060,0),1)=0,"",INDEX(AE$1:AE1060,MATCH(J1061,J$1:J1060,0),1)),"")</f>
        <v/>
      </c>
      <c r="AF1061" s="2" t="str">
        <f>IFERROR(IF(INDEX(AF$1:AF1060,MATCH(J1061,J$1:J1060,0),1)=0,"",INDEX(AF$1:AF1060,MATCH(J1061,J$1:J1060,0),1)),"")</f>
        <v/>
      </c>
      <c r="AG1061" s="2" t="str">
        <f>IFERROR(IF(INDEX(AG$1:AG1060,MATCH(J1061,J$1:J1060,0),1)=0,"",INDEX(AG$1:AG1060,MATCH(J1061,J$1:J1060,0),1)),"")</f>
        <v/>
      </c>
      <c r="AU1061" s="7"/>
      <c r="AW1061" s="66"/>
      <c r="AX1061" s="66"/>
      <c r="AY1061" s="66"/>
      <c r="AZ1061" s="78"/>
      <c r="BA1061" s="66"/>
      <c r="BB1061" s="66"/>
      <c r="BC1061" s="4"/>
      <c r="BD1061" s="69"/>
      <c r="BG1061" s="9"/>
      <c r="BM1061" s="7" t="str">
        <f t="shared" ca="1" si="199"/>
        <v/>
      </c>
      <c r="BN1061" s="75" t="str">
        <f t="shared" si="200"/>
        <v/>
      </c>
      <c r="BO1061" s="75" t="str">
        <f t="shared" si="201"/>
        <v/>
      </c>
      <c r="BT1061" s="5"/>
      <c r="BU1061" s="4" t="str">
        <f>IF(IFERROR(VLOOKUP(C1061,C1062:C$1993,1,0),"")="","",COUNTIF(C:C,C1061))</f>
        <v/>
      </c>
      <c r="BW1061" s="5"/>
      <c r="BX1061" s="5"/>
      <c r="BY1061" s="5" t="str">
        <f>IF(B1061="","",IF(BU1061="",1+(MAX(BY$2:BY1060)),""))</f>
        <v/>
      </c>
      <c r="BZ1061" s="5" t="str">
        <f t="shared" si="202"/>
        <v/>
      </c>
      <c r="CA1061" s="5" t="str">
        <f t="shared" si="203"/>
        <v/>
      </c>
      <c r="CB1061" s="14" t="str">
        <f t="shared" si="204"/>
        <v/>
      </c>
      <c r="CC1061" s="25"/>
      <c r="CE1061" s="5" t="str">
        <f t="shared" si="206"/>
        <v/>
      </c>
      <c r="CG1061" s="5"/>
      <c r="CH1061" s="5" t="str">
        <f t="shared" si="205"/>
        <v/>
      </c>
      <c r="CI1061" s="5" t="str">
        <f>IF(J1061="","",IFERROR(IF(VLOOKUP(J1061,J$2:J1060,1,0)=0,"",""),J1061))</f>
        <v/>
      </c>
      <c r="CJ1061" s="22" t="str">
        <f>IF(CI1061="","",(IFERROR(VLOOKUP(MID(CI1061,1,1),$DA$2:DE$28,3,0),0)+IFERROR(VLOOKUP(MID(CI1061,2,1),DA$2:DE$28,4,0),0)+IFERROR(VLOOKUP(MID(CI1061,3,1),DA$2:DE$28,5,0),0)+(ROW(CI1061)/1000000000000)))</f>
        <v/>
      </c>
      <c r="CK1061" s="5"/>
      <c r="CL1061" s="5">
        <v>1060</v>
      </c>
      <c r="CM1061" s="5" t="str">
        <f>IFERROR(VLOOKUP(CL1061,CH$2:CI2137,2,0),"")</f>
        <v/>
      </c>
      <c r="CN1061" s="5"/>
      <c r="CP1061" s="5"/>
      <c r="DG1061" s="5" t="e">
        <f>IF(REPORTE!AH$2="si",IF(C1061=VALUE(REPORTE!C$22),IF(SUM(DG1062:DG$1993),CONCATENATE(INT(B1061),", "),INT(B1061)),""),IF(C1061=VALUE(REPORTE!C$21),IF(SUM(DG1062:DG$1993),CONCATENATE(INT(B1061),", "),INT(B1061)),""))</f>
        <v>#VALUE!</v>
      </c>
      <c r="DK1061" s="5"/>
      <c r="DL1061" s="5"/>
      <c r="DM1061" s="5"/>
      <c r="DN1061" s="5"/>
    </row>
    <row r="1062" spans="1:118" x14ac:dyDescent="0.25">
      <c r="A1062" s="4" t="str">
        <f t="shared" ca="1" si="197"/>
        <v/>
      </c>
      <c r="B1062" s="3"/>
      <c r="D1062" s="1" t="str">
        <f>IFERROR(INDEX('padron cfe'!B:B,MATCH(DATOS!C1062,'padron cfe'!A:A,0),1),"")</f>
        <v/>
      </c>
      <c r="H1062" s="5" t="str">
        <f>IF(F1062="","",IFERROR(CONCATENATE("PEUA",VLOOKUP(ESTADO,REPORTE!AV$2:AW$33,2,0),DIDTRITO_FORM,CADER_FORM,IFERROR(INDEX(BS:BS,MATCH(DAY(F1062),BR:BR,0),1),DAY(F1062)),IFERROR(INDEX(BS:BS,MATCH(MONTH(F1062),BR:BR,0),1),MONTH(F1062)),YEAR(F1062),G1062),""))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196"/>
        <v/>
      </c>
      <c r="S1062"/>
      <c r="T1062" s="2" t="str">
        <f>IFERROR(INDEX('padron cfe'!D:D,MATCH(DATOS!C1062,'padron cfe'!A:A,0),1),"")</f>
        <v/>
      </c>
      <c r="Y1062" s="3"/>
      <c r="AA1062" s="4" t="str">
        <f t="shared" si="198"/>
        <v/>
      </c>
      <c r="AE1062" s="2" t="str">
        <f>IFERROR(IF(INDEX(AE$1:AE1061,MATCH(J1062,J$1:J1061,0),1)=0,"",INDEX(AE$1:AE1061,MATCH(J1062,J$1:J1061,0),1)),"")</f>
        <v/>
      </c>
      <c r="AF1062" s="2" t="str">
        <f>IFERROR(IF(INDEX(AF$1:AF1061,MATCH(J1062,J$1:J1061,0),1)=0,"",INDEX(AF$1:AF1061,MATCH(J1062,J$1:J1061,0),1)),"")</f>
        <v/>
      </c>
      <c r="AG1062" s="2" t="str">
        <f>IFERROR(IF(INDEX(AG$1:AG1061,MATCH(J1062,J$1:J1061,0),1)=0,"",INDEX(AG$1:AG1061,MATCH(J1062,J$1:J1061,0),1)),"")</f>
        <v/>
      </c>
      <c r="AU1062" s="7"/>
      <c r="AW1062" s="66"/>
      <c r="AX1062" s="66"/>
      <c r="AY1062" s="66"/>
      <c r="AZ1062" s="78"/>
      <c r="BA1062" s="66"/>
      <c r="BB1062" s="66"/>
      <c r="BC1062" s="4"/>
      <c r="BD1062" s="69"/>
      <c r="BG1062" s="9"/>
      <c r="BM1062" s="7" t="str">
        <f t="shared" ca="1" si="199"/>
        <v/>
      </c>
      <c r="BN1062" s="75" t="str">
        <f t="shared" si="200"/>
        <v/>
      </c>
      <c r="BO1062" s="75" t="str">
        <f t="shared" si="201"/>
        <v/>
      </c>
      <c r="BT1062" s="5"/>
      <c r="BU1062" s="4" t="str">
        <f>IF(IFERROR(VLOOKUP(C1062,C1063:C$1993,1,0),"")="","",COUNTIF(C:C,C1062))</f>
        <v/>
      </c>
      <c r="BW1062" s="5"/>
      <c r="BX1062" s="5"/>
      <c r="BY1062" s="5" t="str">
        <f>IF(B1062="","",IF(BU1062="",1+(MAX(BY$2:BY1061)),""))</f>
        <v/>
      </c>
      <c r="BZ1062" s="5" t="str">
        <f t="shared" si="202"/>
        <v/>
      </c>
      <c r="CA1062" s="5" t="str">
        <f t="shared" si="203"/>
        <v/>
      </c>
      <c r="CB1062" s="14" t="str">
        <f t="shared" si="204"/>
        <v/>
      </c>
      <c r="CC1062" s="25"/>
      <c r="CE1062" s="5" t="str">
        <f t="shared" si="206"/>
        <v/>
      </c>
      <c r="CG1062" s="5"/>
      <c r="CH1062" s="5" t="str">
        <f t="shared" si="205"/>
        <v/>
      </c>
      <c r="CI1062" s="5" t="str">
        <f>IF(J1062="","",IFERROR(IF(VLOOKUP(J1062,J$2:J1061,1,0)=0,"",""),J1062))</f>
        <v/>
      </c>
      <c r="CJ1062" s="22" t="str">
        <f>IF(CI1062="","",(IFERROR(VLOOKUP(MID(CI1062,1,1),$DA$2:DE$28,3,0),0)+IFERROR(VLOOKUP(MID(CI1062,2,1),DA$2:DE$28,4,0),0)+IFERROR(VLOOKUP(MID(CI1062,3,1),DA$2:DE$28,5,0),0)+(ROW(CI1062)/1000000000000)))</f>
        <v/>
      </c>
      <c r="CK1062" s="5"/>
      <c r="CL1062" s="5">
        <v>1061</v>
      </c>
      <c r="CM1062" s="5" t="str">
        <f>IFERROR(VLOOKUP(CL1062,CH$2:CI2138,2,0),"")</f>
        <v/>
      </c>
      <c r="CN1062" s="5"/>
      <c r="CP1062" s="5"/>
      <c r="DG1062" s="5" t="e">
        <f>IF(REPORTE!AH$2="si",IF(C1062=VALUE(REPORTE!C$22),IF(SUM(DG1063:DG$1993),CONCATENATE(INT(B1062),", "),INT(B1062)),""),IF(C1062=VALUE(REPORTE!C$21),IF(SUM(DG1063:DG$1993),CONCATENATE(INT(B1062),", "),INT(B1062)),""))</f>
        <v>#VALUE!</v>
      </c>
      <c r="DK1062" s="5"/>
      <c r="DL1062" s="5"/>
      <c r="DM1062" s="5"/>
      <c r="DN1062" s="5"/>
    </row>
    <row r="1063" spans="1:118" x14ac:dyDescent="0.25">
      <c r="A1063" s="4" t="str">
        <f t="shared" ca="1" si="197"/>
        <v/>
      </c>
      <c r="B1063" s="3"/>
      <c r="D1063" s="1" t="str">
        <f>IFERROR(INDEX('padron cfe'!B:B,MATCH(DATOS!C1063,'padron cfe'!A:A,0),1),"")</f>
        <v/>
      </c>
      <c r="H1063" s="5" t="str">
        <f>IF(F1063="","",IFERROR(CONCATENATE("PEUA",VLOOKUP(ESTADO,REPORTE!AV$2:AW$33,2,0),DIDTRITO_FORM,CADER_FORM,IFERROR(INDEX(BS:BS,MATCH(DAY(F1063),BR:BR,0),1),DAY(F1063)),IFERROR(INDEX(BS:BS,MATCH(MONTH(F1063),BR:BR,0),1),MONTH(F1063)),YEAR(F1063),G1063),""))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196"/>
        <v/>
      </c>
      <c r="S1063"/>
      <c r="T1063" s="2" t="str">
        <f>IFERROR(INDEX('padron cfe'!D:D,MATCH(DATOS!C1063,'padron cfe'!A:A,0),1),"")</f>
        <v/>
      </c>
      <c r="Y1063" s="3"/>
      <c r="AA1063" s="4" t="str">
        <f t="shared" si="198"/>
        <v/>
      </c>
      <c r="AE1063" s="2" t="str">
        <f>IFERROR(IF(INDEX(AE$1:AE1062,MATCH(J1063,J$1:J1062,0),1)=0,"",INDEX(AE$1:AE1062,MATCH(J1063,J$1:J1062,0),1)),"")</f>
        <v/>
      </c>
      <c r="AF1063" s="2" t="str">
        <f>IFERROR(IF(INDEX(AF$1:AF1062,MATCH(J1063,J$1:J1062,0),1)=0,"",INDEX(AF$1:AF1062,MATCH(J1063,J$1:J1062,0),1)),"")</f>
        <v/>
      </c>
      <c r="AG1063" s="2" t="str">
        <f>IFERROR(IF(INDEX(AG$1:AG1062,MATCH(J1063,J$1:J1062,0),1)=0,"",INDEX(AG$1:AG1062,MATCH(J1063,J$1:J1062,0),1)),"")</f>
        <v/>
      </c>
      <c r="AU1063" s="7"/>
      <c r="AW1063" s="66"/>
      <c r="AX1063" s="66"/>
      <c r="AY1063" s="66"/>
      <c r="AZ1063" s="78"/>
      <c r="BA1063" s="66"/>
      <c r="BB1063" s="66"/>
      <c r="BC1063" s="4"/>
      <c r="BD1063" s="69"/>
      <c r="BG1063" s="9"/>
      <c r="BM1063" s="7" t="str">
        <f t="shared" ca="1" si="199"/>
        <v/>
      </c>
      <c r="BN1063" s="75" t="str">
        <f t="shared" si="200"/>
        <v/>
      </c>
      <c r="BO1063" s="75" t="str">
        <f t="shared" si="201"/>
        <v/>
      </c>
      <c r="BT1063" s="5"/>
      <c r="BU1063" s="4" t="str">
        <f>IF(IFERROR(VLOOKUP(C1063,C1064:C$1993,1,0),"")="","",COUNTIF(C:C,C1063))</f>
        <v/>
      </c>
      <c r="BW1063" s="5"/>
      <c r="BX1063" s="5"/>
      <c r="BY1063" s="5" t="str">
        <f>IF(B1063="","",IF(BU1063="",1+(MAX(BY$2:BY1062)),""))</f>
        <v/>
      </c>
      <c r="BZ1063" s="5" t="str">
        <f t="shared" si="202"/>
        <v/>
      </c>
      <c r="CA1063" s="5" t="str">
        <f t="shared" si="203"/>
        <v/>
      </c>
      <c r="CB1063" s="14" t="str">
        <f t="shared" si="204"/>
        <v/>
      </c>
      <c r="CC1063" s="25"/>
      <c r="CE1063" s="5" t="str">
        <f t="shared" si="206"/>
        <v/>
      </c>
      <c r="CG1063" s="5"/>
      <c r="CH1063" s="5" t="str">
        <f t="shared" si="205"/>
        <v/>
      </c>
      <c r="CI1063" s="5" t="str">
        <f>IF(J1063="","",IFERROR(IF(VLOOKUP(J1063,J$2:J1062,1,0)=0,"",""),J1063))</f>
        <v/>
      </c>
      <c r="CJ1063" s="22" t="str">
        <f>IF(CI1063="","",(IFERROR(VLOOKUP(MID(CI1063,1,1),$DA$2:DE$28,3,0),0)+IFERROR(VLOOKUP(MID(CI1063,2,1),DA$2:DE$28,4,0),0)+IFERROR(VLOOKUP(MID(CI1063,3,1),DA$2:DE$28,5,0),0)+(ROW(CI1063)/1000000000000)))</f>
        <v/>
      </c>
      <c r="CK1063" s="5"/>
      <c r="CL1063" s="5">
        <v>1062</v>
      </c>
      <c r="CM1063" s="5" t="str">
        <f>IFERROR(VLOOKUP(CL1063,CH$2:CI2139,2,0),"")</f>
        <v/>
      </c>
      <c r="CN1063" s="5"/>
      <c r="CP1063" s="5"/>
      <c r="DG1063" s="5" t="e">
        <f>IF(REPORTE!AH$2="si",IF(C1063=VALUE(REPORTE!C$22),IF(SUM(DG1064:DG$1993),CONCATENATE(INT(B1063),", "),INT(B1063)),""),IF(C1063=VALUE(REPORTE!C$21),IF(SUM(DG1064:DG$1993),CONCATENATE(INT(B1063),", "),INT(B1063)),""))</f>
        <v>#VALUE!</v>
      </c>
      <c r="DK1063" s="5"/>
      <c r="DL1063" s="5"/>
      <c r="DM1063" s="5"/>
      <c r="DN1063" s="5"/>
    </row>
    <row r="1064" spans="1:118" x14ac:dyDescent="0.25">
      <c r="A1064" s="4" t="str">
        <f t="shared" ca="1" si="197"/>
        <v/>
      </c>
      <c r="B1064" s="3"/>
      <c r="D1064" s="1" t="str">
        <f>IFERROR(INDEX('padron cfe'!B:B,MATCH(DATOS!C1064,'padron cfe'!A:A,0),1),"")</f>
        <v/>
      </c>
      <c r="H1064" s="5" t="str">
        <f>IF(F1064="","",IFERROR(CONCATENATE("PEUA",VLOOKUP(ESTADO,REPORTE!AV$2:AW$33,2,0),DIDTRITO_FORM,CADER_FORM,IFERROR(INDEX(BS:BS,MATCH(DAY(F1064),BR:BR,0),1),DAY(F1064)),IFERROR(INDEX(BS:BS,MATCH(MONTH(F1064),BR:BR,0),1),MONTH(F1064)),YEAR(F1064),G1064),""))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196"/>
        <v/>
      </c>
      <c r="S1064"/>
      <c r="T1064" s="2" t="str">
        <f>IFERROR(INDEX('padron cfe'!D:D,MATCH(DATOS!C1064,'padron cfe'!A:A,0),1),"")</f>
        <v/>
      </c>
      <c r="Y1064" s="3"/>
      <c r="AA1064" s="4" t="str">
        <f t="shared" si="198"/>
        <v/>
      </c>
      <c r="AE1064" s="2" t="str">
        <f>IFERROR(IF(INDEX(AE$1:AE1063,MATCH(J1064,J$1:J1063,0),1)=0,"",INDEX(AE$1:AE1063,MATCH(J1064,J$1:J1063,0),1)),"")</f>
        <v/>
      </c>
      <c r="AF1064" s="2" t="str">
        <f>IFERROR(IF(INDEX(AF$1:AF1063,MATCH(J1064,J$1:J1063,0),1)=0,"",INDEX(AF$1:AF1063,MATCH(J1064,J$1:J1063,0),1)),"")</f>
        <v/>
      </c>
      <c r="AG1064" s="2" t="str">
        <f>IFERROR(IF(INDEX(AG$1:AG1063,MATCH(J1064,J$1:J1063,0),1)=0,"",INDEX(AG$1:AG1063,MATCH(J1064,J$1:J1063,0),1)),"")</f>
        <v/>
      </c>
      <c r="AU1064" s="7"/>
      <c r="AW1064" s="66"/>
      <c r="AX1064" s="66"/>
      <c r="AY1064" s="66"/>
      <c r="AZ1064" s="78"/>
      <c r="BA1064" s="66"/>
      <c r="BB1064" s="66"/>
      <c r="BC1064" s="4"/>
      <c r="BD1064" s="69"/>
      <c r="BG1064" s="9"/>
      <c r="BM1064" s="7" t="str">
        <f t="shared" ca="1" si="199"/>
        <v/>
      </c>
      <c r="BN1064" s="75" t="str">
        <f t="shared" si="200"/>
        <v/>
      </c>
      <c r="BO1064" s="75" t="str">
        <f t="shared" si="201"/>
        <v/>
      </c>
      <c r="BT1064" s="5"/>
      <c r="BU1064" s="4" t="str">
        <f>IF(IFERROR(VLOOKUP(C1064,C1065:C$1993,1,0),"")="","",COUNTIF(C:C,C1064))</f>
        <v/>
      </c>
      <c r="BW1064" s="5"/>
      <c r="BX1064" s="5"/>
      <c r="BY1064" s="5" t="str">
        <f>IF(B1064="","",IF(BU1064="",1+(MAX(BY$2:BY1063)),""))</f>
        <v/>
      </c>
      <c r="BZ1064" s="5" t="str">
        <f t="shared" si="202"/>
        <v/>
      </c>
      <c r="CA1064" s="5" t="str">
        <f t="shared" si="203"/>
        <v/>
      </c>
      <c r="CB1064" s="14" t="str">
        <f t="shared" si="204"/>
        <v/>
      </c>
      <c r="CC1064" s="25"/>
      <c r="CE1064" s="5" t="str">
        <f t="shared" si="206"/>
        <v/>
      </c>
      <c r="CG1064" s="5"/>
      <c r="CH1064" s="5" t="str">
        <f t="shared" si="205"/>
        <v/>
      </c>
      <c r="CI1064" s="5" t="str">
        <f>IF(J1064="","",IFERROR(IF(VLOOKUP(J1064,J$2:J1063,1,0)=0,"",""),J1064))</f>
        <v/>
      </c>
      <c r="CJ1064" s="22" t="str">
        <f>IF(CI1064="","",(IFERROR(VLOOKUP(MID(CI1064,1,1),$DA$2:DE$28,3,0),0)+IFERROR(VLOOKUP(MID(CI1064,2,1),DA$2:DE$28,4,0),0)+IFERROR(VLOOKUP(MID(CI1064,3,1),DA$2:DE$28,5,0),0)+(ROW(CI1064)/1000000000000)))</f>
        <v/>
      </c>
      <c r="CK1064" s="5"/>
      <c r="CL1064" s="5">
        <v>1063</v>
      </c>
      <c r="CM1064" s="5" t="str">
        <f>IFERROR(VLOOKUP(CL1064,CH$2:CI2140,2,0),"")</f>
        <v/>
      </c>
      <c r="CN1064" s="5"/>
      <c r="CP1064" s="5"/>
      <c r="DG1064" s="5" t="e">
        <f>IF(REPORTE!AH$2="si",IF(C1064=VALUE(REPORTE!C$22),IF(SUM(DG1065:DG$1993),CONCATENATE(INT(B1064),", "),INT(B1064)),""),IF(C1064=VALUE(REPORTE!C$21),IF(SUM(DG1065:DG$1993),CONCATENATE(INT(B1064),", "),INT(B1064)),""))</f>
        <v>#VALUE!</v>
      </c>
      <c r="DK1064" s="5"/>
      <c r="DL1064" s="5"/>
      <c r="DM1064" s="5"/>
      <c r="DN1064" s="5"/>
    </row>
    <row r="1065" spans="1:118" x14ac:dyDescent="0.25">
      <c r="A1065" s="4" t="str">
        <f t="shared" ca="1" si="197"/>
        <v/>
      </c>
      <c r="B1065" s="3"/>
      <c r="D1065" s="1" t="str">
        <f>IFERROR(INDEX('padron cfe'!B:B,MATCH(DATOS!C1065,'padron cfe'!A:A,0),1),"")</f>
        <v/>
      </c>
      <c r="H1065" s="5" t="str">
        <f>IF(F1065="","",IFERROR(CONCATENATE("PEUA",VLOOKUP(ESTADO,REPORTE!AV$2:AW$33,2,0),DIDTRITO_FORM,CADER_FORM,IFERROR(INDEX(BS:BS,MATCH(DAY(F1065),BR:BR,0),1),DAY(F1065)),IFERROR(INDEX(BS:BS,MATCH(MONTH(F1065),BR:BR,0),1),MONTH(F1065)),YEAR(F1065),G1065),""))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196"/>
        <v/>
      </c>
      <c r="S1065"/>
      <c r="T1065" s="2" t="str">
        <f>IFERROR(INDEX('padron cfe'!D:D,MATCH(DATOS!C1065,'padron cfe'!A:A,0),1),"")</f>
        <v/>
      </c>
      <c r="Y1065" s="3"/>
      <c r="AA1065" s="4" t="str">
        <f t="shared" si="198"/>
        <v/>
      </c>
      <c r="AE1065" s="2" t="str">
        <f>IFERROR(IF(INDEX(AE$1:AE1064,MATCH(J1065,J$1:J1064,0),1)=0,"",INDEX(AE$1:AE1064,MATCH(J1065,J$1:J1064,0),1)),"")</f>
        <v/>
      </c>
      <c r="AF1065" s="2" t="str">
        <f>IFERROR(IF(INDEX(AF$1:AF1064,MATCH(J1065,J$1:J1064,0),1)=0,"",INDEX(AF$1:AF1064,MATCH(J1065,J$1:J1064,0),1)),"")</f>
        <v/>
      </c>
      <c r="AG1065" s="2" t="str">
        <f>IFERROR(IF(INDEX(AG$1:AG1064,MATCH(J1065,J$1:J1064,0),1)=0,"",INDEX(AG$1:AG1064,MATCH(J1065,J$1:J1064,0),1)),"")</f>
        <v/>
      </c>
      <c r="AU1065" s="7"/>
      <c r="AW1065" s="66"/>
      <c r="AX1065" s="66"/>
      <c r="AY1065" s="66"/>
      <c r="AZ1065" s="78"/>
      <c r="BA1065" s="66"/>
      <c r="BB1065" s="66"/>
      <c r="BC1065" s="4"/>
      <c r="BD1065" s="69"/>
      <c r="BG1065" s="9"/>
      <c r="BM1065" s="7" t="str">
        <f t="shared" ca="1" si="199"/>
        <v/>
      </c>
      <c r="BN1065" s="75" t="str">
        <f t="shared" si="200"/>
        <v/>
      </c>
      <c r="BO1065" s="75" t="str">
        <f t="shared" si="201"/>
        <v/>
      </c>
      <c r="BT1065" s="5"/>
      <c r="BU1065" s="4" t="str">
        <f>IF(IFERROR(VLOOKUP(C1065,C1066:C$1993,1,0),"")="","",COUNTIF(C:C,C1065))</f>
        <v/>
      </c>
      <c r="BW1065" s="5"/>
      <c r="BX1065" s="5"/>
      <c r="BY1065" s="5" t="str">
        <f>IF(B1065="","",IF(BU1065="",1+(MAX(BY$2:BY1064)),""))</f>
        <v/>
      </c>
      <c r="BZ1065" s="5" t="str">
        <f t="shared" si="202"/>
        <v/>
      </c>
      <c r="CA1065" s="5" t="str">
        <f t="shared" si="203"/>
        <v/>
      </c>
      <c r="CB1065" s="14" t="str">
        <f t="shared" si="204"/>
        <v/>
      </c>
      <c r="CC1065" s="25"/>
      <c r="CE1065" s="5" t="str">
        <f t="shared" si="206"/>
        <v/>
      </c>
      <c r="CG1065" s="5"/>
      <c r="CH1065" s="5" t="str">
        <f t="shared" si="205"/>
        <v/>
      </c>
      <c r="CI1065" s="5" t="str">
        <f>IF(J1065="","",IFERROR(IF(VLOOKUP(J1065,J$2:J1064,1,0)=0,"",""),J1065))</f>
        <v/>
      </c>
      <c r="CJ1065" s="22" t="str">
        <f>IF(CI1065="","",(IFERROR(VLOOKUP(MID(CI1065,1,1),$DA$2:DE$28,3,0),0)+IFERROR(VLOOKUP(MID(CI1065,2,1),DA$2:DE$28,4,0),0)+IFERROR(VLOOKUP(MID(CI1065,3,1),DA$2:DE$28,5,0),0)+(ROW(CI1065)/1000000000000)))</f>
        <v/>
      </c>
      <c r="CK1065" s="5"/>
      <c r="CL1065" s="5">
        <v>1064</v>
      </c>
      <c r="CM1065" s="5" t="str">
        <f>IFERROR(VLOOKUP(CL1065,CH$2:CI2141,2,0),"")</f>
        <v/>
      </c>
      <c r="CN1065" s="5"/>
      <c r="CP1065" s="5"/>
      <c r="DG1065" s="5" t="e">
        <f>IF(REPORTE!AH$2="si",IF(C1065=VALUE(REPORTE!C$22),IF(SUM(DG1066:DG$1993),CONCATENATE(INT(B1065),", "),INT(B1065)),""),IF(C1065=VALUE(REPORTE!C$21),IF(SUM(DG1066:DG$1993),CONCATENATE(INT(B1065),", "),INT(B1065)),""))</f>
        <v>#VALUE!</v>
      </c>
      <c r="DK1065" s="5"/>
      <c r="DL1065" s="5"/>
      <c r="DM1065" s="5"/>
      <c r="DN1065" s="5"/>
    </row>
    <row r="1066" spans="1:118" x14ac:dyDescent="0.25">
      <c r="A1066" s="4" t="str">
        <f t="shared" ca="1" si="197"/>
        <v/>
      </c>
      <c r="B1066" s="3"/>
      <c r="D1066" s="1" t="str">
        <f>IFERROR(INDEX('padron cfe'!B:B,MATCH(DATOS!C1066,'padron cfe'!A:A,0),1),"")</f>
        <v/>
      </c>
      <c r="H1066" s="5" t="str">
        <f>IF(F1066="","",IFERROR(CONCATENATE("PEUA",VLOOKUP(ESTADO,REPORTE!AV$2:AW$33,2,0),DIDTRITO_FORM,CADER_FORM,IFERROR(INDEX(BS:BS,MATCH(DAY(F1066),BR:BR,0),1),DAY(F1066)),IFERROR(INDEX(BS:BS,MATCH(MONTH(F1066),BR:BR,0),1),MONTH(F1066)),YEAR(F1066),G1066),""))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196"/>
        <v/>
      </c>
      <c r="S1066"/>
      <c r="T1066" s="2" t="str">
        <f>IFERROR(INDEX('padron cfe'!D:D,MATCH(DATOS!C1066,'padron cfe'!A:A,0),1),"")</f>
        <v/>
      </c>
      <c r="Y1066" s="3"/>
      <c r="AA1066" s="4" t="str">
        <f t="shared" si="198"/>
        <v/>
      </c>
      <c r="AE1066" s="2" t="str">
        <f>IFERROR(IF(INDEX(AE$1:AE1065,MATCH(J1066,J$1:J1065,0),1)=0,"",INDEX(AE$1:AE1065,MATCH(J1066,J$1:J1065,0),1)),"")</f>
        <v/>
      </c>
      <c r="AF1066" s="2" t="str">
        <f>IFERROR(IF(INDEX(AF$1:AF1065,MATCH(J1066,J$1:J1065,0),1)=0,"",INDEX(AF$1:AF1065,MATCH(J1066,J$1:J1065,0),1)),"")</f>
        <v/>
      </c>
      <c r="AG1066" s="2" t="str">
        <f>IFERROR(IF(INDEX(AG$1:AG1065,MATCH(J1066,J$1:J1065,0),1)=0,"",INDEX(AG$1:AG1065,MATCH(J1066,J$1:J1065,0),1)),"")</f>
        <v/>
      </c>
      <c r="AU1066" s="7"/>
      <c r="AW1066" s="66"/>
      <c r="AX1066" s="66"/>
      <c r="AY1066" s="66"/>
      <c r="AZ1066" s="78"/>
      <c r="BA1066" s="66"/>
      <c r="BB1066" s="66"/>
      <c r="BC1066" s="4"/>
      <c r="BD1066" s="69"/>
      <c r="BG1066" s="9"/>
      <c r="BM1066" s="7" t="str">
        <f t="shared" ca="1" si="199"/>
        <v/>
      </c>
      <c r="BN1066" s="75" t="str">
        <f t="shared" si="200"/>
        <v/>
      </c>
      <c r="BO1066" s="75" t="str">
        <f t="shared" si="201"/>
        <v/>
      </c>
      <c r="BT1066" s="5"/>
      <c r="BU1066" s="4" t="str">
        <f>IF(IFERROR(VLOOKUP(C1066,C1067:C$1993,1,0),"")="","",COUNTIF(C:C,C1066))</f>
        <v/>
      </c>
      <c r="BW1066" s="5"/>
      <c r="BX1066" s="5"/>
      <c r="BY1066" s="5" t="str">
        <f>IF(B1066="","",IF(BU1066="",1+(MAX(BY$2:BY1065)),""))</f>
        <v/>
      </c>
      <c r="BZ1066" s="5" t="str">
        <f t="shared" si="202"/>
        <v/>
      </c>
      <c r="CA1066" s="5" t="str">
        <f t="shared" si="203"/>
        <v/>
      </c>
      <c r="CB1066" s="14" t="str">
        <f t="shared" si="204"/>
        <v/>
      </c>
      <c r="CC1066" s="25"/>
      <c r="CE1066" s="5" t="str">
        <f t="shared" si="206"/>
        <v/>
      </c>
      <c r="CG1066" s="5"/>
      <c r="CH1066" s="5" t="str">
        <f t="shared" si="205"/>
        <v/>
      </c>
      <c r="CI1066" s="5" t="str">
        <f>IF(J1066="","",IFERROR(IF(VLOOKUP(J1066,J$2:J1065,1,0)=0,"",""),J1066))</f>
        <v/>
      </c>
      <c r="CJ1066" s="22" t="str">
        <f>IF(CI1066="","",(IFERROR(VLOOKUP(MID(CI1066,1,1),$DA$2:DE$28,3,0),0)+IFERROR(VLOOKUP(MID(CI1066,2,1),DA$2:DE$28,4,0),0)+IFERROR(VLOOKUP(MID(CI1066,3,1),DA$2:DE$28,5,0),0)+(ROW(CI1066)/1000000000000)))</f>
        <v/>
      </c>
      <c r="CK1066" s="5"/>
      <c r="CL1066" s="5">
        <v>1065</v>
      </c>
      <c r="CM1066" s="5" t="str">
        <f>IFERROR(VLOOKUP(CL1066,CH$2:CI2142,2,0),"")</f>
        <v/>
      </c>
      <c r="CN1066" s="5"/>
      <c r="CP1066" s="5"/>
      <c r="DG1066" s="5" t="e">
        <f>IF(REPORTE!AH$2="si",IF(C1066=VALUE(REPORTE!C$22),IF(SUM(DG1067:DG$1993),CONCATENATE(INT(B1066),", "),INT(B1066)),""),IF(C1066=VALUE(REPORTE!C$21),IF(SUM(DG1067:DG$1993),CONCATENATE(INT(B1066),", "),INT(B1066)),""))</f>
        <v>#VALUE!</v>
      </c>
      <c r="DK1066" s="5"/>
      <c r="DL1066" s="5"/>
      <c r="DM1066" s="5"/>
      <c r="DN1066" s="5"/>
    </row>
    <row r="1067" spans="1:118" x14ac:dyDescent="0.25">
      <c r="A1067" s="4" t="str">
        <f t="shared" ca="1" si="197"/>
        <v/>
      </c>
      <c r="B1067" s="3"/>
      <c r="D1067" s="1" t="str">
        <f>IFERROR(INDEX('padron cfe'!B:B,MATCH(DATOS!C1067,'padron cfe'!A:A,0),1),"")</f>
        <v/>
      </c>
      <c r="H1067" s="5" t="str">
        <f>IF(F1067="","",IFERROR(CONCATENATE("PEUA",VLOOKUP(ESTADO,REPORTE!AV$2:AW$33,2,0),DIDTRITO_FORM,CADER_FORM,IFERROR(INDEX(BS:BS,MATCH(DAY(F1067),BR:BR,0),1),DAY(F1067)),IFERROR(INDEX(BS:BS,MATCH(MONTH(F1067),BR:BR,0),1),MONTH(F1067)),YEAR(F1067),G1067),""))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196"/>
        <v/>
      </c>
      <c r="S1067"/>
      <c r="T1067" s="2" t="str">
        <f>IFERROR(INDEX('padron cfe'!D:D,MATCH(DATOS!C1067,'padron cfe'!A:A,0),1),"")</f>
        <v/>
      </c>
      <c r="Y1067" s="3"/>
      <c r="AA1067" s="4" t="str">
        <f t="shared" si="198"/>
        <v/>
      </c>
      <c r="AE1067" s="2" t="str">
        <f>IFERROR(IF(INDEX(AE$1:AE1066,MATCH(J1067,J$1:J1066,0),1)=0,"",INDEX(AE$1:AE1066,MATCH(J1067,J$1:J1066,0),1)),"")</f>
        <v/>
      </c>
      <c r="AF1067" s="2" t="str">
        <f>IFERROR(IF(INDEX(AF$1:AF1066,MATCH(J1067,J$1:J1066,0),1)=0,"",INDEX(AF$1:AF1066,MATCH(J1067,J$1:J1066,0),1)),"")</f>
        <v/>
      </c>
      <c r="AG1067" s="2" t="str">
        <f>IFERROR(IF(INDEX(AG$1:AG1066,MATCH(J1067,J$1:J1066,0),1)=0,"",INDEX(AG$1:AG1066,MATCH(J1067,J$1:J1066,0),1)),"")</f>
        <v/>
      </c>
      <c r="AU1067" s="7"/>
      <c r="AW1067" s="66"/>
      <c r="AX1067" s="66"/>
      <c r="AY1067" s="66"/>
      <c r="AZ1067" s="78"/>
      <c r="BA1067" s="66"/>
      <c r="BB1067" s="66"/>
      <c r="BC1067" s="4"/>
      <c r="BD1067" s="69"/>
      <c r="BG1067" s="9"/>
      <c r="BM1067" s="7" t="str">
        <f t="shared" ca="1" si="199"/>
        <v/>
      </c>
      <c r="BN1067" s="75" t="str">
        <f t="shared" si="200"/>
        <v/>
      </c>
      <c r="BO1067" s="75" t="str">
        <f t="shared" si="201"/>
        <v/>
      </c>
      <c r="BT1067" s="5"/>
      <c r="BU1067" s="4" t="str">
        <f>IF(IFERROR(VLOOKUP(C1067,C1068:C$1993,1,0),"")="","",COUNTIF(C:C,C1067))</f>
        <v/>
      </c>
      <c r="BW1067" s="5"/>
      <c r="BX1067" s="5"/>
      <c r="BY1067" s="5" t="str">
        <f>IF(B1067="","",IF(BU1067="",1+(MAX(BY$2:BY1066)),""))</f>
        <v/>
      </c>
      <c r="BZ1067" s="5" t="str">
        <f t="shared" si="202"/>
        <v/>
      </c>
      <c r="CA1067" s="5" t="str">
        <f t="shared" si="203"/>
        <v/>
      </c>
      <c r="CB1067" s="14" t="str">
        <f t="shared" si="204"/>
        <v/>
      </c>
      <c r="CC1067" s="25"/>
      <c r="CE1067" s="5" t="str">
        <f t="shared" si="206"/>
        <v/>
      </c>
      <c r="CG1067" s="5"/>
      <c r="CH1067" s="5" t="str">
        <f t="shared" si="205"/>
        <v/>
      </c>
      <c r="CI1067" s="5" t="str">
        <f>IF(J1067="","",IFERROR(IF(VLOOKUP(J1067,J$2:J1066,1,0)=0,"",""),J1067))</f>
        <v/>
      </c>
      <c r="CJ1067" s="22" t="str">
        <f>IF(CI1067="","",(IFERROR(VLOOKUP(MID(CI1067,1,1),$DA$2:DE$28,3,0),0)+IFERROR(VLOOKUP(MID(CI1067,2,1),DA$2:DE$28,4,0),0)+IFERROR(VLOOKUP(MID(CI1067,3,1),DA$2:DE$28,5,0),0)+(ROW(CI1067)/1000000000000)))</f>
        <v/>
      </c>
      <c r="CK1067" s="5"/>
      <c r="CL1067" s="5">
        <v>1066</v>
      </c>
      <c r="CM1067" s="5" t="str">
        <f>IFERROR(VLOOKUP(CL1067,CH$2:CI2143,2,0),"")</f>
        <v/>
      </c>
      <c r="CN1067" s="5"/>
      <c r="CP1067" s="5"/>
      <c r="DG1067" s="5" t="e">
        <f>IF(REPORTE!AH$2="si",IF(C1067=VALUE(REPORTE!C$22),IF(SUM(DG1068:DG$1993),CONCATENATE(INT(B1067),", "),INT(B1067)),""),IF(C1067=VALUE(REPORTE!C$21),IF(SUM(DG1068:DG$1993),CONCATENATE(INT(B1067),", "),INT(B1067)),""))</f>
        <v>#VALUE!</v>
      </c>
      <c r="DK1067" s="5"/>
      <c r="DL1067" s="5"/>
      <c r="DM1067" s="5"/>
      <c r="DN1067" s="5"/>
    </row>
    <row r="1068" spans="1:118" x14ac:dyDescent="0.25">
      <c r="A1068" s="4" t="str">
        <f t="shared" ca="1" si="197"/>
        <v/>
      </c>
      <c r="B1068" s="3"/>
      <c r="D1068" s="1" t="str">
        <f>IFERROR(INDEX('padron cfe'!B:B,MATCH(DATOS!C1068,'padron cfe'!A:A,0),1),"")</f>
        <v/>
      </c>
      <c r="H1068" s="5" t="str">
        <f>IF(F1068="","",IFERROR(CONCATENATE("PEUA",VLOOKUP(ESTADO,REPORTE!AV$2:AW$33,2,0),DIDTRITO_FORM,CADER_FORM,IFERROR(INDEX(BS:BS,MATCH(DAY(F1068),BR:BR,0),1),DAY(F1068)),IFERROR(INDEX(BS:BS,MATCH(MONTH(F1068),BR:BR,0),1),MONTH(F1068)),YEAR(F1068),G1068),""))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196"/>
        <v/>
      </c>
      <c r="S1068"/>
      <c r="T1068" s="2" t="str">
        <f>IFERROR(INDEX('padron cfe'!D:D,MATCH(DATOS!C1068,'padron cfe'!A:A,0),1),"")</f>
        <v/>
      </c>
      <c r="Y1068" s="3"/>
      <c r="AA1068" s="4" t="str">
        <f t="shared" si="198"/>
        <v/>
      </c>
      <c r="AE1068" s="2" t="str">
        <f>IFERROR(IF(INDEX(AE$1:AE1067,MATCH(J1068,J$1:J1067,0),1)=0,"",INDEX(AE$1:AE1067,MATCH(J1068,J$1:J1067,0),1)),"")</f>
        <v/>
      </c>
      <c r="AF1068" s="2" t="str">
        <f>IFERROR(IF(INDEX(AF$1:AF1067,MATCH(J1068,J$1:J1067,0),1)=0,"",INDEX(AF$1:AF1067,MATCH(J1068,J$1:J1067,0),1)),"")</f>
        <v/>
      </c>
      <c r="AG1068" s="2" t="str">
        <f>IFERROR(IF(INDEX(AG$1:AG1067,MATCH(J1068,J$1:J1067,0),1)=0,"",INDEX(AG$1:AG1067,MATCH(J1068,J$1:J1067,0),1)),"")</f>
        <v/>
      </c>
      <c r="AU1068" s="7"/>
      <c r="AW1068" s="66"/>
      <c r="AX1068" s="66"/>
      <c r="AY1068" s="66"/>
      <c r="AZ1068" s="78"/>
      <c r="BA1068" s="66"/>
      <c r="BB1068" s="66"/>
      <c r="BC1068" s="4"/>
      <c r="BD1068" s="69"/>
      <c r="BG1068" s="9"/>
      <c r="BM1068" s="7" t="str">
        <f t="shared" ca="1" si="199"/>
        <v/>
      </c>
      <c r="BN1068" s="75" t="str">
        <f t="shared" si="200"/>
        <v/>
      </c>
      <c r="BO1068" s="75" t="str">
        <f t="shared" si="201"/>
        <v/>
      </c>
      <c r="BT1068" s="5"/>
      <c r="BU1068" s="4" t="str">
        <f>IF(IFERROR(VLOOKUP(C1068,C1069:C$1993,1,0),"")="","",COUNTIF(C:C,C1068))</f>
        <v/>
      </c>
      <c r="BW1068" s="5"/>
      <c r="BX1068" s="5"/>
      <c r="BY1068" s="5" t="str">
        <f>IF(B1068="","",IF(BU1068="",1+(MAX(BY$2:BY1067)),""))</f>
        <v/>
      </c>
      <c r="BZ1068" s="5" t="str">
        <f t="shared" si="202"/>
        <v/>
      </c>
      <c r="CA1068" s="5" t="str">
        <f t="shared" si="203"/>
        <v/>
      </c>
      <c r="CB1068" s="14" t="str">
        <f t="shared" si="204"/>
        <v/>
      </c>
      <c r="CC1068" s="25"/>
      <c r="CE1068" s="5" t="str">
        <f t="shared" si="206"/>
        <v/>
      </c>
      <c r="CG1068" s="5"/>
      <c r="CH1068" s="5" t="str">
        <f t="shared" si="205"/>
        <v/>
      </c>
      <c r="CI1068" s="5" t="str">
        <f>IF(J1068="","",IFERROR(IF(VLOOKUP(J1068,J$2:J1067,1,0)=0,"",""),J1068))</f>
        <v/>
      </c>
      <c r="CJ1068" s="22" t="str">
        <f>IF(CI1068="","",(IFERROR(VLOOKUP(MID(CI1068,1,1),$DA$2:DE$28,3,0),0)+IFERROR(VLOOKUP(MID(CI1068,2,1),DA$2:DE$28,4,0),0)+IFERROR(VLOOKUP(MID(CI1068,3,1),DA$2:DE$28,5,0),0)+(ROW(CI1068)/1000000000000)))</f>
        <v/>
      </c>
      <c r="CK1068" s="5"/>
      <c r="CL1068" s="5">
        <v>1067</v>
      </c>
      <c r="CM1068" s="5" t="str">
        <f>IFERROR(VLOOKUP(CL1068,CH$2:CI2144,2,0),"")</f>
        <v/>
      </c>
      <c r="CN1068" s="5"/>
      <c r="CP1068" s="5"/>
      <c r="DG1068" s="5" t="e">
        <f>IF(REPORTE!AH$2="si",IF(C1068=VALUE(REPORTE!C$22),IF(SUM(DG1069:DG$1993),CONCATENATE(INT(B1068),", "),INT(B1068)),""),IF(C1068=VALUE(REPORTE!C$21),IF(SUM(DG1069:DG$1993),CONCATENATE(INT(B1068),", "),INT(B1068)),""))</f>
        <v>#VALUE!</v>
      </c>
      <c r="DK1068" s="5"/>
      <c r="DL1068" s="5"/>
      <c r="DM1068" s="5"/>
      <c r="DN1068" s="5"/>
    </row>
    <row r="1069" spans="1:118" x14ac:dyDescent="0.25">
      <c r="A1069" s="4" t="str">
        <f t="shared" ca="1" si="197"/>
        <v/>
      </c>
      <c r="B1069" s="3"/>
      <c r="D1069" s="1" t="str">
        <f>IFERROR(INDEX('padron cfe'!B:B,MATCH(DATOS!C1069,'padron cfe'!A:A,0),1),"")</f>
        <v/>
      </c>
      <c r="H1069" s="5" t="str">
        <f>IF(F1069="","",IFERROR(CONCATENATE("PEUA",VLOOKUP(ESTADO,REPORTE!AV$2:AW$33,2,0),DIDTRITO_FORM,CADER_FORM,IFERROR(INDEX(BS:BS,MATCH(DAY(F1069),BR:BR,0),1),DAY(F1069)),IFERROR(INDEX(BS:BS,MATCH(MONTH(F1069),BR:BR,0),1),MONTH(F1069)),YEAR(F1069),G1069),""))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196"/>
        <v/>
      </c>
      <c r="S1069"/>
      <c r="T1069" s="2" t="str">
        <f>IFERROR(INDEX('padron cfe'!D:D,MATCH(DATOS!C1069,'padron cfe'!A:A,0),1),"")</f>
        <v/>
      </c>
      <c r="Y1069" s="3"/>
      <c r="AA1069" s="4" t="str">
        <f t="shared" si="198"/>
        <v/>
      </c>
      <c r="AE1069" s="2" t="str">
        <f>IFERROR(IF(INDEX(AE$1:AE1068,MATCH(J1069,J$1:J1068,0),1)=0,"",INDEX(AE$1:AE1068,MATCH(J1069,J$1:J1068,0),1)),"")</f>
        <v/>
      </c>
      <c r="AF1069" s="2" t="str">
        <f>IFERROR(IF(INDEX(AF$1:AF1068,MATCH(J1069,J$1:J1068,0),1)=0,"",INDEX(AF$1:AF1068,MATCH(J1069,J$1:J1068,0),1)),"")</f>
        <v/>
      </c>
      <c r="AG1069" s="2" t="str">
        <f>IFERROR(IF(INDEX(AG$1:AG1068,MATCH(J1069,J$1:J1068,0),1)=0,"",INDEX(AG$1:AG1068,MATCH(J1069,J$1:J1068,0),1)),"")</f>
        <v/>
      </c>
      <c r="AU1069" s="7"/>
      <c r="AW1069" s="66"/>
      <c r="AX1069" s="66"/>
      <c r="AY1069" s="66"/>
      <c r="AZ1069" s="78"/>
      <c r="BA1069" s="66"/>
      <c r="BB1069" s="66"/>
      <c r="BC1069" s="4"/>
      <c r="BD1069" s="69"/>
      <c r="BG1069" s="9"/>
      <c r="BM1069" s="7" t="str">
        <f t="shared" ca="1" si="199"/>
        <v/>
      </c>
      <c r="BN1069" s="75" t="str">
        <f t="shared" si="200"/>
        <v/>
      </c>
      <c r="BO1069" s="75" t="str">
        <f t="shared" si="201"/>
        <v/>
      </c>
      <c r="BT1069" s="5"/>
      <c r="BU1069" s="4" t="str">
        <f>IF(IFERROR(VLOOKUP(C1069,C1070:C$1993,1,0),"")="","",COUNTIF(C:C,C1069))</f>
        <v/>
      </c>
      <c r="BW1069" s="5"/>
      <c r="BX1069" s="5"/>
      <c r="BY1069" s="5" t="str">
        <f>IF(B1069="","",IF(BU1069="",1+(MAX(BY$2:BY1068)),""))</f>
        <v/>
      </c>
      <c r="BZ1069" s="5" t="str">
        <f t="shared" si="202"/>
        <v/>
      </c>
      <c r="CA1069" s="5" t="str">
        <f t="shared" si="203"/>
        <v/>
      </c>
      <c r="CB1069" s="14" t="str">
        <f t="shared" si="204"/>
        <v/>
      </c>
      <c r="CC1069" s="25"/>
      <c r="CE1069" s="5" t="str">
        <f t="shared" si="206"/>
        <v/>
      </c>
      <c r="CG1069" s="5"/>
      <c r="CH1069" s="5" t="str">
        <f t="shared" si="205"/>
        <v/>
      </c>
      <c r="CI1069" s="5" t="str">
        <f>IF(J1069="","",IFERROR(IF(VLOOKUP(J1069,J$2:J1068,1,0)=0,"",""),J1069))</f>
        <v/>
      </c>
      <c r="CJ1069" s="22" t="str">
        <f>IF(CI1069="","",(IFERROR(VLOOKUP(MID(CI1069,1,1),$DA$2:DE$28,3,0),0)+IFERROR(VLOOKUP(MID(CI1069,2,1),DA$2:DE$28,4,0),0)+IFERROR(VLOOKUP(MID(CI1069,3,1),DA$2:DE$28,5,0),0)+(ROW(CI1069)/1000000000000)))</f>
        <v/>
      </c>
      <c r="CK1069" s="5"/>
      <c r="CL1069" s="5">
        <v>1068</v>
      </c>
      <c r="CM1069" s="5" t="str">
        <f>IFERROR(VLOOKUP(CL1069,CH$2:CI2145,2,0),"")</f>
        <v/>
      </c>
      <c r="CN1069" s="5"/>
      <c r="CP1069" s="5"/>
      <c r="DG1069" s="5" t="e">
        <f>IF(REPORTE!AH$2="si",IF(C1069=VALUE(REPORTE!C$22),IF(SUM(DG1070:DG$1993),CONCATENATE(INT(B1069),", "),INT(B1069)),""),IF(C1069=VALUE(REPORTE!C$21),IF(SUM(DG1070:DG$1993),CONCATENATE(INT(B1069),", "),INT(B1069)),""))</f>
        <v>#VALUE!</v>
      </c>
      <c r="DK1069" s="5"/>
      <c r="DL1069" s="5"/>
      <c r="DM1069" s="5"/>
      <c r="DN1069" s="5"/>
    </row>
    <row r="1070" spans="1:118" x14ac:dyDescent="0.25">
      <c r="A1070" s="4" t="str">
        <f t="shared" ca="1" si="197"/>
        <v/>
      </c>
      <c r="B1070" s="3"/>
      <c r="D1070" s="1" t="str">
        <f>IFERROR(INDEX('padron cfe'!B:B,MATCH(DATOS!C1070,'padron cfe'!A:A,0),1),"")</f>
        <v/>
      </c>
      <c r="H1070" s="5" t="str">
        <f>IF(F1070="","",IFERROR(CONCATENATE("PEUA",VLOOKUP(ESTADO,REPORTE!AV$2:AW$33,2,0),DIDTRITO_FORM,CADER_FORM,IFERROR(INDEX(BS:BS,MATCH(DAY(F1070),BR:BR,0),1),DAY(F1070)),IFERROR(INDEX(BS:BS,MATCH(MONTH(F1070),BR:BR,0),1),MONTH(F1070)),YEAR(F1070),G1070),""))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196"/>
        <v/>
      </c>
      <c r="S1070"/>
      <c r="T1070" s="2" t="str">
        <f>IFERROR(INDEX('padron cfe'!D:D,MATCH(DATOS!C1070,'padron cfe'!A:A,0),1),"")</f>
        <v/>
      </c>
      <c r="Y1070" s="3"/>
      <c r="AA1070" s="4" t="str">
        <f t="shared" si="198"/>
        <v/>
      </c>
      <c r="AE1070" s="2" t="str">
        <f>IFERROR(IF(INDEX(AE$1:AE1069,MATCH(J1070,J$1:J1069,0),1)=0,"",INDEX(AE$1:AE1069,MATCH(J1070,J$1:J1069,0),1)),"")</f>
        <v/>
      </c>
      <c r="AF1070" s="2" t="str">
        <f>IFERROR(IF(INDEX(AF$1:AF1069,MATCH(J1070,J$1:J1069,0),1)=0,"",INDEX(AF$1:AF1069,MATCH(J1070,J$1:J1069,0),1)),"")</f>
        <v/>
      </c>
      <c r="AG1070" s="2" t="str">
        <f>IFERROR(IF(INDEX(AG$1:AG1069,MATCH(J1070,J$1:J1069,0),1)=0,"",INDEX(AG$1:AG1069,MATCH(J1070,J$1:J1069,0),1)),"")</f>
        <v/>
      </c>
      <c r="AU1070" s="7"/>
      <c r="AW1070" s="66"/>
      <c r="AX1070" s="66"/>
      <c r="AY1070" s="66"/>
      <c r="AZ1070" s="78"/>
      <c r="BA1070" s="66"/>
      <c r="BB1070" s="66"/>
      <c r="BC1070" s="4"/>
      <c r="BD1070" s="69"/>
      <c r="BG1070" s="9"/>
      <c r="BM1070" s="7" t="str">
        <f t="shared" ca="1" si="199"/>
        <v/>
      </c>
      <c r="BN1070" s="75" t="str">
        <f t="shared" si="200"/>
        <v/>
      </c>
      <c r="BO1070" s="75" t="str">
        <f t="shared" si="201"/>
        <v/>
      </c>
      <c r="BT1070" s="5"/>
      <c r="BU1070" s="4" t="str">
        <f>IF(IFERROR(VLOOKUP(C1070,C1071:C$1993,1,0),"")="","",COUNTIF(C:C,C1070))</f>
        <v/>
      </c>
      <c r="BW1070" s="5"/>
      <c r="BX1070" s="5"/>
      <c r="BY1070" s="5" t="str">
        <f>IF(B1070="","",IF(BU1070="",1+(MAX(BY$2:BY1069)),""))</f>
        <v/>
      </c>
      <c r="BZ1070" s="5" t="str">
        <f t="shared" si="202"/>
        <v/>
      </c>
      <c r="CA1070" s="5" t="str">
        <f t="shared" si="203"/>
        <v/>
      </c>
      <c r="CB1070" s="14" t="str">
        <f t="shared" si="204"/>
        <v/>
      </c>
      <c r="CC1070" s="25"/>
      <c r="CE1070" s="5" t="str">
        <f t="shared" si="206"/>
        <v/>
      </c>
      <c r="CG1070" s="5"/>
      <c r="CH1070" s="5" t="str">
        <f t="shared" si="205"/>
        <v/>
      </c>
      <c r="CI1070" s="5" t="str">
        <f>IF(J1070="","",IFERROR(IF(VLOOKUP(J1070,J$2:J1069,1,0)=0,"",""),J1070))</f>
        <v/>
      </c>
      <c r="CJ1070" s="22" t="str">
        <f>IF(CI1070="","",(IFERROR(VLOOKUP(MID(CI1070,1,1),$DA$2:DE$28,3,0),0)+IFERROR(VLOOKUP(MID(CI1070,2,1),DA$2:DE$28,4,0),0)+IFERROR(VLOOKUP(MID(CI1070,3,1),DA$2:DE$28,5,0),0)+(ROW(CI1070)/1000000000000)))</f>
        <v/>
      </c>
      <c r="CK1070" s="5"/>
      <c r="CL1070" s="5">
        <v>1069</v>
      </c>
      <c r="CM1070" s="5" t="str">
        <f>IFERROR(VLOOKUP(CL1070,CH$2:CI2146,2,0),"")</f>
        <v/>
      </c>
      <c r="CN1070" s="5"/>
      <c r="CP1070" s="5"/>
      <c r="DG1070" s="5" t="e">
        <f>IF(REPORTE!AH$2="si",IF(C1070=VALUE(REPORTE!C$22),IF(SUM(DG1071:DG$1993),CONCATENATE(INT(B1070),", "),INT(B1070)),""),IF(C1070=VALUE(REPORTE!C$21),IF(SUM(DG1071:DG$1993),CONCATENATE(INT(B1070),", "),INT(B1070)),""))</f>
        <v>#VALUE!</v>
      </c>
      <c r="DK1070" s="5"/>
      <c r="DL1070" s="5"/>
      <c r="DM1070" s="5"/>
      <c r="DN1070" s="5"/>
    </row>
    <row r="1071" spans="1:118" x14ac:dyDescent="0.25">
      <c r="A1071" s="4" t="str">
        <f t="shared" ca="1" si="197"/>
        <v/>
      </c>
      <c r="B1071" s="3"/>
      <c r="D1071" s="1" t="str">
        <f>IFERROR(INDEX('padron cfe'!B:B,MATCH(DATOS!C1071,'padron cfe'!A:A,0),1),"")</f>
        <v/>
      </c>
      <c r="H1071" s="5" t="str">
        <f>IF(F1071="","",IFERROR(CONCATENATE("PEUA",VLOOKUP(ESTADO,REPORTE!AV$2:AW$33,2,0),DIDTRITO_FORM,CADER_FORM,IFERROR(INDEX(BS:BS,MATCH(DAY(F1071),BR:BR,0),1),DAY(F1071)),IFERROR(INDEX(BS:BS,MATCH(MONTH(F1071),BR:BR,0),1),MONTH(F1071)),YEAR(F1071),G1071),""))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196"/>
        <v/>
      </c>
      <c r="S1071"/>
      <c r="T1071" s="2" t="str">
        <f>IFERROR(INDEX('padron cfe'!D:D,MATCH(DATOS!C1071,'padron cfe'!A:A,0),1),"")</f>
        <v/>
      </c>
      <c r="Y1071" s="3"/>
      <c r="AA1071" s="4" t="str">
        <f t="shared" si="198"/>
        <v/>
      </c>
      <c r="AE1071" s="2" t="str">
        <f>IFERROR(IF(INDEX(AE$1:AE1070,MATCH(J1071,J$1:J1070,0),1)=0,"",INDEX(AE$1:AE1070,MATCH(J1071,J$1:J1070,0),1)),"")</f>
        <v/>
      </c>
      <c r="AF1071" s="2" t="str">
        <f>IFERROR(IF(INDEX(AF$1:AF1070,MATCH(J1071,J$1:J1070,0),1)=0,"",INDEX(AF$1:AF1070,MATCH(J1071,J$1:J1070,0),1)),"")</f>
        <v/>
      </c>
      <c r="AG1071" s="2" t="str">
        <f>IFERROR(IF(INDEX(AG$1:AG1070,MATCH(J1071,J$1:J1070,0),1)=0,"",INDEX(AG$1:AG1070,MATCH(J1071,J$1:J1070,0),1)),"")</f>
        <v/>
      </c>
      <c r="AU1071" s="7"/>
      <c r="AW1071" s="66"/>
      <c r="AX1071" s="66"/>
      <c r="AY1071" s="66"/>
      <c r="AZ1071" s="78"/>
      <c r="BA1071" s="66"/>
      <c r="BB1071" s="66"/>
      <c r="BC1071" s="4"/>
      <c r="BD1071" s="69"/>
      <c r="BG1071" s="9"/>
      <c r="BM1071" s="7" t="str">
        <f t="shared" ca="1" si="199"/>
        <v/>
      </c>
      <c r="BN1071" s="75" t="str">
        <f t="shared" si="200"/>
        <v/>
      </c>
      <c r="BO1071" s="75" t="str">
        <f t="shared" si="201"/>
        <v/>
      </c>
      <c r="BT1071" s="5"/>
      <c r="BU1071" s="4" t="str">
        <f>IF(IFERROR(VLOOKUP(C1071,C1072:C$1993,1,0),"")="","",COUNTIF(C:C,C1071))</f>
        <v/>
      </c>
      <c r="BW1071" s="5"/>
      <c r="BX1071" s="5"/>
      <c r="BY1071" s="5" t="str">
        <f>IF(B1071="","",IF(BU1071="",1+(MAX(BY$2:BY1070)),""))</f>
        <v/>
      </c>
      <c r="BZ1071" s="5" t="str">
        <f t="shared" si="202"/>
        <v/>
      </c>
      <c r="CA1071" s="5" t="str">
        <f t="shared" si="203"/>
        <v/>
      </c>
      <c r="CB1071" s="14" t="str">
        <f t="shared" si="204"/>
        <v/>
      </c>
      <c r="CC1071" s="25"/>
      <c r="CE1071" s="5" t="str">
        <f t="shared" si="206"/>
        <v/>
      </c>
      <c r="CG1071" s="5"/>
      <c r="CH1071" s="5" t="str">
        <f t="shared" si="205"/>
        <v/>
      </c>
      <c r="CI1071" s="5" t="str">
        <f>IF(J1071="","",IFERROR(IF(VLOOKUP(J1071,J$2:J1070,1,0)=0,"",""),J1071))</f>
        <v/>
      </c>
      <c r="CJ1071" s="22" t="str">
        <f>IF(CI1071="","",(IFERROR(VLOOKUP(MID(CI1071,1,1),$DA$2:DE$28,3,0),0)+IFERROR(VLOOKUP(MID(CI1071,2,1),DA$2:DE$28,4,0),0)+IFERROR(VLOOKUP(MID(CI1071,3,1),DA$2:DE$28,5,0),0)+(ROW(CI1071)/1000000000000)))</f>
        <v/>
      </c>
      <c r="CK1071" s="5"/>
      <c r="CL1071" s="5">
        <v>1070</v>
      </c>
      <c r="CM1071" s="5" t="str">
        <f>IFERROR(VLOOKUP(CL1071,CH$2:CI2147,2,0),"")</f>
        <v/>
      </c>
      <c r="CN1071" s="5"/>
      <c r="CP1071" s="5"/>
      <c r="DG1071" s="5" t="e">
        <f>IF(REPORTE!AH$2="si",IF(C1071=VALUE(REPORTE!C$22),IF(SUM(DG1072:DG$1993),CONCATENATE(INT(B1071),", "),INT(B1071)),""),IF(C1071=VALUE(REPORTE!C$21),IF(SUM(DG1072:DG$1993),CONCATENATE(INT(B1071),", "),INT(B1071)),""))</f>
        <v>#VALUE!</v>
      </c>
      <c r="DK1071" s="5"/>
      <c r="DL1071" s="5"/>
      <c r="DM1071" s="5"/>
      <c r="DN1071" s="5"/>
    </row>
    <row r="1072" spans="1:118" x14ac:dyDescent="0.25">
      <c r="A1072" s="4" t="str">
        <f t="shared" ca="1" si="197"/>
        <v/>
      </c>
      <c r="B1072" s="3"/>
      <c r="D1072" s="1" t="str">
        <f>IFERROR(INDEX('padron cfe'!B:B,MATCH(DATOS!C1072,'padron cfe'!A:A,0),1),"")</f>
        <v/>
      </c>
      <c r="H1072" s="5" t="str">
        <f>IF(F1072="","",IFERROR(CONCATENATE("PEUA",VLOOKUP(ESTADO,REPORTE!AV$2:AW$33,2,0),DIDTRITO_FORM,CADER_FORM,IFERROR(INDEX(BS:BS,MATCH(DAY(F1072),BR:BR,0),1),DAY(F1072)),IFERROR(INDEX(BS:BS,MATCH(MONTH(F1072),BR:BR,0),1),MONTH(F1072)),YEAR(F1072),G1072),""))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196"/>
        <v/>
      </c>
      <c r="S1072"/>
      <c r="T1072" s="2" t="str">
        <f>IFERROR(INDEX('padron cfe'!D:D,MATCH(DATOS!C1072,'padron cfe'!A:A,0),1),"")</f>
        <v/>
      </c>
      <c r="Y1072" s="3"/>
      <c r="AA1072" s="4" t="str">
        <f t="shared" si="198"/>
        <v/>
      </c>
      <c r="AE1072" s="2" t="str">
        <f>IFERROR(IF(INDEX(AE$1:AE1071,MATCH(J1072,J$1:J1071,0),1)=0,"",INDEX(AE$1:AE1071,MATCH(J1072,J$1:J1071,0),1)),"")</f>
        <v/>
      </c>
      <c r="AF1072" s="2" t="str">
        <f>IFERROR(IF(INDEX(AF$1:AF1071,MATCH(J1072,J$1:J1071,0),1)=0,"",INDEX(AF$1:AF1071,MATCH(J1072,J$1:J1071,0),1)),"")</f>
        <v/>
      </c>
      <c r="AG1072" s="2" t="str">
        <f>IFERROR(IF(INDEX(AG$1:AG1071,MATCH(J1072,J$1:J1071,0),1)=0,"",INDEX(AG$1:AG1071,MATCH(J1072,J$1:J1071,0),1)),"")</f>
        <v/>
      </c>
      <c r="AU1072" s="7"/>
      <c r="AW1072" s="66"/>
      <c r="AX1072" s="66"/>
      <c r="AY1072" s="66"/>
      <c r="AZ1072" s="78"/>
      <c r="BA1072" s="66"/>
      <c r="BB1072" s="66"/>
      <c r="BC1072" s="4"/>
      <c r="BD1072" s="69"/>
      <c r="BG1072" s="9"/>
      <c r="BM1072" s="7" t="str">
        <f t="shared" ca="1" si="199"/>
        <v/>
      </c>
      <c r="BN1072" s="75" t="str">
        <f t="shared" si="200"/>
        <v/>
      </c>
      <c r="BO1072" s="75" t="str">
        <f t="shared" si="201"/>
        <v/>
      </c>
      <c r="BT1072" s="5"/>
      <c r="BU1072" s="4" t="str">
        <f>IF(IFERROR(VLOOKUP(C1072,C1073:C$1993,1,0),"")="","",COUNTIF(C:C,C1072))</f>
        <v/>
      </c>
      <c r="BW1072" s="5"/>
      <c r="BX1072" s="5"/>
      <c r="BY1072" s="5" t="str">
        <f>IF(B1072="","",IF(BU1072="",1+(MAX(BY$2:BY1071)),""))</f>
        <v/>
      </c>
      <c r="BZ1072" s="5" t="str">
        <f t="shared" si="202"/>
        <v/>
      </c>
      <c r="CA1072" s="5" t="str">
        <f t="shared" si="203"/>
        <v/>
      </c>
      <c r="CB1072" s="14" t="str">
        <f t="shared" si="204"/>
        <v/>
      </c>
      <c r="CC1072" s="25"/>
      <c r="CE1072" s="5" t="str">
        <f t="shared" si="206"/>
        <v/>
      </c>
      <c r="CG1072" s="5"/>
      <c r="CH1072" s="5" t="str">
        <f t="shared" si="205"/>
        <v/>
      </c>
      <c r="CI1072" s="5" t="str">
        <f>IF(J1072="","",IFERROR(IF(VLOOKUP(J1072,J$2:J1071,1,0)=0,"",""),J1072))</f>
        <v/>
      </c>
      <c r="CJ1072" s="22" t="str">
        <f>IF(CI1072="","",(IFERROR(VLOOKUP(MID(CI1072,1,1),$DA$2:DE$28,3,0),0)+IFERROR(VLOOKUP(MID(CI1072,2,1),DA$2:DE$28,4,0),0)+IFERROR(VLOOKUP(MID(CI1072,3,1),DA$2:DE$28,5,0),0)+(ROW(CI1072)/1000000000000)))</f>
        <v/>
      </c>
      <c r="CK1072" s="5"/>
      <c r="CL1072" s="5">
        <v>1071</v>
      </c>
      <c r="CM1072" s="5" t="str">
        <f>IFERROR(VLOOKUP(CL1072,CH$2:CI2148,2,0),"")</f>
        <v/>
      </c>
      <c r="CN1072" s="5"/>
      <c r="CP1072" s="5"/>
      <c r="DG1072" s="5" t="e">
        <f>IF(REPORTE!AH$2="si",IF(C1072=VALUE(REPORTE!C$22),IF(SUM(DG1073:DG$1993),CONCATENATE(INT(B1072),", "),INT(B1072)),""),IF(C1072=VALUE(REPORTE!C$21),IF(SUM(DG1073:DG$1993),CONCATENATE(INT(B1072),", "),INT(B1072)),""))</f>
        <v>#VALUE!</v>
      </c>
      <c r="DK1072" s="5"/>
      <c r="DL1072" s="5"/>
      <c r="DM1072" s="5"/>
      <c r="DN1072" s="5"/>
    </row>
    <row r="1073" spans="1:118" x14ac:dyDescent="0.25">
      <c r="A1073" s="4" t="str">
        <f t="shared" ca="1" si="197"/>
        <v/>
      </c>
      <c r="B1073" s="3"/>
      <c r="D1073" s="1" t="str">
        <f>IFERROR(INDEX('padron cfe'!B:B,MATCH(DATOS!C1073,'padron cfe'!A:A,0),1),"")</f>
        <v/>
      </c>
      <c r="H1073" s="5" t="str">
        <f>IF(F1073="","",IFERROR(CONCATENATE("PEUA",VLOOKUP(ESTADO,REPORTE!AV$2:AW$33,2,0),DIDTRITO_FORM,CADER_FORM,IFERROR(INDEX(BS:BS,MATCH(DAY(F1073),BR:BR,0),1),DAY(F1073)),IFERROR(INDEX(BS:BS,MATCH(MONTH(F1073),BR:BR,0),1),MONTH(F1073)),YEAR(F1073),G1073),""))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196"/>
        <v/>
      </c>
      <c r="S1073"/>
      <c r="T1073" s="2" t="str">
        <f>IFERROR(INDEX('padron cfe'!D:D,MATCH(DATOS!C1073,'padron cfe'!A:A,0),1),"")</f>
        <v/>
      </c>
      <c r="Y1073" s="3"/>
      <c r="AA1073" s="4" t="str">
        <f t="shared" si="198"/>
        <v/>
      </c>
      <c r="AE1073" s="2" t="str">
        <f>IFERROR(IF(INDEX(AE$1:AE1072,MATCH(J1073,J$1:J1072,0),1)=0,"",INDEX(AE$1:AE1072,MATCH(J1073,J$1:J1072,0),1)),"")</f>
        <v/>
      </c>
      <c r="AF1073" s="2" t="str">
        <f>IFERROR(IF(INDEX(AF$1:AF1072,MATCH(J1073,J$1:J1072,0),1)=0,"",INDEX(AF$1:AF1072,MATCH(J1073,J$1:J1072,0),1)),"")</f>
        <v/>
      </c>
      <c r="AG1073" s="2" t="str">
        <f>IFERROR(IF(INDEX(AG$1:AG1072,MATCH(J1073,J$1:J1072,0),1)=0,"",INDEX(AG$1:AG1072,MATCH(J1073,J$1:J1072,0),1)),"")</f>
        <v/>
      </c>
      <c r="AU1073" s="7"/>
      <c r="AW1073" s="66"/>
      <c r="AX1073" s="66"/>
      <c r="AY1073" s="66"/>
      <c r="AZ1073" s="78"/>
      <c r="BA1073" s="66"/>
      <c r="BB1073" s="66"/>
      <c r="BC1073" s="4"/>
      <c r="BD1073" s="69"/>
      <c r="BG1073" s="9"/>
      <c r="BM1073" s="7" t="str">
        <f t="shared" ca="1" si="199"/>
        <v/>
      </c>
      <c r="BN1073" s="75" t="str">
        <f t="shared" si="200"/>
        <v/>
      </c>
      <c r="BO1073" s="75" t="str">
        <f t="shared" si="201"/>
        <v/>
      </c>
      <c r="BT1073" s="5"/>
      <c r="BU1073" s="4" t="str">
        <f>IF(IFERROR(VLOOKUP(C1073,C1074:C$1993,1,0),"")="","",COUNTIF(C:C,C1073))</f>
        <v/>
      </c>
      <c r="BW1073" s="5"/>
      <c r="BX1073" s="5"/>
      <c r="BY1073" s="5" t="str">
        <f>IF(B1073="","",IF(BU1073="",1+(MAX(BY$2:BY1072)),""))</f>
        <v/>
      </c>
      <c r="BZ1073" s="5" t="str">
        <f t="shared" si="202"/>
        <v/>
      </c>
      <c r="CA1073" s="5" t="str">
        <f t="shared" si="203"/>
        <v/>
      </c>
      <c r="CB1073" s="14" t="str">
        <f t="shared" si="204"/>
        <v/>
      </c>
      <c r="CC1073" s="25"/>
      <c r="CE1073" s="5" t="str">
        <f t="shared" si="206"/>
        <v/>
      </c>
      <c r="CG1073" s="5"/>
      <c r="CH1073" s="5" t="str">
        <f t="shared" si="205"/>
        <v/>
      </c>
      <c r="CI1073" s="5" t="str">
        <f>IF(J1073="","",IFERROR(IF(VLOOKUP(J1073,J$2:J1072,1,0)=0,"",""),J1073))</f>
        <v/>
      </c>
      <c r="CJ1073" s="22" t="str">
        <f>IF(CI1073="","",(IFERROR(VLOOKUP(MID(CI1073,1,1),$DA$2:DE$28,3,0),0)+IFERROR(VLOOKUP(MID(CI1073,2,1),DA$2:DE$28,4,0),0)+IFERROR(VLOOKUP(MID(CI1073,3,1),DA$2:DE$28,5,0),0)+(ROW(CI1073)/1000000000000)))</f>
        <v/>
      </c>
      <c r="CK1073" s="5"/>
      <c r="CL1073" s="5">
        <v>1072</v>
      </c>
      <c r="CM1073" s="5" t="str">
        <f>IFERROR(VLOOKUP(CL1073,CH$2:CI2149,2,0),"")</f>
        <v/>
      </c>
      <c r="CN1073" s="5"/>
      <c r="CP1073" s="5"/>
      <c r="DG1073" s="5" t="e">
        <f>IF(REPORTE!AH$2="si",IF(C1073=VALUE(REPORTE!C$22),IF(SUM(DG1074:DG$1993),CONCATENATE(INT(B1073),", "),INT(B1073)),""),IF(C1073=VALUE(REPORTE!C$21),IF(SUM(DG1074:DG$1993),CONCATENATE(INT(B1073),", "),INT(B1073)),""))</f>
        <v>#VALUE!</v>
      </c>
      <c r="DK1073" s="5"/>
      <c r="DL1073" s="5"/>
      <c r="DM1073" s="5"/>
      <c r="DN1073" s="5"/>
    </row>
    <row r="1074" spans="1:118" x14ac:dyDescent="0.25">
      <c r="A1074" s="4" t="str">
        <f t="shared" ca="1" si="197"/>
        <v/>
      </c>
      <c r="B1074" s="3"/>
      <c r="D1074" s="1" t="str">
        <f>IFERROR(INDEX('padron cfe'!B:B,MATCH(DATOS!C1074,'padron cfe'!A:A,0),1),"")</f>
        <v/>
      </c>
      <c r="H1074" s="5" t="str">
        <f>IF(F1074="","",IFERROR(CONCATENATE("PEUA",VLOOKUP(ESTADO,REPORTE!AV$2:AW$33,2,0),DIDTRITO_FORM,CADER_FORM,IFERROR(INDEX(BS:BS,MATCH(DAY(F1074),BR:BR,0),1),DAY(F1074)),IFERROR(INDEX(BS:BS,MATCH(MONTH(F1074),BR:BR,0),1),MONTH(F1074)),YEAR(F1074),G1074),""))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196"/>
        <v/>
      </c>
      <c r="S1074"/>
      <c r="T1074" s="2" t="str">
        <f>IFERROR(INDEX('padron cfe'!D:D,MATCH(DATOS!C1074,'padron cfe'!A:A,0),1),"")</f>
        <v/>
      </c>
      <c r="Y1074" s="3"/>
      <c r="AA1074" s="4" t="str">
        <f t="shared" si="198"/>
        <v/>
      </c>
      <c r="AE1074" s="2" t="str">
        <f>IFERROR(IF(INDEX(AE$1:AE1073,MATCH(J1074,J$1:J1073,0),1)=0,"",INDEX(AE$1:AE1073,MATCH(J1074,J$1:J1073,0),1)),"")</f>
        <v/>
      </c>
      <c r="AF1074" s="2" t="str">
        <f>IFERROR(IF(INDEX(AF$1:AF1073,MATCH(J1074,J$1:J1073,0),1)=0,"",INDEX(AF$1:AF1073,MATCH(J1074,J$1:J1073,0),1)),"")</f>
        <v/>
      </c>
      <c r="AG1074" s="2" t="str">
        <f>IFERROR(IF(INDEX(AG$1:AG1073,MATCH(J1074,J$1:J1073,0),1)=0,"",INDEX(AG$1:AG1073,MATCH(J1074,J$1:J1073,0),1)),"")</f>
        <v/>
      </c>
      <c r="AU1074" s="7"/>
      <c r="AW1074" s="66"/>
      <c r="AX1074" s="66"/>
      <c r="AY1074" s="66"/>
      <c r="AZ1074" s="78"/>
      <c r="BA1074" s="66"/>
      <c r="BB1074" s="66"/>
      <c r="BC1074" s="4"/>
      <c r="BD1074" s="69"/>
      <c r="BG1074" s="9"/>
      <c r="BM1074" s="7" t="str">
        <f t="shared" ca="1" si="199"/>
        <v/>
      </c>
      <c r="BN1074" s="75" t="str">
        <f t="shared" si="200"/>
        <v/>
      </c>
      <c r="BO1074" s="75" t="str">
        <f t="shared" si="201"/>
        <v/>
      </c>
      <c r="BT1074" s="5"/>
      <c r="BU1074" s="4" t="str">
        <f>IF(IFERROR(VLOOKUP(C1074,C1075:C$1993,1,0),"")="","",COUNTIF(C:C,C1074))</f>
        <v/>
      </c>
      <c r="BW1074" s="5"/>
      <c r="BX1074" s="5"/>
      <c r="BY1074" s="5" t="str">
        <f>IF(B1074="","",IF(BU1074="",1+(MAX(BY$2:BY1073)),""))</f>
        <v/>
      </c>
      <c r="BZ1074" s="5" t="str">
        <f t="shared" si="202"/>
        <v/>
      </c>
      <c r="CA1074" s="5" t="str">
        <f t="shared" si="203"/>
        <v/>
      </c>
      <c r="CB1074" s="14" t="str">
        <f t="shared" si="204"/>
        <v/>
      </c>
      <c r="CC1074" s="25"/>
      <c r="CE1074" s="5" t="str">
        <f t="shared" si="206"/>
        <v/>
      </c>
      <c r="CG1074" s="5"/>
      <c r="CH1074" s="5" t="str">
        <f t="shared" si="205"/>
        <v/>
      </c>
      <c r="CI1074" s="5" t="str">
        <f>IF(J1074="","",IFERROR(IF(VLOOKUP(J1074,J$2:J1073,1,0)=0,"",""),J1074))</f>
        <v/>
      </c>
      <c r="CJ1074" s="22" t="str">
        <f>IF(CI1074="","",(IFERROR(VLOOKUP(MID(CI1074,1,1),$DA$2:DE$28,3,0),0)+IFERROR(VLOOKUP(MID(CI1074,2,1),DA$2:DE$28,4,0),0)+IFERROR(VLOOKUP(MID(CI1074,3,1),DA$2:DE$28,5,0),0)+(ROW(CI1074)/1000000000000)))</f>
        <v/>
      </c>
      <c r="CK1074" s="5"/>
      <c r="CL1074" s="5">
        <v>1073</v>
      </c>
      <c r="CM1074" s="5" t="str">
        <f>IFERROR(VLOOKUP(CL1074,CH$2:CI2150,2,0),"")</f>
        <v/>
      </c>
      <c r="CN1074" s="5"/>
      <c r="CP1074" s="5"/>
      <c r="DG1074" s="5" t="e">
        <f>IF(REPORTE!AH$2="si",IF(C1074=VALUE(REPORTE!C$22),IF(SUM(DG1075:DG$1993),CONCATENATE(INT(B1074),", "),INT(B1074)),""),IF(C1074=VALUE(REPORTE!C$21),IF(SUM(DG1075:DG$1993),CONCATENATE(INT(B1074),", "),INT(B1074)),""))</f>
        <v>#VALUE!</v>
      </c>
      <c r="DK1074" s="5"/>
      <c r="DL1074" s="5"/>
      <c r="DM1074" s="5"/>
      <c r="DN1074" s="5"/>
    </row>
    <row r="1075" spans="1:118" x14ac:dyDescent="0.25">
      <c r="A1075" s="4" t="str">
        <f t="shared" ca="1" si="197"/>
        <v/>
      </c>
      <c r="B1075" s="3"/>
      <c r="D1075" s="1" t="str">
        <f>IFERROR(INDEX('padron cfe'!B:B,MATCH(DATOS!C1075,'padron cfe'!A:A,0),1),"")</f>
        <v/>
      </c>
      <c r="H1075" s="5" t="str">
        <f>IF(F1075="","",IFERROR(CONCATENATE("PEUA",VLOOKUP(ESTADO,REPORTE!AV$2:AW$33,2,0),DIDTRITO_FORM,CADER_FORM,IFERROR(INDEX(BS:BS,MATCH(DAY(F1075),BR:BR,0),1),DAY(F1075)),IFERROR(INDEX(BS:BS,MATCH(MONTH(F1075),BR:BR,0),1),MONTH(F1075)),YEAR(F1075),G1075),""))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196"/>
        <v/>
      </c>
      <c r="S1075"/>
      <c r="T1075" s="2" t="str">
        <f>IFERROR(INDEX('padron cfe'!D:D,MATCH(DATOS!C1075,'padron cfe'!A:A,0),1),"")</f>
        <v/>
      </c>
      <c r="Y1075" s="3"/>
      <c r="AA1075" s="4" t="str">
        <f t="shared" si="198"/>
        <v/>
      </c>
      <c r="AE1075" s="2" t="str">
        <f>IFERROR(IF(INDEX(AE$1:AE1074,MATCH(J1075,J$1:J1074,0),1)=0,"",INDEX(AE$1:AE1074,MATCH(J1075,J$1:J1074,0),1)),"")</f>
        <v/>
      </c>
      <c r="AF1075" s="2" t="str">
        <f>IFERROR(IF(INDEX(AF$1:AF1074,MATCH(J1075,J$1:J1074,0),1)=0,"",INDEX(AF$1:AF1074,MATCH(J1075,J$1:J1074,0),1)),"")</f>
        <v/>
      </c>
      <c r="AG1075" s="2" t="str">
        <f>IFERROR(IF(INDEX(AG$1:AG1074,MATCH(J1075,J$1:J1074,0),1)=0,"",INDEX(AG$1:AG1074,MATCH(J1075,J$1:J1074,0),1)),"")</f>
        <v/>
      </c>
      <c r="AU1075" s="7"/>
      <c r="AW1075" s="66"/>
      <c r="AX1075" s="66"/>
      <c r="AY1075" s="66"/>
      <c r="AZ1075" s="78"/>
      <c r="BA1075" s="66"/>
      <c r="BB1075" s="66"/>
      <c r="BC1075" s="4"/>
      <c r="BD1075" s="69"/>
      <c r="BG1075" s="9"/>
      <c r="BM1075" s="7" t="str">
        <f t="shared" ca="1" si="199"/>
        <v/>
      </c>
      <c r="BN1075" s="75" t="str">
        <f t="shared" si="200"/>
        <v/>
      </c>
      <c r="BO1075" s="75" t="str">
        <f t="shared" si="201"/>
        <v/>
      </c>
      <c r="BT1075" s="5"/>
      <c r="BU1075" s="4" t="str">
        <f>IF(IFERROR(VLOOKUP(C1075,C1076:C$1993,1,0),"")="","",COUNTIF(C:C,C1075))</f>
        <v/>
      </c>
      <c r="BW1075" s="5"/>
      <c r="BX1075" s="5"/>
      <c r="BY1075" s="5" t="str">
        <f>IF(B1075="","",IF(BU1075="",1+(MAX(BY$2:BY1074)),""))</f>
        <v/>
      </c>
      <c r="BZ1075" s="5" t="str">
        <f t="shared" si="202"/>
        <v/>
      </c>
      <c r="CA1075" s="5" t="str">
        <f t="shared" si="203"/>
        <v/>
      </c>
      <c r="CB1075" s="14" t="str">
        <f t="shared" si="204"/>
        <v/>
      </c>
      <c r="CC1075" s="25"/>
      <c r="CE1075" s="5" t="str">
        <f t="shared" si="206"/>
        <v/>
      </c>
      <c r="CG1075" s="5"/>
      <c r="CH1075" s="5" t="str">
        <f t="shared" si="205"/>
        <v/>
      </c>
      <c r="CI1075" s="5" t="str">
        <f>IF(J1075="","",IFERROR(IF(VLOOKUP(J1075,J$2:J1074,1,0)=0,"",""),J1075))</f>
        <v/>
      </c>
      <c r="CJ1075" s="22" t="str">
        <f>IF(CI1075="","",(IFERROR(VLOOKUP(MID(CI1075,1,1),$DA$2:DE$28,3,0),0)+IFERROR(VLOOKUP(MID(CI1075,2,1),DA$2:DE$28,4,0),0)+IFERROR(VLOOKUP(MID(CI1075,3,1),DA$2:DE$28,5,0),0)+(ROW(CI1075)/1000000000000)))</f>
        <v/>
      </c>
      <c r="CK1075" s="5"/>
      <c r="CL1075" s="5">
        <v>1074</v>
      </c>
      <c r="CM1075" s="5" t="str">
        <f>IFERROR(VLOOKUP(CL1075,CH$2:CI2151,2,0),"")</f>
        <v/>
      </c>
      <c r="CN1075" s="5"/>
      <c r="CP1075" s="5"/>
      <c r="DG1075" s="5" t="e">
        <f>IF(REPORTE!AH$2="si",IF(C1075=VALUE(REPORTE!C$22),IF(SUM(DG1076:DG$1993),CONCATENATE(INT(B1075),", "),INT(B1075)),""),IF(C1075=VALUE(REPORTE!C$21),IF(SUM(DG1076:DG$1993),CONCATENATE(INT(B1075),", "),INT(B1075)),""))</f>
        <v>#VALUE!</v>
      </c>
      <c r="DK1075" s="5"/>
      <c r="DL1075" s="5"/>
      <c r="DM1075" s="5"/>
      <c r="DN1075" s="5"/>
    </row>
    <row r="1076" spans="1:118" x14ac:dyDescent="0.25">
      <c r="A1076" s="4" t="str">
        <f t="shared" ca="1" si="197"/>
        <v/>
      </c>
      <c r="B1076" s="3"/>
      <c r="D1076" s="1" t="str">
        <f>IFERROR(INDEX('padron cfe'!B:B,MATCH(DATOS!C1076,'padron cfe'!A:A,0),1),"")</f>
        <v/>
      </c>
      <c r="H1076" s="5" t="str">
        <f>IF(F1076="","",IFERROR(CONCATENATE("PEUA",VLOOKUP(ESTADO,REPORTE!AV$2:AW$33,2,0),DIDTRITO_FORM,CADER_FORM,IFERROR(INDEX(BS:BS,MATCH(DAY(F1076),BR:BR,0),1),DAY(F1076)),IFERROR(INDEX(BS:BS,MATCH(MONTH(F1076),BR:BR,0),1),MONTH(F1076)),YEAR(F1076),G1076),""))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196"/>
        <v/>
      </c>
      <c r="S1076"/>
      <c r="T1076" s="2" t="str">
        <f>IFERROR(INDEX('padron cfe'!D:D,MATCH(DATOS!C1076,'padron cfe'!A:A,0),1),"")</f>
        <v/>
      </c>
      <c r="Y1076" s="3"/>
      <c r="AA1076" s="4" t="str">
        <f t="shared" si="198"/>
        <v/>
      </c>
      <c r="AE1076" s="2" t="str">
        <f>IFERROR(IF(INDEX(AE$1:AE1075,MATCH(J1076,J$1:J1075,0),1)=0,"",INDEX(AE$1:AE1075,MATCH(J1076,J$1:J1075,0),1)),"")</f>
        <v/>
      </c>
      <c r="AF1076" s="2" t="str">
        <f>IFERROR(IF(INDEX(AF$1:AF1075,MATCH(J1076,J$1:J1075,0),1)=0,"",INDEX(AF$1:AF1075,MATCH(J1076,J$1:J1075,0),1)),"")</f>
        <v/>
      </c>
      <c r="AG1076" s="2" t="str">
        <f>IFERROR(IF(INDEX(AG$1:AG1075,MATCH(J1076,J$1:J1075,0),1)=0,"",INDEX(AG$1:AG1075,MATCH(J1076,J$1:J1075,0),1)),"")</f>
        <v/>
      </c>
      <c r="AU1076" s="7"/>
      <c r="AW1076" s="66"/>
      <c r="AX1076" s="66"/>
      <c r="AY1076" s="66"/>
      <c r="AZ1076" s="78"/>
      <c r="BA1076" s="66"/>
      <c r="BB1076" s="66"/>
      <c r="BC1076" s="4"/>
      <c r="BD1076" s="69"/>
      <c r="BG1076" s="9"/>
      <c r="BM1076" s="7" t="str">
        <f t="shared" ca="1" si="199"/>
        <v/>
      </c>
      <c r="BN1076" s="75" t="str">
        <f t="shared" si="200"/>
        <v/>
      </c>
      <c r="BO1076" s="75" t="str">
        <f t="shared" si="201"/>
        <v/>
      </c>
      <c r="BT1076" s="5"/>
      <c r="BU1076" s="4" t="str">
        <f>IF(IFERROR(VLOOKUP(C1076,C1077:C$1993,1,0),"")="","",COUNTIF(C:C,C1076))</f>
        <v/>
      </c>
      <c r="BW1076" s="5"/>
      <c r="BX1076" s="5"/>
      <c r="BY1076" s="5" t="str">
        <f>IF(B1076="","",IF(BU1076="",1+(MAX(BY$2:BY1075)),""))</f>
        <v/>
      </c>
      <c r="BZ1076" s="5" t="str">
        <f t="shared" si="202"/>
        <v/>
      </c>
      <c r="CA1076" s="5" t="str">
        <f t="shared" si="203"/>
        <v/>
      </c>
      <c r="CB1076" s="14" t="str">
        <f t="shared" si="204"/>
        <v/>
      </c>
      <c r="CC1076" s="25"/>
      <c r="CE1076" s="5" t="str">
        <f t="shared" si="206"/>
        <v/>
      </c>
      <c r="CG1076" s="5"/>
      <c r="CH1076" s="5" t="str">
        <f t="shared" si="205"/>
        <v/>
      </c>
      <c r="CI1076" s="5" t="str">
        <f>IF(J1076="","",IFERROR(IF(VLOOKUP(J1076,J$2:J1075,1,0)=0,"",""),J1076))</f>
        <v/>
      </c>
      <c r="CJ1076" s="22" t="str">
        <f>IF(CI1076="","",(IFERROR(VLOOKUP(MID(CI1076,1,1),$DA$2:DE$28,3,0),0)+IFERROR(VLOOKUP(MID(CI1076,2,1),DA$2:DE$28,4,0),0)+IFERROR(VLOOKUP(MID(CI1076,3,1),DA$2:DE$28,5,0),0)+(ROW(CI1076)/1000000000000)))</f>
        <v/>
      </c>
      <c r="CK1076" s="5"/>
      <c r="CL1076" s="5">
        <v>1075</v>
      </c>
      <c r="CM1076" s="5" t="str">
        <f>IFERROR(VLOOKUP(CL1076,CH$2:CI2152,2,0),"")</f>
        <v/>
      </c>
      <c r="CN1076" s="5"/>
      <c r="CP1076" s="5"/>
      <c r="DG1076" s="5" t="e">
        <f>IF(REPORTE!AH$2="si",IF(C1076=VALUE(REPORTE!C$22),IF(SUM(DG1077:DG$1993),CONCATENATE(INT(B1076),", "),INT(B1076)),""),IF(C1076=VALUE(REPORTE!C$21),IF(SUM(DG1077:DG$1993),CONCATENATE(INT(B1076),", "),INT(B1076)),""))</f>
        <v>#VALUE!</v>
      </c>
      <c r="DK1076" s="5"/>
      <c r="DL1076" s="5"/>
      <c r="DM1076" s="5"/>
      <c r="DN1076" s="5"/>
    </row>
    <row r="1077" spans="1:118" x14ac:dyDescent="0.25">
      <c r="A1077" s="4" t="str">
        <f t="shared" ca="1" si="197"/>
        <v/>
      </c>
      <c r="B1077" s="3"/>
      <c r="D1077" s="1" t="str">
        <f>IFERROR(INDEX('padron cfe'!B:B,MATCH(DATOS!C1077,'padron cfe'!A:A,0),1),"")</f>
        <v/>
      </c>
      <c r="H1077" s="5" t="str">
        <f>IF(F1077="","",IFERROR(CONCATENATE("PEUA",VLOOKUP(ESTADO,REPORTE!AV$2:AW$33,2,0),DIDTRITO_FORM,CADER_FORM,IFERROR(INDEX(BS:BS,MATCH(DAY(F1077),BR:BR,0),1),DAY(F1077)),IFERROR(INDEX(BS:BS,MATCH(MONTH(F1077),BR:BR,0),1),MONTH(F1077)),YEAR(F1077),G1077),""))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196"/>
        <v/>
      </c>
      <c r="S1077"/>
      <c r="T1077" s="2" t="str">
        <f>IFERROR(INDEX('padron cfe'!D:D,MATCH(DATOS!C1077,'padron cfe'!A:A,0),1),"")</f>
        <v/>
      </c>
      <c r="Y1077" s="3"/>
      <c r="AA1077" s="4" t="str">
        <f t="shared" si="198"/>
        <v/>
      </c>
      <c r="AE1077" s="2" t="str">
        <f>IFERROR(IF(INDEX(AE$1:AE1076,MATCH(J1077,J$1:J1076,0),1)=0,"",INDEX(AE$1:AE1076,MATCH(J1077,J$1:J1076,0),1)),"")</f>
        <v/>
      </c>
      <c r="AF1077" s="2" t="str">
        <f>IFERROR(IF(INDEX(AF$1:AF1076,MATCH(J1077,J$1:J1076,0),1)=0,"",INDEX(AF$1:AF1076,MATCH(J1077,J$1:J1076,0),1)),"")</f>
        <v/>
      </c>
      <c r="AG1077" s="2" t="str">
        <f>IFERROR(IF(INDEX(AG$1:AG1076,MATCH(J1077,J$1:J1076,0),1)=0,"",INDEX(AG$1:AG1076,MATCH(J1077,J$1:J1076,0),1)),"")</f>
        <v/>
      </c>
      <c r="AU1077" s="7"/>
      <c r="AW1077" s="66"/>
      <c r="AX1077" s="66"/>
      <c r="AY1077" s="66"/>
      <c r="AZ1077" s="78"/>
      <c r="BA1077" s="66"/>
      <c r="BB1077" s="66"/>
      <c r="BC1077" s="4"/>
      <c r="BD1077" s="69"/>
      <c r="BG1077" s="9"/>
      <c r="BM1077" s="7" t="str">
        <f t="shared" ca="1" si="199"/>
        <v/>
      </c>
      <c r="BN1077" s="75" t="str">
        <f t="shared" si="200"/>
        <v/>
      </c>
      <c r="BO1077" s="75" t="str">
        <f t="shared" si="201"/>
        <v/>
      </c>
      <c r="BT1077" s="5"/>
      <c r="BU1077" s="4" t="str">
        <f>IF(IFERROR(VLOOKUP(C1077,C1078:C$1993,1,0),"")="","",COUNTIF(C:C,C1077))</f>
        <v/>
      </c>
      <c r="BW1077" s="5"/>
      <c r="BX1077" s="5"/>
      <c r="BY1077" s="5" t="str">
        <f>IF(B1077="","",IF(BU1077="",1+(MAX(BY$2:BY1076)),""))</f>
        <v/>
      </c>
      <c r="BZ1077" s="5" t="str">
        <f t="shared" si="202"/>
        <v/>
      </c>
      <c r="CA1077" s="5" t="str">
        <f t="shared" si="203"/>
        <v/>
      </c>
      <c r="CB1077" s="14" t="str">
        <f t="shared" si="204"/>
        <v/>
      </c>
      <c r="CC1077" s="25"/>
      <c r="CE1077" s="5" t="str">
        <f t="shared" si="206"/>
        <v/>
      </c>
      <c r="CG1077" s="5"/>
      <c r="CH1077" s="5" t="str">
        <f t="shared" si="205"/>
        <v/>
      </c>
      <c r="CI1077" s="5" t="str">
        <f>IF(J1077="","",IFERROR(IF(VLOOKUP(J1077,J$2:J1076,1,0)=0,"",""),J1077))</f>
        <v/>
      </c>
      <c r="CJ1077" s="22" t="str">
        <f>IF(CI1077="","",(IFERROR(VLOOKUP(MID(CI1077,1,1),$DA$2:DE$28,3,0),0)+IFERROR(VLOOKUP(MID(CI1077,2,1),DA$2:DE$28,4,0),0)+IFERROR(VLOOKUP(MID(CI1077,3,1),DA$2:DE$28,5,0),0)+(ROW(CI1077)/1000000000000)))</f>
        <v/>
      </c>
      <c r="CK1077" s="5"/>
      <c r="CL1077" s="5">
        <v>1076</v>
      </c>
      <c r="CM1077" s="5" t="str">
        <f>IFERROR(VLOOKUP(CL1077,CH$2:CI2153,2,0),"")</f>
        <v/>
      </c>
      <c r="CN1077" s="5"/>
      <c r="CP1077" s="5"/>
      <c r="DG1077" s="5" t="e">
        <f>IF(REPORTE!AH$2="si",IF(C1077=VALUE(REPORTE!C$22),IF(SUM(DG1078:DG$1993),CONCATENATE(INT(B1077),", "),INT(B1077)),""),IF(C1077=VALUE(REPORTE!C$21),IF(SUM(DG1078:DG$1993),CONCATENATE(INT(B1077),", "),INT(B1077)),""))</f>
        <v>#VALUE!</v>
      </c>
      <c r="DK1077" s="5"/>
      <c r="DL1077" s="5"/>
      <c r="DM1077" s="5"/>
      <c r="DN1077" s="5"/>
    </row>
    <row r="1078" spans="1:118" x14ac:dyDescent="0.25">
      <c r="A1078" s="4" t="str">
        <f t="shared" ca="1" si="197"/>
        <v/>
      </c>
      <c r="B1078" s="3"/>
      <c r="D1078" s="1" t="str">
        <f>IFERROR(INDEX('padron cfe'!B:B,MATCH(DATOS!C1078,'padron cfe'!A:A,0),1),"")</f>
        <v/>
      </c>
      <c r="H1078" s="5" t="str">
        <f>IF(F1078="","",IFERROR(CONCATENATE("PEUA",VLOOKUP(ESTADO,REPORTE!AV$2:AW$33,2,0),DIDTRITO_FORM,CADER_FORM,IFERROR(INDEX(BS:BS,MATCH(DAY(F1078),BR:BR,0),1),DAY(F1078)),IFERROR(INDEX(BS:BS,MATCH(MONTH(F1078),BR:BR,0),1),MONTH(F1078)),YEAR(F1078),G1078),""))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07">IF(J1078="","",Q1077)</f>
        <v/>
      </c>
      <c r="S1078"/>
      <c r="T1078" s="2" t="str">
        <f>IFERROR(INDEX('padron cfe'!D:D,MATCH(DATOS!C1078,'padron cfe'!A:A,0),1),"")</f>
        <v/>
      </c>
      <c r="Y1078" s="3"/>
      <c r="AA1078" s="4" t="str">
        <f t="shared" si="198"/>
        <v/>
      </c>
      <c r="AE1078" s="2" t="str">
        <f>IFERROR(IF(INDEX(AE$1:AE1077,MATCH(J1078,J$1:J1077,0),1)=0,"",INDEX(AE$1:AE1077,MATCH(J1078,J$1:J1077,0),1)),"")</f>
        <v/>
      </c>
      <c r="AF1078" s="2" t="str">
        <f>IFERROR(IF(INDEX(AF$1:AF1077,MATCH(J1078,J$1:J1077,0),1)=0,"",INDEX(AF$1:AF1077,MATCH(J1078,J$1:J1077,0),1)),"")</f>
        <v/>
      </c>
      <c r="AG1078" s="2" t="str">
        <f>IFERROR(IF(INDEX(AG$1:AG1077,MATCH(J1078,J$1:J1077,0),1)=0,"",INDEX(AG$1:AG1077,MATCH(J1078,J$1:J1077,0),1)),"")</f>
        <v/>
      </c>
      <c r="AU1078" s="7"/>
      <c r="AW1078" s="66"/>
      <c r="AX1078" s="66"/>
      <c r="AY1078" s="66"/>
      <c r="AZ1078" s="78"/>
      <c r="BA1078" s="66"/>
      <c r="BB1078" s="66"/>
      <c r="BC1078" s="4"/>
      <c r="BD1078" s="69"/>
      <c r="BG1078" s="9"/>
      <c r="BM1078" s="7" t="str">
        <f t="shared" ca="1" si="199"/>
        <v/>
      </c>
      <c r="BN1078" s="75" t="str">
        <f t="shared" si="200"/>
        <v/>
      </c>
      <c r="BO1078" s="75" t="str">
        <f t="shared" si="201"/>
        <v/>
      </c>
      <c r="BT1078" s="5"/>
      <c r="BU1078" s="4"/>
      <c r="BW1078" s="5"/>
      <c r="BX1078" s="5"/>
      <c r="BY1078" s="5" t="str">
        <f>IF(B1078="","",IF(BU1078="",1+(MAX(BY$2:BY1077)),""))</f>
        <v/>
      </c>
      <c r="BZ1078" s="5" t="str">
        <f t="shared" si="202"/>
        <v/>
      </c>
      <c r="CA1078" s="5" t="str">
        <f t="shared" si="203"/>
        <v/>
      </c>
      <c r="CB1078" s="14" t="str">
        <f t="shared" si="204"/>
        <v/>
      </c>
      <c r="CC1078" s="25"/>
      <c r="CG1078" s="5"/>
      <c r="CH1078" s="5" t="str">
        <f t="shared" si="205"/>
        <v/>
      </c>
      <c r="CI1078" s="5" t="str">
        <f>IF(J1078="","",IFERROR(IF(VLOOKUP(J1078,J$2:J1077,1,0)=0,"",""),J1078))</f>
        <v/>
      </c>
      <c r="CJ1078" s="22" t="str">
        <f>IF(CI1078="","",(IFERROR(VLOOKUP(MID(CI1078,1,1),$DA$2:DE$28,3,0),0)+IFERROR(VLOOKUP(MID(CI1078,2,1),DA$2:DE$28,4,0),0)+IFERROR(VLOOKUP(MID(CI1078,3,1),DA$2:DE$28,5,0),0)+(ROW(CI1078)/1000000000000)))</f>
        <v/>
      </c>
      <c r="CK1078" s="5"/>
      <c r="CL1078" s="5">
        <v>1077</v>
      </c>
      <c r="CM1078" s="5" t="str">
        <f>IFERROR(VLOOKUP(CL1078,CH$2:CI2154,2,0),"")</f>
        <v/>
      </c>
      <c r="CN1078" s="5"/>
      <c r="CP1078" s="5"/>
      <c r="DG1078" s="5" t="e">
        <f>IF(REPORTE!AH$2="si",IF(C1078=VALUE(REPORTE!C$22),IF(SUM(DG1079:DG$1993),CONCATENATE(INT(B1078),", "),INT(B1078)),""),IF(C1078=VALUE(REPORTE!C$21),IF(SUM(DG1079:DG$1993),CONCATENATE(INT(B1078),", "),INT(B1078)),""))</f>
        <v>#VALUE!</v>
      </c>
      <c r="DK1078" s="5"/>
      <c r="DL1078" s="5"/>
      <c r="DM1078" s="5"/>
      <c r="DN1078" s="5"/>
    </row>
    <row r="1079" spans="1:118" x14ac:dyDescent="0.25">
      <c r="A1079" s="4" t="str">
        <f t="shared" si="197"/>
        <v/>
      </c>
      <c r="B1079" s="3"/>
      <c r="D1079" s="1"/>
      <c r="H1079" s="5" t="str">
        <f>IF(F1079="","",IFERROR(CONCATENATE("PEUA",VLOOKUP(ESTADO,REPORTE!AV$2:AW$33,2,0),DIDTRITO_FORM,CADER_FORM,IFERROR(INDEX(BS:BS,MATCH(DAY(F1079),BR:BR,0),1),DAY(F1079)),IFERROR(INDEX(BS:BS,MATCH(MONTH(F1079),BR:BR,0),1),MONTH(F1079)),YEAR(F1079),G1079),""))</f>
        <v/>
      </c>
      <c r="L1079" s="4"/>
      <c r="M1079" s="4"/>
      <c r="Q1079" s="5"/>
      <c r="S1079"/>
      <c r="Y1079" s="3"/>
      <c r="AA1079" s="4"/>
      <c r="AU1079" s="7"/>
      <c r="AZ1079" s="78"/>
      <c r="BG1079" s="9"/>
      <c r="BM1079" s="7"/>
      <c r="BN1079" s="75" t="str">
        <f t="shared" si="200"/>
        <v/>
      </c>
      <c r="BO1079" s="75" t="str">
        <f t="shared" si="201"/>
        <v/>
      </c>
      <c r="BT1079" s="5"/>
      <c r="BU1079" s="4"/>
      <c r="BW1079" s="5"/>
      <c r="BX1079" s="5"/>
      <c r="BY1079" s="5"/>
      <c r="BZ1079" s="5"/>
      <c r="CA1079" s="5"/>
      <c r="CB1079" s="14"/>
      <c r="CC1079" s="25"/>
      <c r="CG1079" s="5"/>
      <c r="DG1079" s="5" t="e">
        <f>IF(REPORTE!AH$2="si",IF(C1079=VALUE(REPORTE!C$22),IF(SUM(DG1080:DG$1993),CONCATENATE(INT(B1079),", "),INT(B1079)),""),IF(C1079=VALUE(REPORTE!C$21),IF(SUM(DG1080:DG$1993),CONCATENATE(INT(B1079),", "),INT(B1079)),""))</f>
        <v>#VALUE!</v>
      </c>
      <c r="DK1079" s="5"/>
      <c r="DL1079" s="5"/>
      <c r="DM1079" s="5"/>
      <c r="DN1079" s="5"/>
    </row>
    <row r="1080" spans="1:118" x14ac:dyDescent="0.25">
      <c r="A1080" s="4" t="str">
        <f t="shared" si="197"/>
        <v/>
      </c>
      <c r="B1080" s="3"/>
      <c r="D1080" s="1"/>
      <c r="H1080" s="5" t="str">
        <f>IF(F1080="","",IFERROR(CONCATENATE("PEUA",VLOOKUP(ESTADO,REPORTE!AV$2:AW$33,2,0),DIDTRITO_FORM,CADER_FORM,IFERROR(INDEX(BS:BS,MATCH(DAY(F1080),BR:BR,0),1),DAY(F1080)),IFERROR(INDEX(BS:BS,MATCH(MONTH(F1080),BR:BR,0),1),MONTH(F1080)),YEAR(F1080),G1080),""))</f>
        <v/>
      </c>
      <c r="L1080" s="4"/>
      <c r="M1080" s="4"/>
      <c r="Q1080" s="5"/>
      <c r="S1080"/>
      <c r="Y1080" s="3"/>
      <c r="AA1080" s="4"/>
      <c r="AU1080" s="7"/>
      <c r="BM1080" s="7"/>
      <c r="BN1080" s="75" t="str">
        <f t="shared" si="200"/>
        <v/>
      </c>
      <c r="BO1080" s="75" t="str">
        <f t="shared" si="201"/>
        <v/>
      </c>
      <c r="BT1080" s="5"/>
      <c r="BW1080" s="5"/>
      <c r="BX1080" s="5"/>
      <c r="BY1080" s="5"/>
      <c r="BZ1080" s="5"/>
      <c r="CA1080" s="5"/>
      <c r="CB1080" s="14"/>
      <c r="CC1080" s="25"/>
      <c r="CG1080" s="5"/>
      <c r="DG1080" s="5" t="e">
        <f>IF(REPORTE!AH$2="si",IF(C1080=VALUE(REPORTE!C$22),IF(SUM(DG1081:DG$1993),CONCATENATE(INT(B1080),", "),INT(B1080)),""),IF(C1080=VALUE(REPORTE!C$21),IF(SUM(DG1081:DG$1993),CONCATENATE(INT(B1080),", "),INT(B1080)),""))</f>
        <v>#VALUE!</v>
      </c>
      <c r="DK1080" s="5"/>
      <c r="DL1080" s="5"/>
      <c r="DM1080" s="5"/>
      <c r="DN1080" s="5"/>
    </row>
    <row r="1081" spans="1:118" x14ac:dyDescent="0.25">
      <c r="A1081" s="4" t="str">
        <f t="shared" si="197"/>
        <v/>
      </c>
      <c r="B1081" s="3"/>
      <c r="D1081" s="1"/>
      <c r="H1081" s="5" t="str">
        <f>IF(F1081="","",IFERROR(CONCATENATE("PEUA",VLOOKUP(ESTADO,REPORTE!AV$2:AW$33,2,0),DIDTRITO_FORM,CADER_FORM,IFERROR(INDEX(BS:BS,MATCH(DAY(F1081),BR:BR,0),1),DAY(F1081)),IFERROR(INDEX(BS:BS,MATCH(MONTH(F1081),BR:BR,0),1),MONTH(F1081)),YEAR(F1081),G1081),""))</f>
        <v/>
      </c>
      <c r="L1081" s="4"/>
      <c r="M1081" s="4"/>
      <c r="Q1081" s="5"/>
      <c r="S1081"/>
      <c r="Y1081" s="3"/>
      <c r="AA1081" s="4"/>
      <c r="AU1081" s="7"/>
      <c r="BM1081" s="7"/>
      <c r="BN1081" s="75" t="str">
        <f t="shared" si="200"/>
        <v/>
      </c>
      <c r="BO1081" s="75" t="str">
        <f t="shared" si="201"/>
        <v/>
      </c>
      <c r="BT1081" s="5"/>
      <c r="BW1081" s="5"/>
      <c r="BX1081" s="5"/>
      <c r="BY1081" s="5"/>
      <c r="BZ1081" s="5"/>
      <c r="CA1081" s="5"/>
      <c r="CB1081" s="14"/>
      <c r="CC1081" s="25"/>
      <c r="CG1081" s="5"/>
      <c r="DG1081" s="5" t="e">
        <f>IF(REPORTE!AH$2="si",IF(C1081=VALUE(REPORTE!C$22),IF(SUM(DG1082:DG$1993),CONCATENATE(INT(B1081),", "),INT(B1081)),""),IF(C1081=VALUE(REPORTE!C$21),IF(SUM(DG1082:DG$1993),CONCATENATE(INT(B1081),", "),INT(B1081)),""))</f>
        <v>#VALUE!</v>
      </c>
      <c r="DK1081" s="5"/>
      <c r="DL1081" s="5"/>
      <c r="DM1081" s="5"/>
      <c r="DN1081" s="5"/>
    </row>
    <row r="1082" spans="1:118" x14ac:dyDescent="0.25">
      <c r="A1082" s="4" t="str">
        <f t="shared" si="197"/>
        <v/>
      </c>
      <c r="B1082" s="3"/>
      <c r="D1082" s="1"/>
      <c r="H1082" s="5" t="str">
        <f>IF(F1082="","",IFERROR(CONCATENATE("PEUA",VLOOKUP(ESTADO,REPORTE!AV$2:AW$33,2,0),DIDTRITO_FORM,CADER_FORM,IFERROR(INDEX(BS:BS,MATCH(DAY(F1082),BR:BR,0),1),DAY(F1082)),IFERROR(INDEX(BS:BS,MATCH(MONTH(F1082),BR:BR,0),1),MONTH(F1082)),YEAR(F1082),G1082),""))</f>
        <v/>
      </c>
      <c r="L1082" s="4"/>
      <c r="M1082" s="4"/>
      <c r="Q1082" s="5"/>
      <c r="S1082"/>
      <c r="Y1082" s="3"/>
      <c r="AA1082" s="4"/>
      <c r="AU1082" s="7"/>
      <c r="BM1082" s="7"/>
      <c r="BN1082" s="75" t="str">
        <f t="shared" si="200"/>
        <v/>
      </c>
      <c r="BO1082" s="75" t="str">
        <f t="shared" si="201"/>
        <v/>
      </c>
      <c r="BT1082" s="5"/>
      <c r="BW1082" s="5"/>
      <c r="BX1082" s="5"/>
      <c r="BY1082" s="5"/>
      <c r="BZ1082" s="5"/>
      <c r="CA1082" s="5"/>
      <c r="CB1082" s="14"/>
      <c r="CC1082" s="25"/>
      <c r="CG1082" s="5"/>
      <c r="DG1082" s="5" t="e">
        <f>IF(REPORTE!AH$2="si",IF(C1082=VALUE(REPORTE!C$22),IF(SUM(DG1083:DG$1993),CONCATENATE(INT(B1082),", "),INT(B1082)),""),IF(C1082=VALUE(REPORTE!C$21),IF(SUM(DG1083:DG$1993),CONCATENATE(INT(B1082),", "),INT(B1082)),""))</f>
        <v>#VALUE!</v>
      </c>
      <c r="DK1082" s="5"/>
      <c r="DL1082" s="5"/>
      <c r="DM1082" s="5"/>
      <c r="DN1082" s="5"/>
    </row>
    <row r="1083" spans="1:118" x14ac:dyDescent="0.25">
      <c r="A1083" s="4" t="str">
        <f t="shared" si="197"/>
        <v/>
      </c>
      <c r="B1083" s="3"/>
      <c r="D1083" s="1"/>
      <c r="H1083" s="5" t="str">
        <f>IF(F1083="","",IFERROR(CONCATENATE("PEUA",VLOOKUP(ESTADO,REPORTE!AV$2:AW$33,2,0),DIDTRITO_FORM,CADER_FORM,IFERROR(INDEX(BS:BS,MATCH(DAY(F1083),BR:BR,0),1),DAY(F1083)),IFERROR(INDEX(BS:BS,MATCH(MONTH(F1083),BR:BR,0),1),MONTH(F1083)),YEAR(F1083),G1083),""))</f>
        <v/>
      </c>
      <c r="L1083" s="4"/>
      <c r="M1083" s="4"/>
      <c r="Q1083" s="5"/>
      <c r="S1083"/>
      <c r="Y1083" s="3"/>
      <c r="AA1083" s="4"/>
      <c r="AU1083" s="7"/>
      <c r="BM1083" s="7"/>
      <c r="BN1083" s="75" t="str">
        <f t="shared" si="200"/>
        <v/>
      </c>
      <c r="BO1083" s="75" t="str">
        <f t="shared" si="201"/>
        <v/>
      </c>
      <c r="BT1083" s="5"/>
      <c r="BW1083" s="5"/>
      <c r="BX1083" s="5"/>
      <c r="BY1083" s="5"/>
      <c r="BZ1083" s="5"/>
      <c r="CA1083" s="5"/>
      <c r="CB1083" s="14"/>
      <c r="CC1083" s="25"/>
      <c r="CG1083" s="5"/>
      <c r="DG1083" s="5" t="e">
        <f>IF(REPORTE!AH$2="si",IF(C1083=VALUE(REPORTE!C$22),IF(SUM(DG1084:DG$1993),CONCATENATE(INT(B1083),", "),INT(B1083)),""),IF(C1083=VALUE(REPORTE!C$21),IF(SUM(DG1084:DG$1993),CONCATENATE(INT(B1083),", "),INT(B1083)),""))</f>
        <v>#VALUE!</v>
      </c>
      <c r="DK1083" s="5"/>
      <c r="DL1083" s="5"/>
      <c r="DM1083" s="5"/>
      <c r="DN1083" s="5"/>
    </row>
    <row r="1084" spans="1:118" x14ac:dyDescent="0.25">
      <c r="A1084" s="4" t="str">
        <f t="shared" si="197"/>
        <v/>
      </c>
      <c r="B1084" s="3"/>
      <c r="D1084" s="1"/>
      <c r="H1084" s="5" t="str">
        <f>IF(F1084="","",IFERROR(CONCATENATE("PEUA",VLOOKUP(ESTADO,REPORTE!AV$2:AW$33,2,0),DIDTRITO_FORM,CADER_FORM,IFERROR(INDEX(BS:BS,MATCH(DAY(F1084),BR:BR,0),1),DAY(F1084)),IFERROR(INDEX(BS:BS,MATCH(MONTH(F1084),BR:BR,0),1),MONTH(F1084)),YEAR(F1084),G1084),""))</f>
        <v/>
      </c>
      <c r="L1084" s="4"/>
      <c r="M1084" s="4"/>
      <c r="Q1084" s="5"/>
      <c r="S1084"/>
      <c r="Y1084" s="3"/>
      <c r="AA1084" s="4"/>
      <c r="AU1084" s="7"/>
      <c r="BM1084" s="7"/>
      <c r="BN1084" s="75" t="str">
        <f t="shared" si="200"/>
        <v/>
      </c>
      <c r="BO1084" s="75" t="str">
        <f t="shared" si="201"/>
        <v/>
      </c>
      <c r="BT1084" s="5"/>
      <c r="BW1084" s="5"/>
      <c r="BX1084" s="5"/>
      <c r="BY1084" s="5"/>
      <c r="BZ1084" s="5"/>
      <c r="CA1084" s="5"/>
      <c r="CB1084" s="14"/>
      <c r="CC1084" s="25"/>
      <c r="CG1084" s="5"/>
      <c r="DG1084" s="5" t="e">
        <f>IF(REPORTE!AH$2="si",IF(C1084=VALUE(REPORTE!C$22),IF(SUM(DG1085:DG$1993),CONCATENATE(INT(B1084),", "),INT(B1084)),""),IF(C1084=VALUE(REPORTE!C$21),IF(SUM(DG1085:DG$1993),CONCATENATE(INT(B1084),", "),INT(B1084)),""))</f>
        <v>#VALUE!</v>
      </c>
      <c r="DK1084" s="5"/>
      <c r="DL1084" s="5"/>
      <c r="DM1084" s="5"/>
      <c r="DN1084" s="5"/>
    </row>
    <row r="1085" spans="1:118" x14ac:dyDescent="0.25">
      <c r="A1085" s="4" t="str">
        <f t="shared" si="197"/>
        <v/>
      </c>
      <c r="B1085" s="3"/>
      <c r="D1085" s="1"/>
      <c r="H1085" s="5" t="str">
        <f>IF(F1085="","",IFERROR(CONCATENATE("PEUA",VLOOKUP(ESTADO,REPORTE!AV$2:AW$33,2,0),DIDTRITO_FORM,CADER_FORM,IFERROR(INDEX(BS:BS,MATCH(DAY(F1085),BR:BR,0),1),DAY(F1085)),IFERROR(INDEX(BS:BS,MATCH(MONTH(F1085),BR:BR,0),1),MONTH(F1085)),YEAR(F1085),G1085),""))</f>
        <v/>
      </c>
      <c r="L1085" s="4"/>
      <c r="M1085" s="4"/>
      <c r="Q1085" s="5"/>
      <c r="S1085"/>
      <c r="Y1085" s="3"/>
      <c r="AA1085" s="4"/>
      <c r="AU1085" s="7"/>
      <c r="BM1085" s="7"/>
      <c r="BN1085" s="75" t="str">
        <f t="shared" si="200"/>
        <v/>
      </c>
      <c r="BO1085" s="75" t="str">
        <f t="shared" si="201"/>
        <v/>
      </c>
      <c r="BT1085" s="5"/>
      <c r="BW1085" s="5"/>
      <c r="BX1085" s="5"/>
      <c r="BY1085" s="5"/>
      <c r="BZ1085" s="5"/>
      <c r="CA1085" s="5"/>
      <c r="CB1085" s="14"/>
      <c r="CC1085" s="25"/>
      <c r="DG1085" s="5" t="e">
        <f>IF(REPORTE!AH$2="si",IF(C1085=VALUE(REPORTE!C$22),IF(SUM(DG1086:DG$1993),CONCATENATE(INT(B1085),", "),INT(B1085)),""),IF(C1085=VALUE(REPORTE!C$21),IF(SUM(DG1086:DG$1993),CONCATENATE(INT(B1085),", "),INT(B1085)),""))</f>
        <v>#VALUE!</v>
      </c>
      <c r="DK1085" s="5"/>
      <c r="DL1085" s="5"/>
      <c r="DM1085" s="5"/>
      <c r="DN1085" s="5"/>
    </row>
    <row r="1086" spans="1:118" x14ac:dyDescent="0.25">
      <c r="A1086" s="4" t="str">
        <f t="shared" si="197"/>
        <v/>
      </c>
      <c r="B1086" s="3"/>
      <c r="D1086" s="1"/>
      <c r="H1086" s="5" t="str">
        <f>IF(F1086="","",IFERROR(CONCATENATE("PEUA",VLOOKUP(ESTADO,REPORTE!AV$2:AW$33,2,0),DIDTRITO_FORM,CADER_FORM,IFERROR(INDEX(BS:BS,MATCH(DAY(F1086),BR:BR,0),1),DAY(F1086)),IFERROR(INDEX(BS:BS,MATCH(MONTH(F1086),BR:BR,0),1),MONTH(F1086)),YEAR(F1086),G1086),""))</f>
        <v/>
      </c>
      <c r="L1086" s="4"/>
      <c r="M1086" s="4"/>
      <c r="Q1086" s="5"/>
      <c r="S1086"/>
      <c r="Y1086" s="3"/>
      <c r="AA1086" s="4"/>
      <c r="AU1086" s="7"/>
      <c r="BM1086" s="7"/>
      <c r="BN1086" s="75" t="str">
        <f t="shared" si="200"/>
        <v/>
      </c>
      <c r="BO1086" s="75" t="str">
        <f t="shared" si="201"/>
        <v/>
      </c>
      <c r="BT1086" s="5"/>
      <c r="BW1086" s="5"/>
      <c r="BX1086" s="5"/>
      <c r="BY1086" s="5"/>
      <c r="BZ1086" s="5"/>
      <c r="CA1086" s="5"/>
      <c r="CB1086" s="14"/>
      <c r="CC1086" s="25"/>
      <c r="DG1086" s="5" t="e">
        <f>IF(REPORTE!AH$2="si",IF(C1086=VALUE(REPORTE!C$22),IF(SUM(DG1087:DG$1993),CONCATENATE(INT(B1086),", "),INT(B1086)),""),IF(C1086=VALUE(REPORTE!C$21),IF(SUM(DG1087:DG$1993),CONCATENATE(INT(B1086),", "),INT(B1086)),""))</f>
        <v>#VALUE!</v>
      </c>
      <c r="DK1086" s="5"/>
      <c r="DL1086" s="5"/>
      <c r="DM1086" s="5"/>
      <c r="DN1086" s="5"/>
    </row>
    <row r="1087" spans="1:118" x14ac:dyDescent="0.25">
      <c r="A1087" s="4" t="str">
        <f t="shared" si="197"/>
        <v/>
      </c>
      <c r="B1087" s="3"/>
      <c r="D1087" s="1"/>
      <c r="H1087" s="5" t="str">
        <f>IF(F1087="","",IFERROR(CONCATENATE("PEUA",VLOOKUP(ESTADO,REPORTE!AV$2:AW$33,2,0),DIDTRITO_FORM,CADER_FORM,IFERROR(INDEX(BS:BS,MATCH(DAY(F1087),BR:BR,0),1),DAY(F1087)),IFERROR(INDEX(BS:BS,MATCH(MONTH(F1087),BR:BR,0),1),MONTH(F1087)),YEAR(F1087),G1087),""))</f>
        <v/>
      </c>
      <c r="L1087" s="4"/>
      <c r="M1087" s="4"/>
      <c r="Q1087" s="5"/>
      <c r="S1087"/>
      <c r="Y1087" s="3"/>
      <c r="AA1087" s="4"/>
      <c r="AU1087" s="7"/>
      <c r="BM1087" s="7"/>
      <c r="BN1087" s="75" t="str">
        <f t="shared" si="200"/>
        <v/>
      </c>
      <c r="BO1087" s="75" t="str">
        <f t="shared" si="201"/>
        <v/>
      </c>
      <c r="BT1087" s="5"/>
      <c r="BW1087" s="5"/>
      <c r="BX1087" s="5"/>
      <c r="BY1087" s="5"/>
      <c r="BZ1087" s="5"/>
      <c r="CA1087" s="5"/>
      <c r="CB1087" s="14"/>
      <c r="CC1087" s="25"/>
      <c r="DG1087" s="5" t="e">
        <f>IF(REPORTE!AH$2="si",IF(C1087=VALUE(REPORTE!C$22),IF(SUM(DG1088:DG$1993),CONCATENATE(INT(B1087),", "),INT(B1087)),""),IF(C1087=VALUE(REPORTE!C$21),IF(SUM(DG1088:DG$1993),CONCATENATE(INT(B1087),", "),INT(B1087)),""))</f>
        <v>#VALUE!</v>
      </c>
      <c r="DK1087" s="5"/>
      <c r="DL1087" s="5"/>
      <c r="DM1087" s="5"/>
      <c r="DN1087" s="5"/>
    </row>
    <row r="1088" spans="1:118" x14ac:dyDescent="0.25">
      <c r="A1088" s="4" t="str">
        <f t="shared" si="197"/>
        <v/>
      </c>
      <c r="B1088" s="3"/>
      <c r="D1088" s="1"/>
      <c r="H1088" s="5" t="str">
        <f>IF(F1088="","",IFERROR(CONCATENATE("PEUA",VLOOKUP(ESTADO,REPORTE!AV$2:AW$33,2,0),DIDTRITO_FORM,CADER_FORM,IFERROR(INDEX(BS:BS,MATCH(DAY(F1088),BR:BR,0),1),DAY(F1088)),IFERROR(INDEX(BS:BS,MATCH(MONTH(F1088),BR:BR,0),1),MONTH(F1088)),YEAR(F1088),G1088),""))</f>
        <v/>
      </c>
      <c r="L1088" s="4"/>
      <c r="M1088" s="4"/>
      <c r="Q1088" s="5"/>
      <c r="S1088"/>
      <c r="Y1088" s="3"/>
      <c r="AA1088" s="4"/>
      <c r="AU1088" s="7"/>
      <c r="BM1088" s="7"/>
      <c r="BN1088" s="75" t="str">
        <f t="shared" si="200"/>
        <v/>
      </c>
      <c r="BO1088" s="75" t="str">
        <f t="shared" si="201"/>
        <v/>
      </c>
      <c r="BT1088" s="5"/>
      <c r="BW1088" s="5"/>
      <c r="BX1088" s="5"/>
      <c r="BY1088" s="5"/>
      <c r="BZ1088" s="5"/>
      <c r="CA1088" s="5"/>
      <c r="CB1088" s="14"/>
      <c r="CC1088" s="25"/>
      <c r="DG1088" s="5" t="e">
        <f>IF(REPORTE!AH$2="si",IF(C1088=VALUE(REPORTE!C$22),IF(SUM(DG1089:DG$1993),CONCATENATE(INT(B1088),", "),INT(B1088)),""),IF(C1088=VALUE(REPORTE!C$21),IF(SUM(DG1089:DG$1993),CONCATENATE(INT(B1088),", "),INT(B1088)),""))</f>
        <v>#VALUE!</v>
      </c>
      <c r="DK1088" s="5"/>
      <c r="DL1088" s="5"/>
      <c r="DM1088" s="5"/>
      <c r="DN1088" s="5"/>
    </row>
    <row r="1089" spans="1:118" x14ac:dyDescent="0.25">
      <c r="A1089" s="4" t="str">
        <f t="shared" si="197"/>
        <v/>
      </c>
      <c r="B1089" s="3"/>
      <c r="D1089" s="1"/>
      <c r="H1089" s="5" t="str">
        <f>IF(F1089="","",IFERROR(CONCATENATE("PEUA",VLOOKUP(ESTADO,REPORTE!AV$2:AW$33,2,0),DIDTRITO_FORM,CADER_FORM,IFERROR(INDEX(BS:BS,MATCH(DAY(F1089),BR:BR,0),1),DAY(F1089)),IFERROR(INDEX(BS:BS,MATCH(MONTH(F1089),BR:BR,0),1),MONTH(F1089)),YEAR(F1089),G1089),""))</f>
        <v/>
      </c>
      <c r="L1089" s="4"/>
      <c r="M1089" s="4"/>
      <c r="Q1089" s="5"/>
      <c r="S1089"/>
      <c r="Y1089" s="3"/>
      <c r="AA1089" s="4"/>
      <c r="AU1089" s="7"/>
      <c r="BM1089" s="7"/>
      <c r="BN1089" s="75" t="str">
        <f t="shared" si="200"/>
        <v/>
      </c>
      <c r="BO1089" s="75" t="str">
        <f t="shared" si="201"/>
        <v/>
      </c>
      <c r="BT1089" s="5"/>
      <c r="BW1089" s="5"/>
      <c r="BX1089" s="5"/>
      <c r="BY1089" s="5"/>
      <c r="BZ1089" s="5"/>
      <c r="CA1089" s="5"/>
      <c r="CB1089" s="14"/>
      <c r="CC1089" s="25"/>
      <c r="DG1089" s="5" t="e">
        <f>IF(REPORTE!AH$2="si",IF(C1089=VALUE(REPORTE!C$22),IF(SUM(DG1090:DG$1993),CONCATENATE(INT(B1089),", "),INT(B1089)),""),IF(C1089=VALUE(REPORTE!C$21),IF(SUM(DG1090:DG$1993),CONCATENATE(INT(B1089),", "),INT(B1089)),""))</f>
        <v>#VALUE!</v>
      </c>
      <c r="DK1089" s="5"/>
      <c r="DL1089" s="5"/>
      <c r="DM1089" s="5"/>
      <c r="DN1089" s="5"/>
    </row>
    <row r="1090" spans="1:118" x14ac:dyDescent="0.25">
      <c r="A1090" s="4" t="str">
        <f t="shared" ref="A1090:A1153" si="208">IF(OR(BO1090="",BM1090="",BM1090="VENCIDO"),IF(B1090="","",IF(LEN(B1090)=1,"000"&amp;B1090,IF(LEN(B1090)=2,"00"&amp;B1090,IF(LEN(B1090)=3,"0"&amp;B1090,B1090)))),C1090)</f>
        <v/>
      </c>
      <c r="B1090" s="3"/>
      <c r="D1090" s="1"/>
      <c r="H1090" s="5" t="str">
        <f>IF(F1090="","",IFERROR(CONCATENATE("PEUA",VLOOKUP(ESTADO,REPORTE!AV$2:AW$33,2,0),DIDTRITO_FORM,CADER_FORM,IFERROR(INDEX(BS:BS,MATCH(DAY(F1090),BR:BR,0),1),DAY(F1090)),IFERROR(INDEX(BS:BS,MATCH(MONTH(F1090),BR:BR,0),1),MONTH(F1090)),YEAR(F1090),G1090),""))</f>
        <v/>
      </c>
      <c r="L1090" s="4"/>
      <c r="M1090" s="4"/>
      <c r="Q1090" s="5"/>
      <c r="S1090"/>
      <c r="Y1090" s="3"/>
      <c r="AA1090" s="4"/>
      <c r="AU1090" s="7"/>
      <c r="BM1090" s="7"/>
      <c r="BN1090" s="75" t="str">
        <f t="shared" ref="BN1090:BN1153" si="209">IFERROR(IF(BD1090=0,"",BD1090/6000),"")</f>
        <v/>
      </c>
      <c r="BO1090" s="75" t="str">
        <f t="shared" ref="BO1090:BO1153" si="210">IFERROR(IF(VALUE(AU1090)&gt;VALUE(APERTURA_VENTANILLA),"OK",""),"")</f>
        <v/>
      </c>
      <c r="BT1090" s="5"/>
      <c r="BW1090" s="5"/>
      <c r="BX1090" s="5"/>
      <c r="BY1090" s="5"/>
      <c r="BZ1090" s="5"/>
      <c r="CA1090" s="5"/>
      <c r="CB1090" s="14"/>
      <c r="CC1090" s="25"/>
      <c r="DG1090" s="5" t="e">
        <f>IF(REPORTE!AH$2="si",IF(C1090=VALUE(REPORTE!C$22),IF(SUM(DG1091:DG$1993),CONCATENATE(INT(B1090),", "),INT(B1090)),""),IF(C1090=VALUE(REPORTE!C$21),IF(SUM(DG1091:DG$1993),CONCATENATE(INT(B1090),", "),INT(B1090)),""))</f>
        <v>#VALUE!</v>
      </c>
      <c r="DK1090" s="5"/>
      <c r="DL1090" s="5"/>
      <c r="DM1090" s="5"/>
      <c r="DN1090" s="5"/>
    </row>
    <row r="1091" spans="1:118" x14ac:dyDescent="0.25">
      <c r="A1091" s="4" t="str">
        <f t="shared" si="208"/>
        <v/>
      </c>
      <c r="B1091" s="3"/>
      <c r="D1091" s="1"/>
      <c r="H1091" s="5" t="str">
        <f>IF(F1091="","",IFERROR(CONCATENATE("PEUA",VLOOKUP(ESTADO,REPORTE!AV$2:AW$33,2,0),DIDTRITO_FORM,CADER_FORM,IFERROR(INDEX(BS:BS,MATCH(DAY(F1091),BR:BR,0),1),DAY(F1091)),IFERROR(INDEX(BS:BS,MATCH(MONTH(F1091),BR:BR,0),1),MONTH(F1091)),YEAR(F1091),G1091),""))</f>
        <v/>
      </c>
      <c r="L1091" s="4"/>
      <c r="M1091" s="4"/>
      <c r="Q1091" s="5"/>
      <c r="S1091"/>
      <c r="Y1091" s="3"/>
      <c r="AA1091" s="4"/>
      <c r="AU1091" s="7"/>
      <c r="BM1091" s="7"/>
      <c r="BN1091" s="75" t="str">
        <f t="shared" si="209"/>
        <v/>
      </c>
      <c r="BO1091" s="75" t="str">
        <f t="shared" si="210"/>
        <v/>
      </c>
      <c r="BT1091" s="5"/>
      <c r="BW1091" s="5"/>
      <c r="BX1091" s="5"/>
      <c r="BY1091" s="5"/>
      <c r="BZ1091" s="5"/>
      <c r="CA1091" s="5"/>
      <c r="CB1091" s="14"/>
      <c r="CC1091" s="25"/>
      <c r="DG1091" s="5" t="e">
        <f>IF(REPORTE!AH$2="si",IF(C1091=VALUE(REPORTE!C$22),IF(SUM(DG1092:DG$1993),CONCATENATE(INT(B1091),", "),INT(B1091)),""),IF(C1091=VALUE(REPORTE!C$21),IF(SUM(DG1092:DG$1993),CONCATENATE(INT(B1091),", "),INT(B1091)),""))</f>
        <v>#VALUE!</v>
      </c>
      <c r="DK1091" s="5"/>
      <c r="DL1091" s="5"/>
      <c r="DM1091" s="5"/>
      <c r="DN1091" s="5"/>
    </row>
    <row r="1092" spans="1:118" x14ac:dyDescent="0.25">
      <c r="A1092" s="4" t="str">
        <f t="shared" si="208"/>
        <v/>
      </c>
      <c r="B1092" s="3"/>
      <c r="D1092" s="1"/>
      <c r="H1092" s="5" t="str">
        <f>IF(F1092="","",IFERROR(CONCATENATE("PEUA",VLOOKUP(ESTADO,REPORTE!AV$2:AW$33,2,0),DIDTRITO_FORM,CADER_FORM,IFERROR(INDEX(BS:BS,MATCH(DAY(F1092),BR:BR,0),1),DAY(F1092)),IFERROR(INDEX(BS:BS,MATCH(MONTH(F1092),BR:BR,0),1),MONTH(F1092)),YEAR(F1092),G1092),""))</f>
        <v/>
      </c>
      <c r="L1092" s="4"/>
      <c r="M1092" s="4"/>
      <c r="Q1092" s="5"/>
      <c r="S1092"/>
      <c r="Y1092" s="3"/>
      <c r="AA1092" s="4"/>
      <c r="AU1092" s="7"/>
      <c r="BM1092" s="7"/>
      <c r="BN1092" s="75" t="str">
        <f t="shared" si="209"/>
        <v/>
      </c>
      <c r="BO1092" s="75" t="str">
        <f t="shared" si="210"/>
        <v/>
      </c>
      <c r="BT1092" s="5"/>
      <c r="BW1092" s="5"/>
      <c r="BX1092" s="5"/>
      <c r="BY1092" s="5"/>
      <c r="BZ1092" s="5"/>
      <c r="CA1092" s="5"/>
      <c r="CB1092" s="14"/>
      <c r="CC1092" s="25"/>
      <c r="DG1092" s="5" t="e">
        <f>IF(REPORTE!AH$2="si",IF(C1092=VALUE(REPORTE!C$22),IF(SUM(DG1093:DG$1993),CONCATENATE(INT(B1092),", "),INT(B1092)),""),IF(C1092=VALUE(REPORTE!C$21),IF(SUM(DG1093:DG$1993),CONCATENATE(INT(B1092),", "),INT(B1092)),""))</f>
        <v>#VALUE!</v>
      </c>
      <c r="DK1092" s="5"/>
      <c r="DL1092" s="5"/>
      <c r="DM1092" s="5"/>
      <c r="DN1092" s="5"/>
    </row>
    <row r="1093" spans="1:118" x14ac:dyDescent="0.25">
      <c r="A1093" s="4" t="str">
        <f t="shared" si="208"/>
        <v/>
      </c>
      <c r="B1093" s="3"/>
      <c r="D1093" s="1"/>
      <c r="H1093" s="5" t="str">
        <f>IF(F1093="","",IFERROR(CONCATENATE("PEUA",VLOOKUP(ESTADO,REPORTE!AV$2:AW$33,2,0),DIDTRITO_FORM,CADER_FORM,IFERROR(INDEX(BS:BS,MATCH(DAY(F1093),BR:BR,0),1),DAY(F1093)),IFERROR(INDEX(BS:BS,MATCH(MONTH(F1093),BR:BR,0),1),MONTH(F1093)),YEAR(F1093),G1093),""))</f>
        <v/>
      </c>
      <c r="L1093" s="4"/>
      <c r="M1093" s="4"/>
      <c r="Q1093" s="5"/>
      <c r="S1093"/>
      <c r="Y1093" s="3"/>
      <c r="AA1093" s="4"/>
      <c r="AU1093" s="7"/>
      <c r="BM1093" s="7"/>
      <c r="BN1093" s="75" t="str">
        <f t="shared" si="209"/>
        <v/>
      </c>
      <c r="BO1093" s="75" t="str">
        <f t="shared" si="210"/>
        <v/>
      </c>
      <c r="BT1093" s="5"/>
      <c r="BW1093" s="5"/>
      <c r="BX1093" s="5"/>
      <c r="BY1093" s="5"/>
      <c r="BZ1093" s="5"/>
      <c r="CA1093" s="5"/>
      <c r="CB1093" s="14"/>
      <c r="CC1093" s="25"/>
      <c r="DG1093" s="5" t="e">
        <f>IF(REPORTE!AH$2="si",IF(C1093=VALUE(REPORTE!C$22),IF(SUM(DG1094:DG$1993),CONCATENATE(INT(B1093),", "),INT(B1093)),""),IF(C1093=VALUE(REPORTE!C$21),IF(SUM(DG1094:DG$1993),CONCATENATE(INT(B1093),", "),INT(B1093)),""))</f>
        <v>#VALUE!</v>
      </c>
      <c r="DK1093" s="5"/>
      <c r="DL1093" s="5"/>
      <c r="DM1093" s="5"/>
      <c r="DN1093" s="5"/>
    </row>
    <row r="1094" spans="1:118" x14ac:dyDescent="0.25">
      <c r="A1094" s="4" t="str">
        <f t="shared" si="208"/>
        <v/>
      </c>
      <c r="B1094" s="3"/>
      <c r="D1094" s="1"/>
      <c r="H1094" s="5" t="str">
        <f>IF(F1094="","",IFERROR(CONCATENATE("PEUA",VLOOKUP(ESTADO,REPORTE!AV$2:AW$33,2,0),DIDTRITO_FORM,CADER_FORM,IFERROR(INDEX(BS:BS,MATCH(DAY(F1094),BR:BR,0),1),DAY(F1094)),IFERROR(INDEX(BS:BS,MATCH(MONTH(F1094),BR:BR,0),1),MONTH(F1094)),YEAR(F1094),G1094),""))</f>
        <v/>
      </c>
      <c r="L1094" s="4"/>
      <c r="M1094" s="4"/>
      <c r="Q1094" s="5"/>
      <c r="S1094"/>
      <c r="Y1094" s="3"/>
      <c r="AA1094" s="4"/>
      <c r="AU1094" s="7"/>
      <c r="BM1094" s="7"/>
      <c r="BN1094" s="75" t="str">
        <f t="shared" si="209"/>
        <v/>
      </c>
      <c r="BO1094" s="75" t="str">
        <f t="shared" si="210"/>
        <v/>
      </c>
      <c r="BT1094" s="5"/>
      <c r="BW1094" s="5"/>
      <c r="BX1094" s="5"/>
      <c r="BY1094" s="5"/>
      <c r="BZ1094" s="5"/>
      <c r="CA1094" s="5"/>
      <c r="CB1094" s="14"/>
      <c r="CC1094" s="25"/>
      <c r="DG1094" s="5" t="e">
        <f>IF(REPORTE!AH$2="si",IF(C1094=VALUE(REPORTE!C$22),IF(SUM(DG1095:DG$1993),CONCATENATE(INT(B1094),", "),INT(B1094)),""),IF(C1094=VALUE(REPORTE!C$21),IF(SUM(DG1095:DG$1993),CONCATENATE(INT(B1094),", "),INT(B1094)),""))</f>
        <v>#VALUE!</v>
      </c>
      <c r="DH1094" s="5" t="e">
        <f>CONCATENATE(DG1094,DG1095,DG1096,DG1097,DG1098,DG1099,DG1100,DG1101,DG1102,DG1103,DG1104,DG1105,DG1106,DG1107,DG1108,DG1109,DG1110,DG1111,DG1112,DG1113,DG1114,DG1115,DG1116,DG1117,DG1118,DG1119,DG1120,DG1121,DG1122,DG1123,DG1124,DG1125,DG1126,DG1127,DG1128,DG1129,DG1130,DG1131,DG1132,DG1133,DG1134,DG1135)</f>
        <v>#VALUE!</v>
      </c>
      <c r="DK1094" s="5"/>
      <c r="DL1094" s="5"/>
      <c r="DM1094" s="5"/>
      <c r="DN1094" s="5"/>
    </row>
    <row r="1095" spans="1:118" x14ac:dyDescent="0.25">
      <c r="A1095" s="4" t="str">
        <f t="shared" si="208"/>
        <v/>
      </c>
      <c r="B1095" s="3"/>
      <c r="D1095" s="1"/>
      <c r="H1095" s="5" t="str">
        <f>IF(F1095="","",IFERROR(CONCATENATE("PEUA",VLOOKUP(ESTADO,REPORTE!AV$2:AW$33,2,0),DIDTRITO_FORM,CADER_FORM,IFERROR(INDEX(BS:BS,MATCH(DAY(F1095),BR:BR,0),1),DAY(F1095)),IFERROR(INDEX(BS:BS,MATCH(MONTH(F1095),BR:BR,0),1),MONTH(F1095)),YEAR(F1095),G1095),""))</f>
        <v/>
      </c>
      <c r="L1095" s="4"/>
      <c r="M1095" s="4"/>
      <c r="Q1095" s="5"/>
      <c r="S1095"/>
      <c r="Y1095" s="3"/>
      <c r="AA1095" s="4"/>
      <c r="AU1095" s="7"/>
      <c r="BM1095" s="7"/>
      <c r="BN1095" s="75" t="str">
        <f t="shared" si="209"/>
        <v/>
      </c>
      <c r="BO1095" s="75" t="str">
        <f t="shared" si="210"/>
        <v/>
      </c>
      <c r="BT1095" s="5"/>
      <c r="BW1095" s="5"/>
      <c r="BX1095" s="5"/>
      <c r="BY1095" s="5"/>
      <c r="BZ1095" s="5"/>
      <c r="CA1095" s="5"/>
      <c r="CB1095" s="14"/>
      <c r="CC1095" s="25"/>
      <c r="DG1095" s="5" t="e">
        <f>IF(REPORTE!AH$2="si",IF(C1095=VALUE(REPORTE!C$22),IF(SUM(DG1096:DG$1993),CONCATENATE(INT(B1095),", "),INT(B1095)),""),IF(C1095=VALUE(REPORTE!C$21),IF(SUM(DG1096:DG$1993),CONCATENATE(INT(B1095),", "),INT(B1095)),""))</f>
        <v>#VALUE!</v>
      </c>
      <c r="DK1095" s="5"/>
      <c r="DL1095" s="5"/>
      <c r="DM1095" s="5"/>
      <c r="DN1095" s="5"/>
    </row>
    <row r="1096" spans="1:118" x14ac:dyDescent="0.25">
      <c r="A1096" s="4" t="str">
        <f t="shared" si="208"/>
        <v/>
      </c>
      <c r="B1096" s="3"/>
      <c r="D1096" s="1"/>
      <c r="H1096" s="5" t="str">
        <f>IF(F1096="","",IFERROR(CONCATENATE("PEUA",VLOOKUP(ESTADO,REPORTE!AV$2:AW$33,2,0),DIDTRITO_FORM,CADER_FORM,IFERROR(INDEX(BS:BS,MATCH(DAY(F1096),BR:BR,0),1),DAY(F1096)),IFERROR(INDEX(BS:BS,MATCH(MONTH(F1096),BR:BR,0),1),MONTH(F1096)),YEAR(F1096),G1096),""))</f>
        <v/>
      </c>
      <c r="L1096" s="4"/>
      <c r="M1096" s="4"/>
      <c r="Q1096" s="5"/>
      <c r="S1096"/>
      <c r="Y1096" s="3"/>
      <c r="AA1096" s="4"/>
      <c r="AU1096" s="7"/>
      <c r="BM1096" s="7"/>
      <c r="BN1096" s="75" t="str">
        <f t="shared" si="209"/>
        <v/>
      </c>
      <c r="BO1096" s="75" t="str">
        <f t="shared" si="210"/>
        <v/>
      </c>
      <c r="BT1096" s="5"/>
      <c r="BW1096" s="5"/>
      <c r="BX1096" s="5"/>
      <c r="BY1096" s="5"/>
      <c r="BZ1096" s="5"/>
      <c r="CA1096" s="5"/>
      <c r="CB1096" s="14"/>
      <c r="CC1096" s="25"/>
      <c r="DG1096" s="5" t="e">
        <f>IF(REPORTE!AH$2="si",IF(C1096=VALUE(REPORTE!C$22),IF(SUM(DG1097:DG$1993),CONCATENATE(INT(B1096),", "),INT(B1096)),""),IF(C1096=VALUE(REPORTE!C$21),IF(SUM(DG1097:DG$1993),CONCATENATE(INT(B1096),", "),INT(B1096)),""))</f>
        <v>#VALUE!</v>
      </c>
      <c r="DK1096" s="5"/>
      <c r="DL1096" s="5"/>
      <c r="DM1096" s="5"/>
      <c r="DN1096" s="5"/>
    </row>
    <row r="1097" spans="1:118" x14ac:dyDescent="0.25">
      <c r="A1097" s="4" t="str">
        <f t="shared" si="208"/>
        <v/>
      </c>
      <c r="B1097" s="3"/>
      <c r="D1097" s="1"/>
      <c r="H1097" s="5" t="str">
        <f>IF(F1097="","",IFERROR(CONCATENATE("PEUA",VLOOKUP(ESTADO,REPORTE!AV$2:AW$33,2,0),DIDTRITO_FORM,CADER_FORM,IFERROR(INDEX(BS:BS,MATCH(DAY(F1097),BR:BR,0),1),DAY(F1097)),IFERROR(INDEX(BS:BS,MATCH(MONTH(F1097),BR:BR,0),1),MONTH(F1097)),YEAR(F1097),G1097),""))</f>
        <v/>
      </c>
      <c r="L1097" s="4"/>
      <c r="M1097" s="4"/>
      <c r="Q1097" s="5"/>
      <c r="S1097"/>
      <c r="Y1097" s="3"/>
      <c r="AA1097" s="4"/>
      <c r="AU1097" s="7"/>
      <c r="BM1097" s="7"/>
      <c r="BN1097" s="75" t="str">
        <f t="shared" si="209"/>
        <v/>
      </c>
      <c r="BO1097" s="75" t="str">
        <f t="shared" si="210"/>
        <v/>
      </c>
      <c r="BT1097" s="5"/>
      <c r="BW1097" s="5"/>
      <c r="BX1097" s="5"/>
      <c r="BY1097" s="5"/>
      <c r="BZ1097" s="5"/>
      <c r="CA1097" s="5"/>
      <c r="CB1097" s="14"/>
      <c r="CC1097" s="25"/>
      <c r="DG1097" s="5" t="e">
        <f>IF(REPORTE!AH$2="si",IF(C1097=VALUE(REPORTE!C$22),IF(SUM(DG1098:DG$1993),CONCATENATE(INT(B1097),", "),INT(B1097)),""),IF(C1097=VALUE(REPORTE!C$21),IF(SUM(DG1098:DG$1993),CONCATENATE(INT(B1097),", "),INT(B1097)),""))</f>
        <v>#VALUE!</v>
      </c>
      <c r="DK1097" s="5"/>
      <c r="DL1097" s="5"/>
      <c r="DM1097" s="5"/>
      <c r="DN1097" s="5"/>
    </row>
    <row r="1098" spans="1:118" x14ac:dyDescent="0.25">
      <c r="A1098" s="4" t="str">
        <f t="shared" si="208"/>
        <v/>
      </c>
      <c r="B1098" s="3"/>
      <c r="D1098" s="1"/>
      <c r="H1098" s="5" t="str">
        <f>IF(F1098="","",IFERROR(CONCATENATE("PEUA",VLOOKUP(ESTADO,REPORTE!AV$2:AW$33,2,0),DIDTRITO_FORM,CADER_FORM,IFERROR(INDEX(BS:BS,MATCH(DAY(F1098),BR:BR,0),1),DAY(F1098)),IFERROR(INDEX(BS:BS,MATCH(MONTH(F1098),BR:BR,0),1),MONTH(F1098)),YEAR(F1098),G1098),""))</f>
        <v/>
      </c>
      <c r="L1098" s="4"/>
      <c r="M1098" s="4"/>
      <c r="Q1098" s="5"/>
      <c r="S1098"/>
      <c r="Y1098" s="3"/>
      <c r="AA1098" s="4"/>
      <c r="AU1098" s="7"/>
      <c r="BM1098" s="7"/>
      <c r="BN1098" s="75" t="str">
        <f t="shared" si="209"/>
        <v/>
      </c>
      <c r="BO1098" s="75" t="str">
        <f t="shared" si="210"/>
        <v/>
      </c>
      <c r="BT1098" s="5"/>
      <c r="BW1098" s="5"/>
      <c r="BX1098" s="5"/>
      <c r="BY1098" s="5"/>
      <c r="BZ1098" s="5"/>
      <c r="CA1098" s="5"/>
      <c r="CB1098" s="14"/>
      <c r="CC1098" s="25"/>
      <c r="DG1098" s="5" t="e">
        <f>IF(REPORTE!AH$2="si",IF(C1098=VALUE(REPORTE!C$22),IF(SUM(DG1099:DG$1993),CONCATENATE(INT(B1098),", "),INT(B1098)),""),IF(C1098=VALUE(REPORTE!C$21),IF(SUM(DG1099:DG$1993),CONCATENATE(INT(B1098),", "),INT(B1098)),""))</f>
        <v>#VALUE!</v>
      </c>
      <c r="DK1098" s="5"/>
      <c r="DL1098" s="5"/>
      <c r="DM1098" s="5"/>
      <c r="DN1098" s="5"/>
    </row>
    <row r="1099" spans="1:118" x14ac:dyDescent="0.25">
      <c r="A1099" s="4" t="str">
        <f t="shared" si="208"/>
        <v/>
      </c>
      <c r="B1099" s="3"/>
      <c r="D1099" s="1"/>
      <c r="H1099" s="5" t="str">
        <f>IF(F1099="","",IFERROR(CONCATENATE("PEUA",VLOOKUP(ESTADO,REPORTE!AV$2:AW$33,2,0),DIDTRITO_FORM,CADER_FORM,IFERROR(INDEX(BS:BS,MATCH(DAY(F1099),BR:BR,0),1),DAY(F1099)),IFERROR(INDEX(BS:BS,MATCH(MONTH(F1099),BR:BR,0),1),MONTH(F1099)),YEAR(F1099),G1099),""))</f>
        <v/>
      </c>
      <c r="L1099" s="4"/>
      <c r="M1099" s="4"/>
      <c r="Q1099" s="5"/>
      <c r="S1099"/>
      <c r="Y1099" s="3"/>
      <c r="AA1099" s="4"/>
      <c r="AU1099" s="7"/>
      <c r="BM1099" s="7"/>
      <c r="BN1099" s="75" t="str">
        <f t="shared" si="209"/>
        <v/>
      </c>
      <c r="BO1099" s="75" t="str">
        <f t="shared" si="210"/>
        <v/>
      </c>
      <c r="BT1099" s="5"/>
      <c r="BW1099" s="5"/>
      <c r="BX1099" s="5"/>
      <c r="BY1099" s="5"/>
      <c r="BZ1099" s="5"/>
      <c r="CA1099" s="5"/>
      <c r="CB1099" s="14"/>
      <c r="CC1099" s="25"/>
      <c r="DG1099" s="5" t="e">
        <f>IF(REPORTE!AH$2="si",IF(C1099=VALUE(REPORTE!C$22),IF(SUM(DG1100:DG$1993),CONCATENATE(INT(B1099),", "),INT(B1099)),""),IF(C1099=VALUE(REPORTE!C$21),IF(SUM(DG1100:DG$1993),CONCATENATE(INT(B1099),", "),INT(B1099)),""))</f>
        <v>#VALUE!</v>
      </c>
      <c r="DK1099" s="5"/>
      <c r="DL1099" s="5"/>
      <c r="DM1099" s="5"/>
      <c r="DN1099" s="5"/>
    </row>
    <row r="1100" spans="1:118" x14ac:dyDescent="0.25">
      <c r="A1100" s="4" t="str">
        <f t="shared" si="208"/>
        <v/>
      </c>
      <c r="B1100" s="3"/>
      <c r="D1100" s="1"/>
      <c r="H1100" s="5" t="str">
        <f>IF(F1100="","",IFERROR(CONCATENATE("PEUA",VLOOKUP(ESTADO,REPORTE!AV$2:AW$33,2,0),DIDTRITO_FORM,CADER_FORM,IFERROR(INDEX(BS:BS,MATCH(DAY(F1100),BR:BR,0),1),DAY(F1100)),IFERROR(INDEX(BS:BS,MATCH(MONTH(F1100),BR:BR,0),1),MONTH(F1100)),YEAR(F1100),G1100),""))</f>
        <v/>
      </c>
      <c r="L1100" s="4"/>
      <c r="M1100" s="4"/>
      <c r="Q1100" s="5"/>
      <c r="S1100"/>
      <c r="Y1100" s="3"/>
      <c r="AA1100" s="4"/>
      <c r="AU1100" s="7"/>
      <c r="BM1100" s="7"/>
      <c r="BN1100" s="75" t="str">
        <f t="shared" si="209"/>
        <v/>
      </c>
      <c r="BO1100" s="75" t="str">
        <f t="shared" si="210"/>
        <v/>
      </c>
      <c r="BT1100" s="5"/>
      <c r="BW1100" s="5"/>
      <c r="BX1100" s="5"/>
      <c r="BY1100" s="5"/>
      <c r="BZ1100" s="5"/>
      <c r="CA1100" s="5"/>
      <c r="CB1100" s="14"/>
      <c r="CC1100" s="25"/>
      <c r="DG1100" s="5" t="e">
        <f>IF(REPORTE!AH$2="si",IF(C1100=VALUE(REPORTE!C$22),IF(SUM(DG1101:DG$1993),CONCATENATE(INT(B1100),", "),INT(B1100)),""),IF(C1100=VALUE(REPORTE!C$21),IF(SUM(DG1101:DG$1993),CONCATENATE(INT(B1100),", "),INT(B1100)),""))</f>
        <v>#VALUE!</v>
      </c>
      <c r="DK1100" s="5"/>
      <c r="DL1100" s="5"/>
      <c r="DM1100" s="5"/>
      <c r="DN1100" s="5"/>
    </row>
    <row r="1101" spans="1:118" x14ac:dyDescent="0.25">
      <c r="A1101" s="4" t="str">
        <f t="shared" si="208"/>
        <v/>
      </c>
      <c r="B1101" s="3"/>
      <c r="D1101" s="1"/>
      <c r="H1101" s="5" t="str">
        <f>IF(F1101="","",IFERROR(CONCATENATE("PEUA",VLOOKUP(ESTADO,REPORTE!AV$2:AW$33,2,0),DIDTRITO_FORM,CADER_FORM,IFERROR(INDEX(BS:BS,MATCH(DAY(F1101),BR:BR,0),1),DAY(F1101)),IFERROR(INDEX(BS:BS,MATCH(MONTH(F1101),BR:BR,0),1),MONTH(F1101)),YEAR(F1101),G1101),""))</f>
        <v/>
      </c>
      <c r="L1101" s="4"/>
      <c r="M1101" s="4"/>
      <c r="Q1101" s="5"/>
      <c r="S1101"/>
      <c r="Y1101" s="3"/>
      <c r="AA1101" s="4"/>
      <c r="AU1101" s="7"/>
      <c r="BM1101" s="7"/>
      <c r="BN1101" s="75" t="str">
        <f t="shared" si="209"/>
        <v/>
      </c>
      <c r="BO1101" s="75" t="str">
        <f t="shared" si="210"/>
        <v/>
      </c>
      <c r="BT1101" s="5"/>
      <c r="BW1101" s="5"/>
      <c r="BX1101" s="5"/>
      <c r="BY1101" s="5"/>
      <c r="BZ1101" s="5"/>
      <c r="CA1101" s="5"/>
      <c r="CB1101" s="14"/>
      <c r="CC1101" s="25"/>
      <c r="DG1101" s="5" t="e">
        <f>IF(REPORTE!AH$2="si",IF(C1101=VALUE(REPORTE!C$22),IF(SUM(DG1102:DG$1993),CONCATENATE(INT(B1101),", "),INT(B1101)),""),IF(C1101=VALUE(REPORTE!C$21),IF(SUM(DG1102:DG$1993),CONCATENATE(INT(B1101),", "),INT(B1101)),""))</f>
        <v>#VALUE!</v>
      </c>
      <c r="DK1101" s="5"/>
      <c r="DL1101" s="5"/>
      <c r="DM1101" s="5"/>
      <c r="DN1101" s="5"/>
    </row>
    <row r="1102" spans="1:118" x14ac:dyDescent="0.25">
      <c r="A1102" s="4" t="str">
        <f t="shared" si="208"/>
        <v/>
      </c>
      <c r="B1102" s="3"/>
      <c r="D1102" s="1"/>
      <c r="H1102" s="5" t="str">
        <f>IF(F1102="","",IFERROR(CONCATENATE("PEUA",VLOOKUP(ESTADO,REPORTE!AV$2:AW$33,2,0),DIDTRITO_FORM,CADER_FORM,IFERROR(INDEX(BS:BS,MATCH(DAY(F1102),BR:BR,0),1),DAY(F1102)),IFERROR(INDEX(BS:BS,MATCH(MONTH(F1102),BR:BR,0),1),MONTH(F1102)),YEAR(F1102),G1102),""))</f>
        <v/>
      </c>
      <c r="L1102" s="4"/>
      <c r="M1102" s="4"/>
      <c r="Q1102" s="5"/>
      <c r="S1102"/>
      <c r="Y1102" s="3"/>
      <c r="AA1102" s="4"/>
      <c r="AU1102" s="7"/>
      <c r="BM1102" s="7"/>
      <c r="BN1102" s="75" t="str">
        <f t="shared" si="209"/>
        <v/>
      </c>
      <c r="BO1102" s="75" t="str">
        <f t="shared" si="210"/>
        <v/>
      </c>
      <c r="BT1102" s="5"/>
      <c r="BW1102" s="5"/>
      <c r="BX1102" s="5"/>
      <c r="BY1102" s="5"/>
      <c r="BZ1102" s="5"/>
      <c r="CA1102" s="5"/>
      <c r="CB1102" s="14"/>
      <c r="CC1102" s="25"/>
      <c r="DG1102" s="5" t="e">
        <f>IF(REPORTE!AH$2="si",IF(C1102=VALUE(REPORTE!C$22),IF(SUM(DG1103:DG$1993),CONCATENATE(INT(B1102),", "),INT(B1102)),""),IF(C1102=VALUE(REPORTE!C$21),IF(SUM(DG1103:DG$1993),CONCATENATE(INT(B1102),", "),INT(B1102)),""))</f>
        <v>#VALUE!</v>
      </c>
      <c r="DK1102" s="5"/>
      <c r="DL1102" s="5"/>
      <c r="DM1102" s="5"/>
      <c r="DN1102" s="5"/>
    </row>
    <row r="1103" spans="1:118" x14ac:dyDescent="0.25">
      <c r="A1103" s="4" t="str">
        <f t="shared" si="208"/>
        <v/>
      </c>
      <c r="B1103" s="3"/>
      <c r="D1103" s="1"/>
      <c r="H1103" s="5" t="str">
        <f>IF(F1103="","",IFERROR(CONCATENATE("PEUA",VLOOKUP(ESTADO,REPORTE!AV$2:AW$33,2,0),DIDTRITO_FORM,CADER_FORM,IFERROR(INDEX(BS:BS,MATCH(DAY(F1103),BR:BR,0),1),DAY(F1103)),IFERROR(INDEX(BS:BS,MATCH(MONTH(F1103),BR:BR,0),1),MONTH(F1103)),YEAR(F1103),G1103),""))</f>
        <v/>
      </c>
      <c r="L1103" s="4"/>
      <c r="M1103" s="4"/>
      <c r="Q1103" s="5"/>
      <c r="S1103"/>
      <c r="Y1103" s="3"/>
      <c r="AA1103" s="4"/>
      <c r="AU1103" s="7"/>
      <c r="BM1103" s="7"/>
      <c r="BN1103" s="75" t="str">
        <f t="shared" si="209"/>
        <v/>
      </c>
      <c r="BO1103" s="75" t="str">
        <f t="shared" si="210"/>
        <v/>
      </c>
      <c r="BT1103" s="5"/>
      <c r="BW1103" s="5"/>
      <c r="BX1103" s="5"/>
      <c r="BY1103" s="5"/>
      <c r="BZ1103" s="5"/>
      <c r="CA1103" s="5"/>
      <c r="CB1103" s="14"/>
      <c r="CC1103" s="25"/>
      <c r="DG1103" s="5" t="e">
        <f>IF(REPORTE!AH$2="si",IF(C1103=VALUE(REPORTE!C$22),IF(SUM(DG1104:DG$1993),CONCATENATE(INT(B1103),", "),INT(B1103)),""),IF(C1103=VALUE(REPORTE!C$21),IF(SUM(DG1104:DG$1993),CONCATENATE(INT(B1103),", "),INT(B1103)),""))</f>
        <v>#VALUE!</v>
      </c>
      <c r="DK1103" s="5"/>
      <c r="DL1103" s="5"/>
      <c r="DM1103" s="5"/>
      <c r="DN1103" s="5"/>
    </row>
    <row r="1104" spans="1:118" x14ac:dyDescent="0.25">
      <c r="A1104" s="4" t="str">
        <f t="shared" si="208"/>
        <v/>
      </c>
      <c r="B1104" s="3"/>
      <c r="D1104" s="1"/>
      <c r="H1104" s="5" t="str">
        <f>IF(F1104="","",IFERROR(CONCATENATE("PEUA",VLOOKUP(ESTADO,REPORTE!AV$2:AW$33,2,0),DIDTRITO_FORM,CADER_FORM,IFERROR(INDEX(BS:BS,MATCH(DAY(F1104),BR:BR,0),1),DAY(F1104)),IFERROR(INDEX(BS:BS,MATCH(MONTH(F1104),BR:BR,0),1),MONTH(F1104)),YEAR(F1104),G1104),""))</f>
        <v/>
      </c>
      <c r="L1104" s="4"/>
      <c r="M1104" s="4"/>
      <c r="Q1104" s="5"/>
      <c r="S1104"/>
      <c r="Y1104" s="3"/>
      <c r="AA1104" s="4"/>
      <c r="AU1104" s="7"/>
      <c r="BM1104" s="7"/>
      <c r="BN1104" s="75" t="str">
        <f t="shared" si="209"/>
        <v/>
      </c>
      <c r="BO1104" s="75" t="str">
        <f t="shared" si="210"/>
        <v/>
      </c>
      <c r="BT1104" s="5"/>
      <c r="BW1104" s="5"/>
      <c r="BX1104" s="5"/>
      <c r="BY1104" s="5"/>
      <c r="BZ1104" s="5"/>
      <c r="CA1104" s="5"/>
      <c r="CB1104" s="14"/>
      <c r="CC1104" s="25"/>
      <c r="DG1104" s="5" t="e">
        <f>IF(REPORTE!AH$2="si",IF(C1104=VALUE(REPORTE!C$22),IF(SUM(DG1105:DG$1993),CONCATENATE(INT(B1104),", "),INT(B1104)),""),IF(C1104=VALUE(REPORTE!C$21),IF(SUM(DG1105:DG$1993),CONCATENATE(INT(B1104),", "),INT(B1104)),""))</f>
        <v>#VALUE!</v>
      </c>
      <c r="DK1104" s="5"/>
      <c r="DL1104" s="5"/>
      <c r="DM1104" s="5"/>
      <c r="DN1104" s="5"/>
    </row>
    <row r="1105" spans="1:118" x14ac:dyDescent="0.25">
      <c r="A1105" s="4" t="str">
        <f t="shared" si="208"/>
        <v/>
      </c>
      <c r="B1105" s="3"/>
      <c r="D1105" s="1"/>
      <c r="H1105" s="5" t="str">
        <f>IF(F1105="","",IFERROR(CONCATENATE("PEUA",VLOOKUP(ESTADO,REPORTE!AV$2:AW$33,2,0),DIDTRITO_FORM,CADER_FORM,IFERROR(INDEX(BS:BS,MATCH(DAY(F1105),BR:BR,0),1),DAY(F1105)),IFERROR(INDEX(BS:BS,MATCH(MONTH(F1105),BR:BR,0),1),MONTH(F1105)),YEAR(F1105),G1105),""))</f>
        <v/>
      </c>
      <c r="L1105" s="4"/>
      <c r="M1105" s="4"/>
      <c r="Q1105" s="5"/>
      <c r="S1105"/>
      <c r="Y1105" s="3"/>
      <c r="AA1105" s="4"/>
      <c r="AU1105" s="7"/>
      <c r="BM1105" s="7"/>
      <c r="BN1105" s="75" t="str">
        <f t="shared" si="209"/>
        <v/>
      </c>
      <c r="BO1105" s="75" t="str">
        <f t="shared" si="210"/>
        <v/>
      </c>
      <c r="BT1105" s="5"/>
      <c r="BW1105" s="5"/>
      <c r="BX1105" s="5"/>
      <c r="BY1105" s="5"/>
      <c r="BZ1105" s="5"/>
      <c r="CA1105" s="5"/>
      <c r="CB1105" s="14"/>
      <c r="CC1105" s="25"/>
      <c r="DG1105" s="5" t="e">
        <f>IF(REPORTE!AH$2="si",IF(C1105=VALUE(REPORTE!C$22),IF(SUM(DG1106:DG$1993),CONCATENATE(INT(B1105),", "),INT(B1105)),""),IF(C1105=VALUE(REPORTE!C$21),IF(SUM(DG1106:DG$1993),CONCATENATE(INT(B1105),", "),INT(B1105)),""))</f>
        <v>#VALUE!</v>
      </c>
      <c r="DK1105" s="5"/>
      <c r="DL1105" s="5"/>
      <c r="DM1105" s="5"/>
      <c r="DN1105" s="5"/>
    </row>
    <row r="1106" spans="1:118" x14ac:dyDescent="0.25">
      <c r="A1106" s="4" t="str">
        <f t="shared" si="208"/>
        <v/>
      </c>
      <c r="B1106" s="3"/>
      <c r="D1106" s="1"/>
      <c r="H1106" s="5" t="str">
        <f>IF(F1106="","",IFERROR(CONCATENATE("PEUA",VLOOKUP(ESTADO,REPORTE!AV$2:AW$33,2,0),DIDTRITO_FORM,CADER_FORM,IFERROR(INDEX(BS:BS,MATCH(DAY(F1106),BR:BR,0),1),DAY(F1106)),IFERROR(INDEX(BS:BS,MATCH(MONTH(F1106),BR:BR,0),1),MONTH(F1106)),YEAR(F1106),G1106),""))</f>
        <v/>
      </c>
      <c r="L1106" s="4"/>
      <c r="M1106" s="4"/>
      <c r="Q1106" s="5"/>
      <c r="S1106"/>
      <c r="Y1106" s="3"/>
      <c r="AA1106" s="4"/>
      <c r="AU1106" s="7"/>
      <c r="BM1106" s="7"/>
      <c r="BN1106" s="75" t="str">
        <f t="shared" si="209"/>
        <v/>
      </c>
      <c r="BO1106" s="75" t="str">
        <f t="shared" si="210"/>
        <v/>
      </c>
      <c r="BT1106" s="5"/>
      <c r="BW1106" s="5"/>
      <c r="BX1106" s="5"/>
      <c r="BY1106" s="5"/>
      <c r="BZ1106" s="5"/>
      <c r="CA1106" s="5"/>
      <c r="CB1106" s="14"/>
      <c r="CC1106" s="25"/>
      <c r="DG1106" s="5" t="e">
        <f>IF(REPORTE!AH$2="si",IF(C1106=VALUE(REPORTE!C$22),IF(SUM(DG1107:DG$1993),CONCATENATE(INT(B1106),", "),INT(B1106)),""),IF(C1106=VALUE(REPORTE!C$21),IF(SUM(DG1107:DG$1993),CONCATENATE(INT(B1106),", "),INT(B1106)),""))</f>
        <v>#VALUE!</v>
      </c>
      <c r="DK1106" s="5"/>
      <c r="DL1106" s="5"/>
      <c r="DM1106" s="5"/>
      <c r="DN1106" s="5"/>
    </row>
    <row r="1107" spans="1:118" x14ac:dyDescent="0.25">
      <c r="A1107" s="4" t="str">
        <f t="shared" si="208"/>
        <v/>
      </c>
      <c r="B1107" s="3"/>
      <c r="D1107" s="1"/>
      <c r="H1107" s="5" t="str">
        <f>IF(F1107="","",IFERROR(CONCATENATE("PEUA",VLOOKUP(ESTADO,REPORTE!AV$2:AW$33,2,0),DIDTRITO_FORM,CADER_FORM,IFERROR(INDEX(BS:BS,MATCH(DAY(F1107),BR:BR,0),1),DAY(F1107)),IFERROR(INDEX(BS:BS,MATCH(MONTH(F1107),BR:BR,0),1),MONTH(F1107)),YEAR(F1107),G1107),""))</f>
        <v/>
      </c>
      <c r="L1107" s="4"/>
      <c r="M1107" s="4"/>
      <c r="Q1107" s="5"/>
      <c r="S1107"/>
      <c r="Y1107" s="3"/>
      <c r="AA1107" s="4"/>
      <c r="AU1107" s="7"/>
      <c r="BM1107" s="7"/>
      <c r="BN1107" s="75" t="str">
        <f t="shared" si="209"/>
        <v/>
      </c>
      <c r="BO1107" s="75" t="str">
        <f t="shared" si="210"/>
        <v/>
      </c>
      <c r="BT1107" s="5"/>
      <c r="BW1107" s="5"/>
      <c r="BX1107" s="5"/>
      <c r="BY1107" s="5"/>
      <c r="BZ1107" s="5"/>
      <c r="CA1107" s="5"/>
      <c r="CB1107" s="14"/>
      <c r="CC1107" s="25"/>
      <c r="DG1107" s="5" t="e">
        <f>IF(REPORTE!AH$2="si",IF(C1107=VALUE(REPORTE!C$22),IF(SUM(DG1108:DG$1993),CONCATENATE(INT(B1107),", "),INT(B1107)),""),IF(C1107=VALUE(REPORTE!C$21),IF(SUM(DG1108:DG$1993),CONCATENATE(INT(B1107),", "),INT(B1107)),""))</f>
        <v>#VALUE!</v>
      </c>
      <c r="DK1107" s="5"/>
      <c r="DL1107" s="5"/>
      <c r="DM1107" s="5"/>
      <c r="DN1107" s="5"/>
    </row>
    <row r="1108" spans="1:118" x14ac:dyDescent="0.25">
      <c r="A1108" s="4" t="str">
        <f t="shared" si="208"/>
        <v/>
      </c>
      <c r="B1108" s="3"/>
      <c r="D1108" s="1"/>
      <c r="H1108" s="5" t="str">
        <f>IF(F1108="","",IFERROR(CONCATENATE("PEUA",VLOOKUP(ESTADO,REPORTE!AV$2:AW$33,2,0),DIDTRITO_FORM,CADER_FORM,IFERROR(INDEX(BS:BS,MATCH(DAY(F1108),BR:BR,0),1),DAY(F1108)),IFERROR(INDEX(BS:BS,MATCH(MONTH(F1108),BR:BR,0),1),MONTH(F1108)),YEAR(F1108),G1108),""))</f>
        <v/>
      </c>
      <c r="L1108" s="4"/>
      <c r="M1108" s="4"/>
      <c r="Q1108" s="5"/>
      <c r="S1108"/>
      <c r="Y1108" s="3"/>
      <c r="AA1108" s="4"/>
      <c r="AU1108" s="7"/>
      <c r="BM1108" s="7"/>
      <c r="BN1108" s="75" t="str">
        <f t="shared" si="209"/>
        <v/>
      </c>
      <c r="BO1108" s="75" t="str">
        <f t="shared" si="210"/>
        <v/>
      </c>
      <c r="BT1108" s="5"/>
      <c r="BW1108" s="5"/>
      <c r="BX1108" s="5"/>
      <c r="BY1108" s="5"/>
      <c r="BZ1108" s="5"/>
      <c r="CA1108" s="5"/>
      <c r="CB1108" s="14"/>
      <c r="CC1108" s="25"/>
      <c r="DG1108" s="5" t="e">
        <f>IF(REPORTE!AH$2="si",IF(C1108=VALUE(REPORTE!C$22),IF(SUM(DG1109:DG$1993),CONCATENATE(INT(B1108),", "),INT(B1108)),""),IF(C1108=VALUE(REPORTE!C$21),IF(SUM(DG1109:DG$1993),CONCATENATE(INT(B1108),", "),INT(B1108)),""))</f>
        <v>#VALUE!</v>
      </c>
      <c r="DK1108" s="5"/>
      <c r="DL1108" s="5"/>
      <c r="DM1108" s="5"/>
      <c r="DN1108" s="5"/>
    </row>
    <row r="1109" spans="1:118" x14ac:dyDescent="0.25">
      <c r="A1109" s="4" t="str">
        <f t="shared" si="208"/>
        <v/>
      </c>
      <c r="B1109" s="3"/>
      <c r="D1109" s="1"/>
      <c r="H1109" s="5" t="str">
        <f>IF(F1109="","",IFERROR(CONCATENATE("PEUA",VLOOKUP(ESTADO,REPORTE!AV$2:AW$33,2,0),DIDTRITO_FORM,CADER_FORM,IFERROR(INDEX(BS:BS,MATCH(DAY(F1109),BR:BR,0),1),DAY(F1109)),IFERROR(INDEX(BS:BS,MATCH(MONTH(F1109),BR:BR,0),1),MONTH(F1109)),YEAR(F1109),G1109),""))</f>
        <v/>
      </c>
      <c r="L1109" s="4"/>
      <c r="M1109" s="4"/>
      <c r="Q1109" s="5"/>
      <c r="S1109"/>
      <c r="Y1109" s="3"/>
      <c r="AA1109" s="4"/>
      <c r="AU1109" s="7"/>
      <c r="BM1109" s="7"/>
      <c r="BN1109" s="75" t="str">
        <f t="shared" si="209"/>
        <v/>
      </c>
      <c r="BO1109" s="75" t="str">
        <f t="shared" si="210"/>
        <v/>
      </c>
      <c r="BT1109" s="5"/>
      <c r="BW1109" s="5"/>
      <c r="BX1109" s="5"/>
      <c r="BY1109" s="5"/>
      <c r="BZ1109" s="5"/>
      <c r="CA1109" s="5"/>
      <c r="CB1109" s="14"/>
      <c r="CC1109" s="25"/>
      <c r="DG1109" s="5" t="e">
        <f>IF(REPORTE!AH$2="si",IF(C1109=VALUE(REPORTE!C$22),IF(SUM(DG1110:DG$1993),CONCATENATE(INT(B1109),", "),INT(B1109)),""),IF(C1109=VALUE(REPORTE!C$21),IF(SUM(DG1110:DG$1993),CONCATENATE(INT(B1109),", "),INT(B1109)),""))</f>
        <v>#VALUE!</v>
      </c>
      <c r="DK1109" s="5"/>
      <c r="DL1109" s="5"/>
      <c r="DM1109" s="5"/>
      <c r="DN1109" s="5"/>
    </row>
    <row r="1110" spans="1:118" x14ac:dyDescent="0.25">
      <c r="A1110" s="4" t="str">
        <f t="shared" si="208"/>
        <v/>
      </c>
      <c r="B1110" s="3"/>
      <c r="D1110" s="1"/>
      <c r="H1110" s="5" t="str">
        <f>IF(F1110="","",IFERROR(CONCATENATE("PEUA",VLOOKUP(ESTADO,REPORTE!AV$2:AW$33,2,0),DIDTRITO_FORM,CADER_FORM,IFERROR(INDEX(BS:BS,MATCH(DAY(F1110),BR:BR,0),1),DAY(F1110)),IFERROR(INDEX(BS:BS,MATCH(MONTH(F1110),BR:BR,0),1),MONTH(F1110)),YEAR(F1110),G1110),""))</f>
        <v/>
      </c>
      <c r="L1110" s="4"/>
      <c r="M1110" s="4"/>
      <c r="Q1110" s="5"/>
      <c r="S1110"/>
      <c r="Y1110" s="3"/>
      <c r="AA1110" s="4"/>
      <c r="AU1110" s="7"/>
      <c r="BM1110" s="7"/>
      <c r="BN1110" s="75" t="str">
        <f t="shared" si="209"/>
        <v/>
      </c>
      <c r="BO1110" s="75" t="str">
        <f t="shared" si="210"/>
        <v/>
      </c>
      <c r="BT1110" s="5"/>
      <c r="BW1110" s="5"/>
      <c r="BX1110" s="5"/>
      <c r="BY1110" s="5"/>
      <c r="BZ1110" s="5"/>
      <c r="CA1110" s="5"/>
      <c r="CB1110" s="14"/>
      <c r="CC1110" s="25"/>
      <c r="DG1110" s="5" t="e">
        <f>IF(REPORTE!AH$2="si",IF(C1110=VALUE(REPORTE!C$22),IF(SUM(DG1111:DG$1993),CONCATENATE(INT(B1110),", "),INT(B1110)),""),IF(C1110=VALUE(REPORTE!C$21),IF(SUM(DG1111:DG$1993),CONCATENATE(INT(B1110),", "),INT(B1110)),""))</f>
        <v>#VALUE!</v>
      </c>
      <c r="DK1110" s="5"/>
      <c r="DL1110" s="5"/>
      <c r="DM1110" s="5"/>
      <c r="DN1110" s="5"/>
    </row>
    <row r="1111" spans="1:118" x14ac:dyDescent="0.25">
      <c r="A1111" s="4" t="str">
        <f t="shared" si="208"/>
        <v/>
      </c>
      <c r="B1111" s="3"/>
      <c r="D1111" s="1"/>
      <c r="H1111" s="5" t="str">
        <f>IF(F1111="","",IFERROR(CONCATENATE("PEUA",VLOOKUP(ESTADO,REPORTE!AV$2:AW$33,2,0),DIDTRITO_FORM,CADER_FORM,IFERROR(INDEX(BS:BS,MATCH(DAY(F1111),BR:BR,0),1),DAY(F1111)),IFERROR(INDEX(BS:BS,MATCH(MONTH(F1111),BR:BR,0),1),MONTH(F1111)),YEAR(F1111),G1111),""))</f>
        <v/>
      </c>
      <c r="L1111" s="4"/>
      <c r="M1111" s="4"/>
      <c r="Q1111" s="5"/>
      <c r="S1111"/>
      <c r="Y1111" s="3"/>
      <c r="AA1111" s="4"/>
      <c r="AU1111" s="7"/>
      <c r="BM1111" s="7"/>
      <c r="BN1111" s="75" t="str">
        <f t="shared" si="209"/>
        <v/>
      </c>
      <c r="BO1111" s="75" t="str">
        <f t="shared" si="210"/>
        <v/>
      </c>
      <c r="BT1111" s="5"/>
      <c r="BW1111" s="5"/>
      <c r="BX1111" s="5"/>
      <c r="BY1111" s="5"/>
      <c r="BZ1111" s="5"/>
      <c r="CA1111" s="5"/>
      <c r="CB1111" s="14"/>
      <c r="CC1111" s="25"/>
      <c r="DG1111" s="5" t="e">
        <f>IF(REPORTE!AH$2="si",IF(C1111=VALUE(REPORTE!C$22),IF(SUM(DG1112:DG$1993),CONCATENATE(INT(B1111),", "),INT(B1111)),""),IF(C1111=VALUE(REPORTE!C$21),IF(SUM(DG1112:DG$1993),CONCATENATE(INT(B1111),", "),INT(B1111)),""))</f>
        <v>#VALUE!</v>
      </c>
      <c r="DK1111" s="5"/>
      <c r="DL1111" s="5"/>
      <c r="DM1111" s="5"/>
      <c r="DN1111" s="5"/>
    </row>
    <row r="1112" spans="1:118" x14ac:dyDescent="0.25">
      <c r="A1112" s="4" t="str">
        <f t="shared" si="208"/>
        <v/>
      </c>
      <c r="B1112" s="3"/>
      <c r="D1112" s="1"/>
      <c r="H1112" s="5" t="str">
        <f>IF(F1112="","",IFERROR(CONCATENATE("PEUA",VLOOKUP(ESTADO,REPORTE!AV$2:AW$33,2,0),DIDTRITO_FORM,CADER_FORM,IFERROR(INDEX(BS:BS,MATCH(DAY(F1112),BR:BR,0),1),DAY(F1112)),IFERROR(INDEX(BS:BS,MATCH(MONTH(F1112),BR:BR,0),1),MONTH(F1112)),YEAR(F1112),G1112),""))</f>
        <v/>
      </c>
      <c r="L1112" s="4"/>
      <c r="M1112" s="4"/>
      <c r="Q1112" s="5"/>
      <c r="S1112"/>
      <c r="Y1112" s="3"/>
      <c r="AA1112" s="4"/>
      <c r="AU1112" s="7"/>
      <c r="BM1112" s="7"/>
      <c r="BN1112" s="75" t="str">
        <f t="shared" si="209"/>
        <v/>
      </c>
      <c r="BO1112" s="75" t="str">
        <f t="shared" si="210"/>
        <v/>
      </c>
      <c r="BT1112" s="5"/>
      <c r="BW1112" s="5"/>
      <c r="BX1112" s="5"/>
      <c r="BY1112" s="5"/>
      <c r="BZ1112" s="5"/>
      <c r="CA1112" s="5"/>
      <c r="CB1112" s="14"/>
      <c r="CC1112" s="25"/>
      <c r="DG1112" s="5" t="e">
        <f>IF(REPORTE!AH$2="si",IF(C1112=VALUE(REPORTE!C$22),IF(SUM(DG1113:DG$1993),CONCATENATE(INT(B1112),", "),INT(B1112)),""),IF(C1112=VALUE(REPORTE!C$21),IF(SUM(DG1113:DG$1993),CONCATENATE(INT(B1112),", "),INT(B1112)),""))</f>
        <v>#VALUE!</v>
      </c>
      <c r="DK1112" s="5"/>
      <c r="DL1112" s="5"/>
      <c r="DM1112" s="5"/>
      <c r="DN1112" s="5"/>
    </row>
    <row r="1113" spans="1:118" x14ac:dyDescent="0.25">
      <c r="A1113" s="4" t="str">
        <f t="shared" si="208"/>
        <v/>
      </c>
      <c r="B1113" s="3"/>
      <c r="D1113" s="1"/>
      <c r="H1113" s="5" t="str">
        <f>IF(F1113="","",IFERROR(CONCATENATE("PEUA",VLOOKUP(ESTADO,REPORTE!AV$2:AW$33,2,0),DIDTRITO_FORM,CADER_FORM,IFERROR(INDEX(BS:BS,MATCH(DAY(F1113),BR:BR,0),1),DAY(F1113)),IFERROR(INDEX(BS:BS,MATCH(MONTH(F1113),BR:BR,0),1),MONTH(F1113)),YEAR(F1113),G1113),""))</f>
        <v/>
      </c>
      <c r="L1113" s="4"/>
      <c r="M1113" s="4"/>
      <c r="Q1113" s="5"/>
      <c r="S1113"/>
      <c r="Y1113" s="3"/>
      <c r="AA1113" s="4"/>
      <c r="AU1113" s="7"/>
      <c r="BM1113" s="7"/>
      <c r="BN1113" s="75" t="str">
        <f t="shared" si="209"/>
        <v/>
      </c>
      <c r="BO1113" s="75" t="str">
        <f t="shared" si="210"/>
        <v/>
      </c>
      <c r="BT1113" s="5"/>
      <c r="BW1113" s="5"/>
      <c r="BX1113" s="5"/>
      <c r="BY1113" s="5"/>
      <c r="BZ1113" s="5"/>
      <c r="CA1113" s="5"/>
      <c r="CB1113" s="14"/>
      <c r="CC1113" s="25"/>
      <c r="DG1113" s="5" t="e">
        <f>IF(REPORTE!AH$2="si",IF(C1113=VALUE(REPORTE!C$22),IF(SUM(DG1114:DG$1993),CONCATENATE(INT(B1113),", "),INT(B1113)),""),IF(C1113=VALUE(REPORTE!C$21),IF(SUM(DG1114:DG$1993),CONCATENATE(INT(B1113),", "),INT(B1113)),""))</f>
        <v>#VALUE!</v>
      </c>
      <c r="DK1113" s="5"/>
      <c r="DL1113" s="5"/>
      <c r="DM1113" s="5"/>
      <c r="DN1113" s="5"/>
    </row>
    <row r="1114" spans="1:118" x14ac:dyDescent="0.25">
      <c r="A1114" s="4" t="str">
        <f t="shared" si="208"/>
        <v/>
      </c>
      <c r="B1114" s="3"/>
      <c r="D1114" s="1"/>
      <c r="H1114" s="5" t="str">
        <f>IF(F1114="","",IFERROR(CONCATENATE("PEUA",VLOOKUP(ESTADO,REPORTE!AV$2:AW$33,2,0),DIDTRITO_FORM,CADER_FORM,IFERROR(INDEX(BS:BS,MATCH(DAY(F1114),BR:BR,0),1),DAY(F1114)),IFERROR(INDEX(BS:BS,MATCH(MONTH(F1114),BR:BR,0),1),MONTH(F1114)),YEAR(F1114),G1114),""))</f>
        <v/>
      </c>
      <c r="L1114" s="4"/>
      <c r="M1114" s="4"/>
      <c r="Q1114" s="5"/>
      <c r="S1114"/>
      <c r="Y1114" s="3"/>
      <c r="AA1114" s="4"/>
      <c r="AU1114" s="7"/>
      <c r="BM1114" s="7"/>
      <c r="BN1114" s="75" t="str">
        <f t="shared" si="209"/>
        <v/>
      </c>
      <c r="BO1114" s="75" t="str">
        <f t="shared" si="210"/>
        <v/>
      </c>
      <c r="BT1114" s="5"/>
      <c r="BW1114" s="5"/>
      <c r="BX1114" s="5"/>
      <c r="BY1114" s="5"/>
      <c r="BZ1114" s="5"/>
      <c r="CA1114" s="5"/>
      <c r="CB1114" s="14"/>
      <c r="CC1114" s="25"/>
      <c r="DG1114" s="5" t="e">
        <f>IF(REPORTE!AH$2="si",IF(C1114=VALUE(REPORTE!C$22),IF(SUM(DG1115:DG$1993),CONCATENATE(INT(B1114),", "),INT(B1114)),""),IF(C1114=VALUE(REPORTE!C$21),IF(SUM(DG1115:DG$1993),CONCATENATE(INT(B1114),", "),INT(B1114)),""))</f>
        <v>#VALUE!</v>
      </c>
      <c r="DK1114" s="5"/>
      <c r="DL1114" s="5"/>
      <c r="DM1114" s="5"/>
      <c r="DN1114" s="5"/>
    </row>
    <row r="1115" spans="1:118" x14ac:dyDescent="0.25">
      <c r="A1115" s="4" t="str">
        <f t="shared" si="208"/>
        <v/>
      </c>
      <c r="B1115" s="3"/>
      <c r="D1115" s="1"/>
      <c r="H1115" s="5" t="str">
        <f>IF(F1115="","",IFERROR(CONCATENATE("PEUA",VLOOKUP(ESTADO,REPORTE!AV$2:AW$33,2,0),DIDTRITO_FORM,CADER_FORM,IFERROR(INDEX(BS:BS,MATCH(DAY(F1115),BR:BR,0),1),DAY(F1115)),IFERROR(INDEX(BS:BS,MATCH(MONTH(F1115),BR:BR,0),1),MONTH(F1115)),YEAR(F1115),G1115),""))</f>
        <v/>
      </c>
      <c r="L1115" s="4"/>
      <c r="M1115" s="4"/>
      <c r="Q1115" s="5"/>
      <c r="S1115"/>
      <c r="Y1115" s="3"/>
      <c r="AA1115" s="4"/>
      <c r="AU1115" s="7"/>
      <c r="BM1115" s="7"/>
      <c r="BN1115" s="75" t="str">
        <f t="shared" si="209"/>
        <v/>
      </c>
      <c r="BO1115" s="75" t="str">
        <f t="shared" si="210"/>
        <v/>
      </c>
      <c r="BT1115" s="5"/>
      <c r="BW1115" s="5"/>
      <c r="BX1115" s="5"/>
      <c r="BY1115" s="5"/>
      <c r="BZ1115" s="5"/>
      <c r="CA1115" s="5"/>
      <c r="CB1115" s="14"/>
      <c r="CC1115" s="25"/>
      <c r="DG1115" s="5" t="e">
        <f>IF(REPORTE!AH$2="si",IF(C1115=VALUE(REPORTE!C$22),IF(SUM(DG1116:DG$1993),CONCATENATE(INT(B1115),", "),INT(B1115)),""),IF(C1115=VALUE(REPORTE!C$21),IF(SUM(DG1116:DG$1993),CONCATENATE(INT(B1115),", "),INT(B1115)),""))</f>
        <v>#VALUE!</v>
      </c>
      <c r="DK1115" s="5"/>
      <c r="DL1115" s="5"/>
      <c r="DM1115" s="5"/>
      <c r="DN1115" s="5"/>
    </row>
    <row r="1116" spans="1:118" x14ac:dyDescent="0.25">
      <c r="A1116" s="4" t="str">
        <f t="shared" si="208"/>
        <v/>
      </c>
      <c r="B1116" s="3"/>
      <c r="D1116" s="1"/>
      <c r="H1116" s="5" t="str">
        <f>IF(F1116="","",IFERROR(CONCATENATE("PEUA",VLOOKUP(ESTADO,REPORTE!AV$2:AW$33,2,0),DIDTRITO_FORM,CADER_FORM,IFERROR(INDEX(BS:BS,MATCH(DAY(F1116),BR:BR,0),1),DAY(F1116)),IFERROR(INDEX(BS:BS,MATCH(MONTH(F1116),BR:BR,0),1),MONTH(F1116)),YEAR(F1116),G1116),""))</f>
        <v/>
      </c>
      <c r="L1116" s="4"/>
      <c r="M1116" s="4"/>
      <c r="Q1116" s="5"/>
      <c r="S1116"/>
      <c r="Y1116" s="3"/>
      <c r="AA1116" s="4"/>
      <c r="AU1116" s="7"/>
      <c r="BM1116" s="7"/>
      <c r="BN1116" s="75" t="str">
        <f t="shared" si="209"/>
        <v/>
      </c>
      <c r="BO1116" s="75" t="str">
        <f t="shared" si="210"/>
        <v/>
      </c>
      <c r="BT1116" s="5"/>
      <c r="BW1116" s="5"/>
      <c r="BX1116" s="5"/>
      <c r="BY1116" s="5"/>
      <c r="BZ1116" s="5"/>
      <c r="CA1116" s="5"/>
      <c r="CB1116" s="14"/>
      <c r="CC1116" s="25"/>
      <c r="DG1116" s="5" t="e">
        <f>IF(REPORTE!AH$2="si",IF(C1116=VALUE(REPORTE!C$22),IF(SUM(DG1117:DG$1993),CONCATENATE(INT(B1116),", "),INT(B1116)),""),IF(C1116=VALUE(REPORTE!C$21),IF(SUM(DG1117:DG$1993),CONCATENATE(INT(B1116),", "),INT(B1116)),""))</f>
        <v>#VALUE!</v>
      </c>
      <c r="DK1116" s="5"/>
      <c r="DL1116" s="5"/>
      <c r="DM1116" s="5"/>
      <c r="DN1116" s="5"/>
    </row>
    <row r="1117" spans="1:118" x14ac:dyDescent="0.25">
      <c r="A1117" s="4" t="str">
        <f t="shared" si="208"/>
        <v/>
      </c>
      <c r="B1117" s="3"/>
      <c r="D1117" s="1"/>
      <c r="H1117" s="5" t="str">
        <f>IF(F1117="","",IFERROR(CONCATENATE("PEUA",VLOOKUP(ESTADO,REPORTE!AV$2:AW$33,2,0),DIDTRITO_FORM,CADER_FORM,IFERROR(INDEX(BS:BS,MATCH(DAY(F1117),BR:BR,0),1),DAY(F1117)),IFERROR(INDEX(BS:BS,MATCH(MONTH(F1117),BR:BR,0),1),MONTH(F1117)),YEAR(F1117),G1117),""))</f>
        <v/>
      </c>
      <c r="L1117" s="4"/>
      <c r="M1117" s="4"/>
      <c r="Q1117" s="5"/>
      <c r="S1117"/>
      <c r="Y1117" s="3"/>
      <c r="AA1117" s="4"/>
      <c r="AU1117" s="7"/>
      <c r="BM1117" s="7"/>
      <c r="BN1117" s="75" t="str">
        <f t="shared" si="209"/>
        <v/>
      </c>
      <c r="BO1117" s="75" t="str">
        <f t="shared" si="210"/>
        <v/>
      </c>
      <c r="BT1117" s="5"/>
      <c r="BW1117" s="5"/>
      <c r="BX1117" s="5"/>
      <c r="BY1117" s="5"/>
      <c r="BZ1117" s="5"/>
      <c r="CA1117" s="5"/>
      <c r="CB1117" s="14"/>
      <c r="CC1117" s="25"/>
      <c r="DG1117" s="5" t="e">
        <f>IF(REPORTE!AH$2="si",IF(C1117=VALUE(REPORTE!C$22),IF(SUM(DG1118:DG$1993),CONCATENATE(INT(B1117),", "),INT(B1117)),""),IF(C1117=VALUE(REPORTE!C$21),IF(SUM(DG1118:DG$1993),CONCATENATE(INT(B1117),", "),INT(B1117)),""))</f>
        <v>#VALUE!</v>
      </c>
      <c r="DK1117" s="5"/>
      <c r="DL1117" s="5"/>
      <c r="DM1117" s="5"/>
      <c r="DN1117" s="5"/>
    </row>
    <row r="1118" spans="1:118" x14ac:dyDescent="0.25">
      <c r="A1118" s="4" t="str">
        <f t="shared" si="208"/>
        <v/>
      </c>
      <c r="B1118" s="3"/>
      <c r="D1118" s="1"/>
      <c r="H1118" s="5" t="str">
        <f>IF(F1118="","",IFERROR(CONCATENATE("PEUA",VLOOKUP(ESTADO,REPORTE!AV$2:AW$33,2,0),DIDTRITO_FORM,CADER_FORM,IFERROR(INDEX(BS:BS,MATCH(DAY(F1118),BR:BR,0),1),DAY(F1118)),IFERROR(INDEX(BS:BS,MATCH(MONTH(F1118),BR:BR,0),1),MONTH(F1118)),YEAR(F1118),G1118),""))</f>
        <v/>
      </c>
      <c r="L1118" s="4"/>
      <c r="M1118" s="4"/>
      <c r="Q1118" s="5"/>
      <c r="S1118"/>
      <c r="Y1118" s="3"/>
      <c r="AA1118" s="4"/>
      <c r="AU1118" s="7"/>
      <c r="BM1118" s="7"/>
      <c r="BN1118" s="75" t="str">
        <f t="shared" si="209"/>
        <v/>
      </c>
      <c r="BO1118" s="75" t="str">
        <f t="shared" si="210"/>
        <v/>
      </c>
      <c r="BT1118" s="5"/>
      <c r="BW1118" s="5"/>
      <c r="BX1118" s="5"/>
      <c r="BY1118" s="5"/>
      <c r="BZ1118" s="5"/>
      <c r="CA1118" s="5"/>
      <c r="CB1118" s="14"/>
      <c r="CC1118" s="25"/>
      <c r="DG1118" s="5" t="e">
        <f>IF(REPORTE!AH$2="si",IF(C1118=VALUE(REPORTE!C$22),IF(SUM(DG1119:DG$1993),CONCATENATE(INT(B1118),", "),INT(B1118)),""),IF(C1118=VALUE(REPORTE!C$21),IF(SUM(DG1119:DG$1993),CONCATENATE(INT(B1118),", "),INT(B1118)),""))</f>
        <v>#VALUE!</v>
      </c>
      <c r="DK1118" s="5"/>
      <c r="DL1118" s="5"/>
      <c r="DM1118" s="5"/>
      <c r="DN1118" s="5"/>
    </row>
    <row r="1119" spans="1:118" x14ac:dyDescent="0.25">
      <c r="A1119" s="4" t="str">
        <f t="shared" si="208"/>
        <v/>
      </c>
      <c r="B1119" s="3"/>
      <c r="D1119" s="1"/>
      <c r="H1119" s="5" t="str">
        <f>IF(F1119="","",IFERROR(CONCATENATE("PEUA",VLOOKUP(ESTADO,REPORTE!AV$2:AW$33,2,0),DIDTRITO_FORM,CADER_FORM,IFERROR(INDEX(BS:BS,MATCH(DAY(F1119),BR:BR,0),1),DAY(F1119)),IFERROR(INDEX(BS:BS,MATCH(MONTH(F1119),BR:BR,0),1),MONTH(F1119)),YEAR(F1119),G1119),""))</f>
        <v/>
      </c>
      <c r="L1119" s="4"/>
      <c r="M1119" s="4"/>
      <c r="Q1119" s="5"/>
      <c r="S1119"/>
      <c r="Y1119" s="3"/>
      <c r="AA1119" s="4"/>
      <c r="AU1119" s="7"/>
      <c r="BM1119" s="7"/>
      <c r="BN1119" s="75" t="str">
        <f t="shared" si="209"/>
        <v/>
      </c>
      <c r="BO1119" s="75" t="str">
        <f t="shared" si="210"/>
        <v/>
      </c>
      <c r="BT1119" s="5"/>
      <c r="BW1119" s="5"/>
      <c r="BX1119" s="5"/>
      <c r="BY1119" s="5"/>
      <c r="BZ1119" s="5"/>
      <c r="CA1119" s="5"/>
      <c r="CB1119" s="14"/>
      <c r="CC1119" s="25"/>
      <c r="DG1119" s="5" t="e">
        <f>IF(REPORTE!AH$2="si",IF(C1119=VALUE(REPORTE!C$22),IF(SUM(DG1120:DG$1993),CONCATENATE(INT(B1119),", "),INT(B1119)),""),IF(C1119=VALUE(REPORTE!C$21),IF(SUM(DG1120:DG$1993),CONCATENATE(INT(B1119),", "),INT(B1119)),""))</f>
        <v>#VALUE!</v>
      </c>
      <c r="DK1119" s="5"/>
      <c r="DL1119" s="5"/>
      <c r="DM1119" s="5"/>
      <c r="DN1119" s="5"/>
    </row>
    <row r="1120" spans="1:118" x14ac:dyDescent="0.25">
      <c r="A1120" s="4" t="str">
        <f t="shared" si="208"/>
        <v/>
      </c>
      <c r="B1120" s="3"/>
      <c r="D1120" s="1"/>
      <c r="H1120" s="5" t="str">
        <f>IF(F1120="","",IFERROR(CONCATENATE("PEUA",VLOOKUP(ESTADO,REPORTE!AV$2:AW$33,2,0),DIDTRITO_FORM,CADER_FORM,IFERROR(INDEX(BS:BS,MATCH(DAY(F1120),BR:BR,0),1),DAY(F1120)),IFERROR(INDEX(BS:BS,MATCH(MONTH(F1120),BR:BR,0),1),MONTH(F1120)),YEAR(F1120),G1120),""))</f>
        <v/>
      </c>
      <c r="L1120" s="4"/>
      <c r="M1120" s="4"/>
      <c r="Q1120" s="5"/>
      <c r="S1120"/>
      <c r="Y1120" s="3"/>
      <c r="AA1120" s="4"/>
      <c r="AU1120" s="7"/>
      <c r="BM1120" s="7"/>
      <c r="BN1120" s="75" t="str">
        <f t="shared" si="209"/>
        <v/>
      </c>
      <c r="BO1120" s="75" t="str">
        <f t="shared" si="210"/>
        <v/>
      </c>
      <c r="BT1120" s="5"/>
      <c r="BW1120" s="5"/>
      <c r="BX1120" s="5"/>
      <c r="BY1120" s="5"/>
      <c r="BZ1120" s="5"/>
      <c r="CA1120" s="5"/>
      <c r="CB1120" s="14"/>
      <c r="CC1120" s="25"/>
      <c r="DG1120" s="5" t="e">
        <f>IF(REPORTE!AH$2="si",IF(C1120=VALUE(REPORTE!C$22),IF(SUM(DG1121:DG$1993),CONCATENATE(INT(B1120),", "),INT(B1120)),""),IF(C1120=VALUE(REPORTE!C$21),IF(SUM(DG1121:DG$1993),CONCATENATE(INT(B1120),", "),INT(B1120)),""))</f>
        <v>#VALUE!</v>
      </c>
      <c r="DK1120" s="5"/>
      <c r="DL1120" s="5"/>
      <c r="DM1120" s="5"/>
      <c r="DN1120" s="5"/>
    </row>
    <row r="1121" spans="1:118" x14ac:dyDescent="0.25">
      <c r="A1121" s="4" t="str">
        <f t="shared" si="208"/>
        <v/>
      </c>
      <c r="B1121" s="3"/>
      <c r="D1121" s="1"/>
      <c r="H1121" s="5" t="str">
        <f>IF(F1121="","",IFERROR(CONCATENATE("PEUA",VLOOKUP(ESTADO,REPORTE!AV$2:AW$33,2,0),DIDTRITO_FORM,CADER_FORM,IFERROR(INDEX(BS:BS,MATCH(DAY(F1121),BR:BR,0),1),DAY(F1121)),IFERROR(INDEX(BS:BS,MATCH(MONTH(F1121),BR:BR,0),1),MONTH(F1121)),YEAR(F1121),G1121),""))</f>
        <v/>
      </c>
      <c r="L1121" s="4"/>
      <c r="M1121" s="4"/>
      <c r="Q1121" s="5"/>
      <c r="S1121"/>
      <c r="Y1121" s="3"/>
      <c r="AA1121" s="4"/>
      <c r="AU1121" s="7"/>
      <c r="BM1121" s="7"/>
      <c r="BN1121" s="75" t="str">
        <f t="shared" si="209"/>
        <v/>
      </c>
      <c r="BO1121" s="75" t="str">
        <f t="shared" si="210"/>
        <v/>
      </c>
      <c r="BT1121" s="5"/>
      <c r="BW1121" s="5"/>
      <c r="BX1121" s="5"/>
      <c r="BY1121" s="5"/>
      <c r="BZ1121" s="5"/>
      <c r="CA1121" s="5"/>
      <c r="CB1121" s="14"/>
      <c r="CC1121" s="25"/>
      <c r="DG1121" s="5" t="e">
        <f>IF(REPORTE!AH$2="si",IF(C1121=VALUE(REPORTE!C$22),IF(SUM(DG1122:DG$1993),CONCATENATE(INT(B1121),", "),INT(B1121)),""),IF(C1121=VALUE(REPORTE!C$21),IF(SUM(DG1122:DG$1993),CONCATENATE(INT(B1121),", "),INT(B1121)),""))</f>
        <v>#VALUE!</v>
      </c>
      <c r="DK1121" s="5"/>
      <c r="DL1121" s="5"/>
      <c r="DM1121" s="5"/>
      <c r="DN1121" s="5"/>
    </row>
    <row r="1122" spans="1:118" x14ac:dyDescent="0.25">
      <c r="A1122" s="4" t="str">
        <f t="shared" si="208"/>
        <v/>
      </c>
      <c r="B1122" s="3"/>
      <c r="D1122" s="1"/>
      <c r="H1122" s="5" t="str">
        <f>IF(F1122="","",IFERROR(CONCATENATE("PEUA",VLOOKUP(ESTADO,REPORTE!AV$2:AW$33,2,0),DIDTRITO_FORM,CADER_FORM,IFERROR(INDEX(BS:BS,MATCH(DAY(F1122),BR:BR,0),1),DAY(F1122)),IFERROR(INDEX(BS:BS,MATCH(MONTH(F1122),BR:BR,0),1),MONTH(F1122)),YEAR(F1122),G1122),""))</f>
        <v/>
      </c>
      <c r="L1122" s="4"/>
      <c r="M1122" s="4"/>
      <c r="Q1122" s="5"/>
      <c r="S1122"/>
      <c r="Y1122" s="3"/>
      <c r="AA1122" s="4"/>
      <c r="AU1122" s="7"/>
      <c r="BM1122" s="7"/>
      <c r="BN1122" s="75" t="str">
        <f t="shared" si="209"/>
        <v/>
      </c>
      <c r="BO1122" s="75" t="str">
        <f t="shared" si="210"/>
        <v/>
      </c>
      <c r="BT1122" s="5"/>
      <c r="BW1122" s="5"/>
      <c r="BX1122" s="5"/>
      <c r="BY1122" s="5"/>
      <c r="BZ1122" s="5"/>
      <c r="CA1122" s="5"/>
      <c r="CB1122" s="14"/>
      <c r="CC1122" s="25"/>
      <c r="DG1122" s="5" t="e">
        <f>IF(REPORTE!AH$2="si",IF(C1122=VALUE(REPORTE!C$22),IF(SUM(DG1123:DG$1993),CONCATENATE(INT(B1122),", "),INT(B1122)),""),IF(C1122=VALUE(REPORTE!C$21),IF(SUM(DG1123:DG$1993),CONCATENATE(INT(B1122),", "),INT(B1122)),""))</f>
        <v>#VALUE!</v>
      </c>
      <c r="DK1122" s="5"/>
      <c r="DL1122" s="5"/>
      <c r="DM1122" s="5"/>
      <c r="DN1122" s="5"/>
    </row>
    <row r="1123" spans="1:118" x14ac:dyDescent="0.25">
      <c r="A1123" s="4" t="str">
        <f t="shared" si="208"/>
        <v/>
      </c>
      <c r="B1123" s="3"/>
      <c r="D1123" s="1"/>
      <c r="H1123" s="5" t="str">
        <f>IF(F1123="","",IFERROR(CONCATENATE("PEUA",VLOOKUP(ESTADO,REPORTE!AV$2:AW$33,2,0),DIDTRITO_FORM,CADER_FORM,IFERROR(INDEX(BS:BS,MATCH(DAY(F1123),BR:BR,0),1),DAY(F1123)),IFERROR(INDEX(BS:BS,MATCH(MONTH(F1123),BR:BR,0),1),MONTH(F1123)),YEAR(F1123),G1123),""))</f>
        <v/>
      </c>
      <c r="L1123" s="4"/>
      <c r="M1123" s="4"/>
      <c r="Q1123" s="5"/>
      <c r="S1123"/>
      <c r="Y1123" s="3"/>
      <c r="AA1123" s="4"/>
      <c r="AU1123" s="7"/>
      <c r="BM1123" s="7"/>
      <c r="BN1123" s="75" t="str">
        <f t="shared" si="209"/>
        <v/>
      </c>
      <c r="BO1123" s="75" t="str">
        <f t="shared" si="210"/>
        <v/>
      </c>
      <c r="BT1123" s="5"/>
      <c r="BW1123" s="5"/>
      <c r="BX1123" s="5"/>
      <c r="BY1123" s="5"/>
      <c r="BZ1123" s="5"/>
      <c r="CA1123" s="5"/>
      <c r="CB1123" s="14"/>
      <c r="CC1123" s="25"/>
      <c r="DG1123" s="5" t="e">
        <f>IF(REPORTE!AH$2="si",IF(C1123=VALUE(REPORTE!C$22),IF(SUM(DG1124:DG$1993),CONCATENATE(INT(B1123),", "),INT(B1123)),""),IF(C1123=VALUE(REPORTE!C$21),IF(SUM(DG1124:DG$1993),CONCATENATE(INT(B1123),", "),INT(B1123)),""))</f>
        <v>#VALUE!</v>
      </c>
      <c r="DK1123" s="5"/>
      <c r="DL1123" s="5"/>
      <c r="DM1123" s="5"/>
      <c r="DN1123" s="5"/>
    </row>
    <row r="1124" spans="1:118" x14ac:dyDescent="0.25">
      <c r="A1124" s="4" t="str">
        <f t="shared" si="208"/>
        <v/>
      </c>
      <c r="B1124" s="3"/>
      <c r="D1124" s="1"/>
      <c r="H1124" s="5" t="str">
        <f>IF(F1124="","",IFERROR(CONCATENATE("PEUA",VLOOKUP(ESTADO,REPORTE!AV$2:AW$33,2,0),DIDTRITO_FORM,CADER_FORM,IFERROR(INDEX(BS:BS,MATCH(DAY(F1124),BR:BR,0),1),DAY(F1124)),IFERROR(INDEX(BS:BS,MATCH(MONTH(F1124),BR:BR,0),1),MONTH(F1124)),YEAR(F1124),G1124),""))</f>
        <v/>
      </c>
      <c r="L1124" s="4"/>
      <c r="M1124" s="4"/>
      <c r="Q1124" s="5"/>
      <c r="S1124"/>
      <c r="Y1124" s="3"/>
      <c r="AA1124" s="4"/>
      <c r="AU1124" s="7"/>
      <c r="BM1124" s="7"/>
      <c r="BN1124" s="75" t="str">
        <f t="shared" si="209"/>
        <v/>
      </c>
      <c r="BO1124" s="75" t="str">
        <f t="shared" si="210"/>
        <v/>
      </c>
      <c r="BT1124" s="5"/>
      <c r="BW1124" s="5"/>
      <c r="BX1124" s="5"/>
      <c r="BY1124" s="5"/>
      <c r="BZ1124" s="5"/>
      <c r="CA1124" s="5"/>
      <c r="CB1124" s="14"/>
      <c r="CC1124" s="25"/>
      <c r="DG1124" s="5" t="e">
        <f>IF(REPORTE!AH$2="si",IF(C1124=VALUE(REPORTE!C$22),IF(SUM(DG1125:DG$1993),CONCATENATE(INT(B1124),", "),INT(B1124)),""),IF(C1124=VALUE(REPORTE!C$21),IF(SUM(DG1125:DG$1993),CONCATENATE(INT(B1124),", "),INT(B1124)),""))</f>
        <v>#VALUE!</v>
      </c>
      <c r="DK1124" s="5"/>
      <c r="DL1124" s="5"/>
      <c r="DM1124" s="5"/>
      <c r="DN1124" s="5"/>
    </row>
    <row r="1125" spans="1:118" x14ac:dyDescent="0.25">
      <c r="A1125" s="4" t="str">
        <f t="shared" si="208"/>
        <v/>
      </c>
      <c r="B1125" s="3"/>
      <c r="D1125" s="1"/>
      <c r="H1125" s="5" t="str">
        <f>IF(F1125="","",IFERROR(CONCATENATE("PEUA",VLOOKUP(ESTADO,REPORTE!AV$2:AW$33,2,0),DIDTRITO_FORM,CADER_FORM,IFERROR(INDEX(BS:BS,MATCH(DAY(F1125),BR:BR,0),1),DAY(F1125)),IFERROR(INDEX(BS:BS,MATCH(MONTH(F1125),BR:BR,0),1),MONTH(F1125)),YEAR(F1125),G1125),""))</f>
        <v/>
      </c>
      <c r="L1125" s="4"/>
      <c r="M1125" s="4"/>
      <c r="Q1125" s="5"/>
      <c r="S1125"/>
      <c r="Y1125" s="3"/>
      <c r="AA1125" s="4"/>
      <c r="AU1125" s="7"/>
      <c r="BM1125" s="7"/>
      <c r="BN1125" s="75" t="str">
        <f t="shared" si="209"/>
        <v/>
      </c>
      <c r="BO1125" s="75" t="str">
        <f t="shared" si="210"/>
        <v/>
      </c>
      <c r="BT1125" s="5"/>
      <c r="BW1125" s="5"/>
      <c r="BX1125" s="5"/>
      <c r="BY1125" s="5"/>
      <c r="BZ1125" s="5"/>
      <c r="CA1125" s="5"/>
      <c r="CB1125" s="14"/>
      <c r="CC1125" s="25"/>
      <c r="DG1125" s="5" t="e">
        <f>IF(REPORTE!AH$2="si",IF(C1125=VALUE(REPORTE!C$22),IF(SUM(DG1126:DG$1993),CONCATENATE(INT(B1125),", "),INT(B1125)),""),IF(C1125=VALUE(REPORTE!C$21),IF(SUM(DG1126:DG$1993),CONCATENATE(INT(B1125),", "),INT(B1125)),""))</f>
        <v>#VALUE!</v>
      </c>
      <c r="DK1125" s="5"/>
      <c r="DL1125" s="5"/>
      <c r="DM1125" s="5"/>
      <c r="DN1125" s="5"/>
    </row>
    <row r="1126" spans="1:118" x14ac:dyDescent="0.25">
      <c r="A1126" s="4" t="str">
        <f t="shared" si="208"/>
        <v/>
      </c>
      <c r="B1126" s="3"/>
      <c r="D1126" s="1"/>
      <c r="H1126" s="5" t="str">
        <f>IF(F1126="","",IFERROR(CONCATENATE("PEUA",VLOOKUP(ESTADO,REPORTE!AV$2:AW$33,2,0),DIDTRITO_FORM,CADER_FORM,IFERROR(INDEX(BS:BS,MATCH(DAY(F1126),BR:BR,0),1),DAY(F1126)),IFERROR(INDEX(BS:BS,MATCH(MONTH(F1126),BR:BR,0),1),MONTH(F1126)),YEAR(F1126),G1126),""))</f>
        <v/>
      </c>
      <c r="L1126" s="4"/>
      <c r="M1126" s="4"/>
      <c r="Q1126" s="5"/>
      <c r="S1126"/>
      <c r="Y1126" s="3"/>
      <c r="AA1126" s="4"/>
      <c r="AU1126" s="7"/>
      <c r="BM1126" s="7"/>
      <c r="BN1126" s="75" t="str">
        <f t="shared" si="209"/>
        <v/>
      </c>
      <c r="BO1126" s="75" t="str">
        <f t="shared" si="210"/>
        <v/>
      </c>
      <c r="BT1126" s="5"/>
      <c r="BW1126" s="5"/>
      <c r="BX1126" s="5"/>
      <c r="BY1126" s="5"/>
      <c r="BZ1126" s="5"/>
      <c r="CA1126" s="5"/>
      <c r="CB1126" s="14"/>
      <c r="CC1126" s="25"/>
      <c r="DG1126" s="5" t="e">
        <f>IF(REPORTE!AH$2="si",IF(C1126=VALUE(REPORTE!C$22),IF(SUM(DG1127:DG$1993),CONCATENATE(INT(B1126),", "),INT(B1126)),""),IF(C1126=VALUE(REPORTE!C$21),IF(SUM(DG1127:DG$1993),CONCATENATE(INT(B1126),", "),INT(B1126)),""))</f>
        <v>#VALUE!</v>
      </c>
      <c r="DK1126" s="5"/>
      <c r="DL1126" s="5"/>
      <c r="DM1126" s="5"/>
      <c r="DN1126" s="5"/>
    </row>
    <row r="1127" spans="1:118" x14ac:dyDescent="0.25">
      <c r="A1127" s="4" t="str">
        <f t="shared" si="208"/>
        <v/>
      </c>
      <c r="B1127" s="3"/>
      <c r="D1127" s="1"/>
      <c r="H1127" s="5" t="str">
        <f>IF(F1127="","",IFERROR(CONCATENATE("PEUA",VLOOKUP(ESTADO,REPORTE!AV$2:AW$33,2,0),DIDTRITO_FORM,CADER_FORM,IFERROR(INDEX(BS:BS,MATCH(DAY(F1127),BR:BR,0),1),DAY(F1127)),IFERROR(INDEX(BS:BS,MATCH(MONTH(F1127),BR:BR,0),1),MONTH(F1127)),YEAR(F1127),G1127),""))</f>
        <v/>
      </c>
      <c r="L1127" s="4"/>
      <c r="M1127" s="4"/>
      <c r="Q1127" s="5"/>
      <c r="S1127"/>
      <c r="Y1127" s="3"/>
      <c r="AA1127" s="4"/>
      <c r="AU1127" s="7"/>
      <c r="BM1127" s="7"/>
      <c r="BN1127" s="75" t="str">
        <f t="shared" si="209"/>
        <v/>
      </c>
      <c r="BO1127" s="75" t="str">
        <f t="shared" si="210"/>
        <v/>
      </c>
      <c r="BT1127" s="5"/>
      <c r="BW1127" s="5"/>
      <c r="BX1127" s="5"/>
      <c r="BY1127" s="5"/>
      <c r="BZ1127" s="5"/>
      <c r="CA1127" s="5"/>
      <c r="CB1127" s="14"/>
      <c r="CC1127" s="25"/>
      <c r="DG1127" s="5" t="e">
        <f>IF(REPORTE!AH$2="si",IF(C1127=VALUE(REPORTE!C$22),IF(SUM(DG1128:DG$1993),CONCATENATE(INT(B1127),", "),INT(B1127)),""),IF(C1127=VALUE(REPORTE!C$21),IF(SUM(DG1128:DG$1993),CONCATENATE(INT(B1127),", "),INT(B1127)),""))</f>
        <v>#VALUE!</v>
      </c>
      <c r="DK1127" s="5"/>
      <c r="DL1127" s="5"/>
      <c r="DM1127" s="5"/>
      <c r="DN1127" s="5"/>
    </row>
    <row r="1128" spans="1:118" x14ac:dyDescent="0.25">
      <c r="A1128" s="4" t="str">
        <f t="shared" si="208"/>
        <v/>
      </c>
      <c r="B1128" s="3"/>
      <c r="D1128" s="1"/>
      <c r="H1128" s="5" t="str">
        <f>IF(F1128="","",IFERROR(CONCATENATE("PEUA",VLOOKUP(ESTADO,REPORTE!AV$2:AW$33,2,0),DIDTRITO_FORM,CADER_FORM,IFERROR(INDEX(BS:BS,MATCH(DAY(F1128),BR:BR,0),1),DAY(F1128)),IFERROR(INDEX(BS:BS,MATCH(MONTH(F1128),BR:BR,0),1),MONTH(F1128)),YEAR(F1128),G1128),""))</f>
        <v/>
      </c>
      <c r="L1128" s="4"/>
      <c r="M1128" s="4"/>
      <c r="Q1128" s="5"/>
      <c r="S1128"/>
      <c r="Y1128" s="3"/>
      <c r="AA1128" s="4"/>
      <c r="AU1128" s="7"/>
      <c r="BM1128" s="7"/>
      <c r="BN1128" s="75" t="str">
        <f t="shared" si="209"/>
        <v/>
      </c>
      <c r="BO1128" s="75" t="str">
        <f t="shared" si="210"/>
        <v/>
      </c>
      <c r="BT1128" s="5"/>
      <c r="BW1128" s="5"/>
      <c r="BX1128" s="5"/>
      <c r="BY1128" s="5"/>
      <c r="BZ1128" s="5"/>
      <c r="CA1128" s="5"/>
      <c r="CB1128" s="14"/>
      <c r="CC1128" s="25"/>
      <c r="DG1128" s="5" t="e">
        <f>IF(REPORTE!AH$2="si",IF(C1128=VALUE(REPORTE!C$22),IF(SUM(DG1129:DG$1993),CONCATENATE(INT(B1128),", "),INT(B1128)),""),IF(C1128=VALUE(REPORTE!C$21),IF(SUM(DG1129:DG$1993),CONCATENATE(INT(B1128),", "),INT(B1128)),""))</f>
        <v>#VALUE!</v>
      </c>
      <c r="DK1128" s="5"/>
      <c r="DL1128" s="5"/>
      <c r="DM1128" s="5"/>
      <c r="DN1128" s="5"/>
    </row>
    <row r="1129" spans="1:118" x14ac:dyDescent="0.25">
      <c r="A1129" s="4" t="str">
        <f t="shared" si="208"/>
        <v/>
      </c>
      <c r="B1129" s="3"/>
      <c r="D1129" s="1"/>
      <c r="H1129" s="5" t="str">
        <f>IF(F1129="","",IFERROR(CONCATENATE("PEUA",VLOOKUP(ESTADO,REPORTE!AV$2:AW$33,2,0),DIDTRITO_FORM,CADER_FORM,IFERROR(INDEX(BS:BS,MATCH(DAY(F1129),BR:BR,0),1),DAY(F1129)),IFERROR(INDEX(BS:BS,MATCH(MONTH(F1129),BR:BR,0),1),MONTH(F1129)),YEAR(F1129),G1129),""))</f>
        <v/>
      </c>
      <c r="L1129" s="4"/>
      <c r="M1129" s="4"/>
      <c r="Q1129" s="5"/>
      <c r="S1129"/>
      <c r="Y1129" s="3"/>
      <c r="AA1129" s="4"/>
      <c r="AU1129" s="7"/>
      <c r="BM1129" s="7"/>
      <c r="BN1129" s="75" t="str">
        <f t="shared" si="209"/>
        <v/>
      </c>
      <c r="BO1129" s="75" t="str">
        <f t="shared" si="210"/>
        <v/>
      </c>
      <c r="BT1129" s="5"/>
      <c r="BW1129" s="5"/>
      <c r="BX1129" s="5"/>
      <c r="BY1129" s="5"/>
      <c r="BZ1129" s="5"/>
      <c r="CA1129" s="5"/>
      <c r="CB1129" s="14"/>
      <c r="CC1129" s="25"/>
      <c r="DG1129" s="5" t="e">
        <f>IF(REPORTE!AH$2="si",IF(C1129=VALUE(REPORTE!C$22),IF(SUM(DG1130:DG$1993),CONCATENATE(INT(B1129),", "),INT(B1129)),""),IF(C1129=VALUE(REPORTE!C$21),IF(SUM(DG1130:DG$1993),CONCATENATE(INT(B1129),", "),INT(B1129)),""))</f>
        <v>#VALUE!</v>
      </c>
      <c r="DK1129" s="5"/>
      <c r="DL1129" s="5"/>
      <c r="DM1129" s="5"/>
      <c r="DN1129" s="5"/>
    </row>
    <row r="1130" spans="1:118" x14ac:dyDescent="0.25">
      <c r="A1130" s="4" t="str">
        <f t="shared" si="208"/>
        <v/>
      </c>
      <c r="B1130" s="3"/>
      <c r="D1130" s="1"/>
      <c r="H1130" s="5" t="str">
        <f>IF(F1130="","",IFERROR(CONCATENATE("PEUA",VLOOKUP(ESTADO,REPORTE!AV$2:AW$33,2,0),DIDTRITO_FORM,CADER_FORM,IFERROR(INDEX(BS:BS,MATCH(DAY(F1130),BR:BR,0),1),DAY(F1130)),IFERROR(INDEX(BS:BS,MATCH(MONTH(F1130),BR:BR,0),1),MONTH(F1130)),YEAR(F1130),G1130),""))</f>
        <v/>
      </c>
      <c r="L1130" s="4"/>
      <c r="M1130" s="4"/>
      <c r="Q1130" s="5"/>
      <c r="S1130"/>
      <c r="Y1130" s="3"/>
      <c r="AA1130" s="4"/>
      <c r="AU1130" s="7"/>
      <c r="BM1130" s="7"/>
      <c r="BN1130" s="75" t="str">
        <f t="shared" si="209"/>
        <v/>
      </c>
      <c r="BO1130" s="75" t="str">
        <f t="shared" si="210"/>
        <v/>
      </c>
      <c r="BT1130" s="5"/>
      <c r="BW1130" s="5"/>
      <c r="BX1130" s="5"/>
      <c r="BY1130" s="5"/>
      <c r="BZ1130" s="5"/>
      <c r="CA1130" s="5"/>
      <c r="CB1130" s="14"/>
      <c r="CC1130" s="25"/>
      <c r="DG1130" s="5" t="e">
        <f>IF(REPORTE!AH$2="si",IF(C1130=VALUE(REPORTE!C$22),IF(SUM(DG1131:DG$1993),CONCATENATE(INT(B1130),", "),INT(B1130)),""),IF(C1130=VALUE(REPORTE!C$21),IF(SUM(DG1131:DG$1993),CONCATENATE(INT(B1130),", "),INT(B1130)),""))</f>
        <v>#VALUE!</v>
      </c>
      <c r="DK1130" s="5"/>
      <c r="DL1130" s="5"/>
      <c r="DM1130" s="5"/>
      <c r="DN1130" s="5"/>
    </row>
    <row r="1131" spans="1:118" x14ac:dyDescent="0.25">
      <c r="A1131" s="4" t="str">
        <f t="shared" si="208"/>
        <v/>
      </c>
      <c r="B1131" s="3"/>
      <c r="D1131" s="1"/>
      <c r="H1131" s="5" t="str">
        <f>IF(F1131="","",IFERROR(CONCATENATE("PEUA",VLOOKUP(ESTADO,REPORTE!AV$2:AW$33,2,0),DIDTRITO_FORM,CADER_FORM,IFERROR(INDEX(BS:BS,MATCH(DAY(F1131),BR:BR,0),1),DAY(F1131)),IFERROR(INDEX(BS:BS,MATCH(MONTH(F1131),BR:BR,0),1),MONTH(F1131)),YEAR(F1131),G1131),""))</f>
        <v/>
      </c>
      <c r="L1131" s="4"/>
      <c r="M1131" s="4"/>
      <c r="Q1131" s="5"/>
      <c r="S1131"/>
      <c r="Y1131" s="3"/>
      <c r="AA1131" s="4"/>
      <c r="AU1131" s="7"/>
      <c r="BM1131" s="7"/>
      <c r="BN1131" s="75" t="str">
        <f t="shared" si="209"/>
        <v/>
      </c>
      <c r="BO1131" s="75" t="str">
        <f t="shared" si="210"/>
        <v/>
      </c>
      <c r="BT1131" s="5"/>
      <c r="BW1131" s="5"/>
      <c r="BX1131" s="5"/>
      <c r="BY1131" s="5"/>
      <c r="BZ1131" s="5"/>
      <c r="CA1131" s="5"/>
      <c r="CB1131" s="14"/>
      <c r="CC1131" s="25"/>
      <c r="DG1131" s="5" t="e">
        <f>IF(REPORTE!AH$2="si",IF(C1131=VALUE(REPORTE!C$22),IF(SUM(DG1132:DG$1993),CONCATENATE(INT(B1131),", "),INT(B1131)),""),IF(C1131=VALUE(REPORTE!C$21),IF(SUM(DG1132:DG$1993),CONCATENATE(INT(B1131),", "),INT(B1131)),""))</f>
        <v>#VALUE!</v>
      </c>
      <c r="DK1131" s="5"/>
      <c r="DL1131" s="5"/>
      <c r="DM1131" s="5"/>
      <c r="DN1131" s="5"/>
    </row>
    <row r="1132" spans="1:118" x14ac:dyDescent="0.25">
      <c r="A1132" s="4" t="str">
        <f t="shared" si="208"/>
        <v/>
      </c>
      <c r="B1132" s="3"/>
      <c r="D1132" s="1"/>
      <c r="H1132" s="5" t="str">
        <f>IF(F1132="","",IFERROR(CONCATENATE("PEUA",VLOOKUP(ESTADO,REPORTE!AV$2:AW$33,2,0),DIDTRITO_FORM,CADER_FORM,IFERROR(INDEX(BS:BS,MATCH(DAY(F1132),BR:BR,0),1),DAY(F1132)),IFERROR(INDEX(BS:BS,MATCH(MONTH(F1132),BR:BR,0),1),MONTH(F1132)),YEAR(F1132),G1132),""))</f>
        <v/>
      </c>
      <c r="L1132" s="4"/>
      <c r="M1132" s="4"/>
      <c r="Q1132" s="5"/>
      <c r="S1132"/>
      <c r="Y1132" s="3"/>
      <c r="AA1132" s="4"/>
      <c r="AU1132" s="7"/>
      <c r="BM1132" s="7"/>
      <c r="BN1132" s="75" t="str">
        <f t="shared" si="209"/>
        <v/>
      </c>
      <c r="BO1132" s="75" t="str">
        <f t="shared" si="210"/>
        <v/>
      </c>
      <c r="BT1132" s="5"/>
      <c r="BW1132" s="5"/>
      <c r="BX1132" s="5"/>
      <c r="BY1132" s="5"/>
      <c r="BZ1132" s="5"/>
      <c r="CA1132" s="5"/>
      <c r="CB1132" s="14"/>
      <c r="CC1132" s="25"/>
      <c r="DG1132" s="5" t="e">
        <f>IF(REPORTE!AH$2="si",IF(C1132=VALUE(REPORTE!C$22),IF(SUM(DG1133:DG$1993),CONCATENATE(INT(B1132),", "),INT(B1132)),""),IF(C1132=VALUE(REPORTE!C$21),IF(SUM(DG1133:DG$1993),CONCATENATE(INT(B1132),", "),INT(B1132)),""))</f>
        <v>#VALUE!</v>
      </c>
      <c r="DK1132" s="5"/>
      <c r="DL1132" s="5"/>
      <c r="DM1132" s="5"/>
      <c r="DN1132" s="5"/>
    </row>
    <row r="1133" spans="1:118" x14ac:dyDescent="0.25">
      <c r="A1133" s="4" t="str">
        <f t="shared" si="208"/>
        <v/>
      </c>
      <c r="B1133" s="3"/>
      <c r="D1133" s="1"/>
      <c r="H1133" s="5" t="str">
        <f>IF(F1133="","",IFERROR(CONCATENATE("PEUA",VLOOKUP(ESTADO,REPORTE!AV$2:AW$33,2,0),DIDTRITO_FORM,CADER_FORM,IFERROR(INDEX(BS:BS,MATCH(DAY(F1133),BR:BR,0),1),DAY(F1133)),IFERROR(INDEX(BS:BS,MATCH(MONTH(F1133),BR:BR,0),1),MONTH(F1133)),YEAR(F1133),G1133),""))</f>
        <v/>
      </c>
      <c r="L1133" s="4"/>
      <c r="M1133" s="4"/>
      <c r="Q1133" s="5"/>
      <c r="S1133"/>
      <c r="Y1133" s="3"/>
      <c r="AA1133" s="4"/>
      <c r="AU1133" s="7"/>
      <c r="BM1133" s="7"/>
      <c r="BN1133" s="75" t="str">
        <f t="shared" si="209"/>
        <v/>
      </c>
      <c r="BO1133" s="75" t="str">
        <f t="shared" si="210"/>
        <v/>
      </c>
      <c r="BT1133" s="5"/>
      <c r="BW1133" s="5"/>
      <c r="BX1133" s="5"/>
      <c r="BY1133" s="5"/>
      <c r="BZ1133" s="5"/>
      <c r="CA1133" s="5"/>
      <c r="CB1133" s="14"/>
      <c r="CC1133" s="25"/>
      <c r="DG1133" s="5" t="e">
        <f>IF(REPORTE!AH$2="si",IF(C1133=VALUE(REPORTE!C$22),IF(SUM(DG1134:DG$1993),CONCATENATE(INT(B1133),", "),INT(B1133)),""),IF(C1133=VALUE(REPORTE!C$21),IF(SUM(DG1134:DG$1993),CONCATENATE(INT(B1133),", "),INT(B1133)),""))</f>
        <v>#VALUE!</v>
      </c>
      <c r="DK1133" s="5"/>
      <c r="DL1133" s="5"/>
      <c r="DM1133" s="5"/>
      <c r="DN1133" s="5"/>
    </row>
    <row r="1134" spans="1:118" x14ac:dyDescent="0.25">
      <c r="A1134" s="4" t="str">
        <f t="shared" si="208"/>
        <v/>
      </c>
      <c r="B1134" s="3"/>
      <c r="D1134" s="1"/>
      <c r="H1134" s="5" t="str">
        <f>IF(F1134="","",IFERROR(CONCATENATE("PEUA",VLOOKUP(ESTADO,REPORTE!AV$2:AW$33,2,0),DIDTRITO_FORM,CADER_FORM,IFERROR(INDEX(BS:BS,MATCH(DAY(F1134),BR:BR,0),1),DAY(F1134)),IFERROR(INDEX(BS:BS,MATCH(MONTH(F1134),BR:BR,0),1),MONTH(F1134)),YEAR(F1134),G1134),""))</f>
        <v/>
      </c>
      <c r="L1134" s="4"/>
      <c r="M1134" s="4"/>
      <c r="Q1134" s="5"/>
      <c r="S1134"/>
      <c r="Y1134" s="3"/>
      <c r="AA1134" s="4"/>
      <c r="AU1134" s="7"/>
      <c r="BM1134" s="7"/>
      <c r="BN1134" s="75" t="str">
        <f t="shared" si="209"/>
        <v/>
      </c>
      <c r="BO1134" s="75" t="str">
        <f t="shared" si="210"/>
        <v/>
      </c>
      <c r="BT1134" s="5"/>
      <c r="BW1134" s="5"/>
      <c r="BX1134" s="5"/>
      <c r="BY1134" s="5"/>
      <c r="BZ1134" s="5"/>
      <c r="CA1134" s="5"/>
      <c r="CB1134" s="14"/>
      <c r="CC1134" s="25"/>
      <c r="DG1134" s="5" t="e">
        <f>IF(REPORTE!AH$2="si",IF(C1134=VALUE(REPORTE!C$22),IF(SUM(DG1135:DG$1993),CONCATENATE(INT(B1134),", "),INT(B1134)),""),IF(C1134=VALUE(REPORTE!C$21),IF(SUM(DG1135:DG$1993),CONCATENATE(INT(B1134),", "),INT(B1134)),""))</f>
        <v>#VALUE!</v>
      </c>
      <c r="DK1134" s="5"/>
      <c r="DL1134" s="5"/>
      <c r="DM1134" s="5"/>
      <c r="DN1134" s="5"/>
    </row>
    <row r="1135" spans="1:118" x14ac:dyDescent="0.25">
      <c r="A1135" s="4" t="str">
        <f t="shared" si="208"/>
        <v/>
      </c>
      <c r="B1135" s="3"/>
      <c r="D1135" s="1"/>
      <c r="H1135" s="5" t="str">
        <f>IF(F1135="","",IFERROR(CONCATENATE("PEUA",VLOOKUP(ESTADO,REPORTE!AV$2:AW$33,2,0),DIDTRITO_FORM,CADER_FORM,IFERROR(INDEX(BS:BS,MATCH(DAY(F1135),BR:BR,0),1),DAY(F1135)),IFERROR(INDEX(BS:BS,MATCH(MONTH(F1135),BR:BR,0),1),MONTH(F1135)),YEAR(F1135),G1135),""))</f>
        <v/>
      </c>
      <c r="L1135" s="4"/>
      <c r="M1135" s="4"/>
      <c r="Q1135" s="5"/>
      <c r="S1135"/>
      <c r="Y1135" s="3"/>
      <c r="AA1135" s="4"/>
      <c r="AU1135" s="7"/>
      <c r="BM1135" s="7"/>
      <c r="BN1135" s="75" t="str">
        <f t="shared" si="209"/>
        <v/>
      </c>
      <c r="BO1135" s="75" t="str">
        <f t="shared" si="210"/>
        <v/>
      </c>
      <c r="BT1135" s="5"/>
      <c r="BW1135" s="5"/>
      <c r="BX1135" s="5"/>
      <c r="BY1135" s="5"/>
      <c r="BZ1135" s="5"/>
      <c r="CA1135" s="5"/>
      <c r="CB1135" s="14"/>
      <c r="CC1135" s="25"/>
      <c r="DG1135" s="5" t="e">
        <f>IF(REPORTE!AH$2="si",IF(C1135=VALUE(REPORTE!C$22),IF(SUM(DG1136:DG$1993),CONCATENATE(INT(B1135),", "),INT(B1135)),""),IF(C1135=VALUE(REPORTE!C$21),IF(SUM(DG1136:DG$1993),CONCATENATE(INT(B1135),", "),INT(B1135)),""))</f>
        <v>#VALUE!</v>
      </c>
      <c r="DK1135" s="5"/>
      <c r="DL1135" s="5"/>
      <c r="DM1135" s="5"/>
      <c r="DN1135" s="5"/>
    </row>
    <row r="1136" spans="1:118" x14ac:dyDescent="0.25">
      <c r="A1136" s="4" t="str">
        <f t="shared" si="208"/>
        <v/>
      </c>
      <c r="B1136" s="3"/>
      <c r="D1136" s="1"/>
      <c r="H1136" s="5" t="str">
        <f>IF(F1136="","",IFERROR(CONCATENATE("PEUA",VLOOKUP(ESTADO,REPORTE!AV$2:AW$33,2,0),DIDTRITO_FORM,CADER_FORM,IFERROR(INDEX(BS:BS,MATCH(DAY(F1136),BR:BR,0),1),DAY(F1136)),IFERROR(INDEX(BS:BS,MATCH(MONTH(F1136),BR:BR,0),1),MONTH(F1136)),YEAR(F1136),G1136),""))</f>
        <v/>
      </c>
      <c r="L1136" s="4"/>
      <c r="M1136" s="4"/>
      <c r="Q1136" s="5"/>
      <c r="S1136"/>
      <c r="Y1136" s="3"/>
      <c r="AA1136" s="4"/>
      <c r="AU1136" s="7"/>
      <c r="BM1136" s="7"/>
      <c r="BN1136" s="75" t="str">
        <f t="shared" si="209"/>
        <v/>
      </c>
      <c r="BO1136" s="75" t="str">
        <f t="shared" si="210"/>
        <v/>
      </c>
      <c r="BT1136" s="5"/>
      <c r="BW1136" s="5"/>
      <c r="BX1136" s="5"/>
      <c r="BY1136" s="5"/>
      <c r="BZ1136" s="5"/>
      <c r="CA1136" s="5"/>
      <c r="CB1136" s="14"/>
      <c r="CC1136" s="25"/>
      <c r="DG1136" s="5" t="e">
        <f>IF(REPORTE!AH$2="si",IF(C1136=VALUE(REPORTE!C$22),IF(SUM(DG1137:DG$1993),CONCATENATE(INT(B1136),", "),INT(B1136)),""),IF(C1136=VALUE(REPORTE!C$21),IF(SUM(DG1137:DG$1993),CONCATENATE(INT(B1136),", "),INT(B1136)),""))</f>
        <v>#VALUE!</v>
      </c>
      <c r="DH1136" s="5" t="e">
        <f>CONCATENATE(DG1136,DG1137,DG1138,DG1139,DG1140,DG1141,DG1142,DG1143,DG1144,DG1145,DG1146,DG1147,DG1148,DG1149,DG1150,DG1151,DG1152,DG1153,DG1154,DG1155,DG1156,DG1157,DG1158,DG1159,DG1160,DG1161,DG1162,DG1163,DG1164,DG1165,DG1166,DG1167,DG1168,DG1169,DG1170,DG1171,DG1172,DG1173,DG1174,DG1175,DG1176,DG1177)</f>
        <v>#VALUE!</v>
      </c>
      <c r="DK1136" s="5"/>
      <c r="DL1136" s="5"/>
      <c r="DM1136" s="5"/>
      <c r="DN1136" s="5"/>
    </row>
    <row r="1137" spans="1:118" x14ac:dyDescent="0.25">
      <c r="A1137" s="4" t="str">
        <f t="shared" si="208"/>
        <v/>
      </c>
      <c r="B1137" s="3"/>
      <c r="D1137" s="1"/>
      <c r="H1137" s="5" t="str">
        <f>IF(F1137="","",IFERROR(CONCATENATE("PEUA",VLOOKUP(ESTADO,REPORTE!AV$2:AW$33,2,0),DIDTRITO_FORM,CADER_FORM,IFERROR(INDEX(BS:BS,MATCH(DAY(F1137),BR:BR,0),1),DAY(F1137)),IFERROR(INDEX(BS:BS,MATCH(MONTH(F1137),BR:BR,0),1),MONTH(F1137)),YEAR(F1137),G1137),""))</f>
        <v/>
      </c>
      <c r="L1137" s="4"/>
      <c r="M1137" s="4"/>
      <c r="Q1137" s="5"/>
      <c r="S1137"/>
      <c r="Y1137" s="3"/>
      <c r="AA1137" s="4"/>
      <c r="AU1137" s="7"/>
      <c r="BM1137" s="7"/>
      <c r="BN1137" s="75" t="str">
        <f t="shared" si="209"/>
        <v/>
      </c>
      <c r="BO1137" s="75" t="str">
        <f t="shared" si="210"/>
        <v/>
      </c>
      <c r="BT1137" s="5"/>
      <c r="BW1137" s="5"/>
      <c r="BX1137" s="5"/>
      <c r="BY1137" s="5"/>
      <c r="BZ1137" s="5"/>
      <c r="CA1137" s="5"/>
      <c r="CB1137" s="14"/>
      <c r="CC1137" s="25"/>
      <c r="DG1137" s="5" t="e">
        <f>IF(REPORTE!AH$2="si",IF(C1137=VALUE(REPORTE!C$22),IF(SUM(DG1138:DG$1993),CONCATENATE(INT(B1137),", "),INT(B1137)),""),IF(C1137=VALUE(REPORTE!C$21),IF(SUM(DG1138:DG$1993),CONCATENATE(INT(B1137),", "),INT(B1137)),""))</f>
        <v>#VALUE!</v>
      </c>
      <c r="DK1137" s="5"/>
      <c r="DL1137" s="5"/>
      <c r="DM1137" s="5"/>
      <c r="DN1137" s="5"/>
    </row>
    <row r="1138" spans="1:118" x14ac:dyDescent="0.25">
      <c r="A1138" s="4" t="str">
        <f t="shared" si="208"/>
        <v/>
      </c>
      <c r="B1138" s="3"/>
      <c r="D1138" s="1"/>
      <c r="H1138" s="5" t="str">
        <f>IF(F1138="","",IFERROR(CONCATENATE("PEUA",VLOOKUP(ESTADO,REPORTE!AV$2:AW$33,2,0),DIDTRITO_FORM,CADER_FORM,IFERROR(INDEX(BS:BS,MATCH(DAY(F1138),BR:BR,0),1),DAY(F1138)),IFERROR(INDEX(BS:BS,MATCH(MONTH(F1138),BR:BR,0),1),MONTH(F1138)),YEAR(F1138),G1138),""))</f>
        <v/>
      </c>
      <c r="L1138" s="4"/>
      <c r="M1138" s="4"/>
      <c r="Q1138" s="5"/>
      <c r="S1138"/>
      <c r="Y1138" s="3"/>
      <c r="AA1138" s="4"/>
      <c r="AU1138" s="7"/>
      <c r="BM1138" s="7"/>
      <c r="BN1138" s="75" t="str">
        <f t="shared" si="209"/>
        <v/>
      </c>
      <c r="BO1138" s="75" t="str">
        <f t="shared" si="210"/>
        <v/>
      </c>
      <c r="BT1138" s="5"/>
      <c r="BW1138" s="5"/>
      <c r="BX1138" s="5"/>
      <c r="BY1138" s="5"/>
      <c r="BZ1138" s="5"/>
      <c r="CA1138" s="5"/>
      <c r="CB1138" s="14"/>
      <c r="CC1138" s="25"/>
      <c r="DG1138" s="5" t="e">
        <f>IF(REPORTE!AH$2="si",IF(C1138=VALUE(REPORTE!C$22),IF(SUM(DG1139:DG$1993),CONCATENATE(INT(B1138),", "),INT(B1138)),""),IF(C1138=VALUE(REPORTE!C$21),IF(SUM(DG1139:DG$1993),CONCATENATE(INT(B1138),", "),INT(B1138)),""))</f>
        <v>#VALUE!</v>
      </c>
      <c r="DK1138" s="5"/>
      <c r="DL1138" s="5"/>
      <c r="DM1138" s="5"/>
      <c r="DN1138" s="5"/>
    </row>
    <row r="1139" spans="1:118" x14ac:dyDescent="0.25">
      <c r="A1139" s="4" t="str">
        <f t="shared" si="208"/>
        <v/>
      </c>
      <c r="B1139" s="3"/>
      <c r="D1139" s="1"/>
      <c r="H1139" s="5" t="str">
        <f>IF(F1139="","",IFERROR(CONCATENATE("PEUA",VLOOKUP(ESTADO,REPORTE!AV$2:AW$33,2,0),DIDTRITO_FORM,CADER_FORM,IFERROR(INDEX(BS:BS,MATCH(DAY(F1139),BR:BR,0),1),DAY(F1139)),IFERROR(INDEX(BS:BS,MATCH(MONTH(F1139),BR:BR,0),1),MONTH(F1139)),YEAR(F1139),G1139),""))</f>
        <v/>
      </c>
      <c r="L1139" s="4"/>
      <c r="M1139" s="4"/>
      <c r="Q1139" s="5"/>
      <c r="S1139"/>
      <c r="Y1139" s="3"/>
      <c r="AA1139" s="4"/>
      <c r="AU1139" s="7"/>
      <c r="BM1139" s="7"/>
      <c r="BN1139" s="75" t="str">
        <f t="shared" si="209"/>
        <v/>
      </c>
      <c r="BO1139" s="75" t="str">
        <f t="shared" si="210"/>
        <v/>
      </c>
      <c r="BT1139" s="5"/>
      <c r="BW1139" s="5"/>
      <c r="BX1139" s="5"/>
      <c r="BY1139" s="5"/>
      <c r="BZ1139" s="5"/>
      <c r="CA1139" s="5"/>
      <c r="CB1139" s="14"/>
      <c r="CC1139" s="25"/>
      <c r="DG1139" s="5" t="e">
        <f>IF(REPORTE!AH$2="si",IF(C1139=VALUE(REPORTE!C$22),IF(SUM(DG1140:DG$1993),CONCATENATE(INT(B1139),", "),INT(B1139)),""),IF(C1139=VALUE(REPORTE!C$21),IF(SUM(DG1140:DG$1993),CONCATENATE(INT(B1139),", "),INT(B1139)),""))</f>
        <v>#VALUE!</v>
      </c>
      <c r="DK1139" s="5"/>
      <c r="DL1139" s="5"/>
      <c r="DM1139" s="5"/>
      <c r="DN1139" s="5"/>
    </row>
    <row r="1140" spans="1:118" x14ac:dyDescent="0.25">
      <c r="A1140" s="4" t="str">
        <f t="shared" si="208"/>
        <v/>
      </c>
      <c r="B1140" s="3"/>
      <c r="D1140" s="1"/>
      <c r="H1140" s="5" t="str">
        <f>IF(F1140="","",IFERROR(CONCATENATE("PEUA",VLOOKUP(ESTADO,REPORTE!AV$2:AW$33,2,0),DIDTRITO_FORM,CADER_FORM,IFERROR(INDEX(BS:BS,MATCH(DAY(F1140),BR:BR,0),1),DAY(F1140)),IFERROR(INDEX(BS:BS,MATCH(MONTH(F1140),BR:BR,0),1),MONTH(F1140)),YEAR(F1140),G1140),""))</f>
        <v/>
      </c>
      <c r="L1140" s="4"/>
      <c r="M1140" s="4"/>
      <c r="Q1140" s="5"/>
      <c r="S1140"/>
      <c r="Y1140" s="3"/>
      <c r="AA1140" s="4"/>
      <c r="AU1140" s="7"/>
      <c r="BM1140" s="7"/>
      <c r="BN1140" s="75" t="str">
        <f t="shared" si="209"/>
        <v/>
      </c>
      <c r="BO1140" s="75" t="str">
        <f t="shared" si="210"/>
        <v/>
      </c>
      <c r="BT1140" s="5"/>
      <c r="BW1140" s="5"/>
      <c r="BX1140" s="5"/>
      <c r="BY1140" s="5"/>
      <c r="BZ1140" s="5"/>
      <c r="CA1140" s="5"/>
      <c r="CB1140" s="14"/>
      <c r="CC1140" s="25"/>
      <c r="DG1140" s="5" t="e">
        <f>IF(REPORTE!AH$2="si",IF(C1140=VALUE(REPORTE!C$22),IF(SUM(DG1141:DG$1993),CONCATENATE(INT(B1140),", "),INT(B1140)),""),IF(C1140=VALUE(REPORTE!C$21),IF(SUM(DG1141:DG$1993),CONCATENATE(INT(B1140),", "),INT(B1140)),""))</f>
        <v>#VALUE!</v>
      </c>
      <c r="DK1140" s="5"/>
      <c r="DL1140" s="5"/>
      <c r="DM1140" s="5"/>
      <c r="DN1140" s="5"/>
    </row>
    <row r="1141" spans="1:118" x14ac:dyDescent="0.25">
      <c r="A1141" s="4" t="str">
        <f t="shared" si="208"/>
        <v/>
      </c>
      <c r="B1141" s="3"/>
      <c r="D1141" s="1"/>
      <c r="H1141" s="5" t="str">
        <f>IF(F1141="","",IFERROR(CONCATENATE("PEUA",VLOOKUP(ESTADO,REPORTE!AV$2:AW$33,2,0),DIDTRITO_FORM,CADER_FORM,IFERROR(INDEX(BS:BS,MATCH(DAY(F1141),BR:BR,0),1),DAY(F1141)),IFERROR(INDEX(BS:BS,MATCH(MONTH(F1141),BR:BR,0),1),MONTH(F1141)),YEAR(F1141),G1141),""))</f>
        <v/>
      </c>
      <c r="L1141" s="4"/>
      <c r="M1141" s="4"/>
      <c r="Q1141" s="5"/>
      <c r="S1141"/>
      <c r="Y1141" s="3"/>
      <c r="AA1141" s="4"/>
      <c r="AU1141" s="7"/>
      <c r="BM1141" s="7"/>
      <c r="BN1141" s="75" t="str">
        <f t="shared" si="209"/>
        <v/>
      </c>
      <c r="BO1141" s="75" t="str">
        <f t="shared" si="210"/>
        <v/>
      </c>
      <c r="BT1141" s="5"/>
      <c r="BW1141" s="5"/>
      <c r="BX1141" s="5"/>
      <c r="BY1141" s="5"/>
      <c r="BZ1141" s="5"/>
      <c r="CA1141" s="5"/>
      <c r="CB1141" s="14"/>
      <c r="CC1141" s="25"/>
      <c r="DG1141" s="5" t="e">
        <f>IF(REPORTE!AH$2="si",IF(C1141=VALUE(REPORTE!C$22),IF(SUM(DG1142:DG$1993),CONCATENATE(INT(B1141),", "),INT(B1141)),""),IF(C1141=VALUE(REPORTE!C$21),IF(SUM(DG1142:DG$1993),CONCATENATE(INT(B1141),", "),INT(B1141)),""))</f>
        <v>#VALUE!</v>
      </c>
      <c r="DK1141" s="5"/>
      <c r="DL1141" s="5"/>
      <c r="DM1141" s="5"/>
      <c r="DN1141" s="5"/>
    </row>
    <row r="1142" spans="1:118" x14ac:dyDescent="0.25">
      <c r="A1142" s="4" t="str">
        <f t="shared" si="208"/>
        <v/>
      </c>
      <c r="B1142" s="3"/>
      <c r="D1142" s="1"/>
      <c r="H1142" s="5" t="str">
        <f>IF(F1142="","",IFERROR(CONCATENATE("PEUA",VLOOKUP(ESTADO,REPORTE!AV$2:AW$33,2,0),DIDTRITO_FORM,CADER_FORM,IFERROR(INDEX(BS:BS,MATCH(DAY(F1142),BR:BR,0),1),DAY(F1142)),IFERROR(INDEX(BS:BS,MATCH(MONTH(F1142),BR:BR,0),1),MONTH(F1142)),YEAR(F1142),G1142),""))</f>
        <v/>
      </c>
      <c r="L1142" s="4"/>
      <c r="M1142" s="4"/>
      <c r="Q1142" s="5"/>
      <c r="S1142"/>
      <c r="Y1142" s="3"/>
      <c r="AA1142" s="4"/>
      <c r="AU1142" s="7"/>
      <c r="BM1142" s="7"/>
      <c r="BN1142" s="75" t="str">
        <f t="shared" si="209"/>
        <v/>
      </c>
      <c r="BO1142" s="75" t="str">
        <f t="shared" si="210"/>
        <v/>
      </c>
      <c r="BT1142" s="5"/>
      <c r="BW1142" s="5"/>
      <c r="BX1142" s="5"/>
      <c r="BY1142" s="5"/>
      <c r="BZ1142" s="5"/>
      <c r="CA1142" s="5"/>
      <c r="CB1142" s="14"/>
      <c r="CC1142" s="25"/>
      <c r="DG1142" s="5" t="e">
        <f>IF(REPORTE!AH$2="si",IF(C1142=VALUE(REPORTE!C$22),IF(SUM(DG1143:DG$1993),CONCATENATE(INT(B1142),", "),INT(B1142)),""),IF(C1142=VALUE(REPORTE!C$21),IF(SUM(DG1143:DG$1993),CONCATENATE(INT(B1142),", "),INT(B1142)),""))</f>
        <v>#VALUE!</v>
      </c>
      <c r="DK1142" s="5"/>
      <c r="DL1142" s="5"/>
      <c r="DM1142" s="5"/>
      <c r="DN1142" s="5"/>
    </row>
    <row r="1143" spans="1:118" x14ac:dyDescent="0.25">
      <c r="A1143" s="4" t="str">
        <f t="shared" si="208"/>
        <v/>
      </c>
      <c r="B1143" s="3"/>
      <c r="D1143" s="1"/>
      <c r="H1143" s="5" t="str">
        <f>IF(F1143="","",IFERROR(CONCATENATE("PEUA",VLOOKUP(ESTADO,REPORTE!AV$2:AW$33,2,0),DIDTRITO_FORM,CADER_FORM,IFERROR(INDEX(BS:BS,MATCH(DAY(F1143),BR:BR,0),1),DAY(F1143)),IFERROR(INDEX(BS:BS,MATCH(MONTH(F1143),BR:BR,0),1),MONTH(F1143)),YEAR(F1143),G1143),""))</f>
        <v/>
      </c>
      <c r="L1143" s="4"/>
      <c r="M1143" s="4"/>
      <c r="Q1143" s="5"/>
      <c r="S1143"/>
      <c r="Y1143" s="3"/>
      <c r="AA1143" s="4"/>
      <c r="AU1143" s="7"/>
      <c r="BM1143" s="7"/>
      <c r="BN1143" s="75" t="str">
        <f t="shared" si="209"/>
        <v/>
      </c>
      <c r="BO1143" s="75" t="str">
        <f t="shared" si="210"/>
        <v/>
      </c>
      <c r="BT1143" s="5"/>
      <c r="BW1143" s="5"/>
      <c r="BX1143" s="5"/>
      <c r="BY1143" s="5"/>
      <c r="BZ1143" s="5"/>
      <c r="CA1143" s="5"/>
      <c r="CB1143" s="14"/>
      <c r="CC1143" s="25"/>
      <c r="DG1143" s="5" t="e">
        <f>IF(REPORTE!AH$2="si",IF(C1143=VALUE(REPORTE!C$22),IF(SUM(DG1144:DG$1993),CONCATENATE(INT(B1143),", "),INT(B1143)),""),IF(C1143=VALUE(REPORTE!C$21),IF(SUM(DG1144:DG$1993),CONCATENATE(INT(B1143),", "),INT(B1143)),""))</f>
        <v>#VALUE!</v>
      </c>
      <c r="DK1143" s="5"/>
      <c r="DL1143" s="5"/>
      <c r="DM1143" s="5"/>
      <c r="DN1143" s="5"/>
    </row>
    <row r="1144" spans="1:118" x14ac:dyDescent="0.25">
      <c r="A1144" s="4" t="str">
        <f t="shared" si="208"/>
        <v/>
      </c>
      <c r="B1144" s="3"/>
      <c r="D1144" s="1"/>
      <c r="H1144" s="5" t="str">
        <f>IF(F1144="","",IFERROR(CONCATENATE("PEUA",VLOOKUP(ESTADO,REPORTE!AV$2:AW$33,2,0),DIDTRITO_FORM,CADER_FORM,IFERROR(INDEX(BS:BS,MATCH(DAY(F1144),BR:BR,0),1),DAY(F1144)),IFERROR(INDEX(BS:BS,MATCH(MONTH(F1144),BR:BR,0),1),MONTH(F1144)),YEAR(F1144),G1144),""))</f>
        <v/>
      </c>
      <c r="L1144" s="4"/>
      <c r="M1144" s="4"/>
      <c r="Q1144" s="5"/>
      <c r="S1144"/>
      <c r="Y1144" s="3"/>
      <c r="AA1144" s="4"/>
      <c r="AU1144" s="7"/>
      <c r="BM1144" s="7"/>
      <c r="BN1144" s="75" t="str">
        <f t="shared" si="209"/>
        <v/>
      </c>
      <c r="BO1144" s="75" t="str">
        <f t="shared" si="210"/>
        <v/>
      </c>
      <c r="BT1144" s="5"/>
      <c r="BW1144" s="5"/>
      <c r="BX1144" s="5"/>
      <c r="BY1144" s="5"/>
      <c r="BZ1144" s="5"/>
      <c r="CA1144" s="5"/>
      <c r="CB1144" s="14"/>
      <c r="CC1144" s="25"/>
      <c r="DG1144" s="5" t="e">
        <f>IF(REPORTE!AH$2="si",IF(C1144=VALUE(REPORTE!C$22),IF(SUM(DG1145:DG$1993),CONCATENATE(INT(B1144),", "),INT(B1144)),""),IF(C1144=VALUE(REPORTE!C$21),IF(SUM(DG1145:DG$1993),CONCATENATE(INT(B1144),", "),INT(B1144)),""))</f>
        <v>#VALUE!</v>
      </c>
      <c r="DK1144" s="5"/>
      <c r="DL1144" s="5"/>
      <c r="DM1144" s="5"/>
      <c r="DN1144" s="5"/>
    </row>
    <row r="1145" spans="1:118" x14ac:dyDescent="0.25">
      <c r="A1145" s="4" t="str">
        <f t="shared" si="208"/>
        <v/>
      </c>
      <c r="B1145" s="3"/>
      <c r="D1145" s="1"/>
      <c r="H1145" s="5" t="str">
        <f>IF(F1145="","",IFERROR(CONCATENATE("PEUA",VLOOKUP(ESTADO,REPORTE!AV$2:AW$33,2,0),DIDTRITO_FORM,CADER_FORM,IFERROR(INDEX(BS:BS,MATCH(DAY(F1145),BR:BR,0),1),DAY(F1145)),IFERROR(INDEX(BS:BS,MATCH(MONTH(F1145),BR:BR,0),1),MONTH(F1145)),YEAR(F1145),G1145),""))</f>
        <v/>
      </c>
      <c r="L1145" s="4"/>
      <c r="M1145" s="4"/>
      <c r="Q1145" s="5"/>
      <c r="S1145"/>
      <c r="Y1145" s="3"/>
      <c r="AA1145" s="4"/>
      <c r="AU1145" s="7"/>
      <c r="BM1145" s="7"/>
      <c r="BN1145" s="75" t="str">
        <f t="shared" si="209"/>
        <v/>
      </c>
      <c r="BO1145" s="75" t="str">
        <f t="shared" si="210"/>
        <v/>
      </c>
      <c r="BT1145" s="5"/>
      <c r="BW1145" s="5"/>
      <c r="BX1145" s="5"/>
      <c r="BY1145" s="5"/>
      <c r="BZ1145" s="5"/>
      <c r="CA1145" s="5"/>
      <c r="CB1145" s="14"/>
      <c r="CC1145" s="25"/>
      <c r="DG1145" s="5" t="e">
        <f>IF(REPORTE!AH$2="si",IF(C1145=VALUE(REPORTE!C$22),IF(SUM(DG1146:DG$1993),CONCATENATE(INT(B1145),", "),INT(B1145)),""),IF(C1145=VALUE(REPORTE!C$21),IF(SUM(DG1146:DG$1993),CONCATENATE(INT(B1145),", "),INT(B1145)),""))</f>
        <v>#VALUE!</v>
      </c>
      <c r="DK1145" s="5"/>
      <c r="DL1145" s="5"/>
      <c r="DM1145" s="5"/>
      <c r="DN1145" s="5"/>
    </row>
    <row r="1146" spans="1:118" x14ac:dyDescent="0.25">
      <c r="A1146" s="4" t="str">
        <f t="shared" si="208"/>
        <v/>
      </c>
      <c r="B1146" s="3"/>
      <c r="D1146" s="1"/>
      <c r="H1146" s="5" t="str">
        <f>IF(F1146="","",IFERROR(CONCATENATE("PEUA",VLOOKUP(ESTADO,REPORTE!AV$2:AW$33,2,0),DIDTRITO_FORM,CADER_FORM,IFERROR(INDEX(BS:BS,MATCH(DAY(F1146),BR:BR,0),1),DAY(F1146)),IFERROR(INDEX(BS:BS,MATCH(MONTH(F1146),BR:BR,0),1),MONTH(F1146)),YEAR(F1146),G1146),""))</f>
        <v/>
      </c>
      <c r="L1146" s="4"/>
      <c r="M1146" s="4"/>
      <c r="Q1146" s="5"/>
      <c r="S1146"/>
      <c r="Y1146" s="3"/>
      <c r="AA1146" s="4"/>
      <c r="AU1146" s="7"/>
      <c r="BM1146" s="7"/>
      <c r="BN1146" s="75" t="str">
        <f t="shared" si="209"/>
        <v/>
      </c>
      <c r="BO1146" s="75" t="str">
        <f t="shared" si="210"/>
        <v/>
      </c>
      <c r="BT1146" s="5"/>
      <c r="BW1146" s="5"/>
      <c r="BX1146" s="5"/>
      <c r="BY1146" s="5"/>
      <c r="BZ1146" s="5"/>
      <c r="CA1146" s="5"/>
      <c r="CB1146" s="14"/>
      <c r="CC1146" s="25"/>
      <c r="DG1146" s="5" t="e">
        <f>IF(REPORTE!AH$2="si",IF(C1146=VALUE(REPORTE!C$22),IF(SUM(DG1147:DG$1993),CONCATENATE(INT(B1146),", "),INT(B1146)),""),IF(C1146=VALUE(REPORTE!C$21),IF(SUM(DG1147:DG$1993),CONCATENATE(INT(B1146),", "),INT(B1146)),""))</f>
        <v>#VALUE!</v>
      </c>
      <c r="DK1146" s="5"/>
      <c r="DL1146" s="5"/>
      <c r="DM1146" s="5"/>
      <c r="DN1146" s="5"/>
    </row>
    <row r="1147" spans="1:118" x14ac:dyDescent="0.25">
      <c r="A1147" s="4" t="str">
        <f t="shared" si="208"/>
        <v/>
      </c>
      <c r="B1147" s="3"/>
      <c r="D1147" s="1"/>
      <c r="H1147" s="5" t="str">
        <f>IF(F1147="","",IFERROR(CONCATENATE("PEUA",VLOOKUP(ESTADO,REPORTE!AV$2:AW$33,2,0),DIDTRITO_FORM,CADER_FORM,IFERROR(INDEX(BS:BS,MATCH(DAY(F1147),BR:BR,0),1),DAY(F1147)),IFERROR(INDEX(BS:BS,MATCH(MONTH(F1147),BR:BR,0),1),MONTH(F1147)),YEAR(F1147),G1147),""))</f>
        <v/>
      </c>
      <c r="L1147" s="4"/>
      <c r="M1147" s="4"/>
      <c r="Q1147" s="5"/>
      <c r="S1147"/>
      <c r="Y1147" s="3"/>
      <c r="AA1147" s="4"/>
      <c r="AU1147" s="7"/>
      <c r="BM1147" s="7"/>
      <c r="BN1147" s="75" t="str">
        <f t="shared" si="209"/>
        <v/>
      </c>
      <c r="BO1147" s="75" t="str">
        <f t="shared" si="210"/>
        <v/>
      </c>
      <c r="BT1147" s="5"/>
      <c r="BW1147" s="5"/>
      <c r="BX1147" s="5"/>
      <c r="BY1147" s="5"/>
      <c r="BZ1147" s="5"/>
      <c r="CA1147" s="5"/>
      <c r="CB1147" s="14"/>
      <c r="CC1147" s="25"/>
      <c r="DG1147" s="5" t="e">
        <f>IF(REPORTE!AH$2="si",IF(C1147=VALUE(REPORTE!C$22),IF(SUM(DG1148:DG$1993),CONCATENATE(INT(B1147),", "),INT(B1147)),""),IF(C1147=VALUE(REPORTE!C$21),IF(SUM(DG1148:DG$1993),CONCATENATE(INT(B1147),", "),INT(B1147)),""))</f>
        <v>#VALUE!</v>
      </c>
      <c r="DK1147" s="5"/>
      <c r="DL1147" s="5"/>
      <c r="DM1147" s="5"/>
      <c r="DN1147" s="5"/>
    </row>
    <row r="1148" spans="1:118" x14ac:dyDescent="0.25">
      <c r="A1148" s="4" t="str">
        <f t="shared" si="208"/>
        <v/>
      </c>
      <c r="B1148" s="3"/>
      <c r="D1148" s="1"/>
      <c r="H1148" s="5" t="str">
        <f>IF(F1148="","",IFERROR(CONCATENATE("PEUA",VLOOKUP(ESTADO,REPORTE!AV$2:AW$33,2,0),DIDTRITO_FORM,CADER_FORM,IFERROR(INDEX(BS:BS,MATCH(DAY(F1148),BR:BR,0),1),DAY(F1148)),IFERROR(INDEX(BS:BS,MATCH(MONTH(F1148),BR:BR,0),1),MONTH(F1148)),YEAR(F1148),G1148),""))</f>
        <v/>
      </c>
      <c r="L1148" s="4"/>
      <c r="M1148" s="4"/>
      <c r="Q1148" s="5"/>
      <c r="S1148"/>
      <c r="Y1148" s="3"/>
      <c r="AA1148" s="4"/>
      <c r="AU1148" s="7"/>
      <c r="BM1148" s="7"/>
      <c r="BN1148" s="75" t="str">
        <f t="shared" si="209"/>
        <v/>
      </c>
      <c r="BO1148" s="75" t="str">
        <f t="shared" si="210"/>
        <v/>
      </c>
      <c r="BT1148" s="5"/>
      <c r="BW1148" s="5"/>
      <c r="BX1148" s="5"/>
      <c r="BY1148" s="5"/>
      <c r="BZ1148" s="5"/>
      <c r="CA1148" s="5"/>
      <c r="CB1148" s="14"/>
      <c r="CC1148" s="25"/>
      <c r="DG1148" s="5" t="e">
        <f>IF(REPORTE!AH$2="si",IF(C1148=VALUE(REPORTE!C$22),IF(SUM(DG1149:DG$1993),CONCATENATE(INT(B1148),", "),INT(B1148)),""),IF(C1148=VALUE(REPORTE!C$21),IF(SUM(DG1149:DG$1993),CONCATENATE(INT(B1148),", "),INT(B1148)),""))</f>
        <v>#VALUE!</v>
      </c>
      <c r="DK1148" s="5"/>
      <c r="DL1148" s="5"/>
      <c r="DM1148" s="5"/>
      <c r="DN1148" s="5"/>
    </row>
    <row r="1149" spans="1:118" x14ac:dyDescent="0.25">
      <c r="A1149" s="4" t="str">
        <f t="shared" si="208"/>
        <v/>
      </c>
      <c r="B1149" s="3"/>
      <c r="D1149" s="1"/>
      <c r="H1149" s="5" t="str">
        <f>IF(F1149="","",IFERROR(CONCATENATE("PEUA",VLOOKUP(ESTADO,REPORTE!AV$2:AW$33,2,0),DIDTRITO_FORM,CADER_FORM,IFERROR(INDEX(BS:BS,MATCH(DAY(F1149),BR:BR,0),1),DAY(F1149)),IFERROR(INDEX(BS:BS,MATCH(MONTH(F1149),BR:BR,0),1),MONTH(F1149)),YEAR(F1149),G1149),""))</f>
        <v/>
      </c>
      <c r="L1149" s="4"/>
      <c r="M1149" s="4"/>
      <c r="Q1149" s="5"/>
      <c r="S1149"/>
      <c r="Y1149" s="3"/>
      <c r="AA1149" s="4"/>
      <c r="AU1149" s="7"/>
      <c r="BM1149" s="7"/>
      <c r="BN1149" s="75" t="str">
        <f t="shared" si="209"/>
        <v/>
      </c>
      <c r="BO1149" s="75" t="str">
        <f t="shared" si="210"/>
        <v/>
      </c>
      <c r="BT1149" s="5"/>
      <c r="BW1149" s="5"/>
      <c r="BX1149" s="5"/>
      <c r="BY1149" s="5"/>
      <c r="BZ1149" s="5"/>
      <c r="CA1149" s="5"/>
      <c r="CB1149" s="14"/>
      <c r="CC1149" s="25"/>
      <c r="DG1149" s="5" t="e">
        <f>IF(REPORTE!AH$2="si",IF(C1149=VALUE(REPORTE!C$22),IF(SUM(DG1150:DG$1993),CONCATENATE(INT(B1149),", "),INT(B1149)),""),IF(C1149=VALUE(REPORTE!C$21),IF(SUM(DG1150:DG$1993),CONCATENATE(INT(B1149),", "),INT(B1149)),""))</f>
        <v>#VALUE!</v>
      </c>
      <c r="DK1149" s="5"/>
      <c r="DL1149" s="5"/>
      <c r="DM1149" s="5"/>
      <c r="DN1149" s="5"/>
    </row>
    <row r="1150" spans="1:118" x14ac:dyDescent="0.25">
      <c r="A1150" s="4" t="str">
        <f t="shared" si="208"/>
        <v/>
      </c>
      <c r="B1150" s="3"/>
      <c r="D1150" s="1"/>
      <c r="H1150" s="5" t="str">
        <f>IF(F1150="","",IFERROR(CONCATENATE("PEUA",VLOOKUP(ESTADO,REPORTE!AV$2:AW$33,2,0),DIDTRITO_FORM,CADER_FORM,IFERROR(INDEX(BS:BS,MATCH(DAY(F1150),BR:BR,0),1),DAY(F1150)),IFERROR(INDEX(BS:BS,MATCH(MONTH(F1150),BR:BR,0),1),MONTH(F1150)),YEAR(F1150),G1150),""))</f>
        <v/>
      </c>
      <c r="L1150" s="4"/>
      <c r="M1150" s="4"/>
      <c r="Q1150" s="5"/>
      <c r="S1150"/>
      <c r="Y1150" s="3"/>
      <c r="AA1150" s="4"/>
      <c r="AU1150" s="7"/>
      <c r="BM1150" s="7"/>
      <c r="BN1150" s="75" t="str">
        <f t="shared" si="209"/>
        <v/>
      </c>
      <c r="BO1150" s="75" t="str">
        <f t="shared" si="210"/>
        <v/>
      </c>
      <c r="BT1150" s="5"/>
      <c r="BW1150" s="5"/>
      <c r="BX1150" s="5"/>
      <c r="BY1150" s="5"/>
      <c r="BZ1150" s="5"/>
      <c r="CA1150" s="5"/>
      <c r="CB1150" s="14"/>
      <c r="CC1150" s="25"/>
      <c r="DG1150" s="5" t="e">
        <f>IF(REPORTE!AH$2="si",IF(C1150=VALUE(REPORTE!C$22),IF(SUM(DG1151:DG$1993),CONCATENATE(INT(B1150),", "),INT(B1150)),""),IF(C1150=VALUE(REPORTE!C$21),IF(SUM(DG1151:DG$1993),CONCATENATE(INT(B1150),", "),INT(B1150)),""))</f>
        <v>#VALUE!</v>
      </c>
      <c r="DK1150" s="5"/>
      <c r="DL1150" s="5"/>
      <c r="DM1150" s="5"/>
      <c r="DN1150" s="5"/>
    </row>
    <row r="1151" spans="1:118" x14ac:dyDescent="0.25">
      <c r="A1151" s="4" t="str">
        <f t="shared" si="208"/>
        <v/>
      </c>
      <c r="B1151" s="3"/>
      <c r="D1151" s="1"/>
      <c r="H1151" s="5" t="str">
        <f>IF(F1151="","",IFERROR(CONCATENATE("PEUA",VLOOKUP(ESTADO,REPORTE!AV$2:AW$33,2,0),DIDTRITO_FORM,CADER_FORM,IFERROR(INDEX(BS:BS,MATCH(DAY(F1151),BR:BR,0),1),DAY(F1151)),IFERROR(INDEX(BS:BS,MATCH(MONTH(F1151),BR:BR,0),1),MONTH(F1151)),YEAR(F1151),G1151),""))</f>
        <v/>
      </c>
      <c r="L1151" s="4"/>
      <c r="M1151" s="4"/>
      <c r="Q1151" s="5"/>
      <c r="S1151"/>
      <c r="Y1151" s="3"/>
      <c r="AA1151" s="4"/>
      <c r="AU1151" s="7"/>
      <c r="BM1151" s="7"/>
      <c r="BN1151" s="75" t="str">
        <f t="shared" si="209"/>
        <v/>
      </c>
      <c r="BO1151" s="75" t="str">
        <f t="shared" si="210"/>
        <v/>
      </c>
      <c r="BT1151" s="5"/>
      <c r="BW1151" s="5"/>
      <c r="BX1151" s="5"/>
      <c r="BY1151" s="5"/>
      <c r="BZ1151" s="5"/>
      <c r="CA1151" s="5"/>
      <c r="CB1151" s="14"/>
      <c r="CC1151" s="25"/>
      <c r="DG1151" s="5" t="e">
        <f>IF(REPORTE!AH$2="si",IF(C1151=VALUE(REPORTE!C$22),IF(SUM(DG1152:DG$1993),CONCATENATE(INT(B1151),", "),INT(B1151)),""),IF(C1151=VALUE(REPORTE!C$21),IF(SUM(DG1152:DG$1993),CONCATENATE(INT(B1151),", "),INT(B1151)),""))</f>
        <v>#VALUE!</v>
      </c>
      <c r="DK1151" s="5"/>
      <c r="DL1151" s="5"/>
      <c r="DM1151" s="5"/>
      <c r="DN1151" s="5"/>
    </row>
    <row r="1152" spans="1:118" x14ac:dyDescent="0.25">
      <c r="A1152" s="4" t="str">
        <f t="shared" si="208"/>
        <v/>
      </c>
      <c r="B1152" s="3"/>
      <c r="D1152" s="1"/>
      <c r="H1152" s="5" t="str">
        <f>IF(F1152="","",IFERROR(CONCATENATE("PEUA",VLOOKUP(ESTADO,REPORTE!AV$2:AW$33,2,0),DIDTRITO_FORM,CADER_FORM,IFERROR(INDEX(BS:BS,MATCH(DAY(F1152),BR:BR,0),1),DAY(F1152)),IFERROR(INDEX(BS:BS,MATCH(MONTH(F1152),BR:BR,0),1),MONTH(F1152)),YEAR(F1152),G1152),""))</f>
        <v/>
      </c>
      <c r="L1152" s="4"/>
      <c r="M1152" s="4"/>
      <c r="Q1152" s="5"/>
      <c r="S1152"/>
      <c r="Y1152" s="3"/>
      <c r="AA1152" s="4"/>
      <c r="AU1152" s="7"/>
      <c r="BM1152" s="7"/>
      <c r="BN1152" s="75" t="str">
        <f t="shared" si="209"/>
        <v/>
      </c>
      <c r="BO1152" s="75" t="str">
        <f t="shared" si="210"/>
        <v/>
      </c>
      <c r="BT1152" s="5"/>
      <c r="BW1152" s="5"/>
      <c r="BX1152" s="5"/>
      <c r="BY1152" s="5"/>
      <c r="BZ1152" s="5"/>
      <c r="CA1152" s="5"/>
      <c r="CB1152" s="14"/>
      <c r="CC1152" s="25"/>
      <c r="DG1152" s="5" t="e">
        <f>IF(REPORTE!AH$2="si",IF(C1152=VALUE(REPORTE!C$22),IF(SUM(DG1153:DG$1993),CONCATENATE(INT(B1152),", "),INT(B1152)),""),IF(C1152=VALUE(REPORTE!C$21),IF(SUM(DG1153:DG$1993),CONCATENATE(INT(B1152),", "),INT(B1152)),""))</f>
        <v>#VALUE!</v>
      </c>
      <c r="DK1152" s="5"/>
      <c r="DL1152" s="5"/>
      <c r="DM1152" s="5"/>
      <c r="DN1152" s="5"/>
    </row>
    <row r="1153" spans="1:118" x14ac:dyDescent="0.25">
      <c r="A1153" s="4" t="str">
        <f t="shared" si="208"/>
        <v/>
      </c>
      <c r="B1153" s="3"/>
      <c r="D1153" s="1"/>
      <c r="H1153" s="5" t="str">
        <f>IF(F1153="","",IFERROR(CONCATENATE("PEUA",VLOOKUP(ESTADO,REPORTE!AV$2:AW$33,2,0),DIDTRITO_FORM,CADER_FORM,IFERROR(INDEX(BS:BS,MATCH(DAY(F1153),BR:BR,0),1),DAY(F1153)),IFERROR(INDEX(BS:BS,MATCH(MONTH(F1153),BR:BR,0),1),MONTH(F1153)),YEAR(F1153),G1153),""))</f>
        <v/>
      </c>
      <c r="L1153" s="4"/>
      <c r="M1153" s="4"/>
      <c r="Q1153" s="5"/>
      <c r="S1153"/>
      <c r="Y1153" s="3"/>
      <c r="AA1153" s="4"/>
      <c r="AU1153" s="7"/>
      <c r="BM1153" s="7"/>
      <c r="BN1153" s="75" t="str">
        <f t="shared" si="209"/>
        <v/>
      </c>
      <c r="BO1153" s="75" t="str">
        <f t="shared" si="210"/>
        <v/>
      </c>
      <c r="BT1153" s="5"/>
      <c r="BW1153" s="5"/>
      <c r="BX1153" s="5"/>
      <c r="BY1153" s="5"/>
      <c r="BZ1153" s="5"/>
      <c r="CA1153" s="5"/>
      <c r="CB1153" s="14"/>
      <c r="CC1153" s="25"/>
      <c r="DG1153" s="5" t="e">
        <f>IF(REPORTE!AH$2="si",IF(C1153=VALUE(REPORTE!C$22),IF(SUM(DG1154:DG$1993),CONCATENATE(INT(B1153),", "),INT(B1153)),""),IF(C1153=VALUE(REPORTE!C$21),IF(SUM(DG1154:DG$1993),CONCATENATE(INT(B1153),", "),INT(B1153)),""))</f>
        <v>#VALUE!</v>
      </c>
      <c r="DK1153" s="5"/>
      <c r="DL1153" s="5"/>
      <c r="DM1153" s="5"/>
      <c r="DN1153" s="5"/>
    </row>
    <row r="1154" spans="1:118" x14ac:dyDescent="0.25">
      <c r="A1154" s="4" t="str">
        <f t="shared" ref="A1154:A1217" si="211">IF(OR(BO1154="",BM1154="",BM1154="VENCIDO"),IF(B1154="","",IF(LEN(B1154)=1,"000"&amp;B1154,IF(LEN(B1154)=2,"00"&amp;B1154,IF(LEN(B1154)=3,"0"&amp;B1154,B1154)))),C1154)</f>
        <v/>
      </c>
      <c r="B1154" s="3"/>
      <c r="D1154" s="1"/>
      <c r="H1154" s="5" t="str">
        <f>IF(F1154="","",IFERROR(CONCATENATE("PEUA",VLOOKUP(ESTADO,REPORTE!AV$2:AW$33,2,0),DIDTRITO_FORM,CADER_FORM,IFERROR(INDEX(BS:BS,MATCH(DAY(F1154),BR:BR,0),1),DAY(F1154)),IFERROR(INDEX(BS:BS,MATCH(MONTH(F1154),BR:BR,0),1),MONTH(F1154)),YEAR(F1154),G1154),""))</f>
        <v/>
      </c>
      <c r="L1154" s="4"/>
      <c r="M1154" s="4"/>
      <c r="Q1154" s="5"/>
      <c r="S1154"/>
      <c r="Y1154" s="3"/>
      <c r="AA1154" s="4"/>
      <c r="AU1154" s="7"/>
      <c r="BM1154" s="7"/>
      <c r="BN1154" s="75" t="str">
        <f t="shared" ref="BN1154:BN1217" si="212">IFERROR(IF(BD1154=0,"",BD1154/6000),"")</f>
        <v/>
      </c>
      <c r="BO1154" s="75" t="str">
        <f t="shared" ref="BO1154:BO1217" si="213">IFERROR(IF(VALUE(AU1154)&gt;VALUE(APERTURA_VENTANILLA),"OK",""),"")</f>
        <v/>
      </c>
      <c r="BT1154" s="5"/>
      <c r="BW1154" s="5"/>
      <c r="BX1154" s="5"/>
      <c r="BY1154" s="5"/>
      <c r="BZ1154" s="5"/>
      <c r="CA1154" s="5"/>
      <c r="CB1154" s="14"/>
      <c r="CC1154" s="25"/>
      <c r="DG1154" s="5" t="e">
        <f>IF(REPORTE!AH$2="si",IF(C1154=VALUE(REPORTE!C$22),IF(SUM(DG1155:DG$1993),CONCATENATE(INT(B1154),", "),INT(B1154)),""),IF(C1154=VALUE(REPORTE!C$21),IF(SUM(DG1155:DG$1993),CONCATENATE(INT(B1154),", "),INT(B1154)),""))</f>
        <v>#VALUE!</v>
      </c>
      <c r="DK1154" s="5"/>
      <c r="DL1154" s="5"/>
      <c r="DM1154" s="5"/>
      <c r="DN1154" s="5"/>
    </row>
    <row r="1155" spans="1:118" x14ac:dyDescent="0.25">
      <c r="A1155" s="4" t="str">
        <f t="shared" si="211"/>
        <v/>
      </c>
      <c r="B1155" s="3"/>
      <c r="D1155" s="1"/>
      <c r="H1155" s="5" t="str">
        <f>IF(F1155="","",IFERROR(CONCATENATE("PEUA",VLOOKUP(ESTADO,REPORTE!AV$2:AW$33,2,0),DIDTRITO_FORM,CADER_FORM,IFERROR(INDEX(BS:BS,MATCH(DAY(F1155),BR:BR,0),1),DAY(F1155)),IFERROR(INDEX(BS:BS,MATCH(MONTH(F1155),BR:BR,0),1),MONTH(F1155)),YEAR(F1155),G1155),""))</f>
        <v/>
      </c>
      <c r="L1155" s="4"/>
      <c r="M1155" s="4"/>
      <c r="Q1155" s="5"/>
      <c r="S1155"/>
      <c r="Y1155" s="3"/>
      <c r="AA1155" s="4"/>
      <c r="AU1155" s="7"/>
      <c r="BM1155" s="7"/>
      <c r="BN1155" s="75" t="str">
        <f t="shared" si="212"/>
        <v/>
      </c>
      <c r="BO1155" s="75" t="str">
        <f t="shared" si="213"/>
        <v/>
      </c>
      <c r="BT1155" s="5"/>
      <c r="BW1155" s="5"/>
      <c r="BX1155" s="5"/>
      <c r="BY1155" s="5"/>
      <c r="BZ1155" s="5"/>
      <c r="CA1155" s="5"/>
      <c r="CB1155" s="14"/>
      <c r="CC1155" s="25"/>
      <c r="DG1155" s="5" t="e">
        <f>IF(REPORTE!AH$2="si",IF(C1155=VALUE(REPORTE!C$22),IF(SUM(DG1156:DG$1993),CONCATENATE(INT(B1155),", "),INT(B1155)),""),IF(C1155=VALUE(REPORTE!C$21),IF(SUM(DG1156:DG$1993),CONCATENATE(INT(B1155),", "),INT(B1155)),""))</f>
        <v>#VALUE!</v>
      </c>
      <c r="DK1155" s="5"/>
      <c r="DL1155" s="5"/>
      <c r="DM1155" s="5"/>
      <c r="DN1155" s="5"/>
    </row>
    <row r="1156" spans="1:118" x14ac:dyDescent="0.25">
      <c r="A1156" s="4" t="str">
        <f t="shared" si="211"/>
        <v/>
      </c>
      <c r="B1156" s="3"/>
      <c r="D1156" s="1"/>
      <c r="H1156" s="5" t="str">
        <f>IF(F1156="","",IFERROR(CONCATENATE("PEUA",VLOOKUP(ESTADO,REPORTE!AV$2:AW$33,2,0),DIDTRITO_FORM,CADER_FORM,IFERROR(INDEX(BS:BS,MATCH(DAY(F1156),BR:BR,0),1),DAY(F1156)),IFERROR(INDEX(BS:BS,MATCH(MONTH(F1156),BR:BR,0),1),MONTH(F1156)),YEAR(F1156),G1156),""))</f>
        <v/>
      </c>
      <c r="L1156" s="4"/>
      <c r="M1156" s="4"/>
      <c r="Q1156" s="5"/>
      <c r="S1156"/>
      <c r="Y1156" s="3"/>
      <c r="AA1156" s="4"/>
      <c r="AU1156" s="7"/>
      <c r="BM1156" s="7"/>
      <c r="BN1156" s="75" t="str">
        <f t="shared" si="212"/>
        <v/>
      </c>
      <c r="BO1156" s="75" t="str">
        <f t="shared" si="213"/>
        <v/>
      </c>
      <c r="BT1156" s="5"/>
      <c r="BW1156" s="5"/>
      <c r="BX1156" s="5"/>
      <c r="BY1156" s="5"/>
      <c r="BZ1156" s="5"/>
      <c r="CA1156" s="5"/>
      <c r="CB1156" s="14"/>
      <c r="CC1156" s="25"/>
      <c r="DG1156" s="5" t="e">
        <f>IF(REPORTE!AH$2="si",IF(C1156=VALUE(REPORTE!C$22),IF(SUM(DG1157:DG$1993),CONCATENATE(INT(B1156),", "),INT(B1156)),""),IF(C1156=VALUE(REPORTE!C$21),IF(SUM(DG1157:DG$1993),CONCATENATE(INT(B1156),", "),INT(B1156)),""))</f>
        <v>#VALUE!</v>
      </c>
      <c r="DK1156" s="5"/>
      <c r="DL1156" s="5"/>
      <c r="DM1156" s="5"/>
      <c r="DN1156" s="5"/>
    </row>
    <row r="1157" spans="1:118" x14ac:dyDescent="0.25">
      <c r="A1157" s="4" t="str">
        <f t="shared" si="211"/>
        <v/>
      </c>
      <c r="B1157" s="3"/>
      <c r="D1157" s="1"/>
      <c r="H1157" s="5" t="str">
        <f>IF(F1157="","",IFERROR(CONCATENATE("PEUA",VLOOKUP(ESTADO,REPORTE!AV$2:AW$33,2,0),DIDTRITO_FORM,CADER_FORM,IFERROR(INDEX(BS:BS,MATCH(DAY(F1157),BR:BR,0),1),DAY(F1157)),IFERROR(INDEX(BS:BS,MATCH(MONTH(F1157),BR:BR,0),1),MONTH(F1157)),YEAR(F1157),G1157),""))</f>
        <v/>
      </c>
      <c r="L1157" s="4"/>
      <c r="M1157" s="4"/>
      <c r="Q1157" s="5"/>
      <c r="S1157"/>
      <c r="Y1157" s="3"/>
      <c r="AA1157" s="4"/>
      <c r="AU1157" s="7"/>
      <c r="BM1157" s="7"/>
      <c r="BN1157" s="75" t="str">
        <f t="shared" si="212"/>
        <v/>
      </c>
      <c r="BO1157" s="75" t="str">
        <f t="shared" si="213"/>
        <v/>
      </c>
      <c r="BT1157" s="5"/>
      <c r="BW1157" s="5"/>
      <c r="BX1157" s="5"/>
      <c r="BY1157" s="5"/>
      <c r="BZ1157" s="5"/>
      <c r="CA1157" s="5"/>
      <c r="CB1157" s="14"/>
      <c r="CC1157" s="25"/>
      <c r="DG1157" s="5" t="e">
        <f>IF(REPORTE!AH$2="si",IF(C1157=VALUE(REPORTE!C$22),IF(SUM(DG1158:DG$1993),CONCATENATE(INT(B1157),", "),INT(B1157)),""),IF(C1157=VALUE(REPORTE!C$21),IF(SUM(DG1158:DG$1993),CONCATENATE(INT(B1157),", "),INT(B1157)),""))</f>
        <v>#VALUE!</v>
      </c>
      <c r="DK1157" s="5"/>
      <c r="DL1157" s="5"/>
      <c r="DM1157" s="5"/>
      <c r="DN1157" s="5"/>
    </row>
    <row r="1158" spans="1:118" x14ac:dyDescent="0.25">
      <c r="A1158" s="4" t="str">
        <f t="shared" si="211"/>
        <v/>
      </c>
      <c r="B1158" s="3"/>
      <c r="D1158" s="1"/>
      <c r="H1158" s="5" t="str">
        <f>IF(F1158="","",IFERROR(CONCATENATE("PEUA",VLOOKUP(ESTADO,REPORTE!AV$2:AW$33,2,0),DIDTRITO_FORM,CADER_FORM,IFERROR(INDEX(BS:BS,MATCH(DAY(F1158),BR:BR,0),1),DAY(F1158)),IFERROR(INDEX(BS:BS,MATCH(MONTH(F1158),BR:BR,0),1),MONTH(F1158)),YEAR(F1158),G1158),""))</f>
        <v/>
      </c>
      <c r="L1158" s="4"/>
      <c r="M1158" s="4"/>
      <c r="Q1158" s="5"/>
      <c r="S1158"/>
      <c r="Y1158" s="3"/>
      <c r="AA1158" s="4"/>
      <c r="AU1158" s="7"/>
      <c r="BM1158" s="7"/>
      <c r="BN1158" s="75" t="str">
        <f t="shared" si="212"/>
        <v/>
      </c>
      <c r="BO1158" s="75" t="str">
        <f t="shared" si="213"/>
        <v/>
      </c>
      <c r="BT1158" s="5"/>
      <c r="BW1158" s="5"/>
      <c r="BX1158" s="5"/>
      <c r="BY1158" s="5"/>
      <c r="BZ1158" s="5"/>
      <c r="CA1158" s="5"/>
      <c r="CB1158" s="14"/>
      <c r="CC1158" s="25"/>
      <c r="DG1158" s="5" t="e">
        <f>IF(REPORTE!AH$2="si",IF(C1158=VALUE(REPORTE!C$22),IF(SUM(DG1159:DG$1993),CONCATENATE(INT(B1158),", "),INT(B1158)),""),IF(C1158=VALUE(REPORTE!C$21),IF(SUM(DG1159:DG$1993),CONCATENATE(INT(B1158),", "),INT(B1158)),""))</f>
        <v>#VALUE!</v>
      </c>
      <c r="DK1158" s="5"/>
      <c r="DL1158" s="5"/>
      <c r="DM1158" s="5"/>
      <c r="DN1158" s="5"/>
    </row>
    <row r="1159" spans="1:118" x14ac:dyDescent="0.25">
      <c r="A1159" s="4" t="str">
        <f t="shared" si="211"/>
        <v/>
      </c>
      <c r="B1159" s="3"/>
      <c r="D1159" s="1"/>
      <c r="H1159" s="5" t="str">
        <f>IF(F1159="","",IFERROR(CONCATENATE("PEUA",VLOOKUP(ESTADO,REPORTE!AV$2:AW$33,2,0),DIDTRITO_FORM,CADER_FORM,IFERROR(INDEX(BS:BS,MATCH(DAY(F1159),BR:BR,0),1),DAY(F1159)),IFERROR(INDEX(BS:BS,MATCH(MONTH(F1159),BR:BR,0),1),MONTH(F1159)),YEAR(F1159),G1159),""))</f>
        <v/>
      </c>
      <c r="L1159" s="4"/>
      <c r="M1159" s="4"/>
      <c r="Q1159" s="5"/>
      <c r="S1159"/>
      <c r="Y1159" s="3"/>
      <c r="AA1159" s="4"/>
      <c r="AU1159" s="7"/>
      <c r="BM1159" s="7"/>
      <c r="BN1159" s="75" t="str">
        <f t="shared" si="212"/>
        <v/>
      </c>
      <c r="BO1159" s="75" t="str">
        <f t="shared" si="213"/>
        <v/>
      </c>
      <c r="BT1159" s="5"/>
      <c r="BW1159" s="5"/>
      <c r="BX1159" s="5"/>
      <c r="BY1159" s="5"/>
      <c r="BZ1159" s="5"/>
      <c r="CA1159" s="5"/>
      <c r="CB1159" s="14"/>
      <c r="CC1159" s="25"/>
      <c r="DG1159" s="5" t="e">
        <f>IF(REPORTE!AH$2="si",IF(C1159=VALUE(REPORTE!C$22),IF(SUM(DG1160:DG$1993),CONCATENATE(INT(B1159),", "),INT(B1159)),""),IF(C1159=VALUE(REPORTE!C$21),IF(SUM(DG1160:DG$1993),CONCATENATE(INT(B1159),", "),INT(B1159)),""))</f>
        <v>#VALUE!</v>
      </c>
      <c r="DK1159" s="5"/>
      <c r="DL1159" s="5"/>
      <c r="DM1159" s="5"/>
      <c r="DN1159" s="5"/>
    </row>
    <row r="1160" spans="1:118" x14ac:dyDescent="0.25">
      <c r="A1160" s="4" t="str">
        <f t="shared" si="211"/>
        <v/>
      </c>
      <c r="B1160" s="3"/>
      <c r="D1160" s="1"/>
      <c r="H1160" s="5" t="str">
        <f>IF(F1160="","",IFERROR(CONCATENATE("PEUA",VLOOKUP(ESTADO,REPORTE!AV$2:AW$33,2,0),DIDTRITO_FORM,CADER_FORM,IFERROR(INDEX(BS:BS,MATCH(DAY(F1160),BR:BR,0),1),DAY(F1160)),IFERROR(INDEX(BS:BS,MATCH(MONTH(F1160),BR:BR,0),1),MONTH(F1160)),YEAR(F1160),G1160),""))</f>
        <v/>
      </c>
      <c r="L1160" s="4"/>
      <c r="M1160" s="4"/>
      <c r="Q1160" s="5"/>
      <c r="S1160"/>
      <c r="Y1160" s="3"/>
      <c r="AA1160" s="4"/>
      <c r="AU1160" s="7"/>
      <c r="BM1160" s="7"/>
      <c r="BN1160" s="75" t="str">
        <f t="shared" si="212"/>
        <v/>
      </c>
      <c r="BO1160" s="75" t="str">
        <f t="shared" si="213"/>
        <v/>
      </c>
      <c r="BT1160" s="5"/>
      <c r="BW1160" s="5"/>
      <c r="BX1160" s="5"/>
      <c r="BY1160" s="5"/>
      <c r="BZ1160" s="5"/>
      <c r="CA1160" s="5"/>
      <c r="CB1160" s="14"/>
      <c r="CC1160" s="25"/>
      <c r="DG1160" s="5" t="e">
        <f>IF(REPORTE!AH$2="si",IF(C1160=VALUE(REPORTE!C$22),IF(SUM(DG1161:DG$1993),CONCATENATE(INT(B1160),", "),INT(B1160)),""),IF(C1160=VALUE(REPORTE!C$21),IF(SUM(DG1161:DG$1993),CONCATENATE(INT(B1160),", "),INT(B1160)),""))</f>
        <v>#VALUE!</v>
      </c>
      <c r="DK1160" s="5"/>
      <c r="DL1160" s="5"/>
      <c r="DM1160" s="5"/>
      <c r="DN1160" s="5"/>
    </row>
    <row r="1161" spans="1:118" x14ac:dyDescent="0.25">
      <c r="A1161" s="4" t="str">
        <f t="shared" si="211"/>
        <v/>
      </c>
      <c r="B1161" s="3"/>
      <c r="D1161" s="1"/>
      <c r="H1161" s="5" t="str">
        <f>IF(F1161="","",IFERROR(CONCATENATE("PEUA",VLOOKUP(ESTADO,REPORTE!AV$2:AW$33,2,0),DIDTRITO_FORM,CADER_FORM,IFERROR(INDEX(BS:BS,MATCH(DAY(F1161),BR:BR,0),1),DAY(F1161)),IFERROR(INDEX(BS:BS,MATCH(MONTH(F1161),BR:BR,0),1),MONTH(F1161)),YEAR(F1161),G1161),""))</f>
        <v/>
      </c>
      <c r="L1161" s="4"/>
      <c r="M1161" s="4"/>
      <c r="Q1161" s="5"/>
      <c r="S1161"/>
      <c r="Y1161" s="3"/>
      <c r="AA1161" s="4"/>
      <c r="AU1161" s="7"/>
      <c r="BM1161" s="7"/>
      <c r="BN1161" s="75" t="str">
        <f t="shared" si="212"/>
        <v/>
      </c>
      <c r="BO1161" s="75" t="str">
        <f t="shared" si="213"/>
        <v/>
      </c>
      <c r="BT1161" s="5"/>
      <c r="BW1161" s="5"/>
      <c r="BX1161" s="5"/>
      <c r="BY1161" s="5"/>
      <c r="BZ1161" s="5"/>
      <c r="CA1161" s="5"/>
      <c r="CB1161" s="14"/>
      <c r="CC1161" s="25"/>
      <c r="DG1161" s="5" t="e">
        <f>IF(REPORTE!AH$2="si",IF(C1161=VALUE(REPORTE!C$22),IF(SUM(DG1162:DG$1993),CONCATENATE(INT(B1161),", "),INT(B1161)),""),IF(C1161=VALUE(REPORTE!C$21),IF(SUM(DG1162:DG$1993),CONCATENATE(INT(B1161),", "),INT(B1161)),""))</f>
        <v>#VALUE!</v>
      </c>
      <c r="DK1161" s="5"/>
      <c r="DL1161" s="5"/>
      <c r="DM1161" s="5"/>
      <c r="DN1161" s="5"/>
    </row>
    <row r="1162" spans="1:118" x14ac:dyDescent="0.25">
      <c r="A1162" s="4" t="str">
        <f t="shared" si="211"/>
        <v/>
      </c>
      <c r="B1162" s="3"/>
      <c r="D1162" s="1"/>
      <c r="H1162" s="5" t="str">
        <f>IF(F1162="","",IFERROR(CONCATENATE("PEUA",VLOOKUP(ESTADO,REPORTE!AV$2:AW$33,2,0),DIDTRITO_FORM,CADER_FORM,IFERROR(INDEX(BS:BS,MATCH(DAY(F1162),BR:BR,0),1),DAY(F1162)),IFERROR(INDEX(BS:BS,MATCH(MONTH(F1162),BR:BR,0),1),MONTH(F1162)),YEAR(F1162),G1162),""))</f>
        <v/>
      </c>
      <c r="L1162" s="4"/>
      <c r="M1162" s="4"/>
      <c r="Q1162" s="5"/>
      <c r="S1162"/>
      <c r="Y1162" s="3"/>
      <c r="AA1162" s="4"/>
      <c r="AU1162" s="7"/>
      <c r="BM1162" s="7"/>
      <c r="BN1162" s="75" t="str">
        <f t="shared" si="212"/>
        <v/>
      </c>
      <c r="BO1162" s="75" t="str">
        <f t="shared" si="213"/>
        <v/>
      </c>
      <c r="BT1162" s="5"/>
      <c r="BW1162" s="5"/>
      <c r="BX1162" s="5"/>
      <c r="BY1162" s="5"/>
      <c r="BZ1162" s="5"/>
      <c r="CA1162" s="5"/>
      <c r="CB1162" s="14"/>
      <c r="CC1162" s="25"/>
      <c r="DG1162" s="5" t="e">
        <f>IF(REPORTE!AH$2="si",IF(C1162=VALUE(REPORTE!C$22),IF(SUM(DG1163:DG$1993),CONCATENATE(INT(B1162),", "),INT(B1162)),""),IF(C1162=VALUE(REPORTE!C$21),IF(SUM(DG1163:DG$1993),CONCATENATE(INT(B1162),", "),INT(B1162)),""))</f>
        <v>#VALUE!</v>
      </c>
      <c r="DK1162" s="5"/>
      <c r="DL1162" s="5"/>
      <c r="DM1162" s="5"/>
      <c r="DN1162" s="5"/>
    </row>
    <row r="1163" spans="1:118" x14ac:dyDescent="0.25">
      <c r="A1163" s="4" t="str">
        <f t="shared" si="211"/>
        <v/>
      </c>
      <c r="B1163" s="3"/>
      <c r="D1163" s="1"/>
      <c r="H1163" s="5" t="str">
        <f>IF(F1163="","",IFERROR(CONCATENATE("PEUA",VLOOKUP(ESTADO,REPORTE!AV$2:AW$33,2,0),DIDTRITO_FORM,CADER_FORM,IFERROR(INDEX(BS:BS,MATCH(DAY(F1163),BR:BR,0),1),DAY(F1163)),IFERROR(INDEX(BS:BS,MATCH(MONTH(F1163),BR:BR,0),1),MONTH(F1163)),YEAR(F1163),G1163),""))</f>
        <v/>
      </c>
      <c r="L1163" s="4"/>
      <c r="M1163" s="4"/>
      <c r="Q1163" s="5"/>
      <c r="S1163"/>
      <c r="Y1163" s="3"/>
      <c r="AA1163" s="4"/>
      <c r="AU1163" s="7"/>
      <c r="BM1163" s="7"/>
      <c r="BN1163" s="75" t="str">
        <f t="shared" si="212"/>
        <v/>
      </c>
      <c r="BO1163" s="75" t="str">
        <f t="shared" si="213"/>
        <v/>
      </c>
      <c r="BT1163" s="5"/>
      <c r="BW1163" s="5"/>
      <c r="BX1163" s="5"/>
      <c r="BY1163" s="5"/>
      <c r="BZ1163" s="5"/>
      <c r="CA1163" s="5"/>
      <c r="CB1163" s="14"/>
      <c r="CC1163" s="25"/>
      <c r="DG1163" s="5" t="e">
        <f>IF(REPORTE!AH$2="si",IF(C1163=VALUE(REPORTE!C$22),IF(SUM(DG1164:DG$1993),CONCATENATE(INT(B1163),", "),INT(B1163)),""),IF(C1163=VALUE(REPORTE!C$21),IF(SUM(DG1164:DG$1993),CONCATENATE(INT(B1163),", "),INT(B1163)),""))</f>
        <v>#VALUE!</v>
      </c>
      <c r="DK1163" s="5"/>
      <c r="DL1163" s="5"/>
      <c r="DM1163" s="5"/>
      <c r="DN1163" s="5"/>
    </row>
    <row r="1164" spans="1:118" x14ac:dyDescent="0.25">
      <c r="A1164" s="4" t="str">
        <f t="shared" si="211"/>
        <v/>
      </c>
      <c r="B1164" s="3"/>
      <c r="D1164" s="1"/>
      <c r="H1164" s="5" t="str">
        <f>IF(F1164="","",IFERROR(CONCATENATE("PEUA",VLOOKUP(ESTADO,REPORTE!AV$2:AW$33,2,0),DIDTRITO_FORM,CADER_FORM,IFERROR(INDEX(BS:BS,MATCH(DAY(F1164),BR:BR,0),1),DAY(F1164)),IFERROR(INDEX(BS:BS,MATCH(MONTH(F1164),BR:BR,0),1),MONTH(F1164)),YEAR(F1164),G1164),""))</f>
        <v/>
      </c>
      <c r="L1164" s="4"/>
      <c r="M1164" s="4"/>
      <c r="Q1164" s="5"/>
      <c r="S1164"/>
      <c r="Y1164" s="3"/>
      <c r="AA1164" s="4"/>
      <c r="AU1164" s="7"/>
      <c r="BM1164" s="7"/>
      <c r="BN1164" s="75" t="str">
        <f t="shared" si="212"/>
        <v/>
      </c>
      <c r="BO1164" s="75" t="str">
        <f t="shared" si="213"/>
        <v/>
      </c>
      <c r="BT1164" s="5"/>
      <c r="BW1164" s="5"/>
      <c r="BX1164" s="5"/>
      <c r="BY1164" s="5"/>
      <c r="BZ1164" s="5"/>
      <c r="CA1164" s="5"/>
      <c r="CB1164" s="14"/>
      <c r="CC1164" s="25"/>
      <c r="DG1164" s="5" t="e">
        <f>IF(REPORTE!AH$2="si",IF(C1164=VALUE(REPORTE!C$22),IF(SUM(DG1165:DG$1993),CONCATENATE(INT(B1164),", "),INT(B1164)),""),IF(C1164=VALUE(REPORTE!C$21),IF(SUM(DG1165:DG$1993),CONCATENATE(INT(B1164),", "),INT(B1164)),""))</f>
        <v>#VALUE!</v>
      </c>
      <c r="DK1164" s="5"/>
      <c r="DL1164" s="5"/>
      <c r="DM1164" s="5"/>
      <c r="DN1164" s="5"/>
    </row>
    <row r="1165" spans="1:118" x14ac:dyDescent="0.25">
      <c r="A1165" s="4" t="str">
        <f t="shared" si="211"/>
        <v/>
      </c>
      <c r="B1165" s="3"/>
      <c r="D1165" s="1"/>
      <c r="H1165" s="5" t="str">
        <f>IF(F1165="","",IFERROR(CONCATENATE("PEUA",VLOOKUP(ESTADO,REPORTE!AV$2:AW$33,2,0),DIDTRITO_FORM,CADER_FORM,IFERROR(INDEX(BS:BS,MATCH(DAY(F1165),BR:BR,0),1),DAY(F1165)),IFERROR(INDEX(BS:BS,MATCH(MONTH(F1165),BR:BR,0),1),MONTH(F1165)),YEAR(F1165),G1165),""))</f>
        <v/>
      </c>
      <c r="L1165" s="4"/>
      <c r="M1165" s="4"/>
      <c r="Q1165" s="5"/>
      <c r="S1165"/>
      <c r="Y1165" s="3"/>
      <c r="AA1165" s="4"/>
      <c r="AU1165" s="7"/>
      <c r="BM1165" s="7"/>
      <c r="BN1165" s="75" t="str">
        <f t="shared" si="212"/>
        <v/>
      </c>
      <c r="BO1165" s="75" t="str">
        <f t="shared" si="213"/>
        <v/>
      </c>
      <c r="BT1165" s="5"/>
      <c r="BW1165" s="5"/>
      <c r="BX1165" s="5"/>
      <c r="BY1165" s="5"/>
      <c r="BZ1165" s="5"/>
      <c r="CA1165" s="5"/>
      <c r="CB1165" s="14"/>
      <c r="CC1165" s="25"/>
      <c r="DG1165" s="5" t="e">
        <f>IF(REPORTE!AH$2="si",IF(C1165=VALUE(REPORTE!C$22),IF(SUM(DG1166:DG$1993),CONCATENATE(INT(B1165),", "),INT(B1165)),""),IF(C1165=VALUE(REPORTE!C$21),IF(SUM(DG1166:DG$1993),CONCATENATE(INT(B1165),", "),INT(B1165)),""))</f>
        <v>#VALUE!</v>
      </c>
      <c r="DK1165" s="5"/>
      <c r="DL1165" s="5"/>
      <c r="DM1165" s="5"/>
      <c r="DN1165" s="5"/>
    </row>
    <row r="1166" spans="1:118" x14ac:dyDescent="0.25">
      <c r="A1166" s="4" t="str">
        <f t="shared" si="211"/>
        <v/>
      </c>
      <c r="B1166" s="3"/>
      <c r="D1166" s="1"/>
      <c r="H1166" s="5" t="str">
        <f>IF(F1166="","",IFERROR(CONCATENATE("PEUA",VLOOKUP(ESTADO,REPORTE!AV$2:AW$33,2,0),DIDTRITO_FORM,CADER_FORM,IFERROR(INDEX(BS:BS,MATCH(DAY(F1166),BR:BR,0),1),DAY(F1166)),IFERROR(INDEX(BS:BS,MATCH(MONTH(F1166),BR:BR,0),1),MONTH(F1166)),YEAR(F1166),G1166),""))</f>
        <v/>
      </c>
      <c r="L1166" s="4"/>
      <c r="M1166" s="4"/>
      <c r="Q1166" s="5"/>
      <c r="S1166"/>
      <c r="Y1166" s="3"/>
      <c r="AA1166" s="4"/>
      <c r="AU1166" s="7"/>
      <c r="BM1166" s="7"/>
      <c r="BN1166" s="75" t="str">
        <f t="shared" si="212"/>
        <v/>
      </c>
      <c r="BO1166" s="75" t="str">
        <f t="shared" si="213"/>
        <v/>
      </c>
      <c r="BT1166" s="5"/>
      <c r="BW1166" s="5"/>
      <c r="BX1166" s="5"/>
      <c r="BY1166" s="5"/>
      <c r="BZ1166" s="5"/>
      <c r="CA1166" s="5"/>
      <c r="CB1166" s="14"/>
      <c r="CC1166" s="25"/>
      <c r="DG1166" s="5" t="e">
        <f>IF(REPORTE!AH$2="si",IF(C1166=VALUE(REPORTE!C$22),IF(SUM(DG1167:DG$1993),CONCATENATE(INT(B1166),", "),INT(B1166)),""),IF(C1166=VALUE(REPORTE!C$21),IF(SUM(DG1167:DG$1993),CONCATENATE(INT(B1166),", "),INT(B1166)),""))</f>
        <v>#VALUE!</v>
      </c>
      <c r="DK1166" s="5"/>
      <c r="DL1166" s="5"/>
      <c r="DM1166" s="5"/>
      <c r="DN1166" s="5"/>
    </row>
    <row r="1167" spans="1:118" x14ac:dyDescent="0.25">
      <c r="A1167" s="4" t="str">
        <f t="shared" si="211"/>
        <v/>
      </c>
      <c r="B1167" s="3"/>
      <c r="D1167" s="1"/>
      <c r="H1167" s="5" t="str">
        <f>IF(F1167="","",IFERROR(CONCATENATE("PEUA",VLOOKUP(ESTADO,REPORTE!AV$2:AW$33,2,0),DIDTRITO_FORM,CADER_FORM,IFERROR(INDEX(BS:BS,MATCH(DAY(F1167),BR:BR,0),1),DAY(F1167)),IFERROR(INDEX(BS:BS,MATCH(MONTH(F1167),BR:BR,0),1),MONTH(F1167)),YEAR(F1167),G1167),""))</f>
        <v/>
      </c>
      <c r="L1167" s="4"/>
      <c r="M1167" s="4"/>
      <c r="Q1167" s="5"/>
      <c r="S1167"/>
      <c r="Y1167" s="3"/>
      <c r="AA1167" s="4"/>
      <c r="AU1167" s="7"/>
      <c r="BM1167" s="7"/>
      <c r="BN1167" s="75" t="str">
        <f t="shared" si="212"/>
        <v/>
      </c>
      <c r="BO1167" s="75" t="str">
        <f t="shared" si="213"/>
        <v/>
      </c>
      <c r="BT1167" s="5"/>
      <c r="BW1167" s="5"/>
      <c r="BX1167" s="5"/>
      <c r="BY1167" s="5"/>
      <c r="BZ1167" s="5"/>
      <c r="CA1167" s="5"/>
      <c r="CB1167" s="14"/>
      <c r="CC1167" s="25"/>
      <c r="DG1167" s="5" t="e">
        <f>IF(REPORTE!AH$2="si",IF(C1167=VALUE(REPORTE!C$22),IF(SUM(DG1168:DG$1993),CONCATENATE(INT(B1167),", "),INT(B1167)),""),IF(C1167=VALUE(REPORTE!C$21),IF(SUM(DG1168:DG$1993),CONCATENATE(INT(B1167),", "),INT(B1167)),""))</f>
        <v>#VALUE!</v>
      </c>
      <c r="DK1167" s="5"/>
      <c r="DL1167" s="5"/>
      <c r="DM1167" s="5"/>
      <c r="DN1167" s="5"/>
    </row>
    <row r="1168" spans="1:118" x14ac:dyDescent="0.25">
      <c r="A1168" s="4" t="str">
        <f t="shared" si="211"/>
        <v/>
      </c>
      <c r="B1168" s="3"/>
      <c r="D1168" s="1"/>
      <c r="H1168" s="5" t="str">
        <f>IF(F1168="","",IFERROR(CONCATENATE("PEUA",VLOOKUP(ESTADO,REPORTE!AV$2:AW$33,2,0),DIDTRITO_FORM,CADER_FORM,IFERROR(INDEX(BS:BS,MATCH(DAY(F1168),BR:BR,0),1),DAY(F1168)),IFERROR(INDEX(BS:BS,MATCH(MONTH(F1168),BR:BR,0),1),MONTH(F1168)),YEAR(F1168),G1168),""))</f>
        <v/>
      </c>
      <c r="L1168" s="4"/>
      <c r="M1168" s="4"/>
      <c r="Q1168" s="5"/>
      <c r="S1168"/>
      <c r="Y1168" s="3"/>
      <c r="AA1168" s="4"/>
      <c r="AU1168" s="7"/>
      <c r="BM1168" s="7"/>
      <c r="BN1168" s="75" t="str">
        <f t="shared" si="212"/>
        <v/>
      </c>
      <c r="BO1168" s="75" t="str">
        <f t="shared" si="213"/>
        <v/>
      </c>
      <c r="BT1168" s="5"/>
      <c r="BW1168" s="5"/>
      <c r="BX1168" s="5"/>
      <c r="BY1168" s="5"/>
      <c r="BZ1168" s="5"/>
      <c r="CA1168" s="5"/>
      <c r="CB1168" s="14"/>
      <c r="CC1168" s="25"/>
      <c r="DG1168" s="5" t="e">
        <f>IF(REPORTE!AH$2="si",IF(C1168=VALUE(REPORTE!C$22),IF(SUM(DG1169:DG$1993),CONCATENATE(INT(B1168),", "),INT(B1168)),""),IF(C1168=VALUE(REPORTE!C$21),IF(SUM(DG1169:DG$1993),CONCATENATE(INT(B1168),", "),INT(B1168)),""))</f>
        <v>#VALUE!</v>
      </c>
      <c r="DK1168" s="5"/>
      <c r="DL1168" s="5"/>
      <c r="DM1168" s="5"/>
      <c r="DN1168" s="5"/>
    </row>
    <row r="1169" spans="1:118" x14ac:dyDescent="0.25">
      <c r="A1169" s="4" t="str">
        <f t="shared" si="211"/>
        <v/>
      </c>
      <c r="B1169" s="3"/>
      <c r="D1169" s="1"/>
      <c r="H1169" s="5" t="str">
        <f>IF(F1169="","",IFERROR(CONCATENATE("PEUA",VLOOKUP(ESTADO,REPORTE!AV$2:AW$33,2,0),DIDTRITO_FORM,CADER_FORM,IFERROR(INDEX(BS:BS,MATCH(DAY(F1169),BR:BR,0),1),DAY(F1169)),IFERROR(INDEX(BS:BS,MATCH(MONTH(F1169),BR:BR,0),1),MONTH(F1169)),YEAR(F1169),G1169),""))</f>
        <v/>
      </c>
      <c r="L1169" s="4"/>
      <c r="M1169" s="4"/>
      <c r="Q1169" s="5"/>
      <c r="S1169"/>
      <c r="Y1169" s="3"/>
      <c r="AA1169" s="4"/>
      <c r="AU1169" s="7"/>
      <c r="BM1169" s="7"/>
      <c r="BN1169" s="75" t="str">
        <f t="shared" si="212"/>
        <v/>
      </c>
      <c r="BO1169" s="75" t="str">
        <f t="shared" si="213"/>
        <v/>
      </c>
      <c r="BT1169" s="5"/>
      <c r="BW1169" s="5"/>
      <c r="BX1169" s="5"/>
      <c r="BY1169" s="5"/>
      <c r="BZ1169" s="5"/>
      <c r="CA1169" s="5"/>
      <c r="CB1169" s="14"/>
      <c r="CC1169" s="25"/>
      <c r="DG1169" s="5" t="e">
        <f>IF(REPORTE!AH$2="si",IF(C1169=VALUE(REPORTE!C$22),IF(SUM(DG1170:DG$1993),CONCATENATE(INT(B1169),", "),INT(B1169)),""),IF(C1169=VALUE(REPORTE!C$21),IF(SUM(DG1170:DG$1993),CONCATENATE(INT(B1169),", "),INT(B1169)),""))</f>
        <v>#VALUE!</v>
      </c>
      <c r="DK1169" s="5"/>
      <c r="DL1169" s="5"/>
      <c r="DM1169" s="5"/>
      <c r="DN1169" s="5"/>
    </row>
    <row r="1170" spans="1:118" x14ac:dyDescent="0.25">
      <c r="A1170" s="4" t="str">
        <f t="shared" si="211"/>
        <v/>
      </c>
      <c r="B1170" s="3"/>
      <c r="D1170" s="1"/>
      <c r="H1170" s="5" t="str">
        <f>IF(F1170="","",IFERROR(CONCATENATE("PEUA",VLOOKUP(ESTADO,REPORTE!AV$2:AW$33,2,0),DIDTRITO_FORM,CADER_FORM,IFERROR(INDEX(BS:BS,MATCH(DAY(F1170),BR:BR,0),1),DAY(F1170)),IFERROR(INDEX(BS:BS,MATCH(MONTH(F1170),BR:BR,0),1),MONTH(F1170)),YEAR(F1170),G1170),""))</f>
        <v/>
      </c>
      <c r="L1170" s="4"/>
      <c r="M1170" s="4"/>
      <c r="Q1170" s="5"/>
      <c r="S1170"/>
      <c r="Y1170" s="3"/>
      <c r="AA1170" s="4"/>
      <c r="AU1170" s="7"/>
      <c r="BM1170" s="7"/>
      <c r="BN1170" s="75" t="str">
        <f t="shared" si="212"/>
        <v/>
      </c>
      <c r="BO1170" s="75" t="str">
        <f t="shared" si="213"/>
        <v/>
      </c>
      <c r="BT1170" s="5"/>
      <c r="BW1170" s="5"/>
      <c r="BX1170" s="5"/>
      <c r="BY1170" s="5"/>
      <c r="BZ1170" s="5"/>
      <c r="CA1170" s="5"/>
      <c r="CB1170" s="14"/>
      <c r="CC1170" s="25"/>
      <c r="DG1170" s="5" t="e">
        <f>IF(REPORTE!AH$2="si",IF(C1170=VALUE(REPORTE!C$22),IF(SUM(DG1171:DG$1993),CONCATENATE(INT(B1170),", "),INT(B1170)),""),IF(C1170=VALUE(REPORTE!C$21),IF(SUM(DG1171:DG$1993),CONCATENATE(INT(B1170),", "),INT(B1170)),""))</f>
        <v>#VALUE!</v>
      </c>
      <c r="DK1170" s="5"/>
      <c r="DL1170" s="5"/>
      <c r="DM1170" s="5"/>
      <c r="DN1170" s="5"/>
    </row>
    <row r="1171" spans="1:118" x14ac:dyDescent="0.25">
      <c r="A1171" s="4" t="str">
        <f t="shared" si="211"/>
        <v/>
      </c>
      <c r="B1171" s="3"/>
      <c r="D1171" s="1"/>
      <c r="H1171" s="5" t="str">
        <f>IF(F1171="","",IFERROR(CONCATENATE("PEUA",VLOOKUP(ESTADO,REPORTE!AV$2:AW$33,2,0),DIDTRITO_FORM,CADER_FORM,IFERROR(INDEX(BS:BS,MATCH(DAY(F1171),BR:BR,0),1),DAY(F1171)),IFERROR(INDEX(BS:BS,MATCH(MONTH(F1171),BR:BR,0),1),MONTH(F1171)),YEAR(F1171),G1171),""))</f>
        <v/>
      </c>
      <c r="L1171" s="4"/>
      <c r="M1171" s="4"/>
      <c r="Q1171" s="5"/>
      <c r="S1171"/>
      <c r="Y1171" s="3"/>
      <c r="AA1171" s="4"/>
      <c r="AU1171" s="7"/>
      <c r="BM1171" s="7"/>
      <c r="BN1171" s="75" t="str">
        <f t="shared" si="212"/>
        <v/>
      </c>
      <c r="BO1171" s="75" t="str">
        <f t="shared" si="213"/>
        <v/>
      </c>
      <c r="BT1171" s="5"/>
      <c r="BW1171" s="5"/>
      <c r="BX1171" s="5"/>
      <c r="BY1171" s="5"/>
      <c r="BZ1171" s="5"/>
      <c r="CA1171" s="5"/>
      <c r="CB1171" s="14"/>
      <c r="CC1171" s="25"/>
      <c r="DG1171" s="5" t="e">
        <f>IF(REPORTE!AH$2="si",IF(C1171=VALUE(REPORTE!C$22),IF(SUM(DG1172:DG$1993),CONCATENATE(INT(B1171),", "),INT(B1171)),""),IF(C1171=VALUE(REPORTE!C$21),IF(SUM(DG1172:DG$1993),CONCATENATE(INT(B1171),", "),INT(B1171)),""))</f>
        <v>#VALUE!</v>
      </c>
      <c r="DK1171" s="5"/>
      <c r="DL1171" s="5"/>
      <c r="DM1171" s="5"/>
      <c r="DN1171" s="5"/>
    </row>
    <row r="1172" spans="1:118" x14ac:dyDescent="0.25">
      <c r="A1172" s="4" t="str">
        <f t="shared" si="211"/>
        <v/>
      </c>
      <c r="B1172" s="3"/>
      <c r="D1172" s="1"/>
      <c r="H1172" s="5" t="str">
        <f>IF(F1172="","",IFERROR(CONCATENATE("PEUA",VLOOKUP(ESTADO,REPORTE!AV$2:AW$33,2,0),DIDTRITO_FORM,CADER_FORM,IFERROR(INDEX(BS:BS,MATCH(DAY(F1172),BR:BR,0),1),DAY(F1172)),IFERROR(INDEX(BS:BS,MATCH(MONTH(F1172),BR:BR,0),1),MONTH(F1172)),YEAR(F1172),G1172),""))</f>
        <v/>
      </c>
      <c r="L1172" s="4"/>
      <c r="M1172" s="4"/>
      <c r="Q1172" s="5"/>
      <c r="S1172"/>
      <c r="Y1172" s="3"/>
      <c r="AA1172" s="4"/>
      <c r="AU1172" s="7"/>
      <c r="BM1172" s="7"/>
      <c r="BN1172" s="75" t="str">
        <f t="shared" si="212"/>
        <v/>
      </c>
      <c r="BO1172" s="75" t="str">
        <f t="shared" si="213"/>
        <v/>
      </c>
      <c r="BT1172" s="5"/>
      <c r="BW1172" s="5"/>
      <c r="BX1172" s="5"/>
      <c r="BY1172" s="5"/>
      <c r="BZ1172" s="5"/>
      <c r="CA1172" s="5"/>
      <c r="CB1172" s="14"/>
      <c r="CC1172" s="25"/>
      <c r="DG1172" s="5" t="e">
        <f>IF(REPORTE!AH$2="si",IF(C1172=VALUE(REPORTE!C$22),IF(SUM(DG1173:DG$1993),CONCATENATE(INT(B1172),", "),INT(B1172)),""),IF(C1172=VALUE(REPORTE!C$21),IF(SUM(DG1173:DG$1993),CONCATENATE(INT(B1172),", "),INT(B1172)),""))</f>
        <v>#VALUE!</v>
      </c>
      <c r="DK1172" s="5"/>
      <c r="DL1172" s="5"/>
      <c r="DM1172" s="5"/>
      <c r="DN1172" s="5"/>
    </row>
    <row r="1173" spans="1:118" x14ac:dyDescent="0.25">
      <c r="A1173" s="4" t="str">
        <f t="shared" si="211"/>
        <v/>
      </c>
      <c r="B1173" s="3"/>
      <c r="D1173" s="1"/>
      <c r="H1173" s="5" t="str">
        <f>IF(F1173="","",IFERROR(CONCATENATE("PEUA",VLOOKUP(ESTADO,REPORTE!AV$2:AW$33,2,0),DIDTRITO_FORM,CADER_FORM,IFERROR(INDEX(BS:BS,MATCH(DAY(F1173),BR:BR,0),1),DAY(F1173)),IFERROR(INDEX(BS:BS,MATCH(MONTH(F1173),BR:BR,0),1),MONTH(F1173)),YEAR(F1173),G1173),""))</f>
        <v/>
      </c>
      <c r="L1173" s="4"/>
      <c r="M1173" s="4"/>
      <c r="Q1173" s="5"/>
      <c r="S1173"/>
      <c r="Y1173" s="3"/>
      <c r="AA1173" s="4"/>
      <c r="AU1173" s="7"/>
      <c r="BM1173" s="7"/>
      <c r="BN1173" s="75" t="str">
        <f t="shared" si="212"/>
        <v/>
      </c>
      <c r="BO1173" s="75" t="str">
        <f t="shared" si="213"/>
        <v/>
      </c>
      <c r="BT1173" s="5"/>
      <c r="BW1173" s="5"/>
      <c r="BX1173" s="5"/>
      <c r="BY1173" s="5"/>
      <c r="BZ1173" s="5"/>
      <c r="CA1173" s="5"/>
      <c r="CB1173" s="14"/>
      <c r="CC1173" s="25"/>
      <c r="DG1173" s="5" t="e">
        <f>IF(REPORTE!AH$2="si",IF(C1173=VALUE(REPORTE!C$22),IF(SUM(DG1174:DG$1993),CONCATENATE(INT(B1173),", "),INT(B1173)),""),IF(C1173=VALUE(REPORTE!C$21),IF(SUM(DG1174:DG$1993),CONCATENATE(INT(B1173),", "),INT(B1173)),""))</f>
        <v>#VALUE!</v>
      </c>
      <c r="DK1173" s="5"/>
      <c r="DL1173" s="5"/>
      <c r="DM1173" s="5"/>
      <c r="DN1173" s="5"/>
    </row>
    <row r="1174" spans="1:118" x14ac:dyDescent="0.25">
      <c r="A1174" s="4" t="str">
        <f t="shared" si="211"/>
        <v/>
      </c>
      <c r="B1174" s="3"/>
      <c r="D1174" s="1"/>
      <c r="H1174" s="5" t="str">
        <f>IF(F1174="","",IFERROR(CONCATENATE("PEUA",VLOOKUP(ESTADO,REPORTE!AV$2:AW$33,2,0),DIDTRITO_FORM,CADER_FORM,IFERROR(INDEX(BS:BS,MATCH(DAY(F1174),BR:BR,0),1),DAY(F1174)),IFERROR(INDEX(BS:BS,MATCH(MONTH(F1174),BR:BR,0),1),MONTH(F1174)),YEAR(F1174),G1174),""))</f>
        <v/>
      </c>
      <c r="L1174" s="4"/>
      <c r="M1174" s="4"/>
      <c r="Q1174" s="5"/>
      <c r="S1174"/>
      <c r="Y1174" s="3"/>
      <c r="AA1174" s="4"/>
      <c r="AU1174" s="7"/>
      <c r="BM1174" s="7"/>
      <c r="BN1174" s="75" t="str">
        <f t="shared" si="212"/>
        <v/>
      </c>
      <c r="BO1174" s="75" t="str">
        <f t="shared" si="213"/>
        <v/>
      </c>
      <c r="BT1174" s="5"/>
      <c r="BW1174" s="5"/>
      <c r="BX1174" s="5"/>
      <c r="BY1174" s="5"/>
      <c r="BZ1174" s="5"/>
      <c r="CA1174" s="5"/>
      <c r="CB1174" s="14"/>
      <c r="CC1174" s="25"/>
      <c r="DG1174" s="5" t="e">
        <f>IF(REPORTE!AH$2="si",IF(C1174=VALUE(REPORTE!C$22),IF(SUM(DG1175:DG$1993),CONCATENATE(INT(B1174),", "),INT(B1174)),""),IF(C1174=VALUE(REPORTE!C$21),IF(SUM(DG1175:DG$1993),CONCATENATE(INT(B1174),", "),INT(B1174)),""))</f>
        <v>#VALUE!</v>
      </c>
      <c r="DK1174" s="5"/>
      <c r="DL1174" s="5"/>
      <c r="DM1174" s="5"/>
      <c r="DN1174" s="5"/>
    </row>
    <row r="1175" spans="1:118" x14ac:dyDescent="0.25">
      <c r="A1175" s="4" t="str">
        <f t="shared" si="211"/>
        <v/>
      </c>
      <c r="B1175" s="3"/>
      <c r="D1175" s="1"/>
      <c r="H1175" s="5" t="str">
        <f>IF(F1175="","",IFERROR(CONCATENATE("PEUA",VLOOKUP(ESTADO,REPORTE!AV$2:AW$33,2,0),DIDTRITO_FORM,CADER_FORM,IFERROR(INDEX(BS:BS,MATCH(DAY(F1175),BR:BR,0),1),DAY(F1175)),IFERROR(INDEX(BS:BS,MATCH(MONTH(F1175),BR:BR,0),1),MONTH(F1175)),YEAR(F1175),G1175),""))</f>
        <v/>
      </c>
      <c r="L1175" s="4"/>
      <c r="M1175" s="4"/>
      <c r="Q1175" s="5"/>
      <c r="S1175"/>
      <c r="Y1175" s="3"/>
      <c r="AA1175" s="4"/>
      <c r="AU1175" s="7"/>
      <c r="BM1175" s="7"/>
      <c r="BN1175" s="75" t="str">
        <f t="shared" si="212"/>
        <v/>
      </c>
      <c r="BO1175" s="75" t="str">
        <f t="shared" si="213"/>
        <v/>
      </c>
      <c r="BT1175" s="5"/>
      <c r="BW1175" s="5"/>
      <c r="BX1175" s="5"/>
      <c r="BY1175" s="5"/>
      <c r="BZ1175" s="5"/>
      <c r="CA1175" s="5"/>
      <c r="CB1175" s="14"/>
      <c r="CC1175" s="25"/>
      <c r="DG1175" s="5" t="e">
        <f>IF(REPORTE!AH$2="si",IF(C1175=VALUE(REPORTE!C$22),IF(SUM(DG1176:DG$1993),CONCATENATE(INT(B1175),", "),INT(B1175)),""),IF(C1175=VALUE(REPORTE!C$21),IF(SUM(DG1176:DG$1993),CONCATENATE(INT(B1175),", "),INT(B1175)),""))</f>
        <v>#VALUE!</v>
      </c>
      <c r="DK1175" s="5"/>
      <c r="DL1175" s="5"/>
      <c r="DM1175" s="5"/>
      <c r="DN1175" s="5"/>
    </row>
    <row r="1176" spans="1:118" x14ac:dyDescent="0.25">
      <c r="A1176" s="4" t="str">
        <f t="shared" si="211"/>
        <v/>
      </c>
      <c r="B1176" s="3"/>
      <c r="D1176" s="1"/>
      <c r="H1176" s="5" t="str">
        <f>IF(F1176="","",IFERROR(CONCATENATE("PEUA",VLOOKUP(ESTADO,REPORTE!AV$2:AW$33,2,0),DIDTRITO_FORM,CADER_FORM,IFERROR(INDEX(BS:BS,MATCH(DAY(F1176),BR:BR,0),1),DAY(F1176)),IFERROR(INDEX(BS:BS,MATCH(MONTH(F1176),BR:BR,0),1),MONTH(F1176)),YEAR(F1176),G1176),""))</f>
        <v/>
      </c>
      <c r="L1176" s="4"/>
      <c r="M1176" s="4"/>
      <c r="Q1176" s="5"/>
      <c r="S1176"/>
      <c r="Y1176" s="3"/>
      <c r="AA1176" s="4"/>
      <c r="AU1176" s="7"/>
      <c r="BM1176" s="7"/>
      <c r="BN1176" s="75" t="str">
        <f t="shared" si="212"/>
        <v/>
      </c>
      <c r="BO1176" s="75" t="str">
        <f t="shared" si="213"/>
        <v/>
      </c>
      <c r="BT1176" s="5"/>
      <c r="BW1176" s="5"/>
      <c r="BX1176" s="5"/>
      <c r="BY1176" s="5"/>
      <c r="BZ1176" s="5"/>
      <c r="CA1176" s="5"/>
      <c r="CB1176" s="14"/>
      <c r="CC1176" s="25"/>
      <c r="DG1176" s="5" t="e">
        <f>IF(REPORTE!AH$2="si",IF(C1176=VALUE(REPORTE!C$22),IF(SUM(DG1177:DG$1993),CONCATENATE(INT(B1176),", "),INT(B1176)),""),IF(C1176=VALUE(REPORTE!C$21),IF(SUM(DG1177:DG$1993),CONCATENATE(INT(B1176),", "),INT(B1176)),""))</f>
        <v>#VALUE!</v>
      </c>
      <c r="DK1176" s="5"/>
      <c r="DL1176" s="5"/>
      <c r="DM1176" s="5"/>
      <c r="DN1176" s="5"/>
    </row>
    <row r="1177" spans="1:118" x14ac:dyDescent="0.25">
      <c r="A1177" s="4" t="str">
        <f t="shared" si="211"/>
        <v/>
      </c>
      <c r="B1177" s="3"/>
      <c r="D1177" s="1"/>
      <c r="H1177" s="5" t="str">
        <f>IF(F1177="","",IFERROR(CONCATENATE("PEUA",VLOOKUP(ESTADO,REPORTE!AV$2:AW$33,2,0),DIDTRITO_FORM,CADER_FORM,IFERROR(INDEX(BS:BS,MATCH(DAY(F1177),BR:BR,0),1),DAY(F1177)),IFERROR(INDEX(BS:BS,MATCH(MONTH(F1177),BR:BR,0),1),MONTH(F1177)),YEAR(F1177),G1177),""))</f>
        <v/>
      </c>
      <c r="L1177" s="4"/>
      <c r="M1177" s="4"/>
      <c r="Q1177" s="5"/>
      <c r="S1177"/>
      <c r="Y1177" s="3"/>
      <c r="AA1177" s="4"/>
      <c r="AU1177" s="7"/>
      <c r="BM1177" s="7"/>
      <c r="BN1177" s="75" t="str">
        <f t="shared" si="212"/>
        <v/>
      </c>
      <c r="BO1177" s="75" t="str">
        <f t="shared" si="213"/>
        <v/>
      </c>
      <c r="BT1177" s="5"/>
      <c r="BW1177" s="5"/>
      <c r="BX1177" s="5"/>
      <c r="BY1177" s="5"/>
      <c r="BZ1177" s="5"/>
      <c r="CA1177" s="5"/>
      <c r="CB1177" s="14"/>
      <c r="CC1177" s="25"/>
      <c r="DG1177" s="5" t="e">
        <f>IF(REPORTE!AH$2="si",IF(C1177=VALUE(REPORTE!C$22),IF(SUM(DG1178:DG$1993),CONCATENATE(INT(B1177),", "),INT(B1177)),""),IF(C1177=VALUE(REPORTE!C$21),IF(SUM(DG1178:DG$1993),CONCATENATE(INT(B1177),", "),INT(B1177)),""))</f>
        <v>#VALUE!</v>
      </c>
      <c r="DK1177" s="5"/>
      <c r="DL1177" s="5"/>
      <c r="DM1177" s="5"/>
      <c r="DN1177" s="5"/>
    </row>
    <row r="1178" spans="1:118" x14ac:dyDescent="0.25">
      <c r="A1178" s="4" t="str">
        <f t="shared" si="211"/>
        <v/>
      </c>
      <c r="B1178" s="3"/>
      <c r="D1178" s="1"/>
      <c r="H1178" s="5" t="str">
        <f>IF(F1178="","",IFERROR(CONCATENATE("PEUA",VLOOKUP(ESTADO,REPORTE!AV$2:AW$33,2,0),DIDTRITO_FORM,CADER_FORM,IFERROR(INDEX(BS:BS,MATCH(DAY(F1178),BR:BR,0),1),DAY(F1178)),IFERROR(INDEX(BS:BS,MATCH(MONTH(F1178),BR:BR,0),1),MONTH(F1178)),YEAR(F1178),G1178),""))</f>
        <v/>
      </c>
      <c r="L1178" s="4"/>
      <c r="M1178" s="4"/>
      <c r="Q1178" s="5"/>
      <c r="S1178"/>
      <c r="Y1178" s="3"/>
      <c r="AA1178" s="4"/>
      <c r="AU1178" s="7"/>
      <c r="BM1178" s="7"/>
      <c r="BN1178" s="75" t="str">
        <f t="shared" si="212"/>
        <v/>
      </c>
      <c r="BO1178" s="75" t="str">
        <f t="shared" si="213"/>
        <v/>
      </c>
      <c r="BT1178" s="5"/>
      <c r="BW1178" s="5"/>
      <c r="BX1178" s="5"/>
      <c r="BY1178" s="5"/>
      <c r="BZ1178" s="5"/>
      <c r="CA1178" s="5"/>
      <c r="CB1178" s="14"/>
      <c r="CC1178" s="25"/>
      <c r="DG1178" s="5" t="e">
        <f>IF(REPORTE!AH$2="si",IF(C1178=VALUE(REPORTE!C$22),IF(SUM(DG1179:DG$1993),CONCATENATE(INT(B1178),", "),INT(B1178)),""),IF(C1178=VALUE(REPORTE!C$21),IF(SUM(DG1179:DG$1993),CONCATENATE(INT(B1178),", "),INT(B1178)),""))</f>
        <v>#VALUE!</v>
      </c>
      <c r="DH1178" s="5" t="e">
        <f>CONCATENATE(DG1178,DG1179,DG1180,DG1181,DG1182,DG1183,DG1184,DG1185,DG1186,DG1187,DG1188,DG1189,DG1190,DG1191,DG1192,DG1193,DG1194,DG1195,DG1196,DG1197,DG1198,DG1199,DG1200,DG1201,DG1202,DG1203,DG1204,DG1205,DG1206,DG1207,DG1208,DG1209,DG1210,DG1211,DG1212,DG1213,DG1214,DG1215,DG1216,DG1217,DG1218,DG1219)</f>
        <v>#VALUE!</v>
      </c>
      <c r="DK1178" s="5"/>
      <c r="DL1178" s="5"/>
      <c r="DM1178" s="5"/>
      <c r="DN1178" s="5"/>
    </row>
    <row r="1179" spans="1:118" x14ac:dyDescent="0.25">
      <c r="A1179" s="4" t="str">
        <f t="shared" si="211"/>
        <v/>
      </c>
      <c r="B1179" s="3"/>
      <c r="D1179" s="1"/>
      <c r="H1179" s="5" t="str">
        <f>IF(F1179="","",IFERROR(CONCATENATE("PEUA",VLOOKUP(ESTADO,REPORTE!AV$2:AW$33,2,0),DIDTRITO_FORM,CADER_FORM,IFERROR(INDEX(BS:BS,MATCH(DAY(F1179),BR:BR,0),1),DAY(F1179)),IFERROR(INDEX(BS:BS,MATCH(MONTH(F1179),BR:BR,0),1),MONTH(F1179)),YEAR(F1179),G1179),""))</f>
        <v/>
      </c>
      <c r="L1179" s="4"/>
      <c r="M1179" s="4"/>
      <c r="Q1179" s="5"/>
      <c r="S1179"/>
      <c r="Y1179" s="3"/>
      <c r="AA1179" s="4"/>
      <c r="AU1179" s="7"/>
      <c r="BM1179" s="7"/>
      <c r="BN1179" s="75" t="str">
        <f t="shared" si="212"/>
        <v/>
      </c>
      <c r="BO1179" s="75" t="str">
        <f t="shared" si="213"/>
        <v/>
      </c>
      <c r="BT1179" s="5"/>
      <c r="BW1179" s="5"/>
      <c r="BX1179" s="5"/>
      <c r="BY1179" s="5"/>
      <c r="BZ1179" s="5"/>
      <c r="CA1179" s="5"/>
      <c r="CB1179" s="14"/>
      <c r="CC1179" s="25"/>
      <c r="DG1179" s="5" t="e">
        <f>IF(REPORTE!AH$2="si",IF(C1179=VALUE(REPORTE!C$22),IF(SUM(DG1180:DG$1993),CONCATENATE(INT(B1179),", "),INT(B1179)),""),IF(C1179=VALUE(REPORTE!C$21),IF(SUM(DG1180:DG$1993),CONCATENATE(INT(B1179),", "),INT(B1179)),""))</f>
        <v>#VALUE!</v>
      </c>
      <c r="DK1179" s="5"/>
      <c r="DL1179" s="5"/>
      <c r="DM1179" s="5"/>
      <c r="DN1179" s="5"/>
    </row>
    <row r="1180" spans="1:118" x14ac:dyDescent="0.25">
      <c r="A1180" s="4" t="str">
        <f t="shared" si="211"/>
        <v/>
      </c>
      <c r="B1180" s="3"/>
      <c r="D1180" s="1"/>
      <c r="H1180" s="5" t="str">
        <f>IF(F1180="","",IFERROR(CONCATENATE("PEUA",VLOOKUP(ESTADO,REPORTE!AV$2:AW$33,2,0),DIDTRITO_FORM,CADER_FORM,IFERROR(INDEX(BS:BS,MATCH(DAY(F1180),BR:BR,0),1),DAY(F1180)),IFERROR(INDEX(BS:BS,MATCH(MONTH(F1180),BR:BR,0),1),MONTH(F1180)),YEAR(F1180),G1180),""))</f>
        <v/>
      </c>
      <c r="L1180" s="4"/>
      <c r="M1180" s="4"/>
      <c r="Q1180" s="5"/>
      <c r="S1180"/>
      <c r="Y1180" s="3"/>
      <c r="AA1180" s="4"/>
      <c r="AU1180" s="7"/>
      <c r="BM1180" s="7"/>
      <c r="BN1180" s="75" t="str">
        <f t="shared" si="212"/>
        <v/>
      </c>
      <c r="BO1180" s="75" t="str">
        <f t="shared" si="213"/>
        <v/>
      </c>
      <c r="BT1180" s="5"/>
      <c r="BW1180" s="5"/>
      <c r="BX1180" s="5"/>
      <c r="BY1180" s="5"/>
      <c r="BZ1180" s="5"/>
      <c r="CA1180" s="5"/>
      <c r="CB1180" s="14"/>
      <c r="CC1180" s="25"/>
      <c r="DG1180" s="5" t="e">
        <f>IF(REPORTE!AH$2="si",IF(C1180=VALUE(REPORTE!C$22),IF(SUM(DG1181:DG$1993),CONCATENATE(INT(B1180),", "),INT(B1180)),""),IF(C1180=VALUE(REPORTE!C$21),IF(SUM(DG1181:DG$1993),CONCATENATE(INT(B1180),", "),INT(B1180)),""))</f>
        <v>#VALUE!</v>
      </c>
      <c r="DK1180" s="5"/>
      <c r="DL1180" s="5"/>
      <c r="DM1180" s="5"/>
      <c r="DN1180" s="5"/>
    </row>
    <row r="1181" spans="1:118" x14ac:dyDescent="0.25">
      <c r="A1181" s="4" t="str">
        <f t="shared" si="211"/>
        <v/>
      </c>
      <c r="B1181" s="3"/>
      <c r="D1181" s="1"/>
      <c r="H1181" s="5" t="str">
        <f>IF(F1181="","",IFERROR(CONCATENATE("PEUA",VLOOKUP(ESTADO,REPORTE!AV$2:AW$33,2,0),DIDTRITO_FORM,CADER_FORM,IFERROR(INDEX(BS:BS,MATCH(DAY(F1181),BR:BR,0),1),DAY(F1181)),IFERROR(INDEX(BS:BS,MATCH(MONTH(F1181),BR:BR,0),1),MONTH(F1181)),YEAR(F1181),G1181),""))</f>
        <v/>
      </c>
      <c r="L1181" s="4"/>
      <c r="M1181" s="4"/>
      <c r="Q1181" s="5"/>
      <c r="S1181"/>
      <c r="Y1181" s="3"/>
      <c r="AA1181" s="4"/>
      <c r="AU1181" s="7"/>
      <c r="BM1181" s="7"/>
      <c r="BN1181" s="75" t="str">
        <f t="shared" si="212"/>
        <v/>
      </c>
      <c r="BO1181" s="75" t="str">
        <f t="shared" si="213"/>
        <v/>
      </c>
      <c r="BT1181" s="5"/>
      <c r="BW1181" s="5"/>
      <c r="BX1181" s="5"/>
      <c r="BY1181" s="5"/>
      <c r="BZ1181" s="5"/>
      <c r="CA1181" s="5"/>
      <c r="CB1181" s="14"/>
      <c r="CC1181" s="25"/>
      <c r="DG1181" s="5" t="e">
        <f>IF(REPORTE!AH$2="si",IF(C1181=VALUE(REPORTE!C$22),IF(SUM(DG1182:DG$1993),CONCATENATE(INT(B1181),", "),INT(B1181)),""),IF(C1181=VALUE(REPORTE!C$21),IF(SUM(DG1182:DG$1993),CONCATENATE(INT(B1181),", "),INT(B1181)),""))</f>
        <v>#VALUE!</v>
      </c>
      <c r="DK1181" s="5"/>
      <c r="DL1181" s="5"/>
      <c r="DM1181" s="5"/>
      <c r="DN1181" s="5"/>
    </row>
    <row r="1182" spans="1:118" x14ac:dyDescent="0.25">
      <c r="A1182" s="4" t="str">
        <f t="shared" si="211"/>
        <v/>
      </c>
      <c r="B1182" s="3"/>
      <c r="D1182" s="1"/>
      <c r="H1182" s="5" t="str">
        <f>IF(F1182="","",IFERROR(CONCATENATE("PEUA",VLOOKUP(ESTADO,REPORTE!AV$2:AW$33,2,0),DIDTRITO_FORM,CADER_FORM,IFERROR(INDEX(BS:BS,MATCH(DAY(F1182),BR:BR,0),1),DAY(F1182)),IFERROR(INDEX(BS:BS,MATCH(MONTH(F1182),BR:BR,0),1),MONTH(F1182)),YEAR(F1182),G1182),""))</f>
        <v/>
      </c>
      <c r="L1182" s="4"/>
      <c r="M1182" s="4"/>
      <c r="Q1182" s="5"/>
      <c r="S1182"/>
      <c r="Y1182" s="3"/>
      <c r="AA1182" s="4"/>
      <c r="AU1182" s="7"/>
      <c r="BM1182" s="7"/>
      <c r="BN1182" s="75" t="str">
        <f t="shared" si="212"/>
        <v/>
      </c>
      <c r="BO1182" s="75" t="str">
        <f t="shared" si="213"/>
        <v/>
      </c>
      <c r="BT1182" s="5"/>
      <c r="BW1182" s="5"/>
      <c r="BX1182" s="5"/>
      <c r="BY1182" s="5"/>
      <c r="BZ1182" s="5"/>
      <c r="CA1182" s="5"/>
      <c r="CB1182" s="14"/>
      <c r="CC1182" s="25"/>
      <c r="DG1182" s="5" t="e">
        <f>IF(REPORTE!AH$2="si",IF(C1182=VALUE(REPORTE!C$22),IF(SUM(DG1183:DG$1993),CONCATENATE(INT(B1182),", "),INT(B1182)),""),IF(C1182=VALUE(REPORTE!C$21),IF(SUM(DG1183:DG$1993),CONCATENATE(INT(B1182),", "),INT(B1182)),""))</f>
        <v>#VALUE!</v>
      </c>
      <c r="DK1182" s="5"/>
      <c r="DL1182" s="5"/>
      <c r="DM1182" s="5"/>
      <c r="DN1182" s="5"/>
    </row>
    <row r="1183" spans="1:118" x14ac:dyDescent="0.25">
      <c r="A1183" s="4" t="str">
        <f t="shared" si="211"/>
        <v/>
      </c>
      <c r="B1183" s="3"/>
      <c r="D1183" s="1"/>
      <c r="H1183" s="5" t="str">
        <f>IF(F1183="","",IFERROR(CONCATENATE("PEUA",VLOOKUP(ESTADO,REPORTE!AV$2:AW$33,2,0),DIDTRITO_FORM,CADER_FORM,IFERROR(INDEX(BS:BS,MATCH(DAY(F1183),BR:BR,0),1),DAY(F1183)),IFERROR(INDEX(BS:BS,MATCH(MONTH(F1183),BR:BR,0),1),MONTH(F1183)),YEAR(F1183),G1183),""))</f>
        <v/>
      </c>
      <c r="L1183" s="4"/>
      <c r="M1183" s="4"/>
      <c r="Q1183" s="5"/>
      <c r="S1183"/>
      <c r="Y1183" s="3"/>
      <c r="AA1183" s="4"/>
      <c r="AU1183" s="7"/>
      <c r="BM1183" s="7"/>
      <c r="BN1183" s="75" t="str">
        <f t="shared" si="212"/>
        <v/>
      </c>
      <c r="BO1183" s="75" t="str">
        <f t="shared" si="213"/>
        <v/>
      </c>
      <c r="BT1183" s="5"/>
      <c r="BW1183" s="5"/>
      <c r="BX1183" s="5"/>
      <c r="BY1183" s="5"/>
      <c r="BZ1183" s="5"/>
      <c r="CA1183" s="5"/>
      <c r="CB1183" s="14"/>
      <c r="CC1183" s="25"/>
      <c r="DG1183" s="5" t="e">
        <f>IF(REPORTE!AH$2="si",IF(C1183=VALUE(REPORTE!C$22),IF(SUM(DG1184:DG$1993),CONCATENATE(INT(B1183),", "),INT(B1183)),""),IF(C1183=VALUE(REPORTE!C$21),IF(SUM(DG1184:DG$1993),CONCATENATE(INT(B1183),", "),INT(B1183)),""))</f>
        <v>#VALUE!</v>
      </c>
      <c r="DK1183" s="5"/>
      <c r="DL1183" s="5"/>
      <c r="DM1183" s="5"/>
      <c r="DN1183" s="5"/>
    </row>
    <row r="1184" spans="1:118" x14ac:dyDescent="0.25">
      <c r="A1184" s="4" t="str">
        <f t="shared" si="211"/>
        <v/>
      </c>
      <c r="B1184" s="3"/>
      <c r="D1184" s="1"/>
      <c r="H1184" s="5" t="str">
        <f>IF(F1184="","",IFERROR(CONCATENATE("PEUA",VLOOKUP(ESTADO,REPORTE!AV$2:AW$33,2,0),DIDTRITO_FORM,CADER_FORM,IFERROR(INDEX(BS:BS,MATCH(DAY(F1184),BR:BR,0),1),DAY(F1184)),IFERROR(INDEX(BS:BS,MATCH(MONTH(F1184),BR:BR,0),1),MONTH(F1184)),YEAR(F1184),G1184),""))</f>
        <v/>
      </c>
      <c r="L1184" s="4"/>
      <c r="M1184" s="4"/>
      <c r="Q1184" s="5"/>
      <c r="S1184"/>
      <c r="Y1184" s="3"/>
      <c r="AA1184" s="4"/>
      <c r="AU1184" s="7"/>
      <c r="BM1184" s="7"/>
      <c r="BN1184" s="75" t="str">
        <f t="shared" si="212"/>
        <v/>
      </c>
      <c r="BO1184" s="75" t="str">
        <f t="shared" si="213"/>
        <v/>
      </c>
      <c r="BT1184" s="5"/>
      <c r="BW1184" s="5"/>
      <c r="BX1184" s="5"/>
      <c r="BY1184" s="5"/>
      <c r="BZ1184" s="5"/>
      <c r="CA1184" s="5"/>
      <c r="CB1184" s="14"/>
      <c r="CC1184" s="25"/>
      <c r="DG1184" s="5" t="e">
        <f>IF(REPORTE!AH$2="si",IF(C1184=VALUE(REPORTE!C$22),IF(SUM(DG1185:DG$1993),CONCATENATE(INT(B1184),", "),INT(B1184)),""),IF(C1184=VALUE(REPORTE!C$21),IF(SUM(DG1185:DG$1993),CONCATENATE(INT(B1184),", "),INT(B1184)),""))</f>
        <v>#VALUE!</v>
      </c>
      <c r="DK1184" s="5"/>
      <c r="DL1184" s="5"/>
      <c r="DM1184" s="5"/>
      <c r="DN1184" s="5"/>
    </row>
    <row r="1185" spans="1:118" x14ac:dyDescent="0.25">
      <c r="A1185" s="4" t="str">
        <f t="shared" si="211"/>
        <v/>
      </c>
      <c r="B1185" s="3"/>
      <c r="D1185" s="1"/>
      <c r="H1185" s="5" t="str">
        <f>IF(F1185="","",IFERROR(CONCATENATE("PEUA",VLOOKUP(ESTADO,REPORTE!AV$2:AW$33,2,0),DIDTRITO_FORM,CADER_FORM,IFERROR(INDEX(BS:BS,MATCH(DAY(F1185),BR:BR,0),1),DAY(F1185)),IFERROR(INDEX(BS:BS,MATCH(MONTH(F1185),BR:BR,0),1),MONTH(F1185)),YEAR(F1185),G1185),""))</f>
        <v/>
      </c>
      <c r="L1185" s="4"/>
      <c r="M1185" s="4"/>
      <c r="Q1185" s="5"/>
      <c r="S1185"/>
      <c r="Y1185" s="3"/>
      <c r="AA1185" s="4"/>
      <c r="AU1185" s="7"/>
      <c r="BM1185" s="7"/>
      <c r="BN1185" s="75" t="str">
        <f t="shared" si="212"/>
        <v/>
      </c>
      <c r="BO1185" s="75" t="str">
        <f t="shared" si="213"/>
        <v/>
      </c>
      <c r="BT1185" s="5"/>
      <c r="BW1185" s="5"/>
      <c r="BX1185" s="5"/>
      <c r="BY1185" s="5"/>
      <c r="BZ1185" s="5"/>
      <c r="CA1185" s="5"/>
      <c r="CB1185" s="14"/>
      <c r="CC1185" s="25"/>
      <c r="DG1185" s="5" t="e">
        <f>IF(REPORTE!AH$2="si",IF(C1185=VALUE(REPORTE!C$22),IF(SUM(DG1186:DG$1993),CONCATENATE(INT(B1185),", "),INT(B1185)),""),IF(C1185=VALUE(REPORTE!C$21),IF(SUM(DG1186:DG$1993),CONCATENATE(INT(B1185),", "),INT(B1185)),""))</f>
        <v>#VALUE!</v>
      </c>
      <c r="DK1185" s="5"/>
      <c r="DL1185" s="5"/>
      <c r="DM1185" s="5"/>
      <c r="DN1185" s="5"/>
    </row>
    <row r="1186" spans="1:118" x14ac:dyDescent="0.25">
      <c r="A1186" s="4" t="str">
        <f t="shared" si="211"/>
        <v/>
      </c>
      <c r="B1186" s="3"/>
      <c r="D1186" s="1"/>
      <c r="H1186" s="5" t="str">
        <f>IF(F1186="","",IFERROR(CONCATENATE("PEUA",VLOOKUP(ESTADO,REPORTE!AV$2:AW$33,2,0),DIDTRITO_FORM,CADER_FORM,IFERROR(INDEX(BS:BS,MATCH(DAY(F1186),BR:BR,0),1),DAY(F1186)),IFERROR(INDEX(BS:BS,MATCH(MONTH(F1186),BR:BR,0),1),MONTH(F1186)),YEAR(F1186),G1186),""))</f>
        <v/>
      </c>
      <c r="L1186" s="4"/>
      <c r="M1186" s="4"/>
      <c r="Q1186" s="5"/>
      <c r="S1186"/>
      <c r="Y1186" s="3"/>
      <c r="AA1186" s="4"/>
      <c r="AU1186" s="7"/>
      <c r="BM1186" s="7"/>
      <c r="BN1186" s="75" t="str">
        <f t="shared" si="212"/>
        <v/>
      </c>
      <c r="BO1186" s="75" t="str">
        <f t="shared" si="213"/>
        <v/>
      </c>
      <c r="BT1186" s="5"/>
      <c r="BW1186" s="5"/>
      <c r="BX1186" s="5"/>
      <c r="BY1186" s="5"/>
      <c r="BZ1186" s="5"/>
      <c r="CA1186" s="5"/>
      <c r="CB1186" s="14"/>
      <c r="CC1186" s="25"/>
      <c r="DG1186" s="5" t="e">
        <f>IF(REPORTE!AH$2="si",IF(C1186=VALUE(REPORTE!C$22),IF(SUM(DG1187:DG$1993),CONCATENATE(INT(B1186),", "),INT(B1186)),""),IF(C1186=VALUE(REPORTE!C$21),IF(SUM(DG1187:DG$1993),CONCATENATE(INT(B1186),", "),INT(B1186)),""))</f>
        <v>#VALUE!</v>
      </c>
      <c r="DK1186" s="5"/>
      <c r="DL1186" s="5"/>
      <c r="DM1186" s="5"/>
      <c r="DN1186" s="5"/>
    </row>
    <row r="1187" spans="1:118" x14ac:dyDescent="0.25">
      <c r="A1187" s="4" t="str">
        <f t="shared" si="211"/>
        <v/>
      </c>
      <c r="B1187" s="3"/>
      <c r="D1187" s="1"/>
      <c r="H1187" s="5" t="str">
        <f>IF(F1187="","",IFERROR(CONCATENATE("PEUA",VLOOKUP(ESTADO,REPORTE!AV$2:AW$33,2,0),DIDTRITO_FORM,CADER_FORM,IFERROR(INDEX(BS:BS,MATCH(DAY(F1187),BR:BR,0),1),DAY(F1187)),IFERROR(INDEX(BS:BS,MATCH(MONTH(F1187),BR:BR,0),1),MONTH(F1187)),YEAR(F1187),G1187),""))</f>
        <v/>
      </c>
      <c r="L1187" s="4"/>
      <c r="M1187" s="4"/>
      <c r="Q1187" s="5"/>
      <c r="S1187"/>
      <c r="Y1187" s="3"/>
      <c r="AA1187" s="4"/>
      <c r="AU1187" s="7"/>
      <c r="BM1187" s="7"/>
      <c r="BN1187" s="75" t="str">
        <f t="shared" si="212"/>
        <v/>
      </c>
      <c r="BO1187" s="75" t="str">
        <f t="shared" si="213"/>
        <v/>
      </c>
      <c r="BT1187" s="5"/>
      <c r="BW1187" s="5"/>
      <c r="BX1187" s="5"/>
      <c r="BY1187" s="5"/>
      <c r="BZ1187" s="5"/>
      <c r="CA1187" s="5"/>
      <c r="CB1187" s="14"/>
      <c r="CC1187" s="25"/>
      <c r="DG1187" s="5" t="e">
        <f>IF(REPORTE!AH$2="si",IF(C1187=VALUE(REPORTE!C$22),IF(SUM(DG1188:DG$1993),CONCATENATE(INT(B1187),", "),INT(B1187)),""),IF(C1187=VALUE(REPORTE!C$21),IF(SUM(DG1188:DG$1993),CONCATENATE(INT(B1187),", "),INT(B1187)),""))</f>
        <v>#VALUE!</v>
      </c>
      <c r="DK1187" s="5"/>
      <c r="DL1187" s="5"/>
      <c r="DM1187" s="5"/>
      <c r="DN1187" s="5"/>
    </row>
    <row r="1188" spans="1:118" x14ac:dyDescent="0.25">
      <c r="A1188" s="4" t="str">
        <f t="shared" si="211"/>
        <v/>
      </c>
      <c r="B1188" s="3"/>
      <c r="D1188" s="1"/>
      <c r="H1188" s="5" t="str">
        <f>IF(F1188="","",IFERROR(CONCATENATE("PEUA",VLOOKUP(ESTADO,REPORTE!AV$2:AW$33,2,0),DIDTRITO_FORM,CADER_FORM,IFERROR(INDEX(BS:BS,MATCH(DAY(F1188),BR:BR,0),1),DAY(F1188)),IFERROR(INDEX(BS:BS,MATCH(MONTH(F1188),BR:BR,0),1),MONTH(F1188)),YEAR(F1188),G1188),""))</f>
        <v/>
      </c>
      <c r="L1188" s="4"/>
      <c r="M1188" s="4"/>
      <c r="Q1188" s="5"/>
      <c r="S1188"/>
      <c r="Y1188" s="3"/>
      <c r="AA1188" s="4"/>
      <c r="AU1188" s="7"/>
      <c r="BM1188" s="7"/>
      <c r="BN1188" s="75" t="str">
        <f t="shared" si="212"/>
        <v/>
      </c>
      <c r="BO1188" s="75" t="str">
        <f t="shared" si="213"/>
        <v/>
      </c>
      <c r="BT1188" s="5"/>
      <c r="BW1188" s="5"/>
      <c r="BX1188" s="5"/>
      <c r="BY1188" s="5"/>
      <c r="BZ1188" s="5"/>
      <c r="CA1188" s="5"/>
      <c r="CB1188" s="14"/>
      <c r="CC1188" s="25"/>
      <c r="DG1188" s="5" t="e">
        <f>IF(REPORTE!AH$2="si",IF(C1188=VALUE(REPORTE!C$22),IF(SUM(DG1189:DG$1993),CONCATENATE(INT(B1188),", "),INT(B1188)),""),IF(C1188=VALUE(REPORTE!C$21),IF(SUM(DG1189:DG$1993),CONCATENATE(INT(B1188),", "),INT(B1188)),""))</f>
        <v>#VALUE!</v>
      </c>
      <c r="DK1188" s="5"/>
      <c r="DL1188" s="5"/>
      <c r="DM1188" s="5"/>
      <c r="DN1188" s="5"/>
    </row>
    <row r="1189" spans="1:118" x14ac:dyDescent="0.25">
      <c r="A1189" s="4" t="str">
        <f t="shared" si="211"/>
        <v/>
      </c>
      <c r="B1189" s="3"/>
      <c r="D1189" s="1"/>
      <c r="H1189" s="5" t="str">
        <f>IF(F1189="","",IFERROR(CONCATENATE("PEUA",VLOOKUP(ESTADO,REPORTE!AV$2:AW$33,2,0),DIDTRITO_FORM,CADER_FORM,IFERROR(INDEX(BS:BS,MATCH(DAY(F1189),BR:BR,0),1),DAY(F1189)),IFERROR(INDEX(BS:BS,MATCH(MONTH(F1189),BR:BR,0),1),MONTH(F1189)),YEAR(F1189),G1189),""))</f>
        <v/>
      </c>
      <c r="L1189" s="4"/>
      <c r="M1189" s="4"/>
      <c r="Q1189" s="5"/>
      <c r="S1189"/>
      <c r="Y1189" s="3"/>
      <c r="AA1189" s="4"/>
      <c r="AU1189" s="7"/>
      <c r="BM1189" s="7"/>
      <c r="BN1189" s="75" t="str">
        <f t="shared" si="212"/>
        <v/>
      </c>
      <c r="BO1189" s="75" t="str">
        <f t="shared" si="213"/>
        <v/>
      </c>
      <c r="BT1189" s="5"/>
      <c r="BW1189" s="5"/>
      <c r="BX1189" s="5"/>
      <c r="BY1189" s="5"/>
      <c r="BZ1189" s="5"/>
      <c r="CA1189" s="5"/>
      <c r="CB1189" s="14"/>
      <c r="CC1189" s="25"/>
      <c r="DG1189" s="5" t="e">
        <f>IF(REPORTE!AH$2="si",IF(C1189=VALUE(REPORTE!C$22),IF(SUM(DG1190:DG$1993),CONCATENATE(INT(B1189),", "),INT(B1189)),""),IF(C1189=VALUE(REPORTE!C$21),IF(SUM(DG1190:DG$1993),CONCATENATE(INT(B1189),", "),INT(B1189)),""))</f>
        <v>#VALUE!</v>
      </c>
      <c r="DK1189" s="5"/>
      <c r="DL1189" s="5"/>
      <c r="DM1189" s="5"/>
      <c r="DN1189" s="5"/>
    </row>
    <row r="1190" spans="1:118" x14ac:dyDescent="0.25">
      <c r="A1190" s="4" t="str">
        <f t="shared" si="211"/>
        <v/>
      </c>
      <c r="B1190" s="3"/>
      <c r="D1190" s="1"/>
      <c r="H1190" s="5" t="str">
        <f>IF(F1190="","",IFERROR(CONCATENATE("PEUA",VLOOKUP(ESTADO,REPORTE!AV$2:AW$33,2,0),DIDTRITO_FORM,CADER_FORM,IFERROR(INDEX(BS:BS,MATCH(DAY(F1190),BR:BR,0),1),DAY(F1190)),IFERROR(INDEX(BS:BS,MATCH(MONTH(F1190),BR:BR,0),1),MONTH(F1190)),YEAR(F1190),G1190),""))</f>
        <v/>
      </c>
      <c r="L1190" s="4"/>
      <c r="M1190" s="4"/>
      <c r="Q1190" s="5"/>
      <c r="S1190"/>
      <c r="Y1190" s="3"/>
      <c r="AA1190" s="4"/>
      <c r="AU1190" s="7"/>
      <c r="BM1190" s="7"/>
      <c r="BN1190" s="75" t="str">
        <f t="shared" si="212"/>
        <v/>
      </c>
      <c r="BO1190" s="75" t="str">
        <f t="shared" si="213"/>
        <v/>
      </c>
      <c r="BT1190" s="5"/>
      <c r="BW1190" s="5"/>
      <c r="BX1190" s="5"/>
      <c r="BY1190" s="5"/>
      <c r="BZ1190" s="5"/>
      <c r="CA1190" s="5"/>
      <c r="CB1190" s="14"/>
      <c r="CC1190" s="25"/>
      <c r="DG1190" s="5" t="e">
        <f>IF(REPORTE!AH$2="si",IF(C1190=VALUE(REPORTE!C$22),IF(SUM(DG1191:DG$1993),CONCATENATE(INT(B1190),", "),INT(B1190)),""),IF(C1190=VALUE(REPORTE!C$21),IF(SUM(DG1191:DG$1993),CONCATENATE(INT(B1190),", "),INT(B1190)),""))</f>
        <v>#VALUE!</v>
      </c>
      <c r="DK1190" s="5"/>
      <c r="DL1190" s="5"/>
      <c r="DM1190" s="5"/>
      <c r="DN1190" s="5"/>
    </row>
    <row r="1191" spans="1:118" x14ac:dyDescent="0.25">
      <c r="A1191" s="4" t="str">
        <f t="shared" si="211"/>
        <v/>
      </c>
      <c r="B1191" s="3"/>
      <c r="D1191" s="1"/>
      <c r="H1191" s="5" t="str">
        <f>IF(F1191="","",IFERROR(CONCATENATE("PEUA",VLOOKUP(ESTADO,REPORTE!AV$2:AW$33,2,0),DIDTRITO_FORM,CADER_FORM,IFERROR(INDEX(BS:BS,MATCH(DAY(F1191),BR:BR,0),1),DAY(F1191)),IFERROR(INDEX(BS:BS,MATCH(MONTH(F1191),BR:BR,0),1),MONTH(F1191)),YEAR(F1191),G1191),""))</f>
        <v/>
      </c>
      <c r="L1191" s="4"/>
      <c r="M1191" s="4"/>
      <c r="Q1191" s="5"/>
      <c r="S1191"/>
      <c r="Y1191" s="3"/>
      <c r="AA1191" s="4"/>
      <c r="AU1191" s="7"/>
      <c r="BM1191" s="7"/>
      <c r="BN1191" s="75" t="str">
        <f t="shared" si="212"/>
        <v/>
      </c>
      <c r="BO1191" s="75" t="str">
        <f t="shared" si="213"/>
        <v/>
      </c>
      <c r="BT1191" s="5"/>
      <c r="BW1191" s="5"/>
      <c r="BX1191" s="5"/>
      <c r="BY1191" s="5"/>
      <c r="BZ1191" s="5"/>
      <c r="CA1191" s="5"/>
      <c r="CB1191" s="14"/>
      <c r="CC1191" s="25"/>
      <c r="DG1191" s="5" t="e">
        <f>IF(REPORTE!AH$2="si",IF(C1191=VALUE(REPORTE!C$22),IF(SUM(DG1192:DG$1993),CONCATENATE(INT(B1191),", "),INT(B1191)),""),IF(C1191=VALUE(REPORTE!C$21),IF(SUM(DG1192:DG$1993),CONCATENATE(INT(B1191),", "),INT(B1191)),""))</f>
        <v>#VALUE!</v>
      </c>
      <c r="DK1191" s="5"/>
      <c r="DL1191" s="5"/>
      <c r="DM1191" s="5"/>
      <c r="DN1191" s="5"/>
    </row>
    <row r="1192" spans="1:118" x14ac:dyDescent="0.25">
      <c r="A1192" s="4" t="str">
        <f t="shared" si="211"/>
        <v/>
      </c>
      <c r="B1192" s="3"/>
      <c r="D1192" s="1"/>
      <c r="H1192" s="5" t="str">
        <f>IF(F1192="","",IFERROR(CONCATENATE("PEUA",VLOOKUP(ESTADO,REPORTE!AV$2:AW$33,2,0),DIDTRITO_FORM,CADER_FORM,IFERROR(INDEX(BS:BS,MATCH(DAY(F1192),BR:BR,0),1),DAY(F1192)),IFERROR(INDEX(BS:BS,MATCH(MONTH(F1192),BR:BR,0),1),MONTH(F1192)),YEAR(F1192),G1192),""))</f>
        <v/>
      </c>
      <c r="L1192" s="4"/>
      <c r="M1192" s="4"/>
      <c r="Q1192" s="5"/>
      <c r="S1192"/>
      <c r="Y1192" s="3"/>
      <c r="AA1192" s="4"/>
      <c r="AU1192" s="7"/>
      <c r="BM1192" s="7"/>
      <c r="BN1192" s="75" t="str">
        <f t="shared" si="212"/>
        <v/>
      </c>
      <c r="BO1192" s="75" t="str">
        <f t="shared" si="213"/>
        <v/>
      </c>
      <c r="BT1192" s="5"/>
      <c r="BW1192" s="5"/>
      <c r="BX1192" s="5"/>
      <c r="BY1192" s="5"/>
      <c r="BZ1192" s="5"/>
      <c r="CA1192" s="5"/>
      <c r="CB1192" s="14"/>
      <c r="CC1192" s="25"/>
      <c r="DG1192" s="5" t="e">
        <f>IF(REPORTE!AH$2="si",IF(C1192=VALUE(REPORTE!C$22),IF(SUM(DG1193:DG$1993),CONCATENATE(INT(B1192),", "),INT(B1192)),""),IF(C1192=VALUE(REPORTE!C$21),IF(SUM(DG1193:DG$1993),CONCATENATE(INT(B1192),", "),INT(B1192)),""))</f>
        <v>#VALUE!</v>
      </c>
      <c r="DK1192" s="5"/>
      <c r="DL1192" s="5"/>
      <c r="DM1192" s="5"/>
      <c r="DN1192" s="5"/>
    </row>
    <row r="1193" spans="1:118" x14ac:dyDescent="0.25">
      <c r="A1193" s="4" t="str">
        <f t="shared" si="211"/>
        <v/>
      </c>
      <c r="B1193" s="3"/>
      <c r="D1193" s="1"/>
      <c r="H1193" s="5" t="str">
        <f>IF(F1193="","",IFERROR(CONCATENATE("PEUA",VLOOKUP(ESTADO,REPORTE!AV$2:AW$33,2,0),DIDTRITO_FORM,CADER_FORM,IFERROR(INDEX(BS:BS,MATCH(DAY(F1193),BR:BR,0),1),DAY(F1193)),IFERROR(INDEX(BS:BS,MATCH(MONTH(F1193),BR:BR,0),1),MONTH(F1193)),YEAR(F1193),G1193),""))</f>
        <v/>
      </c>
      <c r="L1193" s="4"/>
      <c r="M1193" s="4"/>
      <c r="Q1193" s="5"/>
      <c r="S1193"/>
      <c r="Y1193" s="3"/>
      <c r="AA1193" s="4"/>
      <c r="AU1193" s="7"/>
      <c r="BM1193" s="7"/>
      <c r="BN1193" s="75" t="str">
        <f t="shared" si="212"/>
        <v/>
      </c>
      <c r="BO1193" s="75" t="str">
        <f t="shared" si="213"/>
        <v/>
      </c>
      <c r="BT1193" s="5"/>
      <c r="BW1193" s="5"/>
      <c r="BX1193" s="5"/>
      <c r="BY1193" s="5"/>
      <c r="BZ1193" s="5"/>
      <c r="CA1193" s="5"/>
      <c r="CB1193" s="14"/>
      <c r="CC1193" s="25"/>
      <c r="DG1193" s="5" t="e">
        <f>IF(REPORTE!AH$2="si",IF(C1193=VALUE(REPORTE!C$22),IF(SUM(DG1194:DG$1993),CONCATENATE(INT(B1193),", "),INT(B1193)),""),IF(C1193=VALUE(REPORTE!C$21),IF(SUM(DG1194:DG$1993),CONCATENATE(INT(B1193),", "),INT(B1193)),""))</f>
        <v>#VALUE!</v>
      </c>
      <c r="DK1193" s="5"/>
      <c r="DL1193" s="5"/>
      <c r="DM1193" s="5"/>
      <c r="DN1193" s="5"/>
    </row>
    <row r="1194" spans="1:118" x14ac:dyDescent="0.25">
      <c r="A1194" s="4" t="str">
        <f t="shared" si="211"/>
        <v/>
      </c>
      <c r="B1194" s="3"/>
      <c r="D1194" s="1"/>
      <c r="H1194" s="5" t="str">
        <f>IF(F1194="","",IFERROR(CONCATENATE("PEUA",VLOOKUP(ESTADO,REPORTE!AV$2:AW$33,2,0),DIDTRITO_FORM,CADER_FORM,IFERROR(INDEX(BS:BS,MATCH(DAY(F1194),BR:BR,0),1),DAY(F1194)),IFERROR(INDEX(BS:BS,MATCH(MONTH(F1194),BR:BR,0),1),MONTH(F1194)),YEAR(F1194),G1194),""))</f>
        <v/>
      </c>
      <c r="L1194" s="4"/>
      <c r="M1194" s="4"/>
      <c r="Q1194" s="5"/>
      <c r="S1194"/>
      <c r="Y1194" s="3"/>
      <c r="AA1194" s="4"/>
      <c r="AU1194" s="7"/>
      <c r="BM1194" s="7"/>
      <c r="BN1194" s="75" t="str">
        <f t="shared" si="212"/>
        <v/>
      </c>
      <c r="BO1194" s="75" t="str">
        <f t="shared" si="213"/>
        <v/>
      </c>
      <c r="BT1194" s="5"/>
      <c r="BW1194" s="5"/>
      <c r="BX1194" s="5"/>
      <c r="BY1194" s="5"/>
      <c r="BZ1194" s="5"/>
      <c r="CA1194" s="5"/>
      <c r="CB1194" s="14"/>
      <c r="CC1194" s="25"/>
      <c r="DG1194" s="5" t="e">
        <f>IF(REPORTE!AH$2="si",IF(C1194=VALUE(REPORTE!C$22),IF(SUM(DG1195:DG$1993),CONCATENATE(INT(B1194),", "),INT(B1194)),""),IF(C1194=VALUE(REPORTE!C$21),IF(SUM(DG1195:DG$1993),CONCATENATE(INT(B1194),", "),INT(B1194)),""))</f>
        <v>#VALUE!</v>
      </c>
      <c r="DK1194" s="5"/>
      <c r="DL1194" s="5"/>
      <c r="DM1194" s="5"/>
      <c r="DN1194" s="5"/>
    </row>
    <row r="1195" spans="1:118" x14ac:dyDescent="0.25">
      <c r="A1195" s="4" t="str">
        <f t="shared" si="211"/>
        <v/>
      </c>
      <c r="B1195" s="3"/>
      <c r="D1195" s="1"/>
      <c r="H1195" s="5" t="str">
        <f>IF(F1195="","",IFERROR(CONCATENATE("PEUA",VLOOKUP(ESTADO,REPORTE!AV$2:AW$33,2,0),DIDTRITO_FORM,CADER_FORM,IFERROR(INDEX(BS:BS,MATCH(DAY(F1195),BR:BR,0),1),DAY(F1195)),IFERROR(INDEX(BS:BS,MATCH(MONTH(F1195),BR:BR,0),1),MONTH(F1195)),YEAR(F1195),G1195),""))</f>
        <v/>
      </c>
      <c r="L1195" s="4"/>
      <c r="M1195" s="4"/>
      <c r="Q1195" s="5"/>
      <c r="S1195"/>
      <c r="Y1195" s="3"/>
      <c r="AA1195" s="4"/>
      <c r="AU1195" s="7"/>
      <c r="BM1195" s="7"/>
      <c r="BN1195" s="75" t="str">
        <f t="shared" si="212"/>
        <v/>
      </c>
      <c r="BO1195" s="75" t="str">
        <f t="shared" si="213"/>
        <v/>
      </c>
      <c r="BT1195" s="5"/>
      <c r="BW1195" s="5"/>
      <c r="BX1195" s="5"/>
      <c r="BY1195" s="5"/>
      <c r="BZ1195" s="5"/>
      <c r="CA1195" s="5"/>
      <c r="CB1195" s="14"/>
      <c r="CC1195" s="25"/>
      <c r="DG1195" s="5" t="e">
        <f>IF(REPORTE!AH$2="si",IF(C1195=VALUE(REPORTE!C$22),IF(SUM(DG1196:DG$1993),CONCATENATE(INT(B1195),", "),INT(B1195)),""),IF(C1195=VALUE(REPORTE!C$21),IF(SUM(DG1196:DG$1993),CONCATENATE(INT(B1195),", "),INT(B1195)),""))</f>
        <v>#VALUE!</v>
      </c>
      <c r="DK1195" s="5"/>
      <c r="DL1195" s="5"/>
      <c r="DM1195" s="5"/>
      <c r="DN1195" s="5"/>
    </row>
    <row r="1196" spans="1:118" x14ac:dyDescent="0.25">
      <c r="A1196" s="4" t="str">
        <f t="shared" si="211"/>
        <v/>
      </c>
      <c r="B1196" s="3"/>
      <c r="D1196" s="1"/>
      <c r="H1196" s="5" t="str">
        <f>IF(F1196="","",IFERROR(CONCATENATE("PEUA",VLOOKUP(ESTADO,REPORTE!AV$2:AW$33,2,0),DIDTRITO_FORM,CADER_FORM,IFERROR(INDEX(BS:BS,MATCH(DAY(F1196),BR:BR,0),1),DAY(F1196)),IFERROR(INDEX(BS:BS,MATCH(MONTH(F1196),BR:BR,0),1),MONTH(F1196)),YEAR(F1196),G1196),""))</f>
        <v/>
      </c>
      <c r="L1196" s="4"/>
      <c r="M1196" s="4"/>
      <c r="Q1196" s="5"/>
      <c r="S1196"/>
      <c r="Y1196" s="3"/>
      <c r="AA1196" s="4"/>
      <c r="AU1196" s="7"/>
      <c r="BM1196" s="7"/>
      <c r="BN1196" s="75" t="str">
        <f t="shared" si="212"/>
        <v/>
      </c>
      <c r="BO1196" s="75" t="str">
        <f t="shared" si="213"/>
        <v/>
      </c>
      <c r="BT1196" s="5"/>
      <c r="BW1196" s="5"/>
      <c r="BX1196" s="5"/>
      <c r="BY1196" s="5"/>
      <c r="BZ1196" s="5"/>
      <c r="CA1196" s="5"/>
      <c r="CB1196" s="14"/>
      <c r="CC1196" s="25"/>
      <c r="DG1196" s="5" t="e">
        <f>IF(REPORTE!AH$2="si",IF(C1196=VALUE(REPORTE!C$22),IF(SUM(DG1197:DG$1993),CONCATENATE(INT(B1196),", "),INT(B1196)),""),IF(C1196=VALUE(REPORTE!C$21),IF(SUM(DG1197:DG$1993),CONCATENATE(INT(B1196),", "),INT(B1196)),""))</f>
        <v>#VALUE!</v>
      </c>
      <c r="DK1196" s="5"/>
      <c r="DL1196" s="5"/>
      <c r="DM1196" s="5"/>
      <c r="DN1196" s="5"/>
    </row>
    <row r="1197" spans="1:118" x14ac:dyDescent="0.25">
      <c r="A1197" s="4" t="str">
        <f t="shared" si="211"/>
        <v/>
      </c>
      <c r="B1197" s="3"/>
      <c r="D1197" s="1"/>
      <c r="H1197" s="5" t="str">
        <f>IF(F1197="","",IFERROR(CONCATENATE("PEUA",VLOOKUP(ESTADO,REPORTE!AV$2:AW$33,2,0),DIDTRITO_FORM,CADER_FORM,IFERROR(INDEX(BS:BS,MATCH(DAY(F1197),BR:BR,0),1),DAY(F1197)),IFERROR(INDEX(BS:BS,MATCH(MONTH(F1197),BR:BR,0),1),MONTH(F1197)),YEAR(F1197),G1197),""))</f>
        <v/>
      </c>
      <c r="L1197" s="4"/>
      <c r="M1197" s="4"/>
      <c r="Q1197" s="5"/>
      <c r="S1197"/>
      <c r="Y1197" s="3"/>
      <c r="AA1197" s="4"/>
      <c r="AU1197" s="7"/>
      <c r="BM1197" s="7"/>
      <c r="BN1197" s="75" t="str">
        <f t="shared" si="212"/>
        <v/>
      </c>
      <c r="BO1197" s="75" t="str">
        <f t="shared" si="213"/>
        <v/>
      </c>
      <c r="BT1197" s="5"/>
      <c r="BW1197" s="5"/>
      <c r="BX1197" s="5"/>
      <c r="BY1197" s="5"/>
      <c r="BZ1197" s="5"/>
      <c r="CA1197" s="5"/>
      <c r="CB1197" s="14"/>
      <c r="CC1197" s="25"/>
      <c r="DG1197" s="5" t="e">
        <f>IF(REPORTE!AH$2="si",IF(C1197=VALUE(REPORTE!C$22),IF(SUM(DG1198:DG$1993),CONCATENATE(INT(B1197),", "),INT(B1197)),""),IF(C1197=VALUE(REPORTE!C$21),IF(SUM(DG1198:DG$1993),CONCATENATE(INT(B1197),", "),INT(B1197)),""))</f>
        <v>#VALUE!</v>
      </c>
      <c r="DK1197" s="5"/>
      <c r="DL1197" s="5"/>
      <c r="DM1197" s="5"/>
      <c r="DN1197" s="5"/>
    </row>
    <row r="1198" spans="1:118" x14ac:dyDescent="0.25">
      <c r="A1198" s="4" t="str">
        <f t="shared" si="211"/>
        <v/>
      </c>
      <c r="B1198" s="3"/>
      <c r="D1198" s="1"/>
      <c r="H1198" s="5" t="str">
        <f>IF(F1198="","",IFERROR(CONCATENATE("PEUA",VLOOKUP(ESTADO,REPORTE!AV$2:AW$33,2,0),DIDTRITO_FORM,CADER_FORM,IFERROR(INDEX(BS:BS,MATCH(DAY(F1198),BR:BR,0),1),DAY(F1198)),IFERROR(INDEX(BS:BS,MATCH(MONTH(F1198),BR:BR,0),1),MONTH(F1198)),YEAR(F1198),G1198),""))</f>
        <v/>
      </c>
      <c r="L1198" s="4"/>
      <c r="M1198" s="4"/>
      <c r="Q1198" s="5"/>
      <c r="S1198"/>
      <c r="Y1198" s="3"/>
      <c r="AA1198" s="4"/>
      <c r="AU1198" s="7"/>
      <c r="BM1198" s="7"/>
      <c r="BN1198" s="75" t="str">
        <f t="shared" si="212"/>
        <v/>
      </c>
      <c r="BO1198" s="75" t="str">
        <f t="shared" si="213"/>
        <v/>
      </c>
      <c r="BT1198" s="5"/>
      <c r="BW1198" s="5"/>
      <c r="BX1198" s="5"/>
      <c r="BY1198" s="5"/>
      <c r="BZ1198" s="5"/>
      <c r="CA1198" s="5"/>
      <c r="CB1198" s="14"/>
      <c r="CC1198" s="25"/>
      <c r="DG1198" s="5" t="e">
        <f>IF(REPORTE!AH$2="si",IF(C1198=VALUE(REPORTE!C$22),IF(SUM(DG1199:DG$1993),CONCATENATE(INT(B1198),", "),INT(B1198)),""),IF(C1198=VALUE(REPORTE!C$21),IF(SUM(DG1199:DG$1993),CONCATENATE(INT(B1198),", "),INT(B1198)),""))</f>
        <v>#VALUE!</v>
      </c>
      <c r="DK1198" s="5"/>
      <c r="DL1198" s="5"/>
      <c r="DM1198" s="5"/>
      <c r="DN1198" s="5"/>
    </row>
    <row r="1199" spans="1:118" x14ac:dyDescent="0.25">
      <c r="A1199" s="4" t="str">
        <f t="shared" si="211"/>
        <v/>
      </c>
      <c r="B1199" s="3"/>
      <c r="D1199" s="1"/>
      <c r="H1199" s="5" t="str">
        <f>IF(F1199="","",IFERROR(CONCATENATE("PEUA",VLOOKUP(ESTADO,REPORTE!AV$2:AW$33,2,0),DIDTRITO_FORM,CADER_FORM,IFERROR(INDEX(BS:BS,MATCH(DAY(F1199),BR:BR,0),1),DAY(F1199)),IFERROR(INDEX(BS:BS,MATCH(MONTH(F1199),BR:BR,0),1),MONTH(F1199)),YEAR(F1199),G1199),""))</f>
        <v/>
      </c>
      <c r="L1199" s="4"/>
      <c r="M1199" s="4"/>
      <c r="Q1199" s="5"/>
      <c r="S1199"/>
      <c r="Y1199" s="3"/>
      <c r="AA1199" s="4"/>
      <c r="AU1199" s="7"/>
      <c r="BM1199" s="7"/>
      <c r="BN1199" s="75" t="str">
        <f t="shared" si="212"/>
        <v/>
      </c>
      <c r="BO1199" s="75" t="str">
        <f t="shared" si="213"/>
        <v/>
      </c>
      <c r="BT1199" s="5"/>
      <c r="BW1199" s="5"/>
      <c r="BX1199" s="5"/>
      <c r="BY1199" s="5"/>
      <c r="BZ1199" s="5"/>
      <c r="CA1199" s="5"/>
      <c r="CB1199" s="14"/>
      <c r="CC1199" s="25"/>
      <c r="DG1199" s="5" t="e">
        <f>IF(REPORTE!AH$2="si",IF(C1199=VALUE(REPORTE!C$22),IF(SUM(DG1200:DG$1993),CONCATENATE(INT(B1199),", "),INT(B1199)),""),IF(C1199=VALUE(REPORTE!C$21),IF(SUM(DG1200:DG$1993),CONCATENATE(INT(B1199),", "),INT(B1199)),""))</f>
        <v>#VALUE!</v>
      </c>
      <c r="DK1199" s="5"/>
      <c r="DL1199" s="5"/>
      <c r="DM1199" s="5"/>
      <c r="DN1199" s="5"/>
    </row>
    <row r="1200" spans="1:118" x14ac:dyDescent="0.25">
      <c r="A1200" s="4" t="str">
        <f t="shared" si="211"/>
        <v/>
      </c>
      <c r="B1200" s="3"/>
      <c r="D1200" s="1"/>
      <c r="H1200" s="5" t="str">
        <f>IF(F1200="","",IFERROR(CONCATENATE("PEUA",VLOOKUP(ESTADO,REPORTE!AV$2:AW$33,2,0),DIDTRITO_FORM,CADER_FORM,IFERROR(INDEX(BS:BS,MATCH(DAY(F1200),BR:BR,0),1),DAY(F1200)),IFERROR(INDEX(BS:BS,MATCH(MONTH(F1200),BR:BR,0),1),MONTH(F1200)),YEAR(F1200),G1200),""))</f>
        <v/>
      </c>
      <c r="L1200" s="4"/>
      <c r="M1200" s="4"/>
      <c r="Q1200" s="5"/>
      <c r="S1200"/>
      <c r="Y1200" s="3"/>
      <c r="AA1200" s="4"/>
      <c r="AU1200" s="7"/>
      <c r="BM1200" s="7"/>
      <c r="BN1200" s="75" t="str">
        <f t="shared" si="212"/>
        <v/>
      </c>
      <c r="BO1200" s="75" t="str">
        <f t="shared" si="213"/>
        <v/>
      </c>
      <c r="BT1200" s="5"/>
      <c r="BW1200" s="5"/>
      <c r="BX1200" s="5"/>
      <c r="BY1200" s="5"/>
      <c r="BZ1200" s="5"/>
      <c r="CA1200" s="5"/>
      <c r="CB1200" s="14"/>
      <c r="CC1200" s="25"/>
      <c r="DG1200" s="5" t="e">
        <f>IF(REPORTE!AH$2="si",IF(C1200=VALUE(REPORTE!C$22),IF(SUM(DG1201:DG$1993),CONCATENATE(INT(B1200),", "),INT(B1200)),""),IF(C1200=VALUE(REPORTE!C$21),IF(SUM(DG1201:DG$1993),CONCATENATE(INT(B1200),", "),INT(B1200)),""))</f>
        <v>#VALUE!</v>
      </c>
      <c r="DK1200" s="5"/>
      <c r="DL1200" s="5"/>
      <c r="DM1200" s="5"/>
      <c r="DN1200" s="5"/>
    </row>
    <row r="1201" spans="1:118" x14ac:dyDescent="0.25">
      <c r="A1201" s="4" t="str">
        <f t="shared" si="211"/>
        <v/>
      </c>
      <c r="B1201" s="3"/>
      <c r="D1201" s="1"/>
      <c r="H1201" s="5" t="str">
        <f>IF(F1201="","",IFERROR(CONCATENATE("PEUA",VLOOKUP(ESTADO,REPORTE!AV$2:AW$33,2,0),DIDTRITO_FORM,CADER_FORM,IFERROR(INDEX(BS:BS,MATCH(DAY(F1201),BR:BR,0),1),DAY(F1201)),IFERROR(INDEX(BS:BS,MATCH(MONTH(F1201),BR:BR,0),1),MONTH(F1201)),YEAR(F1201),G1201),""))</f>
        <v/>
      </c>
      <c r="L1201" s="4"/>
      <c r="M1201" s="4"/>
      <c r="Q1201" s="5"/>
      <c r="S1201"/>
      <c r="Y1201" s="3"/>
      <c r="AA1201" s="4"/>
      <c r="AU1201" s="7"/>
      <c r="BM1201" s="7"/>
      <c r="BN1201" s="75" t="str">
        <f t="shared" si="212"/>
        <v/>
      </c>
      <c r="BO1201" s="75" t="str">
        <f t="shared" si="213"/>
        <v/>
      </c>
      <c r="BT1201" s="5"/>
      <c r="BW1201" s="5"/>
      <c r="BX1201" s="5"/>
      <c r="BY1201" s="5"/>
      <c r="BZ1201" s="5"/>
      <c r="CA1201" s="5"/>
      <c r="CB1201" s="14"/>
      <c r="CC1201" s="25"/>
      <c r="DG1201" s="5" t="e">
        <f>IF(REPORTE!AH$2="si",IF(C1201=VALUE(REPORTE!C$22),IF(SUM(DG1202:DG$1993),CONCATENATE(INT(B1201),", "),INT(B1201)),""),IF(C1201=VALUE(REPORTE!C$21),IF(SUM(DG1202:DG$1993),CONCATENATE(INT(B1201),", "),INT(B1201)),""))</f>
        <v>#VALUE!</v>
      </c>
      <c r="DK1201" s="5"/>
      <c r="DL1201" s="5"/>
      <c r="DM1201" s="5"/>
      <c r="DN1201" s="5"/>
    </row>
    <row r="1202" spans="1:118" x14ac:dyDescent="0.25">
      <c r="A1202" s="4" t="str">
        <f t="shared" si="211"/>
        <v/>
      </c>
      <c r="B1202" s="3"/>
      <c r="D1202" s="1"/>
      <c r="H1202" s="5" t="str">
        <f>IF(F1202="","",IFERROR(CONCATENATE("PEUA",VLOOKUP(ESTADO,REPORTE!AV$2:AW$33,2,0),DIDTRITO_FORM,CADER_FORM,IFERROR(INDEX(BS:BS,MATCH(DAY(F1202),BR:BR,0),1),DAY(F1202)),IFERROR(INDEX(BS:BS,MATCH(MONTH(F1202),BR:BR,0),1),MONTH(F1202)),YEAR(F1202),G1202),""))</f>
        <v/>
      </c>
      <c r="L1202" s="4"/>
      <c r="M1202" s="4"/>
      <c r="Q1202" s="5"/>
      <c r="S1202"/>
      <c r="Y1202" s="3"/>
      <c r="AA1202" s="4"/>
      <c r="AU1202" s="7"/>
      <c r="BM1202" s="7"/>
      <c r="BN1202" s="75" t="str">
        <f t="shared" si="212"/>
        <v/>
      </c>
      <c r="BO1202" s="75" t="str">
        <f t="shared" si="213"/>
        <v/>
      </c>
      <c r="BT1202" s="5"/>
      <c r="BW1202" s="5"/>
      <c r="BX1202" s="5"/>
      <c r="BY1202" s="5"/>
      <c r="BZ1202" s="5"/>
      <c r="CA1202" s="5"/>
      <c r="CB1202" s="14"/>
      <c r="CC1202" s="25"/>
      <c r="DG1202" s="5" t="e">
        <f>IF(REPORTE!AH$2="si",IF(C1202=VALUE(REPORTE!C$22),IF(SUM(DG1203:DG$1993),CONCATENATE(INT(B1202),", "),INT(B1202)),""),IF(C1202=VALUE(REPORTE!C$21),IF(SUM(DG1203:DG$1993),CONCATENATE(INT(B1202),", "),INT(B1202)),""))</f>
        <v>#VALUE!</v>
      </c>
      <c r="DK1202" s="5"/>
      <c r="DL1202" s="5"/>
      <c r="DM1202" s="5"/>
      <c r="DN1202" s="5"/>
    </row>
    <row r="1203" spans="1:118" x14ac:dyDescent="0.25">
      <c r="A1203" s="4" t="str">
        <f t="shared" si="211"/>
        <v/>
      </c>
      <c r="B1203" s="3"/>
      <c r="D1203" s="1"/>
      <c r="H1203" s="5" t="str">
        <f>IF(F1203="","",IFERROR(CONCATENATE("PEUA",VLOOKUP(ESTADO,REPORTE!AV$2:AW$33,2,0),DIDTRITO_FORM,CADER_FORM,IFERROR(INDEX(BS:BS,MATCH(DAY(F1203),BR:BR,0),1),DAY(F1203)),IFERROR(INDEX(BS:BS,MATCH(MONTH(F1203),BR:BR,0),1),MONTH(F1203)),YEAR(F1203),G1203),""))</f>
        <v/>
      </c>
      <c r="L1203" s="4"/>
      <c r="M1203" s="4"/>
      <c r="Q1203" s="5"/>
      <c r="S1203"/>
      <c r="Y1203" s="3"/>
      <c r="AA1203" s="4"/>
      <c r="AU1203" s="7"/>
      <c r="BM1203" s="7"/>
      <c r="BN1203" s="75" t="str">
        <f t="shared" si="212"/>
        <v/>
      </c>
      <c r="BO1203" s="75" t="str">
        <f t="shared" si="213"/>
        <v/>
      </c>
      <c r="BT1203" s="5"/>
      <c r="BW1203" s="5"/>
      <c r="BX1203" s="5"/>
      <c r="BY1203" s="5"/>
      <c r="BZ1203" s="5"/>
      <c r="CA1203" s="5"/>
      <c r="CB1203" s="14"/>
      <c r="CC1203" s="25"/>
      <c r="DG1203" s="5" t="e">
        <f>IF(REPORTE!AH$2="si",IF(C1203=VALUE(REPORTE!C$22),IF(SUM(DG1204:DG$1993),CONCATENATE(INT(B1203),", "),INT(B1203)),""),IF(C1203=VALUE(REPORTE!C$21),IF(SUM(DG1204:DG$1993),CONCATENATE(INT(B1203),", "),INT(B1203)),""))</f>
        <v>#VALUE!</v>
      </c>
      <c r="DK1203" s="5"/>
      <c r="DL1203" s="5"/>
      <c r="DM1203" s="5"/>
      <c r="DN1203" s="5"/>
    </row>
    <row r="1204" spans="1:118" x14ac:dyDescent="0.25">
      <c r="A1204" s="4" t="str">
        <f t="shared" si="211"/>
        <v/>
      </c>
      <c r="B1204" s="3"/>
      <c r="D1204" s="1"/>
      <c r="H1204" s="5" t="str">
        <f>IF(F1204="","",IFERROR(CONCATENATE("PEUA",VLOOKUP(ESTADO,REPORTE!AV$2:AW$33,2,0),DIDTRITO_FORM,CADER_FORM,IFERROR(INDEX(BS:BS,MATCH(DAY(F1204),BR:BR,0),1),DAY(F1204)),IFERROR(INDEX(BS:BS,MATCH(MONTH(F1204),BR:BR,0),1),MONTH(F1204)),YEAR(F1204),G1204),""))</f>
        <v/>
      </c>
      <c r="L1204" s="4"/>
      <c r="M1204" s="4"/>
      <c r="Q1204" s="5"/>
      <c r="S1204"/>
      <c r="Y1204" s="3"/>
      <c r="AA1204" s="4"/>
      <c r="AU1204" s="7"/>
      <c r="BM1204" s="7"/>
      <c r="BN1204" s="75" t="str">
        <f t="shared" si="212"/>
        <v/>
      </c>
      <c r="BO1204" s="75" t="str">
        <f t="shared" si="213"/>
        <v/>
      </c>
      <c r="BT1204" s="5"/>
      <c r="BW1204" s="5"/>
      <c r="BX1204" s="5"/>
      <c r="BY1204" s="5"/>
      <c r="BZ1204" s="5"/>
      <c r="CA1204" s="5"/>
      <c r="CB1204" s="14"/>
      <c r="CC1204" s="25"/>
      <c r="DG1204" s="5" t="e">
        <f>IF(REPORTE!AH$2="si",IF(C1204=VALUE(REPORTE!C$22),IF(SUM(DG1205:DG$1993),CONCATENATE(INT(B1204),", "),INT(B1204)),""),IF(C1204=VALUE(REPORTE!C$21),IF(SUM(DG1205:DG$1993),CONCATENATE(INT(B1204),", "),INT(B1204)),""))</f>
        <v>#VALUE!</v>
      </c>
      <c r="DK1204" s="5"/>
      <c r="DL1204" s="5"/>
      <c r="DM1204" s="5"/>
      <c r="DN1204" s="5"/>
    </row>
    <row r="1205" spans="1:118" x14ac:dyDescent="0.25">
      <c r="A1205" s="4" t="str">
        <f t="shared" si="211"/>
        <v/>
      </c>
      <c r="B1205" s="3"/>
      <c r="D1205" s="1"/>
      <c r="H1205" s="5" t="str">
        <f>IF(F1205="","",IFERROR(CONCATENATE("PEUA",VLOOKUP(ESTADO,REPORTE!AV$2:AW$33,2,0),DIDTRITO_FORM,CADER_FORM,IFERROR(INDEX(BS:BS,MATCH(DAY(F1205),BR:BR,0),1),DAY(F1205)),IFERROR(INDEX(BS:BS,MATCH(MONTH(F1205),BR:BR,0),1),MONTH(F1205)),YEAR(F1205),G1205),""))</f>
        <v/>
      </c>
      <c r="L1205" s="4"/>
      <c r="M1205" s="4"/>
      <c r="Q1205" s="5"/>
      <c r="S1205"/>
      <c r="Y1205" s="3"/>
      <c r="AA1205" s="4"/>
      <c r="AU1205" s="7"/>
      <c r="BM1205" s="7"/>
      <c r="BN1205" s="75" t="str">
        <f t="shared" si="212"/>
        <v/>
      </c>
      <c r="BO1205" s="75" t="str">
        <f t="shared" si="213"/>
        <v/>
      </c>
      <c r="BT1205" s="5"/>
      <c r="BW1205" s="5"/>
      <c r="BX1205" s="5"/>
      <c r="BY1205" s="5"/>
      <c r="BZ1205" s="5"/>
      <c r="CA1205" s="5"/>
      <c r="CB1205" s="14"/>
      <c r="CC1205" s="25"/>
      <c r="DG1205" s="5" t="e">
        <f>IF(REPORTE!AH$2="si",IF(C1205=VALUE(REPORTE!C$22),IF(SUM(DG1206:DG$1993),CONCATENATE(INT(B1205),", "),INT(B1205)),""),IF(C1205=VALUE(REPORTE!C$21),IF(SUM(DG1206:DG$1993),CONCATENATE(INT(B1205),", "),INT(B1205)),""))</f>
        <v>#VALUE!</v>
      </c>
      <c r="DK1205" s="5"/>
      <c r="DL1205" s="5"/>
      <c r="DM1205" s="5"/>
      <c r="DN1205" s="5"/>
    </row>
    <row r="1206" spans="1:118" x14ac:dyDescent="0.25">
      <c r="A1206" s="4" t="str">
        <f t="shared" si="211"/>
        <v/>
      </c>
      <c r="B1206" s="3"/>
      <c r="D1206" s="1"/>
      <c r="H1206" s="5" t="str">
        <f>IF(F1206="","",IFERROR(CONCATENATE("PEUA",VLOOKUP(ESTADO,REPORTE!AV$2:AW$33,2,0),DIDTRITO_FORM,CADER_FORM,IFERROR(INDEX(BS:BS,MATCH(DAY(F1206),BR:BR,0),1),DAY(F1206)),IFERROR(INDEX(BS:BS,MATCH(MONTH(F1206),BR:BR,0),1),MONTH(F1206)),YEAR(F1206),G1206),""))</f>
        <v/>
      </c>
      <c r="L1206" s="4"/>
      <c r="M1206" s="4"/>
      <c r="Q1206" s="5"/>
      <c r="S1206"/>
      <c r="Y1206" s="3"/>
      <c r="AA1206" s="4"/>
      <c r="AU1206" s="7"/>
      <c r="BM1206" s="7"/>
      <c r="BN1206" s="75" t="str">
        <f t="shared" si="212"/>
        <v/>
      </c>
      <c r="BO1206" s="75" t="str">
        <f t="shared" si="213"/>
        <v/>
      </c>
      <c r="BT1206" s="5"/>
      <c r="BW1206" s="5"/>
      <c r="BX1206" s="5"/>
      <c r="BY1206" s="5"/>
      <c r="BZ1206" s="5"/>
      <c r="CA1206" s="5"/>
      <c r="CB1206" s="14"/>
      <c r="CC1206" s="25"/>
      <c r="DG1206" s="5" t="e">
        <f>IF(REPORTE!AH$2="si",IF(C1206=VALUE(REPORTE!C$22),IF(SUM(DG1207:DG$1993),CONCATENATE(INT(B1206),", "),INT(B1206)),""),IF(C1206=VALUE(REPORTE!C$21),IF(SUM(DG1207:DG$1993),CONCATENATE(INT(B1206),", "),INT(B1206)),""))</f>
        <v>#VALUE!</v>
      </c>
      <c r="DK1206" s="5"/>
      <c r="DL1206" s="5"/>
      <c r="DM1206" s="5"/>
      <c r="DN1206" s="5"/>
    </row>
    <row r="1207" spans="1:118" x14ac:dyDescent="0.25">
      <c r="A1207" s="4" t="str">
        <f t="shared" si="211"/>
        <v/>
      </c>
      <c r="B1207" s="3"/>
      <c r="D1207" s="1"/>
      <c r="H1207" s="5" t="str">
        <f>IF(F1207="","",IFERROR(CONCATENATE("PEUA",VLOOKUP(ESTADO,REPORTE!AV$2:AW$33,2,0),DIDTRITO_FORM,CADER_FORM,IFERROR(INDEX(BS:BS,MATCH(DAY(F1207),BR:BR,0),1),DAY(F1207)),IFERROR(INDEX(BS:BS,MATCH(MONTH(F1207),BR:BR,0),1),MONTH(F1207)),YEAR(F1207),G1207),""))</f>
        <v/>
      </c>
      <c r="L1207" s="4"/>
      <c r="M1207" s="4"/>
      <c r="Q1207" s="5"/>
      <c r="S1207"/>
      <c r="Y1207" s="3"/>
      <c r="AA1207" s="4"/>
      <c r="AU1207" s="7"/>
      <c r="BM1207" s="7"/>
      <c r="BN1207" s="75" t="str">
        <f t="shared" si="212"/>
        <v/>
      </c>
      <c r="BO1207" s="75" t="str">
        <f t="shared" si="213"/>
        <v/>
      </c>
      <c r="BT1207" s="5"/>
      <c r="BW1207" s="5"/>
      <c r="BX1207" s="5"/>
      <c r="BY1207" s="5"/>
      <c r="BZ1207" s="5"/>
      <c r="CA1207" s="5"/>
      <c r="CB1207" s="14"/>
      <c r="CC1207" s="25"/>
      <c r="DG1207" s="5" t="e">
        <f>IF(REPORTE!AH$2="si",IF(C1207=VALUE(REPORTE!C$22),IF(SUM(DG1208:DG$1993),CONCATENATE(INT(B1207),", "),INT(B1207)),""),IF(C1207=VALUE(REPORTE!C$21),IF(SUM(DG1208:DG$1993),CONCATENATE(INT(B1207),", "),INT(B1207)),""))</f>
        <v>#VALUE!</v>
      </c>
      <c r="DK1207" s="5"/>
      <c r="DL1207" s="5"/>
      <c r="DM1207" s="5"/>
      <c r="DN1207" s="5"/>
    </row>
    <row r="1208" spans="1:118" x14ac:dyDescent="0.25">
      <c r="A1208" s="4" t="str">
        <f t="shared" si="211"/>
        <v/>
      </c>
      <c r="B1208" s="3"/>
      <c r="D1208" s="1"/>
      <c r="H1208" s="5" t="str">
        <f>IF(F1208="","",IFERROR(CONCATENATE("PEUA",VLOOKUP(ESTADO,REPORTE!AV$2:AW$33,2,0),DIDTRITO_FORM,CADER_FORM,IFERROR(INDEX(BS:BS,MATCH(DAY(F1208),BR:BR,0),1),DAY(F1208)),IFERROR(INDEX(BS:BS,MATCH(MONTH(F1208),BR:BR,0),1),MONTH(F1208)),YEAR(F1208),G1208),""))</f>
        <v/>
      </c>
      <c r="L1208" s="4"/>
      <c r="M1208" s="4"/>
      <c r="Q1208" s="5"/>
      <c r="S1208"/>
      <c r="Y1208" s="3"/>
      <c r="AA1208" s="4"/>
      <c r="AU1208" s="7"/>
      <c r="BM1208" s="7"/>
      <c r="BN1208" s="75" t="str">
        <f t="shared" si="212"/>
        <v/>
      </c>
      <c r="BO1208" s="75" t="str">
        <f t="shared" si="213"/>
        <v/>
      </c>
      <c r="BT1208" s="5"/>
      <c r="BW1208" s="5"/>
      <c r="BX1208" s="5"/>
      <c r="BY1208" s="5"/>
      <c r="BZ1208" s="5"/>
      <c r="CA1208" s="5"/>
      <c r="CB1208" s="14"/>
      <c r="CC1208" s="25"/>
      <c r="DG1208" s="5" t="e">
        <f>IF(REPORTE!AH$2="si",IF(C1208=VALUE(REPORTE!C$22),IF(SUM(DG1209:DG$1993),CONCATENATE(INT(B1208),", "),INT(B1208)),""),IF(C1208=VALUE(REPORTE!C$21),IF(SUM(DG1209:DG$1993),CONCATENATE(INT(B1208),", "),INT(B1208)),""))</f>
        <v>#VALUE!</v>
      </c>
      <c r="DK1208" s="5"/>
      <c r="DL1208" s="5"/>
      <c r="DM1208" s="5"/>
      <c r="DN1208" s="5"/>
    </row>
    <row r="1209" spans="1:118" x14ac:dyDescent="0.25">
      <c r="A1209" s="4" t="str">
        <f t="shared" si="211"/>
        <v/>
      </c>
      <c r="B1209" s="3"/>
      <c r="D1209" s="1"/>
      <c r="H1209" s="5" t="str">
        <f>IF(F1209="","",IFERROR(CONCATENATE("PEUA",VLOOKUP(ESTADO,REPORTE!AV$2:AW$33,2,0),DIDTRITO_FORM,CADER_FORM,IFERROR(INDEX(BS:BS,MATCH(DAY(F1209),BR:BR,0),1),DAY(F1209)),IFERROR(INDEX(BS:BS,MATCH(MONTH(F1209),BR:BR,0),1),MONTH(F1209)),YEAR(F1209),G1209),""))</f>
        <v/>
      </c>
      <c r="L1209" s="4"/>
      <c r="M1209" s="4"/>
      <c r="Q1209" s="5"/>
      <c r="S1209"/>
      <c r="Y1209" s="3"/>
      <c r="AA1209" s="4"/>
      <c r="AU1209" s="7"/>
      <c r="BM1209" s="7"/>
      <c r="BN1209" s="75" t="str">
        <f t="shared" si="212"/>
        <v/>
      </c>
      <c r="BO1209" s="75" t="str">
        <f t="shared" si="213"/>
        <v/>
      </c>
      <c r="BT1209" s="5"/>
      <c r="BW1209" s="5"/>
      <c r="BX1209" s="5"/>
      <c r="BY1209" s="5"/>
      <c r="BZ1209" s="5"/>
      <c r="CA1209" s="5"/>
      <c r="CB1209" s="14"/>
      <c r="CC1209" s="25"/>
      <c r="DG1209" s="5" t="e">
        <f>IF(REPORTE!AH$2="si",IF(C1209=VALUE(REPORTE!C$22),IF(SUM(DG1210:DG$1993),CONCATENATE(INT(B1209),", "),INT(B1209)),""),IF(C1209=VALUE(REPORTE!C$21),IF(SUM(DG1210:DG$1993),CONCATENATE(INT(B1209),", "),INT(B1209)),""))</f>
        <v>#VALUE!</v>
      </c>
      <c r="DK1209" s="5"/>
      <c r="DL1209" s="5"/>
      <c r="DM1209" s="5"/>
      <c r="DN1209" s="5"/>
    </row>
    <row r="1210" spans="1:118" x14ac:dyDescent="0.25">
      <c r="A1210" s="4" t="str">
        <f t="shared" si="211"/>
        <v/>
      </c>
      <c r="B1210" s="3"/>
      <c r="D1210" s="1"/>
      <c r="H1210" s="5" t="str">
        <f>IF(F1210="","",IFERROR(CONCATENATE("PEUA",VLOOKUP(ESTADO,REPORTE!AV$2:AW$33,2,0),DIDTRITO_FORM,CADER_FORM,IFERROR(INDEX(BS:BS,MATCH(DAY(F1210),BR:BR,0),1),DAY(F1210)),IFERROR(INDEX(BS:BS,MATCH(MONTH(F1210),BR:BR,0),1),MONTH(F1210)),YEAR(F1210),G1210),""))</f>
        <v/>
      </c>
      <c r="L1210" s="4"/>
      <c r="M1210" s="4"/>
      <c r="Q1210" s="5"/>
      <c r="S1210"/>
      <c r="Y1210" s="3"/>
      <c r="AA1210" s="4"/>
      <c r="AU1210" s="7"/>
      <c r="BM1210" s="7"/>
      <c r="BN1210" s="75" t="str">
        <f t="shared" si="212"/>
        <v/>
      </c>
      <c r="BO1210" s="75" t="str">
        <f t="shared" si="213"/>
        <v/>
      </c>
      <c r="BT1210" s="5"/>
      <c r="BW1210" s="5"/>
      <c r="BX1210" s="5"/>
      <c r="BY1210" s="5"/>
      <c r="BZ1210" s="5"/>
      <c r="CA1210" s="5"/>
      <c r="CB1210" s="14"/>
      <c r="CC1210" s="25"/>
      <c r="DG1210" s="5" t="e">
        <f>IF(REPORTE!AH$2="si",IF(C1210=VALUE(REPORTE!C$22),IF(SUM(DG1211:DG$1993),CONCATENATE(INT(B1210),", "),INT(B1210)),""),IF(C1210=VALUE(REPORTE!C$21),IF(SUM(DG1211:DG$1993),CONCATENATE(INT(B1210),", "),INT(B1210)),""))</f>
        <v>#VALUE!</v>
      </c>
      <c r="DK1210" s="5"/>
      <c r="DL1210" s="5"/>
      <c r="DM1210" s="5"/>
      <c r="DN1210" s="5"/>
    </row>
    <row r="1211" spans="1:118" x14ac:dyDescent="0.25">
      <c r="A1211" s="4" t="str">
        <f t="shared" si="211"/>
        <v/>
      </c>
      <c r="B1211" s="3"/>
      <c r="D1211" s="1"/>
      <c r="H1211" s="5" t="str">
        <f>IF(F1211="","",IFERROR(CONCATENATE("PEUA",VLOOKUP(ESTADO,REPORTE!AV$2:AW$33,2,0),DIDTRITO_FORM,CADER_FORM,IFERROR(INDEX(BS:BS,MATCH(DAY(F1211),BR:BR,0),1),DAY(F1211)),IFERROR(INDEX(BS:BS,MATCH(MONTH(F1211),BR:BR,0),1),MONTH(F1211)),YEAR(F1211),G1211),""))</f>
        <v/>
      </c>
      <c r="L1211" s="4"/>
      <c r="M1211" s="4"/>
      <c r="Q1211" s="5"/>
      <c r="S1211"/>
      <c r="Y1211" s="3"/>
      <c r="AA1211" s="4"/>
      <c r="AU1211" s="7"/>
      <c r="BM1211" s="7"/>
      <c r="BN1211" s="75" t="str">
        <f t="shared" si="212"/>
        <v/>
      </c>
      <c r="BO1211" s="75" t="str">
        <f t="shared" si="213"/>
        <v/>
      </c>
      <c r="BT1211" s="5"/>
      <c r="BW1211" s="5"/>
      <c r="BX1211" s="5"/>
      <c r="BY1211" s="5"/>
      <c r="BZ1211" s="5"/>
      <c r="CA1211" s="5"/>
      <c r="CB1211" s="14"/>
      <c r="CC1211" s="25"/>
      <c r="DG1211" s="5" t="e">
        <f>IF(REPORTE!AH$2="si",IF(C1211=VALUE(REPORTE!C$22),IF(SUM(DG1212:DG$1993),CONCATENATE(INT(B1211),", "),INT(B1211)),""),IF(C1211=VALUE(REPORTE!C$21),IF(SUM(DG1212:DG$1993),CONCATENATE(INT(B1211),", "),INT(B1211)),""))</f>
        <v>#VALUE!</v>
      </c>
      <c r="DK1211" s="5"/>
      <c r="DL1211" s="5"/>
      <c r="DM1211" s="5"/>
      <c r="DN1211" s="5"/>
    </row>
    <row r="1212" spans="1:118" x14ac:dyDescent="0.25">
      <c r="A1212" s="4" t="str">
        <f t="shared" si="211"/>
        <v/>
      </c>
      <c r="B1212" s="3"/>
      <c r="D1212" s="1"/>
      <c r="H1212" s="5" t="str">
        <f>IF(F1212="","",IFERROR(CONCATENATE("PEUA",VLOOKUP(ESTADO,REPORTE!AV$2:AW$33,2,0),DIDTRITO_FORM,CADER_FORM,IFERROR(INDEX(BS:BS,MATCH(DAY(F1212),BR:BR,0),1),DAY(F1212)),IFERROR(INDEX(BS:BS,MATCH(MONTH(F1212),BR:BR,0),1),MONTH(F1212)),YEAR(F1212),G1212),""))</f>
        <v/>
      </c>
      <c r="L1212" s="4"/>
      <c r="M1212" s="4"/>
      <c r="Q1212" s="5"/>
      <c r="S1212"/>
      <c r="Y1212" s="3"/>
      <c r="AA1212" s="4"/>
      <c r="AU1212" s="7"/>
      <c r="BM1212" s="7"/>
      <c r="BN1212" s="75" t="str">
        <f t="shared" si="212"/>
        <v/>
      </c>
      <c r="BO1212" s="75" t="str">
        <f t="shared" si="213"/>
        <v/>
      </c>
      <c r="BT1212" s="5"/>
      <c r="BW1212" s="5"/>
      <c r="BX1212" s="5"/>
      <c r="BY1212" s="5"/>
      <c r="BZ1212" s="5"/>
      <c r="CA1212" s="5"/>
      <c r="CB1212" s="14"/>
      <c r="CC1212" s="25"/>
      <c r="DG1212" s="5" t="e">
        <f>IF(REPORTE!AH$2="si",IF(C1212=VALUE(REPORTE!C$22),IF(SUM(DG1213:DG$1993),CONCATENATE(INT(B1212),", "),INT(B1212)),""),IF(C1212=VALUE(REPORTE!C$21),IF(SUM(DG1213:DG$1993),CONCATENATE(INT(B1212),", "),INT(B1212)),""))</f>
        <v>#VALUE!</v>
      </c>
      <c r="DK1212" s="5"/>
      <c r="DL1212" s="5"/>
      <c r="DM1212" s="5"/>
      <c r="DN1212" s="5"/>
    </row>
    <row r="1213" spans="1:118" x14ac:dyDescent="0.25">
      <c r="A1213" s="4" t="str">
        <f t="shared" si="211"/>
        <v/>
      </c>
      <c r="B1213" s="3"/>
      <c r="D1213" s="1"/>
      <c r="H1213" s="5" t="str">
        <f>IF(F1213="","",IFERROR(CONCATENATE("PEUA",VLOOKUP(ESTADO,REPORTE!AV$2:AW$33,2,0),DIDTRITO_FORM,CADER_FORM,IFERROR(INDEX(BS:BS,MATCH(DAY(F1213),BR:BR,0),1),DAY(F1213)),IFERROR(INDEX(BS:BS,MATCH(MONTH(F1213),BR:BR,0),1),MONTH(F1213)),YEAR(F1213),G1213),""))</f>
        <v/>
      </c>
      <c r="L1213" s="4"/>
      <c r="M1213" s="4"/>
      <c r="Q1213" s="5"/>
      <c r="S1213"/>
      <c r="Y1213" s="3"/>
      <c r="AA1213" s="4"/>
      <c r="AU1213" s="7"/>
      <c r="BM1213" s="7"/>
      <c r="BN1213" s="75" t="str">
        <f t="shared" si="212"/>
        <v/>
      </c>
      <c r="BO1213" s="75" t="str">
        <f t="shared" si="213"/>
        <v/>
      </c>
      <c r="BT1213" s="5"/>
      <c r="BW1213" s="5"/>
      <c r="BX1213" s="5"/>
      <c r="BY1213" s="5"/>
      <c r="BZ1213" s="5"/>
      <c r="CA1213" s="5"/>
      <c r="CB1213" s="14"/>
      <c r="CC1213" s="25"/>
      <c r="DG1213" s="5" t="e">
        <f>IF(REPORTE!AH$2="si",IF(C1213=VALUE(REPORTE!C$22),IF(SUM(DG1214:DG$1993),CONCATENATE(INT(B1213),", "),INT(B1213)),""),IF(C1213=VALUE(REPORTE!C$21),IF(SUM(DG1214:DG$1993),CONCATENATE(INT(B1213),", "),INT(B1213)),""))</f>
        <v>#VALUE!</v>
      </c>
      <c r="DK1213" s="5"/>
      <c r="DL1213" s="5"/>
      <c r="DM1213" s="5"/>
      <c r="DN1213" s="5"/>
    </row>
    <row r="1214" spans="1:118" x14ac:dyDescent="0.25">
      <c r="A1214" s="4" t="str">
        <f t="shared" si="211"/>
        <v/>
      </c>
      <c r="B1214" s="3"/>
      <c r="D1214" s="1"/>
      <c r="H1214" s="5" t="str">
        <f>IF(F1214="","",IFERROR(CONCATENATE("PEUA",VLOOKUP(ESTADO,REPORTE!AV$2:AW$33,2,0),DIDTRITO_FORM,CADER_FORM,IFERROR(INDEX(BS:BS,MATCH(DAY(F1214),BR:BR,0),1),DAY(F1214)),IFERROR(INDEX(BS:BS,MATCH(MONTH(F1214),BR:BR,0),1),MONTH(F1214)),YEAR(F1214),G1214),""))</f>
        <v/>
      </c>
      <c r="L1214" s="4"/>
      <c r="M1214" s="4"/>
      <c r="Q1214" s="5"/>
      <c r="S1214"/>
      <c r="Y1214" s="3"/>
      <c r="AA1214" s="4"/>
      <c r="AU1214" s="7"/>
      <c r="BM1214" s="7"/>
      <c r="BN1214" s="75" t="str">
        <f t="shared" si="212"/>
        <v/>
      </c>
      <c r="BO1214" s="75" t="str">
        <f t="shared" si="213"/>
        <v/>
      </c>
      <c r="BT1214" s="5"/>
      <c r="BW1214" s="5"/>
      <c r="BX1214" s="5"/>
      <c r="BY1214" s="5"/>
      <c r="BZ1214" s="5"/>
      <c r="CA1214" s="5"/>
      <c r="CB1214" s="14"/>
      <c r="CC1214" s="25"/>
      <c r="DG1214" s="5" t="e">
        <f>IF(REPORTE!AH$2="si",IF(C1214=VALUE(REPORTE!C$22),IF(SUM(DG1215:DG$1993),CONCATENATE(INT(B1214),", "),INT(B1214)),""),IF(C1214=VALUE(REPORTE!C$21),IF(SUM(DG1215:DG$1993),CONCATENATE(INT(B1214),", "),INT(B1214)),""))</f>
        <v>#VALUE!</v>
      </c>
      <c r="DK1214" s="5"/>
      <c r="DL1214" s="5"/>
      <c r="DM1214" s="5"/>
      <c r="DN1214" s="5"/>
    </row>
    <row r="1215" spans="1:118" x14ac:dyDescent="0.25">
      <c r="A1215" s="4" t="str">
        <f t="shared" si="211"/>
        <v/>
      </c>
      <c r="B1215" s="3"/>
      <c r="D1215" s="1"/>
      <c r="H1215" s="5" t="str">
        <f>IF(F1215="","",IFERROR(CONCATENATE("PEUA",VLOOKUP(ESTADO,REPORTE!AV$2:AW$33,2,0),DIDTRITO_FORM,CADER_FORM,IFERROR(INDEX(BS:BS,MATCH(DAY(F1215),BR:BR,0),1),DAY(F1215)),IFERROR(INDEX(BS:BS,MATCH(MONTH(F1215),BR:BR,0),1),MONTH(F1215)),YEAR(F1215),G1215),""))</f>
        <v/>
      </c>
      <c r="L1215" s="4"/>
      <c r="M1215" s="4"/>
      <c r="Q1215" s="5"/>
      <c r="S1215"/>
      <c r="Y1215" s="3"/>
      <c r="AA1215" s="4"/>
      <c r="AU1215" s="7"/>
      <c r="BM1215" s="7"/>
      <c r="BN1215" s="75" t="str">
        <f t="shared" si="212"/>
        <v/>
      </c>
      <c r="BO1215" s="75" t="str">
        <f t="shared" si="213"/>
        <v/>
      </c>
      <c r="BT1215" s="5"/>
      <c r="BW1215" s="5"/>
      <c r="BX1215" s="5"/>
      <c r="BY1215" s="5"/>
      <c r="BZ1215" s="5"/>
      <c r="CA1215" s="5"/>
      <c r="CB1215" s="14"/>
      <c r="CC1215" s="25"/>
      <c r="DG1215" s="5" t="e">
        <f>IF(REPORTE!AH$2="si",IF(C1215=VALUE(REPORTE!C$22),IF(SUM(DG1216:DG$1993),CONCATENATE(INT(B1215),", "),INT(B1215)),""),IF(C1215=VALUE(REPORTE!C$21),IF(SUM(DG1216:DG$1993),CONCATENATE(INT(B1215),", "),INT(B1215)),""))</f>
        <v>#VALUE!</v>
      </c>
      <c r="DK1215" s="5"/>
      <c r="DL1215" s="5"/>
      <c r="DM1215" s="5"/>
      <c r="DN1215" s="5"/>
    </row>
    <row r="1216" spans="1:118" x14ac:dyDescent="0.25">
      <c r="A1216" s="4" t="str">
        <f t="shared" si="211"/>
        <v/>
      </c>
      <c r="B1216" s="3"/>
      <c r="D1216" s="1"/>
      <c r="H1216" s="5" t="str">
        <f>IF(F1216="","",IFERROR(CONCATENATE("PEUA",VLOOKUP(ESTADO,REPORTE!AV$2:AW$33,2,0),DIDTRITO_FORM,CADER_FORM,IFERROR(INDEX(BS:BS,MATCH(DAY(F1216),BR:BR,0),1),DAY(F1216)),IFERROR(INDEX(BS:BS,MATCH(MONTH(F1216),BR:BR,0),1),MONTH(F1216)),YEAR(F1216),G1216),""))</f>
        <v/>
      </c>
      <c r="L1216" s="4"/>
      <c r="M1216" s="4"/>
      <c r="Q1216" s="5"/>
      <c r="S1216"/>
      <c r="Y1216" s="3"/>
      <c r="AA1216" s="4"/>
      <c r="AU1216" s="7"/>
      <c r="BM1216" s="7"/>
      <c r="BN1216" s="75" t="str">
        <f t="shared" si="212"/>
        <v/>
      </c>
      <c r="BO1216" s="75" t="str">
        <f t="shared" si="213"/>
        <v/>
      </c>
      <c r="BT1216" s="5"/>
      <c r="BW1216" s="5"/>
      <c r="BX1216" s="5"/>
      <c r="BY1216" s="5"/>
      <c r="BZ1216" s="5"/>
      <c r="CA1216" s="5"/>
      <c r="CB1216" s="14"/>
      <c r="CC1216" s="25"/>
      <c r="DG1216" s="5" t="e">
        <f>IF(REPORTE!AH$2="si",IF(C1216=VALUE(REPORTE!C$22),IF(SUM(DG1217:DG$1993),CONCATENATE(INT(B1216),", "),INT(B1216)),""),IF(C1216=VALUE(REPORTE!C$21),IF(SUM(DG1217:DG$1993),CONCATENATE(INT(B1216),", "),INT(B1216)),""))</f>
        <v>#VALUE!</v>
      </c>
      <c r="DK1216" s="5"/>
      <c r="DL1216" s="5"/>
      <c r="DM1216" s="5"/>
      <c r="DN1216" s="5"/>
    </row>
    <row r="1217" spans="1:118" x14ac:dyDescent="0.25">
      <c r="A1217" s="4" t="str">
        <f t="shared" si="211"/>
        <v/>
      </c>
      <c r="B1217" s="3"/>
      <c r="D1217" s="1"/>
      <c r="H1217" s="5" t="str">
        <f>IF(F1217="","",IFERROR(CONCATENATE("PEUA",VLOOKUP(ESTADO,REPORTE!AV$2:AW$33,2,0),DIDTRITO_FORM,CADER_FORM,IFERROR(INDEX(BS:BS,MATCH(DAY(F1217),BR:BR,0),1),DAY(F1217)),IFERROR(INDEX(BS:BS,MATCH(MONTH(F1217),BR:BR,0),1),MONTH(F1217)),YEAR(F1217),G1217),""))</f>
        <v/>
      </c>
      <c r="L1217" s="4"/>
      <c r="M1217" s="4"/>
      <c r="Q1217" s="5"/>
      <c r="S1217"/>
      <c r="Y1217" s="3"/>
      <c r="AA1217" s="4"/>
      <c r="AU1217" s="7"/>
      <c r="BM1217" s="7"/>
      <c r="BN1217" s="75" t="str">
        <f t="shared" si="212"/>
        <v/>
      </c>
      <c r="BO1217" s="75" t="str">
        <f t="shared" si="213"/>
        <v/>
      </c>
      <c r="BT1217" s="5"/>
      <c r="BW1217" s="5"/>
      <c r="BX1217" s="5"/>
      <c r="BY1217" s="5"/>
      <c r="BZ1217" s="5"/>
      <c r="CA1217" s="5"/>
      <c r="CB1217" s="14"/>
      <c r="CC1217" s="25"/>
      <c r="DG1217" s="5" t="e">
        <f>IF(REPORTE!AH$2="si",IF(C1217=VALUE(REPORTE!C$22),IF(SUM(DG1218:DG$1993),CONCATENATE(INT(B1217),", "),INT(B1217)),""),IF(C1217=VALUE(REPORTE!C$21),IF(SUM(DG1218:DG$1993),CONCATENATE(INT(B1217),", "),INT(B1217)),""))</f>
        <v>#VALUE!</v>
      </c>
      <c r="DK1217" s="5"/>
      <c r="DL1217" s="5"/>
      <c r="DM1217" s="5"/>
      <c r="DN1217" s="5"/>
    </row>
    <row r="1218" spans="1:118" x14ac:dyDescent="0.25">
      <c r="A1218" s="4" t="str">
        <f t="shared" ref="A1218:A1281" si="214">IF(OR(BO1218="",BM1218="",BM1218="VENCIDO"),IF(B1218="","",IF(LEN(B1218)=1,"000"&amp;B1218,IF(LEN(B1218)=2,"00"&amp;B1218,IF(LEN(B1218)=3,"0"&amp;B1218,B1218)))),C1218)</f>
        <v/>
      </c>
      <c r="B1218" s="3"/>
      <c r="D1218" s="1"/>
      <c r="H1218" s="5" t="str">
        <f>IF(F1218="","",IFERROR(CONCATENATE("PEUA",VLOOKUP(ESTADO,REPORTE!AV$2:AW$33,2,0),DIDTRITO_FORM,CADER_FORM,IFERROR(INDEX(BS:BS,MATCH(DAY(F1218),BR:BR,0),1),DAY(F1218)),IFERROR(INDEX(BS:BS,MATCH(MONTH(F1218),BR:BR,0),1),MONTH(F1218)),YEAR(F1218),G1218),""))</f>
        <v/>
      </c>
      <c r="L1218" s="4"/>
      <c r="M1218" s="4"/>
      <c r="Q1218" s="5"/>
      <c r="S1218"/>
      <c r="Y1218" s="3"/>
      <c r="AA1218" s="4"/>
      <c r="AU1218" s="7"/>
      <c r="BM1218" s="7"/>
      <c r="BN1218" s="75" t="str">
        <f t="shared" ref="BN1218:BN1281" si="215">IFERROR(IF(BD1218=0,"",BD1218/6000),"")</f>
        <v/>
      </c>
      <c r="BO1218" s="75" t="str">
        <f t="shared" ref="BO1218:BO1281" si="216">IFERROR(IF(VALUE(AU1218)&gt;VALUE(APERTURA_VENTANILLA),"OK",""),"")</f>
        <v/>
      </c>
      <c r="BT1218" s="5"/>
      <c r="BW1218" s="5"/>
      <c r="BX1218" s="5"/>
      <c r="BY1218" s="5"/>
      <c r="BZ1218" s="5"/>
      <c r="CA1218" s="5"/>
      <c r="CB1218" s="14"/>
      <c r="CC1218" s="25"/>
      <c r="DG1218" s="5" t="e">
        <f>IF(REPORTE!AH$2="si",IF(C1218=VALUE(REPORTE!C$22),IF(SUM(DG1219:DG$1993),CONCATENATE(INT(B1218),", "),INT(B1218)),""),IF(C1218=VALUE(REPORTE!C$21),IF(SUM(DG1219:DG$1993),CONCATENATE(INT(B1218),", "),INT(B1218)),""))</f>
        <v>#VALUE!</v>
      </c>
      <c r="DK1218" s="5"/>
      <c r="DL1218" s="5"/>
      <c r="DM1218" s="5"/>
      <c r="DN1218" s="5"/>
    </row>
    <row r="1219" spans="1:118" x14ac:dyDescent="0.25">
      <c r="A1219" s="4" t="str">
        <f t="shared" si="214"/>
        <v/>
      </c>
      <c r="B1219" s="3"/>
      <c r="D1219" s="1"/>
      <c r="H1219" s="5" t="str">
        <f>IF(F1219="","",IFERROR(CONCATENATE("PEUA",VLOOKUP(ESTADO,REPORTE!AV$2:AW$33,2,0),DIDTRITO_FORM,CADER_FORM,IFERROR(INDEX(BS:BS,MATCH(DAY(F1219),BR:BR,0),1),DAY(F1219)),IFERROR(INDEX(BS:BS,MATCH(MONTH(F1219),BR:BR,0),1),MONTH(F1219)),YEAR(F1219),G1219),""))</f>
        <v/>
      </c>
      <c r="L1219" s="4"/>
      <c r="M1219" s="4"/>
      <c r="Q1219" s="5"/>
      <c r="S1219"/>
      <c r="Y1219" s="3"/>
      <c r="AA1219" s="4"/>
      <c r="AU1219" s="7"/>
      <c r="BM1219" s="7"/>
      <c r="BN1219" s="75" t="str">
        <f t="shared" si="215"/>
        <v/>
      </c>
      <c r="BO1219" s="75" t="str">
        <f t="shared" si="216"/>
        <v/>
      </c>
      <c r="BT1219" s="5"/>
      <c r="BW1219" s="5"/>
      <c r="BX1219" s="5"/>
      <c r="BY1219" s="5"/>
      <c r="BZ1219" s="5"/>
      <c r="CA1219" s="5"/>
      <c r="CB1219" s="14"/>
      <c r="CC1219" s="25"/>
      <c r="DG1219" s="5" t="e">
        <f>IF(REPORTE!AH$2="si",IF(C1219=VALUE(REPORTE!C$22),IF(SUM(DG1220:DG$1993),CONCATENATE(INT(B1219),", "),INT(B1219)),""),IF(C1219=VALUE(REPORTE!C$21),IF(SUM(DG1220:DG$1993),CONCATENATE(INT(B1219),", "),INT(B1219)),""))</f>
        <v>#VALUE!</v>
      </c>
      <c r="DH1219" s="5"/>
      <c r="DK1219" s="5"/>
      <c r="DL1219" s="5"/>
      <c r="DM1219" s="5"/>
      <c r="DN1219" s="5"/>
    </row>
    <row r="1220" spans="1:118" x14ac:dyDescent="0.25">
      <c r="A1220" s="4" t="str">
        <f t="shared" si="214"/>
        <v/>
      </c>
      <c r="B1220" s="3"/>
      <c r="D1220" s="1"/>
      <c r="H1220" s="5" t="str">
        <f>IF(F1220="","",IFERROR(CONCATENATE("PEUA",VLOOKUP(ESTADO,REPORTE!AV$2:AW$33,2,0),DIDTRITO_FORM,CADER_FORM,IFERROR(INDEX(BS:BS,MATCH(DAY(F1220),BR:BR,0),1),DAY(F1220)),IFERROR(INDEX(BS:BS,MATCH(MONTH(F1220),BR:BR,0),1),MONTH(F1220)),YEAR(F1220),G1220),""))</f>
        <v/>
      </c>
      <c r="L1220" s="4"/>
      <c r="M1220" s="4"/>
      <c r="Q1220" s="5"/>
      <c r="S1220"/>
      <c r="AA1220" s="4"/>
      <c r="AU1220" s="7"/>
      <c r="BM1220" s="7"/>
      <c r="BN1220" s="75" t="str">
        <f t="shared" si="215"/>
        <v/>
      </c>
      <c r="BO1220" s="75" t="str">
        <f t="shared" si="216"/>
        <v/>
      </c>
      <c r="BT1220" s="5"/>
      <c r="BW1220" s="5"/>
      <c r="BX1220" s="5"/>
      <c r="BY1220" s="5"/>
      <c r="BZ1220" s="5"/>
      <c r="CA1220" s="5"/>
      <c r="CB1220" s="14"/>
      <c r="CC1220" s="25"/>
      <c r="DG1220" s="5" t="e">
        <f>IF(REPORTE!AH$2="si",IF(C1220=VALUE(REPORTE!C$22),IF(SUM(DG1221:DG$1993),CONCATENATE(INT(B1220),", "),INT(B1220)),""),IF(C1220=VALUE(REPORTE!C$21),IF(SUM(DG1221:DG$1993),CONCATENATE(INT(B1220),", "),INT(B1220)),""))</f>
        <v>#VALUE!</v>
      </c>
      <c r="DH1220" s="5" t="e">
        <f>CONCATENATE(DG1220,DG1221,DG1222,DG1223,DG1224,DG1225,DG1226,DG1227,DG1228,DG1229,DG1230,DG1231,DG1232,DG1233,DG1234,DG1235,DG1236,DG1237,DG1238,DG1239,DG1240,DG1241,DG1242,DG1243,DG1244,DG1245,DG1246,DG1247,DG1248,DG1249,DG1250,DG1251,DG1252,DG1253,DG1254,DG1255,DG1256,DG1257,DG1258,DG1259,DG1260,DG1261)</f>
        <v>#VALUE!</v>
      </c>
      <c r="DK1220" s="5"/>
      <c r="DL1220" s="5"/>
      <c r="DM1220" s="5"/>
      <c r="DN1220" s="5"/>
    </row>
    <row r="1221" spans="1:118" x14ac:dyDescent="0.25">
      <c r="A1221" s="4" t="str">
        <f t="shared" si="214"/>
        <v/>
      </c>
      <c r="B1221" s="3"/>
      <c r="D1221" s="1"/>
      <c r="H1221" s="5" t="str">
        <f>IF(F1221="","",IFERROR(CONCATENATE("PEUA",VLOOKUP(ESTADO,REPORTE!AV$2:AW$33,2,0),DIDTRITO_FORM,CADER_FORM,IFERROR(INDEX(BS:BS,MATCH(DAY(F1221),BR:BR,0),1),DAY(F1221)),IFERROR(INDEX(BS:BS,MATCH(MONTH(F1221),BR:BR,0),1),MONTH(F1221)),YEAR(F1221),G1221),""))</f>
        <v/>
      </c>
      <c r="L1221" s="4"/>
      <c r="M1221" s="4"/>
      <c r="Q1221" s="5"/>
      <c r="S1221"/>
      <c r="AA1221" s="4"/>
      <c r="AU1221" s="7"/>
      <c r="BM1221" s="7"/>
      <c r="BN1221" s="75" t="str">
        <f t="shared" si="215"/>
        <v/>
      </c>
      <c r="BO1221" s="75" t="str">
        <f t="shared" si="216"/>
        <v/>
      </c>
      <c r="BT1221" s="5"/>
      <c r="BW1221" s="5"/>
      <c r="BX1221" s="5"/>
      <c r="BY1221" s="5"/>
      <c r="BZ1221" s="5"/>
      <c r="CA1221" s="5"/>
      <c r="CB1221" s="14"/>
      <c r="CC1221" s="25"/>
      <c r="DG1221" s="5" t="e">
        <f>IF(REPORTE!AH$2="si",IF(C1221=VALUE(REPORTE!C$22),IF(SUM(DG1222:DG$1993),CONCATENATE(INT(B1221),", "),INT(B1221)),""),IF(C1221=VALUE(REPORTE!C$21),IF(SUM(DG1222:DG$1993),CONCATENATE(INT(B1221),", "),INT(B1221)),""))</f>
        <v>#VALUE!</v>
      </c>
      <c r="DK1221" s="5"/>
      <c r="DL1221" s="5"/>
      <c r="DM1221" s="5"/>
      <c r="DN1221" s="5"/>
    </row>
    <row r="1222" spans="1:118" x14ac:dyDescent="0.25">
      <c r="A1222" s="4" t="str">
        <f t="shared" si="214"/>
        <v/>
      </c>
      <c r="B1222" s="3"/>
      <c r="D1222" s="1"/>
      <c r="H1222" s="5" t="str">
        <f>IF(F1222="","",IFERROR(CONCATENATE("PEUA",VLOOKUP(ESTADO,REPORTE!AV$2:AW$33,2,0),DIDTRITO_FORM,CADER_FORM,IFERROR(INDEX(BS:BS,MATCH(DAY(F1222),BR:BR,0),1),DAY(F1222)),IFERROR(INDEX(BS:BS,MATCH(MONTH(F1222),BR:BR,0),1),MONTH(F1222)),YEAR(F1222),G1222),""))</f>
        <v/>
      </c>
      <c r="L1222" s="4"/>
      <c r="M1222" s="4"/>
      <c r="Q1222" s="5"/>
      <c r="S1222"/>
      <c r="AA1222" s="4"/>
      <c r="AU1222" s="7"/>
      <c r="BM1222" s="7"/>
      <c r="BN1222" s="75" t="str">
        <f t="shared" si="215"/>
        <v/>
      </c>
      <c r="BO1222" s="75" t="str">
        <f t="shared" si="216"/>
        <v/>
      </c>
      <c r="BT1222" s="5"/>
      <c r="BW1222" s="5"/>
      <c r="BX1222" s="5"/>
      <c r="BY1222" s="5"/>
      <c r="BZ1222" s="5"/>
      <c r="CA1222" s="5"/>
      <c r="CB1222" s="14"/>
      <c r="CC1222" s="25"/>
      <c r="DG1222" s="5" t="e">
        <f>IF(REPORTE!AH$2="si",IF(C1222=VALUE(REPORTE!C$22),IF(SUM(DG1223:DG$1993),CONCATENATE(INT(B1222),", "),INT(B1222)),""),IF(C1222=VALUE(REPORTE!C$21),IF(SUM(DG1223:DG$1993),CONCATENATE(INT(B1222),", "),INT(B1222)),""))</f>
        <v>#VALUE!</v>
      </c>
      <c r="DK1222" s="5"/>
      <c r="DL1222" s="5"/>
      <c r="DM1222" s="5"/>
      <c r="DN1222" s="5"/>
    </row>
    <row r="1223" spans="1:118" x14ac:dyDescent="0.25">
      <c r="A1223" s="4" t="str">
        <f t="shared" si="214"/>
        <v/>
      </c>
      <c r="B1223" s="3"/>
      <c r="D1223" s="1"/>
      <c r="H1223" s="5" t="str">
        <f>IF(F1223="","",IFERROR(CONCATENATE("PEUA",VLOOKUP(ESTADO,REPORTE!AV$2:AW$33,2,0),DIDTRITO_FORM,CADER_FORM,IFERROR(INDEX(BS:BS,MATCH(DAY(F1223),BR:BR,0),1),DAY(F1223)),IFERROR(INDEX(BS:BS,MATCH(MONTH(F1223),BR:BR,0),1),MONTH(F1223)),YEAR(F1223),G1223),""))</f>
        <v/>
      </c>
      <c r="L1223" s="4"/>
      <c r="M1223" s="4"/>
      <c r="Q1223" s="5"/>
      <c r="S1223"/>
      <c r="AA1223" s="4"/>
      <c r="AU1223" s="7"/>
      <c r="BM1223" s="7"/>
      <c r="BN1223" s="75" t="str">
        <f t="shared" si="215"/>
        <v/>
      </c>
      <c r="BO1223" s="75" t="str">
        <f t="shared" si="216"/>
        <v/>
      </c>
      <c r="BT1223" s="5"/>
      <c r="BW1223" s="5"/>
      <c r="BX1223" s="5"/>
      <c r="BY1223" s="5"/>
      <c r="BZ1223" s="5"/>
      <c r="CA1223" s="5"/>
      <c r="CB1223" s="14"/>
      <c r="CC1223" s="25"/>
      <c r="DG1223" s="5" t="e">
        <f>IF(REPORTE!AH$2="si",IF(C1223=VALUE(REPORTE!C$22),IF(SUM(DG1224:DG$1993),CONCATENATE(INT(B1223),", "),INT(B1223)),""),IF(C1223=VALUE(REPORTE!C$21),IF(SUM(DG1224:DG$1993),CONCATENATE(INT(B1223),", "),INT(B1223)),""))</f>
        <v>#VALUE!</v>
      </c>
      <c r="DK1223" s="5"/>
      <c r="DL1223" s="5"/>
      <c r="DM1223" s="5"/>
      <c r="DN1223" s="5"/>
    </row>
    <row r="1224" spans="1:118" x14ac:dyDescent="0.25">
      <c r="A1224" s="4" t="str">
        <f t="shared" si="214"/>
        <v/>
      </c>
      <c r="B1224" s="3"/>
      <c r="D1224" s="1"/>
      <c r="H1224" s="5" t="str">
        <f>IF(F1224="","",IFERROR(CONCATENATE("PEUA",VLOOKUP(ESTADO,REPORTE!AV$2:AW$33,2,0),DIDTRITO_FORM,CADER_FORM,IFERROR(INDEX(BS:BS,MATCH(DAY(F1224),BR:BR,0),1),DAY(F1224)),IFERROR(INDEX(BS:BS,MATCH(MONTH(F1224),BR:BR,0),1),MONTH(F1224)),YEAR(F1224),G1224),""))</f>
        <v/>
      </c>
      <c r="L1224" s="4"/>
      <c r="M1224" s="4"/>
      <c r="Q1224" s="5"/>
      <c r="S1224"/>
      <c r="AA1224" s="4"/>
      <c r="AU1224" s="7"/>
      <c r="BM1224" s="7"/>
      <c r="BN1224" s="75" t="str">
        <f t="shared" si="215"/>
        <v/>
      </c>
      <c r="BO1224" s="75" t="str">
        <f t="shared" si="216"/>
        <v/>
      </c>
      <c r="BT1224" s="5"/>
      <c r="BW1224" s="5"/>
      <c r="BX1224" s="5"/>
      <c r="BY1224" s="5"/>
      <c r="BZ1224" s="5"/>
      <c r="CA1224" s="5"/>
      <c r="CB1224" s="14"/>
      <c r="CC1224" s="25"/>
      <c r="DG1224" s="5" t="e">
        <f>IF(REPORTE!AH$2="si",IF(C1224=VALUE(REPORTE!C$22),IF(SUM(DG1225:DG$1993),CONCATENATE(INT(B1224),", "),INT(B1224)),""),IF(C1224=VALUE(REPORTE!C$21),IF(SUM(DG1225:DG$1993),CONCATENATE(INT(B1224),", "),INT(B1224)),""))</f>
        <v>#VALUE!</v>
      </c>
      <c r="DK1224" s="5"/>
      <c r="DL1224" s="5"/>
      <c r="DM1224" s="5"/>
      <c r="DN1224" s="5"/>
    </row>
    <row r="1225" spans="1:118" x14ac:dyDescent="0.25">
      <c r="A1225" s="4" t="str">
        <f t="shared" si="214"/>
        <v/>
      </c>
      <c r="B1225" s="3"/>
      <c r="D1225" s="1"/>
      <c r="H1225" s="5" t="str">
        <f>IF(F1225="","",IFERROR(CONCATENATE("PEUA",VLOOKUP(ESTADO,REPORTE!AV$2:AW$33,2,0),DIDTRITO_FORM,CADER_FORM,IFERROR(INDEX(BS:BS,MATCH(DAY(F1225),BR:BR,0),1),DAY(F1225)),IFERROR(INDEX(BS:BS,MATCH(MONTH(F1225),BR:BR,0),1),MONTH(F1225)),YEAR(F1225),G1225),""))</f>
        <v/>
      </c>
      <c r="L1225" s="4"/>
      <c r="M1225" s="4"/>
      <c r="Q1225" s="5"/>
      <c r="S1225"/>
      <c r="AA1225" s="4"/>
      <c r="AU1225" s="7"/>
      <c r="BM1225" s="7"/>
      <c r="BN1225" s="75" t="str">
        <f t="shared" si="215"/>
        <v/>
      </c>
      <c r="BO1225" s="75" t="str">
        <f t="shared" si="216"/>
        <v/>
      </c>
      <c r="BT1225" s="5"/>
      <c r="BW1225" s="5"/>
      <c r="BX1225" s="5"/>
      <c r="BY1225" s="5"/>
      <c r="BZ1225" s="5"/>
      <c r="CA1225" s="5"/>
      <c r="CB1225" s="14"/>
      <c r="CC1225" s="25"/>
      <c r="DG1225" s="5" t="e">
        <f>IF(REPORTE!AH$2="si",IF(C1225=VALUE(REPORTE!C$22),IF(SUM(DG1226:DG$1993),CONCATENATE(INT(B1225),", "),INT(B1225)),""),IF(C1225=VALUE(REPORTE!C$21),IF(SUM(DG1226:DG$1993),CONCATENATE(INT(B1225),", "),INT(B1225)),""))</f>
        <v>#VALUE!</v>
      </c>
      <c r="DK1225" s="5"/>
      <c r="DL1225" s="5"/>
      <c r="DM1225" s="5"/>
      <c r="DN1225" s="5"/>
    </row>
    <row r="1226" spans="1:118" x14ac:dyDescent="0.25">
      <c r="A1226" s="4" t="str">
        <f t="shared" si="214"/>
        <v/>
      </c>
      <c r="B1226" s="3"/>
      <c r="D1226" s="1"/>
      <c r="H1226" s="5" t="str">
        <f>IF(F1226="","",IFERROR(CONCATENATE("PEUA",VLOOKUP(ESTADO,REPORTE!AV$2:AW$33,2,0),DIDTRITO_FORM,CADER_FORM,IFERROR(INDEX(BS:BS,MATCH(DAY(F1226),BR:BR,0),1),DAY(F1226)),IFERROR(INDEX(BS:BS,MATCH(MONTH(F1226),BR:BR,0),1),MONTH(F1226)),YEAR(F1226),G1226),""))</f>
        <v/>
      </c>
      <c r="L1226" s="4"/>
      <c r="M1226" s="4"/>
      <c r="Q1226" s="5"/>
      <c r="S1226"/>
      <c r="AA1226" s="4"/>
      <c r="AU1226" s="7"/>
      <c r="BM1226" s="7"/>
      <c r="BN1226" s="75" t="str">
        <f t="shared" si="215"/>
        <v/>
      </c>
      <c r="BO1226" s="75" t="str">
        <f t="shared" si="216"/>
        <v/>
      </c>
      <c r="BT1226" s="5"/>
      <c r="BW1226" s="5"/>
      <c r="BX1226" s="5"/>
      <c r="BY1226" s="5"/>
      <c r="BZ1226" s="5"/>
      <c r="CA1226" s="5"/>
      <c r="CB1226" s="14"/>
      <c r="CC1226" s="25"/>
      <c r="DG1226" s="5" t="e">
        <f>IF(REPORTE!AH$2="si",IF(C1226=VALUE(REPORTE!C$22),IF(SUM(DG1227:DG$1993),CONCATENATE(INT(B1226),", "),INT(B1226)),""),IF(C1226=VALUE(REPORTE!C$21),IF(SUM(DG1227:DG$1993),CONCATENATE(INT(B1226),", "),INT(B1226)),""))</f>
        <v>#VALUE!</v>
      </c>
      <c r="DK1226" s="5"/>
      <c r="DL1226" s="5"/>
      <c r="DM1226" s="5"/>
      <c r="DN1226" s="5"/>
    </row>
    <row r="1227" spans="1:118" x14ac:dyDescent="0.25">
      <c r="A1227" s="4" t="str">
        <f t="shared" si="214"/>
        <v/>
      </c>
      <c r="B1227" s="3"/>
      <c r="D1227" s="1"/>
      <c r="H1227" s="5" t="str">
        <f>IF(F1227="","",IFERROR(CONCATENATE("PEUA",VLOOKUP(ESTADO,REPORTE!AV$2:AW$33,2,0),DIDTRITO_FORM,CADER_FORM,IFERROR(INDEX(BS:BS,MATCH(DAY(F1227),BR:BR,0),1),DAY(F1227)),IFERROR(INDEX(BS:BS,MATCH(MONTH(F1227),BR:BR,0),1),MONTH(F1227)),YEAR(F1227),G1227),""))</f>
        <v/>
      </c>
      <c r="L1227" s="4"/>
      <c r="M1227" s="4"/>
      <c r="Q1227" s="5"/>
      <c r="S1227"/>
      <c r="AA1227" s="4"/>
      <c r="AU1227" s="7"/>
      <c r="BM1227" s="7"/>
      <c r="BN1227" s="75" t="str">
        <f t="shared" si="215"/>
        <v/>
      </c>
      <c r="BO1227" s="75" t="str">
        <f t="shared" si="216"/>
        <v/>
      </c>
      <c r="BT1227" s="5"/>
      <c r="BW1227" s="5"/>
      <c r="BX1227" s="5"/>
      <c r="BY1227" s="5"/>
      <c r="BZ1227" s="5"/>
      <c r="CA1227" s="5"/>
      <c r="CB1227" s="14"/>
      <c r="CC1227" s="25"/>
      <c r="DG1227" s="5" t="e">
        <f>IF(REPORTE!AH$2="si",IF(C1227=VALUE(REPORTE!C$22),IF(SUM(DG1228:DG$1993),CONCATENATE(INT(B1227),", "),INT(B1227)),""),IF(C1227=VALUE(REPORTE!C$21),IF(SUM(DG1228:DG$1993),CONCATENATE(INT(B1227),", "),INT(B1227)),""))</f>
        <v>#VALUE!</v>
      </c>
      <c r="DK1227" s="5"/>
      <c r="DL1227" s="5"/>
      <c r="DM1227" s="5"/>
      <c r="DN1227" s="5"/>
    </row>
    <row r="1228" spans="1:118" x14ac:dyDescent="0.25">
      <c r="A1228" s="4" t="str">
        <f t="shared" si="214"/>
        <v/>
      </c>
      <c r="B1228" s="3"/>
      <c r="D1228" s="1"/>
      <c r="H1228" s="5" t="str">
        <f>IF(F1228="","",IFERROR(CONCATENATE("PEUA",VLOOKUP(ESTADO,REPORTE!AV$2:AW$33,2,0),DIDTRITO_FORM,CADER_FORM,IFERROR(INDEX(BS:BS,MATCH(DAY(F1228),BR:BR,0),1),DAY(F1228)),IFERROR(INDEX(BS:BS,MATCH(MONTH(F1228),BR:BR,0),1),MONTH(F1228)),YEAR(F1228),G1228),""))</f>
        <v/>
      </c>
      <c r="L1228" s="4"/>
      <c r="M1228" s="4"/>
      <c r="Q1228" s="5"/>
      <c r="S1228"/>
      <c r="AA1228" s="4"/>
      <c r="AU1228" s="7"/>
      <c r="BM1228" s="7"/>
      <c r="BN1228" s="75" t="str">
        <f t="shared" si="215"/>
        <v/>
      </c>
      <c r="BO1228" s="75" t="str">
        <f t="shared" si="216"/>
        <v/>
      </c>
      <c r="BT1228" s="5"/>
      <c r="BW1228" s="5"/>
      <c r="BX1228" s="5"/>
      <c r="BY1228" s="5"/>
      <c r="BZ1228" s="5"/>
      <c r="CA1228" s="5"/>
      <c r="CB1228" s="14"/>
      <c r="CC1228" s="25"/>
      <c r="DG1228" s="5" t="e">
        <f>IF(REPORTE!AH$2="si",IF(C1228=VALUE(REPORTE!C$22),IF(SUM(DG1229:DG$1993),CONCATENATE(INT(B1228),", "),INT(B1228)),""),IF(C1228=VALUE(REPORTE!C$21),IF(SUM(DG1229:DG$1993),CONCATENATE(INT(B1228),", "),INT(B1228)),""))</f>
        <v>#VALUE!</v>
      </c>
      <c r="DK1228" s="5"/>
      <c r="DL1228" s="5"/>
      <c r="DM1228" s="5"/>
      <c r="DN1228" s="5"/>
    </row>
    <row r="1229" spans="1:118" x14ac:dyDescent="0.25">
      <c r="A1229" s="4" t="str">
        <f t="shared" si="214"/>
        <v/>
      </c>
      <c r="B1229" s="3"/>
      <c r="D1229" s="1"/>
      <c r="H1229" s="5" t="str">
        <f>IF(F1229="","",IFERROR(CONCATENATE("PEUA",VLOOKUP(ESTADO,REPORTE!AV$2:AW$33,2,0),DIDTRITO_FORM,CADER_FORM,IFERROR(INDEX(BS:BS,MATCH(DAY(F1229),BR:BR,0),1),DAY(F1229)),IFERROR(INDEX(BS:BS,MATCH(MONTH(F1229),BR:BR,0),1),MONTH(F1229)),YEAR(F1229),G1229),""))</f>
        <v/>
      </c>
      <c r="L1229" s="4"/>
      <c r="M1229" s="4"/>
      <c r="Q1229" s="5"/>
      <c r="S1229"/>
      <c r="AA1229" s="4"/>
      <c r="AU1229" s="7"/>
      <c r="BM1229" s="7"/>
      <c r="BN1229" s="75" t="str">
        <f t="shared" si="215"/>
        <v/>
      </c>
      <c r="BO1229" s="75" t="str">
        <f t="shared" si="216"/>
        <v/>
      </c>
      <c r="BT1229" s="5"/>
      <c r="BW1229" s="5"/>
      <c r="BX1229" s="5"/>
      <c r="BY1229" s="5"/>
      <c r="BZ1229" s="5"/>
      <c r="CA1229" s="5"/>
      <c r="CB1229" s="14"/>
      <c r="CC1229" s="25"/>
      <c r="DG1229" s="5" t="e">
        <f>IF(REPORTE!AH$2="si",IF(C1229=VALUE(REPORTE!C$22),IF(SUM(DG1230:DG$1993),CONCATENATE(INT(B1229),", "),INT(B1229)),""),IF(C1229=VALUE(REPORTE!C$21),IF(SUM(DG1230:DG$1993),CONCATENATE(INT(B1229),", "),INT(B1229)),""))</f>
        <v>#VALUE!</v>
      </c>
      <c r="DK1229" s="5"/>
      <c r="DL1229" s="5"/>
      <c r="DM1229" s="5"/>
      <c r="DN1229" s="5"/>
    </row>
    <row r="1230" spans="1:118" x14ac:dyDescent="0.25">
      <c r="A1230" s="4" t="str">
        <f t="shared" si="214"/>
        <v/>
      </c>
      <c r="B1230" s="3"/>
      <c r="D1230" s="1"/>
      <c r="H1230" s="5" t="str">
        <f>IF(F1230="","",IFERROR(CONCATENATE("PEUA",VLOOKUP(ESTADO,REPORTE!AV$2:AW$33,2,0),DIDTRITO_FORM,CADER_FORM,IFERROR(INDEX(BS:BS,MATCH(DAY(F1230),BR:BR,0),1),DAY(F1230)),IFERROR(INDEX(BS:BS,MATCH(MONTH(F1230),BR:BR,0),1),MONTH(F1230)),YEAR(F1230),G1230),""))</f>
        <v/>
      </c>
      <c r="L1230" s="4"/>
      <c r="M1230" s="4"/>
      <c r="Q1230" s="5"/>
      <c r="S1230"/>
      <c r="AA1230" s="4"/>
      <c r="AU1230" s="7"/>
      <c r="BM1230" s="7"/>
      <c r="BN1230" s="75" t="str">
        <f t="shared" si="215"/>
        <v/>
      </c>
      <c r="BO1230" s="75" t="str">
        <f t="shared" si="216"/>
        <v/>
      </c>
      <c r="BT1230" s="5"/>
      <c r="BW1230" s="5"/>
      <c r="BX1230" s="5"/>
      <c r="BY1230" s="5"/>
      <c r="BZ1230" s="5"/>
      <c r="CA1230" s="5"/>
      <c r="CB1230" s="14"/>
      <c r="CC1230" s="25"/>
      <c r="DG1230" s="5" t="e">
        <f>IF(REPORTE!AH$2="si",IF(C1230=VALUE(REPORTE!C$22),IF(SUM(DG1231:DG$1993),CONCATENATE(INT(B1230),", "),INT(B1230)),""),IF(C1230=VALUE(REPORTE!C$21),IF(SUM(DG1231:DG$1993),CONCATENATE(INT(B1230),", "),INT(B1230)),""))</f>
        <v>#VALUE!</v>
      </c>
      <c r="DK1230" s="5"/>
      <c r="DL1230" s="5"/>
      <c r="DM1230" s="5"/>
      <c r="DN1230" s="5"/>
    </row>
    <row r="1231" spans="1:118" x14ac:dyDescent="0.25">
      <c r="A1231" s="4" t="str">
        <f t="shared" si="214"/>
        <v/>
      </c>
      <c r="B1231" s="3"/>
      <c r="D1231" s="1"/>
      <c r="H1231" s="5" t="str">
        <f>IF(F1231="","",IFERROR(CONCATENATE("PEUA",VLOOKUP(ESTADO,REPORTE!AV$2:AW$33,2,0),DIDTRITO_FORM,CADER_FORM,IFERROR(INDEX(BS:BS,MATCH(DAY(F1231),BR:BR,0),1),DAY(F1231)),IFERROR(INDEX(BS:BS,MATCH(MONTH(F1231),BR:BR,0),1),MONTH(F1231)),YEAR(F1231),G1231),""))</f>
        <v/>
      </c>
      <c r="L1231" s="4"/>
      <c r="M1231" s="4"/>
      <c r="Q1231" s="5"/>
      <c r="S1231"/>
      <c r="AA1231" s="4"/>
      <c r="AU1231" s="7"/>
      <c r="BM1231" s="7"/>
      <c r="BN1231" s="75" t="str">
        <f t="shared" si="215"/>
        <v/>
      </c>
      <c r="BO1231" s="75" t="str">
        <f t="shared" si="216"/>
        <v/>
      </c>
      <c r="BT1231" s="5"/>
      <c r="BW1231" s="5"/>
      <c r="BX1231" s="5"/>
      <c r="BY1231" s="5"/>
      <c r="BZ1231" s="5"/>
      <c r="CA1231" s="5"/>
      <c r="CB1231" s="14"/>
      <c r="CC1231" s="25"/>
      <c r="DG1231" s="5" t="e">
        <f>IF(REPORTE!AH$2="si",IF(C1231=VALUE(REPORTE!C$22),IF(SUM(DG1232:DG$1993),CONCATENATE(INT(B1231),", "),INT(B1231)),""),IF(C1231=VALUE(REPORTE!C$21),IF(SUM(DG1232:DG$1993),CONCATENATE(INT(B1231),", "),INT(B1231)),""))</f>
        <v>#VALUE!</v>
      </c>
      <c r="DK1231" s="5"/>
      <c r="DL1231" s="5"/>
      <c r="DM1231" s="5"/>
      <c r="DN1231" s="5"/>
    </row>
    <row r="1232" spans="1:118" x14ac:dyDescent="0.25">
      <c r="A1232" s="4" t="str">
        <f t="shared" si="214"/>
        <v/>
      </c>
      <c r="B1232" s="3"/>
      <c r="D1232" s="1"/>
      <c r="H1232" s="5" t="str">
        <f>IF(F1232="","",IFERROR(CONCATENATE("PEUA",VLOOKUP(ESTADO,REPORTE!AV$2:AW$33,2,0),DIDTRITO_FORM,CADER_FORM,IFERROR(INDEX(BS:BS,MATCH(DAY(F1232),BR:BR,0),1),DAY(F1232)),IFERROR(INDEX(BS:BS,MATCH(MONTH(F1232),BR:BR,0),1),MONTH(F1232)),YEAR(F1232),G1232),""))</f>
        <v/>
      </c>
      <c r="L1232" s="4"/>
      <c r="M1232" s="4"/>
      <c r="Q1232" s="5"/>
      <c r="S1232"/>
      <c r="AA1232" s="4"/>
      <c r="AU1232" s="7"/>
      <c r="BM1232" s="7"/>
      <c r="BN1232" s="75" t="str">
        <f t="shared" si="215"/>
        <v/>
      </c>
      <c r="BO1232" s="75" t="str">
        <f t="shared" si="216"/>
        <v/>
      </c>
      <c r="BT1232" s="5"/>
      <c r="BW1232" s="5"/>
      <c r="BX1232" s="5"/>
      <c r="BY1232" s="5"/>
      <c r="BZ1232" s="5"/>
      <c r="CA1232" s="5"/>
      <c r="CB1232" s="14"/>
      <c r="CC1232" s="25"/>
      <c r="DG1232" s="5" t="e">
        <f>IF(REPORTE!AH$2="si",IF(C1232=VALUE(REPORTE!C$22),IF(SUM(DG1233:DG$1993),CONCATENATE(INT(B1232),", "),INT(B1232)),""),IF(C1232=VALUE(REPORTE!C$21),IF(SUM(DG1233:DG$1993),CONCATENATE(INT(B1232),", "),INT(B1232)),""))</f>
        <v>#VALUE!</v>
      </c>
      <c r="DK1232" s="5"/>
      <c r="DL1232" s="5"/>
      <c r="DM1232" s="5"/>
      <c r="DN1232" s="5"/>
    </row>
    <row r="1233" spans="1:118" x14ac:dyDescent="0.25">
      <c r="A1233" s="4" t="str">
        <f t="shared" si="214"/>
        <v/>
      </c>
      <c r="B1233" s="3"/>
      <c r="D1233" s="1"/>
      <c r="H1233" s="5" t="str">
        <f>IF(F1233="","",IFERROR(CONCATENATE("PEUA",VLOOKUP(ESTADO,REPORTE!AV$2:AW$33,2,0),DIDTRITO_FORM,CADER_FORM,IFERROR(INDEX(BS:BS,MATCH(DAY(F1233),BR:BR,0),1),DAY(F1233)),IFERROR(INDEX(BS:BS,MATCH(MONTH(F1233),BR:BR,0),1),MONTH(F1233)),YEAR(F1233),G1233),""))</f>
        <v/>
      </c>
      <c r="L1233" s="4"/>
      <c r="M1233" s="4"/>
      <c r="Q1233" s="5"/>
      <c r="S1233"/>
      <c r="AA1233" s="4"/>
      <c r="AU1233" s="7"/>
      <c r="BM1233" s="7"/>
      <c r="BN1233" s="75" t="str">
        <f t="shared" si="215"/>
        <v/>
      </c>
      <c r="BO1233" s="75" t="str">
        <f t="shared" si="216"/>
        <v/>
      </c>
      <c r="BT1233" s="5"/>
      <c r="BW1233" s="5"/>
      <c r="BX1233" s="5"/>
      <c r="BY1233" s="5"/>
      <c r="BZ1233" s="5"/>
      <c r="CA1233" s="5"/>
      <c r="CB1233" s="14"/>
      <c r="CC1233" s="25"/>
      <c r="DG1233" s="5" t="e">
        <f>IF(REPORTE!AH$2="si",IF(C1233=VALUE(REPORTE!C$22),IF(SUM(DG1234:DG$1993),CONCATENATE(INT(B1233),", "),INT(B1233)),""),IF(C1233=VALUE(REPORTE!C$21),IF(SUM(DG1234:DG$1993),CONCATENATE(INT(B1233),", "),INT(B1233)),""))</f>
        <v>#VALUE!</v>
      </c>
      <c r="DK1233" s="5"/>
      <c r="DL1233" s="5"/>
      <c r="DM1233" s="5"/>
      <c r="DN1233" s="5"/>
    </row>
    <row r="1234" spans="1:118" x14ac:dyDescent="0.25">
      <c r="A1234" s="4" t="str">
        <f t="shared" si="214"/>
        <v/>
      </c>
      <c r="B1234" s="3"/>
      <c r="D1234" s="1"/>
      <c r="H1234" s="5" t="str">
        <f>IF(F1234="","",IFERROR(CONCATENATE("PEUA",VLOOKUP(ESTADO,REPORTE!AV$2:AW$33,2,0),DIDTRITO_FORM,CADER_FORM,IFERROR(INDEX(BS:BS,MATCH(DAY(F1234),BR:BR,0),1),DAY(F1234)),IFERROR(INDEX(BS:BS,MATCH(MONTH(F1234),BR:BR,0),1),MONTH(F1234)),YEAR(F1234),G1234),""))</f>
        <v/>
      </c>
      <c r="L1234" s="4"/>
      <c r="M1234" s="4"/>
      <c r="Q1234" s="5"/>
      <c r="S1234"/>
      <c r="AA1234" s="4"/>
      <c r="AU1234" s="7"/>
      <c r="BM1234" s="7"/>
      <c r="BN1234" s="75" t="str">
        <f t="shared" si="215"/>
        <v/>
      </c>
      <c r="BO1234" s="75" t="str">
        <f t="shared" si="216"/>
        <v/>
      </c>
      <c r="BT1234" s="5"/>
      <c r="BW1234" s="5"/>
      <c r="BX1234" s="5"/>
      <c r="BY1234" s="5"/>
      <c r="BZ1234" s="5"/>
      <c r="CA1234" s="5"/>
      <c r="CB1234" s="14"/>
      <c r="CC1234" s="25"/>
      <c r="DG1234" s="5" t="e">
        <f>IF(REPORTE!AH$2="si",IF(C1234=VALUE(REPORTE!C$22),IF(SUM(DG1235:DG$1993),CONCATENATE(INT(B1234),", "),INT(B1234)),""),IF(C1234=VALUE(REPORTE!C$21),IF(SUM(DG1235:DG$1993),CONCATENATE(INT(B1234),", "),INT(B1234)),""))</f>
        <v>#VALUE!</v>
      </c>
      <c r="DK1234" s="5"/>
      <c r="DL1234" s="5"/>
      <c r="DM1234" s="5"/>
      <c r="DN1234" s="5"/>
    </row>
    <row r="1235" spans="1:118" x14ac:dyDescent="0.25">
      <c r="A1235" s="4" t="str">
        <f t="shared" si="214"/>
        <v/>
      </c>
      <c r="B1235" s="3"/>
      <c r="D1235" s="1"/>
      <c r="H1235" s="5" t="str">
        <f>IF(F1235="","",IFERROR(CONCATENATE("PEUA",VLOOKUP(ESTADO,REPORTE!AV$2:AW$33,2,0),DIDTRITO_FORM,CADER_FORM,IFERROR(INDEX(BS:BS,MATCH(DAY(F1235),BR:BR,0),1),DAY(F1235)),IFERROR(INDEX(BS:BS,MATCH(MONTH(F1235),BR:BR,0),1),MONTH(F1235)),YEAR(F1235),G1235),""))</f>
        <v/>
      </c>
      <c r="L1235" s="4"/>
      <c r="M1235" s="4"/>
      <c r="Q1235" s="5"/>
      <c r="S1235"/>
      <c r="AA1235" s="4"/>
      <c r="AU1235" s="7"/>
      <c r="BM1235" s="7"/>
      <c r="BN1235" s="75" t="str">
        <f t="shared" si="215"/>
        <v/>
      </c>
      <c r="BO1235" s="75" t="str">
        <f t="shared" si="216"/>
        <v/>
      </c>
      <c r="BT1235" s="5"/>
      <c r="BW1235" s="5"/>
      <c r="BX1235" s="5"/>
      <c r="BY1235" s="5"/>
      <c r="BZ1235" s="5"/>
      <c r="CA1235" s="5"/>
      <c r="CB1235" s="14"/>
      <c r="CC1235" s="25"/>
      <c r="DG1235" s="5" t="e">
        <f>IF(REPORTE!AH$2="si",IF(C1235=VALUE(REPORTE!C$22),IF(SUM(DG1236:DG$1993),CONCATENATE(INT(B1235),", "),INT(B1235)),""),IF(C1235=VALUE(REPORTE!C$21),IF(SUM(DG1236:DG$1993),CONCATENATE(INT(B1235),", "),INT(B1235)),""))</f>
        <v>#VALUE!</v>
      </c>
      <c r="DK1235" s="5"/>
      <c r="DL1235" s="5"/>
      <c r="DM1235" s="5"/>
      <c r="DN1235" s="5"/>
    </row>
    <row r="1236" spans="1:118" x14ac:dyDescent="0.25">
      <c r="A1236" s="4" t="str">
        <f t="shared" si="214"/>
        <v/>
      </c>
      <c r="B1236" s="3"/>
      <c r="D1236" s="1"/>
      <c r="H1236" s="5" t="str">
        <f>IF(F1236="","",IFERROR(CONCATENATE("PEUA",VLOOKUP(ESTADO,REPORTE!AV$2:AW$33,2,0),DIDTRITO_FORM,CADER_FORM,IFERROR(INDEX(BS:BS,MATCH(DAY(F1236),BR:BR,0),1),DAY(F1236)),IFERROR(INDEX(BS:BS,MATCH(MONTH(F1236),BR:BR,0),1),MONTH(F1236)),YEAR(F1236),G1236),""))</f>
        <v/>
      </c>
      <c r="L1236" s="4"/>
      <c r="M1236" s="4"/>
      <c r="Q1236" s="5"/>
      <c r="S1236"/>
      <c r="AA1236" s="4"/>
      <c r="AU1236" s="7"/>
      <c r="BM1236" s="7"/>
      <c r="BN1236" s="75" t="str">
        <f t="shared" si="215"/>
        <v/>
      </c>
      <c r="BO1236" s="75" t="str">
        <f t="shared" si="216"/>
        <v/>
      </c>
      <c r="BT1236" s="5"/>
      <c r="BW1236" s="5"/>
      <c r="BX1236" s="5"/>
      <c r="BY1236" s="5"/>
      <c r="BZ1236" s="5"/>
      <c r="CA1236" s="5"/>
      <c r="CB1236" s="14"/>
      <c r="CC1236" s="25"/>
      <c r="DG1236" s="5" t="e">
        <f>IF(REPORTE!AH$2="si",IF(C1236=VALUE(REPORTE!C$22),IF(SUM(DG1237:DG$1993),CONCATENATE(INT(B1236),", "),INT(B1236)),""),IF(C1236=VALUE(REPORTE!C$21),IF(SUM(DG1237:DG$1993),CONCATENATE(INT(B1236),", "),INT(B1236)),""))</f>
        <v>#VALUE!</v>
      </c>
      <c r="DK1236" s="5"/>
      <c r="DL1236" s="5"/>
      <c r="DM1236" s="5"/>
      <c r="DN1236" s="5"/>
    </row>
    <row r="1237" spans="1:118" x14ac:dyDescent="0.25">
      <c r="A1237" s="4" t="str">
        <f t="shared" si="214"/>
        <v/>
      </c>
      <c r="B1237" s="3"/>
      <c r="D1237" s="1"/>
      <c r="H1237" s="5" t="str">
        <f>IF(F1237="","",IFERROR(CONCATENATE("PEUA",VLOOKUP(ESTADO,REPORTE!AV$2:AW$33,2,0),DIDTRITO_FORM,CADER_FORM,IFERROR(INDEX(BS:BS,MATCH(DAY(F1237),BR:BR,0),1),DAY(F1237)),IFERROR(INDEX(BS:BS,MATCH(MONTH(F1237),BR:BR,0),1),MONTH(F1237)),YEAR(F1237),G1237),""))</f>
        <v/>
      </c>
      <c r="L1237" s="4"/>
      <c r="M1237" s="4"/>
      <c r="Q1237" s="5"/>
      <c r="S1237"/>
      <c r="AA1237" s="4"/>
      <c r="AU1237" s="7"/>
      <c r="BM1237" s="7"/>
      <c r="BN1237" s="75" t="str">
        <f t="shared" si="215"/>
        <v/>
      </c>
      <c r="BO1237" s="75" t="str">
        <f t="shared" si="216"/>
        <v/>
      </c>
      <c r="BT1237" s="5"/>
      <c r="BW1237" s="5"/>
      <c r="BX1237" s="5"/>
      <c r="BY1237" s="5"/>
      <c r="BZ1237" s="5"/>
      <c r="CA1237" s="5"/>
      <c r="CB1237" s="14"/>
      <c r="CC1237" s="25"/>
      <c r="DG1237" s="5" t="e">
        <f>IF(REPORTE!AH$2="si",IF(C1237=VALUE(REPORTE!C$22),IF(SUM(DG1238:DG$1993),CONCATENATE(INT(B1237),", "),INT(B1237)),""),IF(C1237=VALUE(REPORTE!C$21),IF(SUM(DG1238:DG$1993),CONCATENATE(INT(B1237),", "),INT(B1237)),""))</f>
        <v>#VALUE!</v>
      </c>
      <c r="DK1237" s="5"/>
      <c r="DL1237" s="5"/>
      <c r="DM1237" s="5"/>
      <c r="DN1237" s="5"/>
    </row>
    <row r="1238" spans="1:118" x14ac:dyDescent="0.25">
      <c r="A1238" s="4" t="str">
        <f t="shared" si="214"/>
        <v/>
      </c>
      <c r="B1238" s="3"/>
      <c r="D1238" s="1"/>
      <c r="H1238" s="5" t="str">
        <f>IF(F1238="","",IFERROR(CONCATENATE("PEUA",VLOOKUP(ESTADO,REPORTE!AV$2:AW$33,2,0),DIDTRITO_FORM,CADER_FORM,IFERROR(INDEX(BS:BS,MATCH(DAY(F1238),BR:BR,0),1),DAY(F1238)),IFERROR(INDEX(BS:BS,MATCH(MONTH(F1238),BR:BR,0),1),MONTH(F1238)),YEAR(F1238),G1238),""))</f>
        <v/>
      </c>
      <c r="L1238" s="4"/>
      <c r="M1238" s="4"/>
      <c r="Q1238" s="5"/>
      <c r="S1238"/>
      <c r="AA1238" s="4"/>
      <c r="AU1238" s="7"/>
      <c r="BM1238" s="7"/>
      <c r="BN1238" s="75" t="str">
        <f t="shared" si="215"/>
        <v/>
      </c>
      <c r="BO1238" s="75" t="str">
        <f t="shared" si="216"/>
        <v/>
      </c>
      <c r="BT1238" s="5"/>
      <c r="BW1238" s="5"/>
      <c r="BX1238" s="5"/>
      <c r="BY1238" s="5"/>
      <c r="BZ1238" s="5"/>
      <c r="CA1238" s="5"/>
      <c r="CB1238" s="14"/>
      <c r="CC1238" s="25"/>
      <c r="DG1238" s="5" t="e">
        <f>IF(REPORTE!AH$2="si",IF(C1238=VALUE(REPORTE!C$22),IF(SUM(DG1239:DG$1993),CONCATENATE(INT(B1238),", "),INT(B1238)),""),IF(C1238=VALUE(REPORTE!C$21),IF(SUM(DG1239:DG$1993),CONCATENATE(INT(B1238),", "),INT(B1238)),""))</f>
        <v>#VALUE!</v>
      </c>
      <c r="DK1238" s="5"/>
      <c r="DL1238" s="5"/>
      <c r="DM1238" s="5"/>
      <c r="DN1238" s="5"/>
    </row>
    <row r="1239" spans="1:118" x14ac:dyDescent="0.25">
      <c r="A1239" s="4" t="str">
        <f t="shared" si="214"/>
        <v/>
      </c>
      <c r="B1239" s="3"/>
      <c r="D1239" s="1"/>
      <c r="H1239" s="5" t="str">
        <f>IF(F1239="","",IFERROR(CONCATENATE("PEUA",VLOOKUP(ESTADO,REPORTE!AV$2:AW$33,2,0),DIDTRITO_FORM,CADER_FORM,IFERROR(INDEX(BS:BS,MATCH(DAY(F1239),BR:BR,0),1),DAY(F1239)),IFERROR(INDEX(BS:BS,MATCH(MONTH(F1239),BR:BR,0),1),MONTH(F1239)),YEAR(F1239),G1239),""))</f>
        <v/>
      </c>
      <c r="L1239" s="4"/>
      <c r="M1239" s="4"/>
      <c r="Q1239" s="5"/>
      <c r="S1239"/>
      <c r="AA1239" s="4"/>
      <c r="AU1239" s="7"/>
      <c r="BM1239" s="7"/>
      <c r="BN1239" s="75" t="str">
        <f t="shared" si="215"/>
        <v/>
      </c>
      <c r="BO1239" s="75" t="str">
        <f t="shared" si="216"/>
        <v/>
      </c>
      <c r="BT1239" s="5"/>
      <c r="BW1239" s="5"/>
      <c r="BX1239" s="5"/>
      <c r="BY1239" s="5"/>
      <c r="BZ1239" s="5"/>
      <c r="CA1239" s="5"/>
      <c r="CB1239" s="14"/>
      <c r="CC1239" s="25"/>
      <c r="DG1239" s="5" t="e">
        <f>IF(REPORTE!AH$2="si",IF(C1239=VALUE(REPORTE!C$22),IF(SUM(DG1240:DG$1993),CONCATENATE(INT(B1239),", "),INT(B1239)),""),IF(C1239=VALUE(REPORTE!C$21),IF(SUM(DG1240:DG$1993),CONCATENATE(INT(B1239),", "),INT(B1239)),""))</f>
        <v>#VALUE!</v>
      </c>
      <c r="DK1239" s="5"/>
      <c r="DL1239" s="5"/>
      <c r="DM1239" s="5"/>
      <c r="DN1239" s="5"/>
    </row>
    <row r="1240" spans="1:118" x14ac:dyDescent="0.25">
      <c r="A1240" s="4" t="str">
        <f t="shared" si="214"/>
        <v/>
      </c>
      <c r="B1240" s="3"/>
      <c r="D1240" s="1"/>
      <c r="H1240" s="5" t="str">
        <f>IF(F1240="","",IFERROR(CONCATENATE("PEUA",VLOOKUP(ESTADO,REPORTE!AV$2:AW$33,2,0),DIDTRITO_FORM,CADER_FORM,IFERROR(INDEX(BS:BS,MATCH(DAY(F1240),BR:BR,0),1),DAY(F1240)),IFERROR(INDEX(BS:BS,MATCH(MONTH(F1240),BR:BR,0),1),MONTH(F1240)),YEAR(F1240),G1240),""))</f>
        <v/>
      </c>
      <c r="L1240" s="4"/>
      <c r="M1240" s="4"/>
      <c r="Q1240" s="5"/>
      <c r="S1240"/>
      <c r="AA1240" s="4"/>
      <c r="AU1240" s="7"/>
      <c r="BM1240" s="7"/>
      <c r="BN1240" s="75" t="str">
        <f t="shared" si="215"/>
        <v/>
      </c>
      <c r="BO1240" s="75" t="str">
        <f t="shared" si="216"/>
        <v/>
      </c>
      <c r="BT1240" s="5"/>
      <c r="BW1240" s="5"/>
      <c r="BX1240" s="5"/>
      <c r="BY1240" s="5"/>
      <c r="BZ1240" s="5"/>
      <c r="CA1240" s="5"/>
      <c r="CB1240" s="14"/>
      <c r="CC1240" s="25"/>
      <c r="DG1240" s="5" t="e">
        <f>IF(REPORTE!AH$2="si",IF(C1240=VALUE(REPORTE!C$22),IF(SUM(DG1241:DG$1993),CONCATENATE(INT(B1240),", "),INT(B1240)),""),IF(C1240=VALUE(REPORTE!C$21),IF(SUM(DG1241:DG$1993),CONCATENATE(INT(B1240),", "),INT(B1240)),""))</f>
        <v>#VALUE!</v>
      </c>
      <c r="DK1240" s="5"/>
      <c r="DL1240" s="5"/>
      <c r="DM1240" s="5"/>
      <c r="DN1240" s="5"/>
    </row>
    <row r="1241" spans="1:118" x14ac:dyDescent="0.25">
      <c r="A1241" s="4" t="str">
        <f t="shared" si="214"/>
        <v/>
      </c>
      <c r="B1241" s="3"/>
      <c r="D1241" s="1"/>
      <c r="H1241" s="5" t="str">
        <f>IF(F1241="","",IFERROR(CONCATENATE("PEUA",VLOOKUP(ESTADO,REPORTE!AV$2:AW$33,2,0),DIDTRITO_FORM,CADER_FORM,IFERROR(INDEX(BS:BS,MATCH(DAY(F1241),BR:BR,0),1),DAY(F1241)),IFERROR(INDEX(BS:BS,MATCH(MONTH(F1241),BR:BR,0),1),MONTH(F1241)),YEAR(F1241),G1241),""))</f>
        <v/>
      </c>
      <c r="L1241" s="4"/>
      <c r="M1241" s="4"/>
      <c r="Q1241" s="5"/>
      <c r="S1241"/>
      <c r="AA1241" s="4"/>
      <c r="AU1241" s="7"/>
      <c r="BM1241" s="7"/>
      <c r="BN1241" s="75" t="str">
        <f t="shared" si="215"/>
        <v/>
      </c>
      <c r="BO1241" s="75" t="str">
        <f t="shared" si="216"/>
        <v/>
      </c>
      <c r="BT1241" s="5"/>
      <c r="BW1241" s="5"/>
      <c r="BX1241" s="5"/>
      <c r="BY1241" s="5"/>
      <c r="BZ1241" s="5"/>
      <c r="CA1241" s="5"/>
      <c r="CB1241" s="14"/>
      <c r="CC1241" s="25"/>
      <c r="DG1241" s="5" t="e">
        <f>IF(REPORTE!AH$2="si",IF(C1241=VALUE(REPORTE!C$22),IF(SUM(DG1242:DG$1993),CONCATENATE(INT(B1241),", "),INT(B1241)),""),IF(C1241=VALUE(REPORTE!C$21),IF(SUM(DG1242:DG$1993),CONCATENATE(INT(B1241),", "),INT(B1241)),""))</f>
        <v>#VALUE!</v>
      </c>
      <c r="DK1241" s="5"/>
      <c r="DL1241" s="5"/>
      <c r="DM1241" s="5"/>
      <c r="DN1241" s="5"/>
    </row>
    <row r="1242" spans="1:118" x14ac:dyDescent="0.25">
      <c r="A1242" s="4" t="str">
        <f t="shared" si="214"/>
        <v/>
      </c>
      <c r="B1242" s="3"/>
      <c r="D1242" s="1"/>
      <c r="H1242" s="5" t="str">
        <f>IF(F1242="","",IFERROR(CONCATENATE("PEUA",VLOOKUP(ESTADO,REPORTE!AV$2:AW$33,2,0),DIDTRITO_FORM,CADER_FORM,IFERROR(INDEX(BS:BS,MATCH(DAY(F1242),BR:BR,0),1),DAY(F1242)),IFERROR(INDEX(BS:BS,MATCH(MONTH(F1242),BR:BR,0),1),MONTH(F1242)),YEAR(F1242),G1242),""))</f>
        <v/>
      </c>
      <c r="L1242" s="4"/>
      <c r="M1242" s="4"/>
      <c r="Q1242" s="5"/>
      <c r="S1242"/>
      <c r="AA1242" s="4"/>
      <c r="AU1242" s="7"/>
      <c r="BM1242" s="7"/>
      <c r="BN1242" s="75" t="str">
        <f t="shared" si="215"/>
        <v/>
      </c>
      <c r="BO1242" s="75" t="str">
        <f t="shared" si="216"/>
        <v/>
      </c>
      <c r="BT1242" s="5"/>
      <c r="BW1242" s="5"/>
      <c r="BX1242" s="5"/>
      <c r="BY1242" s="5"/>
      <c r="BZ1242" s="5"/>
      <c r="CA1242" s="5"/>
      <c r="CB1242" s="14"/>
      <c r="CC1242" s="25"/>
      <c r="DG1242" s="5" t="e">
        <f>IF(REPORTE!AH$2="si",IF(C1242=VALUE(REPORTE!C$22),IF(SUM(DG1243:DG$1993),CONCATENATE(INT(B1242),", "),INT(B1242)),""),IF(C1242=VALUE(REPORTE!C$21),IF(SUM(DG1243:DG$1993),CONCATENATE(INT(B1242),", "),INT(B1242)),""))</f>
        <v>#VALUE!</v>
      </c>
      <c r="DK1242" s="5"/>
      <c r="DL1242" s="5"/>
      <c r="DM1242" s="5"/>
      <c r="DN1242" s="5"/>
    </row>
    <row r="1243" spans="1:118" x14ac:dyDescent="0.25">
      <c r="A1243" s="4" t="str">
        <f t="shared" si="214"/>
        <v/>
      </c>
      <c r="B1243" s="3"/>
      <c r="D1243" s="1"/>
      <c r="H1243" s="5" t="str">
        <f>IF(F1243="","",IFERROR(CONCATENATE("PEUA",VLOOKUP(ESTADO,REPORTE!AV$2:AW$33,2,0),DIDTRITO_FORM,CADER_FORM,IFERROR(INDEX(BS:BS,MATCH(DAY(F1243),BR:BR,0),1),DAY(F1243)),IFERROR(INDEX(BS:BS,MATCH(MONTH(F1243),BR:BR,0),1),MONTH(F1243)),YEAR(F1243),G1243),""))</f>
        <v/>
      </c>
      <c r="L1243" s="4"/>
      <c r="M1243" s="4"/>
      <c r="Q1243" s="5"/>
      <c r="S1243"/>
      <c r="AA1243" s="4"/>
      <c r="AU1243" s="7"/>
      <c r="BM1243" s="7"/>
      <c r="BN1243" s="75" t="str">
        <f t="shared" si="215"/>
        <v/>
      </c>
      <c r="BO1243" s="75" t="str">
        <f t="shared" si="216"/>
        <v/>
      </c>
      <c r="BT1243" s="5"/>
      <c r="BW1243" s="5"/>
      <c r="BX1243" s="5"/>
      <c r="BY1243" s="5"/>
      <c r="BZ1243" s="5"/>
      <c r="CA1243" s="5"/>
      <c r="CB1243" s="14"/>
      <c r="CC1243" s="25"/>
      <c r="DG1243" s="5" t="e">
        <f>IF(REPORTE!AH$2="si",IF(C1243=VALUE(REPORTE!C$22),IF(SUM(DG1244:DG$1993),CONCATENATE(INT(B1243),", "),INT(B1243)),""),IF(C1243=VALUE(REPORTE!C$21),IF(SUM(DG1244:DG$1993),CONCATENATE(INT(B1243),", "),INT(B1243)),""))</f>
        <v>#VALUE!</v>
      </c>
      <c r="DK1243" s="5"/>
      <c r="DL1243" s="5"/>
      <c r="DM1243" s="5"/>
      <c r="DN1243" s="5"/>
    </row>
    <row r="1244" spans="1:118" x14ac:dyDescent="0.25">
      <c r="A1244" s="4" t="str">
        <f t="shared" si="214"/>
        <v/>
      </c>
      <c r="B1244" s="3"/>
      <c r="D1244" s="1"/>
      <c r="H1244" s="5" t="str">
        <f>IF(F1244="","",IFERROR(CONCATENATE("PEUA",VLOOKUP(ESTADO,REPORTE!AV$2:AW$33,2,0),DIDTRITO_FORM,CADER_FORM,IFERROR(INDEX(BS:BS,MATCH(DAY(F1244),BR:BR,0),1),DAY(F1244)),IFERROR(INDEX(BS:BS,MATCH(MONTH(F1244),BR:BR,0),1),MONTH(F1244)),YEAR(F1244),G1244),""))</f>
        <v/>
      </c>
      <c r="L1244" s="4"/>
      <c r="M1244" s="4"/>
      <c r="Q1244" s="5"/>
      <c r="S1244"/>
      <c r="AA1244" s="4"/>
      <c r="AU1244" s="7"/>
      <c r="BM1244" s="7"/>
      <c r="BN1244" s="75" t="str">
        <f t="shared" si="215"/>
        <v/>
      </c>
      <c r="BO1244" s="75" t="str">
        <f t="shared" si="216"/>
        <v/>
      </c>
      <c r="BT1244" s="5"/>
      <c r="BW1244" s="5"/>
      <c r="BX1244" s="5"/>
      <c r="BY1244" s="5"/>
      <c r="BZ1244" s="5"/>
      <c r="CA1244" s="5"/>
      <c r="CB1244" s="14"/>
      <c r="CC1244" s="25"/>
      <c r="DG1244" s="5" t="e">
        <f>IF(REPORTE!AH$2="si",IF(C1244=VALUE(REPORTE!C$22),IF(SUM(DG1245:DG$1993),CONCATENATE(INT(B1244),", "),INT(B1244)),""),IF(C1244=VALUE(REPORTE!C$21),IF(SUM(DG1245:DG$1993),CONCATENATE(INT(B1244),", "),INT(B1244)),""))</f>
        <v>#VALUE!</v>
      </c>
      <c r="DK1244" s="5"/>
      <c r="DL1244" s="5"/>
      <c r="DM1244" s="5"/>
      <c r="DN1244" s="5"/>
    </row>
    <row r="1245" spans="1:118" x14ac:dyDescent="0.25">
      <c r="A1245" s="4" t="str">
        <f t="shared" si="214"/>
        <v/>
      </c>
      <c r="B1245" s="3"/>
      <c r="D1245" s="1"/>
      <c r="H1245" s="5" t="str">
        <f>IF(F1245="","",IFERROR(CONCATENATE("PEUA",VLOOKUP(ESTADO,REPORTE!AV$2:AW$33,2,0),DIDTRITO_FORM,CADER_FORM,IFERROR(INDEX(BS:BS,MATCH(DAY(F1245),BR:BR,0),1),DAY(F1245)),IFERROR(INDEX(BS:BS,MATCH(MONTH(F1245),BR:BR,0),1),MONTH(F1245)),YEAR(F1245),G1245),""))</f>
        <v/>
      </c>
      <c r="L1245" s="4"/>
      <c r="M1245" s="4"/>
      <c r="Q1245" s="5"/>
      <c r="S1245"/>
      <c r="AA1245" s="4"/>
      <c r="AU1245" s="7"/>
      <c r="BM1245" s="7"/>
      <c r="BN1245" s="75" t="str">
        <f t="shared" si="215"/>
        <v/>
      </c>
      <c r="BO1245" s="75" t="str">
        <f t="shared" si="216"/>
        <v/>
      </c>
      <c r="BT1245" s="5"/>
      <c r="BW1245" s="5"/>
      <c r="BX1245" s="5"/>
      <c r="BY1245" s="5"/>
      <c r="BZ1245" s="5"/>
      <c r="CA1245" s="5"/>
      <c r="CB1245" s="14"/>
      <c r="CC1245" s="25"/>
      <c r="DG1245" s="5" t="e">
        <f>IF(REPORTE!AH$2="si",IF(C1245=VALUE(REPORTE!C$22),IF(SUM(DG1246:DG$1993),CONCATENATE(INT(B1245),", "),INT(B1245)),""),IF(C1245=VALUE(REPORTE!C$21),IF(SUM(DG1246:DG$1993),CONCATENATE(INT(B1245),", "),INT(B1245)),""))</f>
        <v>#VALUE!</v>
      </c>
      <c r="DK1245" s="5"/>
      <c r="DL1245" s="5"/>
      <c r="DM1245" s="5"/>
      <c r="DN1245" s="5"/>
    </row>
    <row r="1246" spans="1:118" x14ac:dyDescent="0.25">
      <c r="A1246" s="4" t="str">
        <f t="shared" si="214"/>
        <v/>
      </c>
      <c r="B1246" s="3"/>
      <c r="D1246" s="1"/>
      <c r="H1246" s="5" t="str">
        <f>IF(F1246="","",IFERROR(CONCATENATE("PEUA",VLOOKUP(ESTADO,REPORTE!AV$2:AW$33,2,0),DIDTRITO_FORM,CADER_FORM,IFERROR(INDEX(BS:BS,MATCH(DAY(F1246),BR:BR,0),1),DAY(F1246)),IFERROR(INDEX(BS:BS,MATCH(MONTH(F1246),BR:BR,0),1),MONTH(F1246)),YEAR(F1246),G1246),""))</f>
        <v/>
      </c>
      <c r="L1246" s="4"/>
      <c r="M1246" s="4"/>
      <c r="Q1246" s="5"/>
      <c r="S1246"/>
      <c r="AA1246" s="4"/>
      <c r="AU1246" s="7"/>
      <c r="BM1246" s="7"/>
      <c r="BN1246" s="75" t="str">
        <f t="shared" si="215"/>
        <v/>
      </c>
      <c r="BO1246" s="75" t="str">
        <f t="shared" si="216"/>
        <v/>
      </c>
      <c r="BT1246" s="5"/>
      <c r="BW1246" s="5"/>
      <c r="BX1246" s="5"/>
      <c r="BY1246" s="5"/>
      <c r="BZ1246" s="5"/>
      <c r="CA1246" s="5"/>
      <c r="CB1246" s="14"/>
      <c r="CC1246" s="25"/>
      <c r="DG1246" s="5" t="e">
        <f>IF(REPORTE!AH$2="si",IF(C1246=VALUE(REPORTE!C$22),IF(SUM(DG1247:DG$1993),CONCATENATE(INT(B1246),", "),INT(B1246)),""),IF(C1246=VALUE(REPORTE!C$21),IF(SUM(DG1247:DG$1993),CONCATENATE(INT(B1246),", "),INT(B1246)),""))</f>
        <v>#VALUE!</v>
      </c>
      <c r="DK1246" s="5"/>
      <c r="DL1246" s="5"/>
      <c r="DM1246" s="5"/>
      <c r="DN1246" s="5"/>
    </row>
    <row r="1247" spans="1:118" x14ac:dyDescent="0.25">
      <c r="A1247" s="4" t="str">
        <f t="shared" si="214"/>
        <v/>
      </c>
      <c r="B1247" s="3"/>
      <c r="D1247" s="1"/>
      <c r="H1247" s="5" t="str">
        <f>IF(F1247="","",IFERROR(CONCATENATE("PEUA",VLOOKUP(ESTADO,REPORTE!AV$2:AW$33,2,0),DIDTRITO_FORM,CADER_FORM,IFERROR(INDEX(BS:BS,MATCH(DAY(F1247),BR:BR,0),1),DAY(F1247)),IFERROR(INDEX(BS:BS,MATCH(MONTH(F1247),BR:BR,0),1),MONTH(F1247)),YEAR(F1247),G1247),""))</f>
        <v/>
      </c>
      <c r="L1247" s="4"/>
      <c r="M1247" s="4"/>
      <c r="Q1247" s="5"/>
      <c r="S1247"/>
      <c r="AA1247" s="4"/>
      <c r="AU1247" s="7"/>
      <c r="BM1247" s="7"/>
      <c r="BN1247" s="75" t="str">
        <f t="shared" si="215"/>
        <v/>
      </c>
      <c r="BO1247" s="75" t="str">
        <f t="shared" si="216"/>
        <v/>
      </c>
      <c r="BT1247" s="5"/>
      <c r="BW1247" s="5"/>
      <c r="BX1247" s="5"/>
      <c r="BY1247" s="5"/>
      <c r="BZ1247" s="5"/>
      <c r="CA1247" s="5"/>
      <c r="CB1247" s="14"/>
      <c r="CC1247" s="25"/>
      <c r="DG1247" s="5" t="e">
        <f>IF(REPORTE!AH$2="si",IF(C1247=VALUE(REPORTE!C$22),IF(SUM(DG1248:DG$1993),CONCATENATE(INT(B1247),", "),INT(B1247)),""),IF(C1247=VALUE(REPORTE!C$21),IF(SUM(DG1248:DG$1993),CONCATENATE(INT(B1247),", "),INT(B1247)),""))</f>
        <v>#VALUE!</v>
      </c>
      <c r="DK1247" s="5"/>
      <c r="DL1247" s="5"/>
      <c r="DM1247" s="5"/>
      <c r="DN1247" s="5"/>
    </row>
    <row r="1248" spans="1:118" x14ac:dyDescent="0.25">
      <c r="A1248" s="4" t="str">
        <f t="shared" si="214"/>
        <v/>
      </c>
      <c r="B1248" s="3"/>
      <c r="D1248" s="1"/>
      <c r="H1248" s="5" t="str">
        <f>IF(F1248="","",IFERROR(CONCATENATE("PEUA",VLOOKUP(ESTADO,REPORTE!AV$2:AW$33,2,0),DIDTRITO_FORM,CADER_FORM,IFERROR(INDEX(BS:BS,MATCH(DAY(F1248),BR:BR,0),1),DAY(F1248)),IFERROR(INDEX(BS:BS,MATCH(MONTH(F1248),BR:BR,0),1),MONTH(F1248)),YEAR(F1248),G1248),""))</f>
        <v/>
      </c>
      <c r="L1248" s="4"/>
      <c r="M1248" s="4"/>
      <c r="Q1248" s="5"/>
      <c r="S1248"/>
      <c r="AA1248" s="4"/>
      <c r="AU1248" s="7"/>
      <c r="BM1248" s="7"/>
      <c r="BN1248" s="75" t="str">
        <f t="shared" si="215"/>
        <v/>
      </c>
      <c r="BO1248" s="75" t="str">
        <f t="shared" si="216"/>
        <v/>
      </c>
      <c r="BT1248" s="5"/>
      <c r="BW1248" s="5"/>
      <c r="BX1248" s="5"/>
      <c r="BY1248" s="5"/>
      <c r="BZ1248" s="5"/>
      <c r="CA1248" s="5"/>
      <c r="CB1248" s="14"/>
      <c r="CC1248" s="25"/>
      <c r="DG1248" s="5" t="e">
        <f>IF(REPORTE!AH$2="si",IF(C1248=VALUE(REPORTE!C$22),IF(SUM(DG1249:DG$1993),CONCATENATE(INT(B1248),", "),INT(B1248)),""),IF(C1248=VALUE(REPORTE!C$21),IF(SUM(DG1249:DG$1993),CONCATENATE(INT(B1248),", "),INT(B1248)),""))</f>
        <v>#VALUE!</v>
      </c>
      <c r="DK1248" s="5"/>
      <c r="DL1248" s="5"/>
      <c r="DM1248" s="5"/>
      <c r="DN1248" s="5"/>
    </row>
    <row r="1249" spans="1:118" x14ac:dyDescent="0.25">
      <c r="A1249" s="4" t="str">
        <f t="shared" si="214"/>
        <v/>
      </c>
      <c r="B1249" s="3"/>
      <c r="D1249" s="1"/>
      <c r="H1249" s="5" t="str">
        <f>IF(F1249="","",IFERROR(CONCATENATE("PEUA",VLOOKUP(ESTADO,REPORTE!AV$2:AW$33,2,0),DIDTRITO_FORM,CADER_FORM,IFERROR(INDEX(BS:BS,MATCH(DAY(F1249),BR:BR,0),1),DAY(F1249)),IFERROR(INDEX(BS:BS,MATCH(MONTH(F1249),BR:BR,0),1),MONTH(F1249)),YEAR(F1249),G1249),""))</f>
        <v/>
      </c>
      <c r="L1249" s="4"/>
      <c r="M1249" s="4"/>
      <c r="Q1249" s="5"/>
      <c r="S1249"/>
      <c r="AA1249" s="4"/>
      <c r="AU1249" s="7"/>
      <c r="BM1249" s="7"/>
      <c r="BN1249" s="75" t="str">
        <f t="shared" si="215"/>
        <v/>
      </c>
      <c r="BO1249" s="75" t="str">
        <f t="shared" si="216"/>
        <v/>
      </c>
      <c r="BT1249" s="5"/>
      <c r="BW1249" s="5"/>
      <c r="BX1249" s="5"/>
      <c r="BY1249" s="5"/>
      <c r="BZ1249" s="5"/>
      <c r="CA1249" s="5"/>
      <c r="CB1249" s="14"/>
      <c r="CC1249" s="25"/>
      <c r="DG1249" s="5" t="e">
        <f>IF(REPORTE!AH$2="si",IF(C1249=VALUE(REPORTE!C$22),IF(SUM(DG1250:DG$1993),CONCATENATE(INT(B1249),", "),INT(B1249)),""),IF(C1249=VALUE(REPORTE!C$21),IF(SUM(DG1250:DG$1993),CONCATENATE(INT(B1249),", "),INT(B1249)),""))</f>
        <v>#VALUE!</v>
      </c>
      <c r="DK1249" s="5"/>
      <c r="DL1249" s="5"/>
      <c r="DM1249" s="5"/>
      <c r="DN1249" s="5"/>
    </row>
    <row r="1250" spans="1:118" x14ac:dyDescent="0.25">
      <c r="A1250" s="4" t="str">
        <f t="shared" si="214"/>
        <v/>
      </c>
      <c r="B1250" s="3"/>
      <c r="D1250" s="1"/>
      <c r="H1250" s="5" t="str">
        <f>IF(F1250="","",IFERROR(CONCATENATE("PEUA",VLOOKUP(ESTADO,REPORTE!AV$2:AW$33,2,0),DIDTRITO_FORM,CADER_FORM,IFERROR(INDEX(BS:BS,MATCH(DAY(F1250),BR:BR,0),1),DAY(F1250)),IFERROR(INDEX(BS:BS,MATCH(MONTH(F1250),BR:BR,0),1),MONTH(F1250)),YEAR(F1250),G1250),""))</f>
        <v/>
      </c>
      <c r="L1250" s="4"/>
      <c r="M1250" s="4"/>
      <c r="Q1250" s="5"/>
      <c r="S1250"/>
      <c r="AA1250" s="4"/>
      <c r="AU1250" s="7"/>
      <c r="BM1250" s="7"/>
      <c r="BN1250" s="75" t="str">
        <f t="shared" si="215"/>
        <v/>
      </c>
      <c r="BO1250" s="75" t="str">
        <f t="shared" si="216"/>
        <v/>
      </c>
      <c r="BT1250" s="5"/>
      <c r="BW1250" s="5"/>
      <c r="BX1250" s="5"/>
      <c r="BY1250" s="5"/>
      <c r="BZ1250" s="5"/>
      <c r="CA1250" s="5"/>
      <c r="CB1250" s="14"/>
      <c r="CC1250" s="25"/>
      <c r="DG1250" s="5" t="e">
        <f>IF(REPORTE!AH$2="si",IF(C1250=VALUE(REPORTE!C$22),IF(SUM(DG1251:DG$1993),CONCATENATE(INT(B1250),", "),INT(B1250)),""),IF(C1250=VALUE(REPORTE!C$21),IF(SUM(DG1251:DG$1993),CONCATENATE(INT(B1250),", "),INT(B1250)),""))</f>
        <v>#VALUE!</v>
      </c>
      <c r="DK1250" s="5"/>
      <c r="DL1250" s="5"/>
      <c r="DM1250" s="5"/>
      <c r="DN1250" s="5"/>
    </row>
    <row r="1251" spans="1:118" x14ac:dyDescent="0.25">
      <c r="A1251" s="4" t="str">
        <f t="shared" si="214"/>
        <v/>
      </c>
      <c r="B1251" s="3"/>
      <c r="D1251" s="1"/>
      <c r="H1251" s="5" t="str">
        <f>IF(F1251="","",IFERROR(CONCATENATE("PEUA",VLOOKUP(ESTADO,REPORTE!AV$2:AW$33,2,0),DIDTRITO_FORM,CADER_FORM,IFERROR(INDEX(BS:BS,MATCH(DAY(F1251),BR:BR,0),1),DAY(F1251)),IFERROR(INDEX(BS:BS,MATCH(MONTH(F1251),BR:BR,0),1),MONTH(F1251)),YEAR(F1251),G1251),""))</f>
        <v/>
      </c>
      <c r="L1251" s="4"/>
      <c r="M1251" s="4"/>
      <c r="Q1251" s="5"/>
      <c r="S1251"/>
      <c r="AA1251" s="4"/>
      <c r="AU1251" s="7"/>
      <c r="BM1251" s="7"/>
      <c r="BN1251" s="75" t="str">
        <f t="shared" si="215"/>
        <v/>
      </c>
      <c r="BO1251" s="75" t="str">
        <f t="shared" si="216"/>
        <v/>
      </c>
      <c r="BT1251" s="5"/>
      <c r="BW1251" s="5"/>
      <c r="BX1251" s="5"/>
      <c r="BY1251" s="5"/>
      <c r="BZ1251" s="5"/>
      <c r="CA1251" s="5"/>
      <c r="CB1251" s="14"/>
      <c r="CC1251" s="25"/>
      <c r="DG1251" s="5" t="e">
        <f>IF(REPORTE!AH$2="si",IF(C1251=VALUE(REPORTE!C$22),IF(SUM(DG1252:DG$1993),CONCATENATE(INT(B1251),", "),INT(B1251)),""),IF(C1251=VALUE(REPORTE!C$21),IF(SUM(DG1252:DG$1993),CONCATENATE(INT(B1251),", "),INT(B1251)),""))</f>
        <v>#VALUE!</v>
      </c>
      <c r="DK1251" s="5"/>
      <c r="DL1251" s="5"/>
      <c r="DM1251" s="5"/>
      <c r="DN1251" s="5"/>
    </row>
    <row r="1252" spans="1:118" x14ac:dyDescent="0.25">
      <c r="A1252" s="4" t="str">
        <f t="shared" si="214"/>
        <v/>
      </c>
      <c r="B1252" s="3"/>
      <c r="D1252" s="1"/>
      <c r="H1252" s="5" t="str">
        <f>IF(F1252="","",IFERROR(CONCATENATE("PEUA",VLOOKUP(ESTADO,REPORTE!AV$2:AW$33,2,0),DIDTRITO_FORM,CADER_FORM,IFERROR(INDEX(BS:BS,MATCH(DAY(F1252),BR:BR,0),1),DAY(F1252)),IFERROR(INDEX(BS:BS,MATCH(MONTH(F1252),BR:BR,0),1),MONTH(F1252)),YEAR(F1252),G1252),""))</f>
        <v/>
      </c>
      <c r="L1252" s="4"/>
      <c r="M1252" s="4"/>
      <c r="Q1252" s="5"/>
      <c r="S1252"/>
      <c r="AA1252" s="4"/>
      <c r="AU1252" s="7"/>
      <c r="BM1252" s="7"/>
      <c r="BN1252" s="75" t="str">
        <f t="shared" si="215"/>
        <v/>
      </c>
      <c r="BO1252" s="75" t="str">
        <f t="shared" si="216"/>
        <v/>
      </c>
      <c r="BT1252" s="5"/>
      <c r="BW1252" s="5"/>
      <c r="BX1252" s="5"/>
      <c r="BY1252" s="5"/>
      <c r="BZ1252" s="5"/>
      <c r="CA1252" s="5"/>
      <c r="CB1252" s="14"/>
      <c r="CC1252" s="25"/>
      <c r="DG1252" s="5" t="e">
        <f>IF(REPORTE!AH$2="si",IF(C1252=VALUE(REPORTE!C$22),IF(SUM(DG1253:DG$1993),CONCATENATE(INT(B1252),", "),INT(B1252)),""),IF(C1252=VALUE(REPORTE!C$21),IF(SUM(DG1253:DG$1993),CONCATENATE(INT(B1252),", "),INT(B1252)),""))</f>
        <v>#VALUE!</v>
      </c>
      <c r="DK1252" s="5"/>
      <c r="DL1252" s="5"/>
      <c r="DM1252" s="5"/>
      <c r="DN1252" s="5"/>
    </row>
    <row r="1253" spans="1:118" x14ac:dyDescent="0.25">
      <c r="A1253" s="4" t="str">
        <f t="shared" si="214"/>
        <v/>
      </c>
      <c r="B1253" s="3"/>
      <c r="D1253" s="1"/>
      <c r="H1253" s="5" t="str">
        <f>IF(F1253="","",IFERROR(CONCATENATE("PEUA",VLOOKUP(ESTADO,REPORTE!AV$2:AW$33,2,0),DIDTRITO_FORM,CADER_FORM,IFERROR(INDEX(BS:BS,MATCH(DAY(F1253),BR:BR,0),1),DAY(F1253)),IFERROR(INDEX(BS:BS,MATCH(MONTH(F1253),BR:BR,0),1),MONTH(F1253)),YEAR(F1253),G1253),""))</f>
        <v/>
      </c>
      <c r="L1253" s="4"/>
      <c r="M1253" s="4"/>
      <c r="Q1253" s="5"/>
      <c r="S1253"/>
      <c r="AA1253" s="4"/>
      <c r="AU1253" s="7"/>
      <c r="BM1253" s="7"/>
      <c r="BN1253" s="75" t="str">
        <f t="shared" si="215"/>
        <v/>
      </c>
      <c r="BO1253" s="75" t="str">
        <f t="shared" si="216"/>
        <v/>
      </c>
      <c r="BT1253" s="5"/>
      <c r="BW1253" s="5"/>
      <c r="BX1253" s="5"/>
      <c r="BY1253" s="5"/>
      <c r="BZ1253" s="5"/>
      <c r="CA1253" s="5"/>
      <c r="CB1253" s="14"/>
      <c r="CC1253" s="25"/>
      <c r="DG1253" s="5" t="e">
        <f>IF(REPORTE!AH$2="si",IF(C1253=VALUE(REPORTE!C$22),IF(SUM(DG1254:DG$1993),CONCATENATE(INT(B1253),", "),INT(B1253)),""),IF(C1253=VALUE(REPORTE!C$21),IF(SUM(DG1254:DG$1993),CONCATENATE(INT(B1253),", "),INT(B1253)),""))</f>
        <v>#VALUE!</v>
      </c>
      <c r="DK1253" s="5"/>
      <c r="DL1253" s="5"/>
      <c r="DM1253" s="5"/>
      <c r="DN1253" s="5"/>
    </row>
    <row r="1254" spans="1:118" x14ac:dyDescent="0.25">
      <c r="A1254" s="4" t="str">
        <f t="shared" si="214"/>
        <v/>
      </c>
      <c r="B1254" s="3"/>
      <c r="D1254" s="1"/>
      <c r="H1254" s="5" t="str">
        <f>IF(F1254="","",IFERROR(CONCATENATE("PEUA",VLOOKUP(ESTADO,REPORTE!AV$2:AW$33,2,0),DIDTRITO_FORM,CADER_FORM,IFERROR(INDEX(BS:BS,MATCH(DAY(F1254),BR:BR,0),1),DAY(F1254)),IFERROR(INDEX(BS:BS,MATCH(MONTH(F1254),BR:BR,0),1),MONTH(F1254)),YEAR(F1254),G1254),""))</f>
        <v/>
      </c>
      <c r="L1254" s="4"/>
      <c r="M1254" s="4"/>
      <c r="Q1254" s="5"/>
      <c r="S1254"/>
      <c r="AA1254" s="4"/>
      <c r="AU1254" s="7"/>
      <c r="BM1254" s="7"/>
      <c r="BN1254" s="75" t="str">
        <f t="shared" si="215"/>
        <v/>
      </c>
      <c r="BO1254" s="75" t="str">
        <f t="shared" si="216"/>
        <v/>
      </c>
      <c r="BT1254" s="5"/>
      <c r="BW1254" s="5"/>
      <c r="BX1254" s="5"/>
      <c r="BY1254" s="5"/>
      <c r="BZ1254" s="5"/>
      <c r="CA1254" s="5"/>
      <c r="CB1254" s="14"/>
      <c r="CC1254" s="25"/>
      <c r="DG1254" s="5" t="e">
        <f>IF(REPORTE!AH$2="si",IF(C1254=VALUE(REPORTE!C$22),IF(SUM(DG1255:DG$1993),CONCATENATE(INT(B1254),", "),INT(B1254)),""),IF(C1254=VALUE(REPORTE!C$21),IF(SUM(DG1255:DG$1993),CONCATENATE(INT(B1254),", "),INT(B1254)),""))</f>
        <v>#VALUE!</v>
      </c>
      <c r="DK1254" s="5"/>
      <c r="DL1254" s="5"/>
      <c r="DM1254" s="5"/>
      <c r="DN1254" s="5"/>
    </row>
    <row r="1255" spans="1:118" x14ac:dyDescent="0.25">
      <c r="A1255" s="4" t="str">
        <f t="shared" si="214"/>
        <v/>
      </c>
      <c r="B1255" s="3"/>
      <c r="D1255" s="1"/>
      <c r="H1255" s="5" t="str">
        <f>IF(F1255="","",IFERROR(CONCATENATE("PEUA",VLOOKUP(ESTADO,REPORTE!AV$2:AW$33,2,0),DIDTRITO_FORM,CADER_FORM,IFERROR(INDEX(BS:BS,MATCH(DAY(F1255),BR:BR,0),1),DAY(F1255)),IFERROR(INDEX(BS:BS,MATCH(MONTH(F1255),BR:BR,0),1),MONTH(F1255)),YEAR(F1255),G1255),""))</f>
        <v/>
      </c>
      <c r="L1255" s="4"/>
      <c r="M1255" s="4"/>
      <c r="Q1255" s="5"/>
      <c r="S1255"/>
      <c r="AA1255" s="4"/>
      <c r="AU1255" s="7"/>
      <c r="BM1255" s="7"/>
      <c r="BN1255" s="75" t="str">
        <f t="shared" si="215"/>
        <v/>
      </c>
      <c r="BO1255" s="75" t="str">
        <f t="shared" si="216"/>
        <v/>
      </c>
      <c r="BT1255" s="5"/>
      <c r="BW1255" s="5"/>
      <c r="BX1255" s="5"/>
      <c r="BY1255" s="5"/>
      <c r="BZ1255" s="5"/>
      <c r="CA1255" s="5"/>
      <c r="CB1255" s="14"/>
      <c r="CC1255" s="25"/>
      <c r="DG1255" s="5" t="e">
        <f>IF(REPORTE!AH$2="si",IF(C1255=VALUE(REPORTE!C$22),IF(SUM(DG1256:DG$1993),CONCATENATE(INT(B1255),", "),INT(B1255)),""),IF(C1255=VALUE(REPORTE!C$21),IF(SUM(DG1256:DG$1993),CONCATENATE(INT(B1255),", "),INT(B1255)),""))</f>
        <v>#VALUE!</v>
      </c>
      <c r="DK1255" s="5"/>
      <c r="DL1255" s="5"/>
      <c r="DM1255" s="5"/>
      <c r="DN1255" s="5"/>
    </row>
    <row r="1256" spans="1:118" x14ac:dyDescent="0.25">
      <c r="A1256" s="4" t="str">
        <f t="shared" si="214"/>
        <v/>
      </c>
      <c r="B1256" s="3"/>
      <c r="D1256" s="1"/>
      <c r="H1256" s="5" t="str">
        <f>IF(F1256="","",IFERROR(CONCATENATE("PEUA",VLOOKUP(ESTADO,REPORTE!AV$2:AW$33,2,0),DIDTRITO_FORM,CADER_FORM,IFERROR(INDEX(BS:BS,MATCH(DAY(F1256),BR:BR,0),1),DAY(F1256)),IFERROR(INDEX(BS:BS,MATCH(MONTH(F1256),BR:BR,0),1),MONTH(F1256)),YEAR(F1256),G1256),""))</f>
        <v/>
      </c>
      <c r="L1256" s="4"/>
      <c r="M1256" s="4"/>
      <c r="Q1256" s="5"/>
      <c r="S1256"/>
      <c r="AA1256" s="4"/>
      <c r="AU1256" s="7"/>
      <c r="BM1256" s="7"/>
      <c r="BN1256" s="75" t="str">
        <f t="shared" si="215"/>
        <v/>
      </c>
      <c r="BO1256" s="75" t="str">
        <f t="shared" si="216"/>
        <v/>
      </c>
      <c r="BT1256" s="5"/>
      <c r="BW1256" s="5"/>
      <c r="BX1256" s="5"/>
      <c r="BY1256" s="5"/>
      <c r="BZ1256" s="5"/>
      <c r="CA1256" s="5"/>
      <c r="CB1256" s="14"/>
      <c r="CC1256" s="25"/>
      <c r="DG1256" s="5" t="e">
        <f>IF(REPORTE!AH$2="si",IF(C1256=VALUE(REPORTE!C$22),IF(SUM(DG1257:DG$1993),CONCATENATE(INT(B1256),", "),INT(B1256)),""),IF(C1256=VALUE(REPORTE!C$21),IF(SUM(DG1257:DG$1993),CONCATENATE(INT(B1256),", "),INT(B1256)),""))</f>
        <v>#VALUE!</v>
      </c>
      <c r="DK1256" s="5"/>
      <c r="DL1256" s="5"/>
      <c r="DM1256" s="5"/>
      <c r="DN1256" s="5"/>
    </row>
    <row r="1257" spans="1:118" x14ac:dyDescent="0.25">
      <c r="A1257" s="4" t="str">
        <f t="shared" si="214"/>
        <v/>
      </c>
      <c r="B1257" s="3"/>
      <c r="D1257" s="1"/>
      <c r="H1257" s="5" t="str">
        <f>IF(F1257="","",IFERROR(CONCATENATE("PEUA",VLOOKUP(ESTADO,REPORTE!AV$2:AW$33,2,0),DIDTRITO_FORM,CADER_FORM,IFERROR(INDEX(BS:BS,MATCH(DAY(F1257),BR:BR,0),1),DAY(F1257)),IFERROR(INDEX(BS:BS,MATCH(MONTH(F1257),BR:BR,0),1),MONTH(F1257)),YEAR(F1257),G1257),""))</f>
        <v/>
      </c>
      <c r="L1257" s="4"/>
      <c r="M1257" s="4"/>
      <c r="Q1257" s="5"/>
      <c r="S1257"/>
      <c r="AA1257" s="4"/>
      <c r="AU1257" s="7"/>
      <c r="BM1257" s="7"/>
      <c r="BN1257" s="75" t="str">
        <f t="shared" si="215"/>
        <v/>
      </c>
      <c r="BO1257" s="75" t="str">
        <f t="shared" si="216"/>
        <v/>
      </c>
      <c r="BT1257" s="5"/>
      <c r="BW1257" s="5"/>
      <c r="BX1257" s="5"/>
      <c r="BY1257" s="5"/>
      <c r="BZ1257" s="5"/>
      <c r="CA1257" s="5"/>
      <c r="CB1257" s="14"/>
      <c r="CC1257" s="25"/>
      <c r="DG1257" s="5" t="e">
        <f>IF(REPORTE!AH$2="si",IF(C1257=VALUE(REPORTE!C$22),IF(SUM(DG1258:DG$1993),CONCATENATE(INT(B1257),", "),INT(B1257)),""),IF(C1257=VALUE(REPORTE!C$21),IF(SUM(DG1258:DG$1993),CONCATENATE(INT(B1257),", "),INT(B1257)),""))</f>
        <v>#VALUE!</v>
      </c>
      <c r="DK1257" s="5"/>
      <c r="DL1257" s="5"/>
      <c r="DM1257" s="5"/>
      <c r="DN1257" s="5"/>
    </row>
    <row r="1258" spans="1:118" x14ac:dyDescent="0.25">
      <c r="A1258" s="4" t="str">
        <f t="shared" si="214"/>
        <v/>
      </c>
      <c r="B1258" s="3"/>
      <c r="D1258" s="1"/>
      <c r="H1258" s="5" t="str">
        <f>IF(F1258="","",IFERROR(CONCATENATE("PEUA",VLOOKUP(ESTADO,REPORTE!AV$2:AW$33,2,0),DIDTRITO_FORM,CADER_FORM,IFERROR(INDEX(BS:BS,MATCH(DAY(F1258),BR:BR,0),1),DAY(F1258)),IFERROR(INDEX(BS:BS,MATCH(MONTH(F1258),BR:BR,0),1),MONTH(F1258)),YEAR(F1258),G1258),""))</f>
        <v/>
      </c>
      <c r="L1258" s="4"/>
      <c r="M1258" s="4"/>
      <c r="Q1258" s="5"/>
      <c r="S1258"/>
      <c r="AA1258" s="4"/>
      <c r="AU1258" s="7"/>
      <c r="BM1258" s="7"/>
      <c r="BN1258" s="75" t="str">
        <f t="shared" si="215"/>
        <v/>
      </c>
      <c r="BO1258" s="75" t="str">
        <f t="shared" si="216"/>
        <v/>
      </c>
      <c r="BT1258" s="5"/>
      <c r="BW1258" s="5"/>
      <c r="BX1258" s="5"/>
      <c r="BY1258" s="5"/>
      <c r="BZ1258" s="5"/>
      <c r="CA1258" s="5"/>
      <c r="CB1258" s="14"/>
      <c r="CC1258" s="25"/>
      <c r="DG1258" s="5" t="e">
        <f>IF(REPORTE!AH$2="si",IF(C1258=VALUE(REPORTE!C$22),IF(SUM(DG1259:DG$1993),CONCATENATE(INT(B1258),", "),INT(B1258)),""),IF(C1258=VALUE(REPORTE!C$21),IF(SUM(DG1259:DG$1993),CONCATENATE(INT(B1258),", "),INT(B1258)),""))</f>
        <v>#VALUE!</v>
      </c>
      <c r="DK1258" s="5"/>
      <c r="DL1258" s="5"/>
      <c r="DM1258" s="5"/>
      <c r="DN1258" s="5"/>
    </row>
    <row r="1259" spans="1:118" x14ac:dyDescent="0.25">
      <c r="A1259" s="4" t="str">
        <f t="shared" si="214"/>
        <v/>
      </c>
      <c r="B1259" s="3"/>
      <c r="D1259" s="1"/>
      <c r="H1259" s="5" t="str">
        <f>IF(F1259="","",IFERROR(CONCATENATE("PEUA",VLOOKUP(ESTADO,REPORTE!AV$2:AW$33,2,0),DIDTRITO_FORM,CADER_FORM,IFERROR(INDEX(BS:BS,MATCH(DAY(F1259),BR:BR,0),1),DAY(F1259)),IFERROR(INDEX(BS:BS,MATCH(MONTH(F1259),BR:BR,0),1),MONTH(F1259)),YEAR(F1259),G1259),""))</f>
        <v/>
      </c>
      <c r="L1259" s="4"/>
      <c r="M1259" s="4"/>
      <c r="Q1259" s="5"/>
      <c r="S1259"/>
      <c r="AA1259" s="4"/>
      <c r="AU1259" s="7"/>
      <c r="BM1259" s="7"/>
      <c r="BN1259" s="75" t="str">
        <f t="shared" si="215"/>
        <v/>
      </c>
      <c r="BO1259" s="75" t="str">
        <f t="shared" si="216"/>
        <v/>
      </c>
      <c r="BT1259" s="5"/>
      <c r="BW1259" s="5"/>
      <c r="BX1259" s="5"/>
      <c r="BY1259" s="5"/>
      <c r="BZ1259" s="5"/>
      <c r="CA1259" s="5"/>
      <c r="CB1259" s="14"/>
      <c r="CC1259" s="25"/>
      <c r="DG1259" s="5" t="e">
        <f>IF(REPORTE!AH$2="si",IF(C1259=VALUE(REPORTE!C$22),IF(SUM(DG1260:DG$1993),CONCATENATE(INT(B1259),", "),INT(B1259)),""),IF(C1259=VALUE(REPORTE!C$21),IF(SUM(DG1260:DG$1993),CONCATENATE(INT(B1259),", "),INT(B1259)),""))</f>
        <v>#VALUE!</v>
      </c>
      <c r="DK1259" s="5"/>
      <c r="DL1259" s="5"/>
      <c r="DM1259" s="5"/>
      <c r="DN1259" s="5"/>
    </row>
    <row r="1260" spans="1:118" x14ac:dyDescent="0.25">
      <c r="A1260" s="4" t="str">
        <f t="shared" si="214"/>
        <v/>
      </c>
      <c r="B1260" s="3"/>
      <c r="D1260" s="1"/>
      <c r="H1260" s="5" t="str">
        <f>IF(F1260="","",IFERROR(CONCATENATE("PEUA",VLOOKUP(ESTADO,REPORTE!AV$2:AW$33,2,0),DIDTRITO_FORM,CADER_FORM,IFERROR(INDEX(BS:BS,MATCH(DAY(F1260),BR:BR,0),1),DAY(F1260)),IFERROR(INDEX(BS:BS,MATCH(MONTH(F1260),BR:BR,0),1),MONTH(F1260)),YEAR(F1260),G1260),""))</f>
        <v/>
      </c>
      <c r="L1260" s="4"/>
      <c r="M1260" s="4"/>
      <c r="Q1260" s="5"/>
      <c r="S1260"/>
      <c r="AA1260" s="4"/>
      <c r="AU1260" s="7"/>
      <c r="BM1260" s="7"/>
      <c r="BN1260" s="75" t="str">
        <f t="shared" si="215"/>
        <v/>
      </c>
      <c r="BO1260" s="75" t="str">
        <f t="shared" si="216"/>
        <v/>
      </c>
      <c r="BT1260" s="5"/>
      <c r="BW1260" s="5"/>
      <c r="BX1260" s="5"/>
      <c r="BY1260" s="5"/>
      <c r="BZ1260" s="5"/>
      <c r="CA1260" s="5"/>
      <c r="CB1260" s="14"/>
      <c r="CC1260" s="25"/>
      <c r="DG1260" s="5" t="e">
        <f>IF(REPORTE!AH$2="si",IF(C1260=VALUE(REPORTE!C$22),IF(SUM(DG1261:DG$1993),CONCATENATE(INT(B1260),", "),INT(B1260)),""),IF(C1260=VALUE(REPORTE!C$21),IF(SUM(DG1261:DG$1993),CONCATENATE(INT(B1260),", "),INT(B1260)),""))</f>
        <v>#VALUE!</v>
      </c>
      <c r="DK1260" s="5"/>
      <c r="DL1260" s="5"/>
      <c r="DM1260" s="5"/>
      <c r="DN1260" s="5"/>
    </row>
    <row r="1261" spans="1:118" x14ac:dyDescent="0.25">
      <c r="A1261" s="4" t="str">
        <f t="shared" si="214"/>
        <v/>
      </c>
      <c r="B1261" s="3"/>
      <c r="D1261" s="1"/>
      <c r="H1261" s="5" t="str">
        <f>IF(F1261="","",IFERROR(CONCATENATE("PEUA",VLOOKUP(ESTADO,REPORTE!AV$2:AW$33,2,0),DIDTRITO_FORM,CADER_FORM,IFERROR(INDEX(BS:BS,MATCH(DAY(F1261),BR:BR,0),1),DAY(F1261)),IFERROR(INDEX(BS:BS,MATCH(MONTH(F1261),BR:BR,0),1),MONTH(F1261)),YEAR(F1261),G1261),""))</f>
        <v/>
      </c>
      <c r="L1261" s="4"/>
      <c r="M1261" s="4"/>
      <c r="Q1261" s="5"/>
      <c r="S1261"/>
      <c r="AA1261" s="4"/>
      <c r="AU1261" s="7"/>
      <c r="BM1261" s="7"/>
      <c r="BN1261" s="75" t="str">
        <f t="shared" si="215"/>
        <v/>
      </c>
      <c r="BO1261" s="75" t="str">
        <f t="shared" si="216"/>
        <v/>
      </c>
      <c r="BT1261" s="5"/>
      <c r="BW1261" s="5"/>
      <c r="BX1261" s="5"/>
      <c r="BY1261" s="5"/>
      <c r="BZ1261" s="5"/>
      <c r="CA1261" s="5"/>
      <c r="CB1261" s="14"/>
      <c r="CC1261" s="25"/>
      <c r="DG1261" s="5" t="e">
        <f>IF(REPORTE!AH$2="si",IF(C1261=VALUE(REPORTE!C$22),IF(SUM(DG1262:DG$1993),CONCATENATE(INT(B1261),", "),INT(B1261)),""),IF(C1261=VALUE(REPORTE!C$21),IF(SUM(DG1262:DG$1993),CONCATENATE(INT(B1261),", "),INT(B1261)),""))</f>
        <v>#VALUE!</v>
      </c>
      <c r="DK1261" s="5"/>
      <c r="DL1261" s="5"/>
      <c r="DM1261" s="5"/>
      <c r="DN1261" s="5"/>
    </row>
    <row r="1262" spans="1:118" x14ac:dyDescent="0.25">
      <c r="A1262" s="4" t="str">
        <f t="shared" si="214"/>
        <v/>
      </c>
      <c r="B1262" s="3"/>
      <c r="D1262" s="1"/>
      <c r="H1262" s="5" t="str">
        <f>IF(F1262="","",IFERROR(CONCATENATE("PEUA",VLOOKUP(ESTADO,REPORTE!AV$2:AW$33,2,0),DIDTRITO_FORM,CADER_FORM,IFERROR(INDEX(BS:BS,MATCH(DAY(F1262),BR:BR,0),1),DAY(F1262)),IFERROR(INDEX(BS:BS,MATCH(MONTH(F1262),BR:BR,0),1),MONTH(F1262)),YEAR(F1262),G1262),""))</f>
        <v/>
      </c>
      <c r="L1262" s="4"/>
      <c r="M1262" s="4"/>
      <c r="Q1262" s="5"/>
      <c r="S1262"/>
      <c r="AA1262" s="4"/>
      <c r="AU1262" s="7"/>
      <c r="BM1262" s="7"/>
      <c r="BN1262" s="75" t="str">
        <f t="shared" si="215"/>
        <v/>
      </c>
      <c r="BO1262" s="75" t="str">
        <f t="shared" si="216"/>
        <v/>
      </c>
      <c r="BT1262" s="5"/>
      <c r="BW1262" s="5"/>
      <c r="BX1262" s="5"/>
      <c r="BY1262" s="5"/>
      <c r="BZ1262" s="5"/>
      <c r="CA1262" s="5"/>
      <c r="CB1262" s="14"/>
      <c r="CC1262" s="25"/>
      <c r="DG1262" s="5" t="e">
        <f>IF(REPORTE!AH$2="si",IF(C1262=VALUE(REPORTE!C$22),IF(SUM(DG1263:DG$1993),CONCATENATE(INT(B1262),", "),INT(B1262)),""),IF(C1262=VALUE(REPORTE!C$21),IF(SUM(DG1263:DG$1993),CONCATENATE(INT(B1262),", "),INT(B1262)),""))</f>
        <v>#VALUE!</v>
      </c>
      <c r="DH1262" s="5" t="e">
        <f>CONCATENATE(DG1262,DG1263,DG1264,DG1265,DG1266,DG1267,DG1268,DG1269,DG1270,DG1271,DG1272,DG1273,DG1274,DG1275,DG1276,DG1277,DG1278,DG1279,DG1280,DG1281,DG1282,DG1283,DG1284,DG1285,DG1286,DG1287,DG1288,DG1289,DG1290,DG1291,DG1292,DG1293,DG1294,DG1295,DG1296,DG1297,DG1298,DG1299,DG1300,DG1301,DG1302,DG1303)</f>
        <v>#VALUE!</v>
      </c>
      <c r="DK1262" s="5"/>
      <c r="DL1262" s="5"/>
      <c r="DM1262" s="5"/>
      <c r="DN1262" s="5"/>
    </row>
    <row r="1263" spans="1:118" x14ac:dyDescent="0.25">
      <c r="A1263" s="4" t="str">
        <f t="shared" si="214"/>
        <v/>
      </c>
      <c r="B1263" s="3"/>
      <c r="D1263" s="1"/>
      <c r="H1263" s="5" t="str">
        <f>IF(F1263="","",IFERROR(CONCATENATE("PEUA",VLOOKUP(ESTADO,REPORTE!AV$2:AW$33,2,0),DIDTRITO_FORM,CADER_FORM,IFERROR(INDEX(BS:BS,MATCH(DAY(F1263),BR:BR,0),1),DAY(F1263)),IFERROR(INDEX(BS:BS,MATCH(MONTH(F1263),BR:BR,0),1),MONTH(F1263)),YEAR(F1263),G1263),""))</f>
        <v/>
      </c>
      <c r="L1263" s="4"/>
      <c r="M1263" s="4"/>
      <c r="Q1263" s="5"/>
      <c r="S1263"/>
      <c r="AA1263" s="4"/>
      <c r="AU1263" s="7"/>
      <c r="BM1263" s="7"/>
      <c r="BN1263" s="75" t="str">
        <f t="shared" si="215"/>
        <v/>
      </c>
      <c r="BO1263" s="75" t="str">
        <f t="shared" si="216"/>
        <v/>
      </c>
      <c r="BT1263" s="5"/>
      <c r="BW1263" s="5"/>
      <c r="BX1263" s="5"/>
      <c r="BY1263" s="5"/>
      <c r="BZ1263" s="5"/>
      <c r="CA1263" s="5"/>
      <c r="CB1263" s="14"/>
      <c r="CC1263" s="25"/>
      <c r="DG1263" s="5" t="e">
        <f>IF(REPORTE!AH$2="si",IF(C1263=VALUE(REPORTE!C$22),IF(SUM(DG1264:DG$1993),CONCATENATE(INT(B1263),", "),INT(B1263)),""),IF(C1263=VALUE(REPORTE!C$21),IF(SUM(DG1264:DG$1993),CONCATENATE(INT(B1263),", "),INT(B1263)),""))</f>
        <v>#VALUE!</v>
      </c>
      <c r="DK1263" s="5"/>
      <c r="DL1263" s="5"/>
      <c r="DM1263" s="5"/>
      <c r="DN1263" s="5"/>
    </row>
    <row r="1264" spans="1:118" x14ac:dyDescent="0.25">
      <c r="A1264" s="4" t="str">
        <f t="shared" si="214"/>
        <v/>
      </c>
      <c r="B1264" s="3"/>
      <c r="D1264" s="1"/>
      <c r="H1264" s="5" t="str">
        <f>IF(F1264="","",IFERROR(CONCATENATE("PEUA",VLOOKUP(ESTADO,REPORTE!AV$2:AW$33,2,0),DIDTRITO_FORM,CADER_FORM,IFERROR(INDEX(BS:BS,MATCH(DAY(F1264),BR:BR,0),1),DAY(F1264)),IFERROR(INDEX(BS:BS,MATCH(MONTH(F1264),BR:BR,0),1),MONTH(F1264)),YEAR(F1264),G1264),""))</f>
        <v/>
      </c>
      <c r="L1264" s="4"/>
      <c r="M1264" s="4"/>
      <c r="Q1264" s="5"/>
      <c r="S1264"/>
      <c r="AA1264" s="4"/>
      <c r="AU1264" s="7"/>
      <c r="BM1264" s="7"/>
      <c r="BN1264" s="75" t="str">
        <f t="shared" si="215"/>
        <v/>
      </c>
      <c r="BO1264" s="75" t="str">
        <f t="shared" si="216"/>
        <v/>
      </c>
      <c r="BT1264" s="5"/>
      <c r="BW1264" s="5"/>
      <c r="BX1264" s="5"/>
      <c r="BY1264" s="5"/>
      <c r="BZ1264" s="5"/>
      <c r="CA1264" s="5"/>
      <c r="CB1264" s="14"/>
      <c r="CC1264" s="25"/>
      <c r="DG1264" s="5" t="e">
        <f>IF(REPORTE!AH$2="si",IF(C1264=VALUE(REPORTE!C$22),IF(SUM(DG1265:DG$1993),CONCATENATE(INT(B1264),", "),INT(B1264)),""),IF(C1264=VALUE(REPORTE!C$21),IF(SUM(DG1265:DG$1993),CONCATENATE(INT(B1264),", "),INT(B1264)),""))</f>
        <v>#VALUE!</v>
      </c>
      <c r="DK1264" s="5"/>
      <c r="DL1264" s="5"/>
      <c r="DM1264" s="5"/>
      <c r="DN1264" s="5"/>
    </row>
    <row r="1265" spans="1:118" x14ac:dyDescent="0.25">
      <c r="A1265" s="4" t="str">
        <f t="shared" si="214"/>
        <v/>
      </c>
      <c r="B1265" s="3"/>
      <c r="D1265" s="1"/>
      <c r="H1265" s="5" t="str">
        <f>IF(F1265="","",IFERROR(CONCATENATE("PEUA",VLOOKUP(ESTADO,REPORTE!AV$2:AW$33,2,0),DIDTRITO_FORM,CADER_FORM,IFERROR(INDEX(BS:BS,MATCH(DAY(F1265),BR:BR,0),1),DAY(F1265)),IFERROR(INDEX(BS:BS,MATCH(MONTH(F1265),BR:BR,0),1),MONTH(F1265)),YEAR(F1265),G1265),""))</f>
        <v/>
      </c>
      <c r="L1265" s="4"/>
      <c r="M1265" s="4"/>
      <c r="Q1265" s="5"/>
      <c r="S1265"/>
      <c r="AA1265" s="4"/>
      <c r="AU1265" s="7"/>
      <c r="BM1265" s="7"/>
      <c r="BN1265" s="75" t="str">
        <f t="shared" si="215"/>
        <v/>
      </c>
      <c r="BO1265" s="75" t="str">
        <f t="shared" si="216"/>
        <v/>
      </c>
      <c r="BT1265" s="5"/>
      <c r="BW1265" s="5"/>
      <c r="BX1265" s="5"/>
      <c r="BY1265" s="5"/>
      <c r="BZ1265" s="5"/>
      <c r="CA1265" s="5"/>
      <c r="CB1265" s="14"/>
      <c r="CC1265" s="25"/>
      <c r="DG1265" s="5" t="e">
        <f>IF(REPORTE!AH$2="si",IF(C1265=VALUE(REPORTE!C$22),IF(SUM(DG1266:DG$1993),CONCATENATE(INT(B1265),", "),INT(B1265)),""),IF(C1265=VALUE(REPORTE!C$21),IF(SUM(DG1266:DG$1993),CONCATENATE(INT(B1265),", "),INT(B1265)),""))</f>
        <v>#VALUE!</v>
      </c>
      <c r="DK1265" s="5"/>
      <c r="DL1265" s="5"/>
      <c r="DM1265" s="5"/>
      <c r="DN1265" s="5"/>
    </row>
    <row r="1266" spans="1:118" x14ac:dyDescent="0.25">
      <c r="A1266" s="4" t="str">
        <f t="shared" si="214"/>
        <v/>
      </c>
      <c r="B1266" s="3"/>
      <c r="D1266" s="1"/>
      <c r="H1266" s="5" t="str">
        <f>IF(F1266="","",IFERROR(CONCATENATE("PEUA",VLOOKUP(ESTADO,REPORTE!AV$2:AW$33,2,0),DIDTRITO_FORM,CADER_FORM,IFERROR(INDEX(BS:BS,MATCH(DAY(F1266),BR:BR,0),1),DAY(F1266)),IFERROR(INDEX(BS:BS,MATCH(MONTH(F1266),BR:BR,0),1),MONTH(F1266)),YEAR(F1266),G1266),""))</f>
        <v/>
      </c>
      <c r="L1266" s="4"/>
      <c r="M1266" s="4"/>
      <c r="Q1266" s="5"/>
      <c r="S1266"/>
      <c r="AA1266" s="4"/>
      <c r="AU1266" s="7"/>
      <c r="BM1266" s="7"/>
      <c r="BN1266" s="75" t="str">
        <f t="shared" si="215"/>
        <v/>
      </c>
      <c r="BO1266" s="75" t="str">
        <f t="shared" si="216"/>
        <v/>
      </c>
      <c r="BT1266" s="5"/>
      <c r="BW1266" s="5"/>
      <c r="BX1266" s="5"/>
      <c r="BY1266" s="5"/>
      <c r="BZ1266" s="5"/>
      <c r="CA1266" s="5"/>
      <c r="CB1266" s="14"/>
      <c r="CC1266" s="25"/>
      <c r="DG1266" s="5" t="e">
        <f>IF(REPORTE!AH$2="si",IF(C1266=VALUE(REPORTE!C$22),IF(SUM(DG1267:DG$1993),CONCATENATE(INT(B1266),", "),INT(B1266)),""),IF(C1266=VALUE(REPORTE!C$21),IF(SUM(DG1267:DG$1993),CONCATENATE(INT(B1266),", "),INT(B1266)),""))</f>
        <v>#VALUE!</v>
      </c>
      <c r="DK1266" s="5"/>
      <c r="DL1266" s="5"/>
      <c r="DM1266" s="5"/>
      <c r="DN1266" s="5"/>
    </row>
    <row r="1267" spans="1:118" x14ac:dyDescent="0.25">
      <c r="A1267" s="4" t="str">
        <f t="shared" si="214"/>
        <v/>
      </c>
      <c r="B1267" s="3"/>
      <c r="D1267" s="1"/>
      <c r="H1267" s="5" t="str">
        <f>IF(F1267="","",IFERROR(CONCATENATE("PEUA",VLOOKUP(ESTADO,REPORTE!AV$2:AW$33,2,0),DIDTRITO_FORM,CADER_FORM,IFERROR(INDEX(BS:BS,MATCH(DAY(F1267),BR:BR,0),1),DAY(F1267)),IFERROR(INDEX(BS:BS,MATCH(MONTH(F1267),BR:BR,0),1),MONTH(F1267)),YEAR(F1267),G1267),""))</f>
        <v/>
      </c>
      <c r="L1267" s="4"/>
      <c r="M1267" s="4"/>
      <c r="Q1267" s="5"/>
      <c r="S1267"/>
      <c r="AA1267" s="4"/>
      <c r="AU1267" s="7"/>
      <c r="BM1267" s="7"/>
      <c r="BN1267" s="75" t="str">
        <f t="shared" si="215"/>
        <v/>
      </c>
      <c r="BO1267" s="75" t="str">
        <f t="shared" si="216"/>
        <v/>
      </c>
      <c r="BT1267" s="5"/>
      <c r="BW1267" s="5"/>
      <c r="BX1267" s="5"/>
      <c r="BY1267" s="5"/>
      <c r="BZ1267" s="5"/>
      <c r="CA1267" s="5"/>
      <c r="CB1267" s="14"/>
      <c r="CC1267" s="25"/>
      <c r="DG1267" s="5" t="e">
        <f>IF(REPORTE!AH$2="si",IF(C1267=VALUE(REPORTE!C$22),IF(SUM(DG1268:DG$1993),CONCATENATE(INT(B1267),", "),INT(B1267)),""),IF(C1267=VALUE(REPORTE!C$21),IF(SUM(DG1268:DG$1993),CONCATENATE(INT(B1267),", "),INT(B1267)),""))</f>
        <v>#VALUE!</v>
      </c>
      <c r="DK1267" s="5"/>
      <c r="DL1267" s="5"/>
      <c r="DM1267" s="5"/>
      <c r="DN1267" s="5"/>
    </row>
    <row r="1268" spans="1:118" x14ac:dyDescent="0.25">
      <c r="A1268" s="4" t="str">
        <f t="shared" si="214"/>
        <v/>
      </c>
      <c r="B1268" s="3"/>
      <c r="D1268" s="1"/>
      <c r="H1268" s="5" t="str">
        <f>IF(F1268="","",IFERROR(CONCATENATE("PEUA",VLOOKUP(ESTADO,REPORTE!AV$2:AW$33,2,0),DIDTRITO_FORM,CADER_FORM,IFERROR(INDEX(BS:BS,MATCH(DAY(F1268),BR:BR,0),1),DAY(F1268)),IFERROR(INDEX(BS:BS,MATCH(MONTH(F1268),BR:BR,0),1),MONTH(F1268)),YEAR(F1268),G1268),""))</f>
        <v/>
      </c>
      <c r="L1268" s="4"/>
      <c r="M1268" s="4"/>
      <c r="Q1268" s="5"/>
      <c r="S1268"/>
      <c r="AA1268" s="4"/>
      <c r="AU1268" s="7"/>
      <c r="BM1268" s="7"/>
      <c r="BN1268" s="75" t="str">
        <f t="shared" si="215"/>
        <v/>
      </c>
      <c r="BO1268" s="75" t="str">
        <f t="shared" si="216"/>
        <v/>
      </c>
      <c r="BT1268" s="5"/>
      <c r="BW1268" s="5"/>
      <c r="BX1268" s="5"/>
      <c r="BY1268" s="5"/>
      <c r="BZ1268" s="5"/>
      <c r="CA1268" s="5"/>
      <c r="CB1268" s="14"/>
      <c r="CC1268" s="25"/>
      <c r="DG1268" s="5" t="e">
        <f>IF(REPORTE!AH$2="si",IF(C1268=VALUE(REPORTE!C$22),IF(SUM(DG1269:DG$1993),CONCATENATE(INT(B1268),", "),INT(B1268)),""),IF(C1268=VALUE(REPORTE!C$21),IF(SUM(DG1269:DG$1993),CONCATENATE(INT(B1268),", "),INT(B1268)),""))</f>
        <v>#VALUE!</v>
      </c>
      <c r="DK1268" s="5"/>
      <c r="DL1268" s="5"/>
      <c r="DM1268" s="5"/>
      <c r="DN1268" s="5"/>
    </row>
    <row r="1269" spans="1:118" x14ac:dyDescent="0.25">
      <c r="A1269" s="4" t="str">
        <f t="shared" si="214"/>
        <v/>
      </c>
      <c r="B1269" s="3"/>
      <c r="D1269" s="1"/>
      <c r="H1269" s="5" t="str">
        <f>IF(F1269="","",IFERROR(CONCATENATE("PEUA",VLOOKUP(ESTADO,REPORTE!AV$2:AW$33,2,0),DIDTRITO_FORM,CADER_FORM,IFERROR(INDEX(BS:BS,MATCH(DAY(F1269),BR:BR,0),1),DAY(F1269)),IFERROR(INDEX(BS:BS,MATCH(MONTH(F1269),BR:BR,0),1),MONTH(F1269)),YEAR(F1269),G1269),""))</f>
        <v/>
      </c>
      <c r="L1269" s="4"/>
      <c r="M1269" s="4"/>
      <c r="Q1269" s="5"/>
      <c r="S1269"/>
      <c r="AA1269" s="4"/>
      <c r="AU1269" s="7"/>
      <c r="BM1269" s="7"/>
      <c r="BN1269" s="75" t="str">
        <f t="shared" si="215"/>
        <v/>
      </c>
      <c r="BO1269" s="75" t="str">
        <f t="shared" si="216"/>
        <v/>
      </c>
      <c r="BT1269" s="5"/>
      <c r="BW1269" s="5"/>
      <c r="BX1269" s="5"/>
      <c r="BY1269" s="5"/>
      <c r="BZ1269" s="5"/>
      <c r="CA1269" s="5"/>
      <c r="CB1269" s="14"/>
      <c r="CC1269" s="25"/>
      <c r="DG1269" s="5" t="e">
        <f>IF(REPORTE!AH$2="si",IF(C1269=VALUE(REPORTE!C$22),IF(SUM(DG1270:DG$1993),CONCATENATE(INT(B1269),", "),INT(B1269)),""),IF(C1269=VALUE(REPORTE!C$21),IF(SUM(DG1270:DG$1993),CONCATENATE(INT(B1269),", "),INT(B1269)),""))</f>
        <v>#VALUE!</v>
      </c>
      <c r="DK1269" s="5"/>
      <c r="DL1269" s="5"/>
      <c r="DM1269" s="5"/>
      <c r="DN1269" s="5"/>
    </row>
    <row r="1270" spans="1:118" x14ac:dyDescent="0.25">
      <c r="A1270" s="4" t="str">
        <f t="shared" si="214"/>
        <v/>
      </c>
      <c r="B1270" s="3"/>
      <c r="D1270" s="1"/>
      <c r="H1270" s="5" t="str">
        <f>IF(F1270="","",IFERROR(CONCATENATE("PEUA",VLOOKUP(ESTADO,REPORTE!AV$2:AW$33,2,0),DIDTRITO_FORM,CADER_FORM,IFERROR(INDEX(BS:BS,MATCH(DAY(F1270),BR:BR,0),1),DAY(F1270)),IFERROR(INDEX(BS:BS,MATCH(MONTH(F1270),BR:BR,0),1),MONTH(F1270)),YEAR(F1270),G1270),""))</f>
        <v/>
      </c>
      <c r="L1270" s="4"/>
      <c r="M1270" s="4"/>
      <c r="Q1270" s="5"/>
      <c r="S1270"/>
      <c r="AA1270" s="4"/>
      <c r="AU1270" s="7"/>
      <c r="BM1270" s="7"/>
      <c r="BN1270" s="75" t="str">
        <f t="shared" si="215"/>
        <v/>
      </c>
      <c r="BO1270" s="75" t="str">
        <f t="shared" si="216"/>
        <v/>
      </c>
      <c r="BT1270" s="5"/>
      <c r="BW1270" s="5"/>
      <c r="BX1270" s="5"/>
      <c r="BY1270" s="5"/>
      <c r="BZ1270" s="5"/>
      <c r="CA1270" s="5"/>
      <c r="CB1270" s="14"/>
      <c r="CC1270" s="25"/>
      <c r="DG1270" s="5" t="e">
        <f>IF(REPORTE!AH$2="si",IF(C1270=VALUE(REPORTE!C$22),IF(SUM(DG1271:DG$1993),CONCATENATE(INT(B1270),", "),INT(B1270)),""),IF(C1270=VALUE(REPORTE!C$21),IF(SUM(DG1271:DG$1993),CONCATENATE(INT(B1270),", "),INT(B1270)),""))</f>
        <v>#VALUE!</v>
      </c>
      <c r="DK1270" s="5"/>
      <c r="DL1270" s="5"/>
      <c r="DM1270" s="5"/>
      <c r="DN1270" s="5"/>
    </row>
    <row r="1271" spans="1:118" x14ac:dyDescent="0.25">
      <c r="A1271" s="4" t="str">
        <f t="shared" si="214"/>
        <v/>
      </c>
      <c r="B1271" s="3"/>
      <c r="D1271" s="1"/>
      <c r="H1271" s="5" t="str">
        <f>IF(F1271="","",IFERROR(CONCATENATE("PEUA",VLOOKUP(ESTADO,REPORTE!AV$2:AW$33,2,0),DIDTRITO_FORM,CADER_FORM,IFERROR(INDEX(BS:BS,MATCH(DAY(F1271),BR:BR,0),1),DAY(F1271)),IFERROR(INDEX(BS:BS,MATCH(MONTH(F1271),BR:BR,0),1),MONTH(F1271)),YEAR(F1271),G1271),""))</f>
        <v/>
      </c>
      <c r="L1271" s="4"/>
      <c r="M1271" s="4"/>
      <c r="Q1271" s="5"/>
      <c r="S1271"/>
      <c r="AA1271" s="4"/>
      <c r="AU1271" s="7"/>
      <c r="BM1271" s="7"/>
      <c r="BN1271" s="75" t="str">
        <f t="shared" si="215"/>
        <v/>
      </c>
      <c r="BO1271" s="75" t="str">
        <f t="shared" si="216"/>
        <v/>
      </c>
      <c r="BT1271" s="5"/>
      <c r="BW1271" s="5"/>
      <c r="BX1271" s="5"/>
      <c r="BY1271" s="5"/>
      <c r="BZ1271" s="5"/>
      <c r="CA1271" s="5"/>
      <c r="CB1271" s="14"/>
      <c r="CC1271" s="25"/>
      <c r="DG1271" s="5" t="e">
        <f>IF(REPORTE!AH$2="si",IF(C1271=VALUE(REPORTE!C$22),IF(SUM(DG1272:DG$1993),CONCATENATE(INT(B1271),", "),INT(B1271)),""),IF(C1271=VALUE(REPORTE!C$21),IF(SUM(DG1272:DG$1993),CONCATENATE(INT(B1271),", "),INT(B1271)),""))</f>
        <v>#VALUE!</v>
      </c>
      <c r="DK1271" s="5"/>
      <c r="DL1271" s="5"/>
      <c r="DM1271" s="5"/>
      <c r="DN1271" s="5"/>
    </row>
    <row r="1272" spans="1:118" x14ac:dyDescent="0.25">
      <c r="A1272" s="4" t="str">
        <f t="shared" si="214"/>
        <v/>
      </c>
      <c r="B1272" s="3"/>
      <c r="D1272" s="1"/>
      <c r="H1272" s="5" t="str">
        <f>IF(F1272="","",IFERROR(CONCATENATE("PEUA",VLOOKUP(ESTADO,REPORTE!AV$2:AW$33,2,0),DIDTRITO_FORM,CADER_FORM,IFERROR(INDEX(BS:BS,MATCH(DAY(F1272),BR:BR,0),1),DAY(F1272)),IFERROR(INDEX(BS:BS,MATCH(MONTH(F1272),BR:BR,0),1),MONTH(F1272)),YEAR(F1272),G1272),""))</f>
        <v/>
      </c>
      <c r="L1272" s="4"/>
      <c r="M1272" s="4"/>
      <c r="Q1272" s="5"/>
      <c r="S1272"/>
      <c r="AA1272" s="4"/>
      <c r="AU1272" s="7"/>
      <c r="BM1272" s="7"/>
      <c r="BN1272" s="75" t="str">
        <f t="shared" si="215"/>
        <v/>
      </c>
      <c r="BO1272" s="75" t="str">
        <f t="shared" si="216"/>
        <v/>
      </c>
      <c r="BT1272" s="5"/>
      <c r="BW1272" s="5"/>
      <c r="BX1272" s="5"/>
      <c r="BY1272" s="5"/>
      <c r="BZ1272" s="5"/>
      <c r="CA1272" s="5"/>
      <c r="CB1272" s="14"/>
      <c r="CC1272" s="25"/>
      <c r="DG1272" s="5" t="e">
        <f>IF(REPORTE!AH$2="si",IF(C1272=VALUE(REPORTE!C$22),IF(SUM(DG1273:DG$1993),CONCATENATE(INT(B1272),", "),INT(B1272)),""),IF(C1272=VALUE(REPORTE!C$21),IF(SUM(DG1273:DG$1993),CONCATENATE(INT(B1272),", "),INT(B1272)),""))</f>
        <v>#VALUE!</v>
      </c>
      <c r="DK1272" s="5"/>
      <c r="DL1272" s="5"/>
      <c r="DM1272" s="5"/>
      <c r="DN1272" s="5"/>
    </row>
    <row r="1273" spans="1:118" x14ac:dyDescent="0.25">
      <c r="A1273" s="4" t="str">
        <f t="shared" si="214"/>
        <v/>
      </c>
      <c r="B1273" s="3"/>
      <c r="D1273" s="1"/>
      <c r="H1273" s="5" t="str">
        <f>IF(F1273="","",IFERROR(CONCATENATE("PEUA",VLOOKUP(ESTADO,REPORTE!AV$2:AW$33,2,0),DIDTRITO_FORM,CADER_FORM,IFERROR(INDEX(BS:BS,MATCH(DAY(F1273),BR:BR,0),1),DAY(F1273)),IFERROR(INDEX(BS:BS,MATCH(MONTH(F1273),BR:BR,0),1),MONTH(F1273)),YEAR(F1273),G1273),""))</f>
        <v/>
      </c>
      <c r="L1273" s="4"/>
      <c r="M1273" s="4"/>
      <c r="Q1273" s="5"/>
      <c r="S1273"/>
      <c r="AA1273" s="4"/>
      <c r="AU1273" s="7"/>
      <c r="BM1273" s="7"/>
      <c r="BN1273" s="75" t="str">
        <f t="shared" si="215"/>
        <v/>
      </c>
      <c r="BO1273" s="75" t="str">
        <f t="shared" si="216"/>
        <v/>
      </c>
      <c r="BT1273" s="5"/>
      <c r="BW1273" s="5"/>
      <c r="BX1273" s="5"/>
      <c r="BY1273" s="5"/>
      <c r="BZ1273" s="5"/>
      <c r="CA1273" s="5"/>
      <c r="CB1273" s="14"/>
      <c r="CC1273" s="25"/>
      <c r="DG1273" s="5" t="e">
        <f>IF(REPORTE!AH$2="si",IF(C1273=VALUE(REPORTE!C$22),IF(SUM(DG1274:DG$1993),CONCATENATE(INT(B1273),", "),INT(B1273)),""),IF(C1273=VALUE(REPORTE!C$21),IF(SUM(DG1274:DG$1993),CONCATENATE(INT(B1273),", "),INT(B1273)),""))</f>
        <v>#VALUE!</v>
      </c>
      <c r="DK1273" s="5"/>
      <c r="DL1273" s="5"/>
      <c r="DM1273" s="5"/>
      <c r="DN1273" s="5"/>
    </row>
    <row r="1274" spans="1:118" x14ac:dyDescent="0.25">
      <c r="A1274" s="4" t="str">
        <f t="shared" si="214"/>
        <v/>
      </c>
      <c r="B1274" s="3"/>
      <c r="D1274" s="1"/>
      <c r="H1274" s="5" t="str">
        <f>IF(F1274="","",IFERROR(CONCATENATE("PEUA",VLOOKUP(ESTADO,REPORTE!AV$2:AW$33,2,0),DIDTRITO_FORM,CADER_FORM,IFERROR(INDEX(BS:BS,MATCH(DAY(F1274),BR:BR,0),1),DAY(F1274)),IFERROR(INDEX(BS:BS,MATCH(MONTH(F1274),BR:BR,0),1),MONTH(F1274)),YEAR(F1274),G1274),""))</f>
        <v/>
      </c>
      <c r="L1274" s="4"/>
      <c r="M1274" s="4"/>
      <c r="Q1274" s="5"/>
      <c r="S1274"/>
      <c r="AA1274" s="4"/>
      <c r="AU1274" s="7"/>
      <c r="BM1274" s="7"/>
      <c r="BN1274" s="75" t="str">
        <f t="shared" si="215"/>
        <v/>
      </c>
      <c r="BO1274" s="75" t="str">
        <f t="shared" si="216"/>
        <v/>
      </c>
      <c r="BT1274" s="5"/>
      <c r="BW1274" s="5"/>
      <c r="BX1274" s="5"/>
      <c r="BY1274" s="5"/>
      <c r="BZ1274" s="5"/>
      <c r="CA1274" s="5"/>
      <c r="CB1274" s="14"/>
      <c r="CC1274" s="25"/>
      <c r="DG1274" s="5" t="e">
        <f>IF(REPORTE!AH$2="si",IF(C1274=VALUE(REPORTE!C$22),IF(SUM(DG1275:DG$1993),CONCATENATE(INT(B1274),", "),INT(B1274)),""),IF(C1274=VALUE(REPORTE!C$21),IF(SUM(DG1275:DG$1993),CONCATENATE(INT(B1274),", "),INT(B1274)),""))</f>
        <v>#VALUE!</v>
      </c>
      <c r="DK1274" s="5"/>
      <c r="DL1274" s="5"/>
      <c r="DM1274" s="5"/>
      <c r="DN1274" s="5"/>
    </row>
    <row r="1275" spans="1:118" x14ac:dyDescent="0.25">
      <c r="A1275" s="4" t="str">
        <f t="shared" si="214"/>
        <v/>
      </c>
      <c r="B1275" s="3"/>
      <c r="D1275" s="1"/>
      <c r="H1275" s="5" t="str">
        <f>IF(F1275="","",IFERROR(CONCATENATE("PEUA",VLOOKUP(ESTADO,REPORTE!AV$2:AW$33,2,0),DIDTRITO_FORM,CADER_FORM,IFERROR(INDEX(BS:BS,MATCH(DAY(F1275),BR:BR,0),1),DAY(F1275)),IFERROR(INDEX(BS:BS,MATCH(MONTH(F1275),BR:BR,0),1),MONTH(F1275)),YEAR(F1275),G1275),""))</f>
        <v/>
      </c>
      <c r="L1275" s="4"/>
      <c r="M1275" s="4"/>
      <c r="Q1275" s="5"/>
      <c r="S1275"/>
      <c r="AA1275" s="4"/>
      <c r="AU1275" s="7"/>
      <c r="BM1275" s="7"/>
      <c r="BN1275" s="75" t="str">
        <f t="shared" si="215"/>
        <v/>
      </c>
      <c r="BO1275" s="75" t="str">
        <f t="shared" si="216"/>
        <v/>
      </c>
      <c r="BT1275" s="5"/>
      <c r="BW1275" s="5"/>
      <c r="BX1275" s="5"/>
      <c r="BY1275" s="5"/>
      <c r="BZ1275" s="5"/>
      <c r="CA1275" s="5"/>
      <c r="CB1275" s="14"/>
      <c r="CC1275" s="25"/>
      <c r="DG1275" s="5" t="e">
        <f>IF(REPORTE!AH$2="si",IF(C1275=VALUE(REPORTE!C$22),IF(SUM(DG1276:DG$1993),CONCATENATE(INT(B1275),", "),INT(B1275)),""),IF(C1275=VALUE(REPORTE!C$21),IF(SUM(DG1276:DG$1993),CONCATENATE(INT(B1275),", "),INT(B1275)),""))</f>
        <v>#VALUE!</v>
      </c>
      <c r="DK1275" s="5"/>
      <c r="DL1275" s="5"/>
      <c r="DM1275" s="5"/>
      <c r="DN1275" s="5"/>
    </row>
    <row r="1276" spans="1:118" x14ac:dyDescent="0.25">
      <c r="A1276" s="4" t="str">
        <f t="shared" si="214"/>
        <v/>
      </c>
      <c r="B1276" s="3"/>
      <c r="D1276" s="1"/>
      <c r="H1276" s="5" t="str">
        <f>IF(F1276="","",IFERROR(CONCATENATE("PEUA",VLOOKUP(ESTADO,REPORTE!AV$2:AW$33,2,0),DIDTRITO_FORM,CADER_FORM,IFERROR(INDEX(BS:BS,MATCH(DAY(F1276),BR:BR,0),1),DAY(F1276)),IFERROR(INDEX(BS:BS,MATCH(MONTH(F1276),BR:BR,0),1),MONTH(F1276)),YEAR(F1276),G1276),""))</f>
        <v/>
      </c>
      <c r="L1276" s="4"/>
      <c r="M1276" s="4"/>
      <c r="Q1276" s="5"/>
      <c r="S1276"/>
      <c r="AA1276" s="4"/>
      <c r="AU1276" s="7"/>
      <c r="BM1276" s="7"/>
      <c r="BN1276" s="75" t="str">
        <f t="shared" si="215"/>
        <v/>
      </c>
      <c r="BO1276" s="75" t="str">
        <f t="shared" si="216"/>
        <v/>
      </c>
      <c r="BT1276" s="5"/>
      <c r="BW1276" s="5"/>
      <c r="BX1276" s="5"/>
      <c r="BY1276" s="5"/>
      <c r="BZ1276" s="5"/>
      <c r="CA1276" s="5"/>
      <c r="CB1276" s="14"/>
      <c r="CC1276" s="25"/>
      <c r="DG1276" s="5" t="e">
        <f>IF(REPORTE!AH$2="si",IF(C1276=VALUE(REPORTE!C$22),IF(SUM(DG1277:DG$1993),CONCATENATE(INT(B1276),", "),INT(B1276)),""),IF(C1276=VALUE(REPORTE!C$21),IF(SUM(DG1277:DG$1993),CONCATENATE(INT(B1276),", "),INT(B1276)),""))</f>
        <v>#VALUE!</v>
      </c>
      <c r="DK1276" s="5"/>
      <c r="DL1276" s="5"/>
      <c r="DM1276" s="5"/>
      <c r="DN1276" s="5"/>
    </row>
    <row r="1277" spans="1:118" x14ac:dyDescent="0.25">
      <c r="A1277" s="4" t="str">
        <f t="shared" si="214"/>
        <v/>
      </c>
      <c r="B1277" s="3"/>
      <c r="D1277" s="1"/>
      <c r="H1277" s="5" t="str">
        <f>IF(F1277="","",IFERROR(CONCATENATE("PEUA",VLOOKUP(ESTADO,REPORTE!AV$2:AW$33,2,0),DIDTRITO_FORM,CADER_FORM,IFERROR(INDEX(BS:BS,MATCH(DAY(F1277),BR:BR,0),1),DAY(F1277)),IFERROR(INDEX(BS:BS,MATCH(MONTH(F1277),BR:BR,0),1),MONTH(F1277)),YEAR(F1277),G1277),""))</f>
        <v/>
      </c>
      <c r="L1277" s="4"/>
      <c r="M1277" s="4"/>
      <c r="Q1277" s="5"/>
      <c r="S1277"/>
      <c r="AA1277" s="4"/>
      <c r="AU1277" s="7"/>
      <c r="BM1277" s="7"/>
      <c r="BN1277" s="75" t="str">
        <f t="shared" si="215"/>
        <v/>
      </c>
      <c r="BO1277" s="75" t="str">
        <f t="shared" si="216"/>
        <v/>
      </c>
      <c r="BT1277" s="5"/>
      <c r="BW1277" s="5"/>
      <c r="BX1277" s="5"/>
      <c r="BY1277" s="5"/>
      <c r="BZ1277" s="5"/>
      <c r="CA1277" s="5"/>
      <c r="CB1277" s="14"/>
      <c r="CC1277" s="25"/>
      <c r="DG1277" s="5" t="e">
        <f>IF(REPORTE!AH$2="si",IF(C1277=VALUE(REPORTE!C$22),IF(SUM(DG1278:DG$1993),CONCATENATE(INT(B1277),", "),INT(B1277)),""),IF(C1277=VALUE(REPORTE!C$21),IF(SUM(DG1278:DG$1993),CONCATENATE(INT(B1277),", "),INT(B1277)),""))</f>
        <v>#VALUE!</v>
      </c>
      <c r="DK1277" s="5"/>
      <c r="DL1277" s="5"/>
      <c r="DM1277" s="5"/>
      <c r="DN1277" s="5"/>
    </row>
    <row r="1278" spans="1:118" x14ac:dyDescent="0.25">
      <c r="A1278" s="4" t="str">
        <f t="shared" si="214"/>
        <v/>
      </c>
      <c r="B1278" s="3"/>
      <c r="D1278" s="1"/>
      <c r="H1278" s="5" t="str">
        <f>IF(F1278="","",IFERROR(CONCATENATE("PEUA",VLOOKUP(ESTADO,REPORTE!AV$2:AW$33,2,0),DIDTRITO_FORM,CADER_FORM,IFERROR(INDEX(BS:BS,MATCH(DAY(F1278),BR:BR,0),1),DAY(F1278)),IFERROR(INDEX(BS:BS,MATCH(MONTH(F1278),BR:BR,0),1),MONTH(F1278)),YEAR(F1278),G1278),""))</f>
        <v/>
      </c>
      <c r="L1278" s="4"/>
      <c r="M1278" s="4"/>
      <c r="Q1278" s="5"/>
      <c r="S1278"/>
      <c r="AA1278" s="4"/>
      <c r="AU1278" s="7"/>
      <c r="BM1278" s="7"/>
      <c r="BN1278" s="75" t="str">
        <f t="shared" si="215"/>
        <v/>
      </c>
      <c r="BO1278" s="75" t="str">
        <f t="shared" si="216"/>
        <v/>
      </c>
      <c r="BT1278" s="5"/>
      <c r="BW1278" s="5"/>
      <c r="BX1278" s="5"/>
      <c r="BY1278" s="5"/>
      <c r="BZ1278" s="5"/>
      <c r="CA1278" s="5"/>
      <c r="CB1278" s="14"/>
      <c r="CC1278" s="25"/>
      <c r="DG1278" s="5" t="e">
        <f>IF(REPORTE!AH$2="si",IF(C1278=VALUE(REPORTE!C$22),IF(SUM(DG1279:DG$1993),CONCATENATE(INT(B1278),", "),INT(B1278)),""),IF(C1278=VALUE(REPORTE!C$21),IF(SUM(DG1279:DG$1993),CONCATENATE(INT(B1278),", "),INT(B1278)),""))</f>
        <v>#VALUE!</v>
      </c>
      <c r="DK1278" s="5"/>
      <c r="DL1278" s="5"/>
      <c r="DM1278" s="5"/>
      <c r="DN1278" s="5"/>
    </row>
    <row r="1279" spans="1:118" x14ac:dyDescent="0.25">
      <c r="A1279" s="4" t="str">
        <f t="shared" si="214"/>
        <v/>
      </c>
      <c r="B1279" s="3"/>
      <c r="D1279" s="1"/>
      <c r="H1279" s="5" t="str">
        <f>IF(F1279="","",IFERROR(CONCATENATE("PEUA",VLOOKUP(ESTADO,REPORTE!AV$2:AW$33,2,0),DIDTRITO_FORM,CADER_FORM,IFERROR(INDEX(BS:BS,MATCH(DAY(F1279),BR:BR,0),1),DAY(F1279)),IFERROR(INDEX(BS:BS,MATCH(MONTH(F1279),BR:BR,0),1),MONTH(F1279)),YEAR(F1279),G1279),""))</f>
        <v/>
      </c>
      <c r="L1279" s="4"/>
      <c r="M1279" s="4"/>
      <c r="Q1279" s="5"/>
      <c r="S1279"/>
      <c r="AA1279" s="4"/>
      <c r="AU1279" s="7"/>
      <c r="BM1279" s="7"/>
      <c r="BN1279" s="75" t="str">
        <f t="shared" si="215"/>
        <v/>
      </c>
      <c r="BO1279" s="75" t="str">
        <f t="shared" si="216"/>
        <v/>
      </c>
      <c r="BT1279" s="5"/>
      <c r="BW1279" s="5"/>
      <c r="BX1279" s="5"/>
      <c r="BY1279" s="5"/>
      <c r="BZ1279" s="5"/>
      <c r="CA1279" s="5"/>
      <c r="CB1279" s="14"/>
      <c r="CC1279" s="25"/>
      <c r="DG1279" s="5" t="e">
        <f>IF(REPORTE!AH$2="si",IF(C1279=VALUE(REPORTE!C$22),IF(SUM(DG1280:DG$1993),CONCATENATE(INT(B1279),", "),INT(B1279)),""),IF(C1279=VALUE(REPORTE!C$21),IF(SUM(DG1280:DG$1993),CONCATENATE(INT(B1279),", "),INT(B1279)),""))</f>
        <v>#VALUE!</v>
      </c>
      <c r="DK1279" s="5"/>
      <c r="DL1279" s="5"/>
      <c r="DM1279" s="5"/>
      <c r="DN1279" s="5"/>
    </row>
    <row r="1280" spans="1:118" x14ac:dyDescent="0.25">
      <c r="A1280" s="4" t="str">
        <f t="shared" si="214"/>
        <v/>
      </c>
      <c r="B1280" s="3"/>
      <c r="D1280" s="1"/>
      <c r="H1280" s="5" t="str">
        <f>IF(F1280="","",IFERROR(CONCATENATE("PEUA",VLOOKUP(ESTADO,REPORTE!AV$2:AW$33,2,0),DIDTRITO_FORM,CADER_FORM,IFERROR(INDEX(BS:BS,MATCH(DAY(F1280),BR:BR,0),1),DAY(F1280)),IFERROR(INDEX(BS:BS,MATCH(MONTH(F1280),BR:BR,0),1),MONTH(F1280)),YEAR(F1280),G1280),""))</f>
        <v/>
      </c>
      <c r="L1280" s="4"/>
      <c r="M1280" s="4"/>
      <c r="Q1280" s="5"/>
      <c r="S1280"/>
      <c r="AA1280" s="4"/>
      <c r="AU1280" s="7"/>
      <c r="BM1280" s="7"/>
      <c r="BN1280" s="75" t="str">
        <f t="shared" si="215"/>
        <v/>
      </c>
      <c r="BO1280" s="75" t="str">
        <f t="shared" si="216"/>
        <v/>
      </c>
      <c r="BT1280" s="5"/>
      <c r="BW1280" s="5"/>
      <c r="BX1280" s="5"/>
      <c r="BY1280" s="5"/>
      <c r="BZ1280" s="5"/>
      <c r="CA1280" s="5"/>
      <c r="CB1280" s="14"/>
      <c r="CC1280" s="25"/>
      <c r="DG1280" s="5" t="e">
        <f>IF(REPORTE!AH$2="si",IF(C1280=VALUE(REPORTE!C$22),IF(SUM(DG1281:DG$1993),CONCATENATE(INT(B1280),", "),INT(B1280)),""),IF(C1280=VALUE(REPORTE!C$21),IF(SUM(DG1281:DG$1993),CONCATENATE(INT(B1280),", "),INT(B1280)),""))</f>
        <v>#VALUE!</v>
      </c>
      <c r="DK1280" s="5"/>
      <c r="DL1280" s="5"/>
      <c r="DM1280" s="5"/>
      <c r="DN1280" s="5"/>
    </row>
    <row r="1281" spans="1:118" x14ac:dyDescent="0.25">
      <c r="A1281" s="4" t="str">
        <f t="shared" si="214"/>
        <v/>
      </c>
      <c r="B1281" s="3"/>
      <c r="D1281" s="1"/>
      <c r="H1281" s="5" t="str">
        <f>IF(F1281="","",IFERROR(CONCATENATE("PEUA",VLOOKUP(ESTADO,REPORTE!AV$2:AW$33,2,0),DIDTRITO_FORM,CADER_FORM,IFERROR(INDEX(BS:BS,MATCH(DAY(F1281),BR:BR,0),1),DAY(F1281)),IFERROR(INDEX(BS:BS,MATCH(MONTH(F1281),BR:BR,0),1),MONTH(F1281)),YEAR(F1281),G1281),""))</f>
        <v/>
      </c>
      <c r="L1281" s="4"/>
      <c r="M1281" s="4"/>
      <c r="Q1281" s="5"/>
      <c r="S1281"/>
      <c r="AA1281" s="4"/>
      <c r="AU1281" s="7"/>
      <c r="BM1281" s="7"/>
      <c r="BN1281" s="75" t="str">
        <f t="shared" si="215"/>
        <v/>
      </c>
      <c r="BO1281" s="75" t="str">
        <f t="shared" si="216"/>
        <v/>
      </c>
      <c r="BT1281" s="5"/>
      <c r="BW1281" s="5"/>
      <c r="BX1281" s="5"/>
      <c r="BY1281" s="5"/>
      <c r="BZ1281" s="5"/>
      <c r="CA1281" s="5"/>
      <c r="CB1281" s="14"/>
      <c r="CC1281" s="25"/>
      <c r="DG1281" s="5" t="e">
        <f>IF(REPORTE!AH$2="si",IF(C1281=VALUE(REPORTE!C$22),IF(SUM(DG1282:DG$1993),CONCATENATE(INT(B1281),", "),INT(B1281)),""),IF(C1281=VALUE(REPORTE!C$21),IF(SUM(DG1282:DG$1993),CONCATENATE(INT(B1281),", "),INT(B1281)),""))</f>
        <v>#VALUE!</v>
      </c>
      <c r="DK1281" s="5"/>
      <c r="DL1281" s="5"/>
      <c r="DM1281" s="5"/>
      <c r="DN1281" s="5"/>
    </row>
    <row r="1282" spans="1:118" x14ac:dyDescent="0.25">
      <c r="A1282" s="4" t="str">
        <f t="shared" ref="A1282:A1345" si="217">IF(OR(BO1282="",BM1282="",BM1282="VENCIDO"),IF(B1282="","",IF(LEN(B1282)=1,"000"&amp;B1282,IF(LEN(B1282)=2,"00"&amp;B1282,IF(LEN(B1282)=3,"0"&amp;B1282,B1282)))),C1282)</f>
        <v/>
      </c>
      <c r="B1282" s="3"/>
      <c r="D1282" s="1"/>
      <c r="H1282" s="5" t="str">
        <f>IF(F1282="","",IFERROR(CONCATENATE("PEUA",VLOOKUP(ESTADO,REPORTE!AV$2:AW$33,2,0),DIDTRITO_FORM,CADER_FORM,IFERROR(INDEX(BS:BS,MATCH(DAY(F1282),BR:BR,0),1),DAY(F1282)),IFERROR(INDEX(BS:BS,MATCH(MONTH(F1282),BR:BR,0),1),MONTH(F1282)),YEAR(F1282),G1282),""))</f>
        <v/>
      </c>
      <c r="L1282" s="4"/>
      <c r="M1282" s="4"/>
      <c r="Q1282" s="5"/>
      <c r="S1282"/>
      <c r="AA1282" s="4"/>
      <c r="AU1282" s="7"/>
      <c r="BM1282" s="7"/>
      <c r="BN1282" s="75" t="str">
        <f t="shared" ref="BN1282:BN1345" si="218">IFERROR(IF(BD1282=0,"",BD1282/6000),"")</f>
        <v/>
      </c>
      <c r="BO1282" s="75" t="str">
        <f t="shared" ref="BO1282:BO1345" si="219">IFERROR(IF(VALUE(AU1282)&gt;VALUE(APERTURA_VENTANILLA),"OK",""),"")</f>
        <v/>
      </c>
      <c r="BT1282" s="5"/>
      <c r="BW1282" s="5"/>
      <c r="BX1282" s="5"/>
      <c r="BY1282" s="5"/>
      <c r="BZ1282" s="5"/>
      <c r="CA1282" s="5"/>
      <c r="CB1282" s="14"/>
      <c r="CC1282" s="25"/>
      <c r="DG1282" s="5" t="e">
        <f>IF(REPORTE!AH$2="si",IF(C1282=VALUE(REPORTE!C$22),IF(SUM(DG1283:DG$1993),CONCATENATE(INT(B1282),", "),INT(B1282)),""),IF(C1282=VALUE(REPORTE!C$21),IF(SUM(DG1283:DG$1993),CONCATENATE(INT(B1282),", "),INT(B1282)),""))</f>
        <v>#VALUE!</v>
      </c>
      <c r="DK1282" s="5"/>
      <c r="DL1282" s="5"/>
      <c r="DM1282" s="5"/>
      <c r="DN1282" s="5"/>
    </row>
    <row r="1283" spans="1:118" x14ac:dyDescent="0.25">
      <c r="A1283" s="4" t="str">
        <f t="shared" si="217"/>
        <v/>
      </c>
      <c r="B1283" s="3"/>
      <c r="D1283" s="1"/>
      <c r="H1283" s="5" t="str">
        <f>IF(F1283="","",IFERROR(CONCATENATE("PEUA",VLOOKUP(ESTADO,REPORTE!AV$2:AW$33,2,0),DIDTRITO_FORM,CADER_FORM,IFERROR(INDEX(BS:BS,MATCH(DAY(F1283),BR:BR,0),1),DAY(F1283)),IFERROR(INDEX(BS:BS,MATCH(MONTH(F1283),BR:BR,0),1),MONTH(F1283)),YEAR(F1283),G1283),""))</f>
        <v/>
      </c>
      <c r="L1283" s="4"/>
      <c r="M1283" s="4"/>
      <c r="Q1283" s="5"/>
      <c r="S1283"/>
      <c r="AA1283" s="4"/>
      <c r="AU1283" s="7"/>
      <c r="BM1283" s="7"/>
      <c r="BN1283" s="75" t="str">
        <f t="shared" si="218"/>
        <v/>
      </c>
      <c r="BO1283" s="75" t="str">
        <f t="shared" si="219"/>
        <v/>
      </c>
      <c r="BT1283" s="5"/>
      <c r="BW1283" s="5"/>
      <c r="BX1283" s="5"/>
      <c r="BY1283" s="5"/>
      <c r="BZ1283" s="5"/>
      <c r="CA1283" s="5"/>
      <c r="CB1283" s="14"/>
      <c r="CC1283" s="25"/>
      <c r="DG1283" s="5" t="e">
        <f>IF(REPORTE!AH$2="si",IF(C1283=VALUE(REPORTE!C$22),IF(SUM(DG1284:DG$1993),CONCATENATE(INT(B1283),", "),INT(B1283)),""),IF(C1283=VALUE(REPORTE!C$21),IF(SUM(DG1284:DG$1993),CONCATENATE(INT(B1283),", "),INT(B1283)),""))</f>
        <v>#VALUE!</v>
      </c>
      <c r="DK1283" s="5"/>
      <c r="DL1283" s="5"/>
      <c r="DM1283" s="5"/>
      <c r="DN1283" s="5"/>
    </row>
    <row r="1284" spans="1:118" x14ac:dyDescent="0.25">
      <c r="A1284" s="4" t="str">
        <f t="shared" si="217"/>
        <v/>
      </c>
      <c r="B1284" s="3"/>
      <c r="D1284" s="1"/>
      <c r="H1284" s="5" t="str">
        <f>IF(F1284="","",IFERROR(CONCATENATE("PEUA",VLOOKUP(ESTADO,REPORTE!AV$2:AW$33,2,0),DIDTRITO_FORM,CADER_FORM,IFERROR(INDEX(BS:BS,MATCH(DAY(F1284),BR:BR,0),1),DAY(F1284)),IFERROR(INDEX(BS:BS,MATCH(MONTH(F1284),BR:BR,0),1),MONTH(F1284)),YEAR(F1284),G1284),""))</f>
        <v/>
      </c>
      <c r="L1284" s="4"/>
      <c r="M1284" s="4"/>
      <c r="Q1284" s="5"/>
      <c r="S1284"/>
      <c r="AA1284" s="4"/>
      <c r="AU1284" s="7"/>
      <c r="BM1284" s="7"/>
      <c r="BN1284" s="75" t="str">
        <f t="shared" si="218"/>
        <v/>
      </c>
      <c r="BO1284" s="75" t="str">
        <f t="shared" si="219"/>
        <v/>
      </c>
      <c r="BT1284" s="5"/>
      <c r="BW1284" s="5"/>
      <c r="BX1284" s="5"/>
      <c r="BY1284" s="5"/>
      <c r="BZ1284" s="5"/>
      <c r="CA1284" s="5"/>
      <c r="CB1284" s="14"/>
      <c r="CC1284" s="25"/>
      <c r="DG1284" s="5" t="e">
        <f>IF(REPORTE!AH$2="si",IF(C1284=VALUE(REPORTE!C$22),IF(SUM(DG1285:DG$1993),CONCATENATE(INT(B1284),", "),INT(B1284)),""),IF(C1284=VALUE(REPORTE!C$21),IF(SUM(DG1285:DG$1993),CONCATENATE(INT(B1284),", "),INT(B1284)),""))</f>
        <v>#VALUE!</v>
      </c>
      <c r="DK1284" s="5"/>
      <c r="DL1284" s="5"/>
      <c r="DM1284" s="5"/>
      <c r="DN1284" s="5"/>
    </row>
    <row r="1285" spans="1:118" x14ac:dyDescent="0.25">
      <c r="A1285" s="4" t="str">
        <f t="shared" si="217"/>
        <v/>
      </c>
      <c r="B1285" s="3"/>
      <c r="D1285" s="1"/>
      <c r="H1285" s="5" t="str">
        <f>IF(F1285="","",IFERROR(CONCATENATE("PEUA",VLOOKUP(ESTADO,REPORTE!AV$2:AW$33,2,0),DIDTRITO_FORM,CADER_FORM,IFERROR(INDEX(BS:BS,MATCH(DAY(F1285),BR:BR,0),1),DAY(F1285)),IFERROR(INDEX(BS:BS,MATCH(MONTH(F1285),BR:BR,0),1),MONTH(F1285)),YEAR(F1285),G1285),""))</f>
        <v/>
      </c>
      <c r="L1285" s="4"/>
      <c r="M1285" s="4"/>
      <c r="Q1285" s="5"/>
      <c r="S1285"/>
      <c r="AA1285" s="4"/>
      <c r="AU1285" s="7"/>
      <c r="BM1285" s="7"/>
      <c r="BN1285" s="75" t="str">
        <f t="shared" si="218"/>
        <v/>
      </c>
      <c r="BO1285" s="75" t="str">
        <f t="shared" si="219"/>
        <v/>
      </c>
      <c r="BT1285" s="5"/>
      <c r="BW1285" s="5"/>
      <c r="BX1285" s="5"/>
      <c r="BY1285" s="5"/>
      <c r="BZ1285" s="5"/>
      <c r="CA1285" s="5"/>
      <c r="CB1285" s="14"/>
      <c r="CC1285" s="25"/>
      <c r="DG1285" s="5" t="e">
        <f>IF(REPORTE!AH$2="si",IF(C1285=VALUE(REPORTE!C$22),IF(SUM(DG1286:DG$1993),CONCATENATE(INT(B1285),", "),INT(B1285)),""),IF(C1285=VALUE(REPORTE!C$21),IF(SUM(DG1286:DG$1993),CONCATENATE(INT(B1285),", "),INT(B1285)),""))</f>
        <v>#VALUE!</v>
      </c>
      <c r="DK1285" s="5"/>
      <c r="DL1285" s="5"/>
      <c r="DM1285" s="5"/>
      <c r="DN1285" s="5"/>
    </row>
    <row r="1286" spans="1:118" x14ac:dyDescent="0.25">
      <c r="A1286" s="4" t="str">
        <f t="shared" si="217"/>
        <v/>
      </c>
      <c r="B1286" s="3"/>
      <c r="D1286" s="1"/>
      <c r="H1286" s="5" t="str">
        <f>IF(F1286="","",IFERROR(CONCATENATE("PEUA",VLOOKUP(ESTADO,REPORTE!AV$2:AW$33,2,0),DIDTRITO_FORM,CADER_FORM,IFERROR(INDEX(BS:BS,MATCH(DAY(F1286),BR:BR,0),1),DAY(F1286)),IFERROR(INDEX(BS:BS,MATCH(MONTH(F1286),BR:BR,0),1),MONTH(F1286)),YEAR(F1286),G1286),""))</f>
        <v/>
      </c>
      <c r="L1286" s="4"/>
      <c r="M1286" s="4"/>
      <c r="Q1286" s="5"/>
      <c r="S1286"/>
      <c r="AA1286" s="4"/>
      <c r="AU1286" s="7"/>
      <c r="BM1286" s="7"/>
      <c r="BN1286" s="75" t="str">
        <f t="shared" si="218"/>
        <v/>
      </c>
      <c r="BO1286" s="75" t="str">
        <f t="shared" si="219"/>
        <v/>
      </c>
      <c r="BT1286" s="5"/>
      <c r="BW1286" s="5"/>
      <c r="BX1286" s="5"/>
      <c r="BY1286" s="5"/>
      <c r="BZ1286" s="5"/>
      <c r="CA1286" s="5"/>
      <c r="CB1286" s="14"/>
      <c r="CC1286" s="25"/>
      <c r="DG1286" s="5" t="e">
        <f>IF(REPORTE!AH$2="si",IF(C1286=VALUE(REPORTE!C$22),IF(SUM(DG1287:DG$1993),CONCATENATE(INT(B1286),", "),INT(B1286)),""),IF(C1286=VALUE(REPORTE!C$21),IF(SUM(DG1287:DG$1993),CONCATENATE(INT(B1286),", "),INT(B1286)),""))</f>
        <v>#VALUE!</v>
      </c>
      <c r="DK1286" s="5"/>
      <c r="DL1286" s="5"/>
      <c r="DM1286" s="5"/>
      <c r="DN1286" s="5"/>
    </row>
    <row r="1287" spans="1:118" x14ac:dyDescent="0.25">
      <c r="A1287" s="4" t="str">
        <f t="shared" si="217"/>
        <v/>
      </c>
      <c r="B1287" s="3"/>
      <c r="D1287" s="1"/>
      <c r="H1287" s="5" t="str">
        <f>IF(F1287="","",IFERROR(CONCATENATE("PEUA",VLOOKUP(ESTADO,REPORTE!AV$2:AW$33,2,0),DIDTRITO_FORM,CADER_FORM,IFERROR(INDEX(BS:BS,MATCH(DAY(F1287),BR:BR,0),1),DAY(F1287)),IFERROR(INDEX(BS:BS,MATCH(MONTH(F1287),BR:BR,0),1),MONTH(F1287)),YEAR(F1287),G1287),""))</f>
        <v/>
      </c>
      <c r="L1287" s="4"/>
      <c r="M1287" s="4"/>
      <c r="Q1287" s="5"/>
      <c r="S1287"/>
      <c r="AA1287" s="4"/>
      <c r="AU1287" s="7"/>
      <c r="BM1287" s="7"/>
      <c r="BN1287" s="75" t="str">
        <f t="shared" si="218"/>
        <v/>
      </c>
      <c r="BO1287" s="75" t="str">
        <f t="shared" si="219"/>
        <v/>
      </c>
      <c r="BT1287" s="5"/>
      <c r="BW1287" s="5"/>
      <c r="BX1287" s="5"/>
      <c r="BY1287" s="5"/>
      <c r="BZ1287" s="5"/>
      <c r="CA1287" s="5"/>
      <c r="CB1287" s="14"/>
      <c r="CC1287" s="25"/>
      <c r="DG1287" s="5" t="e">
        <f>IF(REPORTE!AH$2="si",IF(C1287=VALUE(REPORTE!C$22),IF(SUM(DG1288:DG$1993),CONCATENATE(INT(B1287),", "),INT(B1287)),""),IF(C1287=VALUE(REPORTE!C$21),IF(SUM(DG1288:DG$1993),CONCATENATE(INT(B1287),", "),INT(B1287)),""))</f>
        <v>#VALUE!</v>
      </c>
      <c r="DK1287" s="5"/>
      <c r="DL1287" s="5"/>
      <c r="DM1287" s="5"/>
      <c r="DN1287" s="5"/>
    </row>
    <row r="1288" spans="1:118" x14ac:dyDescent="0.25">
      <c r="A1288" s="4" t="str">
        <f t="shared" si="217"/>
        <v/>
      </c>
      <c r="B1288" s="3"/>
      <c r="D1288" s="1"/>
      <c r="H1288" s="5" t="str">
        <f>IF(F1288="","",IFERROR(CONCATENATE("PEUA",VLOOKUP(ESTADO,REPORTE!AV$2:AW$33,2,0),DIDTRITO_FORM,CADER_FORM,IFERROR(INDEX(BS:BS,MATCH(DAY(F1288),BR:BR,0),1),DAY(F1288)),IFERROR(INDEX(BS:BS,MATCH(MONTH(F1288),BR:BR,0),1),MONTH(F1288)),YEAR(F1288),G1288),""))</f>
        <v/>
      </c>
      <c r="L1288" s="4"/>
      <c r="M1288" s="4"/>
      <c r="Q1288" s="5"/>
      <c r="S1288"/>
      <c r="AA1288" s="4"/>
      <c r="AU1288" s="7"/>
      <c r="BM1288" s="7"/>
      <c r="BN1288" s="75" t="str">
        <f t="shared" si="218"/>
        <v/>
      </c>
      <c r="BO1288" s="75" t="str">
        <f t="shared" si="219"/>
        <v/>
      </c>
      <c r="BT1288" s="5"/>
      <c r="BW1288" s="5"/>
      <c r="BX1288" s="5"/>
      <c r="BY1288" s="5"/>
      <c r="BZ1288" s="5"/>
      <c r="CA1288" s="5"/>
      <c r="CB1288" s="14"/>
      <c r="CC1288" s="25"/>
      <c r="DG1288" s="5" t="e">
        <f>IF(REPORTE!AH$2="si",IF(C1288=VALUE(REPORTE!C$22),IF(SUM(DG1289:DG$1993),CONCATENATE(INT(B1288),", "),INT(B1288)),""),IF(C1288=VALUE(REPORTE!C$21),IF(SUM(DG1289:DG$1993),CONCATENATE(INT(B1288),", "),INT(B1288)),""))</f>
        <v>#VALUE!</v>
      </c>
      <c r="DK1288" s="5"/>
      <c r="DL1288" s="5"/>
      <c r="DM1288" s="5"/>
      <c r="DN1288" s="5"/>
    </row>
    <row r="1289" spans="1:118" x14ac:dyDescent="0.25">
      <c r="A1289" s="4" t="str">
        <f t="shared" si="217"/>
        <v/>
      </c>
      <c r="B1289" s="3"/>
      <c r="D1289" s="1"/>
      <c r="H1289" s="5" t="str">
        <f>IF(F1289="","",IFERROR(CONCATENATE("PEUA",VLOOKUP(ESTADO,REPORTE!AV$2:AW$33,2,0),DIDTRITO_FORM,CADER_FORM,IFERROR(INDEX(BS:BS,MATCH(DAY(F1289),BR:BR,0),1),DAY(F1289)),IFERROR(INDEX(BS:BS,MATCH(MONTH(F1289),BR:BR,0),1),MONTH(F1289)),YEAR(F1289),G1289),""))</f>
        <v/>
      </c>
      <c r="L1289" s="4"/>
      <c r="M1289" s="4"/>
      <c r="Q1289" s="5"/>
      <c r="S1289"/>
      <c r="AA1289" s="4"/>
      <c r="AU1289" s="7"/>
      <c r="BM1289" s="7"/>
      <c r="BN1289" s="75" t="str">
        <f t="shared" si="218"/>
        <v/>
      </c>
      <c r="BO1289" s="75" t="str">
        <f t="shared" si="219"/>
        <v/>
      </c>
      <c r="BT1289" s="5"/>
      <c r="BW1289" s="5"/>
      <c r="BX1289" s="5"/>
      <c r="BY1289" s="5"/>
      <c r="BZ1289" s="5"/>
      <c r="CA1289" s="5"/>
      <c r="CB1289" s="14"/>
      <c r="CC1289" s="25"/>
      <c r="DG1289" s="5" t="e">
        <f>IF(REPORTE!AH$2="si",IF(C1289=VALUE(REPORTE!C$22),IF(SUM(DG1290:DG$1993),CONCATENATE(INT(B1289),", "),INT(B1289)),""),IF(C1289=VALUE(REPORTE!C$21),IF(SUM(DG1290:DG$1993),CONCATENATE(INT(B1289),", "),INT(B1289)),""))</f>
        <v>#VALUE!</v>
      </c>
      <c r="DK1289" s="5"/>
      <c r="DL1289" s="5"/>
      <c r="DM1289" s="5"/>
      <c r="DN1289" s="5"/>
    </row>
    <row r="1290" spans="1:118" x14ac:dyDescent="0.25">
      <c r="A1290" s="4" t="str">
        <f t="shared" si="217"/>
        <v/>
      </c>
      <c r="B1290" s="3"/>
      <c r="D1290" s="1"/>
      <c r="H1290" s="5" t="str">
        <f>IF(F1290="","",IFERROR(CONCATENATE("PEUA",VLOOKUP(ESTADO,REPORTE!AV$2:AW$33,2,0),DIDTRITO_FORM,CADER_FORM,IFERROR(INDEX(BS:BS,MATCH(DAY(F1290),BR:BR,0),1),DAY(F1290)),IFERROR(INDEX(BS:BS,MATCH(MONTH(F1290),BR:BR,0),1),MONTH(F1290)),YEAR(F1290),G1290),""))</f>
        <v/>
      </c>
      <c r="L1290" s="4"/>
      <c r="M1290" s="4"/>
      <c r="Q1290" s="5"/>
      <c r="S1290"/>
      <c r="AA1290" s="4"/>
      <c r="AU1290" s="7"/>
      <c r="BM1290" s="7"/>
      <c r="BN1290" s="75" t="str">
        <f t="shared" si="218"/>
        <v/>
      </c>
      <c r="BO1290" s="75" t="str">
        <f t="shared" si="219"/>
        <v/>
      </c>
      <c r="BT1290" s="5"/>
      <c r="BW1290" s="5"/>
      <c r="BX1290" s="5"/>
      <c r="BY1290" s="5"/>
      <c r="BZ1290" s="5"/>
      <c r="CA1290" s="5"/>
      <c r="CB1290" s="14"/>
      <c r="CC1290" s="25"/>
      <c r="DG1290" s="5" t="e">
        <f>IF(REPORTE!AH$2="si",IF(C1290=VALUE(REPORTE!C$22),IF(SUM(DG1291:DG$1993),CONCATENATE(INT(B1290),", "),INT(B1290)),""),IF(C1290=VALUE(REPORTE!C$21),IF(SUM(DG1291:DG$1993),CONCATENATE(INT(B1290),", "),INT(B1290)),""))</f>
        <v>#VALUE!</v>
      </c>
      <c r="DK1290" s="5"/>
      <c r="DL1290" s="5"/>
      <c r="DM1290" s="5"/>
      <c r="DN1290" s="5"/>
    </row>
    <row r="1291" spans="1:118" x14ac:dyDescent="0.25">
      <c r="A1291" s="4" t="str">
        <f t="shared" si="217"/>
        <v/>
      </c>
      <c r="B1291" s="3"/>
      <c r="D1291" s="1"/>
      <c r="H1291" s="5" t="str">
        <f>IF(F1291="","",IFERROR(CONCATENATE("PEUA",VLOOKUP(ESTADO,REPORTE!AV$2:AW$33,2,0),DIDTRITO_FORM,CADER_FORM,IFERROR(INDEX(BS:BS,MATCH(DAY(F1291),BR:BR,0),1),DAY(F1291)),IFERROR(INDEX(BS:BS,MATCH(MONTH(F1291),BR:BR,0),1),MONTH(F1291)),YEAR(F1291),G1291),""))</f>
        <v/>
      </c>
      <c r="L1291" s="4"/>
      <c r="M1291" s="4"/>
      <c r="Q1291" s="5"/>
      <c r="S1291"/>
      <c r="AA1291" s="4"/>
      <c r="AU1291" s="7"/>
      <c r="BM1291" s="7"/>
      <c r="BN1291" s="75" t="str">
        <f t="shared" si="218"/>
        <v/>
      </c>
      <c r="BO1291" s="75" t="str">
        <f t="shared" si="219"/>
        <v/>
      </c>
      <c r="BT1291" s="5"/>
      <c r="BW1291" s="5"/>
      <c r="BX1291" s="5"/>
      <c r="BY1291" s="5"/>
      <c r="BZ1291" s="5"/>
      <c r="CA1291" s="5"/>
      <c r="CB1291" s="14"/>
      <c r="CC1291" s="25"/>
      <c r="DG1291" s="5" t="e">
        <f>IF(REPORTE!AH$2="si",IF(C1291=VALUE(REPORTE!C$22),IF(SUM(DG1292:DG$1993),CONCATENATE(INT(B1291),", "),INT(B1291)),""),IF(C1291=VALUE(REPORTE!C$21),IF(SUM(DG1292:DG$1993),CONCATENATE(INT(B1291),", "),INT(B1291)),""))</f>
        <v>#VALUE!</v>
      </c>
      <c r="DK1291" s="5"/>
      <c r="DL1291" s="5"/>
      <c r="DM1291" s="5"/>
      <c r="DN1291" s="5"/>
    </row>
    <row r="1292" spans="1:118" x14ac:dyDescent="0.25">
      <c r="A1292" s="4" t="str">
        <f t="shared" si="217"/>
        <v/>
      </c>
      <c r="B1292" s="3"/>
      <c r="D1292" s="1"/>
      <c r="H1292" s="5" t="str">
        <f>IF(F1292="","",IFERROR(CONCATENATE("PEUA",VLOOKUP(ESTADO,REPORTE!AV$2:AW$33,2,0),DIDTRITO_FORM,CADER_FORM,IFERROR(INDEX(BS:BS,MATCH(DAY(F1292),BR:BR,0),1),DAY(F1292)),IFERROR(INDEX(BS:BS,MATCH(MONTH(F1292),BR:BR,0),1),MONTH(F1292)),YEAR(F1292),G1292),""))</f>
        <v/>
      </c>
      <c r="L1292" s="4"/>
      <c r="M1292" s="4"/>
      <c r="Q1292" s="5"/>
      <c r="S1292"/>
      <c r="AA1292" s="4"/>
      <c r="AU1292" s="7"/>
      <c r="BM1292" s="7"/>
      <c r="BN1292" s="75" t="str">
        <f t="shared" si="218"/>
        <v/>
      </c>
      <c r="BO1292" s="75" t="str">
        <f t="shared" si="219"/>
        <v/>
      </c>
      <c r="BT1292" s="5"/>
      <c r="BW1292" s="5"/>
      <c r="BX1292" s="5"/>
      <c r="BY1292" s="5"/>
      <c r="BZ1292" s="5"/>
      <c r="CA1292" s="5"/>
      <c r="CB1292" s="14"/>
      <c r="CC1292" s="25"/>
      <c r="DG1292" s="5" t="e">
        <f>IF(REPORTE!AH$2="si",IF(C1292=VALUE(REPORTE!C$22),IF(SUM(DG1293:DG$1993),CONCATENATE(INT(B1292),", "),INT(B1292)),""),IF(C1292=VALUE(REPORTE!C$21),IF(SUM(DG1293:DG$1993),CONCATENATE(INT(B1292),", "),INT(B1292)),""))</f>
        <v>#VALUE!</v>
      </c>
      <c r="DK1292" s="5"/>
      <c r="DL1292" s="5"/>
      <c r="DM1292" s="5"/>
      <c r="DN1292" s="5"/>
    </row>
    <row r="1293" spans="1:118" x14ac:dyDescent="0.25">
      <c r="A1293" s="4" t="str">
        <f t="shared" si="217"/>
        <v/>
      </c>
      <c r="B1293" s="3"/>
      <c r="D1293" s="1"/>
      <c r="H1293" s="5" t="str">
        <f>IF(F1293="","",IFERROR(CONCATENATE("PEUA",VLOOKUP(ESTADO,REPORTE!AV$2:AW$33,2,0),DIDTRITO_FORM,CADER_FORM,IFERROR(INDEX(BS:BS,MATCH(DAY(F1293),BR:BR,0),1),DAY(F1293)),IFERROR(INDEX(BS:BS,MATCH(MONTH(F1293),BR:BR,0),1),MONTH(F1293)),YEAR(F1293),G1293),""))</f>
        <v/>
      </c>
      <c r="L1293" s="4"/>
      <c r="M1293" s="4"/>
      <c r="Q1293" s="5"/>
      <c r="S1293"/>
      <c r="AA1293" s="4"/>
      <c r="AU1293" s="7"/>
      <c r="BM1293" s="7"/>
      <c r="BN1293" s="75" t="str">
        <f t="shared" si="218"/>
        <v/>
      </c>
      <c r="BO1293" s="75" t="str">
        <f t="shared" si="219"/>
        <v/>
      </c>
      <c r="BT1293" s="5"/>
      <c r="BW1293" s="5"/>
      <c r="BX1293" s="5"/>
      <c r="BY1293" s="5"/>
      <c r="BZ1293" s="5"/>
      <c r="CA1293" s="5"/>
      <c r="CB1293" s="14"/>
      <c r="CC1293" s="25"/>
      <c r="DG1293" s="5" t="e">
        <f>IF(REPORTE!AH$2="si",IF(C1293=VALUE(REPORTE!C$22),IF(SUM(DG1294:DG$1993),CONCATENATE(INT(B1293),", "),INT(B1293)),""),IF(C1293=VALUE(REPORTE!C$21),IF(SUM(DG1294:DG$1993),CONCATENATE(INT(B1293),", "),INT(B1293)),""))</f>
        <v>#VALUE!</v>
      </c>
      <c r="DK1293" s="5"/>
      <c r="DL1293" s="5"/>
      <c r="DM1293" s="5"/>
      <c r="DN1293" s="5"/>
    </row>
    <row r="1294" spans="1:118" x14ac:dyDescent="0.25">
      <c r="A1294" s="4" t="str">
        <f t="shared" si="217"/>
        <v/>
      </c>
      <c r="B1294" s="3"/>
      <c r="D1294" s="1"/>
      <c r="H1294" s="5" t="str">
        <f>IF(F1294="","",IFERROR(CONCATENATE("PEUA",VLOOKUP(ESTADO,REPORTE!AV$2:AW$33,2,0),DIDTRITO_FORM,CADER_FORM,IFERROR(INDEX(BS:BS,MATCH(DAY(F1294),BR:BR,0),1),DAY(F1294)),IFERROR(INDEX(BS:BS,MATCH(MONTH(F1294),BR:BR,0),1),MONTH(F1294)),YEAR(F1294),G1294),""))</f>
        <v/>
      </c>
      <c r="L1294" s="4"/>
      <c r="M1294" s="4"/>
      <c r="Q1294" s="5"/>
      <c r="S1294"/>
      <c r="AA1294" s="4"/>
      <c r="AU1294" s="7"/>
      <c r="BM1294" s="7"/>
      <c r="BN1294" s="75" t="str">
        <f t="shared" si="218"/>
        <v/>
      </c>
      <c r="BO1294" s="75" t="str">
        <f t="shared" si="219"/>
        <v/>
      </c>
      <c r="BT1294" s="5"/>
      <c r="BW1294" s="5"/>
      <c r="BX1294" s="5"/>
      <c r="BY1294" s="5"/>
      <c r="BZ1294" s="5"/>
      <c r="CA1294" s="5"/>
      <c r="CB1294" s="14"/>
      <c r="CC1294" s="25"/>
      <c r="DG1294" s="5" t="e">
        <f>IF(REPORTE!AH$2="si",IF(C1294=VALUE(REPORTE!C$22),IF(SUM(DG1295:DG$1993),CONCATENATE(INT(B1294),", "),INT(B1294)),""),IF(C1294=VALUE(REPORTE!C$21),IF(SUM(DG1295:DG$1993),CONCATENATE(INT(B1294),", "),INT(B1294)),""))</f>
        <v>#VALUE!</v>
      </c>
      <c r="DK1294" s="5"/>
      <c r="DL1294" s="5"/>
      <c r="DM1294" s="5"/>
      <c r="DN1294" s="5"/>
    </row>
    <row r="1295" spans="1:118" x14ac:dyDescent="0.25">
      <c r="A1295" s="4" t="str">
        <f t="shared" si="217"/>
        <v/>
      </c>
      <c r="B1295" s="3"/>
      <c r="D1295" s="1"/>
      <c r="H1295" s="5" t="str">
        <f>IF(F1295="","",IFERROR(CONCATENATE("PEUA",VLOOKUP(ESTADO,REPORTE!AV$2:AW$33,2,0),DIDTRITO_FORM,CADER_FORM,IFERROR(INDEX(BS:BS,MATCH(DAY(F1295),BR:BR,0),1),DAY(F1295)),IFERROR(INDEX(BS:BS,MATCH(MONTH(F1295),BR:BR,0),1),MONTH(F1295)),YEAR(F1295),G1295),""))</f>
        <v/>
      </c>
      <c r="L1295" s="4"/>
      <c r="M1295" s="4"/>
      <c r="Q1295" s="5"/>
      <c r="S1295"/>
      <c r="AA1295" s="4"/>
      <c r="AU1295" s="7"/>
      <c r="BM1295" s="7"/>
      <c r="BN1295" s="75" t="str">
        <f t="shared" si="218"/>
        <v/>
      </c>
      <c r="BO1295" s="75" t="str">
        <f t="shared" si="219"/>
        <v/>
      </c>
      <c r="BT1295" s="5"/>
      <c r="BW1295" s="5"/>
      <c r="BX1295" s="5"/>
      <c r="BY1295" s="5"/>
      <c r="BZ1295" s="5"/>
      <c r="CA1295" s="5"/>
      <c r="CB1295" s="14"/>
      <c r="CC1295" s="25"/>
      <c r="DG1295" s="5" t="e">
        <f>IF(REPORTE!AH$2="si",IF(C1295=VALUE(REPORTE!C$22),IF(SUM(DG1296:DG$1993),CONCATENATE(INT(B1295),", "),INT(B1295)),""),IF(C1295=VALUE(REPORTE!C$21),IF(SUM(DG1296:DG$1993),CONCATENATE(INT(B1295),", "),INT(B1295)),""))</f>
        <v>#VALUE!</v>
      </c>
      <c r="DK1295" s="5"/>
      <c r="DL1295" s="5"/>
      <c r="DM1295" s="5"/>
      <c r="DN1295" s="5"/>
    </row>
    <row r="1296" spans="1:118" x14ac:dyDescent="0.25">
      <c r="A1296" s="4" t="str">
        <f t="shared" si="217"/>
        <v/>
      </c>
      <c r="B1296" s="3"/>
      <c r="D1296" s="1"/>
      <c r="H1296" s="5" t="str">
        <f>IF(F1296="","",IFERROR(CONCATENATE("PEUA",VLOOKUP(ESTADO,REPORTE!AV$2:AW$33,2,0),DIDTRITO_FORM,CADER_FORM,IFERROR(INDEX(BS:BS,MATCH(DAY(F1296),BR:BR,0),1),DAY(F1296)),IFERROR(INDEX(BS:BS,MATCH(MONTH(F1296),BR:BR,0),1),MONTH(F1296)),YEAR(F1296),G1296),""))</f>
        <v/>
      </c>
      <c r="L1296" s="4"/>
      <c r="M1296" s="4"/>
      <c r="Q1296" s="5"/>
      <c r="S1296"/>
      <c r="AA1296" s="4"/>
      <c r="AU1296" s="7"/>
      <c r="BM1296" s="7"/>
      <c r="BN1296" s="75" t="str">
        <f t="shared" si="218"/>
        <v/>
      </c>
      <c r="BO1296" s="75" t="str">
        <f t="shared" si="219"/>
        <v/>
      </c>
      <c r="BT1296" s="5"/>
      <c r="BW1296" s="5"/>
      <c r="BX1296" s="5"/>
      <c r="BY1296" s="5"/>
      <c r="BZ1296" s="5"/>
      <c r="CA1296" s="5"/>
      <c r="CB1296" s="14"/>
      <c r="CC1296" s="25"/>
      <c r="DG1296" s="5" t="e">
        <f>IF(REPORTE!AH$2="si",IF(C1296=VALUE(REPORTE!C$22),IF(SUM(DG1297:DG$1993),CONCATENATE(INT(B1296),", "),INT(B1296)),""),IF(C1296=VALUE(REPORTE!C$21),IF(SUM(DG1297:DG$1993),CONCATENATE(INT(B1296),", "),INT(B1296)),""))</f>
        <v>#VALUE!</v>
      </c>
      <c r="DK1296" s="5"/>
      <c r="DL1296" s="5"/>
      <c r="DM1296" s="5"/>
      <c r="DN1296" s="5"/>
    </row>
    <row r="1297" spans="1:118" x14ac:dyDescent="0.25">
      <c r="A1297" s="4" t="str">
        <f t="shared" si="217"/>
        <v/>
      </c>
      <c r="B1297" s="3"/>
      <c r="D1297" s="1"/>
      <c r="H1297" s="5" t="str">
        <f>IF(F1297="","",IFERROR(CONCATENATE("PEUA",VLOOKUP(ESTADO,REPORTE!AV$2:AW$33,2,0),DIDTRITO_FORM,CADER_FORM,IFERROR(INDEX(BS:BS,MATCH(DAY(F1297),BR:BR,0),1),DAY(F1297)),IFERROR(INDEX(BS:BS,MATCH(MONTH(F1297),BR:BR,0),1),MONTH(F1297)),YEAR(F1297),G1297),""))</f>
        <v/>
      </c>
      <c r="L1297" s="4"/>
      <c r="M1297" s="4"/>
      <c r="Q1297" s="5"/>
      <c r="S1297"/>
      <c r="AA1297" s="4"/>
      <c r="AU1297" s="7"/>
      <c r="BM1297" s="7"/>
      <c r="BN1297" s="75" t="str">
        <f t="shared" si="218"/>
        <v/>
      </c>
      <c r="BO1297" s="75" t="str">
        <f t="shared" si="219"/>
        <v/>
      </c>
      <c r="BT1297" s="5"/>
      <c r="BW1297" s="5"/>
      <c r="BX1297" s="5"/>
      <c r="BY1297" s="5"/>
      <c r="BZ1297" s="5"/>
      <c r="CA1297" s="5"/>
      <c r="CB1297" s="14"/>
      <c r="CC1297" s="25"/>
      <c r="DG1297" s="5" t="e">
        <f>IF(REPORTE!AH$2="si",IF(C1297=VALUE(REPORTE!C$22),IF(SUM(DG1298:DG$1993),CONCATENATE(INT(B1297),", "),INT(B1297)),""),IF(C1297=VALUE(REPORTE!C$21),IF(SUM(DG1298:DG$1993),CONCATENATE(INT(B1297),", "),INT(B1297)),""))</f>
        <v>#VALUE!</v>
      </c>
      <c r="DK1297" s="5"/>
      <c r="DL1297" s="5"/>
      <c r="DM1297" s="5"/>
      <c r="DN1297" s="5"/>
    </row>
    <row r="1298" spans="1:118" x14ac:dyDescent="0.25">
      <c r="A1298" s="4" t="str">
        <f t="shared" si="217"/>
        <v/>
      </c>
      <c r="B1298" s="3"/>
      <c r="D1298" s="1"/>
      <c r="H1298" s="5" t="str">
        <f>IF(F1298="","",IFERROR(CONCATENATE("PEUA",VLOOKUP(ESTADO,REPORTE!AV$2:AW$33,2,0),DIDTRITO_FORM,CADER_FORM,IFERROR(INDEX(BS:BS,MATCH(DAY(F1298),BR:BR,0),1),DAY(F1298)),IFERROR(INDEX(BS:BS,MATCH(MONTH(F1298),BR:BR,0),1),MONTH(F1298)),YEAR(F1298),G1298),""))</f>
        <v/>
      </c>
      <c r="L1298" s="4"/>
      <c r="M1298" s="4"/>
      <c r="Q1298" s="5"/>
      <c r="S1298"/>
      <c r="AA1298" s="4"/>
      <c r="AU1298" s="7"/>
      <c r="BM1298" s="7"/>
      <c r="BN1298" s="75" t="str">
        <f t="shared" si="218"/>
        <v/>
      </c>
      <c r="BO1298" s="75" t="str">
        <f t="shared" si="219"/>
        <v/>
      </c>
      <c r="BT1298" s="5"/>
      <c r="BW1298" s="5"/>
      <c r="BX1298" s="5"/>
      <c r="BY1298" s="5"/>
      <c r="BZ1298" s="5"/>
      <c r="CA1298" s="5"/>
      <c r="CB1298" s="14"/>
      <c r="CC1298" s="25"/>
      <c r="DG1298" s="5" t="e">
        <f>IF(REPORTE!AH$2="si",IF(C1298=VALUE(REPORTE!C$22),IF(SUM(DG1299:DG$1993),CONCATENATE(INT(B1298),", "),INT(B1298)),""),IF(C1298=VALUE(REPORTE!C$21),IF(SUM(DG1299:DG$1993),CONCATENATE(INT(B1298),", "),INT(B1298)),""))</f>
        <v>#VALUE!</v>
      </c>
      <c r="DK1298" s="5"/>
      <c r="DL1298" s="5"/>
      <c r="DM1298" s="5"/>
      <c r="DN1298" s="5"/>
    </row>
    <row r="1299" spans="1:118" x14ac:dyDescent="0.25">
      <c r="A1299" s="4" t="str">
        <f t="shared" si="217"/>
        <v/>
      </c>
      <c r="B1299" s="3"/>
      <c r="D1299" s="1"/>
      <c r="H1299" s="5" t="str">
        <f>IF(F1299="","",IFERROR(CONCATENATE("PEUA",VLOOKUP(ESTADO,REPORTE!AV$2:AW$33,2,0),DIDTRITO_FORM,CADER_FORM,IFERROR(INDEX(BS:BS,MATCH(DAY(F1299),BR:BR,0),1),DAY(F1299)),IFERROR(INDEX(BS:BS,MATCH(MONTH(F1299),BR:BR,0),1),MONTH(F1299)),YEAR(F1299),G1299),""))</f>
        <v/>
      </c>
      <c r="L1299" s="4"/>
      <c r="M1299" s="4"/>
      <c r="Q1299" s="5"/>
      <c r="S1299"/>
      <c r="AA1299" s="4"/>
      <c r="AU1299" s="7"/>
      <c r="BM1299" s="7"/>
      <c r="BN1299" s="75" t="str">
        <f t="shared" si="218"/>
        <v/>
      </c>
      <c r="BO1299" s="75" t="str">
        <f t="shared" si="219"/>
        <v/>
      </c>
      <c r="BT1299" s="5"/>
      <c r="BW1299" s="5"/>
      <c r="BX1299" s="5"/>
      <c r="BY1299" s="5"/>
      <c r="BZ1299" s="5"/>
      <c r="CA1299" s="5"/>
      <c r="CB1299" s="14"/>
      <c r="CC1299" s="25"/>
      <c r="DG1299" s="5" t="e">
        <f>IF(REPORTE!AH$2="si",IF(C1299=VALUE(REPORTE!C$22),IF(SUM(DG1300:DG$1993),CONCATENATE(INT(B1299),", "),INT(B1299)),""),IF(C1299=VALUE(REPORTE!C$21),IF(SUM(DG1300:DG$1993),CONCATENATE(INT(B1299),", "),INT(B1299)),""))</f>
        <v>#VALUE!</v>
      </c>
      <c r="DK1299" s="5"/>
      <c r="DL1299" s="5"/>
      <c r="DM1299" s="5"/>
      <c r="DN1299" s="5"/>
    </row>
    <row r="1300" spans="1:118" x14ac:dyDescent="0.25">
      <c r="A1300" s="4" t="str">
        <f t="shared" si="217"/>
        <v/>
      </c>
      <c r="B1300" s="3"/>
      <c r="D1300" s="1"/>
      <c r="H1300" s="5" t="str">
        <f>IF(F1300="","",IFERROR(CONCATENATE("PEUA",VLOOKUP(ESTADO,REPORTE!AV$2:AW$33,2,0),DIDTRITO_FORM,CADER_FORM,IFERROR(INDEX(BS:BS,MATCH(DAY(F1300),BR:BR,0),1),DAY(F1300)),IFERROR(INDEX(BS:BS,MATCH(MONTH(F1300),BR:BR,0),1),MONTH(F1300)),YEAR(F1300),G1300),""))</f>
        <v/>
      </c>
      <c r="L1300" s="4"/>
      <c r="M1300" s="4"/>
      <c r="Q1300" s="5"/>
      <c r="S1300"/>
      <c r="AA1300" s="4"/>
      <c r="AU1300" s="7"/>
      <c r="BM1300" s="7"/>
      <c r="BN1300" s="75" t="str">
        <f t="shared" si="218"/>
        <v/>
      </c>
      <c r="BO1300" s="75" t="str">
        <f t="shared" si="219"/>
        <v/>
      </c>
      <c r="BT1300" s="5"/>
      <c r="BW1300" s="5"/>
      <c r="BX1300" s="5"/>
      <c r="BY1300" s="5"/>
      <c r="BZ1300" s="5"/>
      <c r="CA1300" s="5"/>
      <c r="CB1300" s="14"/>
      <c r="CC1300" s="25"/>
      <c r="DG1300" s="5" t="e">
        <f>IF(REPORTE!AH$2="si",IF(C1300=VALUE(REPORTE!C$22),IF(SUM(DG1301:DG$1993),CONCATENATE(INT(B1300),", "),INT(B1300)),""),IF(C1300=VALUE(REPORTE!C$21),IF(SUM(DG1301:DG$1993),CONCATENATE(INT(B1300),", "),INT(B1300)),""))</f>
        <v>#VALUE!</v>
      </c>
      <c r="DK1300" s="5"/>
      <c r="DL1300" s="5"/>
      <c r="DM1300" s="5"/>
      <c r="DN1300" s="5"/>
    </row>
    <row r="1301" spans="1:118" x14ac:dyDescent="0.25">
      <c r="A1301" s="4" t="str">
        <f t="shared" si="217"/>
        <v/>
      </c>
      <c r="B1301" s="3"/>
      <c r="D1301" s="1"/>
      <c r="H1301" s="5" t="str">
        <f>IF(F1301="","",IFERROR(CONCATENATE("PEUA",VLOOKUP(ESTADO,REPORTE!AV$2:AW$33,2,0),DIDTRITO_FORM,CADER_FORM,IFERROR(INDEX(BS:BS,MATCH(DAY(F1301),BR:BR,0),1),DAY(F1301)),IFERROR(INDEX(BS:BS,MATCH(MONTH(F1301),BR:BR,0),1),MONTH(F1301)),YEAR(F1301),G1301),""))</f>
        <v/>
      </c>
      <c r="L1301" s="4"/>
      <c r="M1301" s="4"/>
      <c r="Q1301" s="5"/>
      <c r="S1301"/>
      <c r="AA1301" s="4"/>
      <c r="AU1301" s="7"/>
      <c r="BM1301" s="7"/>
      <c r="BN1301" s="75" t="str">
        <f t="shared" si="218"/>
        <v/>
      </c>
      <c r="BO1301" s="75" t="str">
        <f t="shared" si="219"/>
        <v/>
      </c>
      <c r="BT1301" s="5"/>
      <c r="BW1301" s="5"/>
      <c r="BX1301" s="5"/>
      <c r="BY1301" s="5"/>
      <c r="BZ1301" s="5"/>
      <c r="CA1301" s="5"/>
      <c r="CB1301" s="14"/>
      <c r="CC1301" s="25"/>
      <c r="DG1301" s="5" t="e">
        <f>IF(REPORTE!AH$2="si",IF(C1301=VALUE(REPORTE!C$22),IF(SUM(DG1302:DG$1993),CONCATENATE(INT(B1301),", "),INT(B1301)),""),IF(C1301=VALUE(REPORTE!C$21),IF(SUM(DG1302:DG$1993),CONCATENATE(INT(B1301),", "),INT(B1301)),""))</f>
        <v>#VALUE!</v>
      </c>
      <c r="DK1301" s="5"/>
      <c r="DL1301" s="5"/>
      <c r="DM1301" s="5"/>
      <c r="DN1301" s="5"/>
    </row>
    <row r="1302" spans="1:118" x14ac:dyDescent="0.25">
      <c r="A1302" s="4" t="str">
        <f t="shared" si="217"/>
        <v/>
      </c>
      <c r="B1302" s="3"/>
      <c r="D1302" s="1"/>
      <c r="H1302" s="5" t="str">
        <f>IF(F1302="","",IFERROR(CONCATENATE("PEUA",VLOOKUP(ESTADO,REPORTE!AV$2:AW$33,2,0),DIDTRITO_FORM,CADER_FORM,IFERROR(INDEX(BS:BS,MATCH(DAY(F1302),BR:BR,0),1),DAY(F1302)),IFERROR(INDEX(BS:BS,MATCH(MONTH(F1302),BR:BR,0),1),MONTH(F1302)),YEAR(F1302),G1302),""))</f>
        <v/>
      </c>
      <c r="L1302" s="4"/>
      <c r="M1302" s="4"/>
      <c r="Q1302" s="5"/>
      <c r="S1302"/>
      <c r="AA1302" s="4"/>
      <c r="AU1302" s="7"/>
      <c r="BM1302" s="7"/>
      <c r="BN1302" s="75" t="str">
        <f t="shared" si="218"/>
        <v/>
      </c>
      <c r="BO1302" s="75" t="str">
        <f t="shared" si="219"/>
        <v/>
      </c>
      <c r="BT1302" s="5"/>
      <c r="BW1302" s="5"/>
      <c r="BX1302" s="5"/>
      <c r="BY1302" s="5"/>
      <c r="BZ1302" s="5"/>
      <c r="CA1302" s="5"/>
      <c r="CB1302" s="14"/>
      <c r="CC1302" s="25"/>
      <c r="DG1302" s="5" t="e">
        <f>IF(REPORTE!AH$2="si",IF(C1302=VALUE(REPORTE!C$22),IF(SUM(DG1303:DG$1993),CONCATENATE(INT(B1302),", "),INT(B1302)),""),IF(C1302=VALUE(REPORTE!C$21),IF(SUM(DG1303:DG$1993),CONCATENATE(INT(B1302),", "),INT(B1302)),""))</f>
        <v>#VALUE!</v>
      </c>
      <c r="DK1302" s="5"/>
      <c r="DL1302" s="5"/>
      <c r="DM1302" s="5"/>
      <c r="DN1302" s="5"/>
    </row>
    <row r="1303" spans="1:118" x14ac:dyDescent="0.25">
      <c r="A1303" s="4" t="str">
        <f t="shared" si="217"/>
        <v/>
      </c>
      <c r="B1303" s="3"/>
      <c r="D1303" s="1"/>
      <c r="H1303" s="5" t="str">
        <f>IF(F1303="","",IFERROR(CONCATENATE("PEUA",VLOOKUP(ESTADO,REPORTE!AV$2:AW$33,2,0),DIDTRITO_FORM,CADER_FORM,IFERROR(INDEX(BS:BS,MATCH(DAY(F1303),BR:BR,0),1),DAY(F1303)),IFERROR(INDEX(BS:BS,MATCH(MONTH(F1303),BR:BR,0),1),MONTH(F1303)),YEAR(F1303),G1303),""))</f>
        <v/>
      </c>
      <c r="L1303" s="4"/>
      <c r="M1303" s="4"/>
      <c r="Q1303" s="5"/>
      <c r="S1303"/>
      <c r="AA1303" s="4"/>
      <c r="AU1303" s="7"/>
      <c r="BM1303" s="7"/>
      <c r="BN1303" s="75" t="str">
        <f t="shared" si="218"/>
        <v/>
      </c>
      <c r="BO1303" s="75" t="str">
        <f t="shared" si="219"/>
        <v/>
      </c>
      <c r="BT1303" s="5"/>
      <c r="BW1303" s="5"/>
      <c r="BX1303" s="5"/>
      <c r="BY1303" s="5"/>
      <c r="BZ1303" s="5"/>
      <c r="CA1303" s="5"/>
      <c r="CB1303" s="14"/>
      <c r="CC1303" s="25"/>
      <c r="DG1303" s="5" t="e">
        <f>IF(REPORTE!AH$2="si",IF(C1303=VALUE(REPORTE!C$22),IF(SUM(DG1304:DG$1993),CONCATENATE(INT(B1303),", "),INT(B1303)),""),IF(C1303=VALUE(REPORTE!C$21),IF(SUM(DG1304:DG$1993),CONCATENATE(INT(B1303),", "),INT(B1303)),""))</f>
        <v>#VALUE!</v>
      </c>
      <c r="DH1303" s="5"/>
      <c r="DK1303" s="5"/>
      <c r="DL1303" s="5"/>
      <c r="DM1303" s="5"/>
      <c r="DN1303" s="5"/>
    </row>
    <row r="1304" spans="1:118" x14ac:dyDescent="0.25">
      <c r="A1304" s="4" t="str">
        <f t="shared" si="217"/>
        <v/>
      </c>
      <c r="B1304" s="3"/>
      <c r="D1304" s="1"/>
      <c r="H1304" s="5" t="str">
        <f>IF(F1304="","",IFERROR(CONCATENATE("PEUA",VLOOKUP(ESTADO,REPORTE!AV$2:AW$33,2,0),DIDTRITO_FORM,CADER_FORM,IFERROR(INDEX(BS:BS,MATCH(DAY(F1304),BR:BR,0),1),DAY(F1304)),IFERROR(INDEX(BS:BS,MATCH(MONTH(F1304),BR:BR,0),1),MONTH(F1304)),YEAR(F1304),G1304),""))</f>
        <v/>
      </c>
      <c r="L1304" s="4"/>
      <c r="M1304" s="4"/>
      <c r="Q1304" s="5"/>
      <c r="S1304"/>
      <c r="AA1304" s="4"/>
      <c r="AU1304" s="7"/>
      <c r="BM1304" s="7"/>
      <c r="BN1304" s="75" t="str">
        <f t="shared" si="218"/>
        <v/>
      </c>
      <c r="BO1304" s="75" t="str">
        <f t="shared" si="219"/>
        <v/>
      </c>
      <c r="BT1304" s="5"/>
      <c r="BW1304" s="5"/>
      <c r="BX1304" s="5"/>
      <c r="BY1304" s="5"/>
      <c r="BZ1304" s="5"/>
      <c r="CA1304" s="5"/>
      <c r="CB1304" s="14"/>
      <c r="CC1304" s="25"/>
      <c r="DG1304" s="5" t="e">
        <f>IF(REPORTE!AH$2="si",IF(C1304=VALUE(REPORTE!C$22),IF(SUM(DG1305:DG$1993),CONCATENATE(INT(B1304),", "),INT(B1304)),""),IF(C1304=VALUE(REPORTE!C$21),IF(SUM(DG1305:DG$1993),CONCATENATE(INT(B1304),", "),INT(B1304)),""))</f>
        <v>#VALUE!</v>
      </c>
      <c r="DH1304" s="5" t="e">
        <f>CONCATENATE(DG1304,DG1305,DG1306,DG1307,DG1308,DG1309,DG1310,DG1311,DG1312,DG1313,DG1314,DG1315,DG1316,DG1317,DG1318,DG1319,DG1320,DG1321,DG1322,DG1323,DG1324,DG1325,DG1326,DG1327,DG1328,DG1329,DG1330,DG1331,DG1332,DG1333,DG1334,DG1335,DG1336,DG1337,DG1338,DG1339,DG1340,DG1341,DG1342,DG1343,DG1344,DG1345)</f>
        <v>#VALUE!</v>
      </c>
      <c r="DK1304" s="5"/>
      <c r="DL1304" s="5"/>
      <c r="DM1304" s="5"/>
      <c r="DN1304" s="5"/>
    </row>
    <row r="1305" spans="1:118" x14ac:dyDescent="0.25">
      <c r="A1305" s="4" t="str">
        <f t="shared" si="217"/>
        <v/>
      </c>
      <c r="B1305" s="3"/>
      <c r="D1305" s="1"/>
      <c r="H1305" s="5" t="str">
        <f>IF(F1305="","",IFERROR(CONCATENATE("PEUA",VLOOKUP(ESTADO,REPORTE!AV$2:AW$33,2,0),DIDTRITO_FORM,CADER_FORM,IFERROR(INDEX(BS:BS,MATCH(DAY(F1305),BR:BR,0),1),DAY(F1305)),IFERROR(INDEX(BS:BS,MATCH(MONTH(F1305),BR:BR,0),1),MONTH(F1305)),YEAR(F1305),G1305),""))</f>
        <v/>
      </c>
      <c r="L1305" s="4"/>
      <c r="M1305" s="4"/>
      <c r="Q1305" s="5"/>
      <c r="S1305"/>
      <c r="AA1305" s="4"/>
      <c r="AU1305" s="7"/>
      <c r="BM1305" s="7"/>
      <c r="BN1305" s="75" t="str">
        <f t="shared" si="218"/>
        <v/>
      </c>
      <c r="BO1305" s="75" t="str">
        <f t="shared" si="219"/>
        <v/>
      </c>
      <c r="BT1305" s="5"/>
      <c r="BW1305" s="5"/>
      <c r="BX1305" s="5"/>
      <c r="BY1305" s="5"/>
      <c r="BZ1305" s="5"/>
      <c r="CA1305" s="5"/>
      <c r="CB1305" s="14"/>
      <c r="CC1305" s="25"/>
      <c r="DG1305" s="5" t="e">
        <f>IF(REPORTE!AH$2="si",IF(C1305=VALUE(REPORTE!C$22),IF(SUM(DG1306:DG$1993),CONCATENATE(INT(B1305),", "),INT(B1305)),""),IF(C1305=VALUE(REPORTE!C$21),IF(SUM(DG1306:DG$1993),CONCATENATE(INT(B1305),", "),INT(B1305)),""))</f>
        <v>#VALUE!</v>
      </c>
      <c r="DK1305" s="5"/>
      <c r="DL1305" s="5"/>
      <c r="DM1305" s="5"/>
      <c r="DN1305" s="5"/>
    </row>
    <row r="1306" spans="1:118" x14ac:dyDescent="0.25">
      <c r="A1306" s="4" t="str">
        <f t="shared" si="217"/>
        <v/>
      </c>
      <c r="B1306" s="3"/>
      <c r="D1306" s="1"/>
      <c r="H1306" s="5" t="str">
        <f>IF(F1306="","",IFERROR(CONCATENATE("PEUA",VLOOKUP(ESTADO,REPORTE!AV$2:AW$33,2,0),DIDTRITO_FORM,CADER_FORM,IFERROR(INDEX(BS:BS,MATCH(DAY(F1306),BR:BR,0),1),DAY(F1306)),IFERROR(INDEX(BS:BS,MATCH(MONTH(F1306),BR:BR,0),1),MONTH(F1306)),YEAR(F1306),G1306),""))</f>
        <v/>
      </c>
      <c r="L1306" s="4"/>
      <c r="M1306" s="4"/>
      <c r="Q1306" s="5"/>
      <c r="S1306"/>
      <c r="AA1306" s="4"/>
      <c r="AU1306" s="7"/>
      <c r="BM1306" s="7"/>
      <c r="BN1306" s="75" t="str">
        <f t="shared" si="218"/>
        <v/>
      </c>
      <c r="BO1306" s="75" t="str">
        <f t="shared" si="219"/>
        <v/>
      </c>
      <c r="BT1306" s="5"/>
      <c r="BW1306" s="5"/>
      <c r="BX1306" s="5"/>
      <c r="BY1306" s="5"/>
      <c r="BZ1306" s="5"/>
      <c r="CA1306" s="5"/>
      <c r="CB1306" s="14"/>
      <c r="CC1306" s="25"/>
      <c r="DG1306" s="5" t="e">
        <f>IF(REPORTE!AH$2="si",IF(C1306=VALUE(REPORTE!C$22),IF(SUM(DG1307:DG$1993),CONCATENATE(INT(B1306),", "),INT(B1306)),""),IF(C1306=VALUE(REPORTE!C$21),IF(SUM(DG1307:DG$1993),CONCATENATE(INT(B1306),", "),INT(B1306)),""))</f>
        <v>#VALUE!</v>
      </c>
      <c r="DK1306" s="5"/>
      <c r="DL1306" s="5"/>
      <c r="DM1306" s="5"/>
      <c r="DN1306" s="5"/>
    </row>
    <row r="1307" spans="1:118" x14ac:dyDescent="0.25">
      <c r="A1307" s="4" t="str">
        <f t="shared" si="217"/>
        <v/>
      </c>
      <c r="B1307" s="3"/>
      <c r="D1307" s="1"/>
      <c r="H1307" s="5" t="str">
        <f>IF(F1307="","",IFERROR(CONCATENATE("PEUA",VLOOKUP(ESTADO,REPORTE!AV$2:AW$33,2,0),DIDTRITO_FORM,CADER_FORM,IFERROR(INDEX(BS:BS,MATCH(DAY(F1307),BR:BR,0),1),DAY(F1307)),IFERROR(INDEX(BS:BS,MATCH(MONTH(F1307),BR:BR,0),1),MONTH(F1307)),YEAR(F1307),G1307),""))</f>
        <v/>
      </c>
      <c r="L1307" s="4"/>
      <c r="M1307" s="4"/>
      <c r="Q1307" s="5"/>
      <c r="S1307"/>
      <c r="AA1307" s="4"/>
      <c r="AU1307" s="7"/>
      <c r="BM1307" s="7"/>
      <c r="BN1307" s="75" t="str">
        <f t="shared" si="218"/>
        <v/>
      </c>
      <c r="BO1307" s="75" t="str">
        <f t="shared" si="219"/>
        <v/>
      </c>
      <c r="BT1307" s="5"/>
      <c r="BW1307" s="5"/>
      <c r="BX1307" s="5"/>
      <c r="BY1307" s="5"/>
      <c r="BZ1307" s="5"/>
      <c r="CA1307" s="5"/>
      <c r="CB1307" s="14"/>
      <c r="CC1307" s="25"/>
      <c r="DG1307" s="5" t="e">
        <f>IF(REPORTE!AH$2="si",IF(C1307=VALUE(REPORTE!C$22),IF(SUM(DG1308:DG$1993),CONCATENATE(INT(B1307),", "),INT(B1307)),""),IF(C1307=VALUE(REPORTE!C$21),IF(SUM(DG1308:DG$1993),CONCATENATE(INT(B1307),", "),INT(B1307)),""))</f>
        <v>#VALUE!</v>
      </c>
      <c r="DK1307" s="5"/>
      <c r="DL1307" s="5"/>
      <c r="DM1307" s="5"/>
      <c r="DN1307" s="5"/>
    </row>
    <row r="1308" spans="1:118" x14ac:dyDescent="0.25">
      <c r="A1308" s="4" t="str">
        <f t="shared" si="217"/>
        <v/>
      </c>
      <c r="B1308" s="3"/>
      <c r="D1308" s="1"/>
      <c r="H1308" s="5" t="str">
        <f>IF(F1308="","",IFERROR(CONCATENATE("PEUA",VLOOKUP(ESTADO,REPORTE!AV$2:AW$33,2,0),DIDTRITO_FORM,CADER_FORM,IFERROR(INDEX(BS:BS,MATCH(DAY(F1308),BR:BR,0),1),DAY(F1308)),IFERROR(INDEX(BS:BS,MATCH(MONTH(F1308),BR:BR,0),1),MONTH(F1308)),YEAR(F1308),G1308),""))</f>
        <v/>
      </c>
      <c r="L1308" s="4"/>
      <c r="M1308" s="4"/>
      <c r="Q1308" s="5"/>
      <c r="S1308"/>
      <c r="AA1308" s="4"/>
      <c r="AU1308" s="7"/>
      <c r="BM1308" s="7"/>
      <c r="BN1308" s="75" t="str">
        <f t="shared" si="218"/>
        <v/>
      </c>
      <c r="BO1308" s="75" t="str">
        <f t="shared" si="219"/>
        <v/>
      </c>
      <c r="BT1308" s="5"/>
      <c r="BW1308" s="5"/>
      <c r="BX1308" s="5"/>
      <c r="BY1308" s="5"/>
      <c r="BZ1308" s="5"/>
      <c r="CA1308" s="5"/>
      <c r="CB1308" s="14"/>
      <c r="CC1308" s="25"/>
      <c r="DG1308" s="5" t="e">
        <f>IF(REPORTE!AH$2="si",IF(C1308=VALUE(REPORTE!C$22),IF(SUM(DG1309:DG$1993),CONCATENATE(INT(B1308),", "),INT(B1308)),""),IF(C1308=VALUE(REPORTE!C$21),IF(SUM(DG1309:DG$1993),CONCATENATE(INT(B1308),", "),INT(B1308)),""))</f>
        <v>#VALUE!</v>
      </c>
      <c r="DK1308" s="5"/>
      <c r="DL1308" s="5"/>
      <c r="DM1308" s="5"/>
      <c r="DN1308" s="5"/>
    </row>
    <row r="1309" spans="1:118" x14ac:dyDescent="0.25">
      <c r="A1309" s="4" t="str">
        <f t="shared" si="217"/>
        <v/>
      </c>
      <c r="B1309" s="3"/>
      <c r="D1309" s="1"/>
      <c r="H1309" s="5" t="str">
        <f>IF(F1309="","",IFERROR(CONCATENATE("PEUA",VLOOKUP(ESTADO,REPORTE!AV$2:AW$33,2,0),DIDTRITO_FORM,CADER_FORM,IFERROR(INDEX(BS:BS,MATCH(DAY(F1309),BR:BR,0),1),DAY(F1309)),IFERROR(INDEX(BS:BS,MATCH(MONTH(F1309),BR:BR,0),1),MONTH(F1309)),YEAR(F1309),G1309),""))</f>
        <v/>
      </c>
      <c r="L1309" s="4"/>
      <c r="M1309" s="4"/>
      <c r="Q1309" s="5"/>
      <c r="S1309"/>
      <c r="AA1309" s="4"/>
      <c r="AU1309" s="7"/>
      <c r="BM1309" s="7"/>
      <c r="BN1309" s="75" t="str">
        <f t="shared" si="218"/>
        <v/>
      </c>
      <c r="BO1309" s="75" t="str">
        <f t="shared" si="219"/>
        <v/>
      </c>
      <c r="BT1309" s="5"/>
      <c r="BW1309" s="5"/>
      <c r="BX1309" s="5"/>
      <c r="BY1309" s="5"/>
      <c r="BZ1309" s="5"/>
      <c r="CA1309" s="5"/>
      <c r="CB1309" s="14"/>
      <c r="CC1309" s="25"/>
      <c r="DG1309" s="5" t="e">
        <f>IF(REPORTE!AH$2="si",IF(C1309=VALUE(REPORTE!C$22),IF(SUM(DG1310:DG$1993),CONCATENATE(INT(B1309),", "),INT(B1309)),""),IF(C1309=VALUE(REPORTE!C$21),IF(SUM(DG1310:DG$1993),CONCATENATE(INT(B1309),", "),INT(B1309)),""))</f>
        <v>#VALUE!</v>
      </c>
      <c r="DK1309" s="5"/>
      <c r="DL1309" s="5"/>
      <c r="DM1309" s="5"/>
      <c r="DN1309" s="5"/>
    </row>
    <row r="1310" spans="1:118" x14ac:dyDescent="0.25">
      <c r="A1310" s="4" t="str">
        <f t="shared" si="217"/>
        <v/>
      </c>
      <c r="B1310" s="3"/>
      <c r="D1310" s="1"/>
      <c r="H1310" s="5" t="str">
        <f>IF(F1310="","",IFERROR(CONCATENATE("PEUA",VLOOKUP(ESTADO,REPORTE!AV$2:AW$33,2,0),DIDTRITO_FORM,CADER_FORM,IFERROR(INDEX(BS:BS,MATCH(DAY(F1310),BR:BR,0),1),DAY(F1310)),IFERROR(INDEX(BS:BS,MATCH(MONTH(F1310),BR:BR,0),1),MONTH(F1310)),YEAR(F1310),G1310),""))</f>
        <v/>
      </c>
      <c r="L1310" s="4"/>
      <c r="M1310" s="4"/>
      <c r="Q1310" s="5"/>
      <c r="S1310"/>
      <c r="AA1310" s="4"/>
      <c r="AU1310" s="7"/>
      <c r="BM1310" s="7"/>
      <c r="BN1310" s="75" t="str">
        <f t="shared" si="218"/>
        <v/>
      </c>
      <c r="BO1310" s="75" t="str">
        <f t="shared" si="219"/>
        <v/>
      </c>
      <c r="BT1310" s="5"/>
      <c r="BW1310" s="5"/>
      <c r="BX1310" s="5"/>
      <c r="BY1310" s="5"/>
      <c r="BZ1310" s="5"/>
      <c r="CA1310" s="5"/>
      <c r="CB1310" s="14"/>
      <c r="CC1310" s="25"/>
      <c r="DG1310" s="5" t="e">
        <f>IF(REPORTE!AH$2="si",IF(C1310=VALUE(REPORTE!C$22),IF(SUM(DG1311:DG$1993),CONCATENATE(INT(B1310),", "),INT(B1310)),""),IF(C1310=VALUE(REPORTE!C$21),IF(SUM(DG1311:DG$1993),CONCATENATE(INT(B1310),", "),INT(B1310)),""))</f>
        <v>#VALUE!</v>
      </c>
      <c r="DK1310" s="5"/>
      <c r="DL1310" s="5"/>
      <c r="DM1310" s="5"/>
      <c r="DN1310" s="5"/>
    </row>
    <row r="1311" spans="1:118" x14ac:dyDescent="0.25">
      <c r="A1311" s="4" t="str">
        <f t="shared" si="217"/>
        <v/>
      </c>
      <c r="B1311" s="3"/>
      <c r="D1311" s="1"/>
      <c r="H1311" s="5" t="str">
        <f>IF(F1311="","",IFERROR(CONCATENATE("PEUA",VLOOKUP(ESTADO,REPORTE!AV$2:AW$33,2,0),DIDTRITO_FORM,CADER_FORM,IFERROR(INDEX(BS:BS,MATCH(DAY(F1311),BR:BR,0),1),DAY(F1311)),IFERROR(INDEX(BS:BS,MATCH(MONTH(F1311),BR:BR,0),1),MONTH(F1311)),YEAR(F1311),G1311),""))</f>
        <v/>
      </c>
      <c r="L1311" s="4"/>
      <c r="M1311" s="4"/>
      <c r="Q1311" s="5"/>
      <c r="S1311"/>
      <c r="AA1311" s="4"/>
      <c r="AU1311" s="7"/>
      <c r="BM1311" s="7"/>
      <c r="BN1311" s="75" t="str">
        <f t="shared" si="218"/>
        <v/>
      </c>
      <c r="BO1311" s="75" t="str">
        <f t="shared" si="219"/>
        <v/>
      </c>
      <c r="BT1311" s="5"/>
      <c r="BW1311" s="5"/>
      <c r="BX1311" s="5"/>
      <c r="BY1311" s="5"/>
      <c r="BZ1311" s="5"/>
      <c r="CA1311" s="5"/>
      <c r="CB1311" s="14"/>
      <c r="CC1311" s="25"/>
      <c r="DG1311" s="5" t="e">
        <f>IF(REPORTE!AH$2="si",IF(C1311=VALUE(REPORTE!C$22),IF(SUM(DG1312:DG$1993),CONCATENATE(INT(B1311),", "),INT(B1311)),""),IF(C1311=VALUE(REPORTE!C$21),IF(SUM(DG1312:DG$1993),CONCATENATE(INT(B1311),", "),INT(B1311)),""))</f>
        <v>#VALUE!</v>
      </c>
      <c r="DK1311" s="5"/>
      <c r="DL1311" s="5"/>
      <c r="DM1311" s="5"/>
      <c r="DN1311" s="5"/>
    </row>
    <row r="1312" spans="1:118" x14ac:dyDescent="0.25">
      <c r="A1312" s="4" t="str">
        <f t="shared" si="217"/>
        <v/>
      </c>
      <c r="B1312" s="3"/>
      <c r="D1312" s="1"/>
      <c r="H1312" s="5" t="str">
        <f>IF(F1312="","",IFERROR(CONCATENATE("PEUA",VLOOKUP(ESTADO,REPORTE!AV$2:AW$33,2,0),DIDTRITO_FORM,CADER_FORM,IFERROR(INDEX(BS:BS,MATCH(DAY(F1312),BR:BR,0),1),DAY(F1312)),IFERROR(INDEX(BS:BS,MATCH(MONTH(F1312),BR:BR,0),1),MONTH(F1312)),YEAR(F1312),G1312),""))</f>
        <v/>
      </c>
      <c r="L1312" s="4"/>
      <c r="M1312" s="4"/>
      <c r="Q1312" s="5"/>
      <c r="S1312"/>
      <c r="AA1312" s="4"/>
      <c r="AU1312" s="7"/>
      <c r="BM1312" s="7"/>
      <c r="BN1312" s="75" t="str">
        <f t="shared" si="218"/>
        <v/>
      </c>
      <c r="BO1312" s="75" t="str">
        <f t="shared" si="219"/>
        <v/>
      </c>
      <c r="BT1312" s="5"/>
      <c r="BW1312" s="5"/>
      <c r="BX1312" s="5"/>
      <c r="BY1312" s="5"/>
      <c r="BZ1312" s="5"/>
      <c r="CA1312" s="5"/>
      <c r="CB1312" s="14"/>
      <c r="CC1312" s="25"/>
      <c r="DG1312" s="5" t="e">
        <f>IF(REPORTE!AH$2="si",IF(C1312=VALUE(REPORTE!C$22),IF(SUM(DG1313:DG$1993),CONCATENATE(INT(B1312),", "),INT(B1312)),""),IF(C1312=VALUE(REPORTE!C$21),IF(SUM(DG1313:DG$1993),CONCATENATE(INT(B1312),", "),INT(B1312)),""))</f>
        <v>#VALUE!</v>
      </c>
      <c r="DK1312" s="5"/>
      <c r="DL1312" s="5"/>
      <c r="DM1312" s="5"/>
      <c r="DN1312" s="5"/>
    </row>
    <row r="1313" spans="1:118" x14ac:dyDescent="0.25">
      <c r="A1313" s="4" t="str">
        <f t="shared" si="217"/>
        <v/>
      </c>
      <c r="B1313" s="3"/>
      <c r="D1313" s="1"/>
      <c r="H1313" s="5" t="str">
        <f>IF(F1313="","",IFERROR(CONCATENATE("PEUA",VLOOKUP(ESTADO,REPORTE!AV$2:AW$33,2,0),DIDTRITO_FORM,CADER_FORM,IFERROR(INDEX(BS:BS,MATCH(DAY(F1313),BR:BR,0),1),DAY(F1313)),IFERROR(INDEX(BS:BS,MATCH(MONTH(F1313),BR:BR,0),1),MONTH(F1313)),YEAR(F1313),G1313),""))</f>
        <v/>
      </c>
      <c r="L1313" s="4"/>
      <c r="M1313" s="4"/>
      <c r="Q1313" s="5"/>
      <c r="S1313"/>
      <c r="AA1313" s="4"/>
      <c r="AU1313" s="7"/>
      <c r="BM1313" s="7"/>
      <c r="BN1313" s="75" t="str">
        <f t="shared" si="218"/>
        <v/>
      </c>
      <c r="BO1313" s="75" t="str">
        <f t="shared" si="219"/>
        <v/>
      </c>
      <c r="BT1313" s="5"/>
      <c r="BW1313" s="5"/>
      <c r="BX1313" s="5"/>
      <c r="BY1313" s="5"/>
      <c r="BZ1313" s="5"/>
      <c r="CA1313" s="5"/>
      <c r="CB1313" s="14"/>
      <c r="CC1313" s="25"/>
      <c r="DG1313" s="5" t="e">
        <f>IF(REPORTE!AH$2="si",IF(C1313=VALUE(REPORTE!C$22),IF(SUM(DG1314:DG$1993),CONCATENATE(INT(B1313),", "),INT(B1313)),""),IF(C1313=VALUE(REPORTE!C$21),IF(SUM(DG1314:DG$1993),CONCATENATE(INT(B1313),", "),INT(B1313)),""))</f>
        <v>#VALUE!</v>
      </c>
      <c r="DK1313" s="5"/>
      <c r="DL1313" s="5"/>
      <c r="DM1313" s="5"/>
      <c r="DN1313" s="5"/>
    </row>
    <row r="1314" spans="1:118" x14ac:dyDescent="0.25">
      <c r="A1314" s="4" t="str">
        <f t="shared" si="217"/>
        <v/>
      </c>
      <c r="B1314" s="3"/>
      <c r="D1314" s="1"/>
      <c r="H1314" s="5" t="str">
        <f>IF(F1314="","",IFERROR(CONCATENATE("PEUA",VLOOKUP(ESTADO,REPORTE!AV$2:AW$33,2,0),DIDTRITO_FORM,CADER_FORM,IFERROR(INDEX(BS:BS,MATCH(DAY(F1314),BR:BR,0),1),DAY(F1314)),IFERROR(INDEX(BS:BS,MATCH(MONTH(F1314),BR:BR,0),1),MONTH(F1314)),YEAR(F1314),G1314),""))</f>
        <v/>
      </c>
      <c r="L1314" s="4"/>
      <c r="M1314" s="4"/>
      <c r="Q1314" s="5"/>
      <c r="S1314"/>
      <c r="AA1314" s="4"/>
      <c r="AU1314" s="7"/>
      <c r="BM1314" s="7"/>
      <c r="BN1314" s="75" t="str">
        <f t="shared" si="218"/>
        <v/>
      </c>
      <c r="BO1314" s="75" t="str">
        <f t="shared" si="219"/>
        <v/>
      </c>
      <c r="BT1314" s="5"/>
      <c r="BW1314" s="5"/>
      <c r="BX1314" s="5"/>
      <c r="BY1314" s="5"/>
      <c r="BZ1314" s="5"/>
      <c r="CA1314" s="5"/>
      <c r="CB1314" s="14"/>
      <c r="CC1314" s="25"/>
      <c r="DG1314" s="5" t="e">
        <f>IF(REPORTE!AH$2="si",IF(C1314=VALUE(REPORTE!C$22),IF(SUM(DG1315:DG$1993),CONCATENATE(INT(B1314),", "),INT(B1314)),""),IF(C1314=VALUE(REPORTE!C$21),IF(SUM(DG1315:DG$1993),CONCATENATE(INT(B1314),", "),INT(B1314)),""))</f>
        <v>#VALUE!</v>
      </c>
      <c r="DK1314" s="5"/>
      <c r="DL1314" s="5"/>
      <c r="DM1314" s="5"/>
      <c r="DN1314" s="5"/>
    </row>
    <row r="1315" spans="1:118" x14ac:dyDescent="0.25">
      <c r="A1315" s="4" t="str">
        <f t="shared" si="217"/>
        <v/>
      </c>
      <c r="B1315" s="3"/>
      <c r="D1315" s="1"/>
      <c r="H1315" s="5" t="str">
        <f>IF(F1315="","",IFERROR(CONCATENATE("PEUA",VLOOKUP(ESTADO,REPORTE!AV$2:AW$33,2,0),DIDTRITO_FORM,CADER_FORM,IFERROR(INDEX(BS:BS,MATCH(DAY(F1315),BR:BR,0),1),DAY(F1315)),IFERROR(INDEX(BS:BS,MATCH(MONTH(F1315),BR:BR,0),1),MONTH(F1315)),YEAR(F1315),G1315),""))</f>
        <v/>
      </c>
      <c r="L1315" s="4"/>
      <c r="M1315" s="4"/>
      <c r="Q1315" s="5"/>
      <c r="S1315"/>
      <c r="AA1315" s="4"/>
      <c r="AU1315" s="7"/>
      <c r="BM1315" s="7"/>
      <c r="BN1315" s="75" t="str">
        <f t="shared" si="218"/>
        <v/>
      </c>
      <c r="BO1315" s="75" t="str">
        <f t="shared" si="219"/>
        <v/>
      </c>
      <c r="BT1315" s="5"/>
      <c r="BW1315" s="5"/>
      <c r="BX1315" s="5"/>
      <c r="BY1315" s="5"/>
      <c r="BZ1315" s="5"/>
      <c r="CA1315" s="5"/>
      <c r="CB1315" s="14"/>
      <c r="CC1315" s="25"/>
      <c r="DG1315" s="5" t="e">
        <f>IF(REPORTE!AH$2="si",IF(C1315=VALUE(REPORTE!C$22),IF(SUM(DG1316:DG$1993),CONCATENATE(INT(B1315),", "),INT(B1315)),""),IF(C1315=VALUE(REPORTE!C$21),IF(SUM(DG1316:DG$1993),CONCATENATE(INT(B1315),", "),INT(B1315)),""))</f>
        <v>#VALUE!</v>
      </c>
      <c r="DK1315" s="5"/>
      <c r="DL1315" s="5"/>
      <c r="DM1315" s="5"/>
      <c r="DN1315" s="5"/>
    </row>
    <row r="1316" spans="1:118" x14ac:dyDescent="0.25">
      <c r="A1316" s="4" t="str">
        <f t="shared" si="217"/>
        <v/>
      </c>
      <c r="B1316" s="3"/>
      <c r="D1316" s="1"/>
      <c r="H1316" s="5" t="str">
        <f>IF(F1316="","",IFERROR(CONCATENATE("PEUA",VLOOKUP(ESTADO,REPORTE!AV$2:AW$33,2,0),DIDTRITO_FORM,CADER_FORM,IFERROR(INDEX(BS:BS,MATCH(DAY(F1316),BR:BR,0),1),DAY(F1316)),IFERROR(INDEX(BS:BS,MATCH(MONTH(F1316),BR:BR,0),1),MONTH(F1316)),YEAR(F1316),G1316),""))</f>
        <v/>
      </c>
      <c r="L1316" s="4"/>
      <c r="M1316" s="4"/>
      <c r="Q1316" s="5"/>
      <c r="S1316"/>
      <c r="AA1316" s="4"/>
      <c r="AU1316" s="7"/>
      <c r="BM1316" s="7"/>
      <c r="BN1316" s="75" t="str">
        <f t="shared" si="218"/>
        <v/>
      </c>
      <c r="BO1316" s="75" t="str">
        <f t="shared" si="219"/>
        <v/>
      </c>
      <c r="BT1316" s="5"/>
      <c r="BW1316" s="5"/>
      <c r="BX1316" s="5"/>
      <c r="BY1316" s="5"/>
      <c r="BZ1316" s="5"/>
      <c r="CA1316" s="5"/>
      <c r="CB1316" s="14"/>
      <c r="CC1316" s="25"/>
      <c r="DG1316" s="5" t="e">
        <f>IF(REPORTE!AH$2="si",IF(C1316=VALUE(REPORTE!C$22),IF(SUM(DG1317:DG$1993),CONCATENATE(INT(B1316),", "),INT(B1316)),""),IF(C1316=VALUE(REPORTE!C$21),IF(SUM(DG1317:DG$1993),CONCATENATE(INT(B1316),", "),INT(B1316)),""))</f>
        <v>#VALUE!</v>
      </c>
      <c r="DK1316" s="5"/>
      <c r="DL1316" s="5"/>
      <c r="DM1316" s="5"/>
      <c r="DN1316" s="5"/>
    </row>
    <row r="1317" spans="1:118" x14ac:dyDescent="0.25">
      <c r="A1317" s="4" t="str">
        <f t="shared" si="217"/>
        <v/>
      </c>
      <c r="B1317" s="3"/>
      <c r="D1317" s="1"/>
      <c r="H1317" s="5" t="str">
        <f>IF(F1317="","",IFERROR(CONCATENATE("PEUA",VLOOKUP(ESTADO,REPORTE!AV$2:AW$33,2,0),DIDTRITO_FORM,CADER_FORM,IFERROR(INDEX(BS:BS,MATCH(DAY(F1317),BR:BR,0),1),DAY(F1317)),IFERROR(INDEX(BS:BS,MATCH(MONTH(F1317),BR:BR,0),1),MONTH(F1317)),YEAR(F1317),G1317),""))</f>
        <v/>
      </c>
      <c r="L1317" s="4"/>
      <c r="M1317" s="4"/>
      <c r="Q1317" s="5"/>
      <c r="S1317"/>
      <c r="AA1317" s="4"/>
      <c r="AU1317" s="7"/>
      <c r="BM1317" s="7"/>
      <c r="BN1317" s="75" t="str">
        <f t="shared" si="218"/>
        <v/>
      </c>
      <c r="BO1317" s="75" t="str">
        <f t="shared" si="219"/>
        <v/>
      </c>
      <c r="BT1317" s="5"/>
      <c r="BW1317" s="5"/>
      <c r="BX1317" s="5"/>
      <c r="BY1317" s="5"/>
      <c r="BZ1317" s="5"/>
      <c r="CA1317" s="5"/>
      <c r="CB1317" s="14"/>
      <c r="CC1317" s="25"/>
      <c r="DG1317" s="5" t="e">
        <f>IF(REPORTE!AH$2="si",IF(C1317=VALUE(REPORTE!C$22),IF(SUM(DG1318:DG$1993),CONCATENATE(INT(B1317),", "),INT(B1317)),""),IF(C1317=VALUE(REPORTE!C$21),IF(SUM(DG1318:DG$1993),CONCATENATE(INT(B1317),", "),INT(B1317)),""))</f>
        <v>#VALUE!</v>
      </c>
      <c r="DK1317" s="5"/>
      <c r="DL1317" s="5"/>
      <c r="DM1317" s="5"/>
      <c r="DN1317" s="5"/>
    </row>
    <row r="1318" spans="1:118" x14ac:dyDescent="0.25">
      <c r="A1318" s="4" t="str">
        <f t="shared" si="217"/>
        <v/>
      </c>
      <c r="B1318" s="3"/>
      <c r="D1318" s="1"/>
      <c r="H1318" s="5" t="str">
        <f>IF(F1318="","",IFERROR(CONCATENATE("PEUA",VLOOKUP(ESTADO,REPORTE!AV$2:AW$33,2,0),DIDTRITO_FORM,CADER_FORM,IFERROR(INDEX(BS:BS,MATCH(DAY(F1318),BR:BR,0),1),DAY(F1318)),IFERROR(INDEX(BS:BS,MATCH(MONTH(F1318),BR:BR,0),1),MONTH(F1318)),YEAR(F1318),G1318),""))</f>
        <v/>
      </c>
      <c r="L1318" s="4"/>
      <c r="M1318" s="4"/>
      <c r="Q1318" s="5"/>
      <c r="S1318"/>
      <c r="AA1318" s="4"/>
      <c r="AU1318" s="7"/>
      <c r="BM1318" s="7"/>
      <c r="BN1318" s="75" t="str">
        <f t="shared" si="218"/>
        <v/>
      </c>
      <c r="BO1318" s="75" t="str">
        <f t="shared" si="219"/>
        <v/>
      </c>
      <c r="BT1318" s="5"/>
      <c r="BW1318" s="5"/>
      <c r="BX1318" s="5"/>
      <c r="BY1318" s="5"/>
      <c r="BZ1318" s="5"/>
      <c r="CA1318" s="5"/>
      <c r="CB1318" s="14"/>
      <c r="CC1318" s="25"/>
      <c r="DG1318" s="5" t="e">
        <f>IF(REPORTE!AH$2="si",IF(C1318=VALUE(REPORTE!C$22),IF(SUM(DG1319:DG$1993),CONCATENATE(INT(B1318),", "),INT(B1318)),""),IF(C1318=VALUE(REPORTE!C$21),IF(SUM(DG1319:DG$1993),CONCATENATE(INT(B1318),", "),INT(B1318)),""))</f>
        <v>#VALUE!</v>
      </c>
      <c r="DK1318" s="5"/>
      <c r="DL1318" s="5"/>
      <c r="DM1318" s="5"/>
      <c r="DN1318" s="5"/>
    </row>
    <row r="1319" spans="1:118" x14ac:dyDescent="0.25">
      <c r="A1319" s="4" t="str">
        <f t="shared" si="217"/>
        <v/>
      </c>
      <c r="B1319" s="3"/>
      <c r="D1319" s="1"/>
      <c r="H1319" s="5" t="str">
        <f>IF(F1319="","",IFERROR(CONCATENATE("PEUA",VLOOKUP(ESTADO,REPORTE!AV$2:AW$33,2,0),DIDTRITO_FORM,CADER_FORM,IFERROR(INDEX(BS:BS,MATCH(DAY(F1319),BR:BR,0),1),DAY(F1319)),IFERROR(INDEX(BS:BS,MATCH(MONTH(F1319),BR:BR,0),1),MONTH(F1319)),YEAR(F1319),G1319),""))</f>
        <v/>
      </c>
      <c r="L1319" s="4"/>
      <c r="M1319" s="4"/>
      <c r="Q1319" s="5"/>
      <c r="S1319"/>
      <c r="AA1319" s="4"/>
      <c r="AU1319" s="7"/>
      <c r="BM1319" s="7"/>
      <c r="BN1319" s="75" t="str">
        <f t="shared" si="218"/>
        <v/>
      </c>
      <c r="BO1319" s="75" t="str">
        <f t="shared" si="219"/>
        <v/>
      </c>
      <c r="BT1319" s="5"/>
      <c r="BW1319" s="5"/>
      <c r="BX1319" s="5"/>
      <c r="BY1319" s="5"/>
      <c r="BZ1319" s="5"/>
      <c r="CA1319" s="5"/>
      <c r="CB1319" s="14"/>
      <c r="CC1319" s="25"/>
      <c r="DG1319" s="5" t="e">
        <f>IF(REPORTE!AH$2="si",IF(C1319=VALUE(REPORTE!C$22),IF(SUM(DG1320:DG$1993),CONCATENATE(INT(B1319),", "),INT(B1319)),""),IF(C1319=VALUE(REPORTE!C$21),IF(SUM(DG1320:DG$1993),CONCATENATE(INT(B1319),", "),INT(B1319)),""))</f>
        <v>#VALUE!</v>
      </c>
      <c r="DK1319" s="5"/>
      <c r="DL1319" s="5"/>
      <c r="DM1319" s="5"/>
      <c r="DN1319" s="5"/>
    </row>
    <row r="1320" spans="1:118" x14ac:dyDescent="0.25">
      <c r="A1320" s="4" t="str">
        <f t="shared" si="217"/>
        <v/>
      </c>
      <c r="B1320" s="3"/>
      <c r="D1320" s="1"/>
      <c r="H1320" s="5" t="str">
        <f>IF(F1320="","",IFERROR(CONCATENATE("PEUA",VLOOKUP(ESTADO,REPORTE!AV$2:AW$33,2,0),DIDTRITO_FORM,CADER_FORM,IFERROR(INDEX(BS:BS,MATCH(DAY(F1320),BR:BR,0),1),DAY(F1320)),IFERROR(INDEX(BS:BS,MATCH(MONTH(F1320),BR:BR,0),1),MONTH(F1320)),YEAR(F1320),G1320),""))</f>
        <v/>
      </c>
      <c r="L1320" s="4"/>
      <c r="M1320" s="4"/>
      <c r="Q1320" s="5"/>
      <c r="S1320"/>
      <c r="AA1320" s="4"/>
      <c r="AU1320" s="7"/>
      <c r="BM1320" s="7"/>
      <c r="BN1320" s="75" t="str">
        <f t="shared" si="218"/>
        <v/>
      </c>
      <c r="BO1320" s="75" t="str">
        <f t="shared" si="219"/>
        <v/>
      </c>
      <c r="BT1320" s="5"/>
      <c r="BW1320" s="5"/>
      <c r="BX1320" s="5"/>
      <c r="BY1320" s="5"/>
      <c r="BZ1320" s="5"/>
      <c r="CA1320" s="5"/>
      <c r="CB1320" s="14"/>
      <c r="CC1320" s="25"/>
      <c r="DG1320" s="5" t="e">
        <f>IF(REPORTE!AH$2="si",IF(C1320=VALUE(REPORTE!C$22),IF(SUM(DG1321:DG$1993),CONCATENATE(INT(B1320),", "),INT(B1320)),""),IF(C1320=VALUE(REPORTE!C$21),IF(SUM(DG1321:DG$1993),CONCATENATE(INT(B1320),", "),INT(B1320)),""))</f>
        <v>#VALUE!</v>
      </c>
      <c r="DK1320" s="5"/>
      <c r="DL1320" s="5"/>
      <c r="DM1320" s="5"/>
      <c r="DN1320" s="5"/>
    </row>
    <row r="1321" spans="1:118" x14ac:dyDescent="0.25">
      <c r="A1321" s="4" t="str">
        <f t="shared" si="217"/>
        <v/>
      </c>
      <c r="B1321" s="3"/>
      <c r="D1321" s="1"/>
      <c r="H1321" s="5" t="str">
        <f>IF(F1321="","",IFERROR(CONCATENATE("PEUA",VLOOKUP(ESTADO,REPORTE!AV$2:AW$33,2,0),DIDTRITO_FORM,CADER_FORM,IFERROR(INDEX(BS:BS,MATCH(DAY(F1321),BR:BR,0),1),DAY(F1321)),IFERROR(INDEX(BS:BS,MATCH(MONTH(F1321),BR:BR,0),1),MONTH(F1321)),YEAR(F1321),G1321),""))</f>
        <v/>
      </c>
      <c r="L1321" s="4"/>
      <c r="M1321" s="4"/>
      <c r="Q1321" s="5"/>
      <c r="S1321"/>
      <c r="AA1321" s="4"/>
      <c r="AU1321" s="7"/>
      <c r="BM1321" s="7"/>
      <c r="BN1321" s="75" t="str">
        <f t="shared" si="218"/>
        <v/>
      </c>
      <c r="BO1321" s="75" t="str">
        <f t="shared" si="219"/>
        <v/>
      </c>
      <c r="BT1321" s="5"/>
      <c r="BW1321" s="5"/>
      <c r="BX1321" s="5"/>
      <c r="BY1321" s="5"/>
      <c r="BZ1321" s="5"/>
      <c r="CA1321" s="5"/>
      <c r="CB1321" s="14"/>
      <c r="CC1321" s="25"/>
      <c r="DG1321" s="5" t="e">
        <f>IF(REPORTE!AH$2="si",IF(C1321=VALUE(REPORTE!C$22),IF(SUM(DG1322:DG$1993),CONCATENATE(INT(B1321),", "),INT(B1321)),""),IF(C1321=VALUE(REPORTE!C$21),IF(SUM(DG1322:DG$1993),CONCATENATE(INT(B1321),", "),INT(B1321)),""))</f>
        <v>#VALUE!</v>
      </c>
      <c r="DK1321" s="5"/>
      <c r="DL1321" s="5"/>
      <c r="DM1321" s="5"/>
      <c r="DN1321" s="5"/>
    </row>
    <row r="1322" spans="1:118" x14ac:dyDescent="0.25">
      <c r="A1322" s="4" t="str">
        <f t="shared" si="217"/>
        <v/>
      </c>
      <c r="B1322" s="3"/>
      <c r="D1322" s="1"/>
      <c r="H1322" s="5" t="str">
        <f>IF(F1322="","",IFERROR(CONCATENATE("PEUA",VLOOKUP(ESTADO,REPORTE!AV$2:AW$33,2,0),DIDTRITO_FORM,CADER_FORM,IFERROR(INDEX(BS:BS,MATCH(DAY(F1322),BR:BR,0),1),DAY(F1322)),IFERROR(INDEX(BS:BS,MATCH(MONTH(F1322),BR:BR,0),1),MONTH(F1322)),YEAR(F1322),G1322),""))</f>
        <v/>
      </c>
      <c r="L1322" s="4"/>
      <c r="M1322" s="4"/>
      <c r="Q1322" s="5"/>
      <c r="S1322"/>
      <c r="AA1322" s="4"/>
      <c r="AU1322" s="7"/>
      <c r="BM1322" s="7"/>
      <c r="BN1322" s="75" t="str">
        <f t="shared" si="218"/>
        <v/>
      </c>
      <c r="BO1322" s="75" t="str">
        <f t="shared" si="219"/>
        <v/>
      </c>
      <c r="BT1322" s="5"/>
      <c r="BW1322" s="5"/>
      <c r="BX1322" s="5"/>
      <c r="BY1322" s="5"/>
      <c r="BZ1322" s="5"/>
      <c r="CA1322" s="5"/>
      <c r="CB1322" s="14"/>
      <c r="CC1322" s="25"/>
      <c r="DG1322" s="5" t="e">
        <f>IF(REPORTE!AH$2="si",IF(C1322=VALUE(REPORTE!C$22),IF(SUM(DG1323:DG$1993),CONCATENATE(INT(B1322),", "),INT(B1322)),""),IF(C1322=VALUE(REPORTE!C$21),IF(SUM(DG1323:DG$1993),CONCATENATE(INT(B1322),", "),INT(B1322)),""))</f>
        <v>#VALUE!</v>
      </c>
      <c r="DK1322" s="5"/>
      <c r="DL1322" s="5"/>
      <c r="DM1322" s="5"/>
      <c r="DN1322" s="5"/>
    </row>
    <row r="1323" spans="1:118" x14ac:dyDescent="0.25">
      <c r="A1323" s="4" t="str">
        <f t="shared" si="217"/>
        <v/>
      </c>
      <c r="B1323" s="3"/>
      <c r="D1323" s="1"/>
      <c r="H1323" s="5" t="str">
        <f>IF(F1323="","",IFERROR(CONCATENATE("PEUA",VLOOKUP(ESTADO,REPORTE!AV$2:AW$33,2,0),DIDTRITO_FORM,CADER_FORM,IFERROR(INDEX(BS:BS,MATCH(DAY(F1323),BR:BR,0),1),DAY(F1323)),IFERROR(INDEX(BS:BS,MATCH(MONTH(F1323),BR:BR,0),1),MONTH(F1323)),YEAR(F1323),G1323),""))</f>
        <v/>
      </c>
      <c r="L1323" s="4"/>
      <c r="M1323" s="4"/>
      <c r="Q1323" s="5"/>
      <c r="S1323"/>
      <c r="AA1323" s="4"/>
      <c r="AU1323" s="7"/>
      <c r="BM1323" s="7"/>
      <c r="BN1323" s="75" t="str">
        <f t="shared" si="218"/>
        <v/>
      </c>
      <c r="BO1323" s="75" t="str">
        <f t="shared" si="219"/>
        <v/>
      </c>
      <c r="BT1323" s="5"/>
      <c r="BW1323" s="5"/>
      <c r="BX1323" s="5"/>
      <c r="BY1323" s="5"/>
      <c r="BZ1323" s="5"/>
      <c r="CA1323" s="5"/>
      <c r="CB1323" s="14"/>
      <c r="CC1323" s="25"/>
      <c r="DG1323" s="5" t="e">
        <f>IF(REPORTE!AH$2="si",IF(C1323=VALUE(REPORTE!C$22),IF(SUM(DG1324:DG$1993),CONCATENATE(INT(B1323),", "),INT(B1323)),""),IF(C1323=VALUE(REPORTE!C$21),IF(SUM(DG1324:DG$1993),CONCATENATE(INT(B1323),", "),INT(B1323)),""))</f>
        <v>#VALUE!</v>
      </c>
      <c r="DK1323" s="5"/>
      <c r="DL1323" s="5"/>
      <c r="DM1323" s="5"/>
      <c r="DN1323" s="5"/>
    </row>
    <row r="1324" spans="1:118" x14ac:dyDescent="0.25">
      <c r="A1324" s="4" t="str">
        <f t="shared" si="217"/>
        <v/>
      </c>
      <c r="B1324" s="3"/>
      <c r="D1324" s="1"/>
      <c r="H1324" s="5" t="str">
        <f>IF(F1324="","",IFERROR(CONCATENATE("PEUA",VLOOKUP(ESTADO,REPORTE!AV$2:AW$33,2,0),DIDTRITO_FORM,CADER_FORM,IFERROR(INDEX(BS:BS,MATCH(DAY(F1324),BR:BR,0),1),DAY(F1324)),IFERROR(INDEX(BS:BS,MATCH(MONTH(F1324),BR:BR,0),1),MONTH(F1324)),YEAR(F1324),G1324),""))</f>
        <v/>
      </c>
      <c r="L1324" s="4"/>
      <c r="M1324" s="4"/>
      <c r="Q1324" s="5"/>
      <c r="S1324"/>
      <c r="AA1324" s="4"/>
      <c r="AU1324" s="7"/>
      <c r="BM1324" s="7"/>
      <c r="BN1324" s="75" t="str">
        <f t="shared" si="218"/>
        <v/>
      </c>
      <c r="BO1324" s="75" t="str">
        <f t="shared" si="219"/>
        <v/>
      </c>
      <c r="BT1324" s="5"/>
      <c r="BW1324" s="5"/>
      <c r="BX1324" s="5"/>
      <c r="BY1324" s="5"/>
      <c r="BZ1324" s="5"/>
      <c r="CA1324" s="5"/>
      <c r="CB1324" s="14"/>
      <c r="CC1324" s="25"/>
      <c r="DG1324" s="5" t="e">
        <f>IF(REPORTE!AH$2="si",IF(C1324=VALUE(REPORTE!C$22),IF(SUM(DG1325:DG$1993),CONCATENATE(INT(B1324),", "),INT(B1324)),""),IF(C1324=VALUE(REPORTE!C$21),IF(SUM(DG1325:DG$1993),CONCATENATE(INT(B1324),", "),INT(B1324)),""))</f>
        <v>#VALUE!</v>
      </c>
      <c r="DK1324" s="5"/>
      <c r="DL1324" s="5"/>
      <c r="DM1324" s="5"/>
      <c r="DN1324" s="5"/>
    </row>
    <row r="1325" spans="1:118" x14ac:dyDescent="0.25">
      <c r="A1325" s="4" t="str">
        <f t="shared" si="217"/>
        <v/>
      </c>
      <c r="B1325" s="3"/>
      <c r="D1325" s="1"/>
      <c r="H1325" s="5" t="str">
        <f>IF(F1325="","",IFERROR(CONCATENATE("PEUA",VLOOKUP(ESTADO,REPORTE!AV$2:AW$33,2,0),DIDTRITO_FORM,CADER_FORM,IFERROR(INDEX(BS:BS,MATCH(DAY(F1325),BR:BR,0),1),DAY(F1325)),IFERROR(INDEX(BS:BS,MATCH(MONTH(F1325),BR:BR,0),1),MONTH(F1325)),YEAR(F1325),G1325),""))</f>
        <v/>
      </c>
      <c r="L1325" s="4"/>
      <c r="M1325" s="4"/>
      <c r="Q1325" s="5"/>
      <c r="S1325"/>
      <c r="AA1325" s="4"/>
      <c r="AU1325" s="7"/>
      <c r="BM1325" s="7"/>
      <c r="BN1325" s="75" t="str">
        <f t="shared" si="218"/>
        <v/>
      </c>
      <c r="BO1325" s="75" t="str">
        <f t="shared" si="219"/>
        <v/>
      </c>
      <c r="BT1325" s="5"/>
      <c r="BW1325" s="5"/>
      <c r="BX1325" s="5"/>
      <c r="BY1325" s="5"/>
      <c r="BZ1325" s="5"/>
      <c r="CA1325" s="5"/>
      <c r="CB1325" s="14"/>
      <c r="CC1325" s="25"/>
      <c r="DG1325" s="5" t="e">
        <f>IF(REPORTE!AH$2="si",IF(C1325=VALUE(REPORTE!C$22),IF(SUM(DG1326:DG$1993),CONCATENATE(INT(B1325),", "),INT(B1325)),""),IF(C1325=VALUE(REPORTE!C$21),IF(SUM(DG1326:DG$1993),CONCATENATE(INT(B1325),", "),INT(B1325)),""))</f>
        <v>#VALUE!</v>
      </c>
      <c r="DK1325" s="5"/>
      <c r="DL1325" s="5"/>
      <c r="DM1325" s="5"/>
      <c r="DN1325" s="5"/>
    </row>
    <row r="1326" spans="1:118" x14ac:dyDescent="0.25">
      <c r="A1326" s="4" t="str">
        <f t="shared" si="217"/>
        <v/>
      </c>
      <c r="B1326" s="3"/>
      <c r="D1326" s="1"/>
      <c r="H1326" s="5" t="str">
        <f>IF(F1326="","",IFERROR(CONCATENATE("PEUA",VLOOKUP(ESTADO,REPORTE!AV$2:AW$33,2,0),DIDTRITO_FORM,CADER_FORM,IFERROR(INDEX(BS:BS,MATCH(DAY(F1326),BR:BR,0),1),DAY(F1326)),IFERROR(INDEX(BS:BS,MATCH(MONTH(F1326),BR:BR,0),1),MONTH(F1326)),YEAR(F1326),G1326),""))</f>
        <v/>
      </c>
      <c r="L1326" s="4"/>
      <c r="M1326" s="4"/>
      <c r="Q1326" s="5"/>
      <c r="S1326"/>
      <c r="AA1326" s="4"/>
      <c r="AU1326" s="7"/>
      <c r="BM1326" s="7"/>
      <c r="BN1326" s="75" t="str">
        <f t="shared" si="218"/>
        <v/>
      </c>
      <c r="BO1326" s="75" t="str">
        <f t="shared" si="219"/>
        <v/>
      </c>
      <c r="BT1326" s="5"/>
      <c r="BW1326" s="5"/>
      <c r="BX1326" s="5"/>
      <c r="BY1326" s="5"/>
      <c r="BZ1326" s="5"/>
      <c r="CA1326" s="5"/>
      <c r="CB1326" s="14"/>
      <c r="CC1326" s="25"/>
      <c r="DG1326" s="5" t="e">
        <f>IF(REPORTE!AH$2="si",IF(C1326=VALUE(REPORTE!C$22),IF(SUM(DG1327:DG$1993),CONCATENATE(INT(B1326),", "),INT(B1326)),""),IF(C1326=VALUE(REPORTE!C$21),IF(SUM(DG1327:DG$1993),CONCATENATE(INT(B1326),", "),INT(B1326)),""))</f>
        <v>#VALUE!</v>
      </c>
      <c r="DK1326" s="5"/>
      <c r="DL1326" s="5"/>
      <c r="DM1326" s="5"/>
      <c r="DN1326" s="5"/>
    </row>
    <row r="1327" spans="1:118" x14ac:dyDescent="0.25">
      <c r="A1327" s="4" t="str">
        <f t="shared" si="217"/>
        <v/>
      </c>
      <c r="B1327" s="3"/>
      <c r="D1327" s="1"/>
      <c r="H1327" s="5" t="str">
        <f>IF(F1327="","",IFERROR(CONCATENATE("PEUA",VLOOKUP(ESTADO,REPORTE!AV$2:AW$33,2,0),DIDTRITO_FORM,CADER_FORM,IFERROR(INDEX(BS:BS,MATCH(DAY(F1327),BR:BR,0),1),DAY(F1327)),IFERROR(INDEX(BS:BS,MATCH(MONTH(F1327),BR:BR,0),1),MONTH(F1327)),YEAR(F1327),G1327),""))</f>
        <v/>
      </c>
      <c r="L1327" s="4"/>
      <c r="M1327" s="4"/>
      <c r="Q1327" s="5"/>
      <c r="S1327"/>
      <c r="AA1327" s="4"/>
      <c r="AU1327" s="7"/>
      <c r="BM1327" s="7"/>
      <c r="BN1327" s="75" t="str">
        <f t="shared" si="218"/>
        <v/>
      </c>
      <c r="BO1327" s="75" t="str">
        <f t="shared" si="219"/>
        <v/>
      </c>
      <c r="BT1327" s="5"/>
      <c r="BW1327" s="5"/>
      <c r="BX1327" s="5"/>
      <c r="BY1327" s="5"/>
      <c r="BZ1327" s="5"/>
      <c r="CA1327" s="5"/>
      <c r="CB1327" s="14"/>
      <c r="CC1327" s="25"/>
      <c r="DG1327" s="5" t="e">
        <f>IF(REPORTE!AH$2="si",IF(C1327=VALUE(REPORTE!C$22),IF(SUM(DG1328:DG$1993),CONCATENATE(INT(B1327),", "),INT(B1327)),""),IF(C1327=VALUE(REPORTE!C$21),IF(SUM(DG1328:DG$1993),CONCATENATE(INT(B1327),", "),INT(B1327)),""))</f>
        <v>#VALUE!</v>
      </c>
      <c r="DK1327" s="5"/>
      <c r="DL1327" s="5"/>
      <c r="DM1327" s="5"/>
      <c r="DN1327" s="5"/>
    </row>
    <row r="1328" spans="1:118" x14ac:dyDescent="0.25">
      <c r="A1328" s="4" t="str">
        <f t="shared" si="217"/>
        <v/>
      </c>
      <c r="B1328" s="3"/>
      <c r="D1328" s="1"/>
      <c r="H1328" s="5" t="str">
        <f>IF(F1328="","",IFERROR(CONCATENATE("PEUA",VLOOKUP(ESTADO,REPORTE!AV$2:AW$33,2,0),DIDTRITO_FORM,CADER_FORM,IFERROR(INDEX(BS:BS,MATCH(DAY(F1328),BR:BR,0),1),DAY(F1328)),IFERROR(INDEX(BS:BS,MATCH(MONTH(F1328),BR:BR,0),1),MONTH(F1328)),YEAR(F1328),G1328),""))</f>
        <v/>
      </c>
      <c r="L1328" s="4"/>
      <c r="M1328" s="4"/>
      <c r="Q1328" s="5"/>
      <c r="S1328"/>
      <c r="AA1328" s="4"/>
      <c r="AU1328" s="7"/>
      <c r="BM1328" s="7"/>
      <c r="BN1328" s="75" t="str">
        <f t="shared" si="218"/>
        <v/>
      </c>
      <c r="BO1328" s="75" t="str">
        <f t="shared" si="219"/>
        <v/>
      </c>
      <c r="BT1328" s="5"/>
      <c r="BW1328" s="5"/>
      <c r="BX1328" s="5"/>
      <c r="BY1328" s="5"/>
      <c r="BZ1328" s="5"/>
      <c r="CA1328" s="5"/>
      <c r="CB1328" s="14"/>
      <c r="CC1328" s="25"/>
      <c r="DG1328" s="5" t="e">
        <f>IF(REPORTE!AH$2="si",IF(C1328=VALUE(REPORTE!C$22),IF(SUM(DG1329:DG$1993),CONCATENATE(INT(B1328),", "),INT(B1328)),""),IF(C1328=VALUE(REPORTE!C$21),IF(SUM(DG1329:DG$1993),CONCATENATE(INT(B1328),", "),INT(B1328)),""))</f>
        <v>#VALUE!</v>
      </c>
      <c r="DK1328" s="5"/>
      <c r="DL1328" s="5"/>
      <c r="DM1328" s="5"/>
      <c r="DN1328" s="5"/>
    </row>
    <row r="1329" spans="1:118" x14ac:dyDescent="0.25">
      <c r="A1329" s="4" t="str">
        <f t="shared" si="217"/>
        <v/>
      </c>
      <c r="B1329" s="3"/>
      <c r="D1329" s="1"/>
      <c r="H1329" s="5" t="str">
        <f>IF(F1329="","",IFERROR(CONCATENATE("PEUA",VLOOKUP(ESTADO,REPORTE!AV$2:AW$33,2,0),DIDTRITO_FORM,CADER_FORM,IFERROR(INDEX(BS:BS,MATCH(DAY(F1329),BR:BR,0),1),DAY(F1329)),IFERROR(INDEX(BS:BS,MATCH(MONTH(F1329),BR:BR,0),1),MONTH(F1329)),YEAR(F1329),G1329),""))</f>
        <v/>
      </c>
      <c r="L1329" s="4"/>
      <c r="M1329" s="4"/>
      <c r="Q1329" s="5"/>
      <c r="S1329"/>
      <c r="AA1329" s="4"/>
      <c r="AU1329" s="7"/>
      <c r="BM1329" s="7"/>
      <c r="BN1329" s="75" t="str">
        <f t="shared" si="218"/>
        <v/>
      </c>
      <c r="BO1329" s="75" t="str">
        <f t="shared" si="219"/>
        <v/>
      </c>
      <c r="BT1329" s="5"/>
      <c r="BW1329" s="5"/>
      <c r="BX1329" s="5"/>
      <c r="BY1329" s="5"/>
      <c r="BZ1329" s="5"/>
      <c r="CA1329" s="5"/>
      <c r="CB1329" s="14"/>
      <c r="CC1329" s="25"/>
      <c r="DG1329" s="5" t="e">
        <f>IF(REPORTE!AH$2="si",IF(C1329=VALUE(REPORTE!C$22),IF(SUM(DG1330:DG$1993),CONCATENATE(INT(B1329),", "),INT(B1329)),""),IF(C1329=VALUE(REPORTE!C$21),IF(SUM(DG1330:DG$1993),CONCATENATE(INT(B1329),", "),INT(B1329)),""))</f>
        <v>#VALUE!</v>
      </c>
      <c r="DK1329" s="5"/>
      <c r="DL1329" s="5"/>
      <c r="DM1329" s="5"/>
      <c r="DN1329" s="5"/>
    </row>
    <row r="1330" spans="1:118" x14ac:dyDescent="0.25">
      <c r="A1330" s="4" t="str">
        <f t="shared" si="217"/>
        <v/>
      </c>
      <c r="B1330" s="3"/>
      <c r="D1330" s="1"/>
      <c r="H1330" s="5" t="str">
        <f>IF(F1330="","",IFERROR(CONCATENATE("PEUA",VLOOKUP(ESTADO,REPORTE!AV$2:AW$33,2,0),DIDTRITO_FORM,CADER_FORM,IFERROR(INDEX(BS:BS,MATCH(DAY(F1330),BR:BR,0),1),DAY(F1330)),IFERROR(INDEX(BS:BS,MATCH(MONTH(F1330),BR:BR,0),1),MONTH(F1330)),YEAR(F1330),G1330),""))</f>
        <v/>
      </c>
      <c r="L1330" s="4"/>
      <c r="M1330" s="4"/>
      <c r="Q1330" s="5"/>
      <c r="S1330"/>
      <c r="AA1330" s="4"/>
      <c r="AU1330" s="7"/>
      <c r="BM1330" s="7"/>
      <c r="BN1330" s="75" t="str">
        <f t="shared" si="218"/>
        <v/>
      </c>
      <c r="BO1330" s="75" t="str">
        <f t="shared" si="219"/>
        <v/>
      </c>
      <c r="BT1330" s="5"/>
      <c r="BW1330" s="5"/>
      <c r="BX1330" s="5"/>
      <c r="BY1330" s="5"/>
      <c r="BZ1330" s="5"/>
      <c r="CA1330" s="5"/>
      <c r="CB1330" s="14"/>
      <c r="CC1330" s="25"/>
      <c r="DG1330" s="5" t="e">
        <f>IF(REPORTE!AH$2="si",IF(C1330=VALUE(REPORTE!C$22),IF(SUM(DG1331:DG$1993),CONCATENATE(INT(B1330),", "),INT(B1330)),""),IF(C1330=VALUE(REPORTE!C$21),IF(SUM(DG1331:DG$1993),CONCATENATE(INT(B1330),", "),INT(B1330)),""))</f>
        <v>#VALUE!</v>
      </c>
      <c r="DK1330" s="5"/>
      <c r="DL1330" s="5"/>
      <c r="DM1330" s="5"/>
      <c r="DN1330" s="5"/>
    </row>
    <row r="1331" spans="1:118" x14ac:dyDescent="0.25">
      <c r="A1331" s="4" t="str">
        <f t="shared" si="217"/>
        <v/>
      </c>
      <c r="B1331" s="3"/>
      <c r="D1331" s="1"/>
      <c r="H1331" s="5" t="str">
        <f>IF(F1331="","",IFERROR(CONCATENATE("PEUA",VLOOKUP(ESTADO,REPORTE!AV$2:AW$33,2,0),DIDTRITO_FORM,CADER_FORM,IFERROR(INDEX(BS:BS,MATCH(DAY(F1331),BR:BR,0),1),DAY(F1331)),IFERROR(INDEX(BS:BS,MATCH(MONTH(F1331),BR:BR,0),1),MONTH(F1331)),YEAR(F1331),G1331),""))</f>
        <v/>
      </c>
      <c r="L1331" s="4"/>
      <c r="M1331" s="4"/>
      <c r="Q1331" s="5"/>
      <c r="S1331"/>
      <c r="AA1331" s="4"/>
      <c r="AU1331" s="7"/>
      <c r="BM1331" s="7"/>
      <c r="BN1331" s="75" t="str">
        <f t="shared" si="218"/>
        <v/>
      </c>
      <c r="BO1331" s="75" t="str">
        <f t="shared" si="219"/>
        <v/>
      </c>
      <c r="BT1331" s="5"/>
      <c r="BW1331" s="5"/>
      <c r="BX1331" s="5"/>
      <c r="BY1331" s="5"/>
      <c r="BZ1331" s="5"/>
      <c r="CA1331" s="5"/>
      <c r="CB1331" s="14"/>
      <c r="CC1331" s="25"/>
      <c r="DG1331" s="5" t="e">
        <f>IF(REPORTE!AH$2="si",IF(C1331=VALUE(REPORTE!C$22),IF(SUM(DG1332:DG$1993),CONCATENATE(INT(B1331),", "),INT(B1331)),""),IF(C1331=VALUE(REPORTE!C$21),IF(SUM(DG1332:DG$1993),CONCATENATE(INT(B1331),", "),INT(B1331)),""))</f>
        <v>#VALUE!</v>
      </c>
      <c r="DK1331" s="5"/>
      <c r="DL1331" s="5"/>
      <c r="DM1331" s="5"/>
      <c r="DN1331" s="5"/>
    </row>
    <row r="1332" spans="1:118" x14ac:dyDescent="0.25">
      <c r="A1332" s="4" t="str">
        <f t="shared" si="217"/>
        <v/>
      </c>
      <c r="B1332" s="3"/>
      <c r="D1332" s="1"/>
      <c r="H1332" s="5" t="str">
        <f>IF(F1332="","",IFERROR(CONCATENATE("PEUA",VLOOKUP(ESTADO,REPORTE!AV$2:AW$33,2,0),DIDTRITO_FORM,CADER_FORM,IFERROR(INDEX(BS:BS,MATCH(DAY(F1332),BR:BR,0),1),DAY(F1332)),IFERROR(INDEX(BS:BS,MATCH(MONTH(F1332),BR:BR,0),1),MONTH(F1332)),YEAR(F1332),G1332),""))</f>
        <v/>
      </c>
      <c r="L1332" s="4"/>
      <c r="M1332" s="4"/>
      <c r="Q1332" s="5"/>
      <c r="S1332"/>
      <c r="AA1332" s="4"/>
      <c r="AU1332" s="7"/>
      <c r="BM1332" s="7"/>
      <c r="BN1332" s="75" t="str">
        <f t="shared" si="218"/>
        <v/>
      </c>
      <c r="BO1332" s="75" t="str">
        <f t="shared" si="219"/>
        <v/>
      </c>
      <c r="BT1332" s="5"/>
      <c r="BW1332" s="5"/>
      <c r="BX1332" s="5"/>
      <c r="BY1332" s="5"/>
      <c r="BZ1332" s="5"/>
      <c r="CA1332" s="5"/>
      <c r="CB1332" s="14"/>
      <c r="CC1332" s="25"/>
      <c r="DG1332" s="5" t="e">
        <f>IF(REPORTE!AH$2="si",IF(C1332=VALUE(REPORTE!C$22),IF(SUM(DG1333:DG$1993),CONCATENATE(INT(B1332),", "),INT(B1332)),""),IF(C1332=VALUE(REPORTE!C$21),IF(SUM(DG1333:DG$1993),CONCATENATE(INT(B1332),", "),INT(B1332)),""))</f>
        <v>#VALUE!</v>
      </c>
      <c r="DK1332" s="5"/>
      <c r="DL1332" s="5"/>
      <c r="DM1332" s="5"/>
      <c r="DN1332" s="5"/>
    </row>
    <row r="1333" spans="1:118" x14ac:dyDescent="0.25">
      <c r="A1333" s="4" t="str">
        <f t="shared" si="217"/>
        <v/>
      </c>
      <c r="B1333" s="3"/>
      <c r="D1333" s="1"/>
      <c r="H1333" s="5" t="str">
        <f>IF(F1333="","",IFERROR(CONCATENATE("PEUA",VLOOKUP(ESTADO,REPORTE!AV$2:AW$33,2,0),DIDTRITO_FORM,CADER_FORM,IFERROR(INDEX(BS:BS,MATCH(DAY(F1333),BR:BR,0),1),DAY(F1333)),IFERROR(INDEX(BS:BS,MATCH(MONTH(F1333),BR:BR,0),1),MONTH(F1333)),YEAR(F1333),G1333),""))</f>
        <v/>
      </c>
      <c r="L1333" s="4"/>
      <c r="M1333" s="4"/>
      <c r="Q1333" s="5"/>
      <c r="S1333"/>
      <c r="AA1333" s="4"/>
      <c r="AU1333" s="7"/>
      <c r="BM1333" s="7"/>
      <c r="BN1333" s="75" t="str">
        <f t="shared" si="218"/>
        <v/>
      </c>
      <c r="BO1333" s="75" t="str">
        <f t="shared" si="219"/>
        <v/>
      </c>
      <c r="BT1333" s="5"/>
      <c r="BW1333" s="5"/>
      <c r="BX1333" s="5"/>
      <c r="BY1333" s="5"/>
      <c r="BZ1333" s="5"/>
      <c r="CA1333" s="5"/>
      <c r="CB1333" s="14"/>
      <c r="CC1333" s="25"/>
      <c r="DG1333" s="5" t="e">
        <f>IF(REPORTE!AH$2="si",IF(C1333=VALUE(REPORTE!C$22),IF(SUM(DG1334:DG$1993),CONCATENATE(INT(B1333),", "),INT(B1333)),""),IF(C1333=VALUE(REPORTE!C$21),IF(SUM(DG1334:DG$1993),CONCATENATE(INT(B1333),", "),INT(B1333)),""))</f>
        <v>#VALUE!</v>
      </c>
      <c r="DK1333" s="5"/>
      <c r="DL1333" s="5"/>
      <c r="DM1333" s="5"/>
      <c r="DN1333" s="5"/>
    </row>
    <row r="1334" spans="1:118" x14ac:dyDescent="0.25">
      <c r="A1334" s="4" t="str">
        <f t="shared" si="217"/>
        <v/>
      </c>
      <c r="B1334" s="3"/>
      <c r="D1334" s="1"/>
      <c r="H1334" s="5" t="str">
        <f>IF(F1334="","",IFERROR(CONCATENATE("PEUA",VLOOKUP(ESTADO,REPORTE!AV$2:AW$33,2,0),DIDTRITO_FORM,CADER_FORM,IFERROR(INDEX(BS:BS,MATCH(DAY(F1334),BR:BR,0),1),DAY(F1334)),IFERROR(INDEX(BS:BS,MATCH(MONTH(F1334),BR:BR,0),1),MONTH(F1334)),YEAR(F1334),G1334),""))</f>
        <v/>
      </c>
      <c r="L1334" s="4"/>
      <c r="M1334" s="4"/>
      <c r="Q1334" s="5"/>
      <c r="S1334"/>
      <c r="AA1334" s="4"/>
      <c r="AU1334" s="7"/>
      <c r="BM1334" s="7"/>
      <c r="BN1334" s="75" t="str">
        <f t="shared" si="218"/>
        <v/>
      </c>
      <c r="BO1334" s="75" t="str">
        <f t="shared" si="219"/>
        <v/>
      </c>
      <c r="BT1334" s="5"/>
      <c r="BW1334" s="5"/>
      <c r="BX1334" s="5"/>
      <c r="BY1334" s="5"/>
      <c r="BZ1334" s="5"/>
      <c r="CA1334" s="5"/>
      <c r="CB1334" s="14"/>
      <c r="CC1334" s="25"/>
      <c r="DG1334" s="5" t="e">
        <f>IF(REPORTE!AH$2="si",IF(C1334=VALUE(REPORTE!C$22),IF(SUM(DG1335:DG$1993),CONCATENATE(INT(B1334),", "),INT(B1334)),""),IF(C1334=VALUE(REPORTE!C$21),IF(SUM(DG1335:DG$1993),CONCATENATE(INT(B1334),", "),INT(B1334)),""))</f>
        <v>#VALUE!</v>
      </c>
      <c r="DK1334" s="5"/>
      <c r="DL1334" s="5"/>
      <c r="DM1334" s="5"/>
      <c r="DN1334" s="5"/>
    </row>
    <row r="1335" spans="1:118" x14ac:dyDescent="0.25">
      <c r="A1335" s="4" t="str">
        <f t="shared" si="217"/>
        <v/>
      </c>
      <c r="B1335" s="3"/>
      <c r="D1335" s="1"/>
      <c r="H1335" s="5" t="str">
        <f>IF(F1335="","",IFERROR(CONCATENATE("PEUA",VLOOKUP(ESTADO,REPORTE!AV$2:AW$33,2,0),DIDTRITO_FORM,CADER_FORM,IFERROR(INDEX(BS:BS,MATCH(DAY(F1335),BR:BR,0),1),DAY(F1335)),IFERROR(INDEX(BS:BS,MATCH(MONTH(F1335),BR:BR,0),1),MONTH(F1335)),YEAR(F1335),G1335),""))</f>
        <v/>
      </c>
      <c r="L1335" s="4"/>
      <c r="M1335" s="4"/>
      <c r="Q1335" s="5"/>
      <c r="S1335"/>
      <c r="AA1335" s="4"/>
      <c r="AU1335" s="7"/>
      <c r="BM1335" s="7"/>
      <c r="BN1335" s="75" t="str">
        <f t="shared" si="218"/>
        <v/>
      </c>
      <c r="BO1335" s="75" t="str">
        <f t="shared" si="219"/>
        <v/>
      </c>
      <c r="BT1335" s="5"/>
      <c r="BW1335" s="5"/>
      <c r="BX1335" s="5"/>
      <c r="BY1335" s="5"/>
      <c r="BZ1335" s="5"/>
      <c r="CA1335" s="5"/>
      <c r="CB1335" s="14"/>
      <c r="CC1335" s="25"/>
      <c r="DG1335" s="5" t="e">
        <f>IF(REPORTE!AH$2="si",IF(C1335=VALUE(REPORTE!C$22),IF(SUM(DG1336:DG$1993),CONCATENATE(INT(B1335),", "),INT(B1335)),""),IF(C1335=VALUE(REPORTE!C$21),IF(SUM(DG1336:DG$1993),CONCATENATE(INT(B1335),", "),INT(B1335)),""))</f>
        <v>#VALUE!</v>
      </c>
      <c r="DK1335" s="5"/>
      <c r="DL1335" s="5"/>
      <c r="DM1335" s="5"/>
      <c r="DN1335" s="5"/>
    </row>
    <row r="1336" spans="1:118" x14ac:dyDescent="0.25">
      <c r="A1336" s="4" t="str">
        <f t="shared" si="217"/>
        <v/>
      </c>
      <c r="B1336" s="3"/>
      <c r="D1336" s="1"/>
      <c r="H1336" s="5" t="str">
        <f>IF(F1336="","",IFERROR(CONCATENATE("PEUA",VLOOKUP(ESTADO,REPORTE!AV$2:AW$33,2,0),DIDTRITO_FORM,CADER_FORM,IFERROR(INDEX(BS:BS,MATCH(DAY(F1336),BR:BR,0),1),DAY(F1336)),IFERROR(INDEX(BS:BS,MATCH(MONTH(F1336),BR:BR,0),1),MONTH(F1336)),YEAR(F1336),G1336),""))</f>
        <v/>
      </c>
      <c r="L1336" s="4"/>
      <c r="M1336" s="4"/>
      <c r="Q1336" s="5"/>
      <c r="S1336"/>
      <c r="AA1336" s="4"/>
      <c r="AU1336" s="7"/>
      <c r="BM1336" s="7"/>
      <c r="BN1336" s="75" t="str">
        <f t="shared" si="218"/>
        <v/>
      </c>
      <c r="BO1336" s="75" t="str">
        <f t="shared" si="219"/>
        <v/>
      </c>
      <c r="BT1336" s="5"/>
      <c r="BW1336" s="5"/>
      <c r="BX1336" s="5"/>
      <c r="BY1336" s="5"/>
      <c r="BZ1336" s="5"/>
      <c r="CA1336" s="5"/>
      <c r="CB1336" s="14"/>
      <c r="CC1336" s="25"/>
      <c r="DG1336" s="5" t="e">
        <f>IF(REPORTE!AH$2="si",IF(C1336=VALUE(REPORTE!C$22),IF(SUM(DG1337:DG$1993),CONCATENATE(INT(B1336),", "),INT(B1336)),""),IF(C1336=VALUE(REPORTE!C$21),IF(SUM(DG1337:DG$1993),CONCATENATE(INT(B1336),", "),INT(B1336)),""))</f>
        <v>#VALUE!</v>
      </c>
      <c r="DK1336" s="5"/>
      <c r="DL1336" s="5"/>
      <c r="DM1336" s="5"/>
      <c r="DN1336" s="5"/>
    </row>
    <row r="1337" spans="1:118" x14ac:dyDescent="0.25">
      <c r="A1337" s="4" t="str">
        <f t="shared" si="217"/>
        <v/>
      </c>
      <c r="B1337" s="3"/>
      <c r="D1337" s="1"/>
      <c r="H1337" s="5" t="str">
        <f>IF(F1337="","",IFERROR(CONCATENATE("PEUA",VLOOKUP(ESTADO,REPORTE!AV$2:AW$33,2,0),DIDTRITO_FORM,CADER_FORM,IFERROR(INDEX(BS:BS,MATCH(DAY(F1337),BR:BR,0),1),DAY(F1337)),IFERROR(INDEX(BS:BS,MATCH(MONTH(F1337),BR:BR,0),1),MONTH(F1337)),YEAR(F1337),G1337),""))</f>
        <v/>
      </c>
      <c r="L1337" s="4"/>
      <c r="M1337" s="4"/>
      <c r="Q1337" s="5"/>
      <c r="S1337"/>
      <c r="AA1337" s="4"/>
      <c r="AU1337" s="7"/>
      <c r="BM1337" s="7"/>
      <c r="BN1337" s="75" t="str">
        <f t="shared" si="218"/>
        <v/>
      </c>
      <c r="BO1337" s="75" t="str">
        <f t="shared" si="219"/>
        <v/>
      </c>
      <c r="BT1337" s="5"/>
      <c r="BW1337" s="5"/>
      <c r="BX1337" s="5"/>
      <c r="BY1337" s="5"/>
      <c r="BZ1337" s="5"/>
      <c r="CA1337" s="5"/>
      <c r="CB1337" s="14"/>
      <c r="CC1337" s="25"/>
      <c r="DG1337" s="5" t="e">
        <f>IF(REPORTE!AH$2="si",IF(C1337=VALUE(REPORTE!C$22),IF(SUM(DG1338:DG$1993),CONCATENATE(INT(B1337),", "),INT(B1337)),""),IF(C1337=VALUE(REPORTE!C$21),IF(SUM(DG1338:DG$1993),CONCATENATE(INT(B1337),", "),INT(B1337)),""))</f>
        <v>#VALUE!</v>
      </c>
      <c r="DK1337" s="5"/>
      <c r="DL1337" s="5"/>
      <c r="DM1337" s="5"/>
      <c r="DN1337" s="5"/>
    </row>
    <row r="1338" spans="1:118" x14ac:dyDescent="0.25">
      <c r="A1338" s="4" t="str">
        <f t="shared" si="217"/>
        <v/>
      </c>
      <c r="B1338" s="3"/>
      <c r="D1338" s="1"/>
      <c r="H1338" s="5" t="str">
        <f>IF(F1338="","",IFERROR(CONCATENATE("PEUA",VLOOKUP(ESTADO,REPORTE!AV$2:AW$33,2,0),DIDTRITO_FORM,CADER_FORM,IFERROR(INDEX(BS:BS,MATCH(DAY(F1338),BR:BR,0),1),DAY(F1338)),IFERROR(INDEX(BS:BS,MATCH(MONTH(F1338),BR:BR,0),1),MONTH(F1338)),YEAR(F1338),G1338),""))</f>
        <v/>
      </c>
      <c r="L1338" s="4"/>
      <c r="M1338" s="4"/>
      <c r="Q1338" s="5"/>
      <c r="S1338"/>
      <c r="AA1338" s="4"/>
      <c r="AU1338" s="7"/>
      <c r="BM1338" s="7"/>
      <c r="BN1338" s="75" t="str">
        <f t="shared" si="218"/>
        <v/>
      </c>
      <c r="BO1338" s="75" t="str">
        <f t="shared" si="219"/>
        <v/>
      </c>
      <c r="BT1338" s="5"/>
      <c r="BW1338" s="5"/>
      <c r="BX1338" s="5"/>
      <c r="BY1338" s="5"/>
      <c r="BZ1338" s="5"/>
      <c r="CA1338" s="5"/>
      <c r="CB1338" s="14"/>
      <c r="CC1338" s="25"/>
      <c r="DG1338" s="5" t="e">
        <f>IF(REPORTE!AH$2="si",IF(C1338=VALUE(REPORTE!C$22),IF(SUM(DG1339:DG$1993),CONCATENATE(INT(B1338),", "),INT(B1338)),""),IF(C1338=VALUE(REPORTE!C$21),IF(SUM(DG1339:DG$1993),CONCATENATE(INT(B1338),", "),INT(B1338)),""))</f>
        <v>#VALUE!</v>
      </c>
      <c r="DK1338" s="5"/>
      <c r="DL1338" s="5"/>
      <c r="DM1338" s="5"/>
      <c r="DN1338" s="5"/>
    </row>
    <row r="1339" spans="1:118" x14ac:dyDescent="0.25">
      <c r="A1339" s="4" t="str">
        <f t="shared" si="217"/>
        <v/>
      </c>
      <c r="B1339" s="3"/>
      <c r="D1339" s="1"/>
      <c r="H1339" s="5" t="str">
        <f>IF(F1339="","",IFERROR(CONCATENATE("PEUA",VLOOKUP(ESTADO,REPORTE!AV$2:AW$33,2,0),DIDTRITO_FORM,CADER_FORM,IFERROR(INDEX(BS:BS,MATCH(DAY(F1339),BR:BR,0),1),DAY(F1339)),IFERROR(INDEX(BS:BS,MATCH(MONTH(F1339),BR:BR,0),1),MONTH(F1339)),YEAR(F1339),G1339),""))</f>
        <v/>
      </c>
      <c r="L1339" s="4"/>
      <c r="M1339" s="4"/>
      <c r="Q1339" s="5"/>
      <c r="S1339"/>
      <c r="AA1339" s="4"/>
      <c r="AU1339" s="7"/>
      <c r="BM1339" s="7"/>
      <c r="BN1339" s="75" t="str">
        <f t="shared" si="218"/>
        <v/>
      </c>
      <c r="BO1339" s="75" t="str">
        <f t="shared" si="219"/>
        <v/>
      </c>
      <c r="BT1339" s="5"/>
      <c r="BW1339" s="5"/>
      <c r="BX1339" s="5"/>
      <c r="BY1339" s="5"/>
      <c r="BZ1339" s="5"/>
      <c r="CA1339" s="5"/>
      <c r="CB1339" s="14"/>
      <c r="CC1339" s="25"/>
      <c r="DG1339" s="5" t="e">
        <f>IF(REPORTE!AH$2="si",IF(C1339=VALUE(REPORTE!C$22),IF(SUM(DG1340:DG$1993),CONCATENATE(INT(B1339),", "),INT(B1339)),""),IF(C1339=VALUE(REPORTE!C$21),IF(SUM(DG1340:DG$1993),CONCATENATE(INT(B1339),", "),INT(B1339)),""))</f>
        <v>#VALUE!</v>
      </c>
      <c r="DK1339" s="5"/>
      <c r="DL1339" s="5"/>
      <c r="DM1339" s="5"/>
      <c r="DN1339" s="5"/>
    </row>
    <row r="1340" spans="1:118" x14ac:dyDescent="0.25">
      <c r="A1340" s="4" t="str">
        <f t="shared" si="217"/>
        <v/>
      </c>
      <c r="B1340" s="3"/>
      <c r="D1340" s="1"/>
      <c r="H1340" s="5" t="str">
        <f>IF(F1340="","",IFERROR(CONCATENATE("PEUA",VLOOKUP(ESTADO,REPORTE!AV$2:AW$33,2,0),DIDTRITO_FORM,CADER_FORM,IFERROR(INDEX(BS:BS,MATCH(DAY(F1340),BR:BR,0),1),DAY(F1340)),IFERROR(INDEX(BS:BS,MATCH(MONTH(F1340),BR:BR,0),1),MONTH(F1340)),YEAR(F1340),G1340),""))</f>
        <v/>
      </c>
      <c r="L1340" s="4"/>
      <c r="M1340" s="4"/>
      <c r="Q1340" s="5"/>
      <c r="S1340"/>
      <c r="AA1340" s="4"/>
      <c r="AU1340" s="7"/>
      <c r="BM1340" s="7"/>
      <c r="BN1340" s="75" t="str">
        <f t="shared" si="218"/>
        <v/>
      </c>
      <c r="BO1340" s="75" t="str">
        <f t="shared" si="219"/>
        <v/>
      </c>
      <c r="BT1340" s="5"/>
      <c r="BW1340" s="5"/>
      <c r="BX1340" s="5"/>
      <c r="BY1340" s="5"/>
      <c r="BZ1340" s="5"/>
      <c r="CA1340" s="5"/>
      <c r="CB1340" s="14"/>
      <c r="CC1340" s="25"/>
      <c r="DG1340" s="5" t="e">
        <f>IF(REPORTE!AH$2="si",IF(C1340=VALUE(REPORTE!C$22),IF(SUM(DG1341:DG$1993),CONCATENATE(INT(B1340),", "),INT(B1340)),""),IF(C1340=VALUE(REPORTE!C$21),IF(SUM(DG1341:DG$1993),CONCATENATE(INT(B1340),", "),INT(B1340)),""))</f>
        <v>#VALUE!</v>
      </c>
      <c r="DK1340" s="5"/>
      <c r="DL1340" s="5"/>
      <c r="DM1340" s="5"/>
      <c r="DN1340" s="5"/>
    </row>
    <row r="1341" spans="1:118" x14ac:dyDescent="0.25">
      <c r="A1341" s="4" t="str">
        <f t="shared" si="217"/>
        <v/>
      </c>
      <c r="B1341" s="3"/>
      <c r="D1341" s="1"/>
      <c r="H1341" s="5" t="str">
        <f>IF(F1341="","",IFERROR(CONCATENATE("PEUA",VLOOKUP(ESTADO,REPORTE!AV$2:AW$33,2,0),DIDTRITO_FORM,CADER_FORM,IFERROR(INDEX(BS:BS,MATCH(DAY(F1341),BR:BR,0),1),DAY(F1341)),IFERROR(INDEX(BS:BS,MATCH(MONTH(F1341),BR:BR,0),1),MONTH(F1341)),YEAR(F1341),G1341),""))</f>
        <v/>
      </c>
      <c r="L1341" s="4"/>
      <c r="M1341" s="4"/>
      <c r="Q1341" s="5"/>
      <c r="S1341"/>
      <c r="AA1341" s="4"/>
      <c r="AU1341" s="7"/>
      <c r="BM1341" s="7"/>
      <c r="BN1341" s="75" t="str">
        <f t="shared" si="218"/>
        <v/>
      </c>
      <c r="BO1341" s="75" t="str">
        <f t="shared" si="219"/>
        <v/>
      </c>
      <c r="BT1341" s="5"/>
      <c r="BW1341" s="5"/>
      <c r="BX1341" s="5"/>
      <c r="BY1341" s="5"/>
      <c r="BZ1341" s="5"/>
      <c r="CA1341" s="5"/>
      <c r="CB1341" s="14"/>
      <c r="CC1341" s="25"/>
      <c r="DG1341" s="5" t="e">
        <f>IF(REPORTE!AH$2="si",IF(C1341=VALUE(REPORTE!C$22),IF(SUM(DG1342:DG$1993),CONCATENATE(INT(B1341),", "),INT(B1341)),""),IF(C1341=VALUE(REPORTE!C$21),IF(SUM(DG1342:DG$1993),CONCATENATE(INT(B1341),", "),INT(B1341)),""))</f>
        <v>#VALUE!</v>
      </c>
      <c r="DK1341" s="5"/>
      <c r="DL1341" s="5"/>
      <c r="DM1341" s="5"/>
      <c r="DN1341" s="5"/>
    </row>
    <row r="1342" spans="1:118" x14ac:dyDescent="0.25">
      <c r="A1342" s="4" t="str">
        <f t="shared" si="217"/>
        <v/>
      </c>
      <c r="B1342" s="3"/>
      <c r="D1342" s="1"/>
      <c r="H1342" s="5" t="str">
        <f>IF(F1342="","",IFERROR(CONCATENATE("PEUA",VLOOKUP(ESTADO,REPORTE!AV$2:AW$33,2,0),DIDTRITO_FORM,CADER_FORM,IFERROR(INDEX(BS:BS,MATCH(DAY(F1342),BR:BR,0),1),DAY(F1342)),IFERROR(INDEX(BS:BS,MATCH(MONTH(F1342),BR:BR,0),1),MONTH(F1342)),YEAR(F1342),G1342),""))</f>
        <v/>
      </c>
      <c r="L1342" s="4"/>
      <c r="M1342" s="4"/>
      <c r="Q1342" s="5"/>
      <c r="S1342"/>
      <c r="AA1342" s="4"/>
      <c r="AU1342" s="7"/>
      <c r="BM1342" s="7"/>
      <c r="BN1342" s="75" t="str">
        <f t="shared" si="218"/>
        <v/>
      </c>
      <c r="BO1342" s="75" t="str">
        <f t="shared" si="219"/>
        <v/>
      </c>
      <c r="BT1342" s="5"/>
      <c r="BW1342" s="5"/>
      <c r="BX1342" s="5"/>
      <c r="BY1342" s="5"/>
      <c r="BZ1342" s="5"/>
      <c r="CA1342" s="5"/>
      <c r="CB1342" s="14"/>
      <c r="CC1342" s="25"/>
      <c r="DG1342" s="5" t="e">
        <f>IF(REPORTE!AH$2="si",IF(C1342=VALUE(REPORTE!C$22),IF(SUM(DG1343:DG$1993),CONCATENATE(INT(B1342),", "),INT(B1342)),""),IF(C1342=VALUE(REPORTE!C$21),IF(SUM(DG1343:DG$1993),CONCATENATE(INT(B1342),", "),INT(B1342)),""))</f>
        <v>#VALUE!</v>
      </c>
      <c r="DK1342" s="5"/>
      <c r="DL1342" s="5"/>
      <c r="DM1342" s="5"/>
      <c r="DN1342" s="5"/>
    </row>
    <row r="1343" spans="1:118" x14ac:dyDescent="0.25">
      <c r="A1343" s="4" t="str">
        <f t="shared" si="217"/>
        <v/>
      </c>
      <c r="B1343" s="3"/>
      <c r="D1343" s="1"/>
      <c r="H1343" s="5" t="str">
        <f>IF(F1343="","",IFERROR(CONCATENATE("PEUA",VLOOKUP(ESTADO,REPORTE!AV$2:AW$33,2,0),DIDTRITO_FORM,CADER_FORM,IFERROR(INDEX(BS:BS,MATCH(DAY(F1343),BR:BR,0),1),DAY(F1343)),IFERROR(INDEX(BS:BS,MATCH(MONTH(F1343),BR:BR,0),1),MONTH(F1343)),YEAR(F1343),G1343),""))</f>
        <v/>
      </c>
      <c r="L1343" s="4"/>
      <c r="M1343" s="4"/>
      <c r="Q1343" s="5"/>
      <c r="S1343"/>
      <c r="AA1343" s="4"/>
      <c r="AU1343" s="7"/>
      <c r="BM1343" s="7"/>
      <c r="BN1343" s="75" t="str">
        <f t="shared" si="218"/>
        <v/>
      </c>
      <c r="BO1343" s="75" t="str">
        <f t="shared" si="219"/>
        <v/>
      </c>
      <c r="BT1343" s="5"/>
      <c r="BW1343" s="5"/>
      <c r="BX1343" s="5"/>
      <c r="BY1343" s="5"/>
      <c r="BZ1343" s="5"/>
      <c r="CA1343" s="5"/>
      <c r="CB1343" s="14"/>
      <c r="CC1343" s="25"/>
      <c r="DG1343" s="5" t="e">
        <f>IF(REPORTE!AH$2="si",IF(C1343=VALUE(REPORTE!C$22),IF(SUM(DG1344:DG$1993),CONCATENATE(INT(B1343),", "),INT(B1343)),""),IF(C1343=VALUE(REPORTE!C$21),IF(SUM(DG1344:DG$1993),CONCATENATE(INT(B1343),", "),INT(B1343)),""))</f>
        <v>#VALUE!</v>
      </c>
      <c r="DK1343" s="5"/>
      <c r="DL1343" s="5"/>
      <c r="DM1343" s="5"/>
      <c r="DN1343" s="5"/>
    </row>
    <row r="1344" spans="1:118" x14ac:dyDescent="0.25">
      <c r="A1344" s="4" t="str">
        <f t="shared" si="217"/>
        <v/>
      </c>
      <c r="B1344" s="3"/>
      <c r="D1344" s="1"/>
      <c r="H1344" s="5" t="str">
        <f>IF(F1344="","",IFERROR(CONCATENATE("PEUA",VLOOKUP(ESTADO,REPORTE!AV$2:AW$33,2,0),DIDTRITO_FORM,CADER_FORM,IFERROR(INDEX(BS:BS,MATCH(DAY(F1344),BR:BR,0),1),DAY(F1344)),IFERROR(INDEX(BS:BS,MATCH(MONTH(F1344),BR:BR,0),1),MONTH(F1344)),YEAR(F1344),G1344),""))</f>
        <v/>
      </c>
      <c r="L1344" s="4"/>
      <c r="M1344" s="4"/>
      <c r="Q1344" s="5"/>
      <c r="S1344"/>
      <c r="AA1344" s="4"/>
      <c r="AU1344" s="7"/>
      <c r="BM1344" s="7"/>
      <c r="BN1344" s="75" t="str">
        <f t="shared" si="218"/>
        <v/>
      </c>
      <c r="BO1344" s="75" t="str">
        <f t="shared" si="219"/>
        <v/>
      </c>
      <c r="BT1344" s="5"/>
      <c r="BW1344" s="5"/>
      <c r="BX1344" s="5"/>
      <c r="BY1344" s="5"/>
      <c r="BZ1344" s="5"/>
      <c r="CA1344" s="5"/>
      <c r="CB1344" s="14"/>
      <c r="CC1344" s="25"/>
      <c r="DG1344" s="5" t="e">
        <f>IF(REPORTE!AH$2="si",IF(C1344=VALUE(REPORTE!C$22),IF(SUM(DG1345:DG$1993),CONCATENATE(INT(B1344),", "),INT(B1344)),""),IF(C1344=VALUE(REPORTE!C$21),IF(SUM(DG1345:DG$1993),CONCATENATE(INT(B1344),", "),INT(B1344)),""))</f>
        <v>#VALUE!</v>
      </c>
      <c r="DK1344" s="5"/>
      <c r="DL1344" s="5"/>
      <c r="DM1344" s="5"/>
      <c r="DN1344" s="5"/>
    </row>
    <row r="1345" spans="1:118" x14ac:dyDescent="0.25">
      <c r="A1345" s="4" t="str">
        <f t="shared" si="217"/>
        <v/>
      </c>
      <c r="B1345" s="3"/>
      <c r="D1345" s="1"/>
      <c r="H1345" s="5" t="str">
        <f>IF(F1345="","",IFERROR(CONCATENATE("PEUA",VLOOKUP(ESTADO,REPORTE!AV$2:AW$33,2,0),DIDTRITO_FORM,CADER_FORM,IFERROR(INDEX(BS:BS,MATCH(DAY(F1345),BR:BR,0),1),DAY(F1345)),IFERROR(INDEX(BS:BS,MATCH(MONTH(F1345),BR:BR,0),1),MONTH(F1345)),YEAR(F1345),G1345),""))</f>
        <v/>
      </c>
      <c r="L1345" s="4"/>
      <c r="M1345" s="4"/>
      <c r="Q1345" s="5"/>
      <c r="S1345"/>
      <c r="AA1345" s="4"/>
      <c r="AU1345" s="7"/>
      <c r="BM1345" s="7"/>
      <c r="BN1345" s="75" t="str">
        <f t="shared" si="218"/>
        <v/>
      </c>
      <c r="BO1345" s="75" t="str">
        <f t="shared" si="219"/>
        <v/>
      </c>
      <c r="BT1345" s="5"/>
      <c r="BW1345" s="5"/>
      <c r="BX1345" s="5"/>
      <c r="BY1345" s="5"/>
      <c r="BZ1345" s="5"/>
      <c r="CA1345" s="5"/>
      <c r="CB1345" s="14"/>
      <c r="CC1345" s="25"/>
      <c r="DG1345" s="5" t="e">
        <f>IF(REPORTE!AH$2="si",IF(C1345=VALUE(REPORTE!C$22),IF(SUM(DG1346:DG$1993),CONCATENATE(INT(B1345),", "),INT(B1345)),""),IF(C1345=VALUE(REPORTE!C$21),IF(SUM(DG1346:DG$1993),CONCATENATE(INT(B1345),", "),INT(B1345)),""))</f>
        <v>#VALUE!</v>
      </c>
      <c r="DK1345" s="5"/>
      <c r="DL1345" s="5"/>
      <c r="DM1345" s="5"/>
      <c r="DN1345" s="5"/>
    </row>
    <row r="1346" spans="1:118" x14ac:dyDescent="0.25">
      <c r="A1346" s="4" t="str">
        <f t="shared" ref="A1346:A1409" si="220">IF(OR(BO1346="",BM1346="",BM1346="VENCIDO"),IF(B1346="","",IF(LEN(B1346)=1,"000"&amp;B1346,IF(LEN(B1346)=2,"00"&amp;B1346,IF(LEN(B1346)=3,"0"&amp;B1346,B1346)))),C1346)</f>
        <v/>
      </c>
      <c r="B1346" s="3"/>
      <c r="D1346" s="1"/>
      <c r="H1346" s="5" t="str">
        <f>IF(F1346="","",IFERROR(CONCATENATE("PEUA",VLOOKUP(ESTADO,REPORTE!AV$2:AW$33,2,0),DIDTRITO_FORM,CADER_FORM,IFERROR(INDEX(BS:BS,MATCH(DAY(F1346),BR:BR,0),1),DAY(F1346)),IFERROR(INDEX(BS:BS,MATCH(MONTH(F1346),BR:BR,0),1),MONTH(F1346)),YEAR(F1346),G1346),""))</f>
        <v/>
      </c>
      <c r="L1346" s="4"/>
      <c r="M1346" s="4"/>
      <c r="Q1346" s="5"/>
      <c r="S1346"/>
      <c r="AA1346" s="4"/>
      <c r="AU1346" s="7"/>
      <c r="BM1346" s="7"/>
      <c r="BN1346" s="75" t="str">
        <f t="shared" ref="BN1346:BN1409" si="221">IFERROR(IF(BD1346=0,"",BD1346/6000),"")</f>
        <v/>
      </c>
      <c r="BO1346" s="75" t="str">
        <f t="shared" ref="BO1346:BO1409" si="222">IFERROR(IF(VALUE(AU1346)&gt;VALUE(APERTURA_VENTANILLA),"OK",""),"")</f>
        <v/>
      </c>
      <c r="BT1346" s="5"/>
      <c r="BW1346" s="5"/>
      <c r="BX1346" s="5"/>
      <c r="BY1346" s="5"/>
      <c r="BZ1346" s="5"/>
      <c r="CA1346" s="5"/>
      <c r="CB1346" s="14"/>
      <c r="CC1346" s="25"/>
      <c r="DG1346" s="5" t="e">
        <f>IF(REPORTE!AH$2="si",IF(C1346=VALUE(REPORTE!C$22),IF(SUM(DG1347:DG$1993),CONCATENATE(INT(B1346),", "),INT(B1346)),""),IF(C1346=VALUE(REPORTE!C$21),IF(SUM(DG1347:DG$1993),CONCATENATE(INT(B1346),", "),INT(B1346)),""))</f>
        <v>#VALUE!</v>
      </c>
      <c r="DH1346" s="5" t="e">
        <f>CONCATENATE(DG1346,DG1347,DG1348,DG1349,DG1350,DG1351,DG1352,DG1353,DG1354,DG1355,DG1356,DG1357,DG1358,DG1359,DG1360,DG1361,DG1362,DG1363,DG1364,DG1365,DG1366,DG1367,DG1368,DG1369,DG1370,DG1371,DG1372,DG1373,DG1374,DG1375,DG1376,DG1377,DG1378,DG1379,DG1380,DG1381,DG1382,DG1383,DG1384,DG1385,DG1386,DG1387)</f>
        <v>#VALUE!</v>
      </c>
      <c r="DK1346" s="5"/>
      <c r="DL1346" s="5"/>
      <c r="DM1346" s="5"/>
      <c r="DN1346" s="5"/>
    </row>
    <row r="1347" spans="1:118" x14ac:dyDescent="0.25">
      <c r="A1347" s="4" t="str">
        <f t="shared" si="220"/>
        <v/>
      </c>
      <c r="B1347" s="3"/>
      <c r="D1347" s="1"/>
      <c r="H1347" s="5" t="str">
        <f>IF(F1347="","",IFERROR(CONCATENATE("PEUA",VLOOKUP(ESTADO,REPORTE!AV$2:AW$33,2,0),DIDTRITO_FORM,CADER_FORM,IFERROR(INDEX(BS:BS,MATCH(DAY(F1347),BR:BR,0),1),DAY(F1347)),IFERROR(INDEX(BS:BS,MATCH(MONTH(F1347),BR:BR,0),1),MONTH(F1347)),YEAR(F1347),G1347),""))</f>
        <v/>
      </c>
      <c r="L1347" s="4"/>
      <c r="M1347" s="4"/>
      <c r="Q1347" s="5"/>
      <c r="S1347"/>
      <c r="AA1347" s="4"/>
      <c r="AU1347" s="7"/>
      <c r="BM1347" s="7"/>
      <c r="BN1347" s="75" t="str">
        <f t="shared" si="221"/>
        <v/>
      </c>
      <c r="BO1347" s="75" t="str">
        <f t="shared" si="222"/>
        <v/>
      </c>
      <c r="BT1347" s="5"/>
      <c r="BW1347" s="5"/>
      <c r="BX1347" s="5"/>
      <c r="BY1347" s="5"/>
      <c r="BZ1347" s="5"/>
      <c r="CA1347" s="5"/>
      <c r="CB1347" s="14"/>
      <c r="CC1347" s="25"/>
      <c r="DG1347" s="5" t="e">
        <f>IF(REPORTE!AH$2="si",IF(C1347=VALUE(REPORTE!C$22),IF(SUM(DG1348:DG$1993),CONCATENATE(INT(B1347),", "),INT(B1347)),""),IF(C1347=VALUE(REPORTE!C$21),IF(SUM(DG1348:DG$1993),CONCATENATE(INT(B1347),", "),INT(B1347)),""))</f>
        <v>#VALUE!</v>
      </c>
      <c r="DK1347" s="5"/>
      <c r="DL1347" s="5"/>
      <c r="DM1347" s="5"/>
      <c r="DN1347" s="5"/>
    </row>
    <row r="1348" spans="1:118" x14ac:dyDescent="0.25">
      <c r="A1348" s="4" t="str">
        <f t="shared" si="220"/>
        <v/>
      </c>
      <c r="B1348" s="3"/>
      <c r="D1348" s="1"/>
      <c r="H1348" s="5" t="str">
        <f>IF(F1348="","",IFERROR(CONCATENATE("PEUA",VLOOKUP(ESTADO,REPORTE!AV$2:AW$33,2,0),DIDTRITO_FORM,CADER_FORM,IFERROR(INDEX(BS:BS,MATCH(DAY(F1348),BR:BR,0),1),DAY(F1348)),IFERROR(INDEX(BS:BS,MATCH(MONTH(F1348),BR:BR,0),1),MONTH(F1348)),YEAR(F1348),G1348),""))</f>
        <v/>
      </c>
      <c r="L1348" s="4"/>
      <c r="M1348" s="4"/>
      <c r="Q1348" s="5"/>
      <c r="S1348"/>
      <c r="AA1348" s="4"/>
      <c r="AU1348" s="7"/>
      <c r="BM1348" s="7"/>
      <c r="BN1348" s="75" t="str">
        <f t="shared" si="221"/>
        <v/>
      </c>
      <c r="BO1348" s="75" t="str">
        <f t="shared" si="222"/>
        <v/>
      </c>
      <c r="BT1348" s="5"/>
      <c r="BW1348" s="5"/>
      <c r="BX1348" s="5"/>
      <c r="BY1348" s="5"/>
      <c r="BZ1348" s="5"/>
      <c r="CA1348" s="5"/>
      <c r="CB1348" s="14"/>
      <c r="CC1348" s="25"/>
      <c r="DG1348" s="5" t="e">
        <f>IF(REPORTE!AH$2="si",IF(C1348=VALUE(REPORTE!C$22),IF(SUM(DG1349:DG$1993),CONCATENATE(INT(B1348),", "),INT(B1348)),""),IF(C1348=VALUE(REPORTE!C$21),IF(SUM(DG1349:DG$1993),CONCATENATE(INT(B1348),", "),INT(B1348)),""))</f>
        <v>#VALUE!</v>
      </c>
      <c r="DK1348" s="5"/>
      <c r="DL1348" s="5"/>
      <c r="DM1348" s="5"/>
      <c r="DN1348" s="5"/>
    </row>
    <row r="1349" spans="1:118" x14ac:dyDescent="0.25">
      <c r="A1349" s="4" t="str">
        <f t="shared" si="220"/>
        <v/>
      </c>
      <c r="B1349" s="3"/>
      <c r="D1349" s="1"/>
      <c r="H1349" s="5" t="str">
        <f>IF(F1349="","",IFERROR(CONCATENATE("PEUA",VLOOKUP(ESTADO,REPORTE!AV$2:AW$33,2,0),DIDTRITO_FORM,CADER_FORM,IFERROR(INDEX(BS:BS,MATCH(DAY(F1349),BR:BR,0),1),DAY(F1349)),IFERROR(INDEX(BS:BS,MATCH(MONTH(F1349),BR:BR,0),1),MONTH(F1349)),YEAR(F1349),G1349),""))</f>
        <v/>
      </c>
      <c r="L1349" s="4"/>
      <c r="M1349" s="4"/>
      <c r="Q1349" s="5"/>
      <c r="S1349"/>
      <c r="AA1349" s="4"/>
      <c r="AU1349" s="7"/>
      <c r="BM1349" s="7"/>
      <c r="BN1349" s="75" t="str">
        <f t="shared" si="221"/>
        <v/>
      </c>
      <c r="BO1349" s="75" t="str">
        <f t="shared" si="222"/>
        <v/>
      </c>
      <c r="BT1349" s="5"/>
      <c r="BW1349" s="5"/>
      <c r="BX1349" s="5"/>
      <c r="BY1349" s="5"/>
      <c r="BZ1349" s="5"/>
      <c r="CA1349" s="5"/>
      <c r="CB1349" s="14"/>
      <c r="CC1349" s="25"/>
      <c r="DG1349" s="5" t="e">
        <f>IF(REPORTE!AH$2="si",IF(C1349=VALUE(REPORTE!C$22),IF(SUM(DG1350:DG$1993),CONCATENATE(INT(B1349),", "),INT(B1349)),""),IF(C1349=VALUE(REPORTE!C$21),IF(SUM(DG1350:DG$1993),CONCATENATE(INT(B1349),", "),INT(B1349)),""))</f>
        <v>#VALUE!</v>
      </c>
      <c r="DK1349" s="5"/>
      <c r="DL1349" s="5"/>
      <c r="DM1349" s="5"/>
      <c r="DN1349" s="5"/>
    </row>
    <row r="1350" spans="1:118" x14ac:dyDescent="0.25">
      <c r="A1350" s="4" t="str">
        <f t="shared" si="220"/>
        <v/>
      </c>
      <c r="B1350" s="3"/>
      <c r="D1350" s="1"/>
      <c r="H1350" s="5" t="str">
        <f>IF(F1350="","",IFERROR(CONCATENATE("PEUA",VLOOKUP(ESTADO,REPORTE!AV$2:AW$33,2,0),DIDTRITO_FORM,CADER_FORM,IFERROR(INDEX(BS:BS,MATCH(DAY(F1350),BR:BR,0),1),DAY(F1350)),IFERROR(INDEX(BS:BS,MATCH(MONTH(F1350),BR:BR,0),1),MONTH(F1350)),YEAR(F1350),G1350),""))</f>
        <v/>
      </c>
      <c r="L1350" s="4"/>
      <c r="M1350" s="4"/>
      <c r="Q1350" s="5"/>
      <c r="S1350"/>
      <c r="AA1350" s="4"/>
      <c r="AU1350" s="7"/>
      <c r="BM1350" s="7"/>
      <c r="BN1350" s="75" t="str">
        <f t="shared" si="221"/>
        <v/>
      </c>
      <c r="BO1350" s="75" t="str">
        <f t="shared" si="222"/>
        <v/>
      </c>
      <c r="BT1350" s="5"/>
      <c r="BW1350" s="5"/>
      <c r="BX1350" s="5"/>
      <c r="BY1350" s="5"/>
      <c r="BZ1350" s="5"/>
      <c r="CA1350" s="5"/>
      <c r="CB1350" s="14"/>
      <c r="CC1350" s="25"/>
      <c r="DG1350" s="5" t="e">
        <f>IF(REPORTE!AH$2="si",IF(C1350=VALUE(REPORTE!C$22),IF(SUM(DG1351:DG$1993),CONCATENATE(INT(B1350),", "),INT(B1350)),""),IF(C1350=VALUE(REPORTE!C$21),IF(SUM(DG1351:DG$1993),CONCATENATE(INT(B1350),", "),INT(B1350)),""))</f>
        <v>#VALUE!</v>
      </c>
      <c r="DK1350" s="5"/>
      <c r="DL1350" s="5"/>
      <c r="DM1350" s="5"/>
      <c r="DN1350" s="5"/>
    </row>
    <row r="1351" spans="1:118" x14ac:dyDescent="0.25">
      <c r="A1351" s="4" t="str">
        <f t="shared" si="220"/>
        <v/>
      </c>
      <c r="B1351" s="3"/>
      <c r="D1351" s="1"/>
      <c r="H1351" s="5" t="str">
        <f>IF(F1351="","",IFERROR(CONCATENATE("PEUA",VLOOKUP(ESTADO,REPORTE!AV$2:AW$33,2,0),DIDTRITO_FORM,CADER_FORM,IFERROR(INDEX(BS:BS,MATCH(DAY(F1351),BR:BR,0),1),DAY(F1351)),IFERROR(INDEX(BS:BS,MATCH(MONTH(F1351),BR:BR,0),1),MONTH(F1351)),YEAR(F1351),G1351),""))</f>
        <v/>
      </c>
      <c r="L1351" s="4"/>
      <c r="M1351" s="4"/>
      <c r="Q1351" s="5"/>
      <c r="S1351"/>
      <c r="AA1351" s="4"/>
      <c r="AU1351" s="7"/>
      <c r="BM1351" s="7"/>
      <c r="BN1351" s="75" t="str">
        <f t="shared" si="221"/>
        <v/>
      </c>
      <c r="BO1351" s="75" t="str">
        <f t="shared" si="222"/>
        <v/>
      </c>
      <c r="BT1351" s="5"/>
      <c r="BW1351" s="5"/>
      <c r="BX1351" s="5"/>
      <c r="BY1351" s="5"/>
      <c r="BZ1351" s="5"/>
      <c r="CA1351" s="5"/>
      <c r="CB1351" s="14"/>
      <c r="CC1351" s="25"/>
      <c r="DG1351" s="5" t="e">
        <f>IF(REPORTE!AH$2="si",IF(C1351=VALUE(REPORTE!C$22),IF(SUM(DG1352:DG$1993),CONCATENATE(INT(B1351),", "),INT(B1351)),""),IF(C1351=VALUE(REPORTE!C$21),IF(SUM(DG1352:DG$1993),CONCATENATE(INT(B1351),", "),INT(B1351)),""))</f>
        <v>#VALUE!</v>
      </c>
      <c r="DK1351" s="5"/>
      <c r="DL1351" s="5"/>
      <c r="DM1351" s="5"/>
      <c r="DN1351" s="5"/>
    </row>
    <row r="1352" spans="1:118" x14ac:dyDescent="0.25">
      <c r="A1352" s="4" t="str">
        <f t="shared" si="220"/>
        <v/>
      </c>
      <c r="B1352" s="3"/>
      <c r="D1352" s="1"/>
      <c r="H1352" s="5" t="str">
        <f>IF(F1352="","",IFERROR(CONCATENATE("PEUA",VLOOKUP(ESTADO,REPORTE!AV$2:AW$33,2,0),DIDTRITO_FORM,CADER_FORM,IFERROR(INDEX(BS:BS,MATCH(DAY(F1352),BR:BR,0),1),DAY(F1352)),IFERROR(INDEX(BS:BS,MATCH(MONTH(F1352),BR:BR,0),1),MONTH(F1352)),YEAR(F1352),G1352),""))</f>
        <v/>
      </c>
      <c r="L1352" s="4"/>
      <c r="M1352" s="4"/>
      <c r="Q1352" s="5"/>
      <c r="S1352"/>
      <c r="AA1352" s="4"/>
      <c r="AU1352" s="7"/>
      <c r="BM1352" s="7"/>
      <c r="BN1352" s="75" t="str">
        <f t="shared" si="221"/>
        <v/>
      </c>
      <c r="BO1352" s="75" t="str">
        <f t="shared" si="222"/>
        <v/>
      </c>
      <c r="BT1352" s="5"/>
      <c r="BW1352" s="5"/>
      <c r="BX1352" s="5"/>
      <c r="BY1352" s="5"/>
      <c r="BZ1352" s="5"/>
      <c r="CA1352" s="5"/>
      <c r="CB1352" s="14"/>
      <c r="CC1352" s="25"/>
      <c r="DG1352" s="5" t="e">
        <f>IF(REPORTE!AH$2="si",IF(C1352=VALUE(REPORTE!C$22),IF(SUM(DG1353:DG$1993),CONCATENATE(INT(B1352),", "),INT(B1352)),""),IF(C1352=VALUE(REPORTE!C$21),IF(SUM(DG1353:DG$1993),CONCATENATE(INT(B1352),", "),INT(B1352)),""))</f>
        <v>#VALUE!</v>
      </c>
      <c r="DK1352" s="5"/>
      <c r="DL1352" s="5"/>
      <c r="DM1352" s="5"/>
      <c r="DN1352" s="5"/>
    </row>
    <row r="1353" spans="1:118" x14ac:dyDescent="0.25">
      <c r="A1353" s="4" t="str">
        <f t="shared" si="220"/>
        <v/>
      </c>
      <c r="B1353" s="3"/>
      <c r="D1353" s="1"/>
      <c r="H1353" s="5" t="str">
        <f>IF(F1353="","",IFERROR(CONCATENATE("PEUA",VLOOKUP(ESTADO,REPORTE!AV$2:AW$33,2,0),DIDTRITO_FORM,CADER_FORM,IFERROR(INDEX(BS:BS,MATCH(DAY(F1353),BR:BR,0),1),DAY(F1353)),IFERROR(INDEX(BS:BS,MATCH(MONTH(F1353),BR:BR,0),1),MONTH(F1353)),YEAR(F1353),G1353),""))</f>
        <v/>
      </c>
      <c r="L1353" s="4"/>
      <c r="M1353" s="4"/>
      <c r="Q1353" s="5"/>
      <c r="S1353"/>
      <c r="AA1353" s="4"/>
      <c r="AU1353" s="7"/>
      <c r="BM1353" s="7"/>
      <c r="BN1353" s="75" t="str">
        <f t="shared" si="221"/>
        <v/>
      </c>
      <c r="BO1353" s="75" t="str">
        <f t="shared" si="222"/>
        <v/>
      </c>
      <c r="BT1353" s="5"/>
      <c r="BW1353" s="5"/>
      <c r="BX1353" s="5"/>
      <c r="BY1353" s="5"/>
      <c r="BZ1353" s="5"/>
      <c r="CA1353" s="5"/>
      <c r="CB1353" s="14"/>
      <c r="CC1353" s="25"/>
      <c r="DG1353" s="5" t="e">
        <f>IF(REPORTE!AH$2="si",IF(C1353=VALUE(REPORTE!C$22),IF(SUM(DG1354:DG$1993),CONCATENATE(INT(B1353),", "),INT(B1353)),""),IF(C1353=VALUE(REPORTE!C$21),IF(SUM(DG1354:DG$1993),CONCATENATE(INT(B1353),", "),INT(B1353)),""))</f>
        <v>#VALUE!</v>
      </c>
      <c r="DK1353" s="5"/>
      <c r="DL1353" s="5"/>
      <c r="DM1353" s="5"/>
      <c r="DN1353" s="5"/>
    </row>
    <row r="1354" spans="1:118" x14ac:dyDescent="0.25">
      <c r="A1354" s="4" t="str">
        <f t="shared" si="220"/>
        <v/>
      </c>
      <c r="B1354" s="3"/>
      <c r="D1354" s="1"/>
      <c r="H1354" s="5" t="str">
        <f>IF(F1354="","",IFERROR(CONCATENATE("PEUA",VLOOKUP(ESTADO,REPORTE!AV$2:AW$33,2,0),DIDTRITO_FORM,CADER_FORM,IFERROR(INDEX(BS:BS,MATCH(DAY(F1354),BR:BR,0),1),DAY(F1354)),IFERROR(INDEX(BS:BS,MATCH(MONTH(F1354),BR:BR,0),1),MONTH(F1354)),YEAR(F1354),G1354),""))</f>
        <v/>
      </c>
      <c r="L1354" s="4"/>
      <c r="M1354" s="4"/>
      <c r="Q1354" s="5"/>
      <c r="S1354"/>
      <c r="AA1354" s="4"/>
      <c r="AU1354" s="7"/>
      <c r="BM1354" s="7"/>
      <c r="BN1354" s="75" t="str">
        <f t="shared" si="221"/>
        <v/>
      </c>
      <c r="BO1354" s="75" t="str">
        <f t="shared" si="222"/>
        <v/>
      </c>
      <c r="BT1354" s="5"/>
      <c r="BW1354" s="5"/>
      <c r="BX1354" s="5"/>
      <c r="BY1354" s="5"/>
      <c r="BZ1354" s="5"/>
      <c r="CA1354" s="5"/>
      <c r="CB1354" s="14"/>
      <c r="CC1354" s="25"/>
      <c r="DG1354" s="5" t="e">
        <f>IF(REPORTE!AH$2="si",IF(C1354=VALUE(REPORTE!C$22),IF(SUM(DG1355:DG$1993),CONCATENATE(INT(B1354),", "),INT(B1354)),""),IF(C1354=VALUE(REPORTE!C$21),IF(SUM(DG1355:DG$1993),CONCATENATE(INT(B1354),", "),INT(B1354)),""))</f>
        <v>#VALUE!</v>
      </c>
      <c r="DK1354" s="5"/>
      <c r="DL1354" s="5"/>
      <c r="DM1354" s="5"/>
      <c r="DN1354" s="5"/>
    </row>
    <row r="1355" spans="1:118" x14ac:dyDescent="0.25">
      <c r="A1355" s="4" t="str">
        <f t="shared" si="220"/>
        <v/>
      </c>
      <c r="B1355" s="3"/>
      <c r="D1355" s="1"/>
      <c r="H1355" s="5" t="str">
        <f>IF(F1355="","",IFERROR(CONCATENATE("PEUA",VLOOKUP(ESTADO,REPORTE!AV$2:AW$33,2,0),DIDTRITO_FORM,CADER_FORM,IFERROR(INDEX(BS:BS,MATCH(DAY(F1355),BR:BR,0),1),DAY(F1355)),IFERROR(INDEX(BS:BS,MATCH(MONTH(F1355),BR:BR,0),1),MONTH(F1355)),YEAR(F1355),G1355),""))</f>
        <v/>
      </c>
      <c r="L1355" s="4"/>
      <c r="M1355" s="4"/>
      <c r="Q1355" s="5"/>
      <c r="S1355"/>
      <c r="AA1355" s="4"/>
      <c r="AU1355" s="7"/>
      <c r="BM1355" s="7"/>
      <c r="BN1355" s="75" t="str">
        <f t="shared" si="221"/>
        <v/>
      </c>
      <c r="BO1355" s="75" t="str">
        <f t="shared" si="222"/>
        <v/>
      </c>
      <c r="BT1355" s="5"/>
      <c r="BW1355" s="5"/>
      <c r="BX1355" s="5"/>
      <c r="BY1355" s="5"/>
      <c r="BZ1355" s="5"/>
      <c r="CA1355" s="5"/>
      <c r="CB1355" s="14"/>
      <c r="CC1355" s="25"/>
      <c r="DG1355" s="5" t="e">
        <f>IF(REPORTE!AH$2="si",IF(C1355=VALUE(REPORTE!C$22),IF(SUM(DG1356:DG$1993),CONCATENATE(INT(B1355),", "),INT(B1355)),""),IF(C1355=VALUE(REPORTE!C$21),IF(SUM(DG1356:DG$1993),CONCATENATE(INT(B1355),", "),INT(B1355)),""))</f>
        <v>#VALUE!</v>
      </c>
      <c r="DK1355" s="5"/>
      <c r="DL1355" s="5"/>
      <c r="DM1355" s="5"/>
      <c r="DN1355" s="5"/>
    </row>
    <row r="1356" spans="1:118" x14ac:dyDescent="0.25">
      <c r="A1356" s="4" t="str">
        <f t="shared" si="220"/>
        <v/>
      </c>
      <c r="B1356" s="3"/>
      <c r="D1356" s="1"/>
      <c r="H1356" s="5" t="str">
        <f>IF(F1356="","",IFERROR(CONCATENATE("PEUA",VLOOKUP(ESTADO,REPORTE!AV$2:AW$33,2,0),DIDTRITO_FORM,CADER_FORM,IFERROR(INDEX(BS:BS,MATCH(DAY(F1356),BR:BR,0),1),DAY(F1356)),IFERROR(INDEX(BS:BS,MATCH(MONTH(F1356),BR:BR,0),1),MONTH(F1356)),YEAR(F1356),G1356),""))</f>
        <v/>
      </c>
      <c r="L1356" s="4"/>
      <c r="M1356" s="4"/>
      <c r="Q1356" s="5"/>
      <c r="S1356"/>
      <c r="AA1356" s="4"/>
      <c r="AU1356" s="7"/>
      <c r="BM1356" s="7"/>
      <c r="BN1356" s="75" t="str">
        <f t="shared" si="221"/>
        <v/>
      </c>
      <c r="BO1356" s="75" t="str">
        <f t="shared" si="222"/>
        <v/>
      </c>
      <c r="BT1356" s="5"/>
      <c r="BW1356" s="5"/>
      <c r="BX1356" s="5"/>
      <c r="BY1356" s="5"/>
      <c r="BZ1356" s="5"/>
      <c r="CA1356" s="5"/>
      <c r="CB1356" s="14"/>
      <c r="CC1356" s="25"/>
      <c r="DG1356" s="5" t="e">
        <f>IF(REPORTE!AH$2="si",IF(C1356=VALUE(REPORTE!C$22),IF(SUM(DG1357:DG$1993),CONCATENATE(INT(B1356),", "),INT(B1356)),""),IF(C1356=VALUE(REPORTE!C$21),IF(SUM(DG1357:DG$1993),CONCATENATE(INT(B1356),", "),INT(B1356)),""))</f>
        <v>#VALUE!</v>
      </c>
      <c r="DK1356" s="5"/>
      <c r="DL1356" s="5"/>
      <c r="DM1356" s="5"/>
      <c r="DN1356" s="5"/>
    </row>
    <row r="1357" spans="1:118" x14ac:dyDescent="0.25">
      <c r="A1357" s="4" t="str">
        <f t="shared" si="220"/>
        <v/>
      </c>
      <c r="B1357" s="3"/>
      <c r="D1357" s="1"/>
      <c r="H1357" s="5" t="str">
        <f>IF(F1357="","",IFERROR(CONCATENATE("PEUA",VLOOKUP(ESTADO,REPORTE!AV$2:AW$33,2,0),DIDTRITO_FORM,CADER_FORM,IFERROR(INDEX(BS:BS,MATCH(DAY(F1357),BR:BR,0),1),DAY(F1357)),IFERROR(INDEX(BS:BS,MATCH(MONTH(F1357),BR:BR,0),1),MONTH(F1357)),YEAR(F1357),G1357),""))</f>
        <v/>
      </c>
      <c r="L1357" s="4"/>
      <c r="M1357" s="4"/>
      <c r="Q1357" s="5"/>
      <c r="S1357"/>
      <c r="AA1357" s="4"/>
      <c r="AU1357" s="7"/>
      <c r="BM1357" s="7"/>
      <c r="BN1357" s="75" t="str">
        <f t="shared" si="221"/>
        <v/>
      </c>
      <c r="BO1357" s="75" t="str">
        <f t="shared" si="222"/>
        <v/>
      </c>
      <c r="BT1357" s="5"/>
      <c r="BW1357" s="5"/>
      <c r="BX1357" s="5"/>
      <c r="BY1357" s="5"/>
      <c r="BZ1357" s="5"/>
      <c r="CA1357" s="5"/>
      <c r="CB1357" s="14"/>
      <c r="CC1357" s="25"/>
      <c r="DG1357" s="5" t="e">
        <f>IF(REPORTE!AH$2="si",IF(C1357=VALUE(REPORTE!C$22),IF(SUM(DG1358:DG$1993),CONCATENATE(INT(B1357),", "),INT(B1357)),""),IF(C1357=VALUE(REPORTE!C$21),IF(SUM(DG1358:DG$1993),CONCATENATE(INT(B1357),", "),INT(B1357)),""))</f>
        <v>#VALUE!</v>
      </c>
      <c r="DK1357" s="5"/>
      <c r="DL1357" s="5"/>
      <c r="DM1357" s="5"/>
      <c r="DN1357" s="5"/>
    </row>
    <row r="1358" spans="1:118" x14ac:dyDescent="0.25">
      <c r="A1358" s="4" t="str">
        <f t="shared" si="220"/>
        <v/>
      </c>
      <c r="B1358" s="3"/>
      <c r="D1358" s="1"/>
      <c r="H1358" s="5" t="str">
        <f>IF(F1358="","",IFERROR(CONCATENATE("PEUA",VLOOKUP(ESTADO,REPORTE!AV$2:AW$33,2,0),DIDTRITO_FORM,CADER_FORM,IFERROR(INDEX(BS:BS,MATCH(DAY(F1358),BR:BR,0),1),DAY(F1358)),IFERROR(INDEX(BS:BS,MATCH(MONTH(F1358),BR:BR,0),1),MONTH(F1358)),YEAR(F1358),G1358),""))</f>
        <v/>
      </c>
      <c r="L1358" s="4"/>
      <c r="M1358" s="4"/>
      <c r="Q1358" s="5"/>
      <c r="S1358"/>
      <c r="AA1358" s="4"/>
      <c r="AU1358" s="7"/>
      <c r="BM1358" s="7"/>
      <c r="BN1358" s="75" t="str">
        <f t="shared" si="221"/>
        <v/>
      </c>
      <c r="BO1358" s="75" t="str">
        <f t="shared" si="222"/>
        <v/>
      </c>
      <c r="BT1358" s="5"/>
      <c r="BW1358" s="5"/>
      <c r="BX1358" s="5"/>
      <c r="BY1358" s="5"/>
      <c r="BZ1358" s="5"/>
      <c r="CA1358" s="5"/>
      <c r="CB1358" s="14"/>
      <c r="CC1358" s="25"/>
      <c r="DG1358" s="5" t="e">
        <f>IF(REPORTE!AH$2="si",IF(C1358=VALUE(REPORTE!C$22),IF(SUM(DG1359:DG$1993),CONCATENATE(INT(B1358),", "),INT(B1358)),""),IF(C1358=VALUE(REPORTE!C$21),IF(SUM(DG1359:DG$1993),CONCATENATE(INT(B1358),", "),INT(B1358)),""))</f>
        <v>#VALUE!</v>
      </c>
      <c r="DK1358" s="5"/>
      <c r="DL1358" s="5"/>
      <c r="DM1358" s="5"/>
      <c r="DN1358" s="5"/>
    </row>
    <row r="1359" spans="1:118" x14ac:dyDescent="0.25">
      <c r="A1359" s="4" t="str">
        <f t="shared" si="220"/>
        <v/>
      </c>
      <c r="B1359" s="3"/>
      <c r="D1359" s="1"/>
      <c r="H1359" s="5" t="str">
        <f>IF(F1359="","",IFERROR(CONCATENATE("PEUA",VLOOKUP(ESTADO,REPORTE!AV$2:AW$33,2,0),DIDTRITO_FORM,CADER_FORM,IFERROR(INDEX(BS:BS,MATCH(DAY(F1359),BR:BR,0),1),DAY(F1359)),IFERROR(INDEX(BS:BS,MATCH(MONTH(F1359),BR:BR,0),1),MONTH(F1359)),YEAR(F1359),G1359),""))</f>
        <v/>
      </c>
      <c r="L1359" s="4"/>
      <c r="M1359" s="4"/>
      <c r="Q1359" s="5"/>
      <c r="S1359"/>
      <c r="AA1359" s="4"/>
      <c r="AU1359" s="7"/>
      <c r="BM1359" s="7"/>
      <c r="BN1359" s="75" t="str">
        <f t="shared" si="221"/>
        <v/>
      </c>
      <c r="BO1359" s="75" t="str">
        <f t="shared" si="222"/>
        <v/>
      </c>
      <c r="BT1359" s="5"/>
      <c r="BW1359" s="5"/>
      <c r="BX1359" s="5"/>
      <c r="BY1359" s="5"/>
      <c r="BZ1359" s="5"/>
      <c r="CA1359" s="5"/>
      <c r="CB1359" s="14"/>
      <c r="CC1359" s="25"/>
      <c r="DG1359" s="5" t="e">
        <f>IF(REPORTE!AH$2="si",IF(C1359=VALUE(REPORTE!C$22),IF(SUM(DG1360:DG$1993),CONCATENATE(INT(B1359),", "),INT(B1359)),""),IF(C1359=VALUE(REPORTE!C$21),IF(SUM(DG1360:DG$1993),CONCATENATE(INT(B1359),", "),INT(B1359)),""))</f>
        <v>#VALUE!</v>
      </c>
      <c r="DK1359" s="5"/>
      <c r="DL1359" s="5"/>
      <c r="DM1359" s="5"/>
      <c r="DN1359" s="5"/>
    </row>
    <row r="1360" spans="1:118" x14ac:dyDescent="0.25">
      <c r="A1360" s="4" t="str">
        <f t="shared" si="220"/>
        <v/>
      </c>
      <c r="B1360" s="3"/>
      <c r="D1360" s="1"/>
      <c r="H1360" s="5" t="str">
        <f>IF(F1360="","",IFERROR(CONCATENATE("PEUA",VLOOKUP(ESTADO,REPORTE!AV$2:AW$33,2,0),DIDTRITO_FORM,CADER_FORM,IFERROR(INDEX(BS:BS,MATCH(DAY(F1360),BR:BR,0),1),DAY(F1360)),IFERROR(INDEX(BS:BS,MATCH(MONTH(F1360),BR:BR,0),1),MONTH(F1360)),YEAR(F1360),G1360),""))</f>
        <v/>
      </c>
      <c r="L1360" s="4"/>
      <c r="M1360" s="4"/>
      <c r="Q1360" s="5"/>
      <c r="S1360"/>
      <c r="AA1360" s="4"/>
      <c r="AU1360" s="7"/>
      <c r="BM1360" s="7"/>
      <c r="BN1360" s="75" t="str">
        <f t="shared" si="221"/>
        <v/>
      </c>
      <c r="BO1360" s="75" t="str">
        <f t="shared" si="222"/>
        <v/>
      </c>
      <c r="BT1360" s="5"/>
      <c r="BW1360" s="5"/>
      <c r="BX1360" s="5"/>
      <c r="BY1360" s="5"/>
      <c r="BZ1360" s="5"/>
      <c r="CA1360" s="5"/>
      <c r="CB1360" s="14"/>
      <c r="CC1360" s="25"/>
      <c r="DG1360" s="5" t="e">
        <f>IF(REPORTE!AH$2="si",IF(C1360=VALUE(REPORTE!C$22),IF(SUM(DG1361:DG$1993),CONCATENATE(INT(B1360),", "),INT(B1360)),""),IF(C1360=VALUE(REPORTE!C$21),IF(SUM(DG1361:DG$1993),CONCATENATE(INT(B1360),", "),INT(B1360)),""))</f>
        <v>#VALUE!</v>
      </c>
      <c r="DK1360" s="5"/>
      <c r="DL1360" s="5"/>
      <c r="DM1360" s="5"/>
      <c r="DN1360" s="5"/>
    </row>
    <row r="1361" spans="1:118" x14ac:dyDescent="0.25">
      <c r="A1361" s="4" t="str">
        <f t="shared" si="220"/>
        <v/>
      </c>
      <c r="B1361" s="3"/>
      <c r="D1361" s="1"/>
      <c r="H1361" s="5" t="str">
        <f>IF(F1361="","",IFERROR(CONCATENATE("PEUA",VLOOKUP(ESTADO,REPORTE!AV$2:AW$33,2,0),DIDTRITO_FORM,CADER_FORM,IFERROR(INDEX(BS:BS,MATCH(DAY(F1361),BR:BR,0),1),DAY(F1361)),IFERROR(INDEX(BS:BS,MATCH(MONTH(F1361),BR:BR,0),1),MONTH(F1361)),YEAR(F1361),G1361),""))</f>
        <v/>
      </c>
      <c r="L1361" s="4"/>
      <c r="M1361" s="4"/>
      <c r="Q1361" s="5"/>
      <c r="S1361"/>
      <c r="AA1361" s="4"/>
      <c r="AU1361" s="7"/>
      <c r="BM1361" s="7"/>
      <c r="BN1361" s="75" t="str">
        <f t="shared" si="221"/>
        <v/>
      </c>
      <c r="BO1361" s="75" t="str">
        <f t="shared" si="222"/>
        <v/>
      </c>
      <c r="BT1361" s="5"/>
      <c r="BW1361" s="5"/>
      <c r="BX1361" s="5"/>
      <c r="BY1361" s="5"/>
      <c r="BZ1361" s="5"/>
      <c r="CA1361" s="5"/>
      <c r="CB1361" s="14"/>
      <c r="CC1361" s="25"/>
      <c r="DG1361" s="5" t="e">
        <f>IF(REPORTE!AH$2="si",IF(C1361=VALUE(REPORTE!C$22),IF(SUM(DG1362:DG$1993),CONCATENATE(INT(B1361),", "),INT(B1361)),""),IF(C1361=VALUE(REPORTE!C$21),IF(SUM(DG1362:DG$1993),CONCATENATE(INT(B1361),", "),INT(B1361)),""))</f>
        <v>#VALUE!</v>
      </c>
      <c r="DK1361" s="5"/>
      <c r="DL1361" s="5"/>
      <c r="DM1361" s="5"/>
      <c r="DN1361" s="5"/>
    </row>
    <row r="1362" spans="1:118" x14ac:dyDescent="0.25">
      <c r="A1362" s="4" t="str">
        <f t="shared" si="220"/>
        <v/>
      </c>
      <c r="B1362" s="3"/>
      <c r="D1362" s="1"/>
      <c r="H1362" s="5" t="str">
        <f>IF(F1362="","",IFERROR(CONCATENATE("PEUA",VLOOKUP(ESTADO,REPORTE!AV$2:AW$33,2,0),DIDTRITO_FORM,CADER_FORM,IFERROR(INDEX(BS:BS,MATCH(DAY(F1362),BR:BR,0),1),DAY(F1362)),IFERROR(INDEX(BS:BS,MATCH(MONTH(F1362),BR:BR,0),1),MONTH(F1362)),YEAR(F1362),G1362),""))</f>
        <v/>
      </c>
      <c r="L1362" s="4"/>
      <c r="M1362" s="4"/>
      <c r="Q1362" s="5"/>
      <c r="S1362"/>
      <c r="AA1362" s="4"/>
      <c r="AU1362" s="7"/>
      <c r="BM1362" s="7"/>
      <c r="BN1362" s="75" t="str">
        <f t="shared" si="221"/>
        <v/>
      </c>
      <c r="BO1362" s="75" t="str">
        <f t="shared" si="222"/>
        <v/>
      </c>
      <c r="BT1362" s="5"/>
      <c r="BW1362" s="5"/>
      <c r="BX1362" s="5"/>
      <c r="BY1362" s="5"/>
      <c r="BZ1362" s="5"/>
      <c r="CA1362" s="5"/>
      <c r="CB1362" s="14"/>
      <c r="CC1362" s="25"/>
      <c r="DG1362" s="5" t="e">
        <f>IF(REPORTE!AH$2="si",IF(C1362=VALUE(REPORTE!C$22),IF(SUM(DG1363:DG$1993),CONCATENATE(INT(B1362),", "),INT(B1362)),""),IF(C1362=VALUE(REPORTE!C$21),IF(SUM(DG1363:DG$1993),CONCATENATE(INT(B1362),", "),INT(B1362)),""))</f>
        <v>#VALUE!</v>
      </c>
      <c r="DK1362" s="5"/>
      <c r="DL1362" s="5"/>
      <c r="DM1362" s="5"/>
      <c r="DN1362" s="5"/>
    </row>
    <row r="1363" spans="1:118" x14ac:dyDescent="0.25">
      <c r="A1363" s="4" t="str">
        <f t="shared" si="220"/>
        <v/>
      </c>
      <c r="B1363" s="3"/>
      <c r="D1363" s="1"/>
      <c r="H1363" s="5" t="str">
        <f>IF(F1363="","",IFERROR(CONCATENATE("PEUA",VLOOKUP(ESTADO,REPORTE!AV$2:AW$33,2,0),DIDTRITO_FORM,CADER_FORM,IFERROR(INDEX(BS:BS,MATCH(DAY(F1363),BR:BR,0),1),DAY(F1363)),IFERROR(INDEX(BS:BS,MATCH(MONTH(F1363),BR:BR,0),1),MONTH(F1363)),YEAR(F1363),G1363),""))</f>
        <v/>
      </c>
      <c r="L1363" s="4"/>
      <c r="M1363" s="4"/>
      <c r="Q1363" s="5"/>
      <c r="S1363"/>
      <c r="AA1363" s="4"/>
      <c r="AU1363" s="7"/>
      <c r="BM1363" s="7"/>
      <c r="BN1363" s="75" t="str">
        <f t="shared" si="221"/>
        <v/>
      </c>
      <c r="BO1363" s="75" t="str">
        <f t="shared" si="222"/>
        <v/>
      </c>
      <c r="BT1363" s="5"/>
      <c r="BW1363" s="5"/>
      <c r="BX1363" s="5"/>
      <c r="BY1363" s="5"/>
      <c r="BZ1363" s="5"/>
      <c r="CA1363" s="5"/>
      <c r="CB1363" s="14"/>
      <c r="CC1363" s="25"/>
      <c r="DG1363" s="5" t="e">
        <f>IF(REPORTE!AH$2="si",IF(C1363=VALUE(REPORTE!C$22),IF(SUM(DG1364:DG$1993),CONCATENATE(INT(B1363),", "),INT(B1363)),""),IF(C1363=VALUE(REPORTE!C$21),IF(SUM(DG1364:DG$1993),CONCATENATE(INT(B1363),", "),INT(B1363)),""))</f>
        <v>#VALUE!</v>
      </c>
      <c r="DK1363" s="5"/>
      <c r="DL1363" s="5"/>
      <c r="DM1363" s="5"/>
      <c r="DN1363" s="5"/>
    </row>
    <row r="1364" spans="1:118" x14ac:dyDescent="0.25">
      <c r="A1364" s="4" t="str">
        <f t="shared" si="220"/>
        <v/>
      </c>
      <c r="B1364" s="3"/>
      <c r="D1364" s="1"/>
      <c r="H1364" s="5" t="str">
        <f>IF(F1364="","",IFERROR(CONCATENATE("PEUA",VLOOKUP(ESTADO,REPORTE!AV$2:AW$33,2,0),DIDTRITO_FORM,CADER_FORM,IFERROR(INDEX(BS:BS,MATCH(DAY(F1364),BR:BR,0),1),DAY(F1364)),IFERROR(INDEX(BS:BS,MATCH(MONTH(F1364),BR:BR,0),1),MONTH(F1364)),YEAR(F1364),G1364),""))</f>
        <v/>
      </c>
      <c r="L1364" s="4"/>
      <c r="M1364" s="4"/>
      <c r="Q1364" s="5"/>
      <c r="S1364"/>
      <c r="AA1364" s="4"/>
      <c r="AU1364" s="7"/>
      <c r="BM1364" s="7"/>
      <c r="BN1364" s="75" t="str">
        <f t="shared" si="221"/>
        <v/>
      </c>
      <c r="BO1364" s="75" t="str">
        <f t="shared" si="222"/>
        <v/>
      </c>
      <c r="BT1364" s="5"/>
      <c r="BW1364" s="5"/>
      <c r="BX1364" s="5"/>
      <c r="BY1364" s="5"/>
      <c r="BZ1364" s="5"/>
      <c r="CA1364" s="5"/>
      <c r="CB1364" s="14"/>
      <c r="CC1364" s="25"/>
      <c r="DG1364" s="5" t="e">
        <f>IF(REPORTE!AH$2="si",IF(C1364=VALUE(REPORTE!C$22),IF(SUM(DG1365:DG$1993),CONCATENATE(INT(B1364),", "),INT(B1364)),""),IF(C1364=VALUE(REPORTE!C$21),IF(SUM(DG1365:DG$1993),CONCATENATE(INT(B1364),", "),INT(B1364)),""))</f>
        <v>#VALUE!</v>
      </c>
      <c r="DK1364" s="5"/>
      <c r="DL1364" s="5"/>
      <c r="DM1364" s="5"/>
      <c r="DN1364" s="5"/>
    </row>
    <row r="1365" spans="1:118" x14ac:dyDescent="0.25">
      <c r="A1365" s="4" t="str">
        <f t="shared" si="220"/>
        <v/>
      </c>
      <c r="B1365" s="3"/>
      <c r="D1365" s="1"/>
      <c r="H1365" s="5" t="str">
        <f>IF(F1365="","",IFERROR(CONCATENATE("PEUA",VLOOKUP(ESTADO,REPORTE!AV$2:AW$33,2,0),DIDTRITO_FORM,CADER_FORM,IFERROR(INDEX(BS:BS,MATCH(DAY(F1365),BR:BR,0),1),DAY(F1365)),IFERROR(INDEX(BS:BS,MATCH(MONTH(F1365),BR:BR,0),1),MONTH(F1365)),YEAR(F1365),G1365),""))</f>
        <v/>
      </c>
      <c r="L1365" s="4"/>
      <c r="M1365" s="4"/>
      <c r="Q1365" s="5"/>
      <c r="S1365"/>
      <c r="AA1365" s="4"/>
      <c r="AU1365" s="7"/>
      <c r="BM1365" s="7"/>
      <c r="BN1365" s="75" t="str">
        <f t="shared" si="221"/>
        <v/>
      </c>
      <c r="BO1365" s="75" t="str">
        <f t="shared" si="222"/>
        <v/>
      </c>
      <c r="BT1365" s="5"/>
      <c r="BW1365" s="5"/>
      <c r="BX1365" s="5"/>
      <c r="BY1365" s="5"/>
      <c r="BZ1365" s="5"/>
      <c r="CA1365" s="5"/>
      <c r="CB1365" s="14"/>
      <c r="CC1365" s="25"/>
      <c r="DG1365" s="5" t="e">
        <f>IF(REPORTE!AH$2="si",IF(C1365=VALUE(REPORTE!C$22),IF(SUM(DG1366:DG$1993),CONCATENATE(INT(B1365),", "),INT(B1365)),""),IF(C1365=VALUE(REPORTE!C$21),IF(SUM(DG1366:DG$1993),CONCATENATE(INT(B1365),", "),INT(B1365)),""))</f>
        <v>#VALUE!</v>
      </c>
      <c r="DK1365" s="5"/>
      <c r="DL1365" s="5"/>
      <c r="DM1365" s="5"/>
      <c r="DN1365" s="5"/>
    </row>
    <row r="1366" spans="1:118" x14ac:dyDescent="0.25">
      <c r="A1366" s="4" t="str">
        <f t="shared" si="220"/>
        <v/>
      </c>
      <c r="B1366" s="3"/>
      <c r="D1366" s="1"/>
      <c r="H1366" s="5" t="str">
        <f>IF(F1366="","",IFERROR(CONCATENATE("PEUA",VLOOKUP(ESTADO,REPORTE!AV$2:AW$33,2,0),DIDTRITO_FORM,CADER_FORM,IFERROR(INDEX(BS:BS,MATCH(DAY(F1366),BR:BR,0),1),DAY(F1366)),IFERROR(INDEX(BS:BS,MATCH(MONTH(F1366),BR:BR,0),1),MONTH(F1366)),YEAR(F1366),G1366),""))</f>
        <v/>
      </c>
      <c r="L1366" s="4"/>
      <c r="M1366" s="4"/>
      <c r="Q1366" s="5"/>
      <c r="S1366"/>
      <c r="AA1366" s="4"/>
      <c r="AU1366" s="7"/>
      <c r="BM1366" s="7"/>
      <c r="BN1366" s="75" t="str">
        <f t="shared" si="221"/>
        <v/>
      </c>
      <c r="BO1366" s="75" t="str">
        <f t="shared" si="222"/>
        <v/>
      </c>
      <c r="BT1366" s="5"/>
      <c r="BW1366" s="5"/>
      <c r="BX1366" s="5"/>
      <c r="BY1366" s="5"/>
      <c r="BZ1366" s="5"/>
      <c r="CA1366" s="5"/>
      <c r="CB1366" s="14"/>
      <c r="CC1366" s="25"/>
      <c r="DG1366" s="5" t="e">
        <f>IF(REPORTE!AH$2="si",IF(C1366=VALUE(REPORTE!C$22),IF(SUM(DG1367:DG$1993),CONCATENATE(INT(B1366),", "),INT(B1366)),""),IF(C1366=VALUE(REPORTE!C$21),IF(SUM(DG1367:DG$1993),CONCATENATE(INT(B1366),", "),INT(B1366)),""))</f>
        <v>#VALUE!</v>
      </c>
      <c r="DK1366" s="5"/>
      <c r="DL1366" s="5"/>
      <c r="DM1366" s="5"/>
      <c r="DN1366" s="5"/>
    </row>
    <row r="1367" spans="1:118" x14ac:dyDescent="0.25">
      <c r="A1367" s="4" t="str">
        <f t="shared" si="220"/>
        <v/>
      </c>
      <c r="B1367" s="3"/>
      <c r="D1367" s="1"/>
      <c r="H1367" s="5" t="str">
        <f>IF(F1367="","",IFERROR(CONCATENATE("PEUA",VLOOKUP(ESTADO,REPORTE!AV$2:AW$33,2,0),DIDTRITO_FORM,CADER_FORM,IFERROR(INDEX(BS:BS,MATCH(DAY(F1367),BR:BR,0),1),DAY(F1367)),IFERROR(INDEX(BS:BS,MATCH(MONTH(F1367),BR:BR,0),1),MONTH(F1367)),YEAR(F1367),G1367),""))</f>
        <v/>
      </c>
      <c r="L1367" s="4"/>
      <c r="M1367" s="4"/>
      <c r="Q1367" s="5"/>
      <c r="S1367"/>
      <c r="AA1367" s="4"/>
      <c r="AU1367" s="7"/>
      <c r="BM1367" s="7"/>
      <c r="BN1367" s="75" t="str">
        <f t="shared" si="221"/>
        <v/>
      </c>
      <c r="BO1367" s="75" t="str">
        <f t="shared" si="222"/>
        <v/>
      </c>
      <c r="BT1367" s="5"/>
      <c r="BW1367" s="5"/>
      <c r="BX1367" s="5"/>
      <c r="BY1367" s="5"/>
      <c r="BZ1367" s="5"/>
      <c r="CA1367" s="5"/>
      <c r="CB1367" s="14"/>
      <c r="CC1367" s="25"/>
      <c r="DG1367" s="5" t="e">
        <f>IF(REPORTE!AH$2="si",IF(C1367=VALUE(REPORTE!C$22),IF(SUM(DG1368:DG$1993),CONCATENATE(INT(B1367),", "),INT(B1367)),""),IF(C1367=VALUE(REPORTE!C$21),IF(SUM(DG1368:DG$1993),CONCATENATE(INT(B1367),", "),INT(B1367)),""))</f>
        <v>#VALUE!</v>
      </c>
      <c r="DK1367" s="5"/>
      <c r="DL1367" s="5"/>
      <c r="DM1367" s="5"/>
      <c r="DN1367" s="5"/>
    </row>
    <row r="1368" spans="1:118" x14ac:dyDescent="0.25">
      <c r="A1368" s="4" t="str">
        <f t="shared" si="220"/>
        <v/>
      </c>
      <c r="B1368" s="3"/>
      <c r="D1368" s="1"/>
      <c r="H1368" s="5" t="str">
        <f>IF(F1368="","",IFERROR(CONCATENATE("PEUA",VLOOKUP(ESTADO,REPORTE!AV$2:AW$33,2,0),DIDTRITO_FORM,CADER_FORM,IFERROR(INDEX(BS:BS,MATCH(DAY(F1368),BR:BR,0),1),DAY(F1368)),IFERROR(INDEX(BS:BS,MATCH(MONTH(F1368),BR:BR,0),1),MONTH(F1368)),YEAR(F1368),G1368),""))</f>
        <v/>
      </c>
      <c r="L1368" s="4"/>
      <c r="M1368" s="4"/>
      <c r="Q1368" s="5"/>
      <c r="S1368"/>
      <c r="AA1368" s="4"/>
      <c r="AU1368" s="7"/>
      <c r="BM1368" s="7"/>
      <c r="BN1368" s="75" t="str">
        <f t="shared" si="221"/>
        <v/>
      </c>
      <c r="BO1368" s="75" t="str">
        <f t="shared" si="222"/>
        <v/>
      </c>
      <c r="BT1368" s="5"/>
      <c r="BW1368" s="5"/>
      <c r="BX1368" s="5"/>
      <c r="BY1368" s="5"/>
      <c r="BZ1368" s="5"/>
      <c r="CA1368" s="5"/>
      <c r="CB1368" s="14"/>
      <c r="CC1368" s="25"/>
      <c r="DG1368" s="5" t="e">
        <f>IF(REPORTE!AH$2="si",IF(C1368=VALUE(REPORTE!C$22),IF(SUM(DG1369:DG$1993),CONCATENATE(INT(B1368),", "),INT(B1368)),""),IF(C1368=VALUE(REPORTE!C$21),IF(SUM(DG1369:DG$1993),CONCATENATE(INT(B1368),", "),INT(B1368)),""))</f>
        <v>#VALUE!</v>
      </c>
      <c r="DK1368" s="5"/>
      <c r="DL1368" s="5"/>
      <c r="DM1368" s="5"/>
      <c r="DN1368" s="5"/>
    </row>
    <row r="1369" spans="1:118" x14ac:dyDescent="0.25">
      <c r="A1369" s="4" t="str">
        <f t="shared" si="220"/>
        <v/>
      </c>
      <c r="B1369" s="3"/>
      <c r="D1369" s="1"/>
      <c r="H1369" s="5" t="str">
        <f>IF(F1369="","",IFERROR(CONCATENATE("PEUA",VLOOKUP(ESTADO,REPORTE!AV$2:AW$33,2,0),DIDTRITO_FORM,CADER_FORM,IFERROR(INDEX(BS:BS,MATCH(DAY(F1369),BR:BR,0),1),DAY(F1369)),IFERROR(INDEX(BS:BS,MATCH(MONTH(F1369),BR:BR,0),1),MONTH(F1369)),YEAR(F1369),G1369),""))</f>
        <v/>
      </c>
      <c r="L1369" s="4"/>
      <c r="M1369" s="4"/>
      <c r="Q1369" s="5"/>
      <c r="S1369"/>
      <c r="AA1369" s="4"/>
      <c r="AU1369" s="7"/>
      <c r="BM1369" s="7"/>
      <c r="BN1369" s="75" t="str">
        <f t="shared" si="221"/>
        <v/>
      </c>
      <c r="BO1369" s="75" t="str">
        <f t="shared" si="222"/>
        <v/>
      </c>
      <c r="BT1369" s="5"/>
      <c r="BW1369" s="5"/>
      <c r="BX1369" s="5"/>
      <c r="BY1369" s="5"/>
      <c r="BZ1369" s="5"/>
      <c r="CA1369" s="5"/>
      <c r="CB1369" s="14"/>
      <c r="CC1369" s="25"/>
      <c r="DG1369" s="5" t="e">
        <f>IF(REPORTE!AH$2="si",IF(C1369=VALUE(REPORTE!C$22),IF(SUM(DG1370:DG$1993),CONCATENATE(INT(B1369),", "),INT(B1369)),""),IF(C1369=VALUE(REPORTE!C$21),IF(SUM(DG1370:DG$1993),CONCATENATE(INT(B1369),", "),INT(B1369)),""))</f>
        <v>#VALUE!</v>
      </c>
      <c r="DK1369" s="5"/>
      <c r="DL1369" s="5"/>
      <c r="DM1369" s="5"/>
      <c r="DN1369" s="5"/>
    </row>
    <row r="1370" spans="1:118" x14ac:dyDescent="0.25">
      <c r="A1370" s="4" t="str">
        <f t="shared" si="220"/>
        <v/>
      </c>
      <c r="B1370" s="3"/>
      <c r="D1370" s="1"/>
      <c r="H1370" s="5" t="str">
        <f>IF(F1370="","",IFERROR(CONCATENATE("PEUA",VLOOKUP(ESTADO,REPORTE!AV$2:AW$33,2,0),DIDTRITO_FORM,CADER_FORM,IFERROR(INDEX(BS:BS,MATCH(DAY(F1370),BR:BR,0),1),DAY(F1370)),IFERROR(INDEX(BS:BS,MATCH(MONTH(F1370),BR:BR,0),1),MONTH(F1370)),YEAR(F1370),G1370),""))</f>
        <v/>
      </c>
      <c r="L1370" s="4"/>
      <c r="M1370" s="4"/>
      <c r="Q1370" s="5"/>
      <c r="S1370"/>
      <c r="AA1370" s="4"/>
      <c r="AU1370" s="7"/>
      <c r="BM1370" s="7"/>
      <c r="BN1370" s="75" t="str">
        <f t="shared" si="221"/>
        <v/>
      </c>
      <c r="BO1370" s="75" t="str">
        <f t="shared" si="222"/>
        <v/>
      </c>
      <c r="BT1370" s="5"/>
      <c r="BW1370" s="5"/>
      <c r="BX1370" s="5"/>
      <c r="BY1370" s="5"/>
      <c r="BZ1370" s="5"/>
      <c r="CA1370" s="5"/>
      <c r="CB1370" s="14"/>
      <c r="CC1370" s="25"/>
      <c r="DG1370" s="5" t="e">
        <f>IF(REPORTE!AH$2="si",IF(C1370=VALUE(REPORTE!C$22),IF(SUM(DG1371:DG$1993),CONCATENATE(INT(B1370),", "),INT(B1370)),""),IF(C1370=VALUE(REPORTE!C$21),IF(SUM(DG1371:DG$1993),CONCATENATE(INT(B1370),", "),INT(B1370)),""))</f>
        <v>#VALUE!</v>
      </c>
      <c r="DK1370" s="5"/>
      <c r="DL1370" s="5"/>
      <c r="DM1370" s="5"/>
      <c r="DN1370" s="5"/>
    </row>
    <row r="1371" spans="1:118" x14ac:dyDescent="0.25">
      <c r="A1371" s="4" t="str">
        <f t="shared" si="220"/>
        <v/>
      </c>
      <c r="B1371" s="3"/>
      <c r="D1371" s="1"/>
      <c r="H1371" s="5" t="str">
        <f>IF(F1371="","",IFERROR(CONCATENATE("PEUA",VLOOKUP(ESTADO,REPORTE!AV$2:AW$33,2,0),DIDTRITO_FORM,CADER_FORM,IFERROR(INDEX(BS:BS,MATCH(DAY(F1371),BR:BR,0),1),DAY(F1371)),IFERROR(INDEX(BS:BS,MATCH(MONTH(F1371),BR:BR,0),1),MONTH(F1371)),YEAR(F1371),G1371),""))</f>
        <v/>
      </c>
      <c r="L1371" s="4"/>
      <c r="M1371" s="4"/>
      <c r="Q1371" s="5"/>
      <c r="S1371"/>
      <c r="AA1371" s="4"/>
      <c r="AU1371" s="7"/>
      <c r="BM1371" s="7"/>
      <c r="BN1371" s="75" t="str">
        <f t="shared" si="221"/>
        <v/>
      </c>
      <c r="BO1371" s="75" t="str">
        <f t="shared" si="222"/>
        <v/>
      </c>
      <c r="BT1371" s="5"/>
      <c r="BW1371" s="5"/>
      <c r="BX1371" s="5"/>
      <c r="BY1371" s="5"/>
      <c r="BZ1371" s="5"/>
      <c r="CA1371" s="5"/>
      <c r="CB1371" s="14"/>
      <c r="CC1371" s="25"/>
      <c r="DG1371" s="5" t="e">
        <f>IF(REPORTE!AH$2="si",IF(C1371=VALUE(REPORTE!C$22),IF(SUM(DG1372:DG$1993),CONCATENATE(INT(B1371),", "),INT(B1371)),""),IF(C1371=VALUE(REPORTE!C$21),IF(SUM(DG1372:DG$1993),CONCATENATE(INT(B1371),", "),INT(B1371)),""))</f>
        <v>#VALUE!</v>
      </c>
      <c r="DK1371" s="5"/>
      <c r="DL1371" s="5"/>
      <c r="DM1371" s="5"/>
      <c r="DN1371" s="5"/>
    </row>
    <row r="1372" spans="1:118" x14ac:dyDescent="0.25">
      <c r="A1372" s="4" t="str">
        <f t="shared" si="220"/>
        <v/>
      </c>
      <c r="B1372" s="3"/>
      <c r="D1372" s="1"/>
      <c r="H1372" s="5" t="str">
        <f>IF(F1372="","",IFERROR(CONCATENATE("PEUA",VLOOKUP(ESTADO,REPORTE!AV$2:AW$33,2,0),DIDTRITO_FORM,CADER_FORM,IFERROR(INDEX(BS:BS,MATCH(DAY(F1372),BR:BR,0),1),DAY(F1372)),IFERROR(INDEX(BS:BS,MATCH(MONTH(F1372),BR:BR,0),1),MONTH(F1372)),YEAR(F1372),G1372),""))</f>
        <v/>
      </c>
      <c r="L1372" s="4"/>
      <c r="M1372" s="4"/>
      <c r="Q1372" s="5"/>
      <c r="S1372"/>
      <c r="AA1372" s="4"/>
      <c r="AU1372" s="7"/>
      <c r="BM1372" s="7"/>
      <c r="BN1372" s="75" t="str">
        <f t="shared" si="221"/>
        <v/>
      </c>
      <c r="BO1372" s="75" t="str">
        <f t="shared" si="222"/>
        <v/>
      </c>
      <c r="BT1372" s="5"/>
      <c r="BW1372" s="5"/>
      <c r="BX1372" s="5"/>
      <c r="BY1372" s="5"/>
      <c r="BZ1372" s="5"/>
      <c r="CA1372" s="5"/>
      <c r="CB1372" s="14"/>
      <c r="CC1372" s="25"/>
      <c r="DG1372" s="5" t="e">
        <f>IF(REPORTE!AH$2="si",IF(C1372=VALUE(REPORTE!C$22),IF(SUM(DG1373:DG$1993),CONCATENATE(INT(B1372),", "),INT(B1372)),""),IF(C1372=VALUE(REPORTE!C$21),IF(SUM(DG1373:DG$1993),CONCATENATE(INT(B1372),", "),INT(B1372)),""))</f>
        <v>#VALUE!</v>
      </c>
      <c r="DK1372" s="5"/>
      <c r="DL1372" s="5"/>
      <c r="DM1372" s="5"/>
      <c r="DN1372" s="5"/>
    </row>
    <row r="1373" spans="1:118" x14ac:dyDescent="0.25">
      <c r="A1373" s="4" t="str">
        <f t="shared" si="220"/>
        <v/>
      </c>
      <c r="B1373" s="3"/>
      <c r="D1373" s="1"/>
      <c r="H1373" s="5" t="str">
        <f>IF(F1373="","",IFERROR(CONCATENATE("PEUA",VLOOKUP(ESTADO,REPORTE!AV$2:AW$33,2,0),DIDTRITO_FORM,CADER_FORM,IFERROR(INDEX(BS:BS,MATCH(DAY(F1373),BR:BR,0),1),DAY(F1373)),IFERROR(INDEX(BS:BS,MATCH(MONTH(F1373),BR:BR,0),1),MONTH(F1373)),YEAR(F1373),G1373),""))</f>
        <v/>
      </c>
      <c r="L1373" s="4"/>
      <c r="M1373" s="4"/>
      <c r="Q1373" s="5"/>
      <c r="S1373"/>
      <c r="AA1373" s="4"/>
      <c r="AU1373" s="7"/>
      <c r="BM1373" s="7"/>
      <c r="BN1373" s="75" t="str">
        <f t="shared" si="221"/>
        <v/>
      </c>
      <c r="BO1373" s="75" t="str">
        <f t="shared" si="222"/>
        <v/>
      </c>
      <c r="BT1373" s="5"/>
      <c r="BW1373" s="5"/>
      <c r="BX1373" s="5"/>
      <c r="BY1373" s="5"/>
      <c r="BZ1373" s="5"/>
      <c r="CA1373" s="5"/>
      <c r="CB1373" s="14"/>
      <c r="CC1373" s="25"/>
      <c r="DG1373" s="5" t="e">
        <f>IF(REPORTE!AH$2="si",IF(C1373=VALUE(REPORTE!C$22),IF(SUM(DG1374:DG$1993),CONCATENATE(INT(B1373),", "),INT(B1373)),""),IF(C1373=VALUE(REPORTE!C$21),IF(SUM(DG1374:DG$1993),CONCATENATE(INT(B1373),", "),INT(B1373)),""))</f>
        <v>#VALUE!</v>
      </c>
      <c r="DK1373" s="5"/>
      <c r="DL1373" s="5"/>
      <c r="DM1373" s="5"/>
      <c r="DN1373" s="5"/>
    </row>
    <row r="1374" spans="1:118" x14ac:dyDescent="0.25">
      <c r="A1374" s="4" t="str">
        <f t="shared" si="220"/>
        <v/>
      </c>
      <c r="B1374" s="3"/>
      <c r="D1374" s="1"/>
      <c r="H1374" s="5" t="str">
        <f>IF(F1374="","",IFERROR(CONCATENATE("PEUA",VLOOKUP(ESTADO,REPORTE!AV$2:AW$33,2,0),DIDTRITO_FORM,CADER_FORM,IFERROR(INDEX(BS:BS,MATCH(DAY(F1374),BR:BR,0),1),DAY(F1374)),IFERROR(INDEX(BS:BS,MATCH(MONTH(F1374),BR:BR,0),1),MONTH(F1374)),YEAR(F1374),G1374),""))</f>
        <v/>
      </c>
      <c r="L1374" s="4"/>
      <c r="M1374" s="4"/>
      <c r="Q1374" s="5"/>
      <c r="S1374"/>
      <c r="AA1374" s="4"/>
      <c r="AU1374" s="7"/>
      <c r="BM1374" s="7"/>
      <c r="BN1374" s="75" t="str">
        <f t="shared" si="221"/>
        <v/>
      </c>
      <c r="BO1374" s="75" t="str">
        <f t="shared" si="222"/>
        <v/>
      </c>
      <c r="BT1374" s="5"/>
      <c r="BW1374" s="5"/>
      <c r="BX1374" s="5"/>
      <c r="BY1374" s="5"/>
      <c r="BZ1374" s="5"/>
      <c r="CA1374" s="5"/>
      <c r="CB1374" s="14"/>
      <c r="CC1374" s="25"/>
      <c r="DG1374" s="5" t="e">
        <f>IF(REPORTE!AH$2="si",IF(C1374=VALUE(REPORTE!C$22),IF(SUM(DG1375:DG$1993),CONCATENATE(INT(B1374),", "),INT(B1374)),""),IF(C1374=VALUE(REPORTE!C$21),IF(SUM(DG1375:DG$1993),CONCATENATE(INT(B1374),", "),INT(B1374)),""))</f>
        <v>#VALUE!</v>
      </c>
      <c r="DK1374" s="5"/>
      <c r="DL1374" s="5"/>
      <c r="DM1374" s="5"/>
      <c r="DN1374" s="5"/>
    </row>
    <row r="1375" spans="1:118" x14ac:dyDescent="0.25">
      <c r="A1375" s="4" t="str">
        <f t="shared" si="220"/>
        <v/>
      </c>
      <c r="B1375" s="3"/>
      <c r="D1375" s="1"/>
      <c r="H1375" s="5" t="str">
        <f>IF(F1375="","",IFERROR(CONCATENATE("PEUA",VLOOKUP(ESTADO,REPORTE!AV$2:AW$33,2,0),DIDTRITO_FORM,CADER_FORM,IFERROR(INDEX(BS:BS,MATCH(DAY(F1375),BR:BR,0),1),DAY(F1375)),IFERROR(INDEX(BS:BS,MATCH(MONTH(F1375),BR:BR,0),1),MONTH(F1375)),YEAR(F1375),G1375),""))</f>
        <v/>
      </c>
      <c r="L1375" s="4"/>
      <c r="M1375" s="4"/>
      <c r="Q1375" s="5"/>
      <c r="S1375"/>
      <c r="AA1375" s="4"/>
      <c r="AU1375" s="7"/>
      <c r="BM1375" s="7"/>
      <c r="BN1375" s="75" t="str">
        <f t="shared" si="221"/>
        <v/>
      </c>
      <c r="BO1375" s="75" t="str">
        <f t="shared" si="222"/>
        <v/>
      </c>
      <c r="BT1375" s="5"/>
      <c r="BW1375" s="5"/>
      <c r="BX1375" s="5"/>
      <c r="BY1375" s="5"/>
      <c r="BZ1375" s="5"/>
      <c r="CA1375" s="5"/>
      <c r="CB1375" s="14"/>
      <c r="CC1375" s="25"/>
      <c r="DG1375" s="5" t="e">
        <f>IF(REPORTE!AH$2="si",IF(C1375=VALUE(REPORTE!C$22),IF(SUM(DG1376:DG$1993),CONCATENATE(INT(B1375),", "),INT(B1375)),""),IF(C1375=VALUE(REPORTE!C$21),IF(SUM(DG1376:DG$1993),CONCATENATE(INT(B1375),", "),INT(B1375)),""))</f>
        <v>#VALUE!</v>
      </c>
      <c r="DK1375" s="5"/>
      <c r="DL1375" s="5"/>
      <c r="DM1375" s="5"/>
      <c r="DN1375" s="5"/>
    </row>
    <row r="1376" spans="1:118" x14ac:dyDescent="0.25">
      <c r="A1376" s="4" t="str">
        <f t="shared" si="220"/>
        <v/>
      </c>
      <c r="B1376" s="3"/>
      <c r="D1376" s="1"/>
      <c r="H1376" s="5" t="str">
        <f>IF(F1376="","",IFERROR(CONCATENATE("PEUA",VLOOKUP(ESTADO,REPORTE!AV$2:AW$33,2,0),DIDTRITO_FORM,CADER_FORM,IFERROR(INDEX(BS:BS,MATCH(DAY(F1376),BR:BR,0),1),DAY(F1376)),IFERROR(INDEX(BS:BS,MATCH(MONTH(F1376),BR:BR,0),1),MONTH(F1376)),YEAR(F1376),G1376),""))</f>
        <v/>
      </c>
      <c r="L1376" s="4"/>
      <c r="M1376" s="4"/>
      <c r="Q1376" s="5"/>
      <c r="S1376"/>
      <c r="AA1376" s="4"/>
      <c r="AU1376" s="7"/>
      <c r="BM1376" s="7"/>
      <c r="BN1376" s="75" t="str">
        <f t="shared" si="221"/>
        <v/>
      </c>
      <c r="BO1376" s="75" t="str">
        <f t="shared" si="222"/>
        <v/>
      </c>
      <c r="BT1376" s="5"/>
      <c r="BW1376" s="5"/>
      <c r="BX1376" s="5"/>
      <c r="BY1376" s="5"/>
      <c r="BZ1376" s="5"/>
      <c r="CA1376" s="5"/>
      <c r="CB1376" s="14"/>
      <c r="CC1376" s="25"/>
      <c r="DG1376" s="5" t="e">
        <f>IF(REPORTE!AH$2="si",IF(C1376=VALUE(REPORTE!C$22),IF(SUM(DG1377:DG$1993),CONCATENATE(INT(B1376),", "),INT(B1376)),""),IF(C1376=VALUE(REPORTE!C$21),IF(SUM(DG1377:DG$1993),CONCATENATE(INT(B1376),", "),INT(B1376)),""))</f>
        <v>#VALUE!</v>
      </c>
      <c r="DK1376" s="5"/>
      <c r="DL1376" s="5"/>
      <c r="DM1376" s="5"/>
      <c r="DN1376" s="5"/>
    </row>
    <row r="1377" spans="1:118" x14ac:dyDescent="0.25">
      <c r="A1377" s="4" t="str">
        <f t="shared" si="220"/>
        <v/>
      </c>
      <c r="B1377" s="3"/>
      <c r="D1377" s="1"/>
      <c r="H1377" s="5" t="str">
        <f>IF(F1377="","",IFERROR(CONCATENATE("PEUA",VLOOKUP(ESTADO,REPORTE!AV$2:AW$33,2,0),DIDTRITO_FORM,CADER_FORM,IFERROR(INDEX(BS:BS,MATCH(DAY(F1377),BR:BR,0),1),DAY(F1377)),IFERROR(INDEX(BS:BS,MATCH(MONTH(F1377),BR:BR,0),1),MONTH(F1377)),YEAR(F1377),G1377),""))</f>
        <v/>
      </c>
      <c r="L1377" s="4"/>
      <c r="M1377" s="4"/>
      <c r="Q1377" s="5"/>
      <c r="S1377"/>
      <c r="AA1377" s="4"/>
      <c r="AU1377" s="7"/>
      <c r="BM1377" s="7"/>
      <c r="BN1377" s="75" t="str">
        <f t="shared" si="221"/>
        <v/>
      </c>
      <c r="BO1377" s="75" t="str">
        <f t="shared" si="222"/>
        <v/>
      </c>
      <c r="BT1377" s="5"/>
      <c r="BW1377" s="5"/>
      <c r="BX1377" s="5"/>
      <c r="BY1377" s="5"/>
      <c r="BZ1377" s="5"/>
      <c r="CA1377" s="5"/>
      <c r="CB1377" s="14"/>
      <c r="CC1377" s="25"/>
      <c r="DG1377" s="5" t="e">
        <f>IF(REPORTE!AH$2="si",IF(C1377=VALUE(REPORTE!C$22),IF(SUM(DG1378:DG$1993),CONCATENATE(INT(B1377),", "),INT(B1377)),""),IF(C1377=VALUE(REPORTE!C$21),IF(SUM(DG1378:DG$1993),CONCATENATE(INT(B1377),", "),INT(B1377)),""))</f>
        <v>#VALUE!</v>
      </c>
      <c r="DK1377" s="5"/>
      <c r="DL1377" s="5"/>
      <c r="DM1377" s="5"/>
      <c r="DN1377" s="5"/>
    </row>
    <row r="1378" spans="1:118" x14ac:dyDescent="0.25">
      <c r="A1378" s="4" t="str">
        <f t="shared" si="220"/>
        <v/>
      </c>
      <c r="B1378" s="3"/>
      <c r="D1378" s="1"/>
      <c r="H1378" s="5" t="str">
        <f>IF(F1378="","",IFERROR(CONCATENATE("PEUA",VLOOKUP(ESTADO,REPORTE!AV$2:AW$33,2,0),DIDTRITO_FORM,CADER_FORM,IFERROR(INDEX(BS:BS,MATCH(DAY(F1378),BR:BR,0),1),DAY(F1378)),IFERROR(INDEX(BS:BS,MATCH(MONTH(F1378),BR:BR,0),1),MONTH(F1378)),YEAR(F1378),G1378),""))</f>
        <v/>
      </c>
      <c r="L1378" s="4"/>
      <c r="M1378" s="4"/>
      <c r="Q1378" s="5"/>
      <c r="S1378"/>
      <c r="AA1378" s="4"/>
      <c r="AU1378" s="7"/>
      <c r="BM1378" s="7"/>
      <c r="BN1378" s="75" t="str">
        <f t="shared" si="221"/>
        <v/>
      </c>
      <c r="BO1378" s="75" t="str">
        <f t="shared" si="222"/>
        <v/>
      </c>
      <c r="BT1378" s="5"/>
      <c r="BW1378" s="5"/>
      <c r="BX1378" s="5"/>
      <c r="BY1378" s="5"/>
      <c r="BZ1378" s="5"/>
      <c r="CA1378" s="5"/>
      <c r="CB1378" s="14"/>
      <c r="CC1378" s="25"/>
      <c r="DG1378" s="5" t="e">
        <f>IF(REPORTE!AH$2="si",IF(C1378=VALUE(REPORTE!C$22),IF(SUM(DG1379:DG$1993),CONCATENATE(INT(B1378),", "),INT(B1378)),""),IF(C1378=VALUE(REPORTE!C$21),IF(SUM(DG1379:DG$1993),CONCATENATE(INT(B1378),", "),INT(B1378)),""))</f>
        <v>#VALUE!</v>
      </c>
      <c r="DK1378" s="5"/>
      <c r="DL1378" s="5"/>
      <c r="DM1378" s="5"/>
      <c r="DN1378" s="5"/>
    </row>
    <row r="1379" spans="1:118" x14ac:dyDescent="0.25">
      <c r="A1379" s="4" t="str">
        <f t="shared" si="220"/>
        <v/>
      </c>
      <c r="B1379" s="3"/>
      <c r="D1379" s="1"/>
      <c r="H1379" s="5" t="str">
        <f>IF(F1379="","",IFERROR(CONCATENATE("PEUA",VLOOKUP(ESTADO,REPORTE!AV$2:AW$33,2,0),DIDTRITO_FORM,CADER_FORM,IFERROR(INDEX(BS:BS,MATCH(DAY(F1379),BR:BR,0),1),DAY(F1379)),IFERROR(INDEX(BS:BS,MATCH(MONTH(F1379),BR:BR,0),1),MONTH(F1379)),YEAR(F1379),G1379),""))</f>
        <v/>
      </c>
      <c r="L1379" s="4"/>
      <c r="M1379" s="4"/>
      <c r="Q1379" s="5"/>
      <c r="S1379"/>
      <c r="AA1379" s="4"/>
      <c r="AU1379" s="7"/>
      <c r="BM1379" s="7"/>
      <c r="BN1379" s="75" t="str">
        <f t="shared" si="221"/>
        <v/>
      </c>
      <c r="BO1379" s="75" t="str">
        <f t="shared" si="222"/>
        <v/>
      </c>
      <c r="BT1379" s="5"/>
      <c r="BW1379" s="5"/>
      <c r="BX1379" s="5"/>
      <c r="BY1379" s="5"/>
      <c r="BZ1379" s="5"/>
      <c r="CA1379" s="5"/>
      <c r="CB1379" s="14"/>
      <c r="CC1379" s="25"/>
      <c r="DG1379" s="5" t="e">
        <f>IF(REPORTE!AH$2="si",IF(C1379=VALUE(REPORTE!C$22),IF(SUM(DG1380:DG$1993),CONCATENATE(INT(B1379),", "),INT(B1379)),""),IF(C1379=VALUE(REPORTE!C$21),IF(SUM(DG1380:DG$1993),CONCATENATE(INT(B1379),", "),INT(B1379)),""))</f>
        <v>#VALUE!</v>
      </c>
      <c r="DK1379" s="5"/>
      <c r="DL1379" s="5"/>
      <c r="DM1379" s="5"/>
      <c r="DN1379" s="5"/>
    </row>
    <row r="1380" spans="1:118" x14ac:dyDescent="0.25">
      <c r="A1380" s="4" t="str">
        <f t="shared" si="220"/>
        <v/>
      </c>
      <c r="B1380" s="3"/>
      <c r="D1380" s="1"/>
      <c r="H1380" s="5" t="str">
        <f>IF(F1380="","",IFERROR(CONCATENATE("PEUA",VLOOKUP(ESTADO,REPORTE!AV$2:AW$33,2,0),DIDTRITO_FORM,CADER_FORM,IFERROR(INDEX(BS:BS,MATCH(DAY(F1380),BR:BR,0),1),DAY(F1380)),IFERROR(INDEX(BS:BS,MATCH(MONTH(F1380),BR:BR,0),1),MONTH(F1380)),YEAR(F1380),G1380),""))</f>
        <v/>
      </c>
      <c r="L1380" s="4"/>
      <c r="M1380" s="4"/>
      <c r="Q1380" s="5"/>
      <c r="S1380"/>
      <c r="AA1380" s="4"/>
      <c r="AU1380" s="7"/>
      <c r="BM1380" s="7"/>
      <c r="BN1380" s="75" t="str">
        <f t="shared" si="221"/>
        <v/>
      </c>
      <c r="BO1380" s="75" t="str">
        <f t="shared" si="222"/>
        <v/>
      </c>
      <c r="BT1380" s="5"/>
      <c r="BW1380" s="5"/>
      <c r="BX1380" s="5"/>
      <c r="BY1380" s="5"/>
      <c r="BZ1380" s="5"/>
      <c r="CA1380" s="5"/>
      <c r="CB1380" s="14"/>
      <c r="CC1380" s="25"/>
      <c r="DG1380" s="5" t="e">
        <f>IF(REPORTE!AH$2="si",IF(C1380=VALUE(REPORTE!C$22),IF(SUM(DG1381:DG$1993),CONCATENATE(INT(B1380),", "),INT(B1380)),""),IF(C1380=VALUE(REPORTE!C$21),IF(SUM(DG1381:DG$1993),CONCATENATE(INT(B1380),", "),INT(B1380)),""))</f>
        <v>#VALUE!</v>
      </c>
      <c r="DK1380" s="5"/>
      <c r="DL1380" s="5"/>
      <c r="DM1380" s="5"/>
      <c r="DN1380" s="5"/>
    </row>
    <row r="1381" spans="1:118" x14ac:dyDescent="0.25">
      <c r="A1381" s="4" t="str">
        <f t="shared" si="220"/>
        <v/>
      </c>
      <c r="B1381" s="3"/>
      <c r="D1381" s="1"/>
      <c r="H1381" s="5" t="str">
        <f>IF(F1381="","",IFERROR(CONCATENATE("PEUA",VLOOKUP(ESTADO,REPORTE!AV$2:AW$33,2,0),DIDTRITO_FORM,CADER_FORM,IFERROR(INDEX(BS:BS,MATCH(DAY(F1381),BR:BR,0),1),DAY(F1381)),IFERROR(INDEX(BS:BS,MATCH(MONTH(F1381),BR:BR,0),1),MONTH(F1381)),YEAR(F1381),G1381),""))</f>
        <v/>
      </c>
      <c r="L1381" s="4"/>
      <c r="M1381" s="4"/>
      <c r="Q1381" s="5"/>
      <c r="S1381"/>
      <c r="AA1381" s="4"/>
      <c r="AU1381" s="7"/>
      <c r="BM1381" s="7"/>
      <c r="BN1381" s="75" t="str">
        <f t="shared" si="221"/>
        <v/>
      </c>
      <c r="BO1381" s="75" t="str">
        <f t="shared" si="222"/>
        <v/>
      </c>
      <c r="BT1381" s="5"/>
      <c r="BW1381" s="5"/>
      <c r="BX1381" s="5"/>
      <c r="BY1381" s="5"/>
      <c r="BZ1381" s="5"/>
      <c r="CA1381" s="5"/>
      <c r="CB1381" s="14"/>
      <c r="CC1381" s="25"/>
      <c r="DG1381" s="5" t="e">
        <f>IF(REPORTE!AH$2="si",IF(C1381=VALUE(REPORTE!C$22),IF(SUM(DG1382:DG$1993),CONCATENATE(INT(B1381),", "),INT(B1381)),""),IF(C1381=VALUE(REPORTE!C$21),IF(SUM(DG1382:DG$1993),CONCATENATE(INT(B1381),", "),INT(B1381)),""))</f>
        <v>#VALUE!</v>
      </c>
      <c r="DK1381" s="5"/>
      <c r="DL1381" s="5"/>
      <c r="DM1381" s="5"/>
      <c r="DN1381" s="5"/>
    </row>
    <row r="1382" spans="1:118" x14ac:dyDescent="0.25">
      <c r="A1382" s="4" t="str">
        <f t="shared" si="220"/>
        <v/>
      </c>
      <c r="B1382" s="3"/>
      <c r="D1382" s="1"/>
      <c r="H1382" s="5" t="str">
        <f>IF(F1382="","",IFERROR(CONCATENATE("PEUA",VLOOKUP(ESTADO,REPORTE!AV$2:AW$33,2,0),DIDTRITO_FORM,CADER_FORM,IFERROR(INDEX(BS:BS,MATCH(DAY(F1382),BR:BR,0),1),DAY(F1382)),IFERROR(INDEX(BS:BS,MATCH(MONTH(F1382),BR:BR,0),1),MONTH(F1382)),YEAR(F1382),G1382),""))</f>
        <v/>
      </c>
      <c r="L1382" s="4"/>
      <c r="M1382" s="4"/>
      <c r="Q1382" s="5"/>
      <c r="S1382"/>
      <c r="AA1382" s="4"/>
      <c r="AU1382" s="7"/>
      <c r="BM1382" s="7"/>
      <c r="BN1382" s="75" t="str">
        <f t="shared" si="221"/>
        <v/>
      </c>
      <c r="BO1382" s="75" t="str">
        <f t="shared" si="222"/>
        <v/>
      </c>
      <c r="BT1382" s="5"/>
      <c r="BW1382" s="5"/>
      <c r="BX1382" s="5"/>
      <c r="BY1382" s="5"/>
      <c r="BZ1382" s="5"/>
      <c r="CA1382" s="5"/>
      <c r="CB1382" s="14"/>
      <c r="CC1382" s="25"/>
      <c r="DG1382" s="5" t="e">
        <f>IF(REPORTE!AH$2="si",IF(C1382=VALUE(REPORTE!C$22),IF(SUM(DG1383:DG$1993),CONCATENATE(INT(B1382),", "),INT(B1382)),""),IF(C1382=VALUE(REPORTE!C$21),IF(SUM(DG1383:DG$1993),CONCATENATE(INT(B1382),", "),INT(B1382)),""))</f>
        <v>#VALUE!</v>
      </c>
      <c r="DK1382" s="5"/>
      <c r="DL1382" s="5"/>
      <c r="DM1382" s="5"/>
      <c r="DN1382" s="5"/>
    </row>
    <row r="1383" spans="1:118" x14ac:dyDescent="0.25">
      <c r="A1383" s="4" t="str">
        <f t="shared" si="220"/>
        <v/>
      </c>
      <c r="B1383" s="3"/>
      <c r="D1383" s="1"/>
      <c r="H1383" s="5" t="str">
        <f>IF(F1383="","",IFERROR(CONCATENATE("PEUA",VLOOKUP(ESTADO,REPORTE!AV$2:AW$33,2,0),DIDTRITO_FORM,CADER_FORM,IFERROR(INDEX(BS:BS,MATCH(DAY(F1383),BR:BR,0),1),DAY(F1383)),IFERROR(INDEX(BS:BS,MATCH(MONTH(F1383),BR:BR,0),1),MONTH(F1383)),YEAR(F1383),G1383),""))</f>
        <v/>
      </c>
      <c r="L1383" s="4"/>
      <c r="M1383" s="4"/>
      <c r="Q1383" s="5"/>
      <c r="S1383"/>
      <c r="AA1383" s="4"/>
      <c r="AU1383" s="7"/>
      <c r="BM1383" s="7"/>
      <c r="BN1383" s="75" t="str">
        <f t="shared" si="221"/>
        <v/>
      </c>
      <c r="BO1383" s="75" t="str">
        <f t="shared" si="222"/>
        <v/>
      </c>
      <c r="BT1383" s="5"/>
      <c r="BW1383" s="5"/>
      <c r="BX1383" s="5"/>
      <c r="BY1383" s="5"/>
      <c r="BZ1383" s="5"/>
      <c r="CA1383" s="5"/>
      <c r="CB1383" s="14"/>
      <c r="CC1383" s="25"/>
      <c r="DG1383" s="5" t="e">
        <f>IF(REPORTE!AH$2="si",IF(C1383=VALUE(REPORTE!C$22),IF(SUM(DG1384:DG$1993),CONCATENATE(INT(B1383),", "),INT(B1383)),""),IF(C1383=VALUE(REPORTE!C$21),IF(SUM(DG1384:DG$1993),CONCATENATE(INT(B1383),", "),INT(B1383)),""))</f>
        <v>#VALUE!</v>
      </c>
      <c r="DK1383" s="5"/>
      <c r="DL1383" s="5"/>
      <c r="DM1383" s="5"/>
      <c r="DN1383" s="5"/>
    </row>
    <row r="1384" spans="1:118" x14ac:dyDescent="0.25">
      <c r="A1384" s="4" t="str">
        <f t="shared" si="220"/>
        <v/>
      </c>
      <c r="B1384" s="3"/>
      <c r="D1384" s="1"/>
      <c r="H1384" s="5" t="str">
        <f>IF(F1384="","",IFERROR(CONCATENATE("PEUA",VLOOKUP(ESTADO,REPORTE!AV$2:AW$33,2,0),DIDTRITO_FORM,CADER_FORM,IFERROR(INDEX(BS:BS,MATCH(DAY(F1384),BR:BR,0),1),DAY(F1384)),IFERROR(INDEX(BS:BS,MATCH(MONTH(F1384),BR:BR,0),1),MONTH(F1384)),YEAR(F1384),G1384),""))</f>
        <v/>
      </c>
      <c r="L1384" s="4"/>
      <c r="M1384" s="4"/>
      <c r="Q1384" s="5"/>
      <c r="S1384"/>
      <c r="AA1384" s="4"/>
      <c r="AU1384" s="7"/>
      <c r="BM1384" s="7"/>
      <c r="BN1384" s="75" t="str">
        <f t="shared" si="221"/>
        <v/>
      </c>
      <c r="BO1384" s="75" t="str">
        <f t="shared" si="222"/>
        <v/>
      </c>
      <c r="BT1384" s="5"/>
      <c r="BW1384" s="5"/>
      <c r="BX1384" s="5"/>
      <c r="BY1384" s="5"/>
      <c r="BZ1384" s="5"/>
      <c r="CA1384" s="5"/>
      <c r="CB1384" s="14"/>
      <c r="CC1384" s="25"/>
      <c r="DG1384" s="5" t="e">
        <f>IF(REPORTE!AH$2="si",IF(C1384=VALUE(REPORTE!C$22),IF(SUM(DG1385:DG$1993),CONCATENATE(INT(B1384),", "),INT(B1384)),""),IF(C1384=VALUE(REPORTE!C$21),IF(SUM(DG1385:DG$1993),CONCATENATE(INT(B1384),", "),INT(B1384)),""))</f>
        <v>#VALUE!</v>
      </c>
      <c r="DK1384" s="5"/>
      <c r="DL1384" s="5"/>
      <c r="DM1384" s="5"/>
      <c r="DN1384" s="5"/>
    </row>
    <row r="1385" spans="1:118" x14ac:dyDescent="0.25">
      <c r="A1385" s="4" t="str">
        <f t="shared" si="220"/>
        <v/>
      </c>
      <c r="B1385" s="3"/>
      <c r="D1385" s="1"/>
      <c r="H1385" s="5" t="str">
        <f>IF(F1385="","",IFERROR(CONCATENATE("PEUA",VLOOKUP(ESTADO,REPORTE!AV$2:AW$33,2,0),DIDTRITO_FORM,CADER_FORM,IFERROR(INDEX(BS:BS,MATCH(DAY(F1385),BR:BR,0),1),DAY(F1385)),IFERROR(INDEX(BS:BS,MATCH(MONTH(F1385),BR:BR,0),1),MONTH(F1385)),YEAR(F1385),G1385),""))</f>
        <v/>
      </c>
      <c r="L1385" s="4"/>
      <c r="M1385" s="4"/>
      <c r="Q1385" s="5"/>
      <c r="S1385"/>
      <c r="AA1385" s="4"/>
      <c r="AU1385" s="7"/>
      <c r="BM1385" s="7"/>
      <c r="BN1385" s="75" t="str">
        <f t="shared" si="221"/>
        <v/>
      </c>
      <c r="BO1385" s="75" t="str">
        <f t="shared" si="222"/>
        <v/>
      </c>
      <c r="BT1385" s="5"/>
      <c r="BW1385" s="5"/>
      <c r="BX1385" s="5"/>
      <c r="BY1385" s="5"/>
      <c r="BZ1385" s="5"/>
      <c r="CA1385" s="5"/>
      <c r="CB1385" s="14"/>
      <c r="CC1385" s="25"/>
      <c r="DG1385" s="5" t="e">
        <f>IF(REPORTE!AH$2="si",IF(C1385=VALUE(REPORTE!C$22),IF(SUM(DG1386:DG$1993),CONCATENATE(INT(B1385),", "),INT(B1385)),""),IF(C1385=VALUE(REPORTE!C$21),IF(SUM(DG1386:DG$1993),CONCATENATE(INT(B1385),", "),INT(B1385)),""))</f>
        <v>#VALUE!</v>
      </c>
      <c r="DK1385" s="5"/>
      <c r="DL1385" s="5"/>
      <c r="DM1385" s="5"/>
      <c r="DN1385" s="5"/>
    </row>
    <row r="1386" spans="1:118" x14ac:dyDescent="0.25">
      <c r="A1386" s="4" t="str">
        <f t="shared" si="220"/>
        <v/>
      </c>
      <c r="B1386" s="3"/>
      <c r="D1386" s="1"/>
      <c r="H1386" s="5" t="str">
        <f>IF(F1386="","",IFERROR(CONCATENATE("PEUA",VLOOKUP(ESTADO,REPORTE!AV$2:AW$33,2,0),DIDTRITO_FORM,CADER_FORM,IFERROR(INDEX(BS:BS,MATCH(DAY(F1386),BR:BR,0),1),DAY(F1386)),IFERROR(INDEX(BS:BS,MATCH(MONTH(F1386),BR:BR,0),1),MONTH(F1386)),YEAR(F1386),G1386),""))</f>
        <v/>
      </c>
      <c r="L1386" s="4"/>
      <c r="M1386" s="4"/>
      <c r="Q1386" s="5"/>
      <c r="S1386"/>
      <c r="AA1386" s="4"/>
      <c r="AU1386" s="7"/>
      <c r="BM1386" s="7"/>
      <c r="BN1386" s="75" t="str">
        <f t="shared" si="221"/>
        <v/>
      </c>
      <c r="BO1386" s="75" t="str">
        <f t="shared" si="222"/>
        <v/>
      </c>
      <c r="BT1386" s="5"/>
      <c r="BW1386" s="5"/>
      <c r="BX1386" s="5"/>
      <c r="BY1386" s="5"/>
      <c r="BZ1386" s="5"/>
      <c r="CA1386" s="5"/>
      <c r="CB1386" s="14"/>
      <c r="CC1386" s="25"/>
      <c r="DG1386" s="5" t="e">
        <f>IF(REPORTE!AH$2="si",IF(C1386=VALUE(REPORTE!C$22),IF(SUM(DG1387:DG$1993),CONCATENATE(INT(B1386),", "),INT(B1386)),""),IF(C1386=VALUE(REPORTE!C$21),IF(SUM(DG1387:DG$1993),CONCATENATE(INT(B1386),", "),INT(B1386)),""))</f>
        <v>#VALUE!</v>
      </c>
      <c r="DK1386" s="5"/>
      <c r="DL1386" s="5"/>
      <c r="DM1386" s="5"/>
      <c r="DN1386" s="5"/>
    </row>
    <row r="1387" spans="1:118" x14ac:dyDescent="0.25">
      <c r="A1387" s="4" t="str">
        <f t="shared" si="220"/>
        <v/>
      </c>
      <c r="B1387" s="3"/>
      <c r="D1387" s="1"/>
      <c r="H1387" s="5" t="str">
        <f>IF(F1387="","",IFERROR(CONCATENATE("PEUA",VLOOKUP(ESTADO,REPORTE!AV$2:AW$33,2,0),DIDTRITO_FORM,CADER_FORM,IFERROR(INDEX(BS:BS,MATCH(DAY(F1387),BR:BR,0),1),DAY(F1387)),IFERROR(INDEX(BS:BS,MATCH(MONTH(F1387),BR:BR,0),1),MONTH(F1387)),YEAR(F1387),G1387),""))</f>
        <v/>
      </c>
      <c r="L1387" s="4"/>
      <c r="M1387" s="4"/>
      <c r="Q1387" s="5"/>
      <c r="S1387"/>
      <c r="AA1387" s="4"/>
      <c r="AU1387" s="7"/>
      <c r="BM1387" s="7"/>
      <c r="BN1387" s="75" t="str">
        <f t="shared" si="221"/>
        <v/>
      </c>
      <c r="BO1387" s="75" t="str">
        <f t="shared" si="222"/>
        <v/>
      </c>
      <c r="BT1387" s="5"/>
      <c r="BW1387" s="5"/>
      <c r="BX1387" s="5"/>
      <c r="BY1387" s="5"/>
      <c r="BZ1387" s="5"/>
      <c r="CA1387" s="5"/>
      <c r="CB1387" s="14"/>
      <c r="CC1387" s="25"/>
      <c r="DG1387" s="5" t="e">
        <f>IF(REPORTE!AH$2="si",IF(C1387=VALUE(REPORTE!C$22),IF(SUM(DG1388:DG$1993),CONCATENATE(INT(B1387),", "),INT(B1387)),""),IF(C1387=VALUE(REPORTE!C$21),IF(SUM(DG1388:DG$1993),CONCATENATE(INT(B1387),", "),INT(B1387)),""))</f>
        <v>#VALUE!</v>
      </c>
      <c r="DK1387" s="5"/>
      <c r="DL1387" s="5"/>
      <c r="DM1387" s="5"/>
      <c r="DN1387" s="5"/>
    </row>
    <row r="1388" spans="1:118" x14ac:dyDescent="0.25">
      <c r="A1388" s="4" t="str">
        <f t="shared" si="220"/>
        <v/>
      </c>
      <c r="B1388" s="3"/>
      <c r="D1388" s="1"/>
      <c r="H1388" s="5" t="str">
        <f>IF(F1388="","",IFERROR(CONCATENATE("PEUA",VLOOKUP(ESTADO,REPORTE!AV$2:AW$33,2,0),DIDTRITO_FORM,CADER_FORM,IFERROR(INDEX(BS:BS,MATCH(DAY(F1388),BR:BR,0),1),DAY(F1388)),IFERROR(INDEX(BS:BS,MATCH(MONTH(F1388),BR:BR,0),1),MONTH(F1388)),YEAR(F1388),G1388),""))</f>
        <v/>
      </c>
      <c r="L1388" s="4"/>
      <c r="M1388" s="4"/>
      <c r="Q1388" s="5"/>
      <c r="S1388"/>
      <c r="AA1388" s="4"/>
      <c r="AU1388" s="7"/>
      <c r="BM1388" s="7"/>
      <c r="BN1388" s="75" t="str">
        <f t="shared" si="221"/>
        <v/>
      </c>
      <c r="BO1388" s="75" t="str">
        <f t="shared" si="222"/>
        <v/>
      </c>
      <c r="BT1388" s="5"/>
      <c r="BW1388" s="5"/>
      <c r="BX1388" s="5"/>
      <c r="BY1388" s="5"/>
      <c r="BZ1388" s="5"/>
      <c r="CA1388" s="5"/>
      <c r="CB1388" s="14"/>
      <c r="CC1388" s="25"/>
      <c r="DG1388" s="5" t="e">
        <f>IF(REPORTE!AH$2="si",IF(C1388=VALUE(REPORTE!C$22),IF(SUM(DG1389:DG$1993),CONCATENATE(INT(B1388),", "),INT(B1388)),""),IF(C1388=VALUE(REPORTE!C$21),IF(SUM(DG1389:DG$1993),CONCATENATE(INT(B1388),", "),INT(B1388)),""))</f>
        <v>#VALUE!</v>
      </c>
      <c r="DH1388" s="5" t="e">
        <f>CONCATENATE(DG1388,DG1389,DG1390,DG1391,DG1392,DG1393,DG1394,DG1395,DG1396,DG1397,DG1398,DG1399,DG1400,DG1401,DG1402,DG1403,DG1404,DG1405,DG1406,DG1407,DG1408,DG1409,DG1410,DG1411,DG1412,DG1413,DG1414,DG1415,DG1416,DG1417,DG1418,DG1419,DG1420,DG1421,DG1422,DG1423,DG1424,DG1425,DG1426,DG1427,DG1428,DG1429)</f>
        <v>#VALUE!</v>
      </c>
      <c r="DK1388" s="5"/>
      <c r="DL1388" s="5"/>
      <c r="DM1388" s="5"/>
      <c r="DN1388" s="5"/>
    </row>
    <row r="1389" spans="1:118" x14ac:dyDescent="0.25">
      <c r="A1389" s="4" t="str">
        <f t="shared" si="220"/>
        <v/>
      </c>
      <c r="B1389" s="3"/>
      <c r="D1389" s="1"/>
      <c r="H1389" s="5" t="str">
        <f>IF(F1389="","",IFERROR(CONCATENATE("PEUA",VLOOKUP(ESTADO,REPORTE!AV$2:AW$33,2,0),DIDTRITO_FORM,CADER_FORM,IFERROR(INDEX(BS:BS,MATCH(DAY(F1389),BR:BR,0),1),DAY(F1389)),IFERROR(INDEX(BS:BS,MATCH(MONTH(F1389),BR:BR,0),1),MONTH(F1389)),YEAR(F1389),G1389),""))</f>
        <v/>
      </c>
      <c r="L1389" s="4"/>
      <c r="M1389" s="4"/>
      <c r="Q1389" s="5"/>
      <c r="S1389"/>
      <c r="AA1389" s="4"/>
      <c r="AU1389" s="7"/>
      <c r="BM1389" s="7"/>
      <c r="BN1389" s="75" t="str">
        <f t="shared" si="221"/>
        <v/>
      </c>
      <c r="BO1389" s="75" t="str">
        <f t="shared" si="222"/>
        <v/>
      </c>
      <c r="BT1389" s="5"/>
      <c r="BW1389" s="5"/>
      <c r="BX1389" s="5"/>
      <c r="BY1389" s="5"/>
      <c r="BZ1389" s="5"/>
      <c r="CA1389" s="5"/>
      <c r="CB1389" s="14"/>
      <c r="CC1389" s="25"/>
      <c r="DG1389" s="5" t="e">
        <f>IF(REPORTE!AH$2="si",IF(C1389=VALUE(REPORTE!C$22),IF(SUM(DG1390:DG$1993),CONCATENATE(INT(B1389),", "),INT(B1389)),""),IF(C1389=VALUE(REPORTE!C$21),IF(SUM(DG1390:DG$1993),CONCATENATE(INT(B1389),", "),INT(B1389)),""))</f>
        <v>#VALUE!</v>
      </c>
      <c r="DK1389" s="5"/>
      <c r="DL1389" s="5"/>
      <c r="DM1389" s="5"/>
      <c r="DN1389" s="5"/>
    </row>
    <row r="1390" spans="1:118" x14ac:dyDescent="0.25">
      <c r="A1390" s="4" t="str">
        <f t="shared" si="220"/>
        <v/>
      </c>
      <c r="B1390" s="3"/>
      <c r="D1390" s="1"/>
      <c r="H1390" s="5" t="str">
        <f>IF(F1390="","",IFERROR(CONCATENATE("PEUA",VLOOKUP(ESTADO,REPORTE!AV$2:AW$33,2,0),DIDTRITO_FORM,CADER_FORM,IFERROR(INDEX(BS:BS,MATCH(DAY(F1390),BR:BR,0),1),DAY(F1390)),IFERROR(INDEX(BS:BS,MATCH(MONTH(F1390),BR:BR,0),1),MONTH(F1390)),YEAR(F1390),G1390),""))</f>
        <v/>
      </c>
      <c r="L1390" s="4"/>
      <c r="M1390" s="4"/>
      <c r="Q1390" s="5"/>
      <c r="S1390"/>
      <c r="AA1390" s="4"/>
      <c r="AU1390" s="7"/>
      <c r="BM1390" s="7"/>
      <c r="BN1390" s="75" t="str">
        <f t="shared" si="221"/>
        <v/>
      </c>
      <c r="BO1390" s="75" t="str">
        <f t="shared" si="222"/>
        <v/>
      </c>
      <c r="BT1390" s="5"/>
      <c r="BW1390" s="5"/>
      <c r="BX1390" s="5"/>
      <c r="BY1390" s="5"/>
      <c r="BZ1390" s="5"/>
      <c r="CA1390" s="5"/>
      <c r="CB1390" s="14"/>
      <c r="CC1390" s="25"/>
      <c r="DG1390" s="5" t="e">
        <f>IF(REPORTE!AH$2="si",IF(C1390=VALUE(REPORTE!C$22),IF(SUM(DG1391:DG$1993),CONCATENATE(INT(B1390),", "),INT(B1390)),""),IF(C1390=VALUE(REPORTE!C$21),IF(SUM(DG1391:DG$1993),CONCATENATE(INT(B1390),", "),INT(B1390)),""))</f>
        <v>#VALUE!</v>
      </c>
      <c r="DK1390" s="5"/>
      <c r="DL1390" s="5"/>
      <c r="DM1390" s="5"/>
      <c r="DN1390" s="5"/>
    </row>
    <row r="1391" spans="1:118" x14ac:dyDescent="0.25">
      <c r="A1391" s="4" t="str">
        <f t="shared" si="220"/>
        <v/>
      </c>
      <c r="B1391" s="3"/>
      <c r="D1391" s="1"/>
      <c r="H1391" s="5" t="str">
        <f>IF(F1391="","",IFERROR(CONCATENATE("PEUA",VLOOKUP(ESTADO,REPORTE!AV$2:AW$33,2,0),DIDTRITO_FORM,CADER_FORM,IFERROR(INDEX(BS:BS,MATCH(DAY(F1391),BR:BR,0),1),DAY(F1391)),IFERROR(INDEX(BS:BS,MATCH(MONTH(F1391),BR:BR,0),1),MONTH(F1391)),YEAR(F1391),G1391),""))</f>
        <v/>
      </c>
      <c r="L1391" s="4"/>
      <c r="M1391" s="4"/>
      <c r="Q1391" s="5"/>
      <c r="S1391"/>
      <c r="AA1391" s="4"/>
      <c r="AU1391" s="7"/>
      <c r="BM1391" s="7"/>
      <c r="BN1391" s="75" t="str">
        <f t="shared" si="221"/>
        <v/>
      </c>
      <c r="BO1391" s="75" t="str">
        <f t="shared" si="222"/>
        <v/>
      </c>
      <c r="BT1391" s="5"/>
      <c r="BW1391" s="5"/>
      <c r="BX1391" s="5"/>
      <c r="BY1391" s="5"/>
      <c r="BZ1391" s="5"/>
      <c r="CA1391" s="5"/>
      <c r="CB1391" s="14"/>
      <c r="CC1391" s="25"/>
      <c r="DG1391" s="5" t="e">
        <f>IF(REPORTE!AH$2="si",IF(C1391=VALUE(REPORTE!C$22),IF(SUM(DG1392:DG$1993),CONCATENATE(INT(B1391),", "),INT(B1391)),""),IF(C1391=VALUE(REPORTE!C$21),IF(SUM(DG1392:DG$1993),CONCATENATE(INT(B1391),", "),INT(B1391)),""))</f>
        <v>#VALUE!</v>
      </c>
      <c r="DK1391" s="5"/>
      <c r="DL1391" s="5"/>
      <c r="DM1391" s="5"/>
      <c r="DN1391" s="5"/>
    </row>
    <row r="1392" spans="1:118" x14ac:dyDescent="0.25">
      <c r="A1392" s="4" t="str">
        <f t="shared" si="220"/>
        <v/>
      </c>
      <c r="B1392" s="3"/>
      <c r="D1392" s="1"/>
      <c r="H1392" s="5" t="str">
        <f>IF(F1392="","",IFERROR(CONCATENATE("PEUA",VLOOKUP(ESTADO,REPORTE!AV$2:AW$33,2,0),DIDTRITO_FORM,CADER_FORM,IFERROR(INDEX(BS:BS,MATCH(DAY(F1392),BR:BR,0),1),DAY(F1392)),IFERROR(INDEX(BS:BS,MATCH(MONTH(F1392),BR:BR,0),1),MONTH(F1392)),YEAR(F1392),G1392),""))</f>
        <v/>
      </c>
      <c r="L1392" s="4"/>
      <c r="M1392" s="4"/>
      <c r="Q1392" s="5"/>
      <c r="S1392"/>
      <c r="AA1392" s="4"/>
      <c r="AU1392" s="7"/>
      <c r="BM1392" s="7"/>
      <c r="BN1392" s="75" t="str">
        <f t="shared" si="221"/>
        <v/>
      </c>
      <c r="BO1392" s="75" t="str">
        <f t="shared" si="222"/>
        <v/>
      </c>
      <c r="BT1392" s="5"/>
      <c r="BW1392" s="5"/>
      <c r="BX1392" s="5"/>
      <c r="BY1392" s="5"/>
      <c r="BZ1392" s="5"/>
      <c r="CA1392" s="5"/>
      <c r="CB1392" s="14"/>
      <c r="CC1392" s="25"/>
      <c r="DG1392" s="5" t="e">
        <f>IF(REPORTE!AH$2="si",IF(C1392=VALUE(REPORTE!C$22),IF(SUM(DG1393:DG$1993),CONCATENATE(INT(B1392),", "),INT(B1392)),""),IF(C1392=VALUE(REPORTE!C$21),IF(SUM(DG1393:DG$1993),CONCATENATE(INT(B1392),", "),INT(B1392)),""))</f>
        <v>#VALUE!</v>
      </c>
      <c r="DK1392" s="5"/>
      <c r="DL1392" s="5"/>
      <c r="DM1392" s="5"/>
      <c r="DN1392" s="5"/>
    </row>
    <row r="1393" spans="1:118" x14ac:dyDescent="0.25">
      <c r="A1393" s="4" t="str">
        <f t="shared" si="220"/>
        <v/>
      </c>
      <c r="B1393" s="3"/>
      <c r="D1393" s="1"/>
      <c r="H1393" s="5" t="str">
        <f>IF(F1393="","",IFERROR(CONCATENATE("PEUA",VLOOKUP(ESTADO,REPORTE!AV$2:AW$33,2,0),DIDTRITO_FORM,CADER_FORM,IFERROR(INDEX(BS:BS,MATCH(DAY(F1393),BR:BR,0),1),DAY(F1393)),IFERROR(INDEX(BS:BS,MATCH(MONTH(F1393),BR:BR,0),1),MONTH(F1393)),YEAR(F1393),G1393),""))</f>
        <v/>
      </c>
      <c r="L1393" s="4"/>
      <c r="M1393" s="4"/>
      <c r="Q1393" s="5"/>
      <c r="S1393"/>
      <c r="AA1393" s="4"/>
      <c r="AU1393" s="7"/>
      <c r="BM1393" s="7"/>
      <c r="BN1393" s="75" t="str">
        <f t="shared" si="221"/>
        <v/>
      </c>
      <c r="BO1393" s="75" t="str">
        <f t="shared" si="222"/>
        <v/>
      </c>
      <c r="BT1393" s="5"/>
      <c r="BW1393" s="5"/>
      <c r="BX1393" s="5"/>
      <c r="BY1393" s="5"/>
      <c r="BZ1393" s="5"/>
      <c r="CA1393" s="5"/>
      <c r="CB1393" s="14"/>
      <c r="CC1393" s="25"/>
      <c r="DG1393" s="5" t="e">
        <f>IF(REPORTE!AH$2="si",IF(C1393=VALUE(REPORTE!C$22),IF(SUM(DG1394:DG$1993),CONCATENATE(INT(B1393),", "),INT(B1393)),""),IF(C1393=VALUE(REPORTE!C$21),IF(SUM(DG1394:DG$1993),CONCATENATE(INT(B1393),", "),INT(B1393)),""))</f>
        <v>#VALUE!</v>
      </c>
      <c r="DK1393" s="5"/>
      <c r="DL1393" s="5"/>
      <c r="DM1393" s="5"/>
      <c r="DN1393" s="5"/>
    </row>
    <row r="1394" spans="1:118" x14ac:dyDescent="0.25">
      <c r="A1394" s="4" t="str">
        <f t="shared" si="220"/>
        <v/>
      </c>
      <c r="B1394" s="3"/>
      <c r="D1394" s="1"/>
      <c r="H1394" s="5" t="str">
        <f>IF(F1394="","",IFERROR(CONCATENATE("PEUA",VLOOKUP(ESTADO,REPORTE!AV$2:AW$33,2,0),DIDTRITO_FORM,CADER_FORM,IFERROR(INDEX(BS:BS,MATCH(DAY(F1394),BR:BR,0),1),DAY(F1394)),IFERROR(INDEX(BS:BS,MATCH(MONTH(F1394),BR:BR,0),1),MONTH(F1394)),YEAR(F1394),G1394),""))</f>
        <v/>
      </c>
      <c r="L1394" s="4"/>
      <c r="M1394" s="4"/>
      <c r="Q1394" s="5"/>
      <c r="S1394"/>
      <c r="AA1394" s="4"/>
      <c r="AU1394" s="7"/>
      <c r="BM1394" s="7"/>
      <c r="BN1394" s="75" t="str">
        <f t="shared" si="221"/>
        <v/>
      </c>
      <c r="BO1394" s="75" t="str">
        <f t="shared" si="222"/>
        <v/>
      </c>
      <c r="BT1394" s="5"/>
      <c r="BW1394" s="5"/>
      <c r="BX1394" s="5"/>
      <c r="BY1394" s="5"/>
      <c r="BZ1394" s="5"/>
      <c r="CA1394" s="5"/>
      <c r="CB1394" s="14"/>
      <c r="CC1394" s="25"/>
      <c r="DG1394" s="5" t="e">
        <f>IF(REPORTE!AH$2="si",IF(C1394=VALUE(REPORTE!C$22),IF(SUM(DG1395:DG$1993),CONCATENATE(INT(B1394),", "),INT(B1394)),""),IF(C1394=VALUE(REPORTE!C$21),IF(SUM(DG1395:DG$1993),CONCATENATE(INT(B1394),", "),INT(B1394)),""))</f>
        <v>#VALUE!</v>
      </c>
      <c r="DK1394" s="5"/>
      <c r="DL1394" s="5"/>
      <c r="DM1394" s="5"/>
      <c r="DN1394" s="5"/>
    </row>
    <row r="1395" spans="1:118" x14ac:dyDescent="0.25">
      <c r="A1395" s="4" t="str">
        <f t="shared" si="220"/>
        <v/>
      </c>
      <c r="B1395" s="3"/>
      <c r="D1395" s="1"/>
      <c r="H1395" s="5" t="str">
        <f>IF(F1395="","",IFERROR(CONCATENATE("PEUA",VLOOKUP(ESTADO,REPORTE!AV$2:AW$33,2,0),DIDTRITO_FORM,CADER_FORM,IFERROR(INDEX(BS:BS,MATCH(DAY(F1395),BR:BR,0),1),DAY(F1395)),IFERROR(INDEX(BS:BS,MATCH(MONTH(F1395),BR:BR,0),1),MONTH(F1395)),YEAR(F1395),G1395),""))</f>
        <v/>
      </c>
      <c r="L1395" s="4"/>
      <c r="M1395" s="4"/>
      <c r="Q1395" s="5"/>
      <c r="S1395"/>
      <c r="AA1395" s="4"/>
      <c r="AU1395" s="7"/>
      <c r="BM1395" s="7"/>
      <c r="BN1395" s="75" t="str">
        <f t="shared" si="221"/>
        <v/>
      </c>
      <c r="BO1395" s="75" t="str">
        <f t="shared" si="222"/>
        <v/>
      </c>
      <c r="BT1395" s="5"/>
      <c r="BW1395" s="5"/>
      <c r="BX1395" s="5"/>
      <c r="BY1395" s="5"/>
      <c r="BZ1395" s="5"/>
      <c r="CA1395" s="5"/>
      <c r="CB1395" s="14"/>
      <c r="CC1395" s="25"/>
      <c r="DG1395" s="5" t="e">
        <f>IF(REPORTE!AH$2="si",IF(C1395=VALUE(REPORTE!C$22),IF(SUM(DG1396:DG$1993),CONCATENATE(INT(B1395),", "),INT(B1395)),""),IF(C1395=VALUE(REPORTE!C$21),IF(SUM(DG1396:DG$1993),CONCATENATE(INT(B1395),", "),INT(B1395)),""))</f>
        <v>#VALUE!</v>
      </c>
      <c r="DK1395" s="5"/>
      <c r="DL1395" s="5"/>
      <c r="DM1395" s="5"/>
      <c r="DN1395" s="5"/>
    </row>
    <row r="1396" spans="1:118" x14ac:dyDescent="0.25">
      <c r="A1396" s="4" t="str">
        <f t="shared" si="220"/>
        <v/>
      </c>
      <c r="B1396" s="3"/>
      <c r="D1396" s="1"/>
      <c r="H1396" s="5" t="str">
        <f>IF(F1396="","",IFERROR(CONCATENATE("PEUA",VLOOKUP(ESTADO,REPORTE!AV$2:AW$33,2,0),DIDTRITO_FORM,CADER_FORM,IFERROR(INDEX(BS:BS,MATCH(DAY(F1396),BR:BR,0),1),DAY(F1396)),IFERROR(INDEX(BS:BS,MATCH(MONTH(F1396),BR:BR,0),1),MONTH(F1396)),YEAR(F1396),G1396),""))</f>
        <v/>
      </c>
      <c r="L1396" s="4"/>
      <c r="M1396" s="4"/>
      <c r="Q1396" s="5"/>
      <c r="S1396"/>
      <c r="AA1396" s="4"/>
      <c r="AU1396" s="7"/>
      <c r="BM1396" s="7"/>
      <c r="BN1396" s="75" t="str">
        <f t="shared" si="221"/>
        <v/>
      </c>
      <c r="BO1396" s="75" t="str">
        <f t="shared" si="222"/>
        <v/>
      </c>
      <c r="BT1396" s="5"/>
      <c r="BW1396" s="5"/>
      <c r="BX1396" s="5"/>
      <c r="BY1396" s="5"/>
      <c r="BZ1396" s="5"/>
      <c r="CA1396" s="5"/>
      <c r="CB1396" s="14"/>
      <c r="CC1396" s="25"/>
      <c r="DG1396" s="5" t="e">
        <f>IF(REPORTE!AH$2="si",IF(C1396=VALUE(REPORTE!C$22),IF(SUM(DG1397:DG$1993),CONCATENATE(INT(B1396),", "),INT(B1396)),""),IF(C1396=VALUE(REPORTE!C$21),IF(SUM(DG1397:DG$1993),CONCATENATE(INT(B1396),", "),INT(B1396)),""))</f>
        <v>#VALUE!</v>
      </c>
      <c r="DK1396" s="5"/>
      <c r="DL1396" s="5"/>
      <c r="DM1396" s="5"/>
      <c r="DN1396" s="5"/>
    </row>
    <row r="1397" spans="1:118" x14ac:dyDescent="0.25">
      <c r="A1397" s="4" t="str">
        <f t="shared" si="220"/>
        <v/>
      </c>
      <c r="B1397" s="3"/>
      <c r="D1397" s="1"/>
      <c r="H1397" s="5" t="str">
        <f>IF(F1397="","",IFERROR(CONCATENATE("PEUA",VLOOKUP(ESTADO,REPORTE!AV$2:AW$33,2,0),DIDTRITO_FORM,CADER_FORM,IFERROR(INDEX(BS:BS,MATCH(DAY(F1397),BR:BR,0),1),DAY(F1397)),IFERROR(INDEX(BS:BS,MATCH(MONTH(F1397),BR:BR,0),1),MONTH(F1397)),YEAR(F1397),G1397),""))</f>
        <v/>
      </c>
      <c r="L1397" s="4"/>
      <c r="M1397" s="4"/>
      <c r="Q1397" s="5"/>
      <c r="S1397"/>
      <c r="AA1397" s="4"/>
      <c r="AU1397" s="7"/>
      <c r="BM1397" s="7"/>
      <c r="BN1397" s="75" t="str">
        <f t="shared" si="221"/>
        <v/>
      </c>
      <c r="BO1397" s="75" t="str">
        <f t="shared" si="222"/>
        <v/>
      </c>
      <c r="BT1397" s="5"/>
      <c r="BW1397" s="5"/>
      <c r="BX1397" s="5"/>
      <c r="BY1397" s="5"/>
      <c r="BZ1397" s="5"/>
      <c r="CA1397" s="5"/>
      <c r="CB1397" s="14"/>
      <c r="CC1397" s="25"/>
      <c r="DG1397" s="5" t="e">
        <f>IF(REPORTE!AH$2="si",IF(C1397=VALUE(REPORTE!C$22),IF(SUM(DG1398:DG$1993),CONCATENATE(INT(B1397),", "),INT(B1397)),""),IF(C1397=VALUE(REPORTE!C$21),IF(SUM(DG1398:DG$1993),CONCATENATE(INT(B1397),", "),INT(B1397)),""))</f>
        <v>#VALUE!</v>
      </c>
      <c r="DK1397" s="5"/>
      <c r="DL1397" s="5"/>
      <c r="DM1397" s="5"/>
      <c r="DN1397" s="5"/>
    </row>
    <row r="1398" spans="1:118" x14ac:dyDescent="0.25">
      <c r="A1398" s="4" t="str">
        <f t="shared" si="220"/>
        <v/>
      </c>
      <c r="B1398" s="3"/>
      <c r="D1398" s="1"/>
      <c r="H1398" s="5" t="str">
        <f>IF(F1398="","",IFERROR(CONCATENATE("PEUA",VLOOKUP(ESTADO,REPORTE!AV$2:AW$33,2,0),DIDTRITO_FORM,CADER_FORM,IFERROR(INDEX(BS:BS,MATCH(DAY(F1398),BR:BR,0),1),DAY(F1398)),IFERROR(INDEX(BS:BS,MATCH(MONTH(F1398),BR:BR,0),1),MONTH(F1398)),YEAR(F1398),G1398),""))</f>
        <v/>
      </c>
      <c r="L1398" s="4"/>
      <c r="M1398" s="4"/>
      <c r="Q1398" s="5"/>
      <c r="S1398"/>
      <c r="AA1398" s="4"/>
      <c r="AU1398" s="7"/>
      <c r="BM1398" s="7"/>
      <c r="BN1398" s="75" t="str">
        <f t="shared" si="221"/>
        <v/>
      </c>
      <c r="BO1398" s="75" t="str">
        <f t="shared" si="222"/>
        <v/>
      </c>
      <c r="BT1398" s="5"/>
      <c r="BW1398" s="5"/>
      <c r="BX1398" s="5"/>
      <c r="BY1398" s="5"/>
      <c r="BZ1398" s="5"/>
      <c r="CA1398" s="5"/>
      <c r="CB1398" s="14"/>
      <c r="CC1398" s="25"/>
      <c r="DG1398" s="5" t="e">
        <f>IF(REPORTE!AH$2="si",IF(C1398=VALUE(REPORTE!C$22),IF(SUM(DG1399:DG$1993),CONCATENATE(INT(B1398),", "),INT(B1398)),""),IF(C1398=VALUE(REPORTE!C$21),IF(SUM(DG1399:DG$1993),CONCATENATE(INT(B1398),", "),INT(B1398)),""))</f>
        <v>#VALUE!</v>
      </c>
      <c r="DK1398" s="5"/>
      <c r="DL1398" s="5"/>
      <c r="DM1398" s="5"/>
      <c r="DN1398" s="5"/>
    </row>
    <row r="1399" spans="1:118" x14ac:dyDescent="0.25">
      <c r="A1399" s="4" t="str">
        <f t="shared" si="220"/>
        <v/>
      </c>
      <c r="B1399" s="3"/>
      <c r="D1399" s="1"/>
      <c r="H1399" s="5" t="str">
        <f>IF(F1399="","",IFERROR(CONCATENATE("PEUA",VLOOKUP(ESTADO,REPORTE!AV$2:AW$33,2,0),DIDTRITO_FORM,CADER_FORM,IFERROR(INDEX(BS:BS,MATCH(DAY(F1399),BR:BR,0),1),DAY(F1399)),IFERROR(INDEX(BS:BS,MATCH(MONTH(F1399),BR:BR,0),1),MONTH(F1399)),YEAR(F1399),G1399),""))</f>
        <v/>
      </c>
      <c r="L1399" s="4"/>
      <c r="M1399" s="4"/>
      <c r="Q1399" s="5"/>
      <c r="S1399"/>
      <c r="AA1399" s="4"/>
      <c r="AU1399" s="7"/>
      <c r="BM1399" s="7"/>
      <c r="BN1399" s="75" t="str">
        <f t="shared" si="221"/>
        <v/>
      </c>
      <c r="BO1399" s="75" t="str">
        <f t="shared" si="222"/>
        <v/>
      </c>
      <c r="BT1399" s="5"/>
      <c r="BW1399" s="5"/>
      <c r="BX1399" s="5"/>
      <c r="BY1399" s="5"/>
      <c r="BZ1399" s="5"/>
      <c r="CA1399" s="5"/>
      <c r="CB1399" s="14"/>
      <c r="CC1399" s="25"/>
      <c r="DG1399" s="5" t="e">
        <f>IF(REPORTE!AH$2="si",IF(C1399=VALUE(REPORTE!C$22),IF(SUM(DG1400:DG$1993),CONCATENATE(INT(B1399),", "),INT(B1399)),""),IF(C1399=VALUE(REPORTE!C$21),IF(SUM(DG1400:DG$1993),CONCATENATE(INT(B1399),", "),INT(B1399)),""))</f>
        <v>#VALUE!</v>
      </c>
      <c r="DK1399" s="5"/>
      <c r="DL1399" s="5"/>
      <c r="DM1399" s="5"/>
      <c r="DN1399" s="5"/>
    </row>
    <row r="1400" spans="1:118" x14ac:dyDescent="0.25">
      <c r="A1400" s="4" t="str">
        <f t="shared" si="220"/>
        <v/>
      </c>
      <c r="B1400" s="3"/>
      <c r="D1400" s="1"/>
      <c r="H1400" s="5" t="str">
        <f>IF(F1400="","",IFERROR(CONCATENATE("PEUA",VLOOKUP(ESTADO,REPORTE!AV$2:AW$33,2,0),DIDTRITO_FORM,CADER_FORM,IFERROR(INDEX(BS:BS,MATCH(DAY(F1400),BR:BR,0),1),DAY(F1400)),IFERROR(INDEX(BS:BS,MATCH(MONTH(F1400),BR:BR,0),1),MONTH(F1400)),YEAR(F1400),G1400),""))</f>
        <v/>
      </c>
      <c r="L1400" s="4"/>
      <c r="M1400" s="4"/>
      <c r="Q1400" s="5"/>
      <c r="S1400"/>
      <c r="AA1400" s="4"/>
      <c r="AU1400" s="7"/>
      <c r="BM1400" s="7"/>
      <c r="BN1400" s="75" t="str">
        <f t="shared" si="221"/>
        <v/>
      </c>
      <c r="BO1400" s="75" t="str">
        <f t="shared" si="222"/>
        <v/>
      </c>
      <c r="BT1400" s="5"/>
      <c r="BW1400" s="5"/>
      <c r="BX1400" s="5"/>
      <c r="BY1400" s="5"/>
      <c r="BZ1400" s="5"/>
      <c r="CA1400" s="5"/>
      <c r="CB1400" s="14"/>
      <c r="CC1400" s="25"/>
      <c r="DG1400" s="5" t="e">
        <f>IF(REPORTE!AH$2="si",IF(C1400=VALUE(REPORTE!C$22),IF(SUM(DG1401:DG$1993),CONCATENATE(INT(B1400),", "),INT(B1400)),""),IF(C1400=VALUE(REPORTE!C$21),IF(SUM(DG1401:DG$1993),CONCATENATE(INT(B1400),", "),INT(B1400)),""))</f>
        <v>#VALUE!</v>
      </c>
      <c r="DK1400" s="5"/>
      <c r="DL1400" s="5"/>
      <c r="DM1400" s="5"/>
      <c r="DN1400" s="5"/>
    </row>
    <row r="1401" spans="1:118" x14ac:dyDescent="0.25">
      <c r="A1401" s="4" t="str">
        <f t="shared" si="220"/>
        <v/>
      </c>
      <c r="B1401" s="3"/>
      <c r="D1401" s="1"/>
      <c r="H1401" s="5" t="str">
        <f>IF(F1401="","",IFERROR(CONCATENATE("PEUA",VLOOKUP(ESTADO,REPORTE!AV$2:AW$33,2,0),DIDTRITO_FORM,CADER_FORM,IFERROR(INDEX(BS:BS,MATCH(DAY(F1401),BR:BR,0),1),DAY(F1401)),IFERROR(INDEX(BS:BS,MATCH(MONTH(F1401),BR:BR,0),1),MONTH(F1401)),YEAR(F1401),G1401),""))</f>
        <v/>
      </c>
      <c r="L1401" s="4"/>
      <c r="M1401" s="4"/>
      <c r="Q1401" s="5"/>
      <c r="S1401"/>
      <c r="AA1401" s="4"/>
      <c r="AU1401" s="7"/>
      <c r="BM1401" s="7"/>
      <c r="BN1401" s="75" t="str">
        <f t="shared" si="221"/>
        <v/>
      </c>
      <c r="BO1401" s="75" t="str">
        <f t="shared" si="222"/>
        <v/>
      </c>
      <c r="BT1401" s="5"/>
      <c r="BW1401" s="5"/>
      <c r="BX1401" s="5"/>
      <c r="BY1401" s="5"/>
      <c r="BZ1401" s="5"/>
      <c r="CA1401" s="5"/>
      <c r="CB1401" s="14"/>
      <c r="CC1401" s="25"/>
      <c r="DG1401" s="5" t="e">
        <f>IF(REPORTE!AH$2="si",IF(C1401=VALUE(REPORTE!C$22),IF(SUM(DG1402:DG$1993),CONCATENATE(INT(B1401),", "),INT(B1401)),""),IF(C1401=VALUE(REPORTE!C$21),IF(SUM(DG1402:DG$1993),CONCATENATE(INT(B1401),", "),INT(B1401)),""))</f>
        <v>#VALUE!</v>
      </c>
      <c r="DK1401" s="5"/>
      <c r="DL1401" s="5"/>
      <c r="DM1401" s="5"/>
      <c r="DN1401" s="5"/>
    </row>
    <row r="1402" spans="1:118" x14ac:dyDescent="0.25">
      <c r="A1402" s="4" t="str">
        <f t="shared" si="220"/>
        <v/>
      </c>
      <c r="B1402" s="3"/>
      <c r="D1402" s="1"/>
      <c r="H1402" s="5" t="str">
        <f>IF(F1402="","",IFERROR(CONCATENATE("PEUA",VLOOKUP(ESTADO,REPORTE!AV$2:AW$33,2,0),DIDTRITO_FORM,CADER_FORM,IFERROR(INDEX(BS:BS,MATCH(DAY(F1402),BR:BR,0),1),DAY(F1402)),IFERROR(INDEX(BS:BS,MATCH(MONTH(F1402),BR:BR,0),1),MONTH(F1402)),YEAR(F1402),G1402),""))</f>
        <v/>
      </c>
      <c r="L1402" s="4"/>
      <c r="M1402" s="4"/>
      <c r="Q1402" s="5"/>
      <c r="S1402"/>
      <c r="AA1402" s="4"/>
      <c r="AU1402" s="7"/>
      <c r="BM1402" s="7"/>
      <c r="BN1402" s="75" t="str">
        <f t="shared" si="221"/>
        <v/>
      </c>
      <c r="BO1402" s="75" t="str">
        <f t="shared" si="222"/>
        <v/>
      </c>
      <c r="BT1402" s="5"/>
      <c r="BW1402" s="5"/>
      <c r="BX1402" s="5"/>
      <c r="BY1402" s="5"/>
      <c r="BZ1402" s="5"/>
      <c r="CA1402" s="5"/>
      <c r="CB1402" s="14"/>
      <c r="CC1402" s="25"/>
      <c r="DG1402" s="5" t="e">
        <f>IF(REPORTE!AH$2="si",IF(C1402=VALUE(REPORTE!C$22),IF(SUM(DG1403:DG$1993),CONCATENATE(INT(B1402),", "),INT(B1402)),""),IF(C1402=VALUE(REPORTE!C$21),IF(SUM(DG1403:DG$1993),CONCATENATE(INT(B1402),", "),INT(B1402)),""))</f>
        <v>#VALUE!</v>
      </c>
      <c r="DK1402" s="5"/>
      <c r="DL1402" s="5"/>
      <c r="DM1402" s="5"/>
      <c r="DN1402" s="5"/>
    </row>
    <row r="1403" spans="1:118" x14ac:dyDescent="0.25">
      <c r="A1403" s="4" t="str">
        <f t="shared" si="220"/>
        <v/>
      </c>
      <c r="B1403" s="3"/>
      <c r="D1403" s="1"/>
      <c r="H1403" s="5" t="str">
        <f>IF(F1403="","",IFERROR(CONCATENATE("PEUA",VLOOKUP(ESTADO,REPORTE!AV$2:AW$33,2,0),DIDTRITO_FORM,CADER_FORM,IFERROR(INDEX(BS:BS,MATCH(DAY(F1403),BR:BR,0),1),DAY(F1403)),IFERROR(INDEX(BS:BS,MATCH(MONTH(F1403),BR:BR,0),1),MONTH(F1403)),YEAR(F1403),G1403),""))</f>
        <v/>
      </c>
      <c r="L1403" s="4"/>
      <c r="M1403" s="4"/>
      <c r="Q1403" s="5"/>
      <c r="S1403"/>
      <c r="AA1403" s="4"/>
      <c r="AU1403" s="7"/>
      <c r="BM1403" s="7"/>
      <c r="BN1403" s="75" t="str">
        <f t="shared" si="221"/>
        <v/>
      </c>
      <c r="BO1403" s="75" t="str">
        <f t="shared" si="222"/>
        <v/>
      </c>
      <c r="BT1403" s="5"/>
      <c r="BW1403" s="5"/>
      <c r="BX1403" s="5"/>
      <c r="BY1403" s="5"/>
      <c r="BZ1403" s="5"/>
      <c r="CA1403" s="5"/>
      <c r="CB1403" s="14"/>
      <c r="CC1403" s="25"/>
      <c r="DG1403" s="5" t="e">
        <f>IF(REPORTE!AH$2="si",IF(C1403=VALUE(REPORTE!C$22),IF(SUM(DG1404:DG$1993),CONCATENATE(INT(B1403),", "),INT(B1403)),""),IF(C1403=VALUE(REPORTE!C$21),IF(SUM(DG1404:DG$1993),CONCATENATE(INT(B1403),", "),INT(B1403)),""))</f>
        <v>#VALUE!</v>
      </c>
      <c r="DK1403" s="5"/>
      <c r="DL1403" s="5"/>
      <c r="DM1403" s="5"/>
      <c r="DN1403" s="5"/>
    </row>
    <row r="1404" spans="1:118" x14ac:dyDescent="0.25">
      <c r="A1404" s="4" t="str">
        <f t="shared" si="220"/>
        <v/>
      </c>
      <c r="B1404" s="3"/>
      <c r="D1404" s="1"/>
      <c r="H1404" s="5" t="str">
        <f>IF(F1404="","",IFERROR(CONCATENATE("PEUA",VLOOKUP(ESTADO,REPORTE!AV$2:AW$33,2,0),DIDTRITO_FORM,CADER_FORM,IFERROR(INDEX(BS:BS,MATCH(DAY(F1404),BR:BR,0),1),DAY(F1404)),IFERROR(INDEX(BS:BS,MATCH(MONTH(F1404),BR:BR,0),1),MONTH(F1404)),YEAR(F1404),G1404),""))</f>
        <v/>
      </c>
      <c r="L1404" s="4"/>
      <c r="M1404" s="4"/>
      <c r="Q1404" s="5"/>
      <c r="S1404"/>
      <c r="AA1404" s="4"/>
      <c r="AU1404" s="7"/>
      <c r="BM1404" s="7"/>
      <c r="BN1404" s="75" t="str">
        <f t="shared" si="221"/>
        <v/>
      </c>
      <c r="BO1404" s="75" t="str">
        <f t="shared" si="222"/>
        <v/>
      </c>
      <c r="BT1404" s="5"/>
      <c r="BW1404" s="5"/>
      <c r="BX1404" s="5"/>
      <c r="BY1404" s="5"/>
      <c r="BZ1404" s="5"/>
      <c r="CA1404" s="5"/>
      <c r="CB1404" s="14"/>
      <c r="CC1404" s="25"/>
      <c r="DG1404" s="5" t="e">
        <f>IF(REPORTE!AH$2="si",IF(C1404=VALUE(REPORTE!C$22),IF(SUM(DG1405:DG$1993),CONCATENATE(INT(B1404),", "),INT(B1404)),""),IF(C1404=VALUE(REPORTE!C$21),IF(SUM(DG1405:DG$1993),CONCATENATE(INT(B1404),", "),INT(B1404)),""))</f>
        <v>#VALUE!</v>
      </c>
      <c r="DK1404" s="5"/>
      <c r="DL1404" s="5"/>
      <c r="DM1404" s="5"/>
      <c r="DN1404" s="5"/>
    </row>
    <row r="1405" spans="1:118" x14ac:dyDescent="0.25">
      <c r="A1405" s="4" t="str">
        <f t="shared" si="220"/>
        <v/>
      </c>
      <c r="B1405" s="3"/>
      <c r="D1405" s="1"/>
      <c r="H1405" s="5" t="str">
        <f>IF(F1405="","",IFERROR(CONCATENATE("PEUA",VLOOKUP(ESTADO,REPORTE!AV$2:AW$33,2,0),DIDTRITO_FORM,CADER_FORM,IFERROR(INDEX(BS:BS,MATCH(DAY(F1405),BR:BR,0),1),DAY(F1405)),IFERROR(INDEX(BS:BS,MATCH(MONTH(F1405),BR:BR,0),1),MONTH(F1405)),YEAR(F1405),G1405),""))</f>
        <v/>
      </c>
      <c r="L1405" s="4"/>
      <c r="M1405" s="4"/>
      <c r="Q1405" s="5"/>
      <c r="S1405"/>
      <c r="AA1405" s="4"/>
      <c r="AU1405" s="7"/>
      <c r="BM1405" s="7"/>
      <c r="BN1405" s="75" t="str">
        <f t="shared" si="221"/>
        <v/>
      </c>
      <c r="BO1405" s="75" t="str">
        <f t="shared" si="222"/>
        <v/>
      </c>
      <c r="BT1405" s="5"/>
      <c r="BW1405" s="5"/>
      <c r="BX1405" s="5"/>
      <c r="BY1405" s="5"/>
      <c r="BZ1405" s="5"/>
      <c r="CA1405" s="5"/>
      <c r="CB1405" s="14"/>
      <c r="CC1405" s="25"/>
      <c r="DG1405" s="5" t="e">
        <f>IF(REPORTE!AH$2="si",IF(C1405=VALUE(REPORTE!C$22),IF(SUM(DG1406:DG$1993),CONCATENATE(INT(B1405),", "),INT(B1405)),""),IF(C1405=VALUE(REPORTE!C$21),IF(SUM(DG1406:DG$1993),CONCATENATE(INT(B1405),", "),INT(B1405)),""))</f>
        <v>#VALUE!</v>
      </c>
      <c r="DK1405" s="5"/>
      <c r="DL1405" s="5"/>
      <c r="DM1405" s="5"/>
      <c r="DN1405" s="5"/>
    </row>
    <row r="1406" spans="1:118" x14ac:dyDescent="0.25">
      <c r="A1406" s="4" t="str">
        <f t="shared" si="220"/>
        <v/>
      </c>
      <c r="B1406" s="3"/>
      <c r="D1406" s="1"/>
      <c r="H1406" s="5" t="str">
        <f>IF(F1406="","",IFERROR(CONCATENATE("PEUA",VLOOKUP(ESTADO,REPORTE!AV$2:AW$33,2,0),DIDTRITO_FORM,CADER_FORM,IFERROR(INDEX(BS:BS,MATCH(DAY(F1406),BR:BR,0),1),DAY(F1406)),IFERROR(INDEX(BS:BS,MATCH(MONTH(F1406),BR:BR,0),1),MONTH(F1406)),YEAR(F1406),G1406),""))</f>
        <v/>
      </c>
      <c r="L1406" s="4"/>
      <c r="M1406" s="4"/>
      <c r="Q1406" s="5"/>
      <c r="S1406"/>
      <c r="AA1406" s="4"/>
      <c r="AU1406" s="7"/>
      <c r="BM1406" s="7"/>
      <c r="BN1406" s="75" t="str">
        <f t="shared" si="221"/>
        <v/>
      </c>
      <c r="BO1406" s="75" t="str">
        <f t="shared" si="222"/>
        <v/>
      </c>
      <c r="BT1406" s="5"/>
      <c r="BW1406" s="5"/>
      <c r="BX1406" s="5"/>
      <c r="BY1406" s="5"/>
      <c r="BZ1406" s="5"/>
      <c r="CA1406" s="5"/>
      <c r="CB1406" s="14"/>
      <c r="CC1406" s="25"/>
      <c r="DG1406" s="5" t="e">
        <f>IF(REPORTE!AH$2="si",IF(C1406=VALUE(REPORTE!C$22),IF(SUM(DG1407:DG$1993),CONCATENATE(INT(B1406),", "),INT(B1406)),""),IF(C1406=VALUE(REPORTE!C$21),IF(SUM(DG1407:DG$1993),CONCATENATE(INT(B1406),", "),INT(B1406)),""))</f>
        <v>#VALUE!</v>
      </c>
      <c r="DK1406" s="5"/>
      <c r="DL1406" s="5"/>
      <c r="DM1406" s="5"/>
      <c r="DN1406" s="5"/>
    </row>
    <row r="1407" spans="1:118" x14ac:dyDescent="0.25">
      <c r="A1407" s="4" t="str">
        <f t="shared" si="220"/>
        <v/>
      </c>
      <c r="B1407" s="3"/>
      <c r="D1407" s="1"/>
      <c r="H1407" s="5" t="str">
        <f>IF(F1407="","",IFERROR(CONCATENATE("PEUA",VLOOKUP(ESTADO,REPORTE!AV$2:AW$33,2,0),DIDTRITO_FORM,CADER_FORM,IFERROR(INDEX(BS:BS,MATCH(DAY(F1407),BR:BR,0),1),DAY(F1407)),IFERROR(INDEX(BS:BS,MATCH(MONTH(F1407),BR:BR,0),1),MONTH(F1407)),YEAR(F1407),G1407),""))</f>
        <v/>
      </c>
      <c r="L1407" s="4"/>
      <c r="M1407" s="4"/>
      <c r="Q1407" s="5"/>
      <c r="S1407"/>
      <c r="AA1407" s="4"/>
      <c r="AU1407" s="7"/>
      <c r="BM1407" s="7"/>
      <c r="BN1407" s="75" t="str">
        <f t="shared" si="221"/>
        <v/>
      </c>
      <c r="BO1407" s="75" t="str">
        <f t="shared" si="222"/>
        <v/>
      </c>
      <c r="BT1407" s="5"/>
      <c r="BW1407" s="5"/>
      <c r="BX1407" s="5"/>
      <c r="BY1407" s="5"/>
      <c r="BZ1407" s="5"/>
      <c r="CA1407" s="5"/>
      <c r="CB1407" s="14"/>
      <c r="CC1407" s="25"/>
      <c r="DG1407" s="5" t="e">
        <f>IF(REPORTE!AH$2="si",IF(C1407=VALUE(REPORTE!C$22),IF(SUM(DG1408:DG$1993),CONCATENATE(INT(B1407),", "),INT(B1407)),""),IF(C1407=VALUE(REPORTE!C$21),IF(SUM(DG1408:DG$1993),CONCATENATE(INT(B1407),", "),INT(B1407)),""))</f>
        <v>#VALUE!</v>
      </c>
      <c r="DK1407" s="5"/>
      <c r="DL1407" s="5"/>
      <c r="DM1407" s="5"/>
      <c r="DN1407" s="5"/>
    </row>
    <row r="1408" spans="1:118" x14ac:dyDescent="0.25">
      <c r="A1408" s="4" t="str">
        <f t="shared" si="220"/>
        <v/>
      </c>
      <c r="B1408" s="3"/>
      <c r="D1408" s="1"/>
      <c r="H1408" s="5" t="str">
        <f>IF(F1408="","",IFERROR(CONCATENATE("PEUA",VLOOKUP(ESTADO,REPORTE!AV$2:AW$33,2,0),DIDTRITO_FORM,CADER_FORM,IFERROR(INDEX(BS:BS,MATCH(DAY(F1408),BR:BR,0),1),DAY(F1408)),IFERROR(INDEX(BS:BS,MATCH(MONTH(F1408),BR:BR,0),1),MONTH(F1408)),YEAR(F1408),G1408),""))</f>
        <v/>
      </c>
      <c r="L1408" s="4"/>
      <c r="M1408" s="4"/>
      <c r="Q1408" s="5"/>
      <c r="S1408"/>
      <c r="AA1408" s="4"/>
      <c r="AU1408" s="7"/>
      <c r="BM1408" s="7"/>
      <c r="BN1408" s="75" t="str">
        <f t="shared" si="221"/>
        <v/>
      </c>
      <c r="BO1408" s="75" t="str">
        <f t="shared" si="222"/>
        <v/>
      </c>
      <c r="BT1408" s="5"/>
      <c r="BW1408" s="5"/>
      <c r="BX1408" s="5"/>
      <c r="BY1408" s="5"/>
      <c r="BZ1408" s="5"/>
      <c r="CA1408" s="5"/>
      <c r="CB1408" s="14"/>
      <c r="CC1408" s="25"/>
      <c r="DG1408" s="5" t="e">
        <f>IF(REPORTE!AH$2="si",IF(C1408=VALUE(REPORTE!C$22),IF(SUM(DG1409:DG$1993),CONCATENATE(INT(B1408),", "),INT(B1408)),""),IF(C1408=VALUE(REPORTE!C$21),IF(SUM(DG1409:DG$1993),CONCATENATE(INT(B1408),", "),INT(B1408)),""))</f>
        <v>#VALUE!</v>
      </c>
      <c r="DK1408" s="5"/>
      <c r="DL1408" s="5"/>
      <c r="DM1408" s="5"/>
      <c r="DN1408" s="5"/>
    </row>
    <row r="1409" spans="1:118" x14ac:dyDescent="0.25">
      <c r="A1409" s="4" t="str">
        <f t="shared" si="220"/>
        <v/>
      </c>
      <c r="B1409" s="3"/>
      <c r="D1409" s="1"/>
      <c r="H1409" s="5" t="str">
        <f>IF(F1409="","",IFERROR(CONCATENATE("PEUA",VLOOKUP(ESTADO,REPORTE!AV$2:AW$33,2,0),DIDTRITO_FORM,CADER_FORM,IFERROR(INDEX(BS:BS,MATCH(DAY(F1409),BR:BR,0),1),DAY(F1409)),IFERROR(INDEX(BS:BS,MATCH(MONTH(F1409),BR:BR,0),1),MONTH(F1409)),YEAR(F1409),G1409),""))</f>
        <v/>
      </c>
      <c r="L1409" s="4"/>
      <c r="M1409" s="4"/>
      <c r="Q1409" s="5"/>
      <c r="S1409"/>
      <c r="AA1409" s="4"/>
      <c r="AU1409" s="7"/>
      <c r="BM1409" s="7"/>
      <c r="BN1409" s="75" t="str">
        <f t="shared" si="221"/>
        <v/>
      </c>
      <c r="BO1409" s="75" t="str">
        <f t="shared" si="222"/>
        <v/>
      </c>
      <c r="BT1409" s="5"/>
      <c r="BW1409" s="5"/>
      <c r="BX1409" s="5"/>
      <c r="BY1409" s="5"/>
      <c r="BZ1409" s="5"/>
      <c r="CA1409" s="5"/>
      <c r="CB1409" s="14"/>
      <c r="CC1409" s="25"/>
      <c r="DG1409" s="5" t="e">
        <f>IF(REPORTE!AH$2="si",IF(C1409=VALUE(REPORTE!C$22),IF(SUM(DG1410:DG$1993),CONCATENATE(INT(B1409),", "),INT(B1409)),""),IF(C1409=VALUE(REPORTE!C$21),IF(SUM(DG1410:DG$1993),CONCATENATE(INT(B1409),", "),INT(B1409)),""))</f>
        <v>#VALUE!</v>
      </c>
      <c r="DK1409" s="5"/>
      <c r="DL1409" s="5"/>
      <c r="DM1409" s="5"/>
      <c r="DN1409" s="5"/>
    </row>
    <row r="1410" spans="1:118" x14ac:dyDescent="0.25">
      <c r="A1410" s="4" t="str">
        <f t="shared" ref="A1410:A1473" si="223">IF(OR(BO1410="",BM1410="",BM1410="VENCIDO"),IF(B1410="","",IF(LEN(B1410)=1,"000"&amp;B1410,IF(LEN(B1410)=2,"00"&amp;B1410,IF(LEN(B1410)=3,"0"&amp;B1410,B1410)))),C1410)</f>
        <v/>
      </c>
      <c r="B1410" s="3"/>
      <c r="D1410" s="1"/>
      <c r="H1410" s="5" t="str">
        <f>IF(F1410="","",IFERROR(CONCATENATE("PEUA",VLOOKUP(ESTADO,REPORTE!AV$2:AW$33,2,0),DIDTRITO_FORM,CADER_FORM,IFERROR(INDEX(BS:BS,MATCH(DAY(F1410),BR:BR,0),1),DAY(F1410)),IFERROR(INDEX(BS:BS,MATCH(MONTH(F1410),BR:BR,0),1),MONTH(F1410)),YEAR(F1410),G1410),""))</f>
        <v/>
      </c>
      <c r="L1410" s="4"/>
      <c r="M1410" s="4"/>
      <c r="Q1410" s="5"/>
      <c r="S1410"/>
      <c r="AA1410" s="4"/>
      <c r="AU1410" s="7"/>
      <c r="BM1410" s="7"/>
      <c r="BN1410" s="75" t="str">
        <f t="shared" ref="BN1410:BN1473" si="224">IFERROR(IF(BD1410=0,"",BD1410/6000),"")</f>
        <v/>
      </c>
      <c r="BO1410" s="75" t="str">
        <f t="shared" ref="BO1410:BO1473" si="225">IFERROR(IF(VALUE(AU1410)&gt;VALUE(APERTURA_VENTANILLA),"OK",""),"")</f>
        <v/>
      </c>
      <c r="BT1410" s="5"/>
      <c r="BW1410" s="5"/>
      <c r="BX1410" s="5"/>
      <c r="BY1410" s="5"/>
      <c r="BZ1410" s="5"/>
      <c r="CA1410" s="5"/>
      <c r="CB1410" s="14"/>
      <c r="CC1410" s="25"/>
      <c r="DG1410" s="5" t="e">
        <f>IF(REPORTE!AH$2="si",IF(C1410=VALUE(REPORTE!C$22),IF(SUM(DG1411:DG$1993),CONCATENATE(INT(B1410),", "),INT(B1410)),""),IF(C1410=VALUE(REPORTE!C$21),IF(SUM(DG1411:DG$1993),CONCATENATE(INT(B1410),", "),INT(B1410)),""))</f>
        <v>#VALUE!</v>
      </c>
      <c r="DK1410" s="5"/>
      <c r="DL1410" s="5"/>
      <c r="DM1410" s="5"/>
      <c r="DN1410" s="5"/>
    </row>
    <row r="1411" spans="1:118" x14ac:dyDescent="0.25">
      <c r="A1411" s="4" t="str">
        <f t="shared" si="223"/>
        <v/>
      </c>
      <c r="B1411" s="3"/>
      <c r="D1411" s="1"/>
      <c r="H1411" s="5" t="str">
        <f>IF(F1411="","",IFERROR(CONCATENATE("PEUA",VLOOKUP(ESTADO,REPORTE!AV$2:AW$33,2,0),DIDTRITO_FORM,CADER_FORM,IFERROR(INDEX(BS:BS,MATCH(DAY(F1411),BR:BR,0),1),DAY(F1411)),IFERROR(INDEX(BS:BS,MATCH(MONTH(F1411),BR:BR,0),1),MONTH(F1411)),YEAR(F1411),G1411),""))</f>
        <v/>
      </c>
      <c r="L1411" s="4"/>
      <c r="M1411" s="4"/>
      <c r="Q1411" s="5"/>
      <c r="S1411"/>
      <c r="AA1411" s="4"/>
      <c r="AU1411" s="7"/>
      <c r="BM1411" s="7"/>
      <c r="BN1411" s="75" t="str">
        <f t="shared" si="224"/>
        <v/>
      </c>
      <c r="BO1411" s="75" t="str">
        <f t="shared" si="225"/>
        <v/>
      </c>
      <c r="BT1411" s="5"/>
      <c r="BW1411" s="5"/>
      <c r="BX1411" s="5"/>
      <c r="BY1411" s="5"/>
      <c r="BZ1411" s="5"/>
      <c r="CA1411" s="5"/>
      <c r="CB1411" s="14"/>
      <c r="CC1411" s="25"/>
      <c r="DG1411" s="5" t="e">
        <f>IF(REPORTE!AH$2="si",IF(C1411=VALUE(REPORTE!C$22),IF(SUM(DG1412:DG$1993),CONCATENATE(INT(B1411),", "),INT(B1411)),""),IF(C1411=VALUE(REPORTE!C$21),IF(SUM(DG1412:DG$1993),CONCATENATE(INT(B1411),", "),INT(B1411)),""))</f>
        <v>#VALUE!</v>
      </c>
      <c r="DK1411" s="5"/>
      <c r="DL1411" s="5"/>
      <c r="DM1411" s="5"/>
      <c r="DN1411" s="5"/>
    </row>
    <row r="1412" spans="1:118" x14ac:dyDescent="0.25">
      <c r="A1412" s="4" t="str">
        <f t="shared" si="223"/>
        <v/>
      </c>
      <c r="B1412" s="3"/>
      <c r="C1412" s="3"/>
      <c r="D1412" s="1"/>
      <c r="H1412" s="5" t="str">
        <f>IF(F1412="","",IFERROR(CONCATENATE("PEUA",VLOOKUP(ESTADO,REPORTE!AV$2:AW$33,2,0),DIDTRITO_FORM,CADER_FORM,IFERROR(INDEX(BS:BS,MATCH(DAY(F1412),BR:BR,0),1),DAY(F1412)),IFERROR(INDEX(BS:BS,MATCH(MONTH(F1412),BR:BR,0),1),MONTH(F1412)),YEAR(F1412),G1412),""))</f>
        <v/>
      </c>
      <c r="J1412" s="5"/>
      <c r="L1412" s="4"/>
      <c r="M1412" s="4"/>
      <c r="Q1412" s="5"/>
      <c r="R1412" s="5"/>
      <c r="AA1412" s="4"/>
      <c r="AU1412" s="7"/>
      <c r="BM1412" s="7"/>
      <c r="BN1412" s="75" t="str">
        <f t="shared" si="224"/>
        <v/>
      </c>
      <c r="BO1412" s="75" t="str">
        <f t="shared" si="225"/>
        <v/>
      </c>
      <c r="BT1412" s="5"/>
      <c r="BW1412" s="5"/>
      <c r="BX1412" s="5"/>
      <c r="BY1412" s="5"/>
      <c r="BZ1412" s="5"/>
      <c r="CA1412" s="5"/>
      <c r="CB1412" s="14"/>
      <c r="CC1412" s="25"/>
      <c r="CN1412" s="5"/>
      <c r="DG1412" s="5" t="e">
        <f>IF(REPORTE!AH$2="si",IF(C1412=VALUE(REPORTE!C$22),IF(SUM(DG1413:DG$1993),CONCATENATE(INT(B1412),", "),INT(B1412)),""),IF(C1412=VALUE(REPORTE!C$21),IF(SUM(DG1413:DG$1993),CONCATENATE(INT(B1412),", "),INT(B1412)),""))</f>
        <v>#VALUE!</v>
      </c>
      <c r="DK1412" s="5"/>
      <c r="DL1412" s="5"/>
      <c r="DM1412" s="5"/>
      <c r="DN1412" s="5"/>
    </row>
    <row r="1413" spans="1:118" x14ac:dyDescent="0.25">
      <c r="A1413" s="4" t="str">
        <f t="shared" si="223"/>
        <v/>
      </c>
      <c r="B1413" s="3"/>
      <c r="D1413" s="1"/>
      <c r="H1413" s="5" t="str">
        <f>IF(F1413="","",IFERROR(CONCATENATE("PEUA",VLOOKUP(ESTADO,REPORTE!AV$2:AW$33,2,0),DIDTRITO_FORM,CADER_FORM,IFERROR(INDEX(BS:BS,MATCH(DAY(F1413),BR:BR,0),1),DAY(F1413)),IFERROR(INDEX(BS:BS,MATCH(MONTH(F1413),BR:BR,0),1),MONTH(F1413)),YEAR(F1413),G1413),""))</f>
        <v/>
      </c>
      <c r="L1413" s="4"/>
      <c r="M1413" s="4"/>
      <c r="Q1413" s="5"/>
      <c r="AA1413" s="4"/>
      <c r="AU1413" s="7"/>
      <c r="BM1413" s="7"/>
      <c r="BN1413" s="75" t="str">
        <f t="shared" si="224"/>
        <v/>
      </c>
      <c r="BO1413" s="75" t="str">
        <f t="shared" si="225"/>
        <v/>
      </c>
      <c r="BT1413" s="5"/>
      <c r="BW1413" s="5"/>
      <c r="BX1413" s="5"/>
      <c r="BY1413" s="5"/>
      <c r="BZ1413" s="5"/>
      <c r="CA1413" s="5"/>
      <c r="CB1413" s="14"/>
      <c r="CC1413" s="25"/>
      <c r="CN1413" s="5"/>
      <c r="DG1413" s="5" t="e">
        <f>IF(REPORTE!AH$2="si",IF(C1413=VALUE(REPORTE!C$22),IF(SUM(DG1414:DG$1993),CONCATENATE(INT(B1413),", "),INT(B1413)),""),IF(C1413=VALUE(REPORTE!C$21),IF(SUM(DG1414:DG$1993),CONCATENATE(INT(B1413),", "),INT(B1413)),""))</f>
        <v>#VALUE!</v>
      </c>
      <c r="DK1413" s="5"/>
      <c r="DL1413" s="5"/>
      <c r="DM1413" s="5"/>
      <c r="DN1413" s="5"/>
    </row>
    <row r="1414" spans="1:118" x14ac:dyDescent="0.25">
      <c r="A1414" s="4" t="str">
        <f t="shared" si="223"/>
        <v/>
      </c>
      <c r="B1414" s="3"/>
      <c r="D1414" s="1"/>
      <c r="H1414" s="5" t="str">
        <f>IF(F1414="","",IFERROR(CONCATENATE("PEUA",VLOOKUP(ESTADO,REPORTE!AV$2:AW$33,2,0),DIDTRITO_FORM,CADER_FORM,IFERROR(INDEX(BS:BS,MATCH(DAY(F1414),BR:BR,0),1),DAY(F1414)),IFERROR(INDEX(BS:BS,MATCH(MONTH(F1414),BR:BR,0),1),MONTH(F1414)),YEAR(F1414),G1414),""))</f>
        <v/>
      </c>
      <c r="L1414" s="4"/>
      <c r="M1414" s="4"/>
      <c r="Q1414" s="5"/>
      <c r="AA1414" s="4"/>
      <c r="AU1414" s="7"/>
      <c r="BM1414" s="7"/>
      <c r="BN1414" s="75" t="str">
        <f t="shared" si="224"/>
        <v/>
      </c>
      <c r="BO1414" s="75" t="str">
        <f t="shared" si="225"/>
        <v/>
      </c>
      <c r="BT1414" s="5"/>
      <c r="BW1414" s="5"/>
      <c r="BX1414" s="5"/>
      <c r="BY1414" s="5"/>
      <c r="BZ1414" s="5"/>
      <c r="CA1414" s="5"/>
      <c r="CB1414" s="14"/>
      <c r="CC1414" s="25"/>
      <c r="DG1414" s="5" t="e">
        <f>IF(REPORTE!AH$2="si",IF(C1414=VALUE(REPORTE!C$22),IF(SUM(DG1415:DG$1993),CONCATENATE(INT(B1414),", "),INT(B1414)),""),IF(C1414=VALUE(REPORTE!C$21),IF(SUM(DG1415:DG$1993),CONCATENATE(INT(B1414),", "),INT(B1414)),""))</f>
        <v>#VALUE!</v>
      </c>
      <c r="DK1414" s="5"/>
      <c r="DL1414" s="5"/>
      <c r="DM1414" s="5"/>
      <c r="DN1414" s="5"/>
    </row>
    <row r="1415" spans="1:118" x14ac:dyDescent="0.25">
      <c r="A1415" s="4" t="str">
        <f t="shared" si="223"/>
        <v/>
      </c>
      <c r="B1415" s="3"/>
      <c r="D1415" s="1"/>
      <c r="H1415" s="5" t="str">
        <f>IF(F1415="","",IFERROR(CONCATENATE("PEUA",VLOOKUP(ESTADO,REPORTE!AV$2:AW$33,2,0),DIDTRITO_FORM,CADER_FORM,IFERROR(INDEX(BS:BS,MATCH(DAY(F1415),BR:BR,0),1),DAY(F1415)),IFERROR(INDEX(BS:BS,MATCH(MONTH(F1415),BR:BR,0),1),MONTH(F1415)),YEAR(F1415),G1415),""))</f>
        <v/>
      </c>
      <c r="L1415" s="4"/>
      <c r="M1415" s="4"/>
      <c r="Q1415" s="5"/>
      <c r="AA1415" s="4"/>
      <c r="AU1415" s="7"/>
      <c r="BM1415" s="7"/>
      <c r="BN1415" s="75" t="str">
        <f t="shared" si="224"/>
        <v/>
      </c>
      <c r="BO1415" s="75" t="str">
        <f t="shared" si="225"/>
        <v/>
      </c>
      <c r="BT1415" s="5"/>
      <c r="BW1415" s="5"/>
      <c r="BX1415" s="5"/>
      <c r="BY1415" s="5"/>
      <c r="BZ1415" s="5"/>
      <c r="CA1415" s="5"/>
      <c r="CB1415" s="14"/>
      <c r="CC1415" s="25"/>
      <c r="DG1415" s="5" t="e">
        <f>IF(REPORTE!AH$2="si",IF(C1415=VALUE(REPORTE!C$22),IF(SUM(DG1416:DG$1993),CONCATENATE(INT(B1415),", "),INT(B1415)),""),IF(C1415=VALUE(REPORTE!C$21),IF(SUM(DG1416:DG$1993),CONCATENATE(INT(B1415),", "),INT(B1415)),""))</f>
        <v>#VALUE!</v>
      </c>
      <c r="DK1415" s="5"/>
      <c r="DL1415" s="5"/>
      <c r="DM1415" s="5"/>
      <c r="DN1415" s="5"/>
    </row>
    <row r="1416" spans="1:118" x14ac:dyDescent="0.25">
      <c r="A1416" s="4" t="str">
        <f t="shared" si="223"/>
        <v/>
      </c>
      <c r="B1416" s="3"/>
      <c r="D1416" s="1"/>
      <c r="H1416" s="5" t="str">
        <f>IF(F1416="","",IFERROR(CONCATENATE("PEUA",VLOOKUP(ESTADO,REPORTE!AV$2:AW$33,2,0),DIDTRITO_FORM,CADER_FORM,IFERROR(INDEX(BS:BS,MATCH(DAY(F1416),BR:BR,0),1),DAY(F1416)),IFERROR(INDEX(BS:BS,MATCH(MONTH(F1416),BR:BR,0),1),MONTH(F1416)),YEAR(F1416),G1416),""))</f>
        <v/>
      </c>
      <c r="L1416" s="4"/>
      <c r="M1416" s="4"/>
      <c r="Q1416" s="5"/>
      <c r="AA1416" s="4"/>
      <c r="AU1416" s="7"/>
      <c r="BM1416" s="7"/>
      <c r="BN1416" s="75" t="str">
        <f t="shared" si="224"/>
        <v/>
      </c>
      <c r="BO1416" s="75" t="str">
        <f t="shared" si="225"/>
        <v/>
      </c>
      <c r="BT1416" s="5"/>
      <c r="BW1416" s="5"/>
      <c r="BX1416" s="5"/>
      <c r="BY1416" s="5"/>
      <c r="BZ1416" s="5"/>
      <c r="CA1416" s="5"/>
      <c r="CB1416" s="14"/>
      <c r="CC1416" s="25"/>
      <c r="DG1416" s="5" t="e">
        <f>IF(REPORTE!AH$2="si",IF(C1416=VALUE(REPORTE!C$22),IF(SUM(DG1417:DG$1993),CONCATENATE(INT(B1416),", "),INT(B1416)),""),IF(C1416=VALUE(REPORTE!C$21),IF(SUM(DG1417:DG$1993),CONCATENATE(INT(B1416),", "),INT(B1416)),""))</f>
        <v>#VALUE!</v>
      </c>
      <c r="DK1416" s="5"/>
      <c r="DL1416" s="5"/>
      <c r="DM1416" s="5"/>
      <c r="DN1416" s="5"/>
    </row>
    <row r="1417" spans="1:118" x14ac:dyDescent="0.25">
      <c r="A1417" s="4" t="str">
        <f t="shared" si="223"/>
        <v/>
      </c>
      <c r="B1417" s="3"/>
      <c r="D1417" s="1"/>
      <c r="H1417" s="5" t="str">
        <f>IF(F1417="","",IFERROR(CONCATENATE("PEUA",VLOOKUP(ESTADO,REPORTE!AV$2:AW$33,2,0),DIDTRITO_FORM,CADER_FORM,IFERROR(INDEX(BS:BS,MATCH(DAY(F1417),BR:BR,0),1),DAY(F1417)),IFERROR(INDEX(BS:BS,MATCH(MONTH(F1417),BR:BR,0),1),MONTH(F1417)),YEAR(F1417),G1417),""))</f>
        <v/>
      </c>
      <c r="L1417" s="4"/>
      <c r="M1417" s="4"/>
      <c r="Q1417" s="5"/>
      <c r="AA1417" s="4"/>
      <c r="AU1417" s="7"/>
      <c r="BM1417" s="7"/>
      <c r="BN1417" s="75" t="str">
        <f t="shared" si="224"/>
        <v/>
      </c>
      <c r="BO1417" s="75" t="str">
        <f t="shared" si="225"/>
        <v/>
      </c>
      <c r="BT1417" s="5"/>
      <c r="BW1417" s="5"/>
      <c r="BX1417" s="5"/>
      <c r="BY1417" s="5"/>
      <c r="BZ1417" s="5"/>
      <c r="CA1417" s="5"/>
      <c r="CB1417" s="14"/>
      <c r="CC1417" s="25"/>
      <c r="DG1417" s="5" t="e">
        <f>IF(REPORTE!AH$2="si",IF(C1417=VALUE(REPORTE!C$22),IF(SUM(DG1418:DG$1993),CONCATENATE(INT(B1417),", "),INT(B1417)),""),IF(C1417=VALUE(REPORTE!C$21),IF(SUM(DG1418:DG$1993),CONCATENATE(INT(B1417),", "),INT(B1417)),""))</f>
        <v>#VALUE!</v>
      </c>
      <c r="DK1417" s="5"/>
      <c r="DL1417" s="5"/>
      <c r="DM1417" s="5"/>
      <c r="DN1417" s="5"/>
    </row>
    <row r="1418" spans="1:118" x14ac:dyDescent="0.25">
      <c r="A1418" s="4" t="str">
        <f t="shared" si="223"/>
        <v/>
      </c>
      <c r="B1418" s="3"/>
      <c r="D1418" s="1"/>
      <c r="H1418" s="5" t="str">
        <f>IF(F1418="","",IFERROR(CONCATENATE("PEUA",VLOOKUP(ESTADO,REPORTE!AV$2:AW$33,2,0),DIDTRITO_FORM,CADER_FORM,IFERROR(INDEX(BS:BS,MATCH(DAY(F1418),BR:BR,0),1),DAY(F1418)),IFERROR(INDEX(BS:BS,MATCH(MONTH(F1418),BR:BR,0),1),MONTH(F1418)),YEAR(F1418),G1418),""))</f>
        <v/>
      </c>
      <c r="L1418" s="4"/>
      <c r="M1418" s="4"/>
      <c r="Q1418" s="5"/>
      <c r="AA1418" s="4"/>
      <c r="AU1418" s="7"/>
      <c r="BM1418" s="7"/>
      <c r="BN1418" s="75" t="str">
        <f t="shared" si="224"/>
        <v/>
      </c>
      <c r="BO1418" s="75" t="str">
        <f t="shared" si="225"/>
        <v/>
      </c>
      <c r="BT1418" s="5"/>
      <c r="BW1418" s="5"/>
      <c r="BX1418" s="5"/>
      <c r="BY1418" s="5"/>
      <c r="BZ1418" s="5"/>
      <c r="CA1418" s="5"/>
      <c r="CB1418" s="14"/>
      <c r="CC1418" s="25"/>
      <c r="DG1418" s="5" t="e">
        <f>IF(REPORTE!AH$2="si",IF(C1418=VALUE(REPORTE!C$22),IF(SUM(DG1419:DG$1993),CONCATENATE(INT(B1418),", "),INT(B1418)),""),IF(C1418=VALUE(REPORTE!C$21),IF(SUM(DG1419:DG$1993),CONCATENATE(INT(B1418),", "),INT(B1418)),""))</f>
        <v>#VALUE!</v>
      </c>
      <c r="DK1418" s="5"/>
      <c r="DL1418" s="5"/>
      <c r="DM1418" s="5"/>
      <c r="DN1418" s="5"/>
    </row>
    <row r="1419" spans="1:118" x14ac:dyDescent="0.25">
      <c r="A1419" s="4" t="str">
        <f t="shared" si="223"/>
        <v/>
      </c>
      <c r="B1419" s="3"/>
      <c r="D1419" s="1"/>
      <c r="H1419" s="5" t="str">
        <f>IF(F1419="","",IFERROR(CONCATENATE("PEUA",VLOOKUP(ESTADO,REPORTE!AV$2:AW$33,2,0),DIDTRITO_FORM,CADER_FORM,IFERROR(INDEX(BS:BS,MATCH(DAY(F1419),BR:BR,0),1),DAY(F1419)),IFERROR(INDEX(BS:BS,MATCH(MONTH(F1419),BR:BR,0),1),MONTH(F1419)),YEAR(F1419),G1419),""))</f>
        <v/>
      </c>
      <c r="L1419" s="4"/>
      <c r="M1419" s="4"/>
      <c r="Q1419" s="5"/>
      <c r="AA1419" s="4"/>
      <c r="AU1419" s="7"/>
      <c r="BM1419" s="7"/>
      <c r="BN1419" s="75" t="str">
        <f t="shared" si="224"/>
        <v/>
      </c>
      <c r="BO1419" s="75" t="str">
        <f t="shared" si="225"/>
        <v/>
      </c>
      <c r="BT1419" s="5"/>
      <c r="BW1419" s="5"/>
      <c r="BX1419" s="5"/>
      <c r="BY1419" s="5"/>
      <c r="BZ1419" s="5"/>
      <c r="CA1419" s="5"/>
      <c r="CB1419" s="14"/>
      <c r="CC1419" s="25"/>
      <c r="DG1419" s="5" t="e">
        <f>IF(REPORTE!AH$2="si",IF(C1419=VALUE(REPORTE!C$22),IF(SUM(DG1420:DG$1993),CONCATENATE(INT(B1419),", "),INT(B1419)),""),IF(C1419=VALUE(REPORTE!C$21),IF(SUM(DG1420:DG$1993),CONCATENATE(INT(B1419),", "),INT(B1419)),""))</f>
        <v>#VALUE!</v>
      </c>
      <c r="DK1419" s="5"/>
      <c r="DL1419" s="5"/>
      <c r="DM1419" s="5"/>
      <c r="DN1419" s="5"/>
    </row>
    <row r="1420" spans="1:118" x14ac:dyDescent="0.25">
      <c r="A1420" s="4" t="str">
        <f t="shared" si="223"/>
        <v/>
      </c>
      <c r="B1420" s="3"/>
      <c r="D1420" s="1"/>
      <c r="H1420" s="5" t="str">
        <f>IF(F1420="","",IFERROR(CONCATENATE("PEUA",VLOOKUP(ESTADO,REPORTE!AV$2:AW$33,2,0),DIDTRITO_FORM,CADER_FORM,IFERROR(INDEX(BS:BS,MATCH(DAY(F1420),BR:BR,0),1),DAY(F1420)),IFERROR(INDEX(BS:BS,MATCH(MONTH(F1420),BR:BR,0),1),MONTH(F1420)),YEAR(F1420),G1420),""))</f>
        <v/>
      </c>
      <c r="L1420" s="4"/>
      <c r="M1420" s="4"/>
      <c r="Q1420" s="5"/>
      <c r="AA1420" s="4"/>
      <c r="AU1420" s="7"/>
      <c r="BM1420" s="7"/>
      <c r="BN1420" s="75" t="str">
        <f t="shared" si="224"/>
        <v/>
      </c>
      <c r="BO1420" s="75" t="str">
        <f t="shared" si="225"/>
        <v/>
      </c>
      <c r="BT1420" s="5"/>
      <c r="BW1420" s="5"/>
      <c r="BX1420" s="5"/>
      <c r="BY1420" s="5"/>
      <c r="BZ1420" s="5"/>
      <c r="CA1420" s="5"/>
      <c r="CB1420" s="14"/>
      <c r="CC1420" s="25"/>
      <c r="DG1420" s="5" t="e">
        <f>IF(REPORTE!AH$2="si",IF(C1420=VALUE(REPORTE!C$22),IF(SUM(DG1421:DG$1993),CONCATENATE(INT(B1420),", "),INT(B1420)),""),IF(C1420=VALUE(REPORTE!C$21),IF(SUM(DG1421:DG$1993),CONCATENATE(INT(B1420),", "),INT(B1420)),""))</f>
        <v>#VALUE!</v>
      </c>
      <c r="DK1420" s="5"/>
      <c r="DL1420" s="5"/>
      <c r="DM1420" s="5"/>
      <c r="DN1420" s="5"/>
    </row>
    <row r="1421" spans="1:118" x14ac:dyDescent="0.25">
      <c r="A1421" s="4" t="str">
        <f t="shared" si="223"/>
        <v/>
      </c>
      <c r="B1421" s="3"/>
      <c r="D1421" s="1"/>
      <c r="H1421" s="5" t="str">
        <f>IF(F1421="","",IFERROR(CONCATENATE("PEUA",VLOOKUP(ESTADO,REPORTE!AV$2:AW$33,2,0),DIDTRITO_FORM,CADER_FORM,IFERROR(INDEX(BS:BS,MATCH(DAY(F1421),BR:BR,0),1),DAY(F1421)),IFERROR(INDEX(BS:BS,MATCH(MONTH(F1421),BR:BR,0),1),MONTH(F1421)),YEAR(F1421),G1421),""))</f>
        <v/>
      </c>
      <c r="L1421" s="4"/>
      <c r="M1421" s="4"/>
      <c r="Q1421" s="5"/>
      <c r="AA1421" s="4"/>
      <c r="AU1421" s="7"/>
      <c r="BM1421" s="7"/>
      <c r="BN1421" s="75" t="str">
        <f t="shared" si="224"/>
        <v/>
      </c>
      <c r="BO1421" s="75" t="str">
        <f t="shared" si="225"/>
        <v/>
      </c>
      <c r="BT1421" s="5"/>
      <c r="BW1421" s="5"/>
      <c r="BX1421" s="5"/>
      <c r="BY1421" s="5"/>
      <c r="BZ1421" s="5"/>
      <c r="CA1421" s="5"/>
      <c r="CB1421" s="14"/>
      <c r="CC1421" s="25"/>
      <c r="DG1421" s="5" t="e">
        <f>IF(REPORTE!AH$2="si",IF(C1421=VALUE(REPORTE!C$22),IF(SUM(DG1422:DG$1993),CONCATENATE(INT(B1421),", "),INT(B1421)),""),IF(C1421=VALUE(REPORTE!C$21),IF(SUM(DG1422:DG$1993),CONCATENATE(INT(B1421),", "),INT(B1421)),""))</f>
        <v>#VALUE!</v>
      </c>
      <c r="DK1421" s="5"/>
      <c r="DL1421" s="5"/>
      <c r="DM1421" s="5"/>
      <c r="DN1421" s="5"/>
    </row>
    <row r="1422" spans="1:118" x14ac:dyDescent="0.25">
      <c r="A1422" s="4" t="str">
        <f t="shared" si="223"/>
        <v/>
      </c>
      <c r="B1422" s="3"/>
      <c r="D1422" s="1"/>
      <c r="H1422" s="5" t="str">
        <f>IF(F1422="","",IFERROR(CONCATENATE("PEUA",VLOOKUP(ESTADO,REPORTE!AV$2:AW$33,2,0),DIDTRITO_FORM,CADER_FORM,IFERROR(INDEX(BS:BS,MATCH(DAY(F1422),BR:BR,0),1),DAY(F1422)),IFERROR(INDEX(BS:BS,MATCH(MONTH(F1422),BR:BR,0),1),MONTH(F1422)),YEAR(F1422),G1422),""))</f>
        <v/>
      </c>
      <c r="L1422" s="4"/>
      <c r="M1422" s="4"/>
      <c r="Q1422" s="5"/>
      <c r="AA1422" s="4"/>
      <c r="AU1422" s="7"/>
      <c r="BM1422" s="7"/>
      <c r="BN1422" s="75" t="str">
        <f t="shared" si="224"/>
        <v/>
      </c>
      <c r="BO1422" s="75" t="str">
        <f t="shared" si="225"/>
        <v/>
      </c>
      <c r="BT1422" s="5"/>
      <c r="BW1422" s="5"/>
      <c r="BX1422" s="5"/>
      <c r="BY1422" s="5"/>
      <c r="BZ1422" s="5"/>
      <c r="CA1422" s="5"/>
      <c r="CB1422" s="14"/>
      <c r="CC1422" s="25"/>
      <c r="DG1422" s="5" t="e">
        <f>IF(REPORTE!AH$2="si",IF(C1422=VALUE(REPORTE!C$22),IF(SUM(DG1423:DG$1993),CONCATENATE(INT(B1422),", "),INT(B1422)),""),IF(C1422=VALUE(REPORTE!C$21),IF(SUM(DG1423:DG$1993),CONCATENATE(INT(B1422),", "),INT(B1422)),""))</f>
        <v>#VALUE!</v>
      </c>
      <c r="DK1422" s="5"/>
      <c r="DL1422" s="5"/>
      <c r="DM1422" s="5"/>
      <c r="DN1422" s="5"/>
    </row>
    <row r="1423" spans="1:118" x14ac:dyDescent="0.25">
      <c r="A1423" s="4" t="str">
        <f t="shared" si="223"/>
        <v/>
      </c>
      <c r="B1423" s="3"/>
      <c r="D1423" s="1"/>
      <c r="H1423" s="5" t="str">
        <f>IF(F1423="","",IFERROR(CONCATENATE("PEUA",VLOOKUP(ESTADO,REPORTE!AV$2:AW$33,2,0),DIDTRITO_FORM,CADER_FORM,IFERROR(INDEX(BS:BS,MATCH(DAY(F1423),BR:BR,0),1),DAY(F1423)),IFERROR(INDEX(BS:BS,MATCH(MONTH(F1423),BR:BR,0),1),MONTH(F1423)),YEAR(F1423),G1423),""))</f>
        <v/>
      </c>
      <c r="L1423" s="4"/>
      <c r="M1423" s="4"/>
      <c r="Q1423" s="5"/>
      <c r="AA1423" s="4"/>
      <c r="AU1423" s="7"/>
      <c r="BM1423" s="7"/>
      <c r="BN1423" s="75" t="str">
        <f t="shared" si="224"/>
        <v/>
      </c>
      <c r="BO1423" s="75" t="str">
        <f t="shared" si="225"/>
        <v/>
      </c>
      <c r="BT1423" s="5"/>
      <c r="BW1423" s="5"/>
      <c r="BX1423" s="5"/>
      <c r="BY1423" s="5"/>
      <c r="BZ1423" s="5"/>
      <c r="CA1423" s="5"/>
      <c r="CB1423" s="14"/>
      <c r="CC1423" s="25"/>
      <c r="DG1423" s="5" t="e">
        <f>IF(REPORTE!AH$2="si",IF(C1423=VALUE(REPORTE!C$22),IF(SUM(DG1424:DG$1993),CONCATENATE(INT(B1423),", "),INT(B1423)),""),IF(C1423=VALUE(REPORTE!C$21),IF(SUM(DG1424:DG$1993),CONCATENATE(INT(B1423),", "),INT(B1423)),""))</f>
        <v>#VALUE!</v>
      </c>
      <c r="DK1423" s="5"/>
      <c r="DL1423" s="5"/>
      <c r="DM1423" s="5"/>
      <c r="DN1423" s="5"/>
    </row>
    <row r="1424" spans="1:118" x14ac:dyDescent="0.25">
      <c r="A1424" s="4" t="str">
        <f t="shared" si="223"/>
        <v/>
      </c>
      <c r="B1424" s="3"/>
      <c r="D1424" s="1"/>
      <c r="H1424" s="5" t="str">
        <f>IF(F1424="","",IFERROR(CONCATENATE("PEUA",VLOOKUP(ESTADO,REPORTE!AV$2:AW$33,2,0),DIDTRITO_FORM,CADER_FORM,IFERROR(INDEX(BS:BS,MATCH(DAY(F1424),BR:BR,0),1),DAY(F1424)),IFERROR(INDEX(BS:BS,MATCH(MONTH(F1424),BR:BR,0),1),MONTH(F1424)),YEAR(F1424),G1424),""))</f>
        <v/>
      </c>
      <c r="L1424" s="4"/>
      <c r="M1424" s="4"/>
      <c r="Q1424" s="5"/>
      <c r="AA1424" s="4"/>
      <c r="AU1424" s="7"/>
      <c r="BM1424" s="7"/>
      <c r="BN1424" s="75" t="str">
        <f t="shared" si="224"/>
        <v/>
      </c>
      <c r="BO1424" s="75" t="str">
        <f t="shared" si="225"/>
        <v/>
      </c>
      <c r="BT1424" s="5"/>
      <c r="BW1424" s="5"/>
      <c r="BX1424" s="5"/>
      <c r="BY1424" s="5"/>
      <c r="BZ1424" s="5"/>
      <c r="CA1424" s="5"/>
      <c r="CB1424" s="14"/>
      <c r="CC1424" s="25"/>
      <c r="DG1424" s="5" t="e">
        <f>IF(REPORTE!AH$2="si",IF(C1424=VALUE(REPORTE!C$22),IF(SUM(DG1425:DG$1993),CONCATENATE(INT(B1424),", "),INT(B1424)),""),IF(C1424=VALUE(REPORTE!C$21),IF(SUM(DG1425:DG$1993),CONCATENATE(INT(B1424),", "),INT(B1424)),""))</f>
        <v>#VALUE!</v>
      </c>
      <c r="DK1424" s="5"/>
      <c r="DL1424" s="5"/>
      <c r="DM1424" s="5"/>
      <c r="DN1424" s="5"/>
    </row>
    <row r="1425" spans="1:118" x14ac:dyDescent="0.25">
      <c r="A1425" s="4" t="str">
        <f t="shared" si="223"/>
        <v/>
      </c>
      <c r="B1425" s="3"/>
      <c r="D1425" s="1"/>
      <c r="H1425" s="5" t="str">
        <f>IF(F1425="","",IFERROR(CONCATENATE("PEUA",VLOOKUP(ESTADO,REPORTE!AV$2:AW$33,2,0),DIDTRITO_FORM,CADER_FORM,IFERROR(INDEX(BS:BS,MATCH(DAY(F1425),BR:BR,0),1),DAY(F1425)),IFERROR(INDEX(BS:BS,MATCH(MONTH(F1425),BR:BR,0),1),MONTH(F1425)),YEAR(F1425),G1425),""))</f>
        <v/>
      </c>
      <c r="L1425" s="4"/>
      <c r="M1425" s="4"/>
      <c r="Q1425" s="5"/>
      <c r="AA1425" s="4"/>
      <c r="AU1425" s="7"/>
      <c r="BM1425" s="7"/>
      <c r="BN1425" s="75" t="str">
        <f t="shared" si="224"/>
        <v/>
      </c>
      <c r="BO1425" s="75" t="str">
        <f t="shared" si="225"/>
        <v/>
      </c>
      <c r="BT1425" s="5"/>
      <c r="BW1425" s="5"/>
      <c r="BX1425" s="5"/>
      <c r="BY1425" s="5"/>
      <c r="BZ1425" s="5"/>
      <c r="CA1425" s="5"/>
      <c r="CB1425" s="14"/>
      <c r="CC1425" s="25"/>
      <c r="DG1425" s="5" t="e">
        <f>IF(REPORTE!AH$2="si",IF(C1425=VALUE(REPORTE!C$22),IF(SUM(DG1426:DG$1993),CONCATENATE(INT(B1425),", "),INT(B1425)),""),IF(C1425=VALUE(REPORTE!C$21),IF(SUM(DG1426:DG$1993),CONCATENATE(INT(B1425),", "),INT(B1425)),""))</f>
        <v>#VALUE!</v>
      </c>
      <c r="DK1425" s="5"/>
      <c r="DL1425" s="5"/>
      <c r="DM1425" s="5"/>
      <c r="DN1425" s="5"/>
    </row>
    <row r="1426" spans="1:118" x14ac:dyDescent="0.25">
      <c r="A1426" s="4" t="str">
        <f t="shared" si="223"/>
        <v/>
      </c>
      <c r="B1426" s="3"/>
      <c r="D1426" s="1"/>
      <c r="H1426" s="5" t="str">
        <f>IF(F1426="","",IFERROR(CONCATENATE("PEUA",VLOOKUP(ESTADO,REPORTE!AV$2:AW$33,2,0),DIDTRITO_FORM,CADER_FORM,IFERROR(INDEX(BS:BS,MATCH(DAY(F1426),BR:BR,0),1),DAY(F1426)),IFERROR(INDEX(BS:BS,MATCH(MONTH(F1426),BR:BR,0),1),MONTH(F1426)),YEAR(F1426),G1426),""))</f>
        <v/>
      </c>
      <c r="L1426" s="4"/>
      <c r="M1426" s="4"/>
      <c r="Q1426" s="5"/>
      <c r="AA1426" s="4"/>
      <c r="AU1426" s="7"/>
      <c r="BM1426" s="7"/>
      <c r="BN1426" s="75" t="str">
        <f t="shared" si="224"/>
        <v/>
      </c>
      <c r="BO1426" s="75" t="str">
        <f t="shared" si="225"/>
        <v/>
      </c>
      <c r="BT1426" s="5"/>
      <c r="BW1426" s="5"/>
      <c r="BX1426" s="5"/>
      <c r="BY1426" s="5"/>
      <c r="BZ1426" s="5"/>
      <c r="CA1426" s="5"/>
      <c r="CB1426" s="14"/>
      <c r="CC1426" s="25"/>
      <c r="DG1426" s="5" t="e">
        <f>IF(REPORTE!AH$2="si",IF(C1426=VALUE(REPORTE!C$22),IF(SUM(DG1427:DG$1993),CONCATENATE(INT(B1426),", "),INT(B1426)),""),IF(C1426=VALUE(REPORTE!C$21),IF(SUM(DG1427:DG$1993),CONCATENATE(INT(B1426),", "),INT(B1426)),""))</f>
        <v>#VALUE!</v>
      </c>
      <c r="DK1426" s="5"/>
      <c r="DL1426" s="5"/>
      <c r="DM1426" s="5"/>
      <c r="DN1426" s="5"/>
    </row>
    <row r="1427" spans="1:118" x14ac:dyDescent="0.25">
      <c r="A1427" s="4" t="str">
        <f t="shared" si="223"/>
        <v/>
      </c>
      <c r="B1427" s="3"/>
      <c r="D1427" s="1"/>
      <c r="H1427" s="5" t="str">
        <f>IF(F1427="","",IFERROR(CONCATENATE("PEUA",VLOOKUP(ESTADO,REPORTE!AV$2:AW$33,2,0),DIDTRITO_FORM,CADER_FORM,IFERROR(INDEX(BS:BS,MATCH(DAY(F1427),BR:BR,0),1),DAY(F1427)),IFERROR(INDEX(BS:BS,MATCH(MONTH(F1427),BR:BR,0),1),MONTH(F1427)),YEAR(F1427),G1427),""))</f>
        <v/>
      </c>
      <c r="L1427" s="4"/>
      <c r="M1427" s="4"/>
      <c r="Q1427" s="5"/>
      <c r="AA1427" s="4"/>
      <c r="AU1427" s="7"/>
      <c r="BM1427" s="7"/>
      <c r="BN1427" s="75" t="str">
        <f t="shared" si="224"/>
        <v/>
      </c>
      <c r="BO1427" s="75" t="str">
        <f t="shared" si="225"/>
        <v/>
      </c>
      <c r="BT1427" s="5"/>
      <c r="BW1427" s="5"/>
      <c r="BX1427" s="5"/>
      <c r="BY1427" s="5"/>
      <c r="BZ1427" s="5"/>
      <c r="CA1427" s="5"/>
      <c r="CB1427" s="14"/>
      <c r="CC1427" s="25"/>
      <c r="DG1427" s="5" t="e">
        <f>IF(REPORTE!AH$2="si",IF(C1427=VALUE(REPORTE!C$22),IF(SUM(DG1428:DG$1993),CONCATENATE(INT(B1427),", "),INT(B1427)),""),IF(C1427=VALUE(REPORTE!C$21),IF(SUM(DG1428:DG$1993),CONCATENATE(INT(B1427),", "),INT(B1427)),""))</f>
        <v>#VALUE!</v>
      </c>
      <c r="DK1427" s="5"/>
      <c r="DL1427" s="5"/>
      <c r="DM1427" s="5"/>
      <c r="DN1427" s="5"/>
    </row>
    <row r="1428" spans="1:118" x14ac:dyDescent="0.25">
      <c r="A1428" s="4" t="str">
        <f t="shared" si="223"/>
        <v/>
      </c>
      <c r="B1428" s="3"/>
      <c r="D1428" s="1"/>
      <c r="H1428" s="5" t="str">
        <f>IF(F1428="","",IFERROR(CONCATENATE("PEUA",VLOOKUP(ESTADO,REPORTE!AV$2:AW$33,2,0),DIDTRITO_FORM,CADER_FORM,IFERROR(INDEX(BS:BS,MATCH(DAY(F1428),BR:BR,0),1),DAY(F1428)),IFERROR(INDEX(BS:BS,MATCH(MONTH(F1428),BR:BR,0),1),MONTH(F1428)),YEAR(F1428),G1428),""))</f>
        <v/>
      </c>
      <c r="L1428" s="4"/>
      <c r="M1428" s="4"/>
      <c r="Q1428" s="5"/>
      <c r="AA1428" s="4"/>
      <c r="AU1428" s="7"/>
      <c r="BM1428" s="7"/>
      <c r="BN1428" s="75" t="str">
        <f t="shared" si="224"/>
        <v/>
      </c>
      <c r="BO1428" s="75" t="str">
        <f t="shared" si="225"/>
        <v/>
      </c>
      <c r="BT1428" s="5"/>
      <c r="BW1428" s="5"/>
      <c r="BX1428" s="5"/>
      <c r="BY1428" s="5"/>
      <c r="BZ1428" s="5"/>
      <c r="CA1428" s="5"/>
      <c r="CB1428" s="14"/>
      <c r="CC1428" s="25"/>
      <c r="DG1428" s="5" t="e">
        <f>IF(REPORTE!AH$2="si",IF(C1428=VALUE(REPORTE!C$22),IF(SUM(DG1429:DG$1993),CONCATENATE(INT(B1428),", "),INT(B1428)),""),IF(C1428=VALUE(REPORTE!C$21),IF(SUM(DG1429:DG$1993),CONCATENATE(INT(B1428),", "),INT(B1428)),""))</f>
        <v>#VALUE!</v>
      </c>
      <c r="DK1428" s="5"/>
      <c r="DL1428" s="5"/>
      <c r="DM1428" s="5"/>
      <c r="DN1428" s="5"/>
    </row>
    <row r="1429" spans="1:118" x14ac:dyDescent="0.25">
      <c r="A1429" s="4" t="str">
        <f t="shared" si="223"/>
        <v/>
      </c>
      <c r="B1429" s="3"/>
      <c r="D1429" s="1"/>
      <c r="H1429" s="5" t="str">
        <f>IF(F1429="","",IFERROR(CONCATENATE("PEUA",VLOOKUP(ESTADO,REPORTE!AV$2:AW$33,2,0),DIDTRITO_FORM,CADER_FORM,IFERROR(INDEX(BS:BS,MATCH(DAY(F1429),BR:BR,0),1),DAY(F1429)),IFERROR(INDEX(BS:BS,MATCH(MONTH(F1429),BR:BR,0),1),MONTH(F1429)),YEAR(F1429),G1429),""))</f>
        <v/>
      </c>
      <c r="L1429" s="4"/>
      <c r="M1429" s="4"/>
      <c r="Q1429" s="5"/>
      <c r="AA1429" s="4"/>
      <c r="AU1429" s="7"/>
      <c r="BM1429" s="7"/>
      <c r="BN1429" s="75" t="str">
        <f t="shared" si="224"/>
        <v/>
      </c>
      <c r="BO1429" s="75" t="str">
        <f t="shared" si="225"/>
        <v/>
      </c>
      <c r="BT1429" s="5"/>
      <c r="BW1429" s="5"/>
      <c r="BX1429" s="5"/>
      <c r="BY1429" s="5"/>
      <c r="BZ1429" s="5"/>
      <c r="CA1429" s="5"/>
      <c r="CB1429" s="14"/>
      <c r="CC1429" s="25"/>
      <c r="DG1429" s="5" t="e">
        <f>IF(REPORTE!AH$2="si",IF(C1429=VALUE(REPORTE!C$22),IF(SUM(DG1430:DG$1993),CONCATENATE(INT(B1429),", "),INT(B1429)),""),IF(C1429=VALUE(REPORTE!C$21),IF(SUM(DG1430:DG$1993),CONCATENATE(INT(B1429),", "),INT(B1429)),""))</f>
        <v>#VALUE!</v>
      </c>
      <c r="DH1429" s="5"/>
      <c r="DK1429" s="5"/>
      <c r="DL1429" s="5"/>
      <c r="DM1429" s="5"/>
      <c r="DN1429" s="5"/>
    </row>
    <row r="1430" spans="1:118" x14ac:dyDescent="0.25">
      <c r="A1430" s="4" t="str">
        <f t="shared" si="223"/>
        <v/>
      </c>
      <c r="B1430" s="3"/>
      <c r="D1430" s="1"/>
      <c r="H1430" s="5" t="str">
        <f>IF(F1430="","",IFERROR(CONCATENATE("PEUA",VLOOKUP(ESTADO,REPORTE!AV$2:AW$33,2,0),DIDTRITO_FORM,CADER_FORM,IFERROR(INDEX(BS:BS,MATCH(DAY(F1430),BR:BR,0),1),DAY(F1430)),IFERROR(INDEX(BS:BS,MATCH(MONTH(F1430),BR:BR,0),1),MONTH(F1430)),YEAR(F1430),G1430),""))</f>
        <v/>
      </c>
      <c r="L1430" s="4"/>
      <c r="M1430" s="4"/>
      <c r="Q1430" s="5"/>
      <c r="AA1430" s="4"/>
      <c r="AU1430" s="7"/>
      <c r="BM1430" s="7"/>
      <c r="BN1430" s="75" t="str">
        <f t="shared" si="224"/>
        <v/>
      </c>
      <c r="BO1430" s="75" t="str">
        <f t="shared" si="225"/>
        <v/>
      </c>
      <c r="BT1430" s="5"/>
      <c r="BW1430" s="5"/>
      <c r="BX1430" s="5"/>
      <c r="BY1430" s="5"/>
      <c r="BZ1430" s="5"/>
      <c r="CA1430" s="5"/>
      <c r="CB1430" s="14"/>
      <c r="CC1430" s="25"/>
      <c r="DG1430" s="5" t="e">
        <f>IF(REPORTE!AH$2="si",IF(C1430=VALUE(REPORTE!C$22),IF(SUM(DG1431:DG$1993),CONCATENATE(INT(B1430),", "),INT(B1430)),""),IF(C1430=VALUE(REPORTE!C$21),IF(SUM(DG1431:DG$1993),CONCATENATE(INT(B1430),", "),INT(B1430)),""))</f>
        <v>#VALUE!</v>
      </c>
      <c r="DH1430" s="5" t="e">
        <f>CONCATENATE(DG1430,DG1431,DG1432,DG1433,DG1434,DG1435,DG1436,DG1437,DG1438,DG1439,DG1440,DG1441,DG1442,DG1443,DG1444,DG1445,DG1446,DG1447,DG1448,DG1449,DG1450,DG1451,DG1452,DG1453,DG1454,DG1455,DG1456,DG1457,DG1458,DG1459,DG1460,DG1461,DG1462,DG1463,DG1464,DG1465,DG1466,DG1467,DG1468,DG1469,DG1470,DG1471)</f>
        <v>#VALUE!</v>
      </c>
      <c r="DK1430" s="5"/>
      <c r="DL1430" s="5"/>
      <c r="DM1430" s="5"/>
      <c r="DN1430" s="5"/>
    </row>
    <row r="1431" spans="1:118" x14ac:dyDescent="0.25">
      <c r="A1431" s="4" t="str">
        <f t="shared" si="223"/>
        <v/>
      </c>
      <c r="B1431" s="3"/>
      <c r="D1431" s="1"/>
      <c r="H1431" s="5" t="str">
        <f>IF(F1431="","",IFERROR(CONCATENATE("PEUA",VLOOKUP(ESTADO,REPORTE!AV$2:AW$33,2,0),DIDTRITO_FORM,CADER_FORM,IFERROR(INDEX(BS:BS,MATCH(DAY(F1431),BR:BR,0),1),DAY(F1431)),IFERROR(INDEX(BS:BS,MATCH(MONTH(F1431),BR:BR,0),1),MONTH(F1431)),YEAR(F1431),G1431),""))</f>
        <v/>
      </c>
      <c r="L1431" s="4"/>
      <c r="M1431" s="4"/>
      <c r="Q1431" s="5"/>
      <c r="AA1431" s="4"/>
      <c r="AU1431" s="7"/>
      <c r="BM1431" s="7"/>
      <c r="BN1431" s="75" t="str">
        <f t="shared" si="224"/>
        <v/>
      </c>
      <c r="BO1431" s="75" t="str">
        <f t="shared" si="225"/>
        <v/>
      </c>
      <c r="BT1431" s="5"/>
      <c r="BW1431" s="5"/>
      <c r="BX1431" s="5"/>
      <c r="BY1431" s="5"/>
      <c r="BZ1431" s="5"/>
      <c r="CA1431" s="5"/>
      <c r="CB1431" s="14"/>
      <c r="CC1431" s="25"/>
      <c r="DG1431" s="5" t="e">
        <f>IF(REPORTE!AH$2="si",IF(C1431=VALUE(REPORTE!C$22),IF(SUM(DG1432:DG$1993),CONCATENATE(INT(B1431),", "),INT(B1431)),""),IF(C1431=VALUE(REPORTE!C$21),IF(SUM(DG1432:DG$1993),CONCATENATE(INT(B1431),", "),INT(B1431)),""))</f>
        <v>#VALUE!</v>
      </c>
      <c r="DK1431" s="5"/>
      <c r="DL1431" s="5"/>
      <c r="DM1431" s="5"/>
      <c r="DN1431" s="5"/>
    </row>
    <row r="1432" spans="1:118" x14ac:dyDescent="0.25">
      <c r="A1432" s="4" t="str">
        <f t="shared" si="223"/>
        <v/>
      </c>
      <c r="B1432" s="3"/>
      <c r="D1432" s="1"/>
      <c r="H1432" s="5" t="str">
        <f>IF(F1432="","",IFERROR(CONCATENATE("PEUA",VLOOKUP(ESTADO,REPORTE!AV$2:AW$33,2,0),DIDTRITO_FORM,CADER_FORM,IFERROR(INDEX(BS:BS,MATCH(DAY(F1432),BR:BR,0),1),DAY(F1432)),IFERROR(INDEX(BS:BS,MATCH(MONTH(F1432),BR:BR,0),1),MONTH(F1432)),YEAR(F1432),G1432),""))</f>
        <v/>
      </c>
      <c r="L1432" s="4"/>
      <c r="M1432" s="4"/>
      <c r="Q1432" s="5"/>
      <c r="AA1432" s="4"/>
      <c r="AU1432" s="7"/>
      <c r="BM1432" s="7"/>
      <c r="BN1432" s="75" t="str">
        <f t="shared" si="224"/>
        <v/>
      </c>
      <c r="BO1432" s="75" t="str">
        <f t="shared" si="225"/>
        <v/>
      </c>
      <c r="BT1432" s="5"/>
      <c r="BW1432" s="5"/>
      <c r="BX1432" s="5"/>
      <c r="BY1432" s="5"/>
      <c r="BZ1432" s="5"/>
      <c r="CA1432" s="5"/>
      <c r="CB1432" s="14"/>
      <c r="CC1432" s="25"/>
      <c r="DG1432" s="5" t="e">
        <f>IF(REPORTE!AH$2="si",IF(C1432=VALUE(REPORTE!C$22),IF(SUM(DG1433:DG$1993),CONCATENATE(INT(B1432),", "),INT(B1432)),""),IF(C1432=VALUE(REPORTE!C$21),IF(SUM(DG1433:DG$1993),CONCATENATE(INT(B1432),", "),INT(B1432)),""))</f>
        <v>#VALUE!</v>
      </c>
      <c r="DK1432" s="5"/>
      <c r="DL1432" s="5"/>
      <c r="DM1432" s="5"/>
      <c r="DN1432" s="5"/>
    </row>
    <row r="1433" spans="1:118" x14ac:dyDescent="0.25">
      <c r="A1433" s="4" t="str">
        <f t="shared" si="223"/>
        <v/>
      </c>
      <c r="B1433" s="3"/>
      <c r="D1433" s="1"/>
      <c r="H1433" s="5" t="str">
        <f>IF(F1433="","",IFERROR(CONCATENATE("PEUA",VLOOKUP(ESTADO,REPORTE!AV$2:AW$33,2,0),DIDTRITO_FORM,CADER_FORM,IFERROR(INDEX(BS:BS,MATCH(DAY(F1433),BR:BR,0),1),DAY(F1433)),IFERROR(INDEX(BS:BS,MATCH(MONTH(F1433),BR:BR,0),1),MONTH(F1433)),YEAR(F1433),G1433),""))</f>
        <v/>
      </c>
      <c r="L1433" s="4"/>
      <c r="M1433" s="4"/>
      <c r="Q1433" s="5"/>
      <c r="AA1433" s="4"/>
      <c r="AU1433" s="7"/>
      <c r="BM1433" s="7"/>
      <c r="BN1433" s="75" t="str">
        <f t="shared" si="224"/>
        <v/>
      </c>
      <c r="BO1433" s="75" t="str">
        <f t="shared" si="225"/>
        <v/>
      </c>
      <c r="BT1433" s="5"/>
      <c r="BW1433" s="5"/>
      <c r="BX1433" s="5"/>
      <c r="BY1433" s="5"/>
      <c r="BZ1433" s="5"/>
      <c r="CA1433" s="5"/>
      <c r="CB1433" s="14"/>
      <c r="CC1433" s="25"/>
      <c r="DG1433" s="5" t="e">
        <f>IF(REPORTE!AH$2="si",IF(C1433=VALUE(REPORTE!C$22),IF(SUM(DG1434:DG$1993),CONCATENATE(INT(B1433),", "),INT(B1433)),""),IF(C1433=VALUE(REPORTE!C$21),IF(SUM(DG1434:DG$1993),CONCATENATE(INT(B1433),", "),INT(B1433)),""))</f>
        <v>#VALUE!</v>
      </c>
      <c r="DK1433" s="5"/>
      <c r="DL1433" s="5"/>
      <c r="DM1433" s="5"/>
      <c r="DN1433" s="5"/>
    </row>
    <row r="1434" spans="1:118" x14ac:dyDescent="0.25">
      <c r="A1434" s="4" t="str">
        <f t="shared" si="223"/>
        <v/>
      </c>
      <c r="B1434" s="3"/>
      <c r="D1434" s="1"/>
      <c r="H1434" s="5" t="str">
        <f>IF(F1434="","",IFERROR(CONCATENATE("PEUA",VLOOKUP(ESTADO,REPORTE!AV$2:AW$33,2,0),DIDTRITO_FORM,CADER_FORM,IFERROR(INDEX(BS:BS,MATCH(DAY(F1434),BR:BR,0),1),DAY(F1434)),IFERROR(INDEX(BS:BS,MATCH(MONTH(F1434),BR:BR,0),1),MONTH(F1434)),YEAR(F1434),G1434),""))</f>
        <v/>
      </c>
      <c r="L1434" s="4"/>
      <c r="M1434" s="4"/>
      <c r="Q1434" s="5"/>
      <c r="AA1434" s="4"/>
      <c r="AU1434" s="7"/>
      <c r="BM1434" s="7"/>
      <c r="BN1434" s="75" t="str">
        <f t="shared" si="224"/>
        <v/>
      </c>
      <c r="BO1434" s="75" t="str">
        <f t="shared" si="225"/>
        <v/>
      </c>
      <c r="BT1434" s="5"/>
      <c r="BW1434" s="5"/>
      <c r="BX1434" s="5"/>
      <c r="BY1434" s="5"/>
      <c r="BZ1434" s="5"/>
      <c r="CA1434" s="5"/>
      <c r="CB1434" s="14"/>
      <c r="CC1434" s="25"/>
      <c r="DG1434" s="5" t="e">
        <f>IF(REPORTE!AH$2="si",IF(C1434=VALUE(REPORTE!C$22),IF(SUM(DG1435:DG$1993),CONCATENATE(INT(B1434),", "),INT(B1434)),""),IF(C1434=VALUE(REPORTE!C$21),IF(SUM(DG1435:DG$1993),CONCATENATE(INT(B1434),", "),INT(B1434)),""))</f>
        <v>#VALUE!</v>
      </c>
      <c r="DK1434" s="5"/>
      <c r="DL1434" s="5"/>
      <c r="DM1434" s="5"/>
      <c r="DN1434" s="5"/>
    </row>
    <row r="1435" spans="1:118" x14ac:dyDescent="0.25">
      <c r="A1435" s="4" t="str">
        <f t="shared" si="223"/>
        <v/>
      </c>
      <c r="B1435" s="3"/>
      <c r="D1435" s="1"/>
      <c r="H1435" s="5" t="str">
        <f>IF(F1435="","",IFERROR(CONCATENATE("PEUA",VLOOKUP(ESTADO,REPORTE!AV$2:AW$33,2,0),DIDTRITO_FORM,CADER_FORM,IFERROR(INDEX(BS:BS,MATCH(DAY(F1435),BR:BR,0),1),DAY(F1435)),IFERROR(INDEX(BS:BS,MATCH(MONTH(F1435),BR:BR,0),1),MONTH(F1435)),YEAR(F1435),G1435),""))</f>
        <v/>
      </c>
      <c r="L1435" s="4"/>
      <c r="M1435" s="4"/>
      <c r="Q1435" s="5"/>
      <c r="AA1435" s="4"/>
      <c r="AU1435" s="7"/>
      <c r="BM1435" s="7"/>
      <c r="BN1435" s="75" t="str">
        <f t="shared" si="224"/>
        <v/>
      </c>
      <c r="BO1435" s="75" t="str">
        <f t="shared" si="225"/>
        <v/>
      </c>
      <c r="BT1435" s="5"/>
      <c r="BW1435" s="5"/>
      <c r="BX1435" s="5"/>
      <c r="BY1435" s="5"/>
      <c r="BZ1435" s="5"/>
      <c r="CA1435" s="5"/>
      <c r="CB1435" s="14"/>
      <c r="CC1435" s="25"/>
      <c r="DG1435" s="5" t="e">
        <f>IF(REPORTE!AH$2="si",IF(C1435=VALUE(REPORTE!C$22),IF(SUM(DG1436:DG$1993),CONCATENATE(INT(B1435),", "),INT(B1435)),""),IF(C1435=VALUE(REPORTE!C$21),IF(SUM(DG1436:DG$1993),CONCATENATE(INT(B1435),", "),INT(B1435)),""))</f>
        <v>#VALUE!</v>
      </c>
      <c r="DK1435" s="5"/>
      <c r="DL1435" s="5"/>
      <c r="DM1435" s="5"/>
      <c r="DN1435" s="5"/>
    </row>
    <row r="1436" spans="1:118" x14ac:dyDescent="0.25">
      <c r="A1436" s="4" t="str">
        <f t="shared" si="223"/>
        <v/>
      </c>
      <c r="B1436" s="3"/>
      <c r="D1436" s="1"/>
      <c r="H1436" s="5" t="str">
        <f>IF(F1436="","",IFERROR(CONCATENATE("PEUA",VLOOKUP(ESTADO,REPORTE!AV$2:AW$33,2,0),DIDTRITO_FORM,CADER_FORM,IFERROR(INDEX(BS:BS,MATCH(DAY(F1436),BR:BR,0),1),DAY(F1436)),IFERROR(INDEX(BS:BS,MATCH(MONTH(F1436),BR:BR,0),1),MONTH(F1436)),YEAR(F1436),G1436),""))</f>
        <v/>
      </c>
      <c r="L1436" s="4"/>
      <c r="M1436" s="4"/>
      <c r="Q1436" s="5"/>
      <c r="AA1436" s="4"/>
      <c r="AU1436" s="7"/>
      <c r="BM1436" s="7"/>
      <c r="BN1436" s="75" t="str">
        <f t="shared" si="224"/>
        <v/>
      </c>
      <c r="BO1436" s="75" t="str">
        <f t="shared" si="225"/>
        <v/>
      </c>
      <c r="BT1436" s="5"/>
      <c r="BW1436" s="5"/>
      <c r="BX1436" s="5"/>
      <c r="BY1436" s="5"/>
      <c r="BZ1436" s="5"/>
      <c r="CA1436" s="5"/>
      <c r="CB1436" s="14"/>
      <c r="CC1436" s="25"/>
      <c r="DG1436" s="5" t="e">
        <f>IF(REPORTE!AH$2="si",IF(C1436=VALUE(REPORTE!C$22),IF(SUM(DG1437:DG$1993),CONCATENATE(INT(B1436),", "),INT(B1436)),""),IF(C1436=VALUE(REPORTE!C$21),IF(SUM(DG1437:DG$1993),CONCATENATE(INT(B1436),", "),INT(B1436)),""))</f>
        <v>#VALUE!</v>
      </c>
      <c r="DK1436" s="5"/>
      <c r="DL1436" s="5"/>
      <c r="DM1436" s="5"/>
      <c r="DN1436" s="5"/>
    </row>
    <row r="1437" spans="1:118" x14ac:dyDescent="0.25">
      <c r="A1437" s="4" t="str">
        <f t="shared" si="223"/>
        <v/>
      </c>
      <c r="B1437" s="3"/>
      <c r="D1437" s="1"/>
      <c r="H1437" s="5" t="str">
        <f>IF(F1437="","",IFERROR(CONCATENATE("PEUA",VLOOKUP(ESTADO,REPORTE!AV$2:AW$33,2,0),DIDTRITO_FORM,CADER_FORM,IFERROR(INDEX(BS:BS,MATCH(DAY(F1437),BR:BR,0),1),DAY(F1437)),IFERROR(INDEX(BS:BS,MATCH(MONTH(F1437),BR:BR,0),1),MONTH(F1437)),YEAR(F1437),G1437),""))</f>
        <v/>
      </c>
      <c r="L1437" s="4"/>
      <c r="M1437" s="4"/>
      <c r="Q1437" s="5"/>
      <c r="AA1437" s="4"/>
      <c r="AU1437" s="7"/>
      <c r="BM1437" s="7"/>
      <c r="BN1437" s="75" t="str">
        <f t="shared" si="224"/>
        <v/>
      </c>
      <c r="BO1437" s="75" t="str">
        <f t="shared" si="225"/>
        <v/>
      </c>
      <c r="BT1437" s="5"/>
      <c r="BW1437" s="5"/>
      <c r="BX1437" s="5"/>
      <c r="BY1437" s="5"/>
      <c r="BZ1437" s="5"/>
      <c r="CA1437" s="5"/>
      <c r="CB1437" s="14"/>
      <c r="CC1437" s="25"/>
      <c r="DG1437" s="5" t="e">
        <f>IF(REPORTE!AH$2="si",IF(C1437=VALUE(REPORTE!C$22),IF(SUM(DG1438:DG$1993),CONCATENATE(INT(B1437),", "),INT(B1437)),""),IF(C1437=VALUE(REPORTE!C$21),IF(SUM(DG1438:DG$1993),CONCATENATE(INT(B1437),", "),INT(B1437)),""))</f>
        <v>#VALUE!</v>
      </c>
      <c r="DK1437" s="5"/>
      <c r="DL1437" s="5"/>
      <c r="DM1437" s="5"/>
      <c r="DN1437" s="5"/>
    </row>
    <row r="1438" spans="1:118" x14ac:dyDescent="0.25">
      <c r="A1438" s="4" t="str">
        <f t="shared" si="223"/>
        <v/>
      </c>
      <c r="B1438" s="3"/>
      <c r="D1438" s="1"/>
      <c r="H1438" s="5" t="str">
        <f>IF(F1438="","",IFERROR(CONCATENATE("PEUA",VLOOKUP(ESTADO,REPORTE!AV$2:AW$33,2,0),DIDTRITO_FORM,CADER_FORM,IFERROR(INDEX(BS:BS,MATCH(DAY(F1438),BR:BR,0),1),DAY(F1438)),IFERROR(INDEX(BS:BS,MATCH(MONTH(F1438),BR:BR,0),1),MONTH(F1438)),YEAR(F1438),G1438),""))</f>
        <v/>
      </c>
      <c r="L1438" s="4"/>
      <c r="M1438" s="4"/>
      <c r="Q1438" s="5"/>
      <c r="AA1438" s="4"/>
      <c r="AU1438" s="7"/>
      <c r="BM1438" s="7"/>
      <c r="BN1438" s="75" t="str">
        <f t="shared" si="224"/>
        <v/>
      </c>
      <c r="BO1438" s="75" t="str">
        <f t="shared" si="225"/>
        <v/>
      </c>
      <c r="BT1438" s="5"/>
      <c r="BW1438" s="5"/>
      <c r="BX1438" s="5"/>
      <c r="BY1438" s="5"/>
      <c r="BZ1438" s="5"/>
      <c r="CA1438" s="5"/>
      <c r="CB1438" s="14"/>
      <c r="CC1438" s="25"/>
      <c r="DG1438" s="5" t="e">
        <f>IF(REPORTE!AH$2="si",IF(C1438=VALUE(REPORTE!C$22),IF(SUM(DG1439:DG$1993),CONCATENATE(INT(B1438),", "),INT(B1438)),""),IF(C1438=VALUE(REPORTE!C$21),IF(SUM(DG1439:DG$1993),CONCATENATE(INT(B1438),", "),INT(B1438)),""))</f>
        <v>#VALUE!</v>
      </c>
      <c r="DK1438" s="5"/>
      <c r="DL1438" s="5"/>
      <c r="DM1438" s="5"/>
      <c r="DN1438" s="5"/>
    </row>
    <row r="1439" spans="1:118" x14ac:dyDescent="0.25">
      <c r="A1439" s="4" t="str">
        <f t="shared" si="223"/>
        <v/>
      </c>
      <c r="B1439" s="3"/>
      <c r="D1439" s="1"/>
      <c r="H1439" s="5" t="str">
        <f>IF(F1439="","",IFERROR(CONCATENATE("PEUA",VLOOKUP(ESTADO,REPORTE!AV$2:AW$33,2,0),DIDTRITO_FORM,CADER_FORM,IFERROR(INDEX(BS:BS,MATCH(DAY(F1439),BR:BR,0),1),DAY(F1439)),IFERROR(INDEX(BS:BS,MATCH(MONTH(F1439),BR:BR,0),1),MONTH(F1439)),YEAR(F1439),G1439),""))</f>
        <v/>
      </c>
      <c r="L1439" s="4"/>
      <c r="M1439" s="4"/>
      <c r="Q1439" s="5"/>
      <c r="AA1439" s="4"/>
      <c r="AU1439" s="7"/>
      <c r="BM1439" s="7"/>
      <c r="BN1439" s="75" t="str">
        <f t="shared" si="224"/>
        <v/>
      </c>
      <c r="BO1439" s="75" t="str">
        <f t="shared" si="225"/>
        <v/>
      </c>
      <c r="BT1439" s="5"/>
      <c r="BW1439" s="5"/>
      <c r="BX1439" s="5"/>
      <c r="BY1439" s="5"/>
      <c r="BZ1439" s="5"/>
      <c r="CA1439" s="5"/>
      <c r="CB1439" s="14"/>
      <c r="CC1439" s="25"/>
      <c r="DG1439" s="5" t="e">
        <f>IF(REPORTE!AH$2="si",IF(C1439=VALUE(REPORTE!C$22),IF(SUM(DG1440:DG$1993),CONCATENATE(INT(B1439),", "),INT(B1439)),""),IF(C1439=VALUE(REPORTE!C$21),IF(SUM(DG1440:DG$1993),CONCATENATE(INT(B1439),", "),INT(B1439)),""))</f>
        <v>#VALUE!</v>
      </c>
      <c r="DK1439" s="5"/>
      <c r="DL1439" s="5"/>
      <c r="DM1439" s="5"/>
      <c r="DN1439" s="5"/>
    </row>
    <row r="1440" spans="1:118" x14ac:dyDescent="0.25">
      <c r="A1440" s="4" t="str">
        <f t="shared" si="223"/>
        <v/>
      </c>
      <c r="B1440" s="3"/>
      <c r="D1440" s="1"/>
      <c r="H1440" s="5" t="str">
        <f>IF(F1440="","",IFERROR(CONCATENATE("PEUA",VLOOKUP(ESTADO,REPORTE!AV$2:AW$33,2,0),DIDTRITO_FORM,CADER_FORM,IFERROR(INDEX(BS:BS,MATCH(DAY(F1440),BR:BR,0),1),DAY(F1440)),IFERROR(INDEX(BS:BS,MATCH(MONTH(F1440),BR:BR,0),1),MONTH(F1440)),YEAR(F1440),G1440),""))</f>
        <v/>
      </c>
      <c r="L1440" s="4"/>
      <c r="M1440" s="4"/>
      <c r="Q1440" s="5"/>
      <c r="AA1440" s="4"/>
      <c r="AU1440" s="7"/>
      <c r="BM1440" s="7"/>
      <c r="BN1440" s="75" t="str">
        <f t="shared" si="224"/>
        <v/>
      </c>
      <c r="BO1440" s="75" t="str">
        <f t="shared" si="225"/>
        <v/>
      </c>
      <c r="BT1440" s="5"/>
      <c r="BW1440" s="5"/>
      <c r="BX1440" s="5"/>
      <c r="BY1440" s="5"/>
      <c r="BZ1440" s="5"/>
      <c r="CA1440" s="5"/>
      <c r="CB1440" s="14"/>
      <c r="CC1440" s="25"/>
      <c r="DG1440" s="5" t="e">
        <f>IF(REPORTE!AH$2="si",IF(C1440=VALUE(REPORTE!C$22),IF(SUM(DG1441:DG$1993),CONCATENATE(INT(B1440),", "),INT(B1440)),""),IF(C1440=VALUE(REPORTE!C$21),IF(SUM(DG1441:DG$1993),CONCATENATE(INT(B1440),", "),INT(B1440)),""))</f>
        <v>#VALUE!</v>
      </c>
      <c r="DK1440" s="5"/>
      <c r="DL1440" s="5"/>
      <c r="DM1440" s="5"/>
      <c r="DN1440" s="5"/>
    </row>
    <row r="1441" spans="1:118" x14ac:dyDescent="0.25">
      <c r="A1441" s="4" t="str">
        <f t="shared" si="223"/>
        <v/>
      </c>
      <c r="B1441" s="3"/>
      <c r="D1441" s="1"/>
      <c r="H1441" s="5" t="str">
        <f>IF(F1441="","",IFERROR(CONCATENATE("PEUA",VLOOKUP(ESTADO,REPORTE!AV$2:AW$33,2,0),DIDTRITO_FORM,CADER_FORM,IFERROR(INDEX(BS:BS,MATCH(DAY(F1441),BR:BR,0),1),DAY(F1441)),IFERROR(INDEX(BS:BS,MATCH(MONTH(F1441),BR:BR,0),1),MONTH(F1441)),YEAR(F1441),G1441),""))</f>
        <v/>
      </c>
      <c r="L1441" s="4"/>
      <c r="M1441" s="4"/>
      <c r="Q1441" s="5"/>
      <c r="AA1441" s="4"/>
      <c r="AU1441" s="7"/>
      <c r="BM1441" s="7"/>
      <c r="BN1441" s="75" t="str">
        <f t="shared" si="224"/>
        <v/>
      </c>
      <c r="BO1441" s="75" t="str">
        <f t="shared" si="225"/>
        <v/>
      </c>
      <c r="BT1441" s="5"/>
      <c r="BW1441" s="5"/>
      <c r="BX1441" s="5"/>
      <c r="BY1441" s="5"/>
      <c r="BZ1441" s="5"/>
      <c r="CA1441" s="5"/>
      <c r="CB1441" s="14"/>
      <c r="CC1441" s="25"/>
      <c r="DG1441" s="5" t="e">
        <f>IF(REPORTE!AH$2="si",IF(C1441=VALUE(REPORTE!C$22),IF(SUM(DG1442:DG$1993),CONCATENATE(INT(B1441),", "),INT(B1441)),""),IF(C1441=VALUE(REPORTE!C$21),IF(SUM(DG1442:DG$1993),CONCATENATE(INT(B1441),", "),INT(B1441)),""))</f>
        <v>#VALUE!</v>
      </c>
      <c r="DK1441" s="5"/>
      <c r="DL1441" s="5"/>
      <c r="DM1441" s="5"/>
      <c r="DN1441" s="5"/>
    </row>
    <row r="1442" spans="1:118" x14ac:dyDescent="0.25">
      <c r="A1442" s="4" t="str">
        <f t="shared" si="223"/>
        <v/>
      </c>
      <c r="B1442" s="3"/>
      <c r="D1442" s="1"/>
      <c r="H1442" s="5" t="str">
        <f>IF(F1442="","",IFERROR(CONCATENATE("PEUA",VLOOKUP(ESTADO,REPORTE!AV$2:AW$33,2,0),DIDTRITO_FORM,CADER_FORM,IFERROR(INDEX(BS:BS,MATCH(DAY(F1442),BR:BR,0),1),DAY(F1442)),IFERROR(INDEX(BS:BS,MATCH(MONTH(F1442),BR:BR,0),1),MONTH(F1442)),YEAR(F1442),G1442),""))</f>
        <v/>
      </c>
      <c r="L1442" s="4"/>
      <c r="M1442" s="4"/>
      <c r="Q1442" s="5"/>
      <c r="AA1442" s="4"/>
      <c r="AU1442" s="7"/>
      <c r="BM1442" s="7"/>
      <c r="BN1442" s="75" t="str">
        <f t="shared" si="224"/>
        <v/>
      </c>
      <c r="BO1442" s="75" t="str">
        <f t="shared" si="225"/>
        <v/>
      </c>
      <c r="BT1442" s="5"/>
      <c r="BW1442" s="5"/>
      <c r="BX1442" s="5"/>
      <c r="BY1442" s="5"/>
      <c r="BZ1442" s="5"/>
      <c r="CA1442" s="5"/>
      <c r="CB1442" s="14"/>
      <c r="CC1442" s="25"/>
      <c r="DG1442" s="5" t="e">
        <f>IF(REPORTE!AH$2="si",IF(C1442=VALUE(REPORTE!C$22),IF(SUM(DG1443:DG$1993),CONCATENATE(INT(B1442),", "),INT(B1442)),""),IF(C1442=VALUE(REPORTE!C$21),IF(SUM(DG1443:DG$1993),CONCATENATE(INT(B1442),", "),INT(B1442)),""))</f>
        <v>#VALUE!</v>
      </c>
      <c r="DK1442" s="5"/>
      <c r="DL1442" s="5"/>
      <c r="DM1442" s="5"/>
      <c r="DN1442" s="5"/>
    </row>
    <row r="1443" spans="1:118" x14ac:dyDescent="0.25">
      <c r="A1443" s="4" t="str">
        <f t="shared" si="223"/>
        <v/>
      </c>
      <c r="B1443" s="3"/>
      <c r="D1443" s="1"/>
      <c r="H1443" s="5" t="str">
        <f>IF(F1443="","",IFERROR(CONCATENATE("PEUA",VLOOKUP(ESTADO,REPORTE!AV$2:AW$33,2,0),DIDTRITO_FORM,CADER_FORM,IFERROR(INDEX(BS:BS,MATCH(DAY(F1443),BR:BR,0),1),DAY(F1443)),IFERROR(INDEX(BS:BS,MATCH(MONTH(F1443),BR:BR,0),1),MONTH(F1443)),YEAR(F1443),G1443),""))</f>
        <v/>
      </c>
      <c r="L1443" s="4"/>
      <c r="M1443" s="4"/>
      <c r="Q1443" s="5"/>
      <c r="AA1443" s="4"/>
      <c r="AU1443" s="7"/>
      <c r="BM1443" s="7"/>
      <c r="BN1443" s="75" t="str">
        <f t="shared" si="224"/>
        <v/>
      </c>
      <c r="BO1443" s="75" t="str">
        <f t="shared" si="225"/>
        <v/>
      </c>
      <c r="BT1443" s="5"/>
      <c r="BW1443" s="5"/>
      <c r="BX1443" s="5"/>
      <c r="BY1443" s="5"/>
      <c r="BZ1443" s="5"/>
      <c r="CA1443" s="5"/>
      <c r="CB1443" s="14"/>
      <c r="CC1443" s="25"/>
      <c r="DG1443" s="5" t="e">
        <f>IF(REPORTE!AH$2="si",IF(C1443=VALUE(REPORTE!C$22),IF(SUM(DG1444:DG$1993),CONCATENATE(INT(B1443),", "),INT(B1443)),""),IF(C1443=VALUE(REPORTE!C$21),IF(SUM(DG1444:DG$1993),CONCATENATE(INT(B1443),", "),INT(B1443)),""))</f>
        <v>#VALUE!</v>
      </c>
      <c r="DK1443" s="5"/>
      <c r="DL1443" s="5"/>
      <c r="DM1443" s="5"/>
      <c r="DN1443" s="5"/>
    </row>
    <row r="1444" spans="1:118" x14ac:dyDescent="0.25">
      <c r="A1444" s="4" t="str">
        <f t="shared" si="223"/>
        <v/>
      </c>
      <c r="B1444" s="3"/>
      <c r="D1444" s="1"/>
      <c r="H1444" s="5" t="str">
        <f>IF(F1444="","",IFERROR(CONCATENATE("PEUA",VLOOKUP(ESTADO,REPORTE!AV$2:AW$33,2,0),DIDTRITO_FORM,CADER_FORM,IFERROR(INDEX(BS:BS,MATCH(DAY(F1444),BR:BR,0),1),DAY(F1444)),IFERROR(INDEX(BS:BS,MATCH(MONTH(F1444),BR:BR,0),1),MONTH(F1444)),YEAR(F1444),G1444),""))</f>
        <v/>
      </c>
      <c r="L1444" s="4"/>
      <c r="M1444" s="4"/>
      <c r="Q1444" s="5"/>
      <c r="AA1444" s="4"/>
      <c r="AU1444" s="7"/>
      <c r="BM1444" s="7"/>
      <c r="BN1444" s="75" t="str">
        <f t="shared" si="224"/>
        <v/>
      </c>
      <c r="BO1444" s="75" t="str">
        <f t="shared" si="225"/>
        <v/>
      </c>
      <c r="BT1444" s="5"/>
      <c r="BW1444" s="5"/>
      <c r="BX1444" s="5"/>
      <c r="BY1444" s="5"/>
      <c r="BZ1444" s="5"/>
      <c r="CA1444" s="5"/>
      <c r="CB1444" s="14"/>
      <c r="CC1444" s="25"/>
      <c r="DG1444" s="5" t="e">
        <f>IF(REPORTE!AH$2="si",IF(C1444=VALUE(REPORTE!C$22),IF(SUM(DG1445:DG$1993),CONCATENATE(INT(B1444),", "),INT(B1444)),""),IF(C1444=VALUE(REPORTE!C$21),IF(SUM(DG1445:DG$1993),CONCATENATE(INT(B1444),", "),INT(B1444)),""))</f>
        <v>#VALUE!</v>
      </c>
      <c r="DK1444" s="5"/>
      <c r="DL1444" s="5"/>
      <c r="DM1444" s="5"/>
      <c r="DN1444" s="5"/>
    </row>
    <row r="1445" spans="1:118" x14ac:dyDescent="0.25">
      <c r="A1445" s="4" t="str">
        <f t="shared" si="223"/>
        <v/>
      </c>
      <c r="B1445" s="3"/>
      <c r="D1445" s="1"/>
      <c r="H1445" s="5" t="str">
        <f>IF(F1445="","",IFERROR(CONCATENATE("PEUA",VLOOKUP(ESTADO,REPORTE!AV$2:AW$33,2,0),DIDTRITO_FORM,CADER_FORM,IFERROR(INDEX(BS:BS,MATCH(DAY(F1445),BR:BR,0),1),DAY(F1445)),IFERROR(INDEX(BS:BS,MATCH(MONTH(F1445),BR:BR,0),1),MONTH(F1445)),YEAR(F1445),G1445),""))</f>
        <v/>
      </c>
      <c r="L1445" s="4"/>
      <c r="M1445" s="4"/>
      <c r="Q1445" s="5"/>
      <c r="AA1445" s="4"/>
      <c r="AU1445" s="7"/>
      <c r="BM1445" s="7"/>
      <c r="BN1445" s="75" t="str">
        <f t="shared" si="224"/>
        <v/>
      </c>
      <c r="BO1445" s="75" t="str">
        <f t="shared" si="225"/>
        <v/>
      </c>
      <c r="BT1445" s="5"/>
      <c r="BW1445" s="5"/>
      <c r="BX1445" s="5"/>
      <c r="BY1445" s="5"/>
      <c r="BZ1445" s="5"/>
      <c r="CA1445" s="5"/>
      <c r="CB1445" s="14"/>
      <c r="CC1445" s="25"/>
      <c r="DG1445" s="5" t="e">
        <f>IF(REPORTE!AH$2="si",IF(C1445=VALUE(REPORTE!C$22),IF(SUM(DG1446:DG$1993),CONCATENATE(INT(B1445),", "),INT(B1445)),""),IF(C1445=VALUE(REPORTE!C$21),IF(SUM(DG1446:DG$1993),CONCATENATE(INT(B1445),", "),INT(B1445)),""))</f>
        <v>#VALUE!</v>
      </c>
      <c r="DK1445" s="5"/>
      <c r="DL1445" s="5"/>
      <c r="DM1445" s="5"/>
      <c r="DN1445" s="5"/>
    </row>
    <row r="1446" spans="1:118" x14ac:dyDescent="0.25">
      <c r="A1446" s="4" t="str">
        <f t="shared" si="223"/>
        <v/>
      </c>
      <c r="B1446" s="3"/>
      <c r="D1446" s="1"/>
      <c r="H1446" s="5" t="str">
        <f>IF(F1446="","",IFERROR(CONCATENATE("PEUA",VLOOKUP(ESTADO,REPORTE!AV$2:AW$33,2,0),DIDTRITO_FORM,CADER_FORM,IFERROR(INDEX(BS:BS,MATCH(DAY(F1446),BR:BR,0),1),DAY(F1446)),IFERROR(INDEX(BS:BS,MATCH(MONTH(F1446),BR:BR,0),1),MONTH(F1446)),YEAR(F1446),G1446),""))</f>
        <v/>
      </c>
      <c r="L1446" s="4"/>
      <c r="M1446" s="4"/>
      <c r="Q1446" s="5"/>
      <c r="AA1446" s="4"/>
      <c r="AU1446" s="7"/>
      <c r="BM1446" s="7"/>
      <c r="BN1446" s="75" t="str">
        <f t="shared" si="224"/>
        <v/>
      </c>
      <c r="BO1446" s="75" t="str">
        <f t="shared" si="225"/>
        <v/>
      </c>
      <c r="BT1446" s="5"/>
      <c r="BW1446" s="5"/>
      <c r="BX1446" s="5"/>
      <c r="BY1446" s="5"/>
      <c r="BZ1446" s="5"/>
      <c r="CA1446" s="5"/>
      <c r="CB1446" s="14"/>
      <c r="CC1446" s="25"/>
      <c r="DG1446" s="5" t="e">
        <f>IF(REPORTE!AH$2="si",IF(C1446=VALUE(REPORTE!C$22),IF(SUM(DG1447:DG$1993),CONCATENATE(INT(B1446),", "),INT(B1446)),""),IF(C1446=VALUE(REPORTE!C$21),IF(SUM(DG1447:DG$1993),CONCATENATE(INT(B1446),", "),INT(B1446)),""))</f>
        <v>#VALUE!</v>
      </c>
      <c r="DK1446" s="5"/>
      <c r="DL1446" s="5"/>
      <c r="DM1446" s="5"/>
      <c r="DN1446" s="5"/>
    </row>
    <row r="1447" spans="1:118" x14ac:dyDescent="0.25">
      <c r="A1447" s="4" t="str">
        <f t="shared" si="223"/>
        <v/>
      </c>
      <c r="B1447" s="3"/>
      <c r="D1447" s="1"/>
      <c r="H1447" s="5" t="str">
        <f>IF(F1447="","",IFERROR(CONCATENATE("PEUA",VLOOKUP(ESTADO,REPORTE!AV$2:AW$33,2,0),DIDTRITO_FORM,CADER_FORM,IFERROR(INDEX(BS:BS,MATCH(DAY(F1447),BR:BR,0),1),DAY(F1447)),IFERROR(INDEX(BS:BS,MATCH(MONTH(F1447),BR:BR,0),1),MONTH(F1447)),YEAR(F1447),G1447),""))</f>
        <v/>
      </c>
      <c r="L1447" s="4"/>
      <c r="M1447" s="4"/>
      <c r="Q1447" s="5"/>
      <c r="AA1447" s="4"/>
      <c r="AU1447" s="7"/>
      <c r="BM1447" s="7"/>
      <c r="BN1447" s="75" t="str">
        <f t="shared" si="224"/>
        <v/>
      </c>
      <c r="BO1447" s="75" t="str">
        <f t="shared" si="225"/>
        <v/>
      </c>
      <c r="BT1447" s="5"/>
      <c r="BW1447" s="5"/>
      <c r="BX1447" s="5"/>
      <c r="BY1447" s="5"/>
      <c r="BZ1447" s="5"/>
      <c r="CA1447" s="5"/>
      <c r="CB1447" s="14"/>
      <c r="CC1447" s="25"/>
      <c r="DG1447" s="5" t="e">
        <f>IF(REPORTE!AH$2="si",IF(C1447=VALUE(REPORTE!C$22),IF(SUM(DG1448:DG$1993),CONCATENATE(INT(B1447),", "),INT(B1447)),""),IF(C1447=VALUE(REPORTE!C$21),IF(SUM(DG1448:DG$1993),CONCATENATE(INT(B1447),", "),INT(B1447)),""))</f>
        <v>#VALUE!</v>
      </c>
      <c r="DK1447" s="5"/>
      <c r="DL1447" s="5"/>
      <c r="DM1447" s="5"/>
      <c r="DN1447" s="5"/>
    </row>
    <row r="1448" spans="1:118" x14ac:dyDescent="0.25">
      <c r="A1448" s="4" t="str">
        <f t="shared" si="223"/>
        <v/>
      </c>
      <c r="B1448" s="3"/>
      <c r="D1448" s="1"/>
      <c r="H1448" s="5" t="str">
        <f>IF(F1448="","",IFERROR(CONCATENATE("PEUA",VLOOKUP(ESTADO,REPORTE!AV$2:AW$33,2,0),DIDTRITO_FORM,CADER_FORM,IFERROR(INDEX(BS:BS,MATCH(DAY(F1448),BR:BR,0),1),DAY(F1448)),IFERROR(INDEX(BS:BS,MATCH(MONTH(F1448),BR:BR,0),1),MONTH(F1448)),YEAR(F1448),G1448),""))</f>
        <v/>
      </c>
      <c r="L1448" s="4"/>
      <c r="M1448" s="4"/>
      <c r="Q1448" s="5"/>
      <c r="AA1448" s="4"/>
      <c r="AU1448" s="7"/>
      <c r="BM1448" s="7"/>
      <c r="BN1448" s="75" t="str">
        <f t="shared" si="224"/>
        <v/>
      </c>
      <c r="BO1448" s="75" t="str">
        <f t="shared" si="225"/>
        <v/>
      </c>
      <c r="BT1448" s="5"/>
      <c r="BW1448" s="5"/>
      <c r="BX1448" s="5"/>
      <c r="BY1448" s="5"/>
      <c r="BZ1448" s="5"/>
      <c r="CA1448" s="5"/>
      <c r="CB1448" s="14"/>
      <c r="CC1448" s="25"/>
      <c r="DG1448" s="5" t="e">
        <f>IF(REPORTE!AH$2="si",IF(C1448=VALUE(REPORTE!C$22),IF(SUM(DG1449:DG$1993),CONCATENATE(INT(B1448),", "),INT(B1448)),""),IF(C1448=VALUE(REPORTE!C$21),IF(SUM(DG1449:DG$1993),CONCATENATE(INT(B1448),", "),INT(B1448)),""))</f>
        <v>#VALUE!</v>
      </c>
      <c r="DK1448" s="5"/>
      <c r="DL1448" s="5"/>
      <c r="DM1448" s="5"/>
      <c r="DN1448" s="5"/>
    </row>
    <row r="1449" spans="1:118" x14ac:dyDescent="0.25">
      <c r="A1449" s="4" t="str">
        <f t="shared" si="223"/>
        <v/>
      </c>
      <c r="B1449" s="3"/>
      <c r="D1449" s="1"/>
      <c r="H1449" s="5" t="str">
        <f>IF(F1449="","",IFERROR(CONCATENATE("PEUA",VLOOKUP(ESTADO,REPORTE!AV$2:AW$33,2,0),DIDTRITO_FORM,CADER_FORM,IFERROR(INDEX(BS:BS,MATCH(DAY(F1449),BR:BR,0),1),DAY(F1449)),IFERROR(INDEX(BS:BS,MATCH(MONTH(F1449),BR:BR,0),1),MONTH(F1449)),YEAR(F1449),G1449),""))</f>
        <v/>
      </c>
      <c r="L1449" s="4"/>
      <c r="M1449" s="4"/>
      <c r="Q1449" s="5"/>
      <c r="AA1449" s="4"/>
      <c r="AU1449" s="7"/>
      <c r="BM1449" s="7"/>
      <c r="BN1449" s="75" t="str">
        <f t="shared" si="224"/>
        <v/>
      </c>
      <c r="BO1449" s="75" t="str">
        <f t="shared" si="225"/>
        <v/>
      </c>
      <c r="BT1449" s="5"/>
      <c r="BW1449" s="5"/>
      <c r="BX1449" s="5"/>
      <c r="BY1449" s="5"/>
      <c r="BZ1449" s="5"/>
      <c r="CA1449" s="5"/>
      <c r="CB1449" s="14"/>
      <c r="CC1449" s="25"/>
      <c r="DG1449" s="5" t="e">
        <f>IF(REPORTE!AH$2="si",IF(C1449=VALUE(REPORTE!C$22),IF(SUM(DG1450:DG$1993),CONCATENATE(INT(B1449),", "),INT(B1449)),""),IF(C1449=VALUE(REPORTE!C$21),IF(SUM(DG1450:DG$1993),CONCATENATE(INT(B1449),", "),INT(B1449)),""))</f>
        <v>#VALUE!</v>
      </c>
      <c r="DK1449" s="5"/>
      <c r="DL1449" s="5"/>
      <c r="DM1449" s="5"/>
      <c r="DN1449" s="5"/>
    </row>
    <row r="1450" spans="1:118" x14ac:dyDescent="0.25">
      <c r="A1450" s="4" t="str">
        <f t="shared" si="223"/>
        <v/>
      </c>
      <c r="B1450" s="3"/>
      <c r="D1450" s="1"/>
      <c r="H1450" s="5" t="str">
        <f>IF(F1450="","",IFERROR(CONCATENATE("PEUA",VLOOKUP(ESTADO,REPORTE!AV$2:AW$33,2,0),DIDTRITO_FORM,CADER_FORM,IFERROR(INDEX(BS:BS,MATCH(DAY(F1450),BR:BR,0),1),DAY(F1450)),IFERROR(INDEX(BS:BS,MATCH(MONTH(F1450),BR:BR,0),1),MONTH(F1450)),YEAR(F1450),G1450),""))</f>
        <v/>
      </c>
      <c r="L1450" s="4"/>
      <c r="M1450" s="4"/>
      <c r="Q1450" s="5"/>
      <c r="AA1450" s="4"/>
      <c r="AU1450" s="7"/>
      <c r="BM1450" s="7"/>
      <c r="BN1450" s="75" t="str">
        <f t="shared" si="224"/>
        <v/>
      </c>
      <c r="BO1450" s="75" t="str">
        <f t="shared" si="225"/>
        <v/>
      </c>
      <c r="BT1450" s="5"/>
      <c r="BW1450" s="5"/>
      <c r="BX1450" s="5"/>
      <c r="BY1450" s="5"/>
      <c r="BZ1450" s="5"/>
      <c r="CA1450" s="5"/>
      <c r="CB1450" s="14"/>
      <c r="CC1450" s="25"/>
      <c r="DG1450" s="5" t="e">
        <f>IF(REPORTE!AH$2="si",IF(C1450=VALUE(REPORTE!C$22),IF(SUM(DG1451:DG$1993),CONCATENATE(INT(B1450),", "),INT(B1450)),""),IF(C1450=VALUE(REPORTE!C$21),IF(SUM(DG1451:DG$1993),CONCATENATE(INT(B1450),", "),INT(B1450)),""))</f>
        <v>#VALUE!</v>
      </c>
      <c r="DK1450" s="5"/>
      <c r="DL1450" s="5"/>
      <c r="DM1450" s="5"/>
      <c r="DN1450" s="5"/>
    </row>
    <row r="1451" spans="1:118" x14ac:dyDescent="0.25">
      <c r="A1451" s="4" t="str">
        <f t="shared" si="223"/>
        <v/>
      </c>
      <c r="B1451" s="3"/>
      <c r="D1451" s="1"/>
      <c r="H1451" s="5" t="str">
        <f>IF(F1451="","",IFERROR(CONCATENATE("PEUA",VLOOKUP(ESTADO,REPORTE!AV$2:AW$33,2,0),DIDTRITO_FORM,CADER_FORM,IFERROR(INDEX(BS:BS,MATCH(DAY(F1451),BR:BR,0),1),DAY(F1451)),IFERROR(INDEX(BS:BS,MATCH(MONTH(F1451),BR:BR,0),1),MONTH(F1451)),YEAR(F1451),G1451),""))</f>
        <v/>
      </c>
      <c r="L1451" s="4"/>
      <c r="M1451" s="4"/>
      <c r="Q1451" s="5"/>
      <c r="AA1451" s="4"/>
      <c r="AU1451" s="7"/>
      <c r="BM1451" s="7"/>
      <c r="BN1451" s="75" t="str">
        <f t="shared" si="224"/>
        <v/>
      </c>
      <c r="BO1451" s="75" t="str">
        <f t="shared" si="225"/>
        <v/>
      </c>
      <c r="BT1451" s="5"/>
      <c r="BW1451" s="5"/>
      <c r="BX1451" s="5"/>
      <c r="BY1451" s="5"/>
      <c r="BZ1451" s="5"/>
      <c r="CA1451" s="5"/>
      <c r="CB1451" s="14"/>
      <c r="CC1451" s="25"/>
      <c r="DG1451" s="5" t="e">
        <f>IF(REPORTE!AH$2="si",IF(C1451=VALUE(REPORTE!C$22),IF(SUM(DG1452:DG$1993),CONCATENATE(INT(B1451),", "),INT(B1451)),""),IF(C1451=VALUE(REPORTE!C$21),IF(SUM(DG1452:DG$1993),CONCATENATE(INT(B1451),", "),INT(B1451)),""))</f>
        <v>#VALUE!</v>
      </c>
      <c r="DK1451" s="5"/>
      <c r="DL1451" s="5"/>
      <c r="DM1451" s="5"/>
      <c r="DN1451" s="5"/>
    </row>
    <row r="1452" spans="1:118" x14ac:dyDescent="0.25">
      <c r="A1452" s="4" t="str">
        <f t="shared" si="223"/>
        <v/>
      </c>
      <c r="B1452" s="3"/>
      <c r="D1452" s="1"/>
      <c r="H1452" s="5" t="str">
        <f>IF(F1452="","",IFERROR(CONCATENATE("PEUA",VLOOKUP(ESTADO,REPORTE!AV$2:AW$33,2,0),DIDTRITO_FORM,CADER_FORM,IFERROR(INDEX(BS:BS,MATCH(DAY(F1452),BR:BR,0),1),DAY(F1452)),IFERROR(INDEX(BS:BS,MATCH(MONTH(F1452),BR:BR,0),1),MONTH(F1452)),YEAR(F1452),G1452),""))</f>
        <v/>
      </c>
      <c r="L1452" s="4"/>
      <c r="M1452" s="4"/>
      <c r="Q1452" s="5"/>
      <c r="AA1452" s="4"/>
      <c r="AU1452" s="7"/>
      <c r="BM1452" s="7"/>
      <c r="BN1452" s="75" t="str">
        <f t="shared" si="224"/>
        <v/>
      </c>
      <c r="BO1452" s="75" t="str">
        <f t="shared" si="225"/>
        <v/>
      </c>
      <c r="BT1452" s="5"/>
      <c r="BW1452" s="5"/>
      <c r="BX1452" s="5"/>
      <c r="BY1452" s="5"/>
      <c r="BZ1452" s="5"/>
      <c r="CA1452" s="5"/>
      <c r="CB1452" s="14"/>
      <c r="CC1452" s="25"/>
      <c r="DG1452" s="5" t="e">
        <f>IF(REPORTE!AH$2="si",IF(C1452=VALUE(REPORTE!C$22),IF(SUM(DG1453:DG$1993),CONCATENATE(INT(B1452),", "),INT(B1452)),""),IF(C1452=VALUE(REPORTE!C$21),IF(SUM(DG1453:DG$1993),CONCATENATE(INT(B1452),", "),INT(B1452)),""))</f>
        <v>#VALUE!</v>
      </c>
      <c r="DK1452" s="5"/>
      <c r="DL1452" s="5"/>
      <c r="DM1452" s="5"/>
      <c r="DN1452" s="5"/>
    </row>
    <row r="1453" spans="1:118" x14ac:dyDescent="0.25">
      <c r="A1453" s="4" t="str">
        <f t="shared" si="223"/>
        <v/>
      </c>
      <c r="B1453" s="3"/>
      <c r="D1453" s="1"/>
      <c r="H1453" s="5" t="str">
        <f>IF(F1453="","",IFERROR(CONCATENATE("PEUA",VLOOKUP(ESTADO,REPORTE!AV$2:AW$33,2,0),DIDTRITO_FORM,CADER_FORM,IFERROR(INDEX(BS:BS,MATCH(DAY(F1453),BR:BR,0),1),DAY(F1453)),IFERROR(INDEX(BS:BS,MATCH(MONTH(F1453),BR:BR,0),1),MONTH(F1453)),YEAR(F1453),G1453),""))</f>
        <v/>
      </c>
      <c r="L1453" s="4"/>
      <c r="M1453" s="4"/>
      <c r="Q1453" s="5"/>
      <c r="AA1453" s="4"/>
      <c r="AU1453" s="7"/>
      <c r="BM1453" s="7"/>
      <c r="BN1453" s="75" t="str">
        <f t="shared" si="224"/>
        <v/>
      </c>
      <c r="BO1453" s="75" t="str">
        <f t="shared" si="225"/>
        <v/>
      </c>
      <c r="BT1453" s="5"/>
      <c r="BW1453" s="5"/>
      <c r="BX1453" s="5"/>
      <c r="BY1453" s="5"/>
      <c r="BZ1453" s="5"/>
      <c r="CA1453" s="5"/>
      <c r="CB1453" s="14"/>
      <c r="CC1453" s="25"/>
      <c r="DG1453" s="5" t="e">
        <f>IF(REPORTE!AH$2="si",IF(C1453=VALUE(REPORTE!C$22),IF(SUM(DG1454:DG$1993),CONCATENATE(INT(B1453),", "),INT(B1453)),""),IF(C1453=VALUE(REPORTE!C$21),IF(SUM(DG1454:DG$1993),CONCATENATE(INT(B1453),", "),INT(B1453)),""))</f>
        <v>#VALUE!</v>
      </c>
      <c r="DK1453" s="5"/>
      <c r="DL1453" s="5"/>
      <c r="DM1453" s="5"/>
      <c r="DN1453" s="5"/>
    </row>
    <row r="1454" spans="1:118" x14ac:dyDescent="0.25">
      <c r="A1454" s="4" t="str">
        <f t="shared" si="223"/>
        <v/>
      </c>
      <c r="B1454" s="3"/>
      <c r="D1454" s="1"/>
      <c r="H1454" s="5" t="str">
        <f>IF(F1454="","",IFERROR(CONCATENATE("PEUA",VLOOKUP(ESTADO,REPORTE!AV$2:AW$33,2,0),DIDTRITO_FORM,CADER_FORM,IFERROR(INDEX(BS:BS,MATCH(DAY(F1454),BR:BR,0),1),DAY(F1454)),IFERROR(INDEX(BS:BS,MATCH(MONTH(F1454),BR:BR,0),1),MONTH(F1454)),YEAR(F1454),G1454),""))</f>
        <v/>
      </c>
      <c r="L1454" s="4"/>
      <c r="M1454" s="4"/>
      <c r="Q1454" s="5"/>
      <c r="AA1454" s="4"/>
      <c r="AU1454" s="7"/>
      <c r="BM1454" s="7"/>
      <c r="BN1454" s="75" t="str">
        <f t="shared" si="224"/>
        <v/>
      </c>
      <c r="BO1454" s="75" t="str">
        <f t="shared" si="225"/>
        <v/>
      </c>
      <c r="BT1454" s="5"/>
      <c r="BW1454" s="5"/>
      <c r="BX1454" s="5"/>
      <c r="BY1454" s="5"/>
      <c r="BZ1454" s="5"/>
      <c r="CA1454" s="5"/>
      <c r="CB1454" s="14"/>
      <c r="CC1454" s="25"/>
      <c r="DG1454" s="5" t="e">
        <f>IF(REPORTE!AH$2="si",IF(C1454=VALUE(REPORTE!C$22),IF(SUM(DG1455:DG$1993),CONCATENATE(INT(B1454),", "),INT(B1454)),""),IF(C1454=VALUE(REPORTE!C$21),IF(SUM(DG1455:DG$1993),CONCATENATE(INT(B1454),", "),INT(B1454)),""))</f>
        <v>#VALUE!</v>
      </c>
      <c r="DK1454" s="5"/>
      <c r="DL1454" s="5"/>
      <c r="DM1454" s="5"/>
      <c r="DN1454" s="5"/>
    </row>
    <row r="1455" spans="1:118" x14ac:dyDescent="0.25">
      <c r="A1455" s="4" t="str">
        <f t="shared" si="223"/>
        <v/>
      </c>
      <c r="B1455" s="3"/>
      <c r="D1455" s="1"/>
      <c r="H1455" s="5" t="str">
        <f>IF(F1455="","",IFERROR(CONCATENATE("PEUA",VLOOKUP(ESTADO,REPORTE!AV$2:AW$33,2,0),DIDTRITO_FORM,CADER_FORM,IFERROR(INDEX(BS:BS,MATCH(DAY(F1455),BR:BR,0),1),DAY(F1455)),IFERROR(INDEX(BS:BS,MATCH(MONTH(F1455),BR:BR,0),1),MONTH(F1455)),YEAR(F1455),G1455),""))</f>
        <v/>
      </c>
      <c r="L1455" s="4"/>
      <c r="M1455" s="4"/>
      <c r="Q1455" s="5"/>
      <c r="AA1455" s="4"/>
      <c r="AU1455" s="7"/>
      <c r="BM1455" s="7"/>
      <c r="BN1455" s="75" t="str">
        <f t="shared" si="224"/>
        <v/>
      </c>
      <c r="BO1455" s="75" t="str">
        <f t="shared" si="225"/>
        <v/>
      </c>
      <c r="BT1455" s="5"/>
      <c r="BW1455" s="5"/>
      <c r="BX1455" s="5"/>
      <c r="BY1455" s="5"/>
      <c r="BZ1455" s="5"/>
      <c r="CA1455" s="5"/>
      <c r="CB1455" s="14"/>
      <c r="CC1455" s="25"/>
      <c r="DG1455" s="5" t="e">
        <f>IF(REPORTE!AH$2="si",IF(C1455=VALUE(REPORTE!C$22),IF(SUM(DG1456:DG$1993),CONCATENATE(INT(B1455),", "),INT(B1455)),""),IF(C1455=VALUE(REPORTE!C$21),IF(SUM(DG1456:DG$1993),CONCATENATE(INT(B1455),", "),INT(B1455)),""))</f>
        <v>#VALUE!</v>
      </c>
      <c r="DK1455" s="5"/>
      <c r="DL1455" s="5"/>
      <c r="DM1455" s="5"/>
      <c r="DN1455" s="5"/>
    </row>
    <row r="1456" spans="1:118" x14ac:dyDescent="0.25">
      <c r="A1456" s="4" t="str">
        <f t="shared" si="223"/>
        <v/>
      </c>
      <c r="B1456" s="3"/>
      <c r="D1456" s="1"/>
      <c r="H1456" s="5" t="str">
        <f>IF(F1456="","",IFERROR(CONCATENATE("PEUA",VLOOKUP(ESTADO,REPORTE!AV$2:AW$33,2,0),DIDTRITO_FORM,CADER_FORM,IFERROR(INDEX(BS:BS,MATCH(DAY(F1456),BR:BR,0),1),DAY(F1456)),IFERROR(INDEX(BS:BS,MATCH(MONTH(F1456),BR:BR,0),1),MONTH(F1456)),YEAR(F1456),G1456),""))</f>
        <v/>
      </c>
      <c r="L1456" s="4"/>
      <c r="M1456" s="4"/>
      <c r="Q1456" s="5"/>
      <c r="AA1456" s="4"/>
      <c r="AU1456" s="7"/>
      <c r="BM1456" s="7"/>
      <c r="BN1456" s="75" t="str">
        <f t="shared" si="224"/>
        <v/>
      </c>
      <c r="BO1456" s="75" t="str">
        <f t="shared" si="225"/>
        <v/>
      </c>
      <c r="BT1456" s="5"/>
      <c r="BW1456" s="5"/>
      <c r="BX1456" s="5"/>
      <c r="BY1456" s="5"/>
      <c r="BZ1456" s="5"/>
      <c r="CA1456" s="5"/>
      <c r="CB1456" s="14"/>
      <c r="CC1456" s="25"/>
      <c r="DG1456" s="5" t="e">
        <f>IF(REPORTE!AH$2="si",IF(C1456=VALUE(REPORTE!C$22),IF(SUM(DG1457:DG$1993),CONCATENATE(INT(B1456),", "),INT(B1456)),""),IF(C1456=VALUE(REPORTE!C$21),IF(SUM(DG1457:DG$1993),CONCATENATE(INT(B1456),", "),INT(B1456)),""))</f>
        <v>#VALUE!</v>
      </c>
      <c r="DK1456" s="5"/>
      <c r="DL1456" s="5"/>
      <c r="DM1456" s="5"/>
      <c r="DN1456" s="5"/>
    </row>
    <row r="1457" spans="1:118" x14ac:dyDescent="0.25">
      <c r="A1457" s="4" t="str">
        <f t="shared" si="223"/>
        <v/>
      </c>
      <c r="B1457" s="3"/>
      <c r="D1457" s="1"/>
      <c r="H1457" s="5" t="str">
        <f>IF(F1457="","",IFERROR(CONCATENATE("PEUA",VLOOKUP(ESTADO,REPORTE!AV$2:AW$33,2,0),DIDTRITO_FORM,CADER_FORM,IFERROR(INDEX(BS:BS,MATCH(DAY(F1457),BR:BR,0),1),DAY(F1457)),IFERROR(INDEX(BS:BS,MATCH(MONTH(F1457),BR:BR,0),1),MONTH(F1457)),YEAR(F1457),G1457),""))</f>
        <v/>
      </c>
      <c r="L1457" s="4"/>
      <c r="M1457" s="4"/>
      <c r="Q1457" s="5"/>
      <c r="AA1457" s="4"/>
      <c r="AU1457" s="7"/>
      <c r="BM1457" s="7"/>
      <c r="BN1457" s="75" t="str">
        <f t="shared" si="224"/>
        <v/>
      </c>
      <c r="BO1457" s="75" t="str">
        <f t="shared" si="225"/>
        <v/>
      </c>
      <c r="BT1457" s="5"/>
      <c r="BW1457" s="5"/>
      <c r="BX1457" s="5"/>
      <c r="BY1457" s="5"/>
      <c r="BZ1457" s="5"/>
      <c r="CA1457" s="5"/>
      <c r="CB1457" s="14"/>
      <c r="CC1457" s="25"/>
      <c r="DG1457" s="5" t="e">
        <f>IF(REPORTE!AH$2="si",IF(C1457=VALUE(REPORTE!C$22),IF(SUM(DG1458:DG$1993),CONCATENATE(INT(B1457),", "),INT(B1457)),""),IF(C1457=VALUE(REPORTE!C$21),IF(SUM(DG1458:DG$1993),CONCATENATE(INT(B1457),", "),INT(B1457)),""))</f>
        <v>#VALUE!</v>
      </c>
      <c r="DK1457" s="5"/>
      <c r="DL1457" s="5"/>
      <c r="DM1457" s="5"/>
      <c r="DN1457" s="5"/>
    </row>
    <row r="1458" spans="1:118" x14ac:dyDescent="0.25">
      <c r="A1458" s="4" t="str">
        <f t="shared" si="223"/>
        <v/>
      </c>
      <c r="B1458" s="3"/>
      <c r="D1458" s="1"/>
      <c r="H1458" s="5" t="str">
        <f>IF(F1458="","",IFERROR(CONCATENATE("PEUA",VLOOKUP(ESTADO,REPORTE!AV$2:AW$33,2,0),DIDTRITO_FORM,CADER_FORM,IFERROR(INDEX(BS:BS,MATCH(DAY(F1458),BR:BR,0),1),DAY(F1458)),IFERROR(INDEX(BS:BS,MATCH(MONTH(F1458),BR:BR,0),1),MONTH(F1458)),YEAR(F1458),G1458),""))</f>
        <v/>
      </c>
      <c r="L1458" s="4"/>
      <c r="M1458" s="4"/>
      <c r="Q1458" s="5"/>
      <c r="AA1458" s="4"/>
      <c r="AU1458" s="7"/>
      <c r="BM1458" s="7"/>
      <c r="BN1458" s="75" t="str">
        <f t="shared" si="224"/>
        <v/>
      </c>
      <c r="BO1458" s="75" t="str">
        <f t="shared" si="225"/>
        <v/>
      </c>
      <c r="BT1458" s="5"/>
      <c r="BW1458" s="5"/>
      <c r="BX1458" s="5"/>
      <c r="BY1458" s="5"/>
      <c r="BZ1458" s="5"/>
      <c r="CA1458" s="5"/>
      <c r="CB1458" s="14"/>
      <c r="CC1458" s="25"/>
      <c r="DG1458" s="5" t="e">
        <f>IF(REPORTE!AH$2="si",IF(C1458=VALUE(REPORTE!C$22),IF(SUM(DG1459:DG$1993),CONCATENATE(INT(B1458),", "),INT(B1458)),""),IF(C1458=VALUE(REPORTE!C$21),IF(SUM(DG1459:DG$1993),CONCATENATE(INT(B1458),", "),INT(B1458)),""))</f>
        <v>#VALUE!</v>
      </c>
      <c r="DK1458" s="5"/>
      <c r="DL1458" s="5"/>
      <c r="DM1458" s="5"/>
      <c r="DN1458" s="5"/>
    </row>
    <row r="1459" spans="1:118" x14ac:dyDescent="0.25">
      <c r="A1459" s="4" t="str">
        <f t="shared" si="223"/>
        <v/>
      </c>
      <c r="B1459" s="3"/>
      <c r="D1459" s="1"/>
      <c r="H1459" s="5" t="str">
        <f>IF(F1459="","",IFERROR(CONCATENATE("PEUA",VLOOKUP(ESTADO,REPORTE!AV$2:AW$33,2,0),DIDTRITO_FORM,CADER_FORM,IFERROR(INDEX(BS:BS,MATCH(DAY(F1459),BR:BR,0),1),DAY(F1459)),IFERROR(INDEX(BS:BS,MATCH(MONTH(F1459),BR:BR,0),1),MONTH(F1459)),YEAR(F1459),G1459),""))</f>
        <v/>
      </c>
      <c r="L1459" s="4"/>
      <c r="M1459" s="4"/>
      <c r="Q1459" s="5"/>
      <c r="AA1459" s="4"/>
      <c r="AU1459" s="7"/>
      <c r="BM1459" s="7"/>
      <c r="BN1459" s="75" t="str">
        <f t="shared" si="224"/>
        <v/>
      </c>
      <c r="BO1459" s="75" t="str">
        <f t="shared" si="225"/>
        <v/>
      </c>
      <c r="BT1459" s="5"/>
      <c r="BW1459" s="5"/>
      <c r="BX1459" s="5"/>
      <c r="BY1459" s="5"/>
      <c r="BZ1459" s="5"/>
      <c r="CA1459" s="5"/>
      <c r="CB1459" s="14"/>
      <c r="CC1459" s="25"/>
      <c r="DG1459" s="5" t="e">
        <f>IF(REPORTE!AH$2="si",IF(C1459=VALUE(REPORTE!C$22),IF(SUM(DG1460:DG$1993),CONCATENATE(INT(B1459),", "),INT(B1459)),""),IF(C1459=VALUE(REPORTE!C$21),IF(SUM(DG1460:DG$1993),CONCATENATE(INT(B1459),", "),INT(B1459)),""))</f>
        <v>#VALUE!</v>
      </c>
      <c r="DK1459" s="5"/>
      <c r="DL1459" s="5"/>
      <c r="DM1459" s="5"/>
      <c r="DN1459" s="5"/>
    </row>
    <row r="1460" spans="1:118" x14ac:dyDescent="0.25">
      <c r="A1460" s="4" t="str">
        <f t="shared" si="223"/>
        <v/>
      </c>
      <c r="B1460" s="3"/>
      <c r="D1460" s="1"/>
      <c r="H1460" s="5" t="str">
        <f>IF(F1460="","",IFERROR(CONCATENATE("PEUA",VLOOKUP(ESTADO,REPORTE!AV$2:AW$33,2,0),DIDTRITO_FORM,CADER_FORM,IFERROR(INDEX(BS:BS,MATCH(DAY(F1460),BR:BR,0),1),DAY(F1460)),IFERROR(INDEX(BS:BS,MATCH(MONTH(F1460),BR:BR,0),1),MONTH(F1460)),YEAR(F1460),G1460),""))</f>
        <v/>
      </c>
      <c r="L1460" s="4"/>
      <c r="M1460" s="4"/>
      <c r="Q1460" s="5"/>
      <c r="AA1460" s="4"/>
      <c r="AU1460" s="7"/>
      <c r="BM1460" s="7"/>
      <c r="BN1460" s="75" t="str">
        <f t="shared" si="224"/>
        <v/>
      </c>
      <c r="BO1460" s="75" t="str">
        <f t="shared" si="225"/>
        <v/>
      </c>
      <c r="BT1460" s="5"/>
      <c r="BW1460" s="5"/>
      <c r="BX1460" s="5"/>
      <c r="BY1460" s="5"/>
      <c r="BZ1460" s="5"/>
      <c r="CA1460" s="5"/>
      <c r="CB1460" s="14"/>
      <c r="CC1460" s="25"/>
      <c r="DG1460" s="5" t="e">
        <f>IF(REPORTE!AH$2="si",IF(C1460=VALUE(REPORTE!C$22),IF(SUM(DG1461:DG$1993),CONCATENATE(INT(B1460),", "),INT(B1460)),""),IF(C1460=VALUE(REPORTE!C$21),IF(SUM(DG1461:DG$1993),CONCATENATE(INT(B1460),", "),INT(B1460)),""))</f>
        <v>#VALUE!</v>
      </c>
      <c r="DK1460" s="5"/>
      <c r="DL1460" s="5"/>
      <c r="DM1460" s="5"/>
      <c r="DN1460" s="5"/>
    </row>
    <row r="1461" spans="1:118" x14ac:dyDescent="0.25">
      <c r="A1461" s="4" t="str">
        <f t="shared" si="223"/>
        <v/>
      </c>
      <c r="B1461" s="3"/>
      <c r="D1461" s="1"/>
      <c r="H1461" s="5" t="str">
        <f>IF(F1461="","",IFERROR(CONCATENATE("PEUA",VLOOKUP(ESTADO,REPORTE!AV$2:AW$33,2,0),DIDTRITO_FORM,CADER_FORM,IFERROR(INDEX(BS:BS,MATCH(DAY(F1461),BR:BR,0),1),DAY(F1461)),IFERROR(INDEX(BS:BS,MATCH(MONTH(F1461),BR:BR,0),1),MONTH(F1461)),YEAR(F1461),G1461),""))</f>
        <v/>
      </c>
      <c r="L1461" s="4"/>
      <c r="M1461" s="4"/>
      <c r="Q1461" s="5"/>
      <c r="AA1461" s="4"/>
      <c r="AU1461" s="7"/>
      <c r="BM1461" s="7"/>
      <c r="BN1461" s="75" t="str">
        <f t="shared" si="224"/>
        <v/>
      </c>
      <c r="BO1461" s="75" t="str">
        <f t="shared" si="225"/>
        <v/>
      </c>
      <c r="BT1461" s="5"/>
      <c r="BW1461" s="5"/>
      <c r="BX1461" s="5"/>
      <c r="BY1461" s="5"/>
      <c r="BZ1461" s="5"/>
      <c r="CA1461" s="5"/>
      <c r="CB1461" s="14"/>
      <c r="CC1461" s="25"/>
      <c r="DG1461" s="5" t="e">
        <f>IF(REPORTE!AH$2="si",IF(C1461=VALUE(REPORTE!C$22),IF(SUM(DG1462:DG$1993),CONCATENATE(INT(B1461),", "),INT(B1461)),""),IF(C1461=VALUE(REPORTE!C$21),IF(SUM(DG1462:DG$1993),CONCATENATE(INT(B1461),", "),INT(B1461)),""))</f>
        <v>#VALUE!</v>
      </c>
      <c r="DK1461" s="5"/>
      <c r="DL1461" s="5"/>
      <c r="DM1461" s="5"/>
      <c r="DN1461" s="5"/>
    </row>
    <row r="1462" spans="1:118" x14ac:dyDescent="0.25">
      <c r="A1462" s="4" t="str">
        <f t="shared" si="223"/>
        <v/>
      </c>
      <c r="B1462" s="3"/>
      <c r="D1462" s="1"/>
      <c r="H1462" s="5" t="str">
        <f>IF(F1462="","",IFERROR(CONCATENATE("PEUA",VLOOKUP(ESTADO,REPORTE!AV$2:AW$33,2,0),DIDTRITO_FORM,CADER_FORM,IFERROR(INDEX(BS:BS,MATCH(DAY(F1462),BR:BR,0),1),DAY(F1462)),IFERROR(INDEX(BS:BS,MATCH(MONTH(F1462),BR:BR,0),1),MONTH(F1462)),YEAR(F1462),G1462),""))</f>
        <v/>
      </c>
      <c r="L1462" s="4"/>
      <c r="M1462" s="4"/>
      <c r="Q1462" s="5"/>
      <c r="AA1462" s="4"/>
      <c r="AU1462" s="7"/>
      <c r="BM1462" s="7"/>
      <c r="BN1462" s="75" t="str">
        <f t="shared" si="224"/>
        <v/>
      </c>
      <c r="BO1462" s="75" t="str">
        <f t="shared" si="225"/>
        <v/>
      </c>
      <c r="BT1462" s="5"/>
      <c r="BW1462" s="5"/>
      <c r="BX1462" s="5"/>
      <c r="BY1462" s="5"/>
      <c r="BZ1462" s="5"/>
      <c r="CA1462" s="5"/>
      <c r="CB1462" s="14"/>
      <c r="CC1462" s="25"/>
      <c r="DG1462" s="5" t="e">
        <f>IF(REPORTE!AH$2="si",IF(C1462=VALUE(REPORTE!C$22),IF(SUM(DG1463:DG$1993),CONCATENATE(INT(B1462),", "),INT(B1462)),""),IF(C1462=VALUE(REPORTE!C$21),IF(SUM(DG1463:DG$1993),CONCATENATE(INT(B1462),", "),INT(B1462)),""))</f>
        <v>#VALUE!</v>
      </c>
      <c r="DK1462" s="5"/>
      <c r="DL1462" s="5"/>
      <c r="DM1462" s="5"/>
      <c r="DN1462" s="5"/>
    </row>
    <row r="1463" spans="1:118" x14ac:dyDescent="0.25">
      <c r="A1463" s="4" t="str">
        <f t="shared" si="223"/>
        <v/>
      </c>
      <c r="B1463" s="3"/>
      <c r="D1463" s="1"/>
      <c r="H1463" s="5" t="str">
        <f>IF(F1463="","",IFERROR(CONCATENATE("PEUA",VLOOKUP(ESTADO,REPORTE!AV$2:AW$33,2,0),DIDTRITO_FORM,CADER_FORM,IFERROR(INDEX(BS:BS,MATCH(DAY(F1463),BR:BR,0),1),DAY(F1463)),IFERROR(INDEX(BS:BS,MATCH(MONTH(F1463),BR:BR,0),1),MONTH(F1463)),YEAR(F1463),G1463),""))</f>
        <v/>
      </c>
      <c r="L1463" s="4"/>
      <c r="M1463" s="4"/>
      <c r="Q1463" s="5"/>
      <c r="AA1463" s="4"/>
      <c r="AU1463" s="7"/>
      <c r="BM1463" s="7"/>
      <c r="BN1463" s="75" t="str">
        <f t="shared" si="224"/>
        <v/>
      </c>
      <c r="BO1463" s="75" t="str">
        <f t="shared" si="225"/>
        <v/>
      </c>
      <c r="BT1463" s="5"/>
      <c r="BW1463" s="5"/>
      <c r="BX1463" s="5"/>
      <c r="BY1463" s="5"/>
      <c r="BZ1463" s="5"/>
      <c r="CA1463" s="5"/>
      <c r="CB1463" s="14"/>
      <c r="CC1463" s="25"/>
      <c r="DG1463" s="5" t="e">
        <f>IF(REPORTE!AH$2="si",IF(C1463=VALUE(REPORTE!C$22),IF(SUM(DG1464:DG$1993),CONCATENATE(INT(B1463),", "),INT(B1463)),""),IF(C1463=VALUE(REPORTE!C$21),IF(SUM(DG1464:DG$1993),CONCATENATE(INT(B1463),", "),INT(B1463)),""))</f>
        <v>#VALUE!</v>
      </c>
      <c r="DK1463" s="5"/>
      <c r="DL1463" s="5"/>
      <c r="DM1463" s="5"/>
      <c r="DN1463" s="5"/>
    </row>
    <row r="1464" spans="1:118" x14ac:dyDescent="0.25">
      <c r="A1464" s="4" t="str">
        <f t="shared" si="223"/>
        <v/>
      </c>
      <c r="B1464" s="3"/>
      <c r="D1464" s="1"/>
      <c r="H1464" s="5" t="str">
        <f>IF(F1464="","",IFERROR(CONCATENATE("PEUA",VLOOKUP(ESTADO,REPORTE!AV$2:AW$33,2,0),DIDTRITO_FORM,CADER_FORM,IFERROR(INDEX(BS:BS,MATCH(DAY(F1464),BR:BR,0),1),DAY(F1464)),IFERROR(INDEX(BS:BS,MATCH(MONTH(F1464),BR:BR,0),1),MONTH(F1464)),YEAR(F1464),G1464),""))</f>
        <v/>
      </c>
      <c r="L1464" s="4"/>
      <c r="M1464" s="4"/>
      <c r="Q1464" s="5"/>
      <c r="AA1464" s="4"/>
      <c r="AU1464" s="7"/>
      <c r="BM1464" s="7"/>
      <c r="BN1464" s="75" t="str">
        <f t="shared" si="224"/>
        <v/>
      </c>
      <c r="BO1464" s="75" t="str">
        <f t="shared" si="225"/>
        <v/>
      </c>
      <c r="BT1464" s="5"/>
      <c r="BW1464" s="5"/>
      <c r="BX1464" s="5"/>
      <c r="BY1464" s="5"/>
      <c r="BZ1464" s="5"/>
      <c r="CA1464" s="5"/>
      <c r="CB1464" s="14"/>
      <c r="CC1464" s="25"/>
      <c r="DG1464" s="5" t="e">
        <f>IF(REPORTE!AH$2="si",IF(C1464=VALUE(REPORTE!C$22),IF(SUM(DG1465:DG$1993),CONCATENATE(INT(B1464),", "),INT(B1464)),""),IF(C1464=VALUE(REPORTE!C$21),IF(SUM(DG1465:DG$1993),CONCATENATE(INT(B1464),", "),INT(B1464)),""))</f>
        <v>#VALUE!</v>
      </c>
      <c r="DK1464" s="5"/>
      <c r="DL1464" s="5"/>
      <c r="DM1464" s="5"/>
      <c r="DN1464" s="5"/>
    </row>
    <row r="1465" spans="1:118" x14ac:dyDescent="0.25">
      <c r="A1465" s="4" t="str">
        <f t="shared" si="223"/>
        <v/>
      </c>
      <c r="B1465" s="3"/>
      <c r="D1465" s="1"/>
      <c r="H1465" s="5" t="str">
        <f>IF(F1465="","",IFERROR(CONCATENATE("PEUA",VLOOKUP(ESTADO,REPORTE!AV$2:AW$33,2,0),DIDTRITO_FORM,CADER_FORM,IFERROR(INDEX(BS:BS,MATCH(DAY(F1465),BR:BR,0),1),DAY(F1465)),IFERROR(INDEX(BS:BS,MATCH(MONTH(F1465),BR:BR,0),1),MONTH(F1465)),YEAR(F1465),G1465),""))</f>
        <v/>
      </c>
      <c r="L1465" s="4"/>
      <c r="M1465" s="4"/>
      <c r="Q1465" s="5"/>
      <c r="AA1465" s="4"/>
      <c r="AU1465" s="7"/>
      <c r="BM1465" s="7"/>
      <c r="BN1465" s="75" t="str">
        <f t="shared" si="224"/>
        <v/>
      </c>
      <c r="BO1465" s="75" t="str">
        <f t="shared" si="225"/>
        <v/>
      </c>
      <c r="BT1465" s="5"/>
      <c r="BW1465" s="5"/>
      <c r="BX1465" s="5"/>
      <c r="BY1465" s="5"/>
      <c r="BZ1465" s="5"/>
      <c r="CA1465" s="5"/>
      <c r="CB1465" s="14"/>
      <c r="CC1465" s="25"/>
      <c r="DG1465" s="5" t="e">
        <f>IF(REPORTE!AH$2="si",IF(C1465=VALUE(REPORTE!C$22),IF(SUM(DG1466:DG$1993),CONCATENATE(INT(B1465),", "),INT(B1465)),""),IF(C1465=VALUE(REPORTE!C$21),IF(SUM(DG1466:DG$1993),CONCATENATE(INT(B1465),", "),INT(B1465)),""))</f>
        <v>#VALUE!</v>
      </c>
      <c r="DK1465" s="5"/>
      <c r="DL1465" s="5"/>
      <c r="DM1465" s="5"/>
      <c r="DN1465" s="5"/>
    </row>
    <row r="1466" spans="1:118" x14ac:dyDescent="0.25">
      <c r="A1466" s="4" t="str">
        <f t="shared" si="223"/>
        <v/>
      </c>
      <c r="B1466" s="3"/>
      <c r="D1466" s="1"/>
      <c r="H1466" s="5" t="str">
        <f>IF(F1466="","",IFERROR(CONCATENATE("PEUA",VLOOKUP(ESTADO,REPORTE!AV$2:AW$33,2,0),DIDTRITO_FORM,CADER_FORM,IFERROR(INDEX(BS:BS,MATCH(DAY(F1466),BR:BR,0),1),DAY(F1466)),IFERROR(INDEX(BS:BS,MATCH(MONTH(F1466),BR:BR,0),1),MONTH(F1466)),YEAR(F1466),G1466),""))</f>
        <v/>
      </c>
      <c r="L1466" s="4"/>
      <c r="M1466" s="4"/>
      <c r="Q1466" s="5"/>
      <c r="AA1466" s="4"/>
      <c r="AU1466" s="7"/>
      <c r="BM1466" s="7"/>
      <c r="BN1466" s="75" t="str">
        <f t="shared" si="224"/>
        <v/>
      </c>
      <c r="BO1466" s="75" t="str">
        <f t="shared" si="225"/>
        <v/>
      </c>
      <c r="BT1466" s="5"/>
      <c r="BW1466" s="5"/>
      <c r="BX1466" s="5"/>
      <c r="BY1466" s="5"/>
      <c r="BZ1466" s="5"/>
      <c r="CA1466" s="5"/>
      <c r="CB1466" s="14"/>
      <c r="CC1466" s="25"/>
      <c r="DG1466" s="5" t="e">
        <f>IF(REPORTE!AH$2="si",IF(C1466=VALUE(REPORTE!C$22),IF(SUM(DG1467:DG$1993),CONCATENATE(INT(B1466),", "),INT(B1466)),""),IF(C1466=VALUE(REPORTE!C$21),IF(SUM(DG1467:DG$1993),CONCATENATE(INT(B1466),", "),INT(B1466)),""))</f>
        <v>#VALUE!</v>
      </c>
      <c r="DK1466" s="5"/>
      <c r="DL1466" s="5"/>
      <c r="DM1466" s="5"/>
      <c r="DN1466" s="5"/>
    </row>
    <row r="1467" spans="1:118" x14ac:dyDescent="0.25">
      <c r="A1467" s="4" t="str">
        <f t="shared" si="223"/>
        <v/>
      </c>
      <c r="B1467" s="3"/>
      <c r="D1467" s="1"/>
      <c r="H1467" s="5" t="str">
        <f>IF(F1467="","",IFERROR(CONCATENATE("PEUA",VLOOKUP(ESTADO,REPORTE!AV$2:AW$33,2,0),DIDTRITO_FORM,CADER_FORM,IFERROR(INDEX(BS:BS,MATCH(DAY(F1467),BR:BR,0),1),DAY(F1467)),IFERROR(INDEX(BS:BS,MATCH(MONTH(F1467),BR:BR,0),1),MONTH(F1467)),YEAR(F1467),G1467),""))</f>
        <v/>
      </c>
      <c r="L1467" s="4"/>
      <c r="M1467" s="4"/>
      <c r="Q1467" s="5"/>
      <c r="AA1467" s="4"/>
      <c r="AU1467" s="7"/>
      <c r="BM1467" s="7"/>
      <c r="BN1467" s="75" t="str">
        <f t="shared" si="224"/>
        <v/>
      </c>
      <c r="BO1467" s="75" t="str">
        <f t="shared" si="225"/>
        <v/>
      </c>
      <c r="BT1467" s="5"/>
      <c r="BW1467" s="5"/>
      <c r="BX1467" s="5"/>
      <c r="BY1467" s="5"/>
      <c r="BZ1467" s="5"/>
      <c r="CA1467" s="5"/>
      <c r="CB1467" s="14"/>
      <c r="CC1467" s="25"/>
      <c r="DG1467" s="5" t="e">
        <f>IF(REPORTE!AH$2="si",IF(C1467=VALUE(REPORTE!C$22),IF(SUM(DG1468:DG$1993),CONCATENATE(INT(B1467),", "),INT(B1467)),""),IF(C1467=VALUE(REPORTE!C$21),IF(SUM(DG1468:DG$1993),CONCATENATE(INT(B1467),", "),INT(B1467)),""))</f>
        <v>#VALUE!</v>
      </c>
      <c r="DK1467" s="5"/>
      <c r="DL1467" s="5"/>
      <c r="DM1467" s="5"/>
      <c r="DN1467" s="5"/>
    </row>
    <row r="1468" spans="1:118" x14ac:dyDescent="0.25">
      <c r="A1468" s="4" t="str">
        <f t="shared" si="223"/>
        <v/>
      </c>
      <c r="B1468" s="3"/>
      <c r="D1468" s="1"/>
      <c r="H1468" s="5" t="str">
        <f>IF(F1468="","",IFERROR(CONCATENATE("PEUA",VLOOKUP(ESTADO,REPORTE!AV$2:AW$33,2,0),DIDTRITO_FORM,CADER_FORM,IFERROR(INDEX(BS:BS,MATCH(DAY(F1468),BR:BR,0),1),DAY(F1468)),IFERROR(INDEX(BS:BS,MATCH(MONTH(F1468),BR:BR,0),1),MONTH(F1468)),YEAR(F1468),G1468),""))</f>
        <v/>
      </c>
      <c r="L1468" s="4"/>
      <c r="M1468" s="4"/>
      <c r="Q1468" s="5"/>
      <c r="AA1468" s="4"/>
      <c r="AU1468" s="7"/>
      <c r="BM1468" s="7"/>
      <c r="BN1468" s="75" t="str">
        <f t="shared" si="224"/>
        <v/>
      </c>
      <c r="BO1468" s="75" t="str">
        <f t="shared" si="225"/>
        <v/>
      </c>
      <c r="BT1468" s="5"/>
      <c r="BW1468" s="5"/>
      <c r="BX1468" s="5"/>
      <c r="BY1468" s="5"/>
      <c r="BZ1468" s="5"/>
      <c r="CA1468" s="5"/>
      <c r="CB1468" s="14"/>
      <c r="CC1468" s="25"/>
      <c r="DG1468" s="5" t="e">
        <f>IF(REPORTE!AH$2="si",IF(C1468=VALUE(REPORTE!C$22),IF(SUM(DG1469:DG$1993),CONCATENATE(INT(B1468),", "),INT(B1468)),""),IF(C1468=VALUE(REPORTE!C$21),IF(SUM(DG1469:DG$1993),CONCATENATE(INT(B1468),", "),INT(B1468)),""))</f>
        <v>#VALUE!</v>
      </c>
      <c r="DK1468" s="5"/>
      <c r="DL1468" s="5"/>
      <c r="DM1468" s="5"/>
      <c r="DN1468" s="5"/>
    </row>
    <row r="1469" spans="1:118" x14ac:dyDescent="0.25">
      <c r="A1469" s="4" t="str">
        <f t="shared" si="223"/>
        <v/>
      </c>
      <c r="B1469" s="3"/>
      <c r="D1469" s="1"/>
      <c r="H1469" s="5" t="str">
        <f>IF(F1469="","",IFERROR(CONCATENATE("PEUA",VLOOKUP(ESTADO,REPORTE!AV$2:AW$33,2,0),DIDTRITO_FORM,CADER_FORM,IFERROR(INDEX(BS:BS,MATCH(DAY(F1469),BR:BR,0),1),DAY(F1469)),IFERROR(INDEX(BS:BS,MATCH(MONTH(F1469),BR:BR,0),1),MONTH(F1469)),YEAR(F1469),G1469),""))</f>
        <v/>
      </c>
      <c r="L1469" s="4"/>
      <c r="M1469" s="4"/>
      <c r="Q1469" s="5"/>
      <c r="AA1469" s="4"/>
      <c r="AU1469" s="7"/>
      <c r="BM1469" s="7"/>
      <c r="BN1469" s="75" t="str">
        <f t="shared" si="224"/>
        <v/>
      </c>
      <c r="BO1469" s="75" t="str">
        <f t="shared" si="225"/>
        <v/>
      </c>
      <c r="BT1469" s="5"/>
      <c r="BW1469" s="5"/>
      <c r="BX1469" s="5"/>
      <c r="BY1469" s="5"/>
      <c r="BZ1469" s="5"/>
      <c r="CA1469" s="5"/>
      <c r="CB1469" s="14"/>
      <c r="CC1469" s="25"/>
      <c r="DG1469" s="5" t="e">
        <f>IF(REPORTE!AH$2="si",IF(C1469=VALUE(REPORTE!C$22),IF(SUM(DG1470:DG$1993),CONCATENATE(INT(B1469),", "),INT(B1469)),""),IF(C1469=VALUE(REPORTE!C$21),IF(SUM(DG1470:DG$1993),CONCATENATE(INT(B1469),", "),INT(B1469)),""))</f>
        <v>#VALUE!</v>
      </c>
      <c r="DK1469" s="5"/>
      <c r="DL1469" s="5"/>
      <c r="DM1469" s="5"/>
      <c r="DN1469" s="5"/>
    </row>
    <row r="1470" spans="1:118" x14ac:dyDescent="0.25">
      <c r="A1470" s="4" t="str">
        <f t="shared" si="223"/>
        <v/>
      </c>
      <c r="B1470" s="3"/>
      <c r="D1470" s="1"/>
      <c r="H1470" s="5" t="str">
        <f>IF(F1470="","",IFERROR(CONCATENATE("PEUA",VLOOKUP(ESTADO,REPORTE!AV$2:AW$33,2,0),DIDTRITO_FORM,CADER_FORM,IFERROR(INDEX(BS:BS,MATCH(DAY(F1470),BR:BR,0),1),DAY(F1470)),IFERROR(INDEX(BS:BS,MATCH(MONTH(F1470),BR:BR,0),1),MONTH(F1470)),YEAR(F1470),G1470),""))</f>
        <v/>
      </c>
      <c r="L1470" s="4"/>
      <c r="M1470" s="4"/>
      <c r="Q1470" s="5"/>
      <c r="AA1470" s="4"/>
      <c r="AU1470" s="7"/>
      <c r="BM1470" s="7"/>
      <c r="BN1470" s="75" t="str">
        <f t="shared" si="224"/>
        <v/>
      </c>
      <c r="BO1470" s="75" t="str">
        <f t="shared" si="225"/>
        <v/>
      </c>
      <c r="BT1470" s="5"/>
      <c r="BW1470" s="5"/>
      <c r="BX1470" s="5"/>
      <c r="BY1470" s="5"/>
      <c r="BZ1470" s="5"/>
      <c r="CA1470" s="5"/>
      <c r="CB1470" s="14"/>
      <c r="CC1470" s="25"/>
      <c r="DG1470" s="5" t="e">
        <f>IF(REPORTE!AH$2="si",IF(C1470=VALUE(REPORTE!C$22),IF(SUM(DG1471:DG$1993),CONCATENATE(INT(B1470),", "),INT(B1470)),""),IF(C1470=VALUE(REPORTE!C$21),IF(SUM(DG1471:DG$1993),CONCATENATE(INT(B1470),", "),INT(B1470)),""))</f>
        <v>#VALUE!</v>
      </c>
      <c r="DK1470" s="5"/>
      <c r="DL1470" s="5"/>
      <c r="DM1470" s="5"/>
      <c r="DN1470" s="5"/>
    </row>
    <row r="1471" spans="1:118" x14ac:dyDescent="0.25">
      <c r="A1471" s="4" t="str">
        <f t="shared" si="223"/>
        <v/>
      </c>
      <c r="B1471" s="3"/>
      <c r="D1471" s="1"/>
      <c r="H1471" s="5" t="str">
        <f>IF(F1471="","",IFERROR(CONCATENATE("PEUA",VLOOKUP(ESTADO,REPORTE!AV$2:AW$33,2,0),DIDTRITO_FORM,CADER_FORM,IFERROR(INDEX(BS:BS,MATCH(DAY(F1471),BR:BR,0),1),DAY(F1471)),IFERROR(INDEX(BS:BS,MATCH(MONTH(F1471),BR:BR,0),1),MONTH(F1471)),YEAR(F1471),G1471),""))</f>
        <v/>
      </c>
      <c r="L1471" s="4"/>
      <c r="M1471" s="4"/>
      <c r="Q1471" s="5"/>
      <c r="AA1471" s="4"/>
      <c r="AU1471" s="7"/>
      <c r="BM1471" s="7"/>
      <c r="BN1471" s="75" t="str">
        <f t="shared" si="224"/>
        <v/>
      </c>
      <c r="BO1471" s="75" t="str">
        <f t="shared" si="225"/>
        <v/>
      </c>
      <c r="BT1471" s="5"/>
      <c r="BW1471" s="5"/>
      <c r="BX1471" s="5"/>
      <c r="BY1471" s="5"/>
      <c r="BZ1471" s="5"/>
      <c r="CA1471" s="5"/>
      <c r="CB1471" s="14"/>
      <c r="CC1471" s="25"/>
      <c r="DG1471" s="5" t="e">
        <f>IF(REPORTE!AH$2="si",IF(C1471=VALUE(REPORTE!C$22),IF(SUM(DG1472:DG$1993),CONCATENATE(INT(B1471),", "),INT(B1471)),""),IF(C1471=VALUE(REPORTE!C$21),IF(SUM(DG1472:DG$1993),CONCATENATE(INT(B1471),", "),INT(B1471)),""))</f>
        <v>#VALUE!</v>
      </c>
      <c r="DH1471" s="5"/>
      <c r="DK1471" s="5"/>
      <c r="DL1471" s="5"/>
      <c r="DM1471" s="5"/>
      <c r="DN1471" s="5"/>
    </row>
    <row r="1472" spans="1:118" x14ac:dyDescent="0.25">
      <c r="A1472" s="4" t="str">
        <f t="shared" si="223"/>
        <v/>
      </c>
      <c r="B1472" s="3"/>
      <c r="D1472" s="1"/>
      <c r="H1472" s="5" t="str">
        <f>IF(F1472="","",IFERROR(CONCATENATE("PEUA",VLOOKUP(ESTADO,REPORTE!AV$2:AW$33,2,0),DIDTRITO_FORM,CADER_FORM,IFERROR(INDEX(BS:BS,MATCH(DAY(F1472),BR:BR,0),1),DAY(F1472)),IFERROR(INDEX(BS:BS,MATCH(MONTH(F1472),BR:BR,0),1),MONTH(F1472)),YEAR(F1472),G1472),""))</f>
        <v/>
      </c>
      <c r="L1472" s="4"/>
      <c r="M1472" s="4"/>
      <c r="Q1472" s="5"/>
      <c r="AA1472" s="4"/>
      <c r="AU1472" s="7"/>
      <c r="BM1472" s="7"/>
      <c r="BN1472" s="75" t="str">
        <f t="shared" si="224"/>
        <v/>
      </c>
      <c r="BO1472" s="75" t="str">
        <f t="shared" si="225"/>
        <v/>
      </c>
      <c r="BT1472" s="5"/>
      <c r="BW1472" s="5"/>
      <c r="BX1472" s="5"/>
      <c r="BY1472" s="5"/>
      <c r="BZ1472" s="5"/>
      <c r="CA1472" s="5"/>
      <c r="CB1472" s="14"/>
      <c r="CC1472" s="25"/>
      <c r="DG1472" s="5" t="e">
        <f>IF(REPORTE!AH$2="si",IF(C1472=VALUE(REPORTE!C$22),IF(SUM(DG1473:DG$1993),CONCATENATE(INT(B1472),", "),INT(B1472)),""),IF(C1472=VALUE(REPORTE!C$21),IF(SUM(DG1473:DG$1993),CONCATENATE(INT(B1472),", "),INT(B1472)),""))</f>
        <v>#VALUE!</v>
      </c>
      <c r="DH1472" s="5" t="e">
        <f>CONCATENATE(DG1472,DG1473,DG1474,DG1475,DG1476,DG1477,DG1478,DG1479,DG1480,DG1481,DG1482,DG1483,DG1484,DG1485,DG1486,DG1487,DG1488,DG1489,DG1490,DG1491,DG1492,DG1493,DG1494,DG1495,DG1496,DG1497,DG1498,DG1499,DG1500,DG1501,DG1502,DG1503,DG1504,DG1505,DG1506,DG1507,DG1508,DG1509,DG1510,DG1511,DG1512,DG1513)</f>
        <v>#VALUE!</v>
      </c>
      <c r="DK1472" s="5"/>
      <c r="DL1472" s="5"/>
      <c r="DM1472" s="5"/>
      <c r="DN1472" s="5"/>
    </row>
    <row r="1473" spans="1:118" x14ac:dyDescent="0.25">
      <c r="A1473" s="4" t="str">
        <f t="shared" si="223"/>
        <v/>
      </c>
      <c r="B1473" s="3"/>
      <c r="D1473" s="1"/>
      <c r="H1473" s="5" t="str">
        <f>IF(F1473="","",IFERROR(CONCATENATE("PEUA",VLOOKUP(ESTADO,REPORTE!AV$2:AW$33,2,0),DIDTRITO_FORM,CADER_FORM,IFERROR(INDEX(BS:BS,MATCH(DAY(F1473),BR:BR,0),1),DAY(F1473)),IFERROR(INDEX(BS:BS,MATCH(MONTH(F1473),BR:BR,0),1),MONTH(F1473)),YEAR(F1473),G1473),""))</f>
        <v/>
      </c>
      <c r="L1473" s="4"/>
      <c r="M1473" s="4"/>
      <c r="Q1473" s="5"/>
      <c r="AA1473" s="4"/>
      <c r="AU1473" s="7"/>
      <c r="BM1473" s="7"/>
      <c r="BN1473" s="75" t="str">
        <f t="shared" si="224"/>
        <v/>
      </c>
      <c r="BO1473" s="75" t="str">
        <f t="shared" si="225"/>
        <v/>
      </c>
      <c r="BT1473" s="5"/>
      <c r="BW1473" s="5"/>
      <c r="BX1473" s="5"/>
      <c r="BY1473" s="5"/>
      <c r="BZ1473" s="5"/>
      <c r="CA1473" s="5"/>
      <c r="CB1473" s="14"/>
      <c r="CC1473" s="25"/>
      <c r="DG1473" s="5" t="e">
        <f>IF(REPORTE!AH$2="si",IF(C1473=VALUE(REPORTE!C$22),IF(SUM(DG1474:DG$1993),CONCATENATE(INT(B1473),", "),INT(B1473)),""),IF(C1473=VALUE(REPORTE!C$21),IF(SUM(DG1474:DG$1993),CONCATENATE(INT(B1473),", "),INT(B1473)),""))</f>
        <v>#VALUE!</v>
      </c>
      <c r="DK1473" s="5"/>
      <c r="DL1473" s="5"/>
      <c r="DM1473" s="5"/>
      <c r="DN1473" s="5"/>
    </row>
    <row r="1474" spans="1:118" x14ac:dyDescent="0.25">
      <c r="A1474" s="4" t="str">
        <f t="shared" ref="A1474:A1537" si="226">IF(OR(BO1474="",BM1474="",BM1474="VENCIDO"),IF(B1474="","",IF(LEN(B1474)=1,"000"&amp;B1474,IF(LEN(B1474)=2,"00"&amp;B1474,IF(LEN(B1474)=3,"0"&amp;B1474,B1474)))),C1474)</f>
        <v/>
      </c>
      <c r="B1474" s="3"/>
      <c r="D1474" s="1"/>
      <c r="H1474" s="5" t="str">
        <f>IF(F1474="","",IFERROR(CONCATENATE("PEUA",VLOOKUP(ESTADO,REPORTE!AV$2:AW$33,2,0),DIDTRITO_FORM,CADER_FORM,IFERROR(INDEX(BS:BS,MATCH(DAY(F1474),BR:BR,0),1),DAY(F1474)),IFERROR(INDEX(BS:BS,MATCH(MONTH(F1474),BR:BR,0),1),MONTH(F1474)),YEAR(F1474),G1474),""))</f>
        <v/>
      </c>
      <c r="L1474" s="4"/>
      <c r="M1474" s="4"/>
      <c r="Q1474" s="5"/>
      <c r="AA1474" s="4"/>
      <c r="AU1474" s="7"/>
      <c r="BM1474" s="7"/>
      <c r="BN1474" s="75" t="str">
        <f t="shared" ref="BN1474:BN1537" si="227">IFERROR(IF(BD1474=0,"",BD1474/6000),"")</f>
        <v/>
      </c>
      <c r="BO1474" s="75" t="str">
        <f t="shared" ref="BO1474:BO1537" si="228">IFERROR(IF(VALUE(AU1474)&gt;VALUE(APERTURA_VENTANILLA),"OK",""),"")</f>
        <v/>
      </c>
      <c r="BT1474" s="5"/>
      <c r="BW1474" s="5"/>
      <c r="BX1474" s="5"/>
      <c r="BY1474" s="5"/>
      <c r="BZ1474" s="5"/>
      <c r="CA1474" s="5"/>
      <c r="CB1474" s="14"/>
      <c r="CC1474" s="25"/>
      <c r="DG1474" s="5" t="e">
        <f>IF(REPORTE!AH$2="si",IF(C1474=VALUE(REPORTE!C$22),IF(SUM(DG1475:DG$1993),CONCATENATE(INT(B1474),", "),INT(B1474)),""),IF(C1474=VALUE(REPORTE!C$21),IF(SUM(DG1475:DG$1993),CONCATENATE(INT(B1474),", "),INT(B1474)),""))</f>
        <v>#VALUE!</v>
      </c>
      <c r="DK1474" s="5"/>
      <c r="DL1474" s="5"/>
      <c r="DM1474" s="5"/>
      <c r="DN1474" s="5"/>
    </row>
    <row r="1475" spans="1:118" x14ac:dyDescent="0.25">
      <c r="A1475" s="4" t="str">
        <f t="shared" si="226"/>
        <v/>
      </c>
      <c r="B1475" s="3"/>
      <c r="D1475" s="1"/>
      <c r="H1475" s="5" t="str">
        <f>IF(F1475="","",IFERROR(CONCATENATE("PEUA",VLOOKUP(ESTADO,REPORTE!AV$2:AW$33,2,0),DIDTRITO_FORM,CADER_FORM,IFERROR(INDEX(BS:BS,MATCH(DAY(F1475),BR:BR,0),1),DAY(F1475)),IFERROR(INDEX(BS:BS,MATCH(MONTH(F1475),BR:BR,0),1),MONTH(F1475)),YEAR(F1475),G1475),""))</f>
        <v/>
      </c>
      <c r="L1475" s="4"/>
      <c r="M1475" s="4"/>
      <c r="Q1475" s="5"/>
      <c r="AA1475" s="4"/>
      <c r="AU1475" s="7"/>
      <c r="BM1475" s="7"/>
      <c r="BN1475" s="75" t="str">
        <f t="shared" si="227"/>
        <v/>
      </c>
      <c r="BO1475" s="75" t="str">
        <f t="shared" si="228"/>
        <v/>
      </c>
      <c r="BT1475" s="5"/>
      <c r="BW1475" s="5"/>
      <c r="BX1475" s="5"/>
      <c r="BY1475" s="5"/>
      <c r="BZ1475" s="5"/>
      <c r="CA1475" s="5"/>
      <c r="CB1475" s="14"/>
      <c r="CC1475" s="25"/>
      <c r="DG1475" s="5" t="e">
        <f>IF(REPORTE!AH$2="si",IF(C1475=VALUE(REPORTE!C$22),IF(SUM(DG1476:DG$1993),CONCATENATE(INT(B1475),", "),INT(B1475)),""),IF(C1475=VALUE(REPORTE!C$21),IF(SUM(DG1476:DG$1993),CONCATENATE(INT(B1475),", "),INT(B1475)),""))</f>
        <v>#VALUE!</v>
      </c>
      <c r="DK1475" s="5"/>
      <c r="DL1475" s="5"/>
      <c r="DM1475" s="5"/>
      <c r="DN1475" s="5"/>
    </row>
    <row r="1476" spans="1:118" x14ac:dyDescent="0.25">
      <c r="A1476" s="4" t="str">
        <f t="shared" si="226"/>
        <v/>
      </c>
      <c r="B1476" s="3"/>
      <c r="D1476" s="1"/>
      <c r="H1476" s="5" t="str">
        <f>IF(F1476="","",IFERROR(CONCATENATE("PEUA",VLOOKUP(ESTADO,REPORTE!AV$2:AW$33,2,0),DIDTRITO_FORM,CADER_FORM,IFERROR(INDEX(BS:BS,MATCH(DAY(F1476),BR:BR,0),1),DAY(F1476)),IFERROR(INDEX(BS:BS,MATCH(MONTH(F1476),BR:BR,0),1),MONTH(F1476)),YEAR(F1476),G1476),""))</f>
        <v/>
      </c>
      <c r="L1476" s="4"/>
      <c r="M1476" s="4"/>
      <c r="Q1476" s="5"/>
      <c r="AA1476" s="4"/>
      <c r="AU1476" s="7"/>
      <c r="BM1476" s="7"/>
      <c r="BN1476" s="75" t="str">
        <f t="shared" si="227"/>
        <v/>
      </c>
      <c r="BO1476" s="75" t="str">
        <f t="shared" si="228"/>
        <v/>
      </c>
      <c r="BT1476" s="5"/>
      <c r="BW1476" s="5"/>
      <c r="BX1476" s="5"/>
      <c r="BY1476" s="5"/>
      <c r="BZ1476" s="5"/>
      <c r="CA1476" s="5"/>
      <c r="CB1476" s="14"/>
      <c r="CC1476" s="25"/>
      <c r="DG1476" s="5" t="e">
        <f>IF(REPORTE!AH$2="si",IF(C1476=VALUE(REPORTE!C$22),IF(SUM(DG1477:DG$1993),CONCATENATE(INT(B1476),", "),INT(B1476)),""),IF(C1476=VALUE(REPORTE!C$21),IF(SUM(DG1477:DG$1993),CONCATENATE(INT(B1476),", "),INT(B1476)),""))</f>
        <v>#VALUE!</v>
      </c>
      <c r="DK1476" s="5"/>
      <c r="DL1476" s="5"/>
      <c r="DM1476" s="5"/>
      <c r="DN1476" s="5"/>
    </row>
    <row r="1477" spans="1:118" x14ac:dyDescent="0.25">
      <c r="A1477" s="4" t="str">
        <f t="shared" si="226"/>
        <v/>
      </c>
      <c r="B1477" s="3"/>
      <c r="D1477" s="1"/>
      <c r="H1477" s="5" t="str">
        <f>IF(F1477="","",IFERROR(CONCATENATE("PEUA",VLOOKUP(ESTADO,REPORTE!AV$2:AW$33,2,0),DIDTRITO_FORM,CADER_FORM,IFERROR(INDEX(BS:BS,MATCH(DAY(F1477),BR:BR,0),1),DAY(F1477)),IFERROR(INDEX(BS:BS,MATCH(MONTH(F1477),BR:BR,0),1),MONTH(F1477)),YEAR(F1477),G1477),""))</f>
        <v/>
      </c>
      <c r="L1477" s="4"/>
      <c r="M1477" s="4"/>
      <c r="Q1477" s="5"/>
      <c r="AA1477" s="4"/>
      <c r="AU1477" s="7"/>
      <c r="BM1477" s="7"/>
      <c r="BN1477" s="75" t="str">
        <f t="shared" si="227"/>
        <v/>
      </c>
      <c r="BO1477" s="75" t="str">
        <f t="shared" si="228"/>
        <v/>
      </c>
      <c r="BT1477" s="5"/>
      <c r="BW1477" s="5"/>
      <c r="BX1477" s="5"/>
      <c r="BY1477" s="5"/>
      <c r="BZ1477" s="5"/>
      <c r="CA1477" s="5"/>
      <c r="CB1477" s="14"/>
      <c r="CC1477" s="25"/>
      <c r="DG1477" s="5" t="e">
        <f>IF(REPORTE!AH$2="si",IF(C1477=VALUE(REPORTE!C$22),IF(SUM(DG1478:DG$1993),CONCATENATE(INT(B1477),", "),INT(B1477)),""),IF(C1477=VALUE(REPORTE!C$21),IF(SUM(DG1478:DG$1993),CONCATENATE(INT(B1477),", "),INT(B1477)),""))</f>
        <v>#VALUE!</v>
      </c>
      <c r="DK1477" s="5"/>
      <c r="DL1477" s="5"/>
      <c r="DM1477" s="5"/>
      <c r="DN1477" s="5"/>
    </row>
    <row r="1478" spans="1:118" x14ac:dyDescent="0.25">
      <c r="A1478" s="4" t="str">
        <f t="shared" si="226"/>
        <v/>
      </c>
      <c r="B1478" s="3"/>
      <c r="D1478" s="1"/>
      <c r="H1478" s="5" t="str">
        <f>IF(F1478="","",IFERROR(CONCATENATE("PEUA",VLOOKUP(ESTADO,REPORTE!AV$2:AW$33,2,0),DIDTRITO_FORM,CADER_FORM,IFERROR(INDEX(BS:BS,MATCH(DAY(F1478),BR:BR,0),1),DAY(F1478)),IFERROR(INDEX(BS:BS,MATCH(MONTH(F1478),BR:BR,0),1),MONTH(F1478)),YEAR(F1478),G1478),""))</f>
        <v/>
      </c>
      <c r="L1478" s="4"/>
      <c r="M1478" s="4"/>
      <c r="Q1478" s="5"/>
      <c r="AA1478" s="4"/>
      <c r="AU1478" s="7"/>
      <c r="BM1478" s="7"/>
      <c r="BN1478" s="75" t="str">
        <f t="shared" si="227"/>
        <v/>
      </c>
      <c r="BO1478" s="75" t="str">
        <f t="shared" si="228"/>
        <v/>
      </c>
      <c r="BT1478" s="5"/>
      <c r="BW1478" s="5"/>
      <c r="BX1478" s="5"/>
      <c r="BY1478" s="5"/>
      <c r="BZ1478" s="5"/>
      <c r="CA1478" s="5"/>
      <c r="CB1478" s="14"/>
      <c r="CC1478" s="25"/>
      <c r="DG1478" s="5" t="e">
        <f>IF(REPORTE!AH$2="si",IF(C1478=VALUE(REPORTE!C$22),IF(SUM(DG1479:DG$1993),CONCATENATE(INT(B1478),", "),INT(B1478)),""),IF(C1478=VALUE(REPORTE!C$21),IF(SUM(DG1479:DG$1993),CONCATENATE(INT(B1478),", "),INT(B1478)),""))</f>
        <v>#VALUE!</v>
      </c>
      <c r="DK1478" s="5"/>
      <c r="DL1478" s="5"/>
      <c r="DM1478" s="5"/>
      <c r="DN1478" s="5"/>
    </row>
    <row r="1479" spans="1:118" x14ac:dyDescent="0.25">
      <c r="A1479" s="4" t="str">
        <f t="shared" si="226"/>
        <v/>
      </c>
      <c r="B1479" s="3"/>
      <c r="D1479" s="1"/>
      <c r="H1479" s="5" t="str">
        <f>IF(F1479="","",IFERROR(CONCATENATE("PEUA",VLOOKUP(ESTADO,REPORTE!AV$2:AW$33,2,0),DIDTRITO_FORM,CADER_FORM,IFERROR(INDEX(BS:BS,MATCH(DAY(F1479),BR:BR,0),1),DAY(F1479)),IFERROR(INDEX(BS:BS,MATCH(MONTH(F1479),BR:BR,0),1),MONTH(F1479)),YEAR(F1479),G1479),""))</f>
        <v/>
      </c>
      <c r="L1479" s="4"/>
      <c r="M1479" s="4"/>
      <c r="Q1479" s="5"/>
      <c r="AA1479" s="4"/>
      <c r="AU1479" s="7"/>
      <c r="BM1479" s="7"/>
      <c r="BN1479" s="75" t="str">
        <f t="shared" si="227"/>
        <v/>
      </c>
      <c r="BO1479" s="75" t="str">
        <f t="shared" si="228"/>
        <v/>
      </c>
      <c r="BT1479" s="5"/>
      <c r="BW1479" s="5"/>
      <c r="BX1479" s="5"/>
      <c r="BY1479" s="5"/>
      <c r="BZ1479" s="5"/>
      <c r="CA1479" s="5"/>
      <c r="CB1479" s="14"/>
      <c r="CC1479" s="25"/>
      <c r="DG1479" s="5" t="e">
        <f>IF(REPORTE!AH$2="si",IF(C1479=VALUE(REPORTE!C$22),IF(SUM(DG1480:DG$1993),CONCATENATE(INT(B1479),", "),INT(B1479)),""),IF(C1479=VALUE(REPORTE!C$21),IF(SUM(DG1480:DG$1993),CONCATENATE(INT(B1479),", "),INT(B1479)),""))</f>
        <v>#VALUE!</v>
      </c>
      <c r="DK1479" s="5"/>
      <c r="DL1479" s="5"/>
      <c r="DM1479" s="5"/>
      <c r="DN1479" s="5"/>
    </row>
    <row r="1480" spans="1:118" x14ac:dyDescent="0.25">
      <c r="A1480" s="4" t="str">
        <f t="shared" si="226"/>
        <v/>
      </c>
      <c r="B1480" s="3"/>
      <c r="D1480" s="1"/>
      <c r="H1480" s="5" t="str">
        <f>IF(F1480="","",IFERROR(CONCATENATE("PEUA",VLOOKUP(ESTADO,REPORTE!AV$2:AW$33,2,0),DIDTRITO_FORM,CADER_FORM,IFERROR(INDEX(BS:BS,MATCH(DAY(F1480),BR:BR,0),1),DAY(F1480)),IFERROR(INDEX(BS:BS,MATCH(MONTH(F1480),BR:BR,0),1),MONTH(F1480)),YEAR(F1480),G1480),""))</f>
        <v/>
      </c>
      <c r="L1480" s="4"/>
      <c r="M1480" s="4"/>
      <c r="Q1480" s="5"/>
      <c r="AA1480" s="4"/>
      <c r="AU1480" s="7"/>
      <c r="BM1480" s="7"/>
      <c r="BN1480" s="75" t="str">
        <f t="shared" si="227"/>
        <v/>
      </c>
      <c r="BO1480" s="75" t="str">
        <f t="shared" si="228"/>
        <v/>
      </c>
      <c r="BT1480" s="5"/>
      <c r="BW1480" s="5"/>
      <c r="BX1480" s="5"/>
      <c r="BY1480" s="5"/>
      <c r="BZ1480" s="5"/>
      <c r="CA1480" s="5"/>
      <c r="CB1480" s="14"/>
      <c r="CC1480" s="25"/>
      <c r="DG1480" s="5" t="e">
        <f>IF(REPORTE!AH$2="si",IF(C1480=VALUE(REPORTE!C$22),IF(SUM(DG1481:DG$1993),CONCATENATE(INT(B1480),", "),INT(B1480)),""),IF(C1480=VALUE(REPORTE!C$21),IF(SUM(DG1481:DG$1993),CONCATENATE(INT(B1480),", "),INT(B1480)),""))</f>
        <v>#VALUE!</v>
      </c>
      <c r="DK1480" s="5"/>
      <c r="DL1480" s="5"/>
      <c r="DM1480" s="5"/>
      <c r="DN1480" s="5"/>
    </row>
    <row r="1481" spans="1:118" x14ac:dyDescent="0.25">
      <c r="A1481" s="4" t="str">
        <f t="shared" si="226"/>
        <v/>
      </c>
      <c r="B1481" s="3"/>
      <c r="D1481" s="1"/>
      <c r="H1481" s="5" t="str">
        <f>IF(F1481="","",IFERROR(CONCATENATE("PEUA",VLOOKUP(ESTADO,REPORTE!AV$2:AW$33,2,0),DIDTRITO_FORM,CADER_FORM,IFERROR(INDEX(BS:BS,MATCH(DAY(F1481),BR:BR,0),1),DAY(F1481)),IFERROR(INDEX(BS:BS,MATCH(MONTH(F1481),BR:BR,0),1),MONTH(F1481)),YEAR(F1481),G1481),""))</f>
        <v/>
      </c>
      <c r="L1481" s="4"/>
      <c r="M1481" s="4"/>
      <c r="Q1481" s="5"/>
      <c r="AA1481" s="4"/>
      <c r="AU1481" s="7"/>
      <c r="BM1481" s="7"/>
      <c r="BN1481" s="75" t="str">
        <f t="shared" si="227"/>
        <v/>
      </c>
      <c r="BO1481" s="75" t="str">
        <f t="shared" si="228"/>
        <v/>
      </c>
      <c r="BT1481" s="5"/>
      <c r="BW1481" s="5"/>
      <c r="BX1481" s="5"/>
      <c r="BY1481" s="5"/>
      <c r="BZ1481" s="5"/>
      <c r="CA1481" s="5"/>
      <c r="CB1481" s="14"/>
      <c r="CC1481" s="25"/>
      <c r="DG1481" s="5" t="e">
        <f>IF(REPORTE!AH$2="si",IF(C1481=VALUE(REPORTE!C$22),IF(SUM(DG1482:DG$1993),CONCATENATE(INT(B1481),", "),INT(B1481)),""),IF(C1481=VALUE(REPORTE!C$21),IF(SUM(DG1482:DG$1993),CONCATENATE(INT(B1481),", "),INT(B1481)),""))</f>
        <v>#VALUE!</v>
      </c>
      <c r="DK1481" s="5"/>
      <c r="DL1481" s="5"/>
      <c r="DM1481" s="5"/>
      <c r="DN1481" s="5"/>
    </row>
    <row r="1482" spans="1:118" x14ac:dyDescent="0.25">
      <c r="A1482" s="4" t="str">
        <f t="shared" si="226"/>
        <v/>
      </c>
      <c r="B1482" s="3"/>
      <c r="D1482" s="1"/>
      <c r="H1482" s="5" t="str">
        <f>IF(F1482="","",IFERROR(CONCATENATE("PEUA",VLOOKUP(ESTADO,REPORTE!AV$2:AW$33,2,0),DIDTRITO_FORM,CADER_FORM,IFERROR(INDEX(BS:BS,MATCH(DAY(F1482),BR:BR,0),1),DAY(F1482)),IFERROR(INDEX(BS:BS,MATCH(MONTH(F1482),BR:BR,0),1),MONTH(F1482)),YEAR(F1482),G1482),""))</f>
        <v/>
      </c>
      <c r="L1482" s="4"/>
      <c r="M1482" s="4"/>
      <c r="Q1482" s="5"/>
      <c r="AA1482" s="4"/>
      <c r="AU1482" s="7"/>
      <c r="BM1482" s="7"/>
      <c r="BN1482" s="75" t="str">
        <f t="shared" si="227"/>
        <v/>
      </c>
      <c r="BO1482" s="75" t="str">
        <f t="shared" si="228"/>
        <v/>
      </c>
      <c r="BT1482" s="5"/>
      <c r="BW1482" s="5"/>
      <c r="BX1482" s="5"/>
      <c r="BY1482" s="5"/>
      <c r="BZ1482" s="5"/>
      <c r="CA1482" s="5"/>
      <c r="CB1482" s="14"/>
      <c r="CC1482" s="25"/>
      <c r="DG1482" s="5" t="e">
        <f>IF(REPORTE!AH$2="si",IF(C1482=VALUE(REPORTE!C$22),IF(SUM(DG1483:DG$1993),CONCATENATE(INT(B1482),", "),INT(B1482)),""),IF(C1482=VALUE(REPORTE!C$21),IF(SUM(DG1483:DG$1993),CONCATENATE(INT(B1482),", "),INT(B1482)),""))</f>
        <v>#VALUE!</v>
      </c>
      <c r="DK1482" s="5"/>
      <c r="DL1482" s="5"/>
      <c r="DM1482" s="5"/>
      <c r="DN1482" s="5"/>
    </row>
    <row r="1483" spans="1:118" x14ac:dyDescent="0.25">
      <c r="A1483" s="4" t="str">
        <f t="shared" si="226"/>
        <v/>
      </c>
      <c r="B1483" s="3"/>
      <c r="D1483" s="1"/>
      <c r="H1483" s="5" t="str">
        <f>IF(F1483="","",IFERROR(CONCATENATE("PEUA",VLOOKUP(ESTADO,REPORTE!AV$2:AW$33,2,0),DIDTRITO_FORM,CADER_FORM,IFERROR(INDEX(BS:BS,MATCH(DAY(F1483),BR:BR,0),1),DAY(F1483)),IFERROR(INDEX(BS:BS,MATCH(MONTH(F1483),BR:BR,0),1),MONTH(F1483)),YEAR(F1483),G1483),""))</f>
        <v/>
      </c>
      <c r="L1483" s="4"/>
      <c r="M1483" s="4"/>
      <c r="Q1483" s="5"/>
      <c r="AA1483" s="4"/>
      <c r="AU1483" s="7"/>
      <c r="BM1483" s="7"/>
      <c r="BN1483" s="75" t="str">
        <f t="shared" si="227"/>
        <v/>
      </c>
      <c r="BO1483" s="75" t="str">
        <f t="shared" si="228"/>
        <v/>
      </c>
      <c r="BT1483" s="5"/>
      <c r="BW1483" s="5"/>
      <c r="BX1483" s="5"/>
      <c r="BY1483" s="5"/>
      <c r="BZ1483" s="5"/>
      <c r="CA1483" s="5"/>
      <c r="CB1483" s="14"/>
      <c r="CC1483" s="25"/>
      <c r="DG1483" s="5" t="e">
        <f>IF(REPORTE!AH$2="si",IF(C1483=VALUE(REPORTE!C$22),IF(SUM(DG1484:DG$1993),CONCATENATE(INT(B1483),", "),INT(B1483)),""),IF(C1483=VALUE(REPORTE!C$21),IF(SUM(DG1484:DG$1993),CONCATENATE(INT(B1483),", "),INT(B1483)),""))</f>
        <v>#VALUE!</v>
      </c>
      <c r="DK1483" s="5"/>
      <c r="DL1483" s="5"/>
      <c r="DM1483" s="5"/>
      <c r="DN1483" s="5"/>
    </row>
    <row r="1484" spans="1:118" x14ac:dyDescent="0.25">
      <c r="A1484" s="4" t="str">
        <f t="shared" si="226"/>
        <v/>
      </c>
      <c r="B1484" s="3"/>
      <c r="D1484" s="1"/>
      <c r="H1484" s="5" t="str">
        <f>IF(F1484="","",IFERROR(CONCATENATE("PEUA",VLOOKUP(ESTADO,REPORTE!AV$2:AW$33,2,0),DIDTRITO_FORM,CADER_FORM,IFERROR(INDEX(BS:BS,MATCH(DAY(F1484),BR:BR,0),1),DAY(F1484)),IFERROR(INDEX(BS:BS,MATCH(MONTH(F1484),BR:BR,0),1),MONTH(F1484)),YEAR(F1484),G1484),""))</f>
        <v/>
      </c>
      <c r="L1484" s="4"/>
      <c r="M1484" s="4"/>
      <c r="Q1484" s="5"/>
      <c r="AA1484" s="4"/>
      <c r="AU1484" s="7"/>
      <c r="BM1484" s="7"/>
      <c r="BN1484" s="75" t="str">
        <f t="shared" si="227"/>
        <v/>
      </c>
      <c r="BO1484" s="75" t="str">
        <f t="shared" si="228"/>
        <v/>
      </c>
      <c r="BT1484" s="5"/>
      <c r="BW1484" s="5"/>
      <c r="BX1484" s="5"/>
      <c r="BY1484" s="5"/>
      <c r="BZ1484" s="5"/>
      <c r="CA1484" s="5"/>
      <c r="CB1484" s="14"/>
      <c r="CC1484" s="25"/>
      <c r="DG1484" s="5" t="e">
        <f>IF(REPORTE!AH$2="si",IF(C1484=VALUE(REPORTE!C$22),IF(SUM(DG1485:DG$1993),CONCATENATE(INT(B1484),", "),INT(B1484)),""),IF(C1484=VALUE(REPORTE!C$21),IF(SUM(DG1485:DG$1993),CONCATENATE(INT(B1484),", "),INT(B1484)),""))</f>
        <v>#VALUE!</v>
      </c>
      <c r="DK1484" s="5"/>
      <c r="DL1484" s="5"/>
      <c r="DM1484" s="5"/>
      <c r="DN1484" s="5"/>
    </row>
    <row r="1485" spans="1:118" x14ac:dyDescent="0.25">
      <c r="A1485" s="4" t="str">
        <f t="shared" si="226"/>
        <v/>
      </c>
      <c r="B1485" s="3"/>
      <c r="D1485" s="1"/>
      <c r="H1485" s="5" t="str">
        <f>IF(F1485="","",IFERROR(CONCATENATE("PEUA",VLOOKUP(ESTADO,REPORTE!AV$2:AW$33,2,0),DIDTRITO_FORM,CADER_FORM,IFERROR(INDEX(BS:BS,MATCH(DAY(F1485),BR:BR,0),1),DAY(F1485)),IFERROR(INDEX(BS:BS,MATCH(MONTH(F1485),BR:BR,0),1),MONTH(F1485)),YEAR(F1485),G1485),""))</f>
        <v/>
      </c>
      <c r="L1485" s="4"/>
      <c r="M1485" s="4"/>
      <c r="Q1485" s="5"/>
      <c r="AA1485" s="4"/>
      <c r="AU1485" s="7"/>
      <c r="BM1485" s="7"/>
      <c r="BN1485" s="75" t="str">
        <f t="shared" si="227"/>
        <v/>
      </c>
      <c r="BO1485" s="75" t="str">
        <f t="shared" si="228"/>
        <v/>
      </c>
      <c r="BT1485" s="5"/>
      <c r="BW1485" s="5"/>
      <c r="BX1485" s="5"/>
      <c r="BY1485" s="5"/>
      <c r="BZ1485" s="5"/>
      <c r="CA1485" s="5"/>
      <c r="CB1485" s="14"/>
      <c r="CC1485" s="25"/>
      <c r="DG1485" s="5" t="e">
        <f>IF(REPORTE!AH$2="si",IF(C1485=VALUE(REPORTE!C$22),IF(SUM(DG1486:DG$1993),CONCATENATE(INT(B1485),", "),INT(B1485)),""),IF(C1485=VALUE(REPORTE!C$21),IF(SUM(DG1486:DG$1993),CONCATENATE(INT(B1485),", "),INT(B1485)),""))</f>
        <v>#VALUE!</v>
      </c>
      <c r="DK1485" s="5"/>
      <c r="DL1485" s="5"/>
      <c r="DM1485" s="5"/>
      <c r="DN1485" s="5"/>
    </row>
    <row r="1486" spans="1:118" x14ac:dyDescent="0.25">
      <c r="A1486" s="4" t="str">
        <f t="shared" si="226"/>
        <v/>
      </c>
      <c r="B1486" s="3"/>
      <c r="D1486" s="1"/>
      <c r="H1486" s="5" t="str">
        <f>IF(F1486="","",IFERROR(CONCATENATE("PEUA",VLOOKUP(ESTADO,REPORTE!AV$2:AW$33,2,0),DIDTRITO_FORM,CADER_FORM,IFERROR(INDEX(BS:BS,MATCH(DAY(F1486),BR:BR,0),1),DAY(F1486)),IFERROR(INDEX(BS:BS,MATCH(MONTH(F1486),BR:BR,0),1),MONTH(F1486)),YEAR(F1486),G1486),""))</f>
        <v/>
      </c>
      <c r="L1486" s="4"/>
      <c r="M1486" s="4"/>
      <c r="Q1486" s="5"/>
      <c r="AA1486" s="4"/>
      <c r="AU1486" s="7"/>
      <c r="BM1486" s="7"/>
      <c r="BN1486" s="75" t="str">
        <f t="shared" si="227"/>
        <v/>
      </c>
      <c r="BO1486" s="75" t="str">
        <f t="shared" si="228"/>
        <v/>
      </c>
      <c r="BT1486" s="5"/>
      <c r="BW1486" s="5"/>
      <c r="BX1486" s="5"/>
      <c r="BY1486" s="5"/>
      <c r="BZ1486" s="5"/>
      <c r="CA1486" s="5"/>
      <c r="CB1486" s="14"/>
      <c r="CC1486" s="25"/>
      <c r="DG1486" s="5" t="e">
        <f>IF(REPORTE!AH$2="si",IF(C1486=VALUE(REPORTE!C$22),IF(SUM(DG1487:DG$1993),CONCATENATE(INT(B1486),", "),INT(B1486)),""),IF(C1486=VALUE(REPORTE!C$21),IF(SUM(DG1487:DG$1993),CONCATENATE(INT(B1486),", "),INT(B1486)),""))</f>
        <v>#VALUE!</v>
      </c>
      <c r="DK1486" s="5"/>
      <c r="DL1486" s="5"/>
      <c r="DM1486" s="5"/>
      <c r="DN1486" s="5"/>
    </row>
    <row r="1487" spans="1:118" x14ac:dyDescent="0.25">
      <c r="A1487" s="4" t="str">
        <f t="shared" si="226"/>
        <v/>
      </c>
      <c r="B1487" s="3"/>
      <c r="D1487" s="1"/>
      <c r="H1487" s="5" t="str">
        <f>IF(F1487="","",IFERROR(CONCATENATE("PEUA",VLOOKUP(ESTADO,REPORTE!AV$2:AW$33,2,0),DIDTRITO_FORM,CADER_FORM,IFERROR(INDEX(BS:BS,MATCH(DAY(F1487),BR:BR,0),1),DAY(F1487)),IFERROR(INDEX(BS:BS,MATCH(MONTH(F1487),BR:BR,0),1),MONTH(F1487)),YEAR(F1487),G1487),""))</f>
        <v/>
      </c>
      <c r="L1487" s="4"/>
      <c r="M1487" s="4"/>
      <c r="Q1487" s="5"/>
      <c r="AA1487" s="4"/>
      <c r="AU1487" s="7"/>
      <c r="BM1487" s="7"/>
      <c r="BN1487" s="75" t="str">
        <f t="shared" si="227"/>
        <v/>
      </c>
      <c r="BO1487" s="75" t="str">
        <f t="shared" si="228"/>
        <v/>
      </c>
      <c r="BT1487" s="5"/>
      <c r="BW1487" s="5"/>
      <c r="BX1487" s="5"/>
      <c r="BY1487" s="5"/>
      <c r="BZ1487" s="5"/>
      <c r="CA1487" s="5"/>
      <c r="CB1487" s="14"/>
      <c r="CC1487" s="25"/>
      <c r="DG1487" s="5" t="e">
        <f>IF(REPORTE!AH$2="si",IF(C1487=VALUE(REPORTE!C$22),IF(SUM(DG1488:DG$1993),CONCATENATE(INT(B1487),", "),INT(B1487)),""),IF(C1487=VALUE(REPORTE!C$21),IF(SUM(DG1488:DG$1993),CONCATENATE(INT(B1487),", "),INT(B1487)),""))</f>
        <v>#VALUE!</v>
      </c>
      <c r="DK1487" s="5"/>
      <c r="DL1487" s="5"/>
      <c r="DM1487" s="5"/>
      <c r="DN1487" s="5"/>
    </row>
    <row r="1488" spans="1:118" x14ac:dyDescent="0.25">
      <c r="A1488" s="4" t="str">
        <f t="shared" si="226"/>
        <v/>
      </c>
      <c r="B1488" s="3"/>
      <c r="D1488" s="1"/>
      <c r="H1488" s="5" t="str">
        <f>IF(F1488="","",IFERROR(CONCATENATE("PEUA",VLOOKUP(ESTADO,REPORTE!AV$2:AW$33,2,0),DIDTRITO_FORM,CADER_FORM,IFERROR(INDEX(BS:BS,MATCH(DAY(F1488),BR:BR,0),1),DAY(F1488)),IFERROR(INDEX(BS:BS,MATCH(MONTH(F1488),BR:BR,0),1),MONTH(F1488)),YEAR(F1488),G1488),""))</f>
        <v/>
      </c>
      <c r="L1488" s="4"/>
      <c r="M1488" s="4"/>
      <c r="Q1488" s="5"/>
      <c r="AA1488" s="4"/>
      <c r="AU1488" s="7"/>
      <c r="BM1488" s="7"/>
      <c r="BN1488" s="75" t="str">
        <f t="shared" si="227"/>
        <v/>
      </c>
      <c r="BO1488" s="75" t="str">
        <f t="shared" si="228"/>
        <v/>
      </c>
      <c r="BT1488" s="5"/>
      <c r="BW1488" s="5"/>
      <c r="BX1488" s="5"/>
      <c r="BY1488" s="5"/>
      <c r="BZ1488" s="5"/>
      <c r="CA1488" s="5"/>
      <c r="CB1488" s="14"/>
      <c r="CC1488" s="25"/>
      <c r="DG1488" s="5" t="e">
        <f>IF(REPORTE!AH$2="si",IF(C1488=VALUE(REPORTE!C$22),IF(SUM(DG1489:DG$1993),CONCATENATE(INT(B1488),", "),INT(B1488)),""),IF(C1488=VALUE(REPORTE!C$21),IF(SUM(DG1489:DG$1993),CONCATENATE(INT(B1488),", "),INT(B1488)),""))</f>
        <v>#VALUE!</v>
      </c>
      <c r="DK1488" s="5"/>
      <c r="DL1488" s="5"/>
      <c r="DM1488" s="5"/>
      <c r="DN1488" s="5"/>
    </row>
    <row r="1489" spans="1:118" x14ac:dyDescent="0.25">
      <c r="A1489" s="4" t="str">
        <f t="shared" si="226"/>
        <v/>
      </c>
      <c r="B1489" s="3"/>
      <c r="D1489" s="1"/>
      <c r="H1489" s="5" t="str">
        <f>IF(F1489="","",IFERROR(CONCATENATE("PEUA",VLOOKUP(ESTADO,REPORTE!AV$2:AW$33,2,0),DIDTRITO_FORM,CADER_FORM,IFERROR(INDEX(BS:BS,MATCH(DAY(F1489),BR:BR,0),1),DAY(F1489)),IFERROR(INDEX(BS:BS,MATCH(MONTH(F1489),BR:BR,0),1),MONTH(F1489)),YEAR(F1489),G1489),""))</f>
        <v/>
      </c>
      <c r="L1489" s="4"/>
      <c r="M1489" s="4"/>
      <c r="Q1489" s="5"/>
      <c r="AA1489" s="4"/>
      <c r="AU1489" s="7"/>
      <c r="BM1489" s="7"/>
      <c r="BN1489" s="75" t="str">
        <f t="shared" si="227"/>
        <v/>
      </c>
      <c r="BO1489" s="75" t="str">
        <f t="shared" si="228"/>
        <v/>
      </c>
      <c r="BT1489" s="5"/>
      <c r="BW1489" s="5"/>
      <c r="BX1489" s="5"/>
      <c r="BY1489" s="5"/>
      <c r="BZ1489" s="5"/>
      <c r="CA1489" s="5"/>
      <c r="CB1489" s="14"/>
      <c r="CC1489" s="25"/>
      <c r="DG1489" s="5" t="e">
        <f>IF(REPORTE!AH$2="si",IF(C1489=VALUE(REPORTE!C$22),IF(SUM(DG1490:DG$1993),CONCATENATE(INT(B1489),", "),INT(B1489)),""),IF(C1489=VALUE(REPORTE!C$21),IF(SUM(DG1490:DG$1993),CONCATENATE(INT(B1489),", "),INT(B1489)),""))</f>
        <v>#VALUE!</v>
      </c>
      <c r="DK1489" s="5"/>
      <c r="DL1489" s="5"/>
      <c r="DM1489" s="5"/>
      <c r="DN1489" s="5"/>
    </row>
    <row r="1490" spans="1:118" x14ac:dyDescent="0.25">
      <c r="A1490" s="4" t="str">
        <f t="shared" si="226"/>
        <v/>
      </c>
      <c r="B1490" s="3"/>
      <c r="D1490" s="1"/>
      <c r="H1490" s="5" t="str">
        <f>IF(F1490="","",IFERROR(CONCATENATE("PEUA",VLOOKUP(ESTADO,REPORTE!AV$2:AW$33,2,0),DIDTRITO_FORM,CADER_FORM,IFERROR(INDEX(BS:BS,MATCH(DAY(F1490),BR:BR,0),1),DAY(F1490)),IFERROR(INDEX(BS:BS,MATCH(MONTH(F1490),BR:BR,0),1),MONTH(F1490)),YEAR(F1490),G1490),""))</f>
        <v/>
      </c>
      <c r="L1490" s="4"/>
      <c r="M1490" s="4"/>
      <c r="Q1490" s="5"/>
      <c r="AA1490" s="4"/>
      <c r="AU1490" s="7"/>
      <c r="BM1490" s="7"/>
      <c r="BN1490" s="75" t="str">
        <f t="shared" si="227"/>
        <v/>
      </c>
      <c r="BO1490" s="75" t="str">
        <f t="shared" si="228"/>
        <v/>
      </c>
      <c r="BT1490" s="5"/>
      <c r="BW1490" s="5"/>
      <c r="BX1490" s="5"/>
      <c r="BY1490" s="5"/>
      <c r="BZ1490" s="5"/>
      <c r="CA1490" s="5"/>
      <c r="CB1490" s="14"/>
      <c r="CC1490" s="25"/>
      <c r="DG1490" s="5" t="e">
        <f>IF(REPORTE!AH$2="si",IF(C1490=VALUE(REPORTE!C$22),IF(SUM(DG1491:DG$1993),CONCATENATE(INT(B1490),", "),INT(B1490)),""),IF(C1490=VALUE(REPORTE!C$21),IF(SUM(DG1491:DG$1993),CONCATENATE(INT(B1490),", "),INT(B1490)),""))</f>
        <v>#VALUE!</v>
      </c>
      <c r="DK1490" s="5"/>
      <c r="DL1490" s="5"/>
      <c r="DM1490" s="5"/>
      <c r="DN1490" s="5"/>
    </row>
    <row r="1491" spans="1:118" x14ac:dyDescent="0.25">
      <c r="A1491" s="4" t="str">
        <f t="shared" si="226"/>
        <v/>
      </c>
      <c r="B1491" s="3"/>
      <c r="D1491" s="1"/>
      <c r="H1491" s="5" t="str">
        <f>IF(F1491="","",IFERROR(CONCATENATE("PEUA",VLOOKUP(ESTADO,REPORTE!AV$2:AW$33,2,0),DIDTRITO_FORM,CADER_FORM,IFERROR(INDEX(BS:BS,MATCH(DAY(F1491),BR:BR,0),1),DAY(F1491)),IFERROR(INDEX(BS:BS,MATCH(MONTH(F1491),BR:BR,0),1),MONTH(F1491)),YEAR(F1491),G1491),""))</f>
        <v/>
      </c>
      <c r="L1491" s="4"/>
      <c r="M1491" s="4"/>
      <c r="Q1491" s="5"/>
      <c r="AA1491" s="4"/>
      <c r="AU1491" s="7"/>
      <c r="BM1491" s="7"/>
      <c r="BN1491" s="75" t="str">
        <f t="shared" si="227"/>
        <v/>
      </c>
      <c r="BO1491" s="75" t="str">
        <f t="shared" si="228"/>
        <v/>
      </c>
      <c r="BT1491" s="5"/>
      <c r="BW1491" s="5"/>
      <c r="BX1491" s="5"/>
      <c r="BY1491" s="5"/>
      <c r="BZ1491" s="5"/>
      <c r="CA1491" s="5"/>
      <c r="CB1491" s="14"/>
      <c r="CC1491" s="25"/>
      <c r="DG1491" s="5" t="e">
        <f>IF(REPORTE!AH$2="si",IF(C1491=VALUE(REPORTE!C$22),IF(SUM(DG1492:DG$1993),CONCATENATE(INT(B1491),", "),INT(B1491)),""),IF(C1491=VALUE(REPORTE!C$21),IF(SUM(DG1492:DG$1993),CONCATENATE(INT(B1491),", "),INT(B1491)),""))</f>
        <v>#VALUE!</v>
      </c>
      <c r="DK1491" s="5"/>
      <c r="DL1491" s="5"/>
      <c r="DM1491" s="5"/>
      <c r="DN1491" s="5"/>
    </row>
    <row r="1492" spans="1:118" x14ac:dyDescent="0.25">
      <c r="A1492" s="4" t="str">
        <f t="shared" si="226"/>
        <v/>
      </c>
      <c r="B1492" s="3"/>
      <c r="D1492" s="1"/>
      <c r="H1492" s="5" t="str">
        <f>IF(F1492="","",IFERROR(CONCATENATE("PEUA",VLOOKUP(ESTADO,REPORTE!AV$2:AW$33,2,0),DIDTRITO_FORM,CADER_FORM,IFERROR(INDEX(BS:BS,MATCH(DAY(F1492),BR:BR,0),1),DAY(F1492)),IFERROR(INDEX(BS:BS,MATCH(MONTH(F1492),BR:BR,0),1),MONTH(F1492)),YEAR(F1492),G1492),""))</f>
        <v/>
      </c>
      <c r="L1492" s="4"/>
      <c r="M1492" s="4"/>
      <c r="Q1492" s="5"/>
      <c r="AA1492" s="4"/>
      <c r="AU1492" s="7"/>
      <c r="BM1492" s="7"/>
      <c r="BN1492" s="75" t="str">
        <f t="shared" si="227"/>
        <v/>
      </c>
      <c r="BO1492" s="75" t="str">
        <f t="shared" si="228"/>
        <v/>
      </c>
      <c r="BT1492" s="5"/>
      <c r="BW1492" s="5"/>
      <c r="BX1492" s="5"/>
      <c r="BY1492" s="5"/>
      <c r="BZ1492" s="5"/>
      <c r="CA1492" s="5"/>
      <c r="CB1492" s="14"/>
      <c r="CC1492" s="25"/>
      <c r="DG1492" s="5" t="e">
        <f>IF(REPORTE!AH$2="si",IF(C1492=VALUE(REPORTE!C$22),IF(SUM(DG1493:DG$1993),CONCATENATE(INT(B1492),", "),INT(B1492)),""),IF(C1492=VALUE(REPORTE!C$21),IF(SUM(DG1493:DG$1993),CONCATENATE(INT(B1492),", "),INT(B1492)),""))</f>
        <v>#VALUE!</v>
      </c>
      <c r="DK1492" s="5"/>
      <c r="DL1492" s="5"/>
      <c r="DM1492" s="5"/>
      <c r="DN1492" s="5"/>
    </row>
    <row r="1493" spans="1:118" x14ac:dyDescent="0.25">
      <c r="A1493" s="4" t="str">
        <f t="shared" si="226"/>
        <v/>
      </c>
      <c r="B1493" s="3"/>
      <c r="D1493" s="1"/>
      <c r="H1493" s="5" t="str">
        <f>IF(F1493="","",IFERROR(CONCATENATE("PEUA",VLOOKUP(ESTADO,REPORTE!AV$2:AW$33,2,0),DIDTRITO_FORM,CADER_FORM,IFERROR(INDEX(BS:BS,MATCH(DAY(F1493),BR:BR,0),1),DAY(F1493)),IFERROR(INDEX(BS:BS,MATCH(MONTH(F1493),BR:BR,0),1),MONTH(F1493)),YEAR(F1493),G1493),""))</f>
        <v/>
      </c>
      <c r="L1493" s="4"/>
      <c r="M1493" s="4"/>
      <c r="Q1493" s="5"/>
      <c r="AA1493" s="4"/>
      <c r="AU1493" s="7"/>
      <c r="BM1493" s="7"/>
      <c r="BN1493" s="75" t="str">
        <f t="shared" si="227"/>
        <v/>
      </c>
      <c r="BO1493" s="75" t="str">
        <f t="shared" si="228"/>
        <v/>
      </c>
      <c r="BT1493" s="5"/>
      <c r="BW1493" s="5"/>
      <c r="BX1493" s="5"/>
      <c r="BY1493" s="5"/>
      <c r="BZ1493" s="5"/>
      <c r="CA1493" s="5"/>
      <c r="CB1493" s="14"/>
      <c r="CC1493" s="25"/>
      <c r="DG1493" s="5" t="e">
        <f>IF(REPORTE!AH$2="si",IF(C1493=VALUE(REPORTE!C$22),IF(SUM(DG1494:DG$1993),CONCATENATE(INT(B1493),", "),INT(B1493)),""),IF(C1493=VALUE(REPORTE!C$21),IF(SUM(DG1494:DG$1993),CONCATENATE(INT(B1493),", "),INT(B1493)),""))</f>
        <v>#VALUE!</v>
      </c>
      <c r="DK1493" s="5"/>
      <c r="DL1493" s="5"/>
      <c r="DM1493" s="5"/>
      <c r="DN1493" s="5"/>
    </row>
    <row r="1494" spans="1:118" x14ac:dyDescent="0.25">
      <c r="A1494" s="4" t="str">
        <f t="shared" si="226"/>
        <v/>
      </c>
      <c r="B1494" s="3"/>
      <c r="D1494" s="1"/>
      <c r="H1494" s="5" t="str">
        <f>IF(F1494="","",IFERROR(CONCATENATE("PEUA",VLOOKUP(ESTADO,REPORTE!AV$2:AW$33,2,0),DIDTRITO_FORM,CADER_FORM,IFERROR(INDEX(BS:BS,MATCH(DAY(F1494),BR:BR,0),1),DAY(F1494)),IFERROR(INDEX(BS:BS,MATCH(MONTH(F1494),BR:BR,0),1),MONTH(F1494)),YEAR(F1494),G1494),""))</f>
        <v/>
      </c>
      <c r="L1494" s="4"/>
      <c r="M1494" s="4"/>
      <c r="Q1494" s="5"/>
      <c r="AA1494" s="4"/>
      <c r="AU1494" s="7"/>
      <c r="BM1494" s="7"/>
      <c r="BN1494" s="75" t="str">
        <f t="shared" si="227"/>
        <v/>
      </c>
      <c r="BO1494" s="75" t="str">
        <f t="shared" si="228"/>
        <v/>
      </c>
      <c r="BT1494" s="5"/>
      <c r="BW1494" s="5"/>
      <c r="BX1494" s="5"/>
      <c r="BY1494" s="5"/>
      <c r="BZ1494" s="5"/>
      <c r="CA1494" s="5"/>
      <c r="CB1494" s="14"/>
      <c r="CC1494" s="25"/>
      <c r="DG1494" s="5" t="e">
        <f>IF(REPORTE!AH$2="si",IF(C1494=VALUE(REPORTE!C$22),IF(SUM(DG1495:DG$1993),CONCATENATE(INT(B1494),", "),INT(B1494)),""),IF(C1494=VALUE(REPORTE!C$21),IF(SUM(DG1495:DG$1993),CONCATENATE(INT(B1494),", "),INT(B1494)),""))</f>
        <v>#VALUE!</v>
      </c>
      <c r="DK1494" s="5"/>
      <c r="DL1494" s="5"/>
      <c r="DM1494" s="5"/>
      <c r="DN1494" s="5"/>
    </row>
    <row r="1495" spans="1:118" x14ac:dyDescent="0.25">
      <c r="A1495" s="4" t="str">
        <f t="shared" si="226"/>
        <v/>
      </c>
      <c r="B1495" s="3"/>
      <c r="D1495" s="1"/>
      <c r="H1495" s="5" t="str">
        <f>IF(F1495="","",IFERROR(CONCATENATE("PEUA",VLOOKUP(ESTADO,REPORTE!AV$2:AW$33,2,0),DIDTRITO_FORM,CADER_FORM,IFERROR(INDEX(BS:BS,MATCH(DAY(F1495),BR:BR,0),1),DAY(F1495)),IFERROR(INDEX(BS:BS,MATCH(MONTH(F1495),BR:BR,0),1),MONTH(F1495)),YEAR(F1495),G1495),""))</f>
        <v/>
      </c>
      <c r="L1495" s="4"/>
      <c r="M1495" s="4"/>
      <c r="Q1495" s="5"/>
      <c r="AA1495" s="4"/>
      <c r="AU1495" s="7"/>
      <c r="BM1495" s="7"/>
      <c r="BN1495" s="75" t="str">
        <f t="shared" si="227"/>
        <v/>
      </c>
      <c r="BO1495" s="75" t="str">
        <f t="shared" si="228"/>
        <v/>
      </c>
      <c r="BT1495" s="5"/>
      <c r="BW1495" s="5"/>
      <c r="BX1495" s="5"/>
      <c r="BY1495" s="5"/>
      <c r="BZ1495" s="5"/>
      <c r="CA1495" s="5"/>
      <c r="CB1495" s="14"/>
      <c r="CC1495" s="25"/>
      <c r="DG1495" s="5" t="e">
        <f>IF(REPORTE!AH$2="si",IF(C1495=VALUE(REPORTE!C$22),IF(SUM(DG1496:DG$1993),CONCATENATE(INT(B1495),", "),INT(B1495)),""),IF(C1495=VALUE(REPORTE!C$21),IF(SUM(DG1496:DG$1993),CONCATENATE(INT(B1495),", "),INT(B1495)),""))</f>
        <v>#VALUE!</v>
      </c>
      <c r="DK1495" s="5"/>
      <c r="DL1495" s="5"/>
      <c r="DM1495" s="5"/>
      <c r="DN1495" s="5"/>
    </row>
    <row r="1496" spans="1:118" x14ac:dyDescent="0.25">
      <c r="A1496" s="4" t="str">
        <f t="shared" si="226"/>
        <v/>
      </c>
      <c r="B1496" s="3"/>
      <c r="D1496" s="1"/>
      <c r="H1496" s="5" t="str">
        <f>IF(F1496="","",IFERROR(CONCATENATE("PEUA",VLOOKUP(ESTADO,REPORTE!AV$2:AW$33,2,0),DIDTRITO_FORM,CADER_FORM,IFERROR(INDEX(BS:BS,MATCH(DAY(F1496),BR:BR,0),1),DAY(F1496)),IFERROR(INDEX(BS:BS,MATCH(MONTH(F1496),BR:BR,0),1),MONTH(F1496)),YEAR(F1496),G1496),""))</f>
        <v/>
      </c>
      <c r="L1496" s="4"/>
      <c r="M1496" s="4"/>
      <c r="Q1496" s="5"/>
      <c r="AA1496" s="4"/>
      <c r="AU1496" s="7"/>
      <c r="BM1496" s="7"/>
      <c r="BN1496" s="75" t="str">
        <f t="shared" si="227"/>
        <v/>
      </c>
      <c r="BO1496" s="75" t="str">
        <f t="shared" si="228"/>
        <v/>
      </c>
      <c r="BT1496" s="5"/>
      <c r="BW1496" s="5"/>
      <c r="BX1496" s="5"/>
      <c r="BY1496" s="5"/>
      <c r="BZ1496" s="5"/>
      <c r="CA1496" s="5"/>
      <c r="CB1496" s="14"/>
      <c r="CC1496" s="25"/>
      <c r="DG1496" s="5" t="e">
        <f>IF(REPORTE!AH$2="si",IF(C1496=VALUE(REPORTE!C$22),IF(SUM(DG1497:DG$1993),CONCATENATE(INT(B1496),", "),INT(B1496)),""),IF(C1496=VALUE(REPORTE!C$21),IF(SUM(DG1497:DG$1993),CONCATENATE(INT(B1496),", "),INT(B1496)),""))</f>
        <v>#VALUE!</v>
      </c>
      <c r="DK1496" s="5"/>
      <c r="DL1496" s="5"/>
      <c r="DM1496" s="5"/>
      <c r="DN1496" s="5"/>
    </row>
    <row r="1497" spans="1:118" x14ac:dyDescent="0.25">
      <c r="A1497" s="4" t="str">
        <f t="shared" si="226"/>
        <v/>
      </c>
      <c r="B1497" s="3"/>
      <c r="D1497" s="1"/>
      <c r="H1497" s="5" t="str">
        <f>IF(F1497="","",IFERROR(CONCATENATE("PEUA",VLOOKUP(ESTADO,REPORTE!AV$2:AW$33,2,0),DIDTRITO_FORM,CADER_FORM,IFERROR(INDEX(BS:BS,MATCH(DAY(F1497),BR:BR,0),1),DAY(F1497)),IFERROR(INDEX(BS:BS,MATCH(MONTH(F1497),BR:BR,0),1),MONTH(F1497)),YEAR(F1497),G1497),""))</f>
        <v/>
      </c>
      <c r="L1497" s="4"/>
      <c r="M1497" s="4"/>
      <c r="Q1497" s="5"/>
      <c r="AA1497" s="4"/>
      <c r="AU1497" s="7"/>
      <c r="BM1497" s="7"/>
      <c r="BN1497" s="75" t="str">
        <f t="shared" si="227"/>
        <v/>
      </c>
      <c r="BO1497" s="75" t="str">
        <f t="shared" si="228"/>
        <v/>
      </c>
      <c r="BT1497" s="5"/>
      <c r="BW1497" s="5"/>
      <c r="BX1497" s="5"/>
      <c r="BY1497" s="5"/>
      <c r="BZ1497" s="5"/>
      <c r="CA1497" s="5"/>
      <c r="CB1497" s="14"/>
      <c r="CC1497" s="25"/>
      <c r="DG1497" s="5" t="e">
        <f>IF(REPORTE!AH$2="si",IF(C1497=VALUE(REPORTE!C$22),IF(SUM(DG1498:DG$1993),CONCATENATE(INT(B1497),", "),INT(B1497)),""),IF(C1497=VALUE(REPORTE!C$21),IF(SUM(DG1498:DG$1993),CONCATENATE(INT(B1497),", "),INT(B1497)),""))</f>
        <v>#VALUE!</v>
      </c>
      <c r="DK1497" s="5"/>
      <c r="DL1497" s="5"/>
      <c r="DM1497" s="5"/>
      <c r="DN1497" s="5"/>
    </row>
    <row r="1498" spans="1:118" x14ac:dyDescent="0.25">
      <c r="A1498" s="4" t="str">
        <f t="shared" si="226"/>
        <v/>
      </c>
      <c r="B1498" s="3"/>
      <c r="D1498" s="1"/>
      <c r="H1498" s="5" t="str">
        <f>IF(F1498="","",IFERROR(CONCATENATE("PEUA",VLOOKUP(ESTADO,REPORTE!AV$2:AW$33,2,0),DIDTRITO_FORM,CADER_FORM,IFERROR(INDEX(BS:BS,MATCH(DAY(F1498),BR:BR,0),1),DAY(F1498)),IFERROR(INDEX(BS:BS,MATCH(MONTH(F1498),BR:BR,0),1),MONTH(F1498)),YEAR(F1498),G1498),""))</f>
        <v/>
      </c>
      <c r="L1498" s="4"/>
      <c r="M1498" s="4"/>
      <c r="Q1498" s="5"/>
      <c r="AA1498" s="4"/>
      <c r="AU1498" s="7"/>
      <c r="BM1498" s="7"/>
      <c r="BN1498" s="75" t="str">
        <f t="shared" si="227"/>
        <v/>
      </c>
      <c r="BO1498" s="75" t="str">
        <f t="shared" si="228"/>
        <v/>
      </c>
      <c r="BT1498" s="5"/>
      <c r="BW1498" s="5"/>
      <c r="BX1498" s="5"/>
      <c r="BY1498" s="5"/>
      <c r="BZ1498" s="5"/>
      <c r="CA1498" s="5"/>
      <c r="CB1498" s="14"/>
      <c r="CC1498" s="25"/>
      <c r="DG1498" s="5" t="e">
        <f>IF(REPORTE!AH$2="si",IF(C1498=VALUE(REPORTE!C$22),IF(SUM(DG1499:DG$1993),CONCATENATE(INT(B1498),", "),INT(B1498)),""),IF(C1498=VALUE(REPORTE!C$21),IF(SUM(DG1499:DG$1993),CONCATENATE(INT(B1498),", "),INT(B1498)),""))</f>
        <v>#VALUE!</v>
      </c>
      <c r="DK1498" s="5"/>
      <c r="DL1498" s="5"/>
      <c r="DM1498" s="5"/>
      <c r="DN1498" s="5"/>
    </row>
    <row r="1499" spans="1:118" x14ac:dyDescent="0.25">
      <c r="A1499" s="4" t="str">
        <f t="shared" si="226"/>
        <v/>
      </c>
      <c r="B1499" s="3"/>
      <c r="D1499" s="1"/>
      <c r="H1499" s="5" t="str">
        <f>IF(F1499="","",IFERROR(CONCATENATE("PEUA",VLOOKUP(ESTADO,REPORTE!AV$2:AW$33,2,0),DIDTRITO_FORM,CADER_FORM,IFERROR(INDEX(BS:BS,MATCH(DAY(F1499),BR:BR,0),1),DAY(F1499)),IFERROR(INDEX(BS:BS,MATCH(MONTH(F1499),BR:BR,0),1),MONTH(F1499)),YEAR(F1499),G1499),""))</f>
        <v/>
      </c>
      <c r="L1499" s="4"/>
      <c r="M1499" s="4"/>
      <c r="Q1499" s="5"/>
      <c r="AA1499" s="4"/>
      <c r="AU1499" s="7"/>
      <c r="BM1499" s="7"/>
      <c r="BN1499" s="75" t="str">
        <f t="shared" si="227"/>
        <v/>
      </c>
      <c r="BO1499" s="75" t="str">
        <f t="shared" si="228"/>
        <v/>
      </c>
      <c r="BT1499" s="5"/>
      <c r="BW1499" s="5"/>
      <c r="BX1499" s="5"/>
      <c r="BY1499" s="5"/>
      <c r="BZ1499" s="5"/>
      <c r="CA1499" s="5"/>
      <c r="CB1499" s="14"/>
      <c r="CC1499" s="25"/>
      <c r="DG1499" s="5" t="e">
        <f>IF(REPORTE!AH$2="si",IF(C1499=VALUE(REPORTE!C$22),IF(SUM(DG1500:DG$1993),CONCATENATE(INT(B1499),", "),INT(B1499)),""),IF(C1499=VALUE(REPORTE!C$21),IF(SUM(DG1500:DG$1993),CONCATENATE(INT(B1499),", "),INT(B1499)),""))</f>
        <v>#VALUE!</v>
      </c>
      <c r="DK1499" s="5"/>
      <c r="DL1499" s="5"/>
      <c r="DM1499" s="5"/>
      <c r="DN1499" s="5"/>
    </row>
    <row r="1500" spans="1:118" x14ac:dyDescent="0.25">
      <c r="A1500" s="4" t="str">
        <f t="shared" si="226"/>
        <v/>
      </c>
      <c r="B1500" s="3"/>
      <c r="D1500" s="1"/>
      <c r="H1500" s="5" t="str">
        <f>IF(F1500="","",IFERROR(CONCATENATE("PEUA",VLOOKUP(ESTADO,REPORTE!AV$2:AW$33,2,0),DIDTRITO_FORM,CADER_FORM,IFERROR(INDEX(BS:BS,MATCH(DAY(F1500),BR:BR,0),1),DAY(F1500)),IFERROR(INDEX(BS:BS,MATCH(MONTH(F1500),BR:BR,0),1),MONTH(F1500)),YEAR(F1500),G1500),""))</f>
        <v/>
      </c>
      <c r="L1500" s="4"/>
      <c r="M1500" s="4"/>
      <c r="Q1500" s="5"/>
      <c r="AA1500" s="4"/>
      <c r="AU1500" s="7"/>
      <c r="BM1500" s="7"/>
      <c r="BN1500" s="75" t="str">
        <f t="shared" si="227"/>
        <v/>
      </c>
      <c r="BO1500" s="75" t="str">
        <f t="shared" si="228"/>
        <v/>
      </c>
      <c r="BT1500" s="5"/>
      <c r="BW1500" s="5"/>
      <c r="BX1500" s="5"/>
      <c r="BY1500" s="5"/>
      <c r="BZ1500" s="5"/>
      <c r="CA1500" s="5"/>
      <c r="CB1500" s="14"/>
      <c r="CC1500" s="25"/>
      <c r="DG1500" s="5" t="e">
        <f>IF(REPORTE!AH$2="si",IF(C1500=VALUE(REPORTE!C$22),IF(SUM(DG1501:DG$1993),CONCATENATE(INT(B1500),", "),INT(B1500)),""),IF(C1500=VALUE(REPORTE!C$21),IF(SUM(DG1501:DG$1993),CONCATENATE(INT(B1500),", "),INT(B1500)),""))</f>
        <v>#VALUE!</v>
      </c>
      <c r="DK1500" s="5"/>
      <c r="DL1500" s="5"/>
      <c r="DM1500" s="5"/>
      <c r="DN1500" s="5"/>
    </row>
    <row r="1501" spans="1:118" x14ac:dyDescent="0.25">
      <c r="A1501" s="4" t="str">
        <f t="shared" si="226"/>
        <v/>
      </c>
      <c r="B1501" s="3"/>
      <c r="D1501" s="1"/>
      <c r="H1501" s="5" t="str">
        <f>IF(F1501="","",IFERROR(CONCATENATE("PEUA",VLOOKUP(ESTADO,REPORTE!AV$2:AW$33,2,0),DIDTRITO_FORM,CADER_FORM,IFERROR(INDEX(BS:BS,MATCH(DAY(F1501),BR:BR,0),1),DAY(F1501)),IFERROR(INDEX(BS:BS,MATCH(MONTH(F1501),BR:BR,0),1),MONTH(F1501)),YEAR(F1501),G1501),""))</f>
        <v/>
      </c>
      <c r="L1501" s="4"/>
      <c r="M1501" s="4"/>
      <c r="Q1501" s="5"/>
      <c r="AA1501" s="4"/>
      <c r="AU1501" s="7"/>
      <c r="BM1501" s="7"/>
      <c r="BN1501" s="75" t="str">
        <f t="shared" si="227"/>
        <v/>
      </c>
      <c r="BO1501" s="75" t="str">
        <f t="shared" si="228"/>
        <v/>
      </c>
      <c r="BT1501" s="5"/>
      <c r="BW1501" s="5"/>
      <c r="BX1501" s="5"/>
      <c r="BY1501" s="5"/>
      <c r="BZ1501" s="5"/>
      <c r="CA1501" s="5"/>
      <c r="CB1501" s="14"/>
      <c r="CC1501" s="25"/>
      <c r="DG1501" s="5" t="e">
        <f>IF(REPORTE!AH$2="si",IF(C1501=VALUE(REPORTE!C$22),IF(SUM(DG1502:DG$1993),CONCATENATE(INT(B1501),", "),INT(B1501)),""),IF(C1501=VALUE(REPORTE!C$21),IF(SUM(DG1502:DG$1993),CONCATENATE(INT(B1501),", "),INT(B1501)),""))</f>
        <v>#VALUE!</v>
      </c>
      <c r="DK1501" s="5"/>
      <c r="DL1501" s="5"/>
      <c r="DM1501" s="5"/>
      <c r="DN1501" s="5"/>
    </row>
    <row r="1502" spans="1:118" x14ac:dyDescent="0.25">
      <c r="A1502" s="4" t="str">
        <f t="shared" si="226"/>
        <v/>
      </c>
      <c r="B1502" s="3"/>
      <c r="D1502" s="1"/>
      <c r="H1502" s="5" t="str">
        <f>IF(F1502="","",IFERROR(CONCATENATE("PEUA",VLOOKUP(ESTADO,REPORTE!AV$2:AW$33,2,0),DIDTRITO_FORM,CADER_FORM,IFERROR(INDEX(BS:BS,MATCH(DAY(F1502),BR:BR,0),1),DAY(F1502)),IFERROR(INDEX(BS:BS,MATCH(MONTH(F1502),BR:BR,0),1),MONTH(F1502)),YEAR(F1502),G1502),""))</f>
        <v/>
      </c>
      <c r="L1502" s="4"/>
      <c r="M1502" s="4"/>
      <c r="Q1502" s="5"/>
      <c r="AA1502" s="4"/>
      <c r="AU1502" s="7"/>
      <c r="BM1502" s="7"/>
      <c r="BN1502" s="75" t="str">
        <f t="shared" si="227"/>
        <v/>
      </c>
      <c r="BO1502" s="75" t="str">
        <f t="shared" si="228"/>
        <v/>
      </c>
      <c r="BT1502" s="5"/>
      <c r="BW1502" s="5"/>
      <c r="BX1502" s="5"/>
      <c r="BY1502" s="5"/>
      <c r="BZ1502" s="5"/>
      <c r="CA1502" s="5"/>
      <c r="CB1502" s="14"/>
      <c r="CC1502" s="25"/>
      <c r="DG1502" s="5" t="e">
        <f>IF(REPORTE!AH$2="si",IF(C1502=VALUE(REPORTE!C$22),IF(SUM(DG1503:DG$1993),CONCATENATE(INT(B1502),", "),INT(B1502)),""),IF(C1502=VALUE(REPORTE!C$21),IF(SUM(DG1503:DG$1993),CONCATENATE(INT(B1502),", "),INT(B1502)),""))</f>
        <v>#VALUE!</v>
      </c>
      <c r="DK1502" s="5"/>
      <c r="DL1502" s="5"/>
      <c r="DM1502" s="5"/>
      <c r="DN1502" s="5"/>
    </row>
    <row r="1503" spans="1:118" x14ac:dyDescent="0.25">
      <c r="A1503" s="4" t="str">
        <f t="shared" si="226"/>
        <v/>
      </c>
      <c r="B1503" s="3"/>
      <c r="D1503" s="1"/>
      <c r="H1503" s="5" t="str">
        <f>IF(F1503="","",IFERROR(CONCATENATE("PEUA",VLOOKUP(ESTADO,REPORTE!AV$2:AW$33,2,0),DIDTRITO_FORM,CADER_FORM,IFERROR(INDEX(BS:BS,MATCH(DAY(F1503),BR:BR,0),1),DAY(F1503)),IFERROR(INDEX(BS:BS,MATCH(MONTH(F1503),BR:BR,0),1),MONTH(F1503)),YEAR(F1503),G1503),""))</f>
        <v/>
      </c>
      <c r="L1503" s="4"/>
      <c r="M1503" s="4"/>
      <c r="Q1503" s="5"/>
      <c r="AA1503" s="4"/>
      <c r="AU1503" s="7"/>
      <c r="BM1503" s="7"/>
      <c r="BN1503" s="75" t="str">
        <f t="shared" si="227"/>
        <v/>
      </c>
      <c r="BO1503" s="75" t="str">
        <f t="shared" si="228"/>
        <v/>
      </c>
      <c r="BT1503" s="5"/>
      <c r="BW1503" s="5"/>
      <c r="BX1503" s="5"/>
      <c r="BY1503" s="5"/>
      <c r="BZ1503" s="5"/>
      <c r="CA1503" s="5"/>
      <c r="CB1503" s="14"/>
      <c r="CC1503" s="25"/>
      <c r="DG1503" s="5" t="e">
        <f>IF(REPORTE!AH$2="si",IF(C1503=VALUE(REPORTE!C$22),IF(SUM(DG1504:DG$1993),CONCATENATE(INT(B1503),", "),INT(B1503)),""),IF(C1503=VALUE(REPORTE!C$21),IF(SUM(DG1504:DG$1993),CONCATENATE(INT(B1503),", "),INT(B1503)),""))</f>
        <v>#VALUE!</v>
      </c>
      <c r="DK1503" s="5"/>
      <c r="DL1503" s="5"/>
      <c r="DM1503" s="5"/>
      <c r="DN1503" s="5"/>
    </row>
    <row r="1504" spans="1:118" x14ac:dyDescent="0.25">
      <c r="A1504" s="4" t="str">
        <f t="shared" si="226"/>
        <v/>
      </c>
      <c r="B1504" s="3"/>
      <c r="D1504" s="1"/>
      <c r="H1504" s="5" t="str">
        <f>IF(F1504="","",IFERROR(CONCATENATE("PEUA",VLOOKUP(ESTADO,REPORTE!AV$2:AW$33,2,0),DIDTRITO_FORM,CADER_FORM,IFERROR(INDEX(BS:BS,MATCH(DAY(F1504),BR:BR,0),1),DAY(F1504)),IFERROR(INDEX(BS:BS,MATCH(MONTH(F1504),BR:BR,0),1),MONTH(F1504)),YEAR(F1504),G1504),""))</f>
        <v/>
      </c>
      <c r="L1504" s="4"/>
      <c r="M1504" s="4"/>
      <c r="Q1504" s="5"/>
      <c r="AA1504" s="4"/>
      <c r="AU1504" s="7"/>
      <c r="BM1504" s="7"/>
      <c r="BN1504" s="75" t="str">
        <f t="shared" si="227"/>
        <v/>
      </c>
      <c r="BO1504" s="75" t="str">
        <f t="shared" si="228"/>
        <v/>
      </c>
      <c r="BT1504" s="5"/>
      <c r="BW1504" s="5"/>
      <c r="BX1504" s="5"/>
      <c r="BY1504" s="5"/>
      <c r="BZ1504" s="5"/>
      <c r="CA1504" s="5"/>
      <c r="CB1504" s="14"/>
      <c r="CC1504" s="25"/>
      <c r="DG1504" s="5" t="e">
        <f>IF(REPORTE!AH$2="si",IF(C1504=VALUE(REPORTE!C$22),IF(SUM(DG1505:DG$1993),CONCATENATE(INT(B1504),", "),INT(B1504)),""),IF(C1504=VALUE(REPORTE!C$21),IF(SUM(DG1505:DG$1993),CONCATENATE(INT(B1504),", "),INT(B1504)),""))</f>
        <v>#VALUE!</v>
      </c>
      <c r="DK1504" s="5"/>
      <c r="DL1504" s="5"/>
      <c r="DM1504" s="5"/>
      <c r="DN1504" s="5"/>
    </row>
    <row r="1505" spans="1:118" x14ac:dyDescent="0.25">
      <c r="A1505" s="4" t="str">
        <f t="shared" si="226"/>
        <v/>
      </c>
      <c r="B1505" s="3"/>
      <c r="D1505" s="1"/>
      <c r="H1505" s="5" t="str">
        <f>IF(F1505="","",IFERROR(CONCATENATE("PEUA",VLOOKUP(ESTADO,REPORTE!AV$2:AW$33,2,0),DIDTRITO_FORM,CADER_FORM,IFERROR(INDEX(BS:BS,MATCH(DAY(F1505),BR:BR,0),1),DAY(F1505)),IFERROR(INDEX(BS:BS,MATCH(MONTH(F1505),BR:BR,0),1),MONTH(F1505)),YEAR(F1505),G1505),""))</f>
        <v/>
      </c>
      <c r="L1505" s="4"/>
      <c r="M1505" s="4"/>
      <c r="Q1505" s="5"/>
      <c r="AA1505" s="4"/>
      <c r="AU1505" s="7"/>
      <c r="BM1505" s="7"/>
      <c r="BN1505" s="75" t="str">
        <f t="shared" si="227"/>
        <v/>
      </c>
      <c r="BO1505" s="75" t="str">
        <f t="shared" si="228"/>
        <v/>
      </c>
      <c r="BT1505" s="5"/>
      <c r="BW1505" s="5"/>
      <c r="BX1505" s="5"/>
      <c r="BY1505" s="5"/>
      <c r="BZ1505" s="5"/>
      <c r="CA1505" s="5"/>
      <c r="CB1505" s="14"/>
      <c r="CC1505" s="25"/>
      <c r="DG1505" s="5" t="e">
        <f>IF(REPORTE!AH$2="si",IF(C1505=VALUE(REPORTE!C$22),IF(SUM(DG1506:DG$1993),CONCATENATE(INT(B1505),", "),INT(B1505)),""),IF(C1505=VALUE(REPORTE!C$21),IF(SUM(DG1506:DG$1993),CONCATENATE(INT(B1505),", "),INT(B1505)),""))</f>
        <v>#VALUE!</v>
      </c>
      <c r="DK1505" s="5"/>
      <c r="DL1505" s="5"/>
      <c r="DM1505" s="5"/>
      <c r="DN1505" s="5"/>
    </row>
    <row r="1506" spans="1:118" x14ac:dyDescent="0.25">
      <c r="A1506" s="4" t="str">
        <f t="shared" si="226"/>
        <v/>
      </c>
      <c r="B1506" s="3"/>
      <c r="D1506" s="1"/>
      <c r="H1506" s="5" t="str">
        <f>IF(F1506="","",IFERROR(CONCATENATE("PEUA",VLOOKUP(ESTADO,REPORTE!AV$2:AW$33,2,0),DIDTRITO_FORM,CADER_FORM,IFERROR(INDEX(BS:BS,MATCH(DAY(F1506),BR:BR,0),1),DAY(F1506)),IFERROR(INDEX(BS:BS,MATCH(MONTH(F1506),BR:BR,0),1),MONTH(F1506)),YEAR(F1506),G1506),""))</f>
        <v/>
      </c>
      <c r="L1506" s="4"/>
      <c r="M1506" s="4"/>
      <c r="Q1506" s="5"/>
      <c r="AA1506" s="4"/>
      <c r="AU1506" s="7"/>
      <c r="BM1506" s="7"/>
      <c r="BN1506" s="75" t="str">
        <f t="shared" si="227"/>
        <v/>
      </c>
      <c r="BO1506" s="75" t="str">
        <f t="shared" si="228"/>
        <v/>
      </c>
      <c r="BT1506" s="5"/>
      <c r="BW1506" s="5"/>
      <c r="BX1506" s="5"/>
      <c r="BY1506" s="5"/>
      <c r="BZ1506" s="5"/>
      <c r="CA1506" s="5"/>
      <c r="CB1506" s="14"/>
      <c r="CC1506" s="25"/>
      <c r="DG1506" s="5" t="e">
        <f>IF(REPORTE!AH$2="si",IF(C1506=VALUE(REPORTE!C$22),IF(SUM(DG1507:DG$1993),CONCATENATE(INT(B1506),", "),INT(B1506)),""),IF(C1506=VALUE(REPORTE!C$21),IF(SUM(DG1507:DG$1993),CONCATENATE(INT(B1506),", "),INT(B1506)),""))</f>
        <v>#VALUE!</v>
      </c>
      <c r="DK1506" s="5"/>
      <c r="DL1506" s="5"/>
      <c r="DM1506" s="5"/>
      <c r="DN1506" s="5"/>
    </row>
    <row r="1507" spans="1:118" x14ac:dyDescent="0.25">
      <c r="A1507" s="4" t="str">
        <f t="shared" si="226"/>
        <v/>
      </c>
      <c r="B1507" s="3"/>
      <c r="D1507" s="1"/>
      <c r="H1507" s="5" t="str">
        <f>IF(F1507="","",IFERROR(CONCATENATE("PEUA",VLOOKUP(ESTADO,REPORTE!AV$2:AW$33,2,0),DIDTRITO_FORM,CADER_FORM,IFERROR(INDEX(BS:BS,MATCH(DAY(F1507),BR:BR,0),1),DAY(F1507)),IFERROR(INDEX(BS:BS,MATCH(MONTH(F1507),BR:BR,0),1),MONTH(F1507)),YEAR(F1507),G1507),""))</f>
        <v/>
      </c>
      <c r="L1507" s="4"/>
      <c r="M1507" s="4"/>
      <c r="Q1507" s="5"/>
      <c r="AA1507" s="4"/>
      <c r="AU1507" s="7"/>
      <c r="BM1507" s="7"/>
      <c r="BN1507" s="75" t="str">
        <f t="shared" si="227"/>
        <v/>
      </c>
      <c r="BO1507" s="75" t="str">
        <f t="shared" si="228"/>
        <v/>
      </c>
      <c r="BT1507" s="5"/>
      <c r="BW1507" s="5"/>
      <c r="BX1507" s="5"/>
      <c r="BY1507" s="5"/>
      <c r="BZ1507" s="5"/>
      <c r="CA1507" s="5"/>
      <c r="CB1507" s="14"/>
      <c r="CC1507" s="25"/>
      <c r="DG1507" s="5" t="e">
        <f>IF(REPORTE!AH$2="si",IF(C1507=VALUE(REPORTE!C$22),IF(SUM(DG1508:DG$1993),CONCATENATE(INT(B1507),", "),INT(B1507)),""),IF(C1507=VALUE(REPORTE!C$21),IF(SUM(DG1508:DG$1993),CONCATENATE(INT(B1507),", "),INT(B1507)),""))</f>
        <v>#VALUE!</v>
      </c>
      <c r="DK1507" s="5"/>
      <c r="DL1507" s="5"/>
      <c r="DM1507" s="5"/>
      <c r="DN1507" s="5"/>
    </row>
    <row r="1508" spans="1:118" x14ac:dyDescent="0.25">
      <c r="A1508" s="4" t="str">
        <f t="shared" si="226"/>
        <v/>
      </c>
      <c r="B1508" s="3"/>
      <c r="D1508" s="1"/>
      <c r="H1508" s="5" t="str">
        <f>IF(F1508="","",IFERROR(CONCATENATE("PEUA",VLOOKUP(ESTADO,REPORTE!AV$2:AW$33,2,0),DIDTRITO_FORM,CADER_FORM,IFERROR(INDEX(BS:BS,MATCH(DAY(F1508),BR:BR,0),1),DAY(F1508)),IFERROR(INDEX(BS:BS,MATCH(MONTH(F1508),BR:BR,0),1),MONTH(F1508)),YEAR(F1508),G1508),""))</f>
        <v/>
      </c>
      <c r="L1508" s="4"/>
      <c r="M1508" s="4"/>
      <c r="Q1508" s="5"/>
      <c r="AA1508" s="4"/>
      <c r="AU1508" s="7"/>
      <c r="BM1508" s="7"/>
      <c r="BN1508" s="75" t="str">
        <f t="shared" si="227"/>
        <v/>
      </c>
      <c r="BO1508" s="75" t="str">
        <f t="shared" si="228"/>
        <v/>
      </c>
      <c r="BT1508" s="5"/>
      <c r="BW1508" s="5"/>
      <c r="BX1508" s="5"/>
      <c r="BY1508" s="5"/>
      <c r="BZ1508" s="5"/>
      <c r="CA1508" s="5"/>
      <c r="CB1508" s="14"/>
      <c r="CC1508" s="25"/>
      <c r="DG1508" s="5" t="e">
        <f>IF(REPORTE!AH$2="si",IF(C1508=VALUE(REPORTE!C$22),IF(SUM(DG1509:DG$1993),CONCATENATE(INT(B1508),", "),INT(B1508)),""),IF(C1508=VALUE(REPORTE!C$21),IF(SUM(DG1509:DG$1993),CONCATENATE(INT(B1508),", "),INT(B1508)),""))</f>
        <v>#VALUE!</v>
      </c>
      <c r="DK1508" s="5"/>
      <c r="DL1508" s="5"/>
      <c r="DM1508" s="5"/>
      <c r="DN1508" s="5"/>
    </row>
    <row r="1509" spans="1:118" x14ac:dyDescent="0.25">
      <c r="A1509" s="4" t="str">
        <f t="shared" si="226"/>
        <v/>
      </c>
      <c r="B1509" s="3"/>
      <c r="D1509" s="1"/>
      <c r="H1509" s="5" t="str">
        <f>IF(F1509="","",IFERROR(CONCATENATE("PEUA",VLOOKUP(ESTADO,REPORTE!AV$2:AW$33,2,0),DIDTRITO_FORM,CADER_FORM,IFERROR(INDEX(BS:BS,MATCH(DAY(F1509),BR:BR,0),1),DAY(F1509)),IFERROR(INDEX(BS:BS,MATCH(MONTH(F1509),BR:BR,0),1),MONTH(F1509)),YEAR(F1509),G1509),""))</f>
        <v/>
      </c>
      <c r="L1509" s="4"/>
      <c r="M1509" s="4"/>
      <c r="Q1509" s="5"/>
      <c r="AA1509" s="4"/>
      <c r="AU1509" s="7"/>
      <c r="BM1509" s="7"/>
      <c r="BN1509" s="75" t="str">
        <f t="shared" si="227"/>
        <v/>
      </c>
      <c r="BO1509" s="75" t="str">
        <f t="shared" si="228"/>
        <v/>
      </c>
      <c r="BT1509" s="5"/>
      <c r="BW1509" s="5"/>
      <c r="BX1509" s="5"/>
      <c r="BY1509" s="5"/>
      <c r="BZ1509" s="5"/>
      <c r="CA1509" s="5"/>
      <c r="CB1509" s="14"/>
      <c r="CC1509" s="25"/>
      <c r="DG1509" s="5" t="e">
        <f>IF(REPORTE!AH$2="si",IF(C1509=VALUE(REPORTE!C$22),IF(SUM(DG1510:DG$1993),CONCATENATE(INT(B1509),", "),INT(B1509)),""),IF(C1509=VALUE(REPORTE!C$21),IF(SUM(DG1510:DG$1993),CONCATENATE(INT(B1509),", "),INT(B1509)),""))</f>
        <v>#VALUE!</v>
      </c>
      <c r="DK1509" s="5"/>
      <c r="DL1509" s="5"/>
      <c r="DM1509" s="5"/>
      <c r="DN1509" s="5"/>
    </row>
    <row r="1510" spans="1:118" x14ac:dyDescent="0.25">
      <c r="A1510" s="4" t="str">
        <f t="shared" si="226"/>
        <v/>
      </c>
      <c r="B1510" s="3"/>
      <c r="D1510" s="1"/>
      <c r="H1510" s="5" t="str">
        <f>IF(F1510="","",IFERROR(CONCATENATE("PEUA",VLOOKUP(ESTADO,REPORTE!AV$2:AW$33,2,0),DIDTRITO_FORM,CADER_FORM,IFERROR(INDEX(BS:BS,MATCH(DAY(F1510),BR:BR,0),1),DAY(F1510)),IFERROR(INDEX(BS:BS,MATCH(MONTH(F1510),BR:BR,0),1),MONTH(F1510)),YEAR(F1510),G1510),""))</f>
        <v/>
      </c>
      <c r="L1510" s="4"/>
      <c r="M1510" s="4"/>
      <c r="Q1510" s="5"/>
      <c r="AA1510" s="4"/>
      <c r="AU1510" s="7"/>
      <c r="BM1510" s="7"/>
      <c r="BN1510" s="75" t="str">
        <f t="shared" si="227"/>
        <v/>
      </c>
      <c r="BO1510" s="75" t="str">
        <f t="shared" si="228"/>
        <v/>
      </c>
      <c r="BT1510" s="5"/>
      <c r="BW1510" s="5"/>
      <c r="BX1510" s="5"/>
      <c r="BY1510" s="5"/>
      <c r="BZ1510" s="5"/>
      <c r="CA1510" s="5"/>
      <c r="CB1510" s="14"/>
      <c r="CC1510" s="25"/>
      <c r="DG1510" s="5" t="e">
        <f>IF(REPORTE!AH$2="si",IF(C1510=VALUE(REPORTE!C$22),IF(SUM(DG1511:DG$1993),CONCATENATE(INT(B1510),", "),INT(B1510)),""),IF(C1510=VALUE(REPORTE!C$21),IF(SUM(DG1511:DG$1993),CONCATENATE(INT(B1510),", "),INT(B1510)),""))</f>
        <v>#VALUE!</v>
      </c>
      <c r="DK1510" s="5"/>
      <c r="DL1510" s="5"/>
      <c r="DM1510" s="5"/>
      <c r="DN1510" s="5"/>
    </row>
    <row r="1511" spans="1:118" x14ac:dyDescent="0.25">
      <c r="A1511" s="4" t="str">
        <f t="shared" si="226"/>
        <v/>
      </c>
      <c r="B1511" s="3"/>
      <c r="D1511" s="1"/>
      <c r="H1511" s="5" t="str">
        <f>IF(F1511="","",IFERROR(CONCATENATE("PEUA",VLOOKUP(ESTADO,REPORTE!AV$2:AW$33,2,0),DIDTRITO_FORM,CADER_FORM,IFERROR(INDEX(BS:BS,MATCH(DAY(F1511),BR:BR,0),1),DAY(F1511)),IFERROR(INDEX(BS:BS,MATCH(MONTH(F1511),BR:BR,0),1),MONTH(F1511)),YEAR(F1511),G1511),""))</f>
        <v/>
      </c>
      <c r="L1511" s="4"/>
      <c r="M1511" s="4"/>
      <c r="Q1511" s="5"/>
      <c r="AA1511" s="4"/>
      <c r="AU1511" s="7"/>
      <c r="BM1511" s="7"/>
      <c r="BN1511" s="75" t="str">
        <f t="shared" si="227"/>
        <v/>
      </c>
      <c r="BO1511" s="75" t="str">
        <f t="shared" si="228"/>
        <v/>
      </c>
      <c r="BT1511" s="5"/>
      <c r="BW1511" s="5"/>
      <c r="BX1511" s="5"/>
      <c r="BY1511" s="5"/>
      <c r="BZ1511" s="5"/>
      <c r="CA1511" s="5"/>
      <c r="CB1511" s="14"/>
      <c r="CC1511" s="25"/>
      <c r="DG1511" s="5" t="e">
        <f>IF(REPORTE!AH$2="si",IF(C1511=VALUE(REPORTE!C$22),IF(SUM(DG1512:DG$1993),CONCATENATE(INT(B1511),", "),INT(B1511)),""),IF(C1511=VALUE(REPORTE!C$21),IF(SUM(DG1512:DG$1993),CONCATENATE(INT(B1511),", "),INT(B1511)),""))</f>
        <v>#VALUE!</v>
      </c>
      <c r="DK1511" s="5"/>
      <c r="DL1511" s="5"/>
      <c r="DM1511" s="5"/>
      <c r="DN1511" s="5"/>
    </row>
    <row r="1512" spans="1:118" x14ac:dyDescent="0.25">
      <c r="A1512" s="4" t="str">
        <f t="shared" si="226"/>
        <v/>
      </c>
      <c r="B1512" s="3"/>
      <c r="D1512" s="1"/>
      <c r="H1512" s="5" t="str">
        <f>IF(F1512="","",IFERROR(CONCATENATE("PEUA",VLOOKUP(ESTADO,REPORTE!AV$2:AW$33,2,0),DIDTRITO_FORM,CADER_FORM,IFERROR(INDEX(BS:BS,MATCH(DAY(F1512),BR:BR,0),1),DAY(F1512)),IFERROR(INDEX(BS:BS,MATCH(MONTH(F1512),BR:BR,0),1),MONTH(F1512)),YEAR(F1512),G1512),""))</f>
        <v/>
      </c>
      <c r="L1512" s="4"/>
      <c r="M1512" s="4"/>
      <c r="Q1512" s="5"/>
      <c r="AA1512" s="4"/>
      <c r="AU1512" s="7"/>
      <c r="BM1512" s="7"/>
      <c r="BN1512" s="75" t="str">
        <f t="shared" si="227"/>
        <v/>
      </c>
      <c r="BO1512" s="75" t="str">
        <f t="shared" si="228"/>
        <v/>
      </c>
      <c r="BT1512" s="5"/>
      <c r="BW1512" s="5"/>
      <c r="BX1512" s="5"/>
      <c r="BY1512" s="5"/>
      <c r="BZ1512" s="5"/>
      <c r="CA1512" s="5"/>
      <c r="CB1512" s="14"/>
      <c r="CC1512" s="25"/>
      <c r="DG1512" s="5" t="e">
        <f>IF(REPORTE!AH$2="si",IF(C1512=VALUE(REPORTE!C$22),IF(SUM(DG1513:DG$1993),CONCATENATE(INT(B1512),", "),INT(B1512)),""),IF(C1512=VALUE(REPORTE!C$21),IF(SUM(DG1513:DG$1993),CONCATENATE(INT(B1512),", "),INT(B1512)),""))</f>
        <v>#VALUE!</v>
      </c>
      <c r="DK1512" s="5"/>
      <c r="DL1512" s="5"/>
      <c r="DM1512" s="5"/>
      <c r="DN1512" s="5"/>
    </row>
    <row r="1513" spans="1:118" x14ac:dyDescent="0.25">
      <c r="A1513" s="4" t="str">
        <f t="shared" si="226"/>
        <v/>
      </c>
      <c r="B1513" s="3"/>
      <c r="D1513" s="1"/>
      <c r="H1513" s="5" t="str">
        <f>IF(F1513="","",IFERROR(CONCATENATE("PEUA",VLOOKUP(ESTADO,REPORTE!AV$2:AW$33,2,0),DIDTRITO_FORM,CADER_FORM,IFERROR(INDEX(BS:BS,MATCH(DAY(F1513),BR:BR,0),1),DAY(F1513)),IFERROR(INDEX(BS:BS,MATCH(MONTH(F1513),BR:BR,0),1),MONTH(F1513)),YEAR(F1513),G1513),""))</f>
        <v/>
      </c>
      <c r="L1513" s="4"/>
      <c r="M1513" s="4"/>
      <c r="Q1513" s="5"/>
      <c r="AA1513" s="4"/>
      <c r="AU1513" s="7"/>
      <c r="BM1513" s="7"/>
      <c r="BN1513" s="75" t="str">
        <f t="shared" si="227"/>
        <v/>
      </c>
      <c r="BO1513" s="75" t="str">
        <f t="shared" si="228"/>
        <v/>
      </c>
      <c r="BT1513" s="5"/>
      <c r="BW1513" s="5"/>
      <c r="BX1513" s="5"/>
      <c r="BY1513" s="5"/>
      <c r="BZ1513" s="5"/>
      <c r="CA1513" s="5"/>
      <c r="CB1513" s="14"/>
      <c r="CC1513" s="25"/>
      <c r="DG1513" s="5" t="e">
        <f>IF(REPORTE!AH$2="si",IF(C1513=VALUE(REPORTE!C$22),IF(SUM(DG1514:DG$1993),CONCATENATE(INT(B1513),", "),INT(B1513)),""),IF(C1513=VALUE(REPORTE!C$21),IF(SUM(DG1514:DG$1993),CONCATENATE(INT(B1513),", "),INT(B1513)),""))</f>
        <v>#VALUE!</v>
      </c>
      <c r="DH1513" s="5"/>
      <c r="DK1513" s="5"/>
      <c r="DL1513" s="5"/>
      <c r="DM1513" s="5"/>
      <c r="DN1513" s="5"/>
    </row>
    <row r="1514" spans="1:118" x14ac:dyDescent="0.25">
      <c r="A1514" s="4" t="str">
        <f t="shared" si="226"/>
        <v/>
      </c>
      <c r="B1514" s="3"/>
      <c r="D1514" s="1"/>
      <c r="H1514" s="5" t="str">
        <f>IF(F1514="","",IFERROR(CONCATENATE("PEUA",VLOOKUP(ESTADO,REPORTE!AV$2:AW$33,2,0),DIDTRITO_FORM,CADER_FORM,IFERROR(INDEX(BS:BS,MATCH(DAY(F1514),BR:BR,0),1),DAY(F1514)),IFERROR(INDEX(BS:BS,MATCH(MONTH(F1514),BR:BR,0),1),MONTH(F1514)),YEAR(F1514),G1514),""))</f>
        <v/>
      </c>
      <c r="L1514" s="4"/>
      <c r="M1514" s="4"/>
      <c r="Q1514" s="5"/>
      <c r="AA1514" s="4"/>
      <c r="AU1514" s="7"/>
      <c r="BM1514" s="7"/>
      <c r="BN1514" s="75" t="str">
        <f t="shared" si="227"/>
        <v/>
      </c>
      <c r="BO1514" s="75" t="str">
        <f t="shared" si="228"/>
        <v/>
      </c>
      <c r="BT1514" s="5"/>
      <c r="BW1514" s="5"/>
      <c r="BX1514" s="5"/>
      <c r="BY1514" s="5"/>
      <c r="BZ1514" s="5"/>
      <c r="CA1514" s="5"/>
      <c r="CB1514" s="14"/>
      <c r="CC1514" s="25"/>
      <c r="DG1514" s="5" t="e">
        <f>IF(REPORTE!AH$2="si",IF(C1514=VALUE(REPORTE!C$22),IF(SUM(DG1515:DG$1993),CONCATENATE(INT(B1514),", "),INT(B1514)),""),IF(C1514=VALUE(REPORTE!C$21),IF(SUM(DG1515:DG$1993),CONCATENATE(INT(B1514),", "),INT(B1514)),""))</f>
        <v>#VALUE!</v>
      </c>
      <c r="DH1514" s="5" t="e">
        <f>CONCATENATE(DG1514,DG1515,DG1516,DG1517,DG1518,DG1519,DG1520,DG1521,DG1522,DG1523,DG1524,DG1525,DG1526,DG1527,DG1528,DG1529,DG1530,DG1531,DG1532,DG1533,DG1534,DG1535,DG1536,DG1537,DG1538,DG1539,DG1540,DG1541,DG1542,DG1543,DG1544,DG1545,DG1546,DG1547,DG1548,DG1549,DG1550,DG1551,DG1552,DG1553,DG1554,DG1555)</f>
        <v>#VALUE!</v>
      </c>
      <c r="DK1514" s="5"/>
      <c r="DL1514" s="5"/>
      <c r="DM1514" s="5"/>
      <c r="DN1514" s="5"/>
    </row>
    <row r="1515" spans="1:118" x14ac:dyDescent="0.25">
      <c r="A1515" s="4" t="str">
        <f t="shared" si="226"/>
        <v/>
      </c>
      <c r="B1515" s="3"/>
      <c r="D1515" s="1"/>
      <c r="H1515" s="5" t="str">
        <f>IF(F1515="","",IFERROR(CONCATENATE("PEUA",VLOOKUP(ESTADO,REPORTE!AV$2:AW$33,2,0),DIDTRITO_FORM,CADER_FORM,IFERROR(INDEX(BS:BS,MATCH(DAY(F1515),BR:BR,0),1),DAY(F1515)),IFERROR(INDEX(BS:BS,MATCH(MONTH(F1515),BR:BR,0),1),MONTH(F1515)),YEAR(F1515),G1515),""))</f>
        <v/>
      </c>
      <c r="L1515" s="4"/>
      <c r="M1515" s="4"/>
      <c r="Q1515" s="5"/>
      <c r="AA1515" s="4"/>
      <c r="AU1515" s="7"/>
      <c r="BM1515" s="7"/>
      <c r="BN1515" s="75" t="str">
        <f t="shared" si="227"/>
        <v/>
      </c>
      <c r="BO1515" s="75" t="str">
        <f t="shared" si="228"/>
        <v/>
      </c>
      <c r="BT1515" s="5"/>
      <c r="BW1515" s="5"/>
      <c r="BX1515" s="5"/>
      <c r="BY1515" s="5"/>
      <c r="BZ1515" s="5"/>
      <c r="CA1515" s="5"/>
      <c r="CB1515" s="14"/>
      <c r="CC1515" s="25"/>
      <c r="DG1515" s="5" t="e">
        <f>IF(REPORTE!AH$2="si",IF(C1515=VALUE(REPORTE!C$22),IF(SUM(DG1516:DG$1993),CONCATENATE(INT(B1515),", "),INT(B1515)),""),IF(C1515=VALUE(REPORTE!C$21),IF(SUM(DG1516:DG$1993),CONCATENATE(INT(B1515),", "),INT(B1515)),""))</f>
        <v>#VALUE!</v>
      </c>
      <c r="DK1515" s="5"/>
      <c r="DL1515" s="5"/>
      <c r="DM1515" s="5"/>
      <c r="DN1515" s="5"/>
    </row>
    <row r="1516" spans="1:118" x14ac:dyDescent="0.25">
      <c r="A1516" s="4" t="str">
        <f t="shared" si="226"/>
        <v/>
      </c>
      <c r="B1516" s="3"/>
      <c r="D1516" s="1"/>
      <c r="H1516" s="5" t="str">
        <f>IF(F1516="","",IFERROR(CONCATENATE("PEUA",VLOOKUP(ESTADO,REPORTE!AV$2:AW$33,2,0),DIDTRITO_FORM,CADER_FORM,IFERROR(INDEX(BS:BS,MATCH(DAY(F1516),BR:BR,0),1),DAY(F1516)),IFERROR(INDEX(BS:BS,MATCH(MONTH(F1516),BR:BR,0),1),MONTH(F1516)),YEAR(F1516),G1516),""))</f>
        <v/>
      </c>
      <c r="L1516" s="4"/>
      <c r="M1516" s="4"/>
      <c r="Q1516" s="5"/>
      <c r="AA1516" s="4"/>
      <c r="AU1516" s="7"/>
      <c r="BM1516" s="7"/>
      <c r="BN1516" s="75" t="str">
        <f t="shared" si="227"/>
        <v/>
      </c>
      <c r="BO1516" s="75" t="str">
        <f t="shared" si="228"/>
        <v/>
      </c>
      <c r="BT1516" s="5"/>
      <c r="BW1516" s="5"/>
      <c r="BX1516" s="5"/>
      <c r="BY1516" s="5"/>
      <c r="BZ1516" s="5"/>
      <c r="CA1516" s="5"/>
      <c r="CB1516" s="14"/>
      <c r="CC1516" s="25"/>
      <c r="DG1516" s="5" t="e">
        <f>IF(REPORTE!AH$2="si",IF(C1516=VALUE(REPORTE!C$22),IF(SUM(DG1517:DG$1993),CONCATENATE(INT(B1516),", "),INT(B1516)),""),IF(C1516=VALUE(REPORTE!C$21),IF(SUM(DG1517:DG$1993),CONCATENATE(INT(B1516),", "),INT(B1516)),""))</f>
        <v>#VALUE!</v>
      </c>
      <c r="DK1516" s="5"/>
      <c r="DL1516" s="5"/>
      <c r="DM1516" s="5"/>
      <c r="DN1516" s="5"/>
    </row>
    <row r="1517" spans="1:118" x14ac:dyDescent="0.25">
      <c r="A1517" s="4" t="str">
        <f t="shared" si="226"/>
        <v/>
      </c>
      <c r="B1517" s="3"/>
      <c r="D1517" s="1"/>
      <c r="H1517" s="5" t="str">
        <f>IF(F1517="","",IFERROR(CONCATENATE("PEUA",VLOOKUP(ESTADO,REPORTE!AV$2:AW$33,2,0),DIDTRITO_FORM,CADER_FORM,IFERROR(INDEX(BS:BS,MATCH(DAY(F1517),BR:BR,0),1),DAY(F1517)),IFERROR(INDEX(BS:BS,MATCH(MONTH(F1517),BR:BR,0),1),MONTH(F1517)),YEAR(F1517),G1517),""))</f>
        <v/>
      </c>
      <c r="L1517" s="4"/>
      <c r="M1517" s="4"/>
      <c r="Q1517" s="5"/>
      <c r="AA1517" s="4"/>
      <c r="AU1517" s="7"/>
      <c r="BM1517" s="7"/>
      <c r="BN1517" s="75" t="str">
        <f t="shared" si="227"/>
        <v/>
      </c>
      <c r="BO1517" s="75" t="str">
        <f t="shared" si="228"/>
        <v/>
      </c>
      <c r="BT1517" s="5"/>
      <c r="BW1517" s="5"/>
      <c r="BX1517" s="5"/>
      <c r="BY1517" s="5"/>
      <c r="BZ1517" s="5"/>
      <c r="CA1517" s="5"/>
      <c r="CB1517" s="14"/>
      <c r="CC1517" s="25"/>
      <c r="DG1517" s="5" t="e">
        <f>IF(REPORTE!AH$2="si",IF(C1517=VALUE(REPORTE!C$22),IF(SUM(DG1518:DG$1993),CONCATENATE(INT(B1517),", "),INT(B1517)),""),IF(C1517=VALUE(REPORTE!C$21),IF(SUM(DG1518:DG$1993),CONCATENATE(INT(B1517),", "),INT(B1517)),""))</f>
        <v>#VALUE!</v>
      </c>
      <c r="DK1517" s="5"/>
      <c r="DL1517" s="5"/>
      <c r="DM1517" s="5"/>
      <c r="DN1517" s="5"/>
    </row>
    <row r="1518" spans="1:118" x14ac:dyDescent="0.25">
      <c r="A1518" s="4" t="str">
        <f t="shared" si="226"/>
        <v/>
      </c>
      <c r="B1518" s="3"/>
      <c r="D1518" s="1"/>
      <c r="H1518" s="5" t="str">
        <f>IF(F1518="","",IFERROR(CONCATENATE("PEUA",VLOOKUP(ESTADO,REPORTE!AV$2:AW$33,2,0),DIDTRITO_FORM,CADER_FORM,IFERROR(INDEX(BS:BS,MATCH(DAY(F1518),BR:BR,0),1),DAY(F1518)),IFERROR(INDEX(BS:BS,MATCH(MONTH(F1518),BR:BR,0),1),MONTH(F1518)),YEAR(F1518),G1518),""))</f>
        <v/>
      </c>
      <c r="L1518" s="4"/>
      <c r="M1518" s="4"/>
      <c r="Q1518" s="5"/>
      <c r="AA1518" s="4"/>
      <c r="AU1518" s="7"/>
      <c r="BM1518" s="7"/>
      <c r="BN1518" s="75" t="str">
        <f t="shared" si="227"/>
        <v/>
      </c>
      <c r="BO1518" s="75" t="str">
        <f t="shared" si="228"/>
        <v/>
      </c>
      <c r="BT1518" s="5"/>
      <c r="BW1518" s="5"/>
      <c r="BX1518" s="5"/>
      <c r="BY1518" s="5"/>
      <c r="BZ1518" s="5"/>
      <c r="CA1518" s="5"/>
      <c r="CB1518" s="14"/>
      <c r="CC1518" s="25"/>
      <c r="DG1518" s="5" t="e">
        <f>IF(REPORTE!AH$2="si",IF(C1518=VALUE(REPORTE!C$22),IF(SUM(DG1519:DG$1993),CONCATENATE(INT(B1518),", "),INT(B1518)),""),IF(C1518=VALUE(REPORTE!C$21),IF(SUM(DG1519:DG$1993),CONCATENATE(INT(B1518),", "),INT(B1518)),""))</f>
        <v>#VALUE!</v>
      </c>
      <c r="DK1518" s="5"/>
      <c r="DL1518" s="5"/>
      <c r="DM1518" s="5"/>
      <c r="DN1518" s="5"/>
    </row>
    <row r="1519" spans="1:118" x14ac:dyDescent="0.25">
      <c r="A1519" s="4" t="str">
        <f t="shared" si="226"/>
        <v/>
      </c>
      <c r="B1519" s="3"/>
      <c r="D1519" s="1"/>
      <c r="H1519" s="5" t="str">
        <f>IF(F1519="","",IFERROR(CONCATENATE("PEUA",VLOOKUP(ESTADO,REPORTE!AV$2:AW$33,2,0),DIDTRITO_FORM,CADER_FORM,IFERROR(INDEX(BS:BS,MATCH(DAY(F1519),BR:BR,0),1),DAY(F1519)),IFERROR(INDEX(BS:BS,MATCH(MONTH(F1519),BR:BR,0),1),MONTH(F1519)),YEAR(F1519),G1519),""))</f>
        <v/>
      </c>
      <c r="L1519" s="4"/>
      <c r="M1519" s="4"/>
      <c r="Q1519" s="5"/>
      <c r="AA1519" s="4"/>
      <c r="AU1519" s="7"/>
      <c r="BM1519" s="7"/>
      <c r="BN1519" s="75" t="str">
        <f t="shared" si="227"/>
        <v/>
      </c>
      <c r="BO1519" s="75" t="str">
        <f t="shared" si="228"/>
        <v/>
      </c>
      <c r="BT1519" s="5"/>
      <c r="BW1519" s="5"/>
      <c r="BX1519" s="5"/>
      <c r="BY1519" s="5"/>
      <c r="BZ1519" s="5"/>
      <c r="CA1519" s="5"/>
      <c r="CB1519" s="14"/>
      <c r="CC1519" s="25"/>
      <c r="DG1519" s="5" t="e">
        <f>IF(REPORTE!AH$2="si",IF(C1519=VALUE(REPORTE!C$22),IF(SUM(DG1520:DG$1993),CONCATENATE(INT(B1519),", "),INT(B1519)),""),IF(C1519=VALUE(REPORTE!C$21),IF(SUM(DG1520:DG$1993),CONCATENATE(INT(B1519),", "),INT(B1519)),""))</f>
        <v>#VALUE!</v>
      </c>
      <c r="DK1519" s="5"/>
      <c r="DL1519" s="5"/>
      <c r="DM1519" s="5"/>
      <c r="DN1519" s="5"/>
    </row>
    <row r="1520" spans="1:118" x14ac:dyDescent="0.25">
      <c r="A1520" s="4" t="str">
        <f t="shared" si="226"/>
        <v/>
      </c>
      <c r="B1520" s="3"/>
      <c r="D1520" s="1"/>
      <c r="H1520" s="5" t="str">
        <f>IF(F1520="","",IFERROR(CONCATENATE("PEUA",VLOOKUP(ESTADO,REPORTE!AV$2:AW$33,2,0),DIDTRITO_FORM,CADER_FORM,IFERROR(INDEX(BS:BS,MATCH(DAY(F1520),BR:BR,0),1),DAY(F1520)),IFERROR(INDEX(BS:BS,MATCH(MONTH(F1520),BR:BR,0),1),MONTH(F1520)),YEAR(F1520),G1520),""))</f>
        <v/>
      </c>
      <c r="L1520" s="4"/>
      <c r="M1520" s="4"/>
      <c r="Q1520" s="5"/>
      <c r="AA1520" s="4"/>
      <c r="AU1520" s="7"/>
      <c r="BM1520" s="7"/>
      <c r="BN1520" s="75" t="str">
        <f t="shared" si="227"/>
        <v/>
      </c>
      <c r="BO1520" s="75" t="str">
        <f t="shared" si="228"/>
        <v/>
      </c>
      <c r="BT1520" s="5"/>
      <c r="BW1520" s="5"/>
      <c r="BX1520" s="5"/>
      <c r="BY1520" s="5"/>
      <c r="BZ1520" s="5"/>
      <c r="CA1520" s="5"/>
      <c r="CB1520" s="14"/>
      <c r="CC1520" s="25"/>
      <c r="DG1520" s="5" t="e">
        <f>IF(REPORTE!AH$2="si",IF(C1520=VALUE(REPORTE!C$22),IF(SUM(DG1521:DG$1993),CONCATENATE(INT(B1520),", "),INT(B1520)),""),IF(C1520=VALUE(REPORTE!C$21),IF(SUM(DG1521:DG$1993),CONCATENATE(INT(B1520),", "),INT(B1520)),""))</f>
        <v>#VALUE!</v>
      </c>
      <c r="DK1520" s="5"/>
      <c r="DL1520" s="5"/>
      <c r="DM1520" s="5"/>
      <c r="DN1520" s="5"/>
    </row>
    <row r="1521" spans="1:118" x14ac:dyDescent="0.25">
      <c r="A1521" s="4" t="str">
        <f t="shared" si="226"/>
        <v/>
      </c>
      <c r="B1521" s="3"/>
      <c r="D1521" s="1"/>
      <c r="H1521" s="5" t="str">
        <f>IF(F1521="","",IFERROR(CONCATENATE("PEUA",VLOOKUP(ESTADO,REPORTE!AV$2:AW$33,2,0),DIDTRITO_FORM,CADER_FORM,IFERROR(INDEX(BS:BS,MATCH(DAY(F1521),BR:BR,0),1),DAY(F1521)),IFERROR(INDEX(BS:BS,MATCH(MONTH(F1521),BR:BR,0),1),MONTH(F1521)),YEAR(F1521),G1521),""))</f>
        <v/>
      </c>
      <c r="L1521" s="4"/>
      <c r="M1521" s="4"/>
      <c r="Q1521" s="5"/>
      <c r="AA1521" s="4"/>
      <c r="AU1521" s="7"/>
      <c r="BM1521" s="7"/>
      <c r="BN1521" s="75" t="str">
        <f t="shared" si="227"/>
        <v/>
      </c>
      <c r="BO1521" s="75" t="str">
        <f t="shared" si="228"/>
        <v/>
      </c>
      <c r="BT1521" s="5"/>
      <c r="BW1521" s="5"/>
      <c r="BX1521" s="5"/>
      <c r="BY1521" s="5"/>
      <c r="BZ1521" s="5"/>
      <c r="CA1521" s="5"/>
      <c r="CB1521" s="14"/>
      <c r="CC1521" s="25"/>
      <c r="DG1521" s="5" t="e">
        <f>IF(REPORTE!AH$2="si",IF(C1521=VALUE(REPORTE!C$22),IF(SUM(DG1522:DG$1993),CONCATENATE(INT(B1521),", "),INT(B1521)),""),IF(C1521=VALUE(REPORTE!C$21),IF(SUM(DG1522:DG$1993),CONCATENATE(INT(B1521),", "),INT(B1521)),""))</f>
        <v>#VALUE!</v>
      </c>
      <c r="DK1521" s="5"/>
      <c r="DL1521" s="5"/>
      <c r="DM1521" s="5"/>
      <c r="DN1521" s="5"/>
    </row>
    <row r="1522" spans="1:118" x14ac:dyDescent="0.25">
      <c r="A1522" s="4" t="str">
        <f t="shared" si="226"/>
        <v/>
      </c>
      <c r="B1522" s="3"/>
      <c r="D1522" s="1"/>
      <c r="H1522" s="5" t="str">
        <f>IF(F1522="","",IFERROR(CONCATENATE("PEUA",VLOOKUP(ESTADO,REPORTE!AV$2:AW$33,2,0),DIDTRITO_FORM,CADER_FORM,IFERROR(INDEX(BS:BS,MATCH(DAY(F1522),BR:BR,0),1),DAY(F1522)),IFERROR(INDEX(BS:BS,MATCH(MONTH(F1522),BR:BR,0),1),MONTH(F1522)),YEAR(F1522),G1522),""))</f>
        <v/>
      </c>
      <c r="L1522" s="4"/>
      <c r="M1522" s="4"/>
      <c r="Q1522" s="5"/>
      <c r="AA1522" s="4"/>
      <c r="AU1522" s="7"/>
      <c r="BM1522" s="7"/>
      <c r="BN1522" s="75" t="str">
        <f t="shared" si="227"/>
        <v/>
      </c>
      <c r="BO1522" s="75" t="str">
        <f t="shared" si="228"/>
        <v/>
      </c>
      <c r="BT1522" s="5"/>
      <c r="BW1522" s="5"/>
      <c r="BX1522" s="5"/>
      <c r="BY1522" s="5"/>
      <c r="BZ1522" s="5"/>
      <c r="CA1522" s="5"/>
      <c r="CB1522" s="14"/>
      <c r="CC1522" s="25"/>
      <c r="DG1522" s="5" t="e">
        <f>IF(REPORTE!AH$2="si",IF(C1522=VALUE(REPORTE!C$22),IF(SUM(DG1523:DG$1993),CONCATENATE(INT(B1522),", "),INT(B1522)),""),IF(C1522=VALUE(REPORTE!C$21),IF(SUM(DG1523:DG$1993),CONCATENATE(INT(B1522),", "),INT(B1522)),""))</f>
        <v>#VALUE!</v>
      </c>
      <c r="DK1522" s="5"/>
      <c r="DL1522" s="5"/>
      <c r="DM1522" s="5"/>
      <c r="DN1522" s="5"/>
    </row>
    <row r="1523" spans="1:118" x14ac:dyDescent="0.25">
      <c r="A1523" s="4" t="str">
        <f t="shared" si="226"/>
        <v/>
      </c>
      <c r="B1523" s="3"/>
      <c r="D1523" s="1"/>
      <c r="H1523" s="5" t="str">
        <f>IF(F1523="","",IFERROR(CONCATENATE("PEUA",VLOOKUP(ESTADO,REPORTE!AV$2:AW$33,2,0),DIDTRITO_FORM,CADER_FORM,IFERROR(INDEX(BS:BS,MATCH(DAY(F1523),BR:BR,0),1),DAY(F1523)),IFERROR(INDEX(BS:BS,MATCH(MONTH(F1523),BR:BR,0),1),MONTH(F1523)),YEAR(F1523),G1523),""))</f>
        <v/>
      </c>
      <c r="L1523" s="4"/>
      <c r="M1523" s="4"/>
      <c r="Q1523" s="5"/>
      <c r="AA1523" s="4"/>
      <c r="AU1523" s="7"/>
      <c r="BM1523" s="7"/>
      <c r="BN1523" s="75" t="str">
        <f t="shared" si="227"/>
        <v/>
      </c>
      <c r="BO1523" s="75" t="str">
        <f t="shared" si="228"/>
        <v/>
      </c>
      <c r="BT1523" s="5"/>
      <c r="BW1523" s="5"/>
      <c r="BX1523" s="5"/>
      <c r="BY1523" s="5"/>
      <c r="BZ1523" s="5"/>
      <c r="CA1523" s="5"/>
      <c r="CB1523" s="14"/>
      <c r="CC1523" s="25"/>
      <c r="DG1523" s="5" t="e">
        <f>IF(REPORTE!AH$2="si",IF(C1523=VALUE(REPORTE!C$22),IF(SUM(DG1524:DG$1993),CONCATENATE(INT(B1523),", "),INT(B1523)),""),IF(C1523=VALUE(REPORTE!C$21),IF(SUM(DG1524:DG$1993),CONCATENATE(INT(B1523),", "),INT(B1523)),""))</f>
        <v>#VALUE!</v>
      </c>
      <c r="DK1523" s="5"/>
      <c r="DL1523" s="5"/>
      <c r="DM1523" s="5"/>
      <c r="DN1523" s="5"/>
    </row>
    <row r="1524" spans="1:118" x14ac:dyDescent="0.25">
      <c r="A1524" s="4" t="str">
        <f t="shared" si="226"/>
        <v/>
      </c>
      <c r="B1524" s="3"/>
      <c r="D1524" s="1"/>
      <c r="H1524" s="5" t="str">
        <f>IF(F1524="","",IFERROR(CONCATENATE("PEUA",VLOOKUP(ESTADO,REPORTE!AV$2:AW$33,2,0),DIDTRITO_FORM,CADER_FORM,IFERROR(INDEX(BS:BS,MATCH(DAY(F1524),BR:BR,0),1),DAY(F1524)),IFERROR(INDEX(BS:BS,MATCH(MONTH(F1524),BR:BR,0),1),MONTH(F1524)),YEAR(F1524),G1524),""))</f>
        <v/>
      </c>
      <c r="L1524" s="4"/>
      <c r="M1524" s="4"/>
      <c r="Q1524" s="5"/>
      <c r="AA1524" s="4"/>
      <c r="AU1524" s="7"/>
      <c r="BM1524" s="7"/>
      <c r="BN1524" s="75" t="str">
        <f t="shared" si="227"/>
        <v/>
      </c>
      <c r="BO1524" s="75" t="str">
        <f t="shared" si="228"/>
        <v/>
      </c>
      <c r="BT1524" s="5"/>
      <c r="BW1524" s="5"/>
      <c r="BX1524" s="5"/>
      <c r="BY1524" s="5"/>
      <c r="BZ1524" s="5"/>
      <c r="CA1524" s="5"/>
      <c r="CB1524" s="14"/>
      <c r="CC1524" s="25"/>
      <c r="DG1524" s="5" t="e">
        <f>IF(REPORTE!AH$2="si",IF(C1524=VALUE(REPORTE!C$22),IF(SUM(DG1525:DG$1993),CONCATENATE(INT(B1524),", "),INT(B1524)),""),IF(C1524=VALUE(REPORTE!C$21),IF(SUM(DG1525:DG$1993),CONCATENATE(INT(B1524),", "),INT(B1524)),""))</f>
        <v>#VALUE!</v>
      </c>
      <c r="DK1524" s="5"/>
      <c r="DL1524" s="5"/>
      <c r="DM1524" s="5"/>
      <c r="DN1524" s="5"/>
    </row>
    <row r="1525" spans="1:118" x14ac:dyDescent="0.25">
      <c r="A1525" s="4" t="str">
        <f t="shared" si="226"/>
        <v/>
      </c>
      <c r="B1525" s="3"/>
      <c r="D1525" s="1"/>
      <c r="H1525" s="5" t="str">
        <f>IF(F1525="","",IFERROR(CONCATENATE("PEUA",VLOOKUP(ESTADO,REPORTE!AV$2:AW$33,2,0),DIDTRITO_FORM,CADER_FORM,IFERROR(INDEX(BS:BS,MATCH(DAY(F1525),BR:BR,0),1),DAY(F1525)),IFERROR(INDEX(BS:BS,MATCH(MONTH(F1525),BR:BR,0),1),MONTH(F1525)),YEAR(F1525),G1525),""))</f>
        <v/>
      </c>
      <c r="L1525" s="4"/>
      <c r="M1525" s="4"/>
      <c r="Q1525" s="5"/>
      <c r="AA1525" s="4"/>
      <c r="AU1525" s="7"/>
      <c r="BM1525" s="7"/>
      <c r="BN1525" s="75" t="str">
        <f t="shared" si="227"/>
        <v/>
      </c>
      <c r="BO1525" s="75" t="str">
        <f t="shared" si="228"/>
        <v/>
      </c>
      <c r="BT1525" s="5"/>
      <c r="BW1525" s="5"/>
      <c r="BX1525" s="5"/>
      <c r="BY1525" s="5"/>
      <c r="BZ1525" s="5"/>
      <c r="CA1525" s="5"/>
      <c r="CB1525" s="14"/>
      <c r="CC1525" s="25"/>
      <c r="DG1525" s="5" t="e">
        <f>IF(REPORTE!AH$2="si",IF(C1525=VALUE(REPORTE!C$22),IF(SUM(DG1526:DG$1993),CONCATENATE(INT(B1525),", "),INT(B1525)),""),IF(C1525=VALUE(REPORTE!C$21),IF(SUM(DG1526:DG$1993),CONCATENATE(INT(B1525),", "),INT(B1525)),""))</f>
        <v>#VALUE!</v>
      </c>
      <c r="DK1525" s="5"/>
      <c r="DL1525" s="5"/>
      <c r="DM1525" s="5"/>
      <c r="DN1525" s="5"/>
    </row>
    <row r="1526" spans="1:118" x14ac:dyDescent="0.25">
      <c r="A1526" s="4" t="str">
        <f t="shared" si="226"/>
        <v/>
      </c>
      <c r="B1526" s="3"/>
      <c r="D1526" s="1"/>
      <c r="H1526" s="5" t="str">
        <f>IF(F1526="","",IFERROR(CONCATENATE("PEUA",VLOOKUP(ESTADO,REPORTE!AV$2:AW$33,2,0),DIDTRITO_FORM,CADER_FORM,IFERROR(INDEX(BS:BS,MATCH(DAY(F1526),BR:BR,0),1),DAY(F1526)),IFERROR(INDEX(BS:BS,MATCH(MONTH(F1526),BR:BR,0),1),MONTH(F1526)),YEAR(F1526),G1526),""))</f>
        <v/>
      </c>
      <c r="L1526" s="4"/>
      <c r="M1526" s="4"/>
      <c r="Q1526" s="5"/>
      <c r="AA1526" s="4"/>
      <c r="AU1526" s="7"/>
      <c r="BM1526" s="7"/>
      <c r="BN1526" s="75" t="str">
        <f t="shared" si="227"/>
        <v/>
      </c>
      <c r="BO1526" s="75" t="str">
        <f t="shared" si="228"/>
        <v/>
      </c>
      <c r="BT1526" s="5"/>
      <c r="BW1526" s="5"/>
      <c r="BX1526" s="5"/>
      <c r="BY1526" s="5"/>
      <c r="BZ1526" s="5"/>
      <c r="CA1526" s="5"/>
      <c r="CB1526" s="14"/>
      <c r="CC1526" s="25"/>
      <c r="DG1526" s="5" t="e">
        <f>IF(REPORTE!AH$2="si",IF(C1526=VALUE(REPORTE!C$22),IF(SUM(DG1527:DG$1993),CONCATENATE(INT(B1526),", "),INT(B1526)),""),IF(C1526=VALUE(REPORTE!C$21),IF(SUM(DG1527:DG$1993),CONCATENATE(INT(B1526),", "),INT(B1526)),""))</f>
        <v>#VALUE!</v>
      </c>
      <c r="DK1526" s="5"/>
      <c r="DL1526" s="5"/>
      <c r="DM1526" s="5"/>
      <c r="DN1526" s="5"/>
    </row>
    <row r="1527" spans="1:118" x14ac:dyDescent="0.25">
      <c r="A1527" s="4" t="str">
        <f t="shared" si="226"/>
        <v/>
      </c>
      <c r="B1527" s="3"/>
      <c r="D1527" s="1"/>
      <c r="H1527" s="5" t="str">
        <f>IF(F1527="","",IFERROR(CONCATENATE("PEUA",VLOOKUP(ESTADO,REPORTE!AV$2:AW$33,2,0),DIDTRITO_FORM,CADER_FORM,IFERROR(INDEX(BS:BS,MATCH(DAY(F1527),BR:BR,0),1),DAY(F1527)),IFERROR(INDEX(BS:BS,MATCH(MONTH(F1527),BR:BR,0),1),MONTH(F1527)),YEAR(F1527),G1527),""))</f>
        <v/>
      </c>
      <c r="L1527" s="4"/>
      <c r="M1527" s="4"/>
      <c r="Q1527" s="5"/>
      <c r="AA1527" s="4"/>
      <c r="AU1527" s="7"/>
      <c r="BM1527" s="7"/>
      <c r="BN1527" s="75" t="str">
        <f t="shared" si="227"/>
        <v/>
      </c>
      <c r="BO1527" s="75" t="str">
        <f t="shared" si="228"/>
        <v/>
      </c>
      <c r="BT1527" s="5"/>
      <c r="BW1527" s="5"/>
      <c r="BX1527" s="5"/>
      <c r="BY1527" s="5"/>
      <c r="BZ1527" s="5"/>
      <c r="CA1527" s="5"/>
      <c r="CB1527" s="14"/>
      <c r="CC1527" s="25"/>
      <c r="DG1527" s="5" t="e">
        <f>IF(REPORTE!AH$2="si",IF(C1527=VALUE(REPORTE!C$22),IF(SUM(DG1528:DG$1993),CONCATENATE(INT(B1527),", "),INT(B1527)),""),IF(C1527=VALUE(REPORTE!C$21),IF(SUM(DG1528:DG$1993),CONCATENATE(INT(B1527),", "),INT(B1527)),""))</f>
        <v>#VALUE!</v>
      </c>
      <c r="DK1527" s="5"/>
      <c r="DL1527" s="5"/>
      <c r="DM1527" s="5"/>
      <c r="DN1527" s="5"/>
    </row>
    <row r="1528" spans="1:118" x14ac:dyDescent="0.25">
      <c r="A1528" s="4" t="str">
        <f t="shared" si="226"/>
        <v/>
      </c>
      <c r="B1528" s="3"/>
      <c r="D1528" s="1"/>
      <c r="H1528" s="5" t="str">
        <f>IF(F1528="","",IFERROR(CONCATENATE("PEUA",VLOOKUP(ESTADO,REPORTE!AV$2:AW$33,2,0),DIDTRITO_FORM,CADER_FORM,IFERROR(INDEX(BS:BS,MATCH(DAY(F1528),BR:BR,0),1),DAY(F1528)),IFERROR(INDEX(BS:BS,MATCH(MONTH(F1528),BR:BR,0),1),MONTH(F1528)),YEAR(F1528),G1528),""))</f>
        <v/>
      </c>
      <c r="L1528" s="4"/>
      <c r="M1528" s="4"/>
      <c r="Q1528" s="5"/>
      <c r="AA1528" s="4"/>
      <c r="AU1528" s="7"/>
      <c r="BM1528" s="7"/>
      <c r="BN1528" s="75" t="str">
        <f t="shared" si="227"/>
        <v/>
      </c>
      <c r="BO1528" s="75" t="str">
        <f t="shared" si="228"/>
        <v/>
      </c>
      <c r="BT1528" s="5"/>
      <c r="BW1528" s="5"/>
      <c r="BX1528" s="5"/>
      <c r="BY1528" s="5"/>
      <c r="BZ1528" s="5"/>
      <c r="CA1528" s="5"/>
      <c r="CB1528" s="14"/>
      <c r="CC1528" s="25"/>
      <c r="DG1528" s="5" t="e">
        <f>IF(REPORTE!AH$2="si",IF(C1528=VALUE(REPORTE!C$22),IF(SUM(DG1529:DG$1993),CONCATENATE(INT(B1528),", "),INT(B1528)),""),IF(C1528=VALUE(REPORTE!C$21),IF(SUM(DG1529:DG$1993),CONCATENATE(INT(B1528),", "),INT(B1528)),""))</f>
        <v>#VALUE!</v>
      </c>
      <c r="DK1528" s="5"/>
      <c r="DL1528" s="5"/>
      <c r="DM1528" s="5"/>
      <c r="DN1528" s="5"/>
    </row>
    <row r="1529" spans="1:118" x14ac:dyDescent="0.25">
      <c r="A1529" s="4" t="str">
        <f t="shared" si="226"/>
        <v/>
      </c>
      <c r="B1529" s="3"/>
      <c r="D1529" s="1"/>
      <c r="H1529" s="5" t="str">
        <f>IF(F1529="","",IFERROR(CONCATENATE("PEUA",VLOOKUP(ESTADO,REPORTE!AV$2:AW$33,2,0),DIDTRITO_FORM,CADER_FORM,IFERROR(INDEX(BS:BS,MATCH(DAY(F1529),BR:BR,0),1),DAY(F1529)),IFERROR(INDEX(BS:BS,MATCH(MONTH(F1529),BR:BR,0),1),MONTH(F1529)),YEAR(F1529),G1529),""))</f>
        <v/>
      </c>
      <c r="L1529" s="4"/>
      <c r="M1529" s="4"/>
      <c r="Q1529" s="5"/>
      <c r="AA1529" s="4"/>
      <c r="AU1529" s="7"/>
      <c r="BM1529" s="7"/>
      <c r="BN1529" s="75" t="str">
        <f t="shared" si="227"/>
        <v/>
      </c>
      <c r="BO1529" s="75" t="str">
        <f t="shared" si="228"/>
        <v/>
      </c>
      <c r="BT1529" s="5"/>
      <c r="BW1529" s="5"/>
      <c r="BX1529" s="5"/>
      <c r="BY1529" s="5"/>
      <c r="BZ1529" s="5"/>
      <c r="CA1529" s="5"/>
      <c r="CB1529" s="14"/>
      <c r="CC1529" s="25"/>
      <c r="DG1529" s="5" t="e">
        <f>IF(REPORTE!AH$2="si",IF(C1529=VALUE(REPORTE!C$22),IF(SUM(DG1530:DG$1993),CONCATENATE(INT(B1529),", "),INT(B1529)),""),IF(C1529=VALUE(REPORTE!C$21),IF(SUM(DG1530:DG$1993),CONCATENATE(INT(B1529),", "),INT(B1529)),""))</f>
        <v>#VALUE!</v>
      </c>
      <c r="DK1529" s="5"/>
      <c r="DL1529" s="5"/>
      <c r="DM1529" s="5"/>
      <c r="DN1529" s="5"/>
    </row>
    <row r="1530" spans="1:118" x14ac:dyDescent="0.25">
      <c r="A1530" s="4" t="str">
        <f t="shared" si="226"/>
        <v/>
      </c>
      <c r="B1530" s="3"/>
      <c r="D1530" s="1"/>
      <c r="H1530" s="5" t="str">
        <f>IF(F1530="","",IFERROR(CONCATENATE("PEUA",VLOOKUP(ESTADO,REPORTE!AV$2:AW$33,2,0),DIDTRITO_FORM,CADER_FORM,IFERROR(INDEX(BS:BS,MATCH(DAY(F1530),BR:BR,0),1),DAY(F1530)),IFERROR(INDEX(BS:BS,MATCH(MONTH(F1530),BR:BR,0),1),MONTH(F1530)),YEAR(F1530),G1530),""))</f>
        <v/>
      </c>
      <c r="L1530" s="4"/>
      <c r="M1530" s="4"/>
      <c r="Q1530" s="5"/>
      <c r="AA1530" s="4"/>
      <c r="AU1530" s="7"/>
      <c r="BM1530" s="7"/>
      <c r="BN1530" s="75" t="str">
        <f t="shared" si="227"/>
        <v/>
      </c>
      <c r="BO1530" s="75" t="str">
        <f t="shared" si="228"/>
        <v/>
      </c>
      <c r="BT1530" s="5"/>
      <c r="BW1530" s="5"/>
      <c r="BX1530" s="5"/>
      <c r="BY1530" s="5"/>
      <c r="BZ1530" s="5"/>
      <c r="CA1530" s="5"/>
      <c r="CB1530" s="14"/>
      <c r="CC1530" s="25"/>
      <c r="DG1530" s="5" t="e">
        <f>IF(REPORTE!AH$2="si",IF(C1530=VALUE(REPORTE!C$22),IF(SUM(DG1531:DG$1993),CONCATENATE(INT(B1530),", "),INT(B1530)),""),IF(C1530=VALUE(REPORTE!C$21),IF(SUM(DG1531:DG$1993),CONCATENATE(INT(B1530),", "),INT(B1530)),""))</f>
        <v>#VALUE!</v>
      </c>
      <c r="DK1530" s="5"/>
      <c r="DL1530" s="5"/>
      <c r="DM1530" s="5"/>
      <c r="DN1530" s="5"/>
    </row>
    <row r="1531" spans="1:118" x14ac:dyDescent="0.25">
      <c r="A1531" s="4" t="str">
        <f t="shared" si="226"/>
        <v/>
      </c>
      <c r="B1531" s="3"/>
      <c r="D1531" s="1"/>
      <c r="H1531" s="5" t="str">
        <f>IF(F1531="","",IFERROR(CONCATENATE("PEUA",VLOOKUP(ESTADO,REPORTE!AV$2:AW$33,2,0),DIDTRITO_FORM,CADER_FORM,IFERROR(INDEX(BS:BS,MATCH(DAY(F1531),BR:BR,0),1),DAY(F1531)),IFERROR(INDEX(BS:BS,MATCH(MONTH(F1531),BR:BR,0),1),MONTH(F1531)),YEAR(F1531),G1531),""))</f>
        <v/>
      </c>
      <c r="L1531" s="4"/>
      <c r="M1531" s="4"/>
      <c r="Q1531" s="5"/>
      <c r="AA1531" s="4"/>
      <c r="AU1531" s="7"/>
      <c r="BM1531" s="7"/>
      <c r="BN1531" s="75" t="str">
        <f t="shared" si="227"/>
        <v/>
      </c>
      <c r="BO1531" s="75" t="str">
        <f t="shared" si="228"/>
        <v/>
      </c>
      <c r="BT1531" s="5"/>
      <c r="BW1531" s="5"/>
      <c r="BX1531" s="5"/>
      <c r="BY1531" s="5"/>
      <c r="BZ1531" s="5"/>
      <c r="CA1531" s="5"/>
      <c r="CB1531" s="14"/>
      <c r="CC1531" s="25"/>
      <c r="DG1531" s="5" t="e">
        <f>IF(REPORTE!AH$2="si",IF(C1531=VALUE(REPORTE!C$22),IF(SUM(DG1532:DG$1993),CONCATENATE(INT(B1531),", "),INT(B1531)),""),IF(C1531=VALUE(REPORTE!C$21),IF(SUM(DG1532:DG$1993),CONCATENATE(INT(B1531),", "),INT(B1531)),""))</f>
        <v>#VALUE!</v>
      </c>
      <c r="DK1531" s="5"/>
      <c r="DL1531" s="5"/>
      <c r="DM1531" s="5"/>
      <c r="DN1531" s="5"/>
    </row>
    <row r="1532" spans="1:118" x14ac:dyDescent="0.25">
      <c r="A1532" s="4" t="str">
        <f t="shared" si="226"/>
        <v/>
      </c>
      <c r="B1532" s="3"/>
      <c r="D1532" s="1"/>
      <c r="H1532" s="5" t="str">
        <f>IF(F1532="","",IFERROR(CONCATENATE("PEUA",VLOOKUP(ESTADO,REPORTE!AV$2:AW$33,2,0),DIDTRITO_FORM,CADER_FORM,IFERROR(INDEX(BS:BS,MATCH(DAY(F1532),BR:BR,0),1),DAY(F1532)),IFERROR(INDEX(BS:BS,MATCH(MONTH(F1532),BR:BR,0),1),MONTH(F1532)),YEAR(F1532),G1532),""))</f>
        <v/>
      </c>
      <c r="L1532" s="4"/>
      <c r="M1532" s="4"/>
      <c r="Q1532" s="5"/>
      <c r="AA1532" s="4"/>
      <c r="AU1532" s="7"/>
      <c r="BM1532" s="7"/>
      <c r="BN1532" s="75" t="str">
        <f t="shared" si="227"/>
        <v/>
      </c>
      <c r="BO1532" s="75" t="str">
        <f t="shared" si="228"/>
        <v/>
      </c>
      <c r="BT1532" s="5"/>
      <c r="BW1532" s="5"/>
      <c r="BX1532" s="5"/>
      <c r="BY1532" s="5"/>
      <c r="BZ1532" s="5"/>
      <c r="CA1532" s="5"/>
      <c r="CB1532" s="14"/>
      <c r="CC1532" s="25"/>
      <c r="DG1532" s="5" t="e">
        <f>IF(REPORTE!AH$2="si",IF(C1532=VALUE(REPORTE!C$22),IF(SUM(DG1533:DG$1993),CONCATENATE(INT(B1532),", "),INT(B1532)),""),IF(C1532=VALUE(REPORTE!C$21),IF(SUM(DG1533:DG$1993),CONCATENATE(INT(B1532),", "),INT(B1532)),""))</f>
        <v>#VALUE!</v>
      </c>
      <c r="DK1532" s="5"/>
      <c r="DL1532" s="5"/>
      <c r="DM1532" s="5"/>
      <c r="DN1532" s="5"/>
    </row>
    <row r="1533" spans="1:118" x14ac:dyDescent="0.25">
      <c r="A1533" s="4" t="str">
        <f t="shared" si="226"/>
        <v/>
      </c>
      <c r="B1533" s="3"/>
      <c r="D1533" s="1"/>
      <c r="H1533" s="5" t="str">
        <f>IF(F1533="","",IFERROR(CONCATENATE("PEUA",VLOOKUP(ESTADO,REPORTE!AV$2:AW$33,2,0),DIDTRITO_FORM,CADER_FORM,IFERROR(INDEX(BS:BS,MATCH(DAY(F1533),BR:BR,0),1),DAY(F1533)),IFERROR(INDEX(BS:BS,MATCH(MONTH(F1533),BR:BR,0),1),MONTH(F1533)),YEAR(F1533),G1533),""))</f>
        <v/>
      </c>
      <c r="L1533" s="4"/>
      <c r="M1533" s="4"/>
      <c r="Q1533" s="5"/>
      <c r="AA1533" s="4"/>
      <c r="AU1533" s="7"/>
      <c r="BM1533" s="7"/>
      <c r="BN1533" s="75" t="str">
        <f t="shared" si="227"/>
        <v/>
      </c>
      <c r="BO1533" s="75" t="str">
        <f t="shared" si="228"/>
        <v/>
      </c>
      <c r="BT1533" s="5"/>
      <c r="BW1533" s="5"/>
      <c r="BX1533" s="5"/>
      <c r="BY1533" s="5"/>
      <c r="BZ1533" s="5"/>
      <c r="CA1533" s="5"/>
      <c r="CB1533" s="14"/>
      <c r="CC1533" s="25"/>
      <c r="DG1533" s="5" t="e">
        <f>IF(REPORTE!AH$2="si",IF(C1533=VALUE(REPORTE!C$22),IF(SUM(DG1534:DG$1993),CONCATENATE(INT(B1533),", "),INT(B1533)),""),IF(C1533=VALUE(REPORTE!C$21),IF(SUM(DG1534:DG$1993),CONCATENATE(INT(B1533),", "),INT(B1533)),""))</f>
        <v>#VALUE!</v>
      </c>
      <c r="DK1533" s="5"/>
      <c r="DL1533" s="5"/>
      <c r="DM1533" s="5"/>
      <c r="DN1533" s="5"/>
    </row>
    <row r="1534" spans="1:118" x14ac:dyDescent="0.25">
      <c r="A1534" s="4" t="str">
        <f t="shared" si="226"/>
        <v/>
      </c>
      <c r="B1534" s="3"/>
      <c r="D1534" s="1"/>
      <c r="H1534" s="5" t="str">
        <f>IF(F1534="","",IFERROR(CONCATENATE("PEUA",VLOOKUP(ESTADO,REPORTE!AV$2:AW$33,2,0),DIDTRITO_FORM,CADER_FORM,IFERROR(INDEX(BS:BS,MATCH(DAY(F1534),BR:BR,0),1),DAY(F1534)),IFERROR(INDEX(BS:BS,MATCH(MONTH(F1534),BR:BR,0),1),MONTH(F1534)),YEAR(F1534),G1534),""))</f>
        <v/>
      </c>
      <c r="L1534" s="4"/>
      <c r="M1534" s="4"/>
      <c r="Q1534" s="5"/>
      <c r="AA1534" s="4"/>
      <c r="AU1534" s="7"/>
      <c r="BM1534" s="7"/>
      <c r="BN1534" s="75" t="str">
        <f t="shared" si="227"/>
        <v/>
      </c>
      <c r="BO1534" s="75" t="str">
        <f t="shared" si="228"/>
        <v/>
      </c>
      <c r="BT1534" s="5"/>
      <c r="BW1534" s="5"/>
      <c r="BX1534" s="5"/>
      <c r="BY1534" s="5"/>
      <c r="BZ1534" s="5"/>
      <c r="CA1534" s="5"/>
      <c r="CB1534" s="14"/>
      <c r="CC1534" s="25"/>
      <c r="DG1534" s="5" t="e">
        <f>IF(REPORTE!AH$2="si",IF(C1534=VALUE(REPORTE!C$22),IF(SUM(DG1535:DG$1993),CONCATENATE(INT(B1534),", "),INT(B1534)),""),IF(C1534=VALUE(REPORTE!C$21),IF(SUM(DG1535:DG$1993),CONCATENATE(INT(B1534),", "),INT(B1534)),""))</f>
        <v>#VALUE!</v>
      </c>
      <c r="DK1534" s="5"/>
      <c r="DL1534" s="5"/>
      <c r="DM1534" s="5"/>
      <c r="DN1534" s="5"/>
    </row>
    <row r="1535" spans="1:118" x14ac:dyDescent="0.25">
      <c r="A1535" s="4" t="str">
        <f t="shared" si="226"/>
        <v/>
      </c>
      <c r="B1535" s="3"/>
      <c r="D1535" s="1"/>
      <c r="H1535" s="5" t="str">
        <f>IF(F1535="","",IFERROR(CONCATENATE("PEUA",VLOOKUP(ESTADO,REPORTE!AV$2:AW$33,2,0),DIDTRITO_FORM,CADER_FORM,IFERROR(INDEX(BS:BS,MATCH(DAY(F1535),BR:BR,0),1),DAY(F1535)),IFERROR(INDEX(BS:BS,MATCH(MONTH(F1535),BR:BR,0),1),MONTH(F1535)),YEAR(F1535),G1535),""))</f>
        <v/>
      </c>
      <c r="L1535" s="4"/>
      <c r="M1535" s="4"/>
      <c r="Q1535" s="5"/>
      <c r="AA1535" s="4"/>
      <c r="AU1535" s="7"/>
      <c r="BM1535" s="7"/>
      <c r="BN1535" s="75" t="str">
        <f t="shared" si="227"/>
        <v/>
      </c>
      <c r="BO1535" s="75" t="str">
        <f t="shared" si="228"/>
        <v/>
      </c>
      <c r="BT1535" s="5"/>
      <c r="BW1535" s="5"/>
      <c r="BX1535" s="5"/>
      <c r="BY1535" s="5"/>
      <c r="BZ1535" s="5"/>
      <c r="CA1535" s="5"/>
      <c r="CB1535" s="14"/>
      <c r="CC1535" s="25"/>
      <c r="DG1535" s="5" t="e">
        <f>IF(REPORTE!AH$2="si",IF(C1535=VALUE(REPORTE!C$22),IF(SUM(DG1536:DG$1993),CONCATENATE(INT(B1535),", "),INT(B1535)),""),IF(C1535=VALUE(REPORTE!C$21),IF(SUM(DG1536:DG$1993),CONCATENATE(INT(B1535),", "),INT(B1535)),""))</f>
        <v>#VALUE!</v>
      </c>
      <c r="DK1535" s="5"/>
      <c r="DL1535" s="5"/>
      <c r="DM1535" s="5"/>
      <c r="DN1535" s="5"/>
    </row>
    <row r="1536" spans="1:118" x14ac:dyDescent="0.25">
      <c r="A1536" s="4" t="str">
        <f t="shared" si="226"/>
        <v/>
      </c>
      <c r="B1536" s="3"/>
      <c r="D1536" s="1"/>
      <c r="H1536" s="5" t="str">
        <f>IF(F1536="","",IFERROR(CONCATENATE("PEUA",VLOOKUP(ESTADO,REPORTE!AV$2:AW$33,2,0),DIDTRITO_FORM,CADER_FORM,IFERROR(INDEX(BS:BS,MATCH(DAY(F1536),BR:BR,0),1),DAY(F1536)),IFERROR(INDEX(BS:BS,MATCH(MONTH(F1536),BR:BR,0),1),MONTH(F1536)),YEAR(F1536),G1536),""))</f>
        <v/>
      </c>
      <c r="L1536" s="4"/>
      <c r="M1536" s="4"/>
      <c r="Q1536" s="5"/>
      <c r="AA1536" s="4"/>
      <c r="AU1536" s="7"/>
      <c r="BM1536" s="7"/>
      <c r="BN1536" s="75" t="str">
        <f t="shared" si="227"/>
        <v/>
      </c>
      <c r="BO1536" s="75" t="str">
        <f t="shared" si="228"/>
        <v/>
      </c>
      <c r="BT1536" s="5"/>
      <c r="BW1536" s="5"/>
      <c r="BX1536" s="5"/>
      <c r="BY1536" s="5"/>
      <c r="BZ1536" s="5"/>
      <c r="CA1536" s="5"/>
      <c r="CB1536" s="14"/>
      <c r="CC1536" s="25"/>
      <c r="DG1536" s="5" t="e">
        <f>IF(REPORTE!AH$2="si",IF(C1536=VALUE(REPORTE!C$22),IF(SUM(DG1537:DG$1993),CONCATENATE(INT(B1536),", "),INT(B1536)),""),IF(C1536=VALUE(REPORTE!C$21),IF(SUM(DG1537:DG$1993),CONCATENATE(INT(B1536),", "),INT(B1536)),""))</f>
        <v>#VALUE!</v>
      </c>
      <c r="DK1536" s="5"/>
      <c r="DL1536" s="5"/>
      <c r="DM1536" s="5"/>
      <c r="DN1536" s="5"/>
    </row>
    <row r="1537" spans="1:118" x14ac:dyDescent="0.25">
      <c r="A1537" s="4" t="str">
        <f t="shared" si="226"/>
        <v/>
      </c>
      <c r="B1537" s="3"/>
      <c r="D1537" s="1"/>
      <c r="H1537" s="5" t="str">
        <f>IF(F1537="","",IFERROR(CONCATENATE("PEUA",VLOOKUP(ESTADO,REPORTE!AV$2:AW$33,2,0),DIDTRITO_FORM,CADER_FORM,IFERROR(INDEX(BS:BS,MATCH(DAY(F1537),BR:BR,0),1),DAY(F1537)),IFERROR(INDEX(BS:BS,MATCH(MONTH(F1537),BR:BR,0),1),MONTH(F1537)),YEAR(F1537),G1537),""))</f>
        <v/>
      </c>
      <c r="L1537" s="4"/>
      <c r="M1537" s="4"/>
      <c r="Q1537" s="5"/>
      <c r="AA1537" s="4"/>
      <c r="AU1537" s="7"/>
      <c r="BM1537" s="7"/>
      <c r="BN1537" s="75" t="str">
        <f t="shared" si="227"/>
        <v/>
      </c>
      <c r="BO1537" s="75" t="str">
        <f t="shared" si="228"/>
        <v/>
      </c>
      <c r="BT1537" s="5"/>
      <c r="BW1537" s="5"/>
      <c r="BX1537" s="5"/>
      <c r="BY1537" s="5"/>
      <c r="BZ1537" s="5"/>
      <c r="CA1537" s="5"/>
      <c r="CB1537" s="14"/>
      <c r="CC1537" s="25"/>
      <c r="DG1537" s="5" t="e">
        <f>IF(REPORTE!AH$2="si",IF(C1537=VALUE(REPORTE!C$22),IF(SUM(DG1538:DG$1993),CONCATENATE(INT(B1537),", "),INT(B1537)),""),IF(C1537=VALUE(REPORTE!C$21),IF(SUM(DG1538:DG$1993),CONCATENATE(INT(B1537),", "),INT(B1537)),""))</f>
        <v>#VALUE!</v>
      </c>
      <c r="DK1537" s="5"/>
      <c r="DL1537" s="5"/>
      <c r="DM1537" s="5"/>
      <c r="DN1537" s="5"/>
    </row>
    <row r="1538" spans="1:118" x14ac:dyDescent="0.25">
      <c r="A1538" s="4" t="str">
        <f t="shared" ref="A1538:A1601" si="229">IF(OR(BO1538="",BM1538="",BM1538="VENCIDO"),IF(B1538="","",IF(LEN(B1538)=1,"000"&amp;B1538,IF(LEN(B1538)=2,"00"&amp;B1538,IF(LEN(B1538)=3,"0"&amp;B1538,B1538)))),C1538)</f>
        <v/>
      </c>
      <c r="B1538" s="3"/>
      <c r="D1538" s="1"/>
      <c r="H1538" s="5" t="str">
        <f>IF(F1538="","",IFERROR(CONCATENATE("PEUA",VLOOKUP(ESTADO,REPORTE!AV$2:AW$33,2,0),DIDTRITO_FORM,CADER_FORM,IFERROR(INDEX(BS:BS,MATCH(DAY(F1538),BR:BR,0),1),DAY(F1538)),IFERROR(INDEX(BS:BS,MATCH(MONTH(F1538),BR:BR,0),1),MONTH(F1538)),YEAR(F1538),G1538),""))</f>
        <v/>
      </c>
      <c r="L1538" s="4"/>
      <c r="M1538" s="4"/>
      <c r="Q1538" s="5"/>
      <c r="AA1538" s="4"/>
      <c r="AU1538" s="7"/>
      <c r="BM1538" s="7"/>
      <c r="BN1538" s="75" t="str">
        <f t="shared" ref="BN1538:BN1601" si="230">IFERROR(IF(BD1538=0,"",BD1538/6000),"")</f>
        <v/>
      </c>
      <c r="BO1538" s="75" t="str">
        <f t="shared" ref="BO1538:BO1601" si="231">IFERROR(IF(VALUE(AU1538)&gt;VALUE(APERTURA_VENTANILLA),"OK",""),"")</f>
        <v/>
      </c>
      <c r="BT1538" s="5"/>
      <c r="BW1538" s="5"/>
      <c r="BX1538" s="5"/>
      <c r="BY1538" s="5"/>
      <c r="BZ1538" s="5"/>
      <c r="CA1538" s="5"/>
      <c r="CB1538" s="14"/>
      <c r="CC1538" s="25"/>
      <c r="DG1538" s="5" t="e">
        <f>IF(REPORTE!AH$2="si",IF(C1538=VALUE(REPORTE!C$22),IF(SUM(DG1539:DG$1993),CONCATENATE(INT(B1538),", "),INT(B1538)),""),IF(C1538=VALUE(REPORTE!C$21),IF(SUM(DG1539:DG$1993),CONCATENATE(INT(B1538),", "),INT(B1538)),""))</f>
        <v>#VALUE!</v>
      </c>
      <c r="DK1538" s="5"/>
      <c r="DL1538" s="5"/>
      <c r="DM1538" s="5"/>
      <c r="DN1538" s="5"/>
    </row>
    <row r="1539" spans="1:118" x14ac:dyDescent="0.25">
      <c r="A1539" s="4" t="str">
        <f t="shared" si="229"/>
        <v/>
      </c>
      <c r="B1539" s="3"/>
      <c r="D1539" s="1"/>
      <c r="H1539" s="5" t="str">
        <f>IF(F1539="","",IFERROR(CONCATENATE("PEUA",VLOOKUP(ESTADO,REPORTE!AV$2:AW$33,2,0),DIDTRITO_FORM,CADER_FORM,IFERROR(INDEX(BS:BS,MATCH(DAY(F1539),BR:BR,0),1),DAY(F1539)),IFERROR(INDEX(BS:BS,MATCH(MONTH(F1539),BR:BR,0),1),MONTH(F1539)),YEAR(F1539),G1539),""))</f>
        <v/>
      </c>
      <c r="L1539" s="4"/>
      <c r="M1539" s="4"/>
      <c r="Q1539" s="5"/>
      <c r="AA1539" s="4"/>
      <c r="AU1539" s="7"/>
      <c r="BM1539" s="7"/>
      <c r="BN1539" s="75" t="str">
        <f t="shared" si="230"/>
        <v/>
      </c>
      <c r="BO1539" s="75" t="str">
        <f t="shared" si="231"/>
        <v/>
      </c>
      <c r="BT1539" s="5"/>
      <c r="BW1539" s="5"/>
      <c r="BX1539" s="5"/>
      <c r="BY1539" s="5"/>
      <c r="BZ1539" s="5"/>
      <c r="CA1539" s="5"/>
      <c r="CB1539" s="14"/>
      <c r="CC1539" s="25"/>
      <c r="DG1539" s="5" t="e">
        <f>IF(REPORTE!AH$2="si",IF(C1539=VALUE(REPORTE!C$22),IF(SUM(DG1540:DG$1993),CONCATENATE(INT(B1539),", "),INT(B1539)),""),IF(C1539=VALUE(REPORTE!C$21),IF(SUM(DG1540:DG$1993),CONCATENATE(INT(B1539),", "),INT(B1539)),""))</f>
        <v>#VALUE!</v>
      </c>
      <c r="DK1539" s="5"/>
      <c r="DL1539" s="5"/>
      <c r="DM1539" s="5"/>
      <c r="DN1539" s="5"/>
    </row>
    <row r="1540" spans="1:118" x14ac:dyDescent="0.25">
      <c r="A1540" s="4" t="str">
        <f t="shared" si="229"/>
        <v/>
      </c>
      <c r="B1540" s="3"/>
      <c r="D1540" s="1"/>
      <c r="H1540" s="5" t="str">
        <f>IF(F1540="","",IFERROR(CONCATENATE("PEUA",VLOOKUP(ESTADO,REPORTE!AV$2:AW$33,2,0),DIDTRITO_FORM,CADER_FORM,IFERROR(INDEX(BS:BS,MATCH(DAY(F1540),BR:BR,0),1),DAY(F1540)),IFERROR(INDEX(BS:BS,MATCH(MONTH(F1540),BR:BR,0),1),MONTH(F1540)),YEAR(F1540),G1540),""))</f>
        <v/>
      </c>
      <c r="L1540" s="4"/>
      <c r="M1540" s="4"/>
      <c r="Q1540" s="5"/>
      <c r="AA1540" s="4"/>
      <c r="AU1540" s="7"/>
      <c r="BM1540" s="7"/>
      <c r="BN1540" s="75" t="str">
        <f t="shared" si="230"/>
        <v/>
      </c>
      <c r="BO1540" s="75" t="str">
        <f t="shared" si="231"/>
        <v/>
      </c>
      <c r="BT1540" s="5"/>
      <c r="BW1540" s="5"/>
      <c r="BX1540" s="5"/>
      <c r="BY1540" s="5"/>
      <c r="BZ1540" s="5"/>
      <c r="CA1540" s="5"/>
      <c r="CB1540" s="14"/>
      <c r="CC1540" s="25"/>
      <c r="DG1540" s="5" t="e">
        <f>IF(REPORTE!AH$2="si",IF(C1540=VALUE(REPORTE!C$22),IF(SUM(DG1541:DG$1993),CONCATENATE(INT(B1540),", "),INT(B1540)),""),IF(C1540=VALUE(REPORTE!C$21),IF(SUM(DG1541:DG$1993),CONCATENATE(INT(B1540),", "),INT(B1540)),""))</f>
        <v>#VALUE!</v>
      </c>
      <c r="DK1540" s="5"/>
      <c r="DL1540" s="5"/>
      <c r="DM1540" s="5"/>
      <c r="DN1540" s="5"/>
    </row>
    <row r="1541" spans="1:118" x14ac:dyDescent="0.25">
      <c r="A1541" s="4" t="str">
        <f t="shared" si="229"/>
        <v/>
      </c>
      <c r="B1541" s="3"/>
      <c r="D1541" s="1"/>
      <c r="H1541" s="5" t="str">
        <f>IF(F1541="","",IFERROR(CONCATENATE("PEUA",VLOOKUP(ESTADO,REPORTE!AV$2:AW$33,2,0),DIDTRITO_FORM,CADER_FORM,IFERROR(INDEX(BS:BS,MATCH(DAY(F1541),BR:BR,0),1),DAY(F1541)),IFERROR(INDEX(BS:BS,MATCH(MONTH(F1541),BR:BR,0),1),MONTH(F1541)),YEAR(F1541),G1541),""))</f>
        <v/>
      </c>
      <c r="L1541" s="4"/>
      <c r="M1541" s="4"/>
      <c r="Q1541" s="5"/>
      <c r="AA1541" s="4"/>
      <c r="AU1541" s="7"/>
      <c r="BM1541" s="7"/>
      <c r="BN1541" s="75" t="str">
        <f t="shared" si="230"/>
        <v/>
      </c>
      <c r="BO1541" s="75" t="str">
        <f t="shared" si="231"/>
        <v/>
      </c>
      <c r="BT1541" s="5"/>
      <c r="BW1541" s="5"/>
      <c r="BX1541" s="5"/>
      <c r="BY1541" s="5"/>
      <c r="BZ1541" s="5"/>
      <c r="CA1541" s="5"/>
      <c r="CB1541" s="14"/>
      <c r="CC1541" s="25"/>
      <c r="DG1541" s="5" t="e">
        <f>IF(REPORTE!AH$2="si",IF(C1541=VALUE(REPORTE!C$22),IF(SUM(DG1542:DG$1993),CONCATENATE(INT(B1541),", "),INT(B1541)),""),IF(C1541=VALUE(REPORTE!C$21),IF(SUM(DG1542:DG$1993),CONCATENATE(INT(B1541),", "),INT(B1541)),""))</f>
        <v>#VALUE!</v>
      </c>
      <c r="DK1541" s="5"/>
      <c r="DL1541" s="5"/>
      <c r="DM1541" s="5"/>
      <c r="DN1541" s="5"/>
    </row>
    <row r="1542" spans="1:118" x14ac:dyDescent="0.25">
      <c r="A1542" s="4" t="str">
        <f t="shared" si="229"/>
        <v/>
      </c>
      <c r="B1542" s="3"/>
      <c r="D1542" s="1"/>
      <c r="H1542" s="5" t="str">
        <f>IF(F1542="","",IFERROR(CONCATENATE("PEUA",VLOOKUP(ESTADO,REPORTE!AV$2:AW$33,2,0),DIDTRITO_FORM,CADER_FORM,IFERROR(INDEX(BS:BS,MATCH(DAY(F1542),BR:BR,0),1),DAY(F1542)),IFERROR(INDEX(BS:BS,MATCH(MONTH(F1542),BR:BR,0),1),MONTH(F1542)),YEAR(F1542),G1542),""))</f>
        <v/>
      </c>
      <c r="L1542" s="4"/>
      <c r="M1542" s="4"/>
      <c r="Q1542" s="5"/>
      <c r="AA1542" s="4"/>
      <c r="AU1542" s="7"/>
      <c r="BM1542" s="7"/>
      <c r="BN1542" s="75" t="str">
        <f t="shared" si="230"/>
        <v/>
      </c>
      <c r="BO1542" s="75" t="str">
        <f t="shared" si="231"/>
        <v/>
      </c>
      <c r="BT1542" s="5"/>
      <c r="BW1542" s="5"/>
      <c r="BX1542" s="5"/>
      <c r="BY1542" s="5"/>
      <c r="BZ1542" s="5"/>
      <c r="CA1542" s="5"/>
      <c r="CB1542" s="14"/>
      <c r="CC1542" s="25"/>
      <c r="DG1542" s="5" t="e">
        <f>IF(REPORTE!AH$2="si",IF(C1542=VALUE(REPORTE!C$22),IF(SUM(DG1543:DG$1993),CONCATENATE(INT(B1542),", "),INT(B1542)),""),IF(C1542=VALUE(REPORTE!C$21),IF(SUM(DG1543:DG$1993),CONCATENATE(INT(B1542),", "),INT(B1542)),""))</f>
        <v>#VALUE!</v>
      </c>
      <c r="DK1542" s="5"/>
      <c r="DL1542" s="5"/>
      <c r="DM1542" s="5"/>
      <c r="DN1542" s="5"/>
    </row>
    <row r="1543" spans="1:118" x14ac:dyDescent="0.25">
      <c r="A1543" s="4" t="str">
        <f t="shared" si="229"/>
        <v/>
      </c>
      <c r="B1543" s="3"/>
      <c r="D1543" s="1"/>
      <c r="H1543" s="5" t="str">
        <f>IF(F1543="","",IFERROR(CONCATENATE("PEUA",VLOOKUP(ESTADO,REPORTE!AV$2:AW$33,2,0),DIDTRITO_FORM,CADER_FORM,IFERROR(INDEX(BS:BS,MATCH(DAY(F1543),BR:BR,0),1),DAY(F1543)),IFERROR(INDEX(BS:BS,MATCH(MONTH(F1543),BR:BR,0),1),MONTH(F1543)),YEAR(F1543),G1543),""))</f>
        <v/>
      </c>
      <c r="L1543" s="4"/>
      <c r="M1543" s="4"/>
      <c r="Q1543" s="5"/>
      <c r="AA1543" s="4"/>
      <c r="AU1543" s="7"/>
      <c r="BM1543" s="7"/>
      <c r="BN1543" s="75" t="str">
        <f t="shared" si="230"/>
        <v/>
      </c>
      <c r="BO1543" s="75" t="str">
        <f t="shared" si="231"/>
        <v/>
      </c>
      <c r="BT1543" s="5"/>
      <c r="BW1543" s="5"/>
      <c r="BX1543" s="5"/>
      <c r="BY1543" s="5"/>
      <c r="BZ1543" s="5"/>
      <c r="CA1543" s="5"/>
      <c r="CB1543" s="14"/>
      <c r="CC1543" s="25"/>
      <c r="DG1543" s="5" t="e">
        <f>IF(REPORTE!AH$2="si",IF(C1543=VALUE(REPORTE!C$22),IF(SUM(DG1544:DG$1993),CONCATENATE(INT(B1543),", "),INT(B1543)),""),IF(C1543=VALUE(REPORTE!C$21),IF(SUM(DG1544:DG$1993),CONCATENATE(INT(B1543),", "),INT(B1543)),""))</f>
        <v>#VALUE!</v>
      </c>
      <c r="DK1543" s="5"/>
      <c r="DL1543" s="5"/>
      <c r="DM1543" s="5"/>
      <c r="DN1543" s="5"/>
    </row>
    <row r="1544" spans="1:118" x14ac:dyDescent="0.25">
      <c r="A1544" s="4" t="str">
        <f t="shared" si="229"/>
        <v/>
      </c>
      <c r="B1544" s="3"/>
      <c r="D1544" s="1"/>
      <c r="H1544" s="5" t="str">
        <f>IF(F1544="","",IFERROR(CONCATENATE("PEUA",VLOOKUP(ESTADO,REPORTE!AV$2:AW$33,2,0),DIDTRITO_FORM,CADER_FORM,IFERROR(INDEX(BS:BS,MATCH(DAY(F1544),BR:BR,0),1),DAY(F1544)),IFERROR(INDEX(BS:BS,MATCH(MONTH(F1544),BR:BR,0),1),MONTH(F1544)),YEAR(F1544),G1544),""))</f>
        <v/>
      </c>
      <c r="L1544" s="4"/>
      <c r="M1544" s="4"/>
      <c r="Q1544" s="5"/>
      <c r="AA1544" s="4"/>
      <c r="AU1544" s="7"/>
      <c r="BM1544" s="7"/>
      <c r="BN1544" s="75" t="str">
        <f t="shared" si="230"/>
        <v/>
      </c>
      <c r="BO1544" s="75" t="str">
        <f t="shared" si="231"/>
        <v/>
      </c>
      <c r="BT1544" s="5"/>
      <c r="BW1544" s="5"/>
      <c r="BX1544" s="5"/>
      <c r="BY1544" s="5"/>
      <c r="BZ1544" s="5"/>
      <c r="CA1544" s="5"/>
      <c r="CB1544" s="14"/>
      <c r="CC1544" s="25"/>
      <c r="DG1544" s="5" t="e">
        <f>IF(REPORTE!AH$2="si",IF(C1544=VALUE(REPORTE!C$22),IF(SUM(DG1545:DG$1993),CONCATENATE(INT(B1544),", "),INT(B1544)),""),IF(C1544=VALUE(REPORTE!C$21),IF(SUM(DG1545:DG$1993),CONCATENATE(INT(B1544),", "),INT(B1544)),""))</f>
        <v>#VALUE!</v>
      </c>
      <c r="DK1544" s="5"/>
      <c r="DL1544" s="5"/>
      <c r="DM1544" s="5"/>
      <c r="DN1544" s="5"/>
    </row>
    <row r="1545" spans="1:118" x14ac:dyDescent="0.25">
      <c r="A1545" s="4" t="str">
        <f t="shared" si="229"/>
        <v/>
      </c>
      <c r="B1545" s="3"/>
      <c r="D1545" s="1"/>
      <c r="H1545" s="5" t="str">
        <f>IF(F1545="","",IFERROR(CONCATENATE("PEUA",VLOOKUP(ESTADO,REPORTE!AV$2:AW$33,2,0),DIDTRITO_FORM,CADER_FORM,IFERROR(INDEX(BS:BS,MATCH(DAY(F1545),BR:BR,0),1),DAY(F1545)),IFERROR(INDEX(BS:BS,MATCH(MONTH(F1545),BR:BR,0),1),MONTH(F1545)),YEAR(F1545),G1545),""))</f>
        <v/>
      </c>
      <c r="L1545" s="4"/>
      <c r="M1545" s="4"/>
      <c r="Q1545" s="5"/>
      <c r="AA1545" s="4"/>
      <c r="AU1545" s="7"/>
      <c r="BM1545" s="7"/>
      <c r="BN1545" s="75" t="str">
        <f t="shared" si="230"/>
        <v/>
      </c>
      <c r="BO1545" s="75" t="str">
        <f t="shared" si="231"/>
        <v/>
      </c>
      <c r="BT1545" s="5"/>
      <c r="BW1545" s="5"/>
      <c r="BX1545" s="5"/>
      <c r="BY1545" s="5"/>
      <c r="BZ1545" s="5"/>
      <c r="CA1545" s="5"/>
      <c r="CB1545" s="14"/>
      <c r="CC1545" s="25"/>
      <c r="DG1545" s="5" t="e">
        <f>IF(REPORTE!AH$2="si",IF(C1545=VALUE(REPORTE!C$22),IF(SUM(DG1546:DG$1993),CONCATENATE(INT(B1545),", "),INT(B1545)),""),IF(C1545=VALUE(REPORTE!C$21),IF(SUM(DG1546:DG$1993),CONCATENATE(INT(B1545),", "),INT(B1545)),""))</f>
        <v>#VALUE!</v>
      </c>
      <c r="DK1545" s="5"/>
      <c r="DL1545" s="5"/>
      <c r="DM1545" s="5"/>
      <c r="DN1545" s="5"/>
    </row>
    <row r="1546" spans="1:118" x14ac:dyDescent="0.25">
      <c r="A1546" s="4" t="str">
        <f t="shared" si="229"/>
        <v/>
      </c>
      <c r="B1546" s="3"/>
      <c r="D1546" s="1"/>
      <c r="H1546" s="5" t="str">
        <f>IF(F1546="","",IFERROR(CONCATENATE("PEUA",VLOOKUP(ESTADO,REPORTE!AV$2:AW$33,2,0),DIDTRITO_FORM,CADER_FORM,IFERROR(INDEX(BS:BS,MATCH(DAY(F1546),BR:BR,0),1),DAY(F1546)),IFERROR(INDEX(BS:BS,MATCH(MONTH(F1546),BR:BR,0),1),MONTH(F1546)),YEAR(F1546),G1546),""))</f>
        <v/>
      </c>
      <c r="L1546" s="4"/>
      <c r="M1546" s="4"/>
      <c r="Q1546" s="5"/>
      <c r="AA1546" s="4"/>
      <c r="AU1546" s="7"/>
      <c r="BM1546" s="7"/>
      <c r="BN1546" s="75" t="str">
        <f t="shared" si="230"/>
        <v/>
      </c>
      <c r="BO1546" s="75" t="str">
        <f t="shared" si="231"/>
        <v/>
      </c>
      <c r="BT1546" s="5"/>
      <c r="BW1546" s="5"/>
      <c r="BX1546" s="5"/>
      <c r="BY1546" s="5"/>
      <c r="BZ1546" s="5"/>
      <c r="CA1546" s="5"/>
      <c r="CB1546" s="14"/>
      <c r="CC1546" s="25"/>
      <c r="DG1546" s="5" t="e">
        <f>IF(REPORTE!AH$2="si",IF(C1546=VALUE(REPORTE!C$22),IF(SUM(DG1547:DG$1993),CONCATENATE(INT(B1546),", "),INT(B1546)),""),IF(C1546=VALUE(REPORTE!C$21),IF(SUM(DG1547:DG$1993),CONCATENATE(INT(B1546),", "),INT(B1546)),""))</f>
        <v>#VALUE!</v>
      </c>
      <c r="DK1546" s="5"/>
      <c r="DL1546" s="5"/>
      <c r="DM1546" s="5"/>
      <c r="DN1546" s="5"/>
    </row>
    <row r="1547" spans="1:118" x14ac:dyDescent="0.25">
      <c r="A1547" s="4" t="str">
        <f t="shared" si="229"/>
        <v/>
      </c>
      <c r="B1547" s="3"/>
      <c r="D1547" s="1"/>
      <c r="H1547" s="5" t="str">
        <f>IF(F1547="","",IFERROR(CONCATENATE("PEUA",VLOOKUP(ESTADO,REPORTE!AV$2:AW$33,2,0),DIDTRITO_FORM,CADER_FORM,IFERROR(INDEX(BS:BS,MATCH(DAY(F1547),BR:BR,0),1),DAY(F1547)),IFERROR(INDEX(BS:BS,MATCH(MONTH(F1547),BR:BR,0),1),MONTH(F1547)),YEAR(F1547),G1547),""))</f>
        <v/>
      </c>
      <c r="L1547" s="4"/>
      <c r="M1547" s="4"/>
      <c r="Q1547" s="5"/>
      <c r="AA1547" s="4"/>
      <c r="AU1547" s="7"/>
      <c r="BM1547" s="7"/>
      <c r="BN1547" s="75" t="str">
        <f t="shared" si="230"/>
        <v/>
      </c>
      <c r="BO1547" s="75" t="str">
        <f t="shared" si="231"/>
        <v/>
      </c>
      <c r="BT1547" s="5"/>
      <c r="BW1547" s="5"/>
      <c r="BX1547" s="5"/>
      <c r="BY1547" s="5"/>
      <c r="BZ1547" s="5"/>
      <c r="CA1547" s="5"/>
      <c r="CB1547" s="14"/>
      <c r="CC1547" s="25"/>
      <c r="DG1547" s="5" t="e">
        <f>IF(REPORTE!AH$2="si",IF(C1547=VALUE(REPORTE!C$22),IF(SUM(DG1548:DG$1993),CONCATENATE(INT(B1547),", "),INT(B1547)),""),IF(C1547=VALUE(REPORTE!C$21),IF(SUM(DG1548:DG$1993),CONCATENATE(INT(B1547),", "),INT(B1547)),""))</f>
        <v>#VALUE!</v>
      </c>
      <c r="DK1547" s="5"/>
      <c r="DL1547" s="5"/>
      <c r="DM1547" s="5"/>
      <c r="DN1547" s="5"/>
    </row>
    <row r="1548" spans="1:118" x14ac:dyDescent="0.25">
      <c r="A1548" s="4" t="str">
        <f t="shared" si="229"/>
        <v/>
      </c>
      <c r="B1548" s="3"/>
      <c r="D1548" s="1"/>
      <c r="H1548" s="5" t="str">
        <f>IF(F1548="","",IFERROR(CONCATENATE("PEUA",VLOOKUP(ESTADO,REPORTE!AV$2:AW$33,2,0),DIDTRITO_FORM,CADER_FORM,IFERROR(INDEX(BS:BS,MATCH(DAY(F1548),BR:BR,0),1),DAY(F1548)),IFERROR(INDEX(BS:BS,MATCH(MONTH(F1548),BR:BR,0),1),MONTH(F1548)),YEAR(F1548),G1548),""))</f>
        <v/>
      </c>
      <c r="L1548" s="4"/>
      <c r="M1548" s="4"/>
      <c r="Q1548" s="5"/>
      <c r="AA1548" s="4"/>
      <c r="AU1548" s="7"/>
      <c r="BM1548" s="7"/>
      <c r="BN1548" s="75" t="str">
        <f t="shared" si="230"/>
        <v/>
      </c>
      <c r="BO1548" s="75" t="str">
        <f t="shared" si="231"/>
        <v/>
      </c>
      <c r="BT1548" s="5"/>
      <c r="BW1548" s="5"/>
      <c r="BX1548" s="5"/>
      <c r="BY1548" s="5"/>
      <c r="BZ1548" s="5"/>
      <c r="CA1548" s="5"/>
      <c r="CB1548" s="14"/>
      <c r="CC1548" s="25"/>
      <c r="DG1548" s="5" t="e">
        <f>IF(REPORTE!AH$2="si",IF(C1548=VALUE(REPORTE!C$22),IF(SUM(DG1549:DG$1993),CONCATENATE(INT(B1548),", "),INT(B1548)),""),IF(C1548=VALUE(REPORTE!C$21),IF(SUM(DG1549:DG$1993),CONCATENATE(INT(B1548),", "),INT(B1548)),""))</f>
        <v>#VALUE!</v>
      </c>
      <c r="DK1548" s="5"/>
      <c r="DL1548" s="5"/>
      <c r="DM1548" s="5"/>
      <c r="DN1548" s="5"/>
    </row>
    <row r="1549" spans="1:118" x14ac:dyDescent="0.25">
      <c r="A1549" s="4" t="str">
        <f t="shared" si="229"/>
        <v/>
      </c>
      <c r="B1549" s="3"/>
      <c r="D1549" s="1"/>
      <c r="H1549" s="5" t="str">
        <f>IF(F1549="","",IFERROR(CONCATENATE("PEUA",VLOOKUP(ESTADO,REPORTE!AV$2:AW$33,2,0),DIDTRITO_FORM,CADER_FORM,IFERROR(INDEX(BS:BS,MATCH(DAY(F1549),BR:BR,0),1),DAY(F1549)),IFERROR(INDEX(BS:BS,MATCH(MONTH(F1549),BR:BR,0),1),MONTH(F1549)),YEAR(F1549),G1549),""))</f>
        <v/>
      </c>
      <c r="L1549" s="4"/>
      <c r="M1549" s="4"/>
      <c r="Q1549" s="5"/>
      <c r="AA1549" s="4"/>
      <c r="AU1549" s="7"/>
      <c r="BM1549" s="7"/>
      <c r="BN1549" s="75" t="str">
        <f t="shared" si="230"/>
        <v/>
      </c>
      <c r="BO1549" s="75" t="str">
        <f t="shared" si="231"/>
        <v/>
      </c>
      <c r="BT1549" s="5"/>
      <c r="BW1549" s="5"/>
      <c r="BX1549" s="5"/>
      <c r="BY1549" s="5"/>
      <c r="BZ1549" s="5"/>
      <c r="CA1549" s="5"/>
      <c r="CB1549" s="14"/>
      <c r="CC1549" s="25"/>
      <c r="DG1549" s="5" t="e">
        <f>IF(REPORTE!AH$2="si",IF(C1549=VALUE(REPORTE!C$22),IF(SUM(DG1550:DG$1993),CONCATENATE(INT(B1549),", "),INT(B1549)),""),IF(C1549=VALUE(REPORTE!C$21),IF(SUM(DG1550:DG$1993),CONCATENATE(INT(B1549),", "),INT(B1549)),""))</f>
        <v>#VALUE!</v>
      </c>
      <c r="DK1549" s="5"/>
      <c r="DL1549" s="5"/>
      <c r="DM1549" s="5"/>
      <c r="DN1549" s="5"/>
    </row>
    <row r="1550" spans="1:118" x14ac:dyDescent="0.25">
      <c r="A1550" s="4" t="str">
        <f t="shared" si="229"/>
        <v/>
      </c>
      <c r="B1550" s="3"/>
      <c r="D1550" s="1"/>
      <c r="H1550" s="5" t="str">
        <f>IF(F1550="","",IFERROR(CONCATENATE("PEUA",VLOOKUP(ESTADO,REPORTE!AV$2:AW$33,2,0),DIDTRITO_FORM,CADER_FORM,IFERROR(INDEX(BS:BS,MATCH(DAY(F1550),BR:BR,0),1),DAY(F1550)),IFERROR(INDEX(BS:BS,MATCH(MONTH(F1550),BR:BR,0),1),MONTH(F1550)),YEAR(F1550),G1550),""))</f>
        <v/>
      </c>
      <c r="L1550" s="4"/>
      <c r="M1550" s="4"/>
      <c r="Q1550" s="5"/>
      <c r="AA1550" s="4"/>
      <c r="AU1550" s="7"/>
      <c r="BM1550" s="7"/>
      <c r="BN1550" s="75" t="str">
        <f t="shared" si="230"/>
        <v/>
      </c>
      <c r="BO1550" s="75" t="str">
        <f t="shared" si="231"/>
        <v/>
      </c>
      <c r="BT1550" s="5"/>
      <c r="BW1550" s="5"/>
      <c r="BX1550" s="5"/>
      <c r="BY1550" s="5"/>
      <c r="BZ1550" s="5"/>
      <c r="CA1550" s="5"/>
      <c r="CB1550" s="14"/>
      <c r="CC1550" s="25"/>
      <c r="DG1550" s="5" t="e">
        <f>IF(REPORTE!AH$2="si",IF(C1550=VALUE(REPORTE!C$22),IF(SUM(DG1551:DG$1993),CONCATENATE(INT(B1550),", "),INT(B1550)),""),IF(C1550=VALUE(REPORTE!C$21),IF(SUM(DG1551:DG$1993),CONCATENATE(INT(B1550),", "),INT(B1550)),""))</f>
        <v>#VALUE!</v>
      </c>
      <c r="DK1550" s="5"/>
      <c r="DL1550" s="5"/>
      <c r="DM1550" s="5"/>
      <c r="DN1550" s="5"/>
    </row>
    <row r="1551" spans="1:118" x14ac:dyDescent="0.25">
      <c r="A1551" s="4" t="str">
        <f t="shared" si="229"/>
        <v/>
      </c>
      <c r="B1551" s="3"/>
      <c r="D1551" s="1"/>
      <c r="H1551" s="5" t="str">
        <f>IF(F1551="","",IFERROR(CONCATENATE("PEUA",VLOOKUP(ESTADO,REPORTE!AV$2:AW$33,2,0),DIDTRITO_FORM,CADER_FORM,IFERROR(INDEX(BS:BS,MATCH(DAY(F1551),BR:BR,0),1),DAY(F1551)),IFERROR(INDEX(BS:BS,MATCH(MONTH(F1551),BR:BR,0),1),MONTH(F1551)),YEAR(F1551),G1551),""))</f>
        <v/>
      </c>
      <c r="L1551" s="4"/>
      <c r="M1551" s="4"/>
      <c r="Q1551" s="5"/>
      <c r="AA1551" s="4"/>
      <c r="AU1551" s="7"/>
      <c r="BM1551" s="7"/>
      <c r="BN1551" s="75" t="str">
        <f t="shared" si="230"/>
        <v/>
      </c>
      <c r="BO1551" s="75" t="str">
        <f t="shared" si="231"/>
        <v/>
      </c>
      <c r="BT1551" s="5"/>
      <c r="BW1551" s="5"/>
      <c r="BX1551" s="5"/>
      <c r="BY1551" s="5"/>
      <c r="BZ1551" s="5"/>
      <c r="CA1551" s="5"/>
      <c r="CB1551" s="14"/>
      <c r="CC1551" s="25"/>
      <c r="DG1551" s="5" t="e">
        <f>IF(REPORTE!AH$2="si",IF(C1551=VALUE(REPORTE!C$22),IF(SUM(DG1552:DG$1993),CONCATENATE(INT(B1551),", "),INT(B1551)),""),IF(C1551=VALUE(REPORTE!C$21),IF(SUM(DG1552:DG$1993),CONCATENATE(INT(B1551),", "),INT(B1551)),""))</f>
        <v>#VALUE!</v>
      </c>
      <c r="DK1551" s="5"/>
      <c r="DL1551" s="5"/>
      <c r="DM1551" s="5"/>
      <c r="DN1551" s="5"/>
    </row>
    <row r="1552" spans="1:118" x14ac:dyDescent="0.25">
      <c r="A1552" s="4" t="str">
        <f t="shared" si="229"/>
        <v/>
      </c>
      <c r="B1552" s="3"/>
      <c r="D1552" s="1"/>
      <c r="H1552" s="5" t="str">
        <f>IF(F1552="","",IFERROR(CONCATENATE("PEUA",VLOOKUP(ESTADO,REPORTE!AV$2:AW$33,2,0),DIDTRITO_FORM,CADER_FORM,IFERROR(INDEX(BS:BS,MATCH(DAY(F1552),BR:BR,0),1),DAY(F1552)),IFERROR(INDEX(BS:BS,MATCH(MONTH(F1552),BR:BR,0),1),MONTH(F1552)),YEAR(F1552),G1552),""))</f>
        <v/>
      </c>
      <c r="L1552" s="4"/>
      <c r="M1552" s="4"/>
      <c r="Q1552" s="5"/>
      <c r="AA1552" s="4"/>
      <c r="AU1552" s="7"/>
      <c r="BM1552" s="7"/>
      <c r="BN1552" s="75" t="str">
        <f t="shared" si="230"/>
        <v/>
      </c>
      <c r="BO1552" s="75" t="str">
        <f t="shared" si="231"/>
        <v/>
      </c>
      <c r="BT1552" s="5"/>
      <c r="BW1552" s="5"/>
      <c r="BX1552" s="5"/>
      <c r="BY1552" s="5"/>
      <c r="BZ1552" s="5"/>
      <c r="CA1552" s="5"/>
      <c r="CB1552" s="14"/>
      <c r="CC1552" s="25"/>
      <c r="DG1552" s="5" t="e">
        <f>IF(REPORTE!AH$2="si",IF(C1552=VALUE(REPORTE!C$22),IF(SUM(DG1553:DG$1993),CONCATENATE(INT(B1552),", "),INT(B1552)),""),IF(C1552=VALUE(REPORTE!C$21),IF(SUM(DG1553:DG$1993),CONCATENATE(INT(B1552),", "),INT(B1552)),""))</f>
        <v>#VALUE!</v>
      </c>
      <c r="DK1552" s="5"/>
      <c r="DL1552" s="5"/>
      <c r="DM1552" s="5"/>
      <c r="DN1552" s="5"/>
    </row>
    <row r="1553" spans="1:118" x14ac:dyDescent="0.25">
      <c r="A1553" s="4" t="str">
        <f t="shared" si="229"/>
        <v/>
      </c>
      <c r="B1553" s="3"/>
      <c r="D1553" s="1"/>
      <c r="H1553" s="5" t="str">
        <f>IF(F1553="","",IFERROR(CONCATENATE("PEUA",VLOOKUP(ESTADO,REPORTE!AV$2:AW$33,2,0),DIDTRITO_FORM,CADER_FORM,IFERROR(INDEX(BS:BS,MATCH(DAY(F1553),BR:BR,0),1),DAY(F1553)),IFERROR(INDEX(BS:BS,MATCH(MONTH(F1553),BR:BR,0),1),MONTH(F1553)),YEAR(F1553),G1553),""))</f>
        <v/>
      </c>
      <c r="L1553" s="4"/>
      <c r="M1553" s="4"/>
      <c r="Q1553" s="5"/>
      <c r="AA1553" s="4"/>
      <c r="AU1553" s="7"/>
      <c r="BM1553" s="7"/>
      <c r="BN1553" s="75" t="str">
        <f t="shared" si="230"/>
        <v/>
      </c>
      <c r="BO1553" s="75" t="str">
        <f t="shared" si="231"/>
        <v/>
      </c>
      <c r="BT1553" s="5"/>
      <c r="BW1553" s="5"/>
      <c r="BX1553" s="5"/>
      <c r="BY1553" s="5"/>
      <c r="BZ1553" s="5"/>
      <c r="CA1553" s="5"/>
      <c r="CB1553" s="14"/>
      <c r="CC1553" s="25"/>
      <c r="DG1553" s="5" t="e">
        <f>IF(REPORTE!AH$2="si",IF(C1553=VALUE(REPORTE!C$22),IF(SUM(DG1554:DG$1993),CONCATENATE(INT(B1553),", "),INT(B1553)),""),IF(C1553=VALUE(REPORTE!C$21),IF(SUM(DG1554:DG$1993),CONCATENATE(INT(B1553),", "),INT(B1553)),""))</f>
        <v>#VALUE!</v>
      </c>
      <c r="DK1553" s="5"/>
      <c r="DL1553" s="5"/>
      <c r="DM1553" s="5"/>
      <c r="DN1553" s="5"/>
    </row>
    <row r="1554" spans="1:118" x14ac:dyDescent="0.25">
      <c r="A1554" s="4" t="str">
        <f t="shared" si="229"/>
        <v/>
      </c>
      <c r="B1554" s="3"/>
      <c r="D1554" s="1"/>
      <c r="H1554" s="5" t="str">
        <f>IF(F1554="","",IFERROR(CONCATENATE("PEUA",VLOOKUP(ESTADO,REPORTE!AV$2:AW$33,2,0),DIDTRITO_FORM,CADER_FORM,IFERROR(INDEX(BS:BS,MATCH(DAY(F1554),BR:BR,0),1),DAY(F1554)),IFERROR(INDEX(BS:BS,MATCH(MONTH(F1554),BR:BR,0),1),MONTH(F1554)),YEAR(F1554),G1554),""))</f>
        <v/>
      </c>
      <c r="L1554" s="4"/>
      <c r="M1554" s="4"/>
      <c r="Q1554" s="5"/>
      <c r="AA1554" s="4"/>
      <c r="AU1554" s="7"/>
      <c r="BM1554" s="7"/>
      <c r="BN1554" s="75" t="str">
        <f t="shared" si="230"/>
        <v/>
      </c>
      <c r="BO1554" s="75" t="str">
        <f t="shared" si="231"/>
        <v/>
      </c>
      <c r="BT1554" s="5"/>
      <c r="BW1554" s="5"/>
      <c r="BX1554" s="5"/>
      <c r="BY1554" s="5"/>
      <c r="BZ1554" s="5"/>
      <c r="CA1554" s="5"/>
      <c r="CB1554" s="14"/>
      <c r="CC1554" s="25"/>
      <c r="DG1554" s="5" t="e">
        <f>IF(REPORTE!AH$2="si",IF(C1554=VALUE(REPORTE!C$22),IF(SUM(DG1555:DG$1993),CONCATENATE(INT(B1554),", "),INT(B1554)),""),IF(C1554=VALUE(REPORTE!C$21),IF(SUM(DG1555:DG$1993),CONCATENATE(INT(B1554),", "),INT(B1554)),""))</f>
        <v>#VALUE!</v>
      </c>
      <c r="DK1554" s="5"/>
      <c r="DL1554" s="5"/>
      <c r="DM1554" s="5"/>
      <c r="DN1554" s="5"/>
    </row>
    <row r="1555" spans="1:118" x14ac:dyDescent="0.25">
      <c r="A1555" s="4" t="str">
        <f t="shared" si="229"/>
        <v/>
      </c>
      <c r="B1555" s="3"/>
      <c r="D1555" s="1"/>
      <c r="H1555" s="5" t="str">
        <f>IF(F1555="","",IFERROR(CONCATENATE("PEUA",VLOOKUP(ESTADO,REPORTE!AV$2:AW$33,2,0),DIDTRITO_FORM,CADER_FORM,IFERROR(INDEX(BS:BS,MATCH(DAY(F1555),BR:BR,0),1),DAY(F1555)),IFERROR(INDEX(BS:BS,MATCH(MONTH(F1555),BR:BR,0),1),MONTH(F1555)),YEAR(F1555),G1555),""))</f>
        <v/>
      </c>
      <c r="L1555" s="4"/>
      <c r="M1555" s="4"/>
      <c r="Q1555" s="5"/>
      <c r="AA1555" s="4"/>
      <c r="AU1555" s="7"/>
      <c r="BM1555" s="7"/>
      <c r="BN1555" s="75" t="str">
        <f t="shared" si="230"/>
        <v/>
      </c>
      <c r="BO1555" s="75" t="str">
        <f t="shared" si="231"/>
        <v/>
      </c>
      <c r="BT1555" s="5"/>
      <c r="BW1555" s="5"/>
      <c r="BX1555" s="5"/>
      <c r="BY1555" s="5"/>
      <c r="BZ1555" s="5"/>
      <c r="CA1555" s="5"/>
      <c r="CB1555" s="14"/>
      <c r="CC1555" s="25"/>
      <c r="DG1555" s="5" t="e">
        <f>IF(REPORTE!AH$2="si",IF(C1555=VALUE(REPORTE!C$22),IF(SUM(DG1556:DG$1993),CONCATENATE(INT(B1555),", "),INT(B1555)),""),IF(C1555=VALUE(REPORTE!C$21),IF(SUM(DG1556:DG$1993),CONCATENATE(INT(B1555),", "),INT(B1555)),""))</f>
        <v>#VALUE!</v>
      </c>
      <c r="DH1555" s="5"/>
      <c r="DK1555" s="5"/>
      <c r="DL1555" s="5"/>
      <c r="DM1555" s="5"/>
      <c r="DN1555" s="5"/>
    </row>
    <row r="1556" spans="1:118" x14ac:dyDescent="0.25">
      <c r="A1556" s="4" t="str">
        <f t="shared" si="229"/>
        <v/>
      </c>
      <c r="B1556" s="3"/>
      <c r="D1556" s="1"/>
      <c r="H1556" s="5" t="str">
        <f>IF(F1556="","",IFERROR(CONCATENATE("PEUA",VLOOKUP(ESTADO,REPORTE!AV$2:AW$33,2,0),DIDTRITO_FORM,CADER_FORM,IFERROR(INDEX(BS:BS,MATCH(DAY(F1556),BR:BR,0),1),DAY(F1556)),IFERROR(INDEX(BS:BS,MATCH(MONTH(F1556),BR:BR,0),1),MONTH(F1556)),YEAR(F1556),G1556),""))</f>
        <v/>
      </c>
      <c r="L1556" s="4"/>
      <c r="M1556" s="4"/>
      <c r="Q1556" s="5"/>
      <c r="AA1556" s="4"/>
      <c r="AU1556" s="7"/>
      <c r="BM1556" s="7"/>
      <c r="BN1556" s="75" t="str">
        <f t="shared" si="230"/>
        <v/>
      </c>
      <c r="BO1556" s="75" t="str">
        <f t="shared" si="231"/>
        <v/>
      </c>
      <c r="BT1556" s="5"/>
      <c r="BW1556" s="5"/>
      <c r="BX1556" s="5"/>
      <c r="BY1556" s="5"/>
      <c r="BZ1556" s="5"/>
      <c r="CA1556" s="5"/>
      <c r="CB1556" s="14"/>
      <c r="CC1556" s="25"/>
      <c r="DG1556" s="5" t="e">
        <f>IF(REPORTE!AH$2="si",IF(C1556=VALUE(REPORTE!C$22),IF(SUM(DG1557:DG$1993),CONCATENATE(INT(B1556),", "),INT(B1556)),""),IF(C1556=VALUE(REPORTE!C$21),IF(SUM(DG1557:DG$1993),CONCATENATE(INT(B1556),", "),INT(B1556)),""))</f>
        <v>#VALUE!</v>
      </c>
      <c r="DH1556" s="5" t="e">
        <f>CONCATENATE(DG1556,DG1557,DG1558,DG1559,DG1560,DG1561,DG1562,DG1563,DG1564,DG1565,DG1566,DG1567,DG1568,DG1569,DG1570,DG1571,DG1572,DG1573,DG1574,DG1575,DG1576,DG1577,DG1578,DG1579,DG1580,DG1581,DG1582,DG1583,DG1584,DG1585,DG1586,DG1587,DG1588,DG1589,DG1590,DG1591,DG1592,DG1593,DG1594,DG1595,DG1596,DG1597)</f>
        <v>#VALUE!</v>
      </c>
      <c r="DK1556" s="5"/>
      <c r="DL1556" s="5"/>
      <c r="DM1556" s="5"/>
      <c r="DN1556" s="5"/>
    </row>
    <row r="1557" spans="1:118" x14ac:dyDescent="0.25">
      <c r="A1557" s="4" t="str">
        <f t="shared" si="229"/>
        <v/>
      </c>
      <c r="B1557" s="3"/>
      <c r="D1557" s="1"/>
      <c r="H1557" s="5" t="str">
        <f>IF(F1557="","",IFERROR(CONCATENATE("PEUA",VLOOKUP(ESTADO,REPORTE!AV$2:AW$33,2,0),DIDTRITO_FORM,CADER_FORM,IFERROR(INDEX(BS:BS,MATCH(DAY(F1557),BR:BR,0),1),DAY(F1557)),IFERROR(INDEX(BS:BS,MATCH(MONTH(F1557),BR:BR,0),1),MONTH(F1557)),YEAR(F1557),G1557),""))</f>
        <v/>
      </c>
      <c r="L1557" s="4"/>
      <c r="M1557" s="4"/>
      <c r="Q1557" s="5"/>
      <c r="AA1557" s="4"/>
      <c r="AU1557" s="7"/>
      <c r="BM1557" s="7"/>
      <c r="BN1557" s="75" t="str">
        <f t="shared" si="230"/>
        <v/>
      </c>
      <c r="BO1557" s="75" t="str">
        <f t="shared" si="231"/>
        <v/>
      </c>
      <c r="BT1557" s="5"/>
      <c r="BW1557" s="5"/>
      <c r="BX1557" s="5"/>
      <c r="BY1557" s="5"/>
      <c r="BZ1557" s="5"/>
      <c r="CA1557" s="5"/>
      <c r="CB1557" s="14"/>
      <c r="CC1557" s="25"/>
      <c r="DG1557" s="5" t="e">
        <f>IF(REPORTE!AH$2="si",IF(C1557=VALUE(REPORTE!C$22),IF(SUM(DG1558:DG$1993),CONCATENATE(INT(B1557),", "),INT(B1557)),""),IF(C1557=VALUE(REPORTE!C$21),IF(SUM(DG1558:DG$1993),CONCATENATE(INT(B1557),", "),INT(B1557)),""))</f>
        <v>#VALUE!</v>
      </c>
      <c r="DK1557" s="5"/>
      <c r="DL1557" s="5"/>
      <c r="DM1557" s="5"/>
      <c r="DN1557" s="5"/>
    </row>
    <row r="1558" spans="1:118" x14ac:dyDescent="0.25">
      <c r="A1558" s="4" t="str">
        <f t="shared" si="229"/>
        <v/>
      </c>
      <c r="B1558" s="3"/>
      <c r="D1558" s="1"/>
      <c r="H1558" s="5" t="str">
        <f>IF(F1558="","",IFERROR(CONCATENATE("PEUA",VLOOKUP(ESTADO,REPORTE!AV$2:AW$33,2,0),DIDTRITO_FORM,CADER_FORM,IFERROR(INDEX(BS:BS,MATCH(DAY(F1558),BR:BR,0),1),DAY(F1558)),IFERROR(INDEX(BS:BS,MATCH(MONTH(F1558),BR:BR,0),1),MONTH(F1558)),YEAR(F1558),G1558),""))</f>
        <v/>
      </c>
      <c r="L1558" s="4"/>
      <c r="M1558" s="4"/>
      <c r="Q1558" s="5"/>
      <c r="AA1558" s="4"/>
      <c r="AU1558" s="7"/>
      <c r="BM1558" s="7"/>
      <c r="BN1558" s="75" t="str">
        <f t="shared" si="230"/>
        <v/>
      </c>
      <c r="BO1558" s="75" t="str">
        <f t="shared" si="231"/>
        <v/>
      </c>
      <c r="BT1558" s="5"/>
      <c r="BW1558" s="5"/>
      <c r="BX1558" s="5"/>
      <c r="BY1558" s="5"/>
      <c r="BZ1558" s="5"/>
      <c r="CA1558" s="5"/>
      <c r="CB1558" s="14"/>
      <c r="CC1558" s="25"/>
      <c r="DG1558" s="5" t="e">
        <f>IF(REPORTE!AH$2="si",IF(C1558=VALUE(REPORTE!C$22),IF(SUM(DG1559:DG$1993),CONCATENATE(INT(B1558),", "),INT(B1558)),""),IF(C1558=VALUE(REPORTE!C$21),IF(SUM(DG1559:DG$1993),CONCATENATE(INT(B1558),", "),INT(B1558)),""))</f>
        <v>#VALUE!</v>
      </c>
      <c r="DK1558" s="5"/>
      <c r="DL1558" s="5"/>
      <c r="DM1558" s="5"/>
      <c r="DN1558" s="5"/>
    </row>
    <row r="1559" spans="1:118" x14ac:dyDescent="0.25">
      <c r="A1559" s="4" t="str">
        <f t="shared" si="229"/>
        <v/>
      </c>
      <c r="B1559" s="3"/>
      <c r="D1559" s="1"/>
      <c r="H1559" s="5" t="str">
        <f>IF(F1559="","",IFERROR(CONCATENATE("PEUA",VLOOKUP(ESTADO,REPORTE!AV$2:AW$33,2,0),DIDTRITO_FORM,CADER_FORM,IFERROR(INDEX(BS:BS,MATCH(DAY(F1559),BR:BR,0),1),DAY(F1559)),IFERROR(INDEX(BS:BS,MATCH(MONTH(F1559),BR:BR,0),1),MONTH(F1559)),YEAR(F1559),G1559),""))</f>
        <v/>
      </c>
      <c r="L1559" s="4"/>
      <c r="M1559" s="4"/>
      <c r="Q1559" s="5"/>
      <c r="AA1559" s="4"/>
      <c r="AU1559" s="7"/>
      <c r="BM1559" s="7"/>
      <c r="BN1559" s="75" t="str">
        <f t="shared" si="230"/>
        <v/>
      </c>
      <c r="BO1559" s="75" t="str">
        <f t="shared" si="231"/>
        <v/>
      </c>
      <c r="BT1559" s="5"/>
      <c r="BW1559" s="5"/>
      <c r="BX1559" s="5"/>
      <c r="BY1559" s="5"/>
      <c r="BZ1559" s="5"/>
      <c r="CA1559" s="5"/>
      <c r="CB1559" s="14"/>
      <c r="CC1559" s="25"/>
      <c r="DG1559" s="5" t="e">
        <f>IF(REPORTE!AH$2="si",IF(C1559=VALUE(REPORTE!C$22),IF(SUM(DG1560:DG$1993),CONCATENATE(INT(B1559),", "),INT(B1559)),""),IF(C1559=VALUE(REPORTE!C$21),IF(SUM(DG1560:DG$1993),CONCATENATE(INT(B1559),", "),INT(B1559)),""))</f>
        <v>#VALUE!</v>
      </c>
      <c r="DK1559" s="5"/>
      <c r="DL1559" s="5"/>
      <c r="DM1559" s="5"/>
      <c r="DN1559" s="5"/>
    </row>
    <row r="1560" spans="1:118" x14ac:dyDescent="0.25">
      <c r="A1560" s="4" t="str">
        <f t="shared" si="229"/>
        <v/>
      </c>
      <c r="B1560" s="3"/>
      <c r="D1560" s="1"/>
      <c r="H1560" s="5" t="str">
        <f>IF(F1560="","",IFERROR(CONCATENATE("PEUA",VLOOKUP(ESTADO,REPORTE!AV$2:AW$33,2,0),DIDTRITO_FORM,CADER_FORM,IFERROR(INDEX(BS:BS,MATCH(DAY(F1560),BR:BR,0),1),DAY(F1560)),IFERROR(INDEX(BS:BS,MATCH(MONTH(F1560),BR:BR,0),1),MONTH(F1560)),YEAR(F1560),G1560),""))</f>
        <v/>
      </c>
      <c r="L1560" s="4"/>
      <c r="M1560" s="4"/>
      <c r="Q1560" s="5"/>
      <c r="AA1560" s="4"/>
      <c r="AU1560" s="7"/>
      <c r="BM1560" s="7"/>
      <c r="BN1560" s="75" t="str">
        <f t="shared" si="230"/>
        <v/>
      </c>
      <c r="BO1560" s="75" t="str">
        <f t="shared" si="231"/>
        <v/>
      </c>
      <c r="BT1560" s="5"/>
      <c r="BW1560" s="5"/>
      <c r="BX1560" s="5"/>
      <c r="BY1560" s="5"/>
      <c r="BZ1560" s="5"/>
      <c r="CA1560" s="5"/>
      <c r="CB1560" s="14"/>
      <c r="CC1560" s="25"/>
      <c r="DG1560" s="5" t="e">
        <f>IF(REPORTE!AH$2="si",IF(C1560=VALUE(REPORTE!C$22),IF(SUM(DG1561:DG$1993),CONCATENATE(INT(B1560),", "),INT(B1560)),""),IF(C1560=VALUE(REPORTE!C$21),IF(SUM(DG1561:DG$1993),CONCATENATE(INT(B1560),", "),INT(B1560)),""))</f>
        <v>#VALUE!</v>
      </c>
      <c r="DK1560" s="5"/>
      <c r="DL1560" s="5"/>
      <c r="DM1560" s="5"/>
      <c r="DN1560" s="5"/>
    </row>
    <row r="1561" spans="1:118" x14ac:dyDescent="0.25">
      <c r="A1561" s="4" t="str">
        <f t="shared" si="229"/>
        <v/>
      </c>
      <c r="B1561" s="3"/>
      <c r="D1561" s="1"/>
      <c r="H1561" s="5" t="str">
        <f>IF(F1561="","",IFERROR(CONCATENATE("PEUA",VLOOKUP(ESTADO,REPORTE!AV$2:AW$33,2,0),DIDTRITO_FORM,CADER_FORM,IFERROR(INDEX(BS:BS,MATCH(DAY(F1561),BR:BR,0),1),DAY(F1561)),IFERROR(INDEX(BS:BS,MATCH(MONTH(F1561),BR:BR,0),1),MONTH(F1561)),YEAR(F1561),G1561),""))</f>
        <v/>
      </c>
      <c r="L1561" s="4"/>
      <c r="M1561" s="4"/>
      <c r="Q1561" s="5"/>
      <c r="AA1561" s="4"/>
      <c r="AU1561" s="7"/>
      <c r="BM1561" s="7"/>
      <c r="BN1561" s="75" t="str">
        <f t="shared" si="230"/>
        <v/>
      </c>
      <c r="BO1561" s="75" t="str">
        <f t="shared" si="231"/>
        <v/>
      </c>
      <c r="BT1561" s="5"/>
      <c r="BW1561" s="5"/>
      <c r="BX1561" s="5"/>
      <c r="BY1561" s="5"/>
      <c r="BZ1561" s="5"/>
      <c r="CA1561" s="5"/>
      <c r="CB1561" s="14"/>
      <c r="CC1561" s="25"/>
      <c r="DG1561" s="5" t="e">
        <f>IF(REPORTE!AH$2="si",IF(C1561=VALUE(REPORTE!C$22),IF(SUM(DG1562:DG$1993),CONCATENATE(INT(B1561),", "),INT(B1561)),""),IF(C1561=VALUE(REPORTE!C$21),IF(SUM(DG1562:DG$1993),CONCATENATE(INT(B1561),", "),INT(B1561)),""))</f>
        <v>#VALUE!</v>
      </c>
      <c r="DK1561" s="5"/>
      <c r="DL1561" s="5"/>
      <c r="DM1561" s="5"/>
      <c r="DN1561" s="5"/>
    </row>
    <row r="1562" spans="1:118" x14ac:dyDescent="0.25">
      <c r="A1562" s="4" t="str">
        <f t="shared" si="229"/>
        <v/>
      </c>
      <c r="B1562" s="3"/>
      <c r="D1562" s="1"/>
      <c r="H1562" s="5" t="str">
        <f>IF(F1562="","",IFERROR(CONCATENATE("PEUA",VLOOKUP(ESTADO,REPORTE!AV$2:AW$33,2,0),DIDTRITO_FORM,CADER_FORM,IFERROR(INDEX(BS:BS,MATCH(DAY(F1562),BR:BR,0),1),DAY(F1562)),IFERROR(INDEX(BS:BS,MATCH(MONTH(F1562),BR:BR,0),1),MONTH(F1562)),YEAR(F1562),G1562),""))</f>
        <v/>
      </c>
      <c r="L1562" s="4"/>
      <c r="M1562" s="4"/>
      <c r="Q1562" s="5"/>
      <c r="AA1562" s="4"/>
      <c r="AU1562" s="7"/>
      <c r="BM1562" s="7"/>
      <c r="BN1562" s="75" t="str">
        <f t="shared" si="230"/>
        <v/>
      </c>
      <c r="BO1562" s="75" t="str">
        <f t="shared" si="231"/>
        <v/>
      </c>
      <c r="BT1562" s="5"/>
      <c r="BW1562" s="5"/>
      <c r="BX1562" s="5"/>
      <c r="BY1562" s="5"/>
      <c r="BZ1562" s="5"/>
      <c r="CA1562" s="5"/>
      <c r="CB1562" s="14"/>
      <c r="CC1562" s="25"/>
      <c r="DG1562" s="5" t="e">
        <f>IF(REPORTE!AH$2="si",IF(C1562=VALUE(REPORTE!C$22),IF(SUM(DG1563:DG$1993),CONCATENATE(INT(B1562),", "),INT(B1562)),""),IF(C1562=VALUE(REPORTE!C$21),IF(SUM(DG1563:DG$1993),CONCATENATE(INT(B1562),", "),INT(B1562)),""))</f>
        <v>#VALUE!</v>
      </c>
      <c r="DK1562" s="5"/>
      <c r="DL1562" s="5"/>
      <c r="DM1562" s="5"/>
      <c r="DN1562" s="5"/>
    </row>
    <row r="1563" spans="1:118" x14ac:dyDescent="0.25">
      <c r="A1563" s="4" t="str">
        <f t="shared" si="229"/>
        <v/>
      </c>
      <c r="B1563" s="3"/>
      <c r="D1563" s="1"/>
      <c r="H1563" s="5" t="str">
        <f>IF(F1563="","",IFERROR(CONCATENATE("PEUA",VLOOKUP(ESTADO,REPORTE!AV$2:AW$33,2,0),DIDTRITO_FORM,CADER_FORM,IFERROR(INDEX(BS:BS,MATCH(DAY(F1563),BR:BR,0),1),DAY(F1563)),IFERROR(INDEX(BS:BS,MATCH(MONTH(F1563),BR:BR,0),1),MONTH(F1563)),YEAR(F1563),G1563),""))</f>
        <v/>
      </c>
      <c r="L1563" s="4"/>
      <c r="M1563" s="4"/>
      <c r="Q1563" s="5"/>
      <c r="AA1563" s="4"/>
      <c r="AU1563" s="7"/>
      <c r="BM1563" s="7"/>
      <c r="BN1563" s="75" t="str">
        <f t="shared" si="230"/>
        <v/>
      </c>
      <c r="BO1563" s="75" t="str">
        <f t="shared" si="231"/>
        <v/>
      </c>
      <c r="BT1563" s="5"/>
      <c r="BW1563" s="5"/>
      <c r="BX1563" s="5"/>
      <c r="BY1563" s="5"/>
      <c r="BZ1563" s="5"/>
      <c r="CA1563" s="5"/>
      <c r="CB1563" s="14"/>
      <c r="CC1563" s="25"/>
      <c r="DG1563" s="5" t="e">
        <f>IF(REPORTE!AH$2="si",IF(C1563=VALUE(REPORTE!C$22),IF(SUM(DG1564:DG$1993),CONCATENATE(INT(B1563),", "),INT(B1563)),""),IF(C1563=VALUE(REPORTE!C$21),IF(SUM(DG1564:DG$1993),CONCATENATE(INT(B1563),", "),INT(B1563)),""))</f>
        <v>#VALUE!</v>
      </c>
      <c r="DK1563" s="5"/>
      <c r="DL1563" s="5"/>
      <c r="DM1563" s="5"/>
      <c r="DN1563" s="5"/>
    </row>
    <row r="1564" spans="1:118" x14ac:dyDescent="0.25">
      <c r="A1564" s="4" t="str">
        <f t="shared" si="229"/>
        <v/>
      </c>
      <c r="B1564" s="3"/>
      <c r="D1564" s="1"/>
      <c r="H1564" s="5" t="str">
        <f>IF(F1564="","",IFERROR(CONCATENATE("PEUA",VLOOKUP(ESTADO,REPORTE!AV$2:AW$33,2,0),DIDTRITO_FORM,CADER_FORM,IFERROR(INDEX(BS:BS,MATCH(DAY(F1564),BR:BR,0),1),DAY(F1564)),IFERROR(INDEX(BS:BS,MATCH(MONTH(F1564),BR:BR,0),1),MONTH(F1564)),YEAR(F1564),G1564),""))</f>
        <v/>
      </c>
      <c r="L1564" s="4"/>
      <c r="M1564" s="4"/>
      <c r="Q1564" s="5"/>
      <c r="AA1564" s="4"/>
      <c r="AU1564" s="7"/>
      <c r="BM1564" s="7"/>
      <c r="BN1564" s="75" t="str">
        <f t="shared" si="230"/>
        <v/>
      </c>
      <c r="BO1564" s="75" t="str">
        <f t="shared" si="231"/>
        <v/>
      </c>
      <c r="BT1564" s="5"/>
      <c r="BW1564" s="5"/>
      <c r="BX1564" s="5"/>
      <c r="BY1564" s="5"/>
      <c r="BZ1564" s="5"/>
      <c r="CA1564" s="5"/>
      <c r="CB1564" s="14"/>
      <c r="CC1564" s="25"/>
      <c r="DG1564" s="5" t="e">
        <f>IF(REPORTE!AH$2="si",IF(C1564=VALUE(REPORTE!C$22),IF(SUM(DG1565:DG$1993),CONCATENATE(INT(B1564),", "),INT(B1564)),""),IF(C1564=VALUE(REPORTE!C$21),IF(SUM(DG1565:DG$1993),CONCATENATE(INT(B1564),", "),INT(B1564)),""))</f>
        <v>#VALUE!</v>
      </c>
      <c r="DK1564" s="5"/>
      <c r="DL1564" s="5"/>
      <c r="DM1564" s="5"/>
      <c r="DN1564" s="5"/>
    </row>
    <row r="1565" spans="1:118" x14ac:dyDescent="0.25">
      <c r="A1565" s="4" t="str">
        <f t="shared" si="229"/>
        <v/>
      </c>
      <c r="B1565" s="3"/>
      <c r="D1565" s="1"/>
      <c r="H1565" s="5" t="str">
        <f>IF(F1565="","",IFERROR(CONCATENATE("PEUA",VLOOKUP(ESTADO,REPORTE!AV$2:AW$33,2,0),DIDTRITO_FORM,CADER_FORM,IFERROR(INDEX(BS:BS,MATCH(DAY(F1565),BR:BR,0),1),DAY(F1565)),IFERROR(INDEX(BS:BS,MATCH(MONTH(F1565),BR:BR,0),1),MONTH(F1565)),YEAR(F1565),G1565),""))</f>
        <v/>
      </c>
      <c r="L1565" s="4"/>
      <c r="M1565" s="4"/>
      <c r="Q1565" s="5"/>
      <c r="AA1565" s="4"/>
      <c r="AU1565" s="7"/>
      <c r="BM1565" s="7"/>
      <c r="BN1565" s="75" t="str">
        <f t="shared" si="230"/>
        <v/>
      </c>
      <c r="BO1565" s="75" t="str">
        <f t="shared" si="231"/>
        <v/>
      </c>
      <c r="BT1565" s="5"/>
      <c r="BW1565" s="5"/>
      <c r="BX1565" s="5"/>
      <c r="BY1565" s="5"/>
      <c r="BZ1565" s="5"/>
      <c r="CA1565" s="5"/>
      <c r="CB1565" s="14"/>
      <c r="CC1565" s="25"/>
      <c r="DG1565" s="5" t="e">
        <f>IF(REPORTE!AH$2="si",IF(C1565=VALUE(REPORTE!C$22),IF(SUM(DG1566:DG$1993),CONCATENATE(INT(B1565),", "),INT(B1565)),""),IF(C1565=VALUE(REPORTE!C$21),IF(SUM(DG1566:DG$1993),CONCATENATE(INT(B1565),", "),INT(B1565)),""))</f>
        <v>#VALUE!</v>
      </c>
      <c r="DK1565" s="5"/>
      <c r="DL1565" s="5"/>
      <c r="DM1565" s="5"/>
      <c r="DN1565" s="5"/>
    </row>
    <row r="1566" spans="1:118" x14ac:dyDescent="0.25">
      <c r="A1566" s="4" t="str">
        <f t="shared" si="229"/>
        <v/>
      </c>
      <c r="B1566" s="3"/>
      <c r="D1566" s="1"/>
      <c r="H1566" s="5" t="str">
        <f>IF(F1566="","",IFERROR(CONCATENATE("PEUA",VLOOKUP(ESTADO,REPORTE!AV$2:AW$33,2,0),DIDTRITO_FORM,CADER_FORM,IFERROR(INDEX(BS:BS,MATCH(DAY(F1566),BR:BR,0),1),DAY(F1566)),IFERROR(INDEX(BS:BS,MATCH(MONTH(F1566),BR:BR,0),1),MONTH(F1566)),YEAR(F1566),G1566),""))</f>
        <v/>
      </c>
      <c r="L1566" s="4"/>
      <c r="M1566" s="4"/>
      <c r="Q1566" s="5"/>
      <c r="AA1566" s="4"/>
      <c r="AU1566" s="7"/>
      <c r="BM1566" s="7"/>
      <c r="BN1566" s="75" t="str">
        <f t="shared" si="230"/>
        <v/>
      </c>
      <c r="BO1566" s="75" t="str">
        <f t="shared" si="231"/>
        <v/>
      </c>
      <c r="BT1566" s="5"/>
      <c r="BW1566" s="5"/>
      <c r="BX1566" s="5"/>
      <c r="BY1566" s="5"/>
      <c r="BZ1566" s="5"/>
      <c r="CA1566" s="5"/>
      <c r="CB1566" s="14"/>
      <c r="CC1566" s="25"/>
      <c r="DG1566" s="5" t="e">
        <f>IF(REPORTE!AH$2="si",IF(C1566=VALUE(REPORTE!C$22),IF(SUM(DG1567:DG$1993),CONCATENATE(INT(B1566),", "),INT(B1566)),""),IF(C1566=VALUE(REPORTE!C$21),IF(SUM(DG1567:DG$1993),CONCATENATE(INT(B1566),", "),INT(B1566)),""))</f>
        <v>#VALUE!</v>
      </c>
      <c r="DK1566" s="5"/>
      <c r="DL1566" s="5"/>
      <c r="DM1566" s="5"/>
      <c r="DN1566" s="5"/>
    </row>
    <row r="1567" spans="1:118" x14ac:dyDescent="0.25">
      <c r="A1567" s="4" t="str">
        <f t="shared" si="229"/>
        <v/>
      </c>
      <c r="B1567" s="3"/>
      <c r="D1567" s="1"/>
      <c r="H1567" s="5" t="str">
        <f>IF(F1567="","",IFERROR(CONCATENATE("PEUA",VLOOKUP(ESTADO,REPORTE!AV$2:AW$33,2,0),DIDTRITO_FORM,CADER_FORM,IFERROR(INDEX(BS:BS,MATCH(DAY(F1567),BR:BR,0),1),DAY(F1567)),IFERROR(INDEX(BS:BS,MATCH(MONTH(F1567),BR:BR,0),1),MONTH(F1567)),YEAR(F1567),G1567),""))</f>
        <v/>
      </c>
      <c r="L1567" s="4"/>
      <c r="M1567" s="4"/>
      <c r="Q1567" s="5"/>
      <c r="AA1567" s="4"/>
      <c r="AU1567" s="7"/>
      <c r="BM1567" s="7"/>
      <c r="BN1567" s="75" t="str">
        <f t="shared" si="230"/>
        <v/>
      </c>
      <c r="BO1567" s="75" t="str">
        <f t="shared" si="231"/>
        <v/>
      </c>
      <c r="BT1567" s="5"/>
      <c r="BW1567" s="5"/>
      <c r="BX1567" s="5"/>
      <c r="BY1567" s="5"/>
      <c r="BZ1567" s="5"/>
      <c r="CA1567" s="5"/>
      <c r="CB1567" s="14"/>
      <c r="CC1567" s="25"/>
      <c r="DG1567" s="5" t="e">
        <f>IF(REPORTE!AH$2="si",IF(C1567=VALUE(REPORTE!C$22),IF(SUM(DG1568:DG$1993),CONCATENATE(INT(B1567),", "),INT(B1567)),""),IF(C1567=VALUE(REPORTE!C$21),IF(SUM(DG1568:DG$1993),CONCATENATE(INT(B1567),", "),INT(B1567)),""))</f>
        <v>#VALUE!</v>
      </c>
      <c r="DK1567" s="5"/>
      <c r="DL1567" s="5"/>
      <c r="DM1567" s="5"/>
      <c r="DN1567" s="5"/>
    </row>
    <row r="1568" spans="1:118" x14ac:dyDescent="0.25">
      <c r="A1568" s="4" t="str">
        <f t="shared" si="229"/>
        <v/>
      </c>
      <c r="B1568" s="3"/>
      <c r="D1568" s="1"/>
      <c r="H1568" s="5" t="str">
        <f>IF(F1568="","",IFERROR(CONCATENATE("PEUA",VLOOKUP(ESTADO,REPORTE!AV$2:AW$33,2,0),DIDTRITO_FORM,CADER_FORM,IFERROR(INDEX(BS:BS,MATCH(DAY(F1568),BR:BR,0),1),DAY(F1568)),IFERROR(INDEX(BS:BS,MATCH(MONTH(F1568),BR:BR,0),1),MONTH(F1568)),YEAR(F1568),G1568),""))</f>
        <v/>
      </c>
      <c r="L1568" s="4"/>
      <c r="M1568" s="4"/>
      <c r="Q1568" s="5"/>
      <c r="AA1568" s="4"/>
      <c r="AU1568" s="7"/>
      <c r="BM1568" s="7"/>
      <c r="BN1568" s="75" t="str">
        <f t="shared" si="230"/>
        <v/>
      </c>
      <c r="BO1568" s="75" t="str">
        <f t="shared" si="231"/>
        <v/>
      </c>
      <c r="BT1568" s="5"/>
      <c r="BW1568" s="5"/>
      <c r="BX1568" s="5"/>
      <c r="BY1568" s="5"/>
      <c r="BZ1568" s="5"/>
      <c r="CA1568" s="5"/>
      <c r="CB1568" s="14"/>
      <c r="CC1568" s="25"/>
      <c r="DG1568" s="5" t="e">
        <f>IF(REPORTE!AH$2="si",IF(C1568=VALUE(REPORTE!C$22),IF(SUM(DG1569:DG$1993),CONCATENATE(INT(B1568),", "),INT(B1568)),""),IF(C1568=VALUE(REPORTE!C$21),IF(SUM(DG1569:DG$1993),CONCATENATE(INT(B1568),", "),INT(B1568)),""))</f>
        <v>#VALUE!</v>
      </c>
      <c r="DK1568" s="5"/>
      <c r="DL1568" s="5"/>
      <c r="DM1568" s="5"/>
      <c r="DN1568" s="5"/>
    </row>
    <row r="1569" spans="1:118" x14ac:dyDescent="0.25">
      <c r="A1569" s="4" t="str">
        <f t="shared" si="229"/>
        <v/>
      </c>
      <c r="B1569" s="3"/>
      <c r="D1569" s="1"/>
      <c r="H1569" s="5" t="str">
        <f>IF(F1569="","",IFERROR(CONCATENATE("PEUA",VLOOKUP(ESTADO,REPORTE!AV$2:AW$33,2,0),DIDTRITO_FORM,CADER_FORM,IFERROR(INDEX(BS:BS,MATCH(DAY(F1569),BR:BR,0),1),DAY(F1569)),IFERROR(INDEX(BS:BS,MATCH(MONTH(F1569),BR:BR,0),1),MONTH(F1569)),YEAR(F1569),G1569),""))</f>
        <v/>
      </c>
      <c r="L1569" s="4"/>
      <c r="M1569" s="4"/>
      <c r="Q1569" s="5"/>
      <c r="AA1569" s="4"/>
      <c r="AU1569" s="7"/>
      <c r="BM1569" s="7"/>
      <c r="BN1569" s="75" t="str">
        <f t="shared" si="230"/>
        <v/>
      </c>
      <c r="BO1569" s="75" t="str">
        <f t="shared" si="231"/>
        <v/>
      </c>
      <c r="BT1569" s="5"/>
      <c r="BW1569" s="5"/>
      <c r="BX1569" s="5"/>
      <c r="BY1569" s="5"/>
      <c r="BZ1569" s="5"/>
      <c r="CA1569" s="5"/>
      <c r="CB1569" s="14"/>
      <c r="CC1569" s="25"/>
      <c r="DG1569" s="5" t="e">
        <f>IF(REPORTE!AH$2="si",IF(C1569=VALUE(REPORTE!C$22),IF(SUM(DG1570:DG$1993),CONCATENATE(INT(B1569),", "),INT(B1569)),""),IF(C1569=VALUE(REPORTE!C$21),IF(SUM(DG1570:DG$1993),CONCATENATE(INT(B1569),", "),INT(B1569)),""))</f>
        <v>#VALUE!</v>
      </c>
      <c r="DK1569" s="5"/>
      <c r="DL1569" s="5"/>
      <c r="DM1569" s="5"/>
      <c r="DN1569" s="5"/>
    </row>
    <row r="1570" spans="1:118" x14ac:dyDescent="0.25">
      <c r="A1570" s="4" t="str">
        <f t="shared" si="229"/>
        <v/>
      </c>
      <c r="B1570" s="3"/>
      <c r="D1570" s="1"/>
      <c r="H1570" s="5" t="str">
        <f>IF(F1570="","",IFERROR(CONCATENATE("PEUA",VLOOKUP(ESTADO,REPORTE!AV$2:AW$33,2,0),DIDTRITO_FORM,CADER_FORM,IFERROR(INDEX(BS:BS,MATCH(DAY(F1570),BR:BR,0),1),DAY(F1570)),IFERROR(INDEX(BS:BS,MATCH(MONTH(F1570),BR:BR,0),1),MONTH(F1570)),YEAR(F1570),G1570),""))</f>
        <v/>
      </c>
      <c r="L1570" s="4"/>
      <c r="M1570" s="4"/>
      <c r="Q1570" s="5"/>
      <c r="AA1570" s="4"/>
      <c r="AU1570" s="7"/>
      <c r="BM1570" s="7"/>
      <c r="BN1570" s="75" t="str">
        <f t="shared" si="230"/>
        <v/>
      </c>
      <c r="BO1570" s="75" t="str">
        <f t="shared" si="231"/>
        <v/>
      </c>
      <c r="BT1570" s="5"/>
      <c r="BW1570" s="5"/>
      <c r="BX1570" s="5"/>
      <c r="BY1570" s="5"/>
      <c r="BZ1570" s="5"/>
      <c r="CA1570" s="5"/>
      <c r="CB1570" s="14"/>
      <c r="CC1570" s="25"/>
      <c r="DG1570" s="5" t="e">
        <f>IF(REPORTE!AH$2="si",IF(C1570=VALUE(REPORTE!C$22),IF(SUM(DG1571:DG$1993),CONCATENATE(INT(B1570),", "),INT(B1570)),""),IF(C1570=VALUE(REPORTE!C$21),IF(SUM(DG1571:DG$1993),CONCATENATE(INT(B1570),", "),INT(B1570)),""))</f>
        <v>#VALUE!</v>
      </c>
      <c r="DK1570" s="5"/>
      <c r="DL1570" s="5"/>
      <c r="DM1570" s="5"/>
      <c r="DN1570" s="5"/>
    </row>
    <row r="1571" spans="1:118" x14ac:dyDescent="0.25">
      <c r="A1571" s="4" t="str">
        <f t="shared" si="229"/>
        <v/>
      </c>
      <c r="B1571" s="3"/>
      <c r="D1571" s="1"/>
      <c r="H1571" s="5" t="str">
        <f>IF(F1571="","",IFERROR(CONCATENATE("PEUA",VLOOKUP(ESTADO,REPORTE!AV$2:AW$33,2,0),DIDTRITO_FORM,CADER_FORM,IFERROR(INDEX(BS:BS,MATCH(DAY(F1571),BR:BR,0),1),DAY(F1571)),IFERROR(INDEX(BS:BS,MATCH(MONTH(F1571),BR:BR,0),1),MONTH(F1571)),YEAR(F1571),G1571),""))</f>
        <v/>
      </c>
      <c r="L1571" s="4"/>
      <c r="M1571" s="4"/>
      <c r="Q1571" s="5"/>
      <c r="AA1571" s="4"/>
      <c r="AU1571" s="7"/>
      <c r="BM1571" s="7"/>
      <c r="BN1571" s="75" t="str">
        <f t="shared" si="230"/>
        <v/>
      </c>
      <c r="BO1571" s="75" t="str">
        <f t="shared" si="231"/>
        <v/>
      </c>
      <c r="BT1571" s="5"/>
      <c r="BW1571" s="5"/>
      <c r="BX1571" s="5"/>
      <c r="BY1571" s="5"/>
      <c r="BZ1571" s="5"/>
      <c r="CA1571" s="5"/>
      <c r="CB1571" s="14"/>
      <c r="CC1571" s="25"/>
      <c r="DG1571" s="5" t="e">
        <f>IF(REPORTE!AH$2="si",IF(C1571=VALUE(REPORTE!C$22),IF(SUM(DG1572:DG$1993),CONCATENATE(INT(B1571),", "),INT(B1571)),""),IF(C1571=VALUE(REPORTE!C$21),IF(SUM(DG1572:DG$1993),CONCATENATE(INT(B1571),", "),INT(B1571)),""))</f>
        <v>#VALUE!</v>
      </c>
      <c r="DK1571" s="5"/>
      <c r="DL1571" s="5"/>
      <c r="DM1571" s="5"/>
      <c r="DN1571" s="5"/>
    </row>
    <row r="1572" spans="1:118" x14ac:dyDescent="0.25">
      <c r="A1572" s="4" t="str">
        <f t="shared" si="229"/>
        <v/>
      </c>
      <c r="B1572" s="3"/>
      <c r="D1572" s="1"/>
      <c r="H1572" s="5" t="str">
        <f>IF(F1572="","",IFERROR(CONCATENATE("PEUA",VLOOKUP(ESTADO,REPORTE!AV$2:AW$33,2,0),DIDTRITO_FORM,CADER_FORM,IFERROR(INDEX(BS:BS,MATCH(DAY(F1572),BR:BR,0),1),DAY(F1572)),IFERROR(INDEX(BS:BS,MATCH(MONTH(F1572),BR:BR,0),1),MONTH(F1572)),YEAR(F1572),G1572),""))</f>
        <v/>
      </c>
      <c r="L1572" s="4"/>
      <c r="M1572" s="4"/>
      <c r="Q1572" s="5"/>
      <c r="AA1572" s="4"/>
      <c r="AU1572" s="7"/>
      <c r="BM1572" s="7"/>
      <c r="BN1572" s="75" t="str">
        <f t="shared" si="230"/>
        <v/>
      </c>
      <c r="BO1572" s="75" t="str">
        <f t="shared" si="231"/>
        <v/>
      </c>
      <c r="BT1572" s="5"/>
      <c r="BW1572" s="5"/>
      <c r="BX1572" s="5"/>
      <c r="BY1572" s="5"/>
      <c r="BZ1572" s="5"/>
      <c r="CA1572" s="5"/>
      <c r="CB1572" s="14"/>
      <c r="CC1572" s="25"/>
      <c r="DG1572" s="5" t="e">
        <f>IF(REPORTE!AH$2="si",IF(C1572=VALUE(REPORTE!C$22),IF(SUM(DG1573:DG$1993),CONCATENATE(INT(B1572),", "),INT(B1572)),""),IF(C1572=VALUE(REPORTE!C$21),IF(SUM(DG1573:DG$1993),CONCATENATE(INT(B1572),", "),INT(B1572)),""))</f>
        <v>#VALUE!</v>
      </c>
      <c r="DK1572" s="5"/>
      <c r="DL1572" s="5"/>
      <c r="DM1572" s="5"/>
      <c r="DN1572" s="5"/>
    </row>
    <row r="1573" spans="1:118" x14ac:dyDescent="0.25">
      <c r="A1573" s="4" t="str">
        <f t="shared" si="229"/>
        <v/>
      </c>
      <c r="B1573" s="3"/>
      <c r="D1573" s="1"/>
      <c r="H1573" s="5" t="str">
        <f>IF(F1573="","",IFERROR(CONCATENATE("PEUA",VLOOKUP(ESTADO,REPORTE!AV$2:AW$33,2,0),DIDTRITO_FORM,CADER_FORM,IFERROR(INDEX(BS:BS,MATCH(DAY(F1573),BR:BR,0),1),DAY(F1573)),IFERROR(INDEX(BS:BS,MATCH(MONTH(F1573),BR:BR,0),1),MONTH(F1573)),YEAR(F1573),G1573),""))</f>
        <v/>
      </c>
      <c r="L1573" s="4"/>
      <c r="M1573" s="4"/>
      <c r="Q1573" s="5"/>
      <c r="AA1573" s="4"/>
      <c r="AU1573" s="7"/>
      <c r="BM1573" s="7"/>
      <c r="BN1573" s="75" t="str">
        <f t="shared" si="230"/>
        <v/>
      </c>
      <c r="BO1573" s="75" t="str">
        <f t="shared" si="231"/>
        <v/>
      </c>
      <c r="BT1573" s="5"/>
      <c r="BW1573" s="5"/>
      <c r="BX1573" s="5"/>
      <c r="BY1573" s="5"/>
      <c r="BZ1573" s="5"/>
      <c r="CA1573" s="5"/>
      <c r="CB1573" s="14"/>
      <c r="CC1573" s="25"/>
      <c r="DG1573" s="5" t="e">
        <f>IF(REPORTE!AH$2="si",IF(C1573=VALUE(REPORTE!C$22),IF(SUM(DG1574:DG$1993),CONCATENATE(INT(B1573),", "),INT(B1573)),""),IF(C1573=VALUE(REPORTE!C$21),IF(SUM(DG1574:DG$1993),CONCATENATE(INT(B1573),", "),INT(B1573)),""))</f>
        <v>#VALUE!</v>
      </c>
      <c r="DK1573" s="5"/>
      <c r="DL1573" s="5"/>
      <c r="DM1573" s="5"/>
      <c r="DN1573" s="5"/>
    </row>
    <row r="1574" spans="1:118" x14ac:dyDescent="0.25">
      <c r="A1574" s="4" t="str">
        <f t="shared" si="229"/>
        <v/>
      </c>
      <c r="B1574" s="3"/>
      <c r="D1574" s="1"/>
      <c r="H1574" s="5" t="str">
        <f>IF(F1574="","",IFERROR(CONCATENATE("PEUA",VLOOKUP(ESTADO,REPORTE!AV$2:AW$33,2,0),DIDTRITO_FORM,CADER_FORM,IFERROR(INDEX(BS:BS,MATCH(DAY(F1574),BR:BR,0),1),DAY(F1574)),IFERROR(INDEX(BS:BS,MATCH(MONTH(F1574),BR:BR,0),1),MONTH(F1574)),YEAR(F1574),G1574),""))</f>
        <v/>
      </c>
      <c r="L1574" s="4"/>
      <c r="M1574" s="4"/>
      <c r="Q1574" s="5"/>
      <c r="AA1574" s="4"/>
      <c r="AU1574" s="7"/>
      <c r="BM1574" s="7"/>
      <c r="BN1574" s="75" t="str">
        <f t="shared" si="230"/>
        <v/>
      </c>
      <c r="BO1574" s="75" t="str">
        <f t="shared" si="231"/>
        <v/>
      </c>
      <c r="BT1574" s="5"/>
      <c r="BW1574" s="5"/>
      <c r="BX1574" s="5"/>
      <c r="BY1574" s="5"/>
      <c r="BZ1574" s="5"/>
      <c r="CA1574" s="5"/>
      <c r="CB1574" s="14"/>
      <c r="CC1574" s="25"/>
      <c r="DG1574" s="5" t="e">
        <f>IF(REPORTE!AH$2="si",IF(C1574=VALUE(REPORTE!C$22),IF(SUM(DG1575:DG$1993),CONCATENATE(INT(B1574),", "),INT(B1574)),""),IF(C1574=VALUE(REPORTE!C$21),IF(SUM(DG1575:DG$1993),CONCATENATE(INT(B1574),", "),INT(B1574)),""))</f>
        <v>#VALUE!</v>
      </c>
      <c r="DK1574" s="5"/>
      <c r="DL1574" s="5"/>
      <c r="DM1574" s="5"/>
      <c r="DN1574" s="5"/>
    </row>
    <row r="1575" spans="1:118" x14ac:dyDescent="0.25">
      <c r="A1575" s="4" t="str">
        <f t="shared" si="229"/>
        <v/>
      </c>
      <c r="B1575" s="3"/>
      <c r="D1575" s="1"/>
      <c r="H1575" s="5" t="str">
        <f>IF(F1575="","",IFERROR(CONCATENATE("PEUA",VLOOKUP(ESTADO,REPORTE!AV$2:AW$33,2,0),DIDTRITO_FORM,CADER_FORM,IFERROR(INDEX(BS:BS,MATCH(DAY(F1575),BR:BR,0),1),DAY(F1575)),IFERROR(INDEX(BS:BS,MATCH(MONTH(F1575),BR:BR,0),1),MONTH(F1575)),YEAR(F1575),G1575),""))</f>
        <v/>
      </c>
      <c r="L1575" s="4"/>
      <c r="M1575" s="4"/>
      <c r="Q1575" s="5"/>
      <c r="AA1575" s="4"/>
      <c r="AU1575" s="7"/>
      <c r="BM1575" s="7"/>
      <c r="BN1575" s="75" t="str">
        <f t="shared" si="230"/>
        <v/>
      </c>
      <c r="BO1575" s="75" t="str">
        <f t="shared" si="231"/>
        <v/>
      </c>
      <c r="BT1575" s="5"/>
      <c r="BW1575" s="5"/>
      <c r="BX1575" s="5"/>
      <c r="BY1575" s="5"/>
      <c r="BZ1575" s="5"/>
      <c r="CA1575" s="5"/>
      <c r="CB1575" s="14"/>
      <c r="CC1575" s="25"/>
      <c r="DG1575" s="5" t="e">
        <f>IF(REPORTE!AH$2="si",IF(C1575=VALUE(REPORTE!C$22),IF(SUM(DG1576:DG$1993),CONCATENATE(INT(B1575),", "),INT(B1575)),""),IF(C1575=VALUE(REPORTE!C$21),IF(SUM(DG1576:DG$1993),CONCATENATE(INT(B1575),", "),INT(B1575)),""))</f>
        <v>#VALUE!</v>
      </c>
      <c r="DK1575" s="5"/>
      <c r="DL1575" s="5"/>
      <c r="DM1575" s="5"/>
      <c r="DN1575" s="5"/>
    </row>
    <row r="1576" spans="1:118" x14ac:dyDescent="0.25">
      <c r="A1576" s="4" t="str">
        <f t="shared" si="229"/>
        <v/>
      </c>
      <c r="B1576" s="3"/>
      <c r="D1576" s="1"/>
      <c r="H1576" s="5" t="str">
        <f>IF(F1576="","",IFERROR(CONCATENATE("PEUA",VLOOKUP(ESTADO,REPORTE!AV$2:AW$33,2,0),DIDTRITO_FORM,CADER_FORM,IFERROR(INDEX(BS:BS,MATCH(DAY(F1576),BR:BR,0),1),DAY(F1576)),IFERROR(INDEX(BS:BS,MATCH(MONTH(F1576),BR:BR,0),1),MONTH(F1576)),YEAR(F1576),G1576),""))</f>
        <v/>
      </c>
      <c r="L1576" s="4"/>
      <c r="M1576" s="4"/>
      <c r="Q1576" s="5"/>
      <c r="AA1576" s="4"/>
      <c r="AU1576" s="7"/>
      <c r="BM1576" s="7"/>
      <c r="BN1576" s="75" t="str">
        <f t="shared" si="230"/>
        <v/>
      </c>
      <c r="BO1576" s="75" t="str">
        <f t="shared" si="231"/>
        <v/>
      </c>
      <c r="BT1576" s="5"/>
      <c r="BW1576" s="5"/>
      <c r="BX1576" s="5"/>
      <c r="BY1576" s="5"/>
      <c r="BZ1576" s="5"/>
      <c r="CA1576" s="5"/>
      <c r="CB1576" s="14"/>
      <c r="CC1576" s="25"/>
      <c r="DG1576" s="5" t="e">
        <f>IF(REPORTE!AH$2="si",IF(C1576=VALUE(REPORTE!C$22),IF(SUM(DG1577:DG$1993),CONCATENATE(INT(B1576),", "),INT(B1576)),""),IF(C1576=VALUE(REPORTE!C$21),IF(SUM(DG1577:DG$1993),CONCATENATE(INT(B1576),", "),INT(B1576)),""))</f>
        <v>#VALUE!</v>
      </c>
      <c r="DK1576" s="5"/>
      <c r="DL1576" s="5"/>
      <c r="DM1576" s="5"/>
      <c r="DN1576" s="5"/>
    </row>
    <row r="1577" spans="1:118" x14ac:dyDescent="0.25">
      <c r="A1577" s="4" t="str">
        <f t="shared" si="229"/>
        <v/>
      </c>
      <c r="B1577" s="3"/>
      <c r="D1577" s="1"/>
      <c r="H1577" s="5" t="str">
        <f>IF(F1577="","",IFERROR(CONCATENATE("PEUA",VLOOKUP(ESTADO,REPORTE!AV$2:AW$33,2,0),DIDTRITO_FORM,CADER_FORM,IFERROR(INDEX(BS:BS,MATCH(DAY(F1577),BR:BR,0),1),DAY(F1577)),IFERROR(INDEX(BS:BS,MATCH(MONTH(F1577),BR:BR,0),1),MONTH(F1577)),YEAR(F1577),G1577),""))</f>
        <v/>
      </c>
      <c r="L1577" s="4"/>
      <c r="M1577" s="4"/>
      <c r="Q1577" s="5"/>
      <c r="AA1577" s="4"/>
      <c r="AU1577" s="7"/>
      <c r="BM1577" s="7"/>
      <c r="BN1577" s="75" t="str">
        <f t="shared" si="230"/>
        <v/>
      </c>
      <c r="BO1577" s="75" t="str">
        <f t="shared" si="231"/>
        <v/>
      </c>
      <c r="BT1577" s="5"/>
      <c r="BW1577" s="5"/>
      <c r="BX1577" s="5"/>
      <c r="BY1577" s="5"/>
      <c r="BZ1577" s="5"/>
      <c r="CA1577" s="5"/>
      <c r="CB1577" s="14"/>
      <c r="CC1577" s="25"/>
      <c r="DG1577" s="5" t="e">
        <f>IF(REPORTE!AH$2="si",IF(C1577=VALUE(REPORTE!C$22),IF(SUM(DG1578:DG$1993),CONCATENATE(INT(B1577),", "),INT(B1577)),""),IF(C1577=VALUE(REPORTE!C$21),IF(SUM(DG1578:DG$1993),CONCATENATE(INT(B1577),", "),INT(B1577)),""))</f>
        <v>#VALUE!</v>
      </c>
      <c r="DK1577" s="5"/>
      <c r="DL1577" s="5"/>
      <c r="DM1577" s="5"/>
      <c r="DN1577" s="5"/>
    </row>
    <row r="1578" spans="1:118" x14ac:dyDescent="0.25">
      <c r="A1578" s="4" t="str">
        <f t="shared" si="229"/>
        <v/>
      </c>
      <c r="B1578" s="3"/>
      <c r="D1578" s="1"/>
      <c r="H1578" s="5" t="str">
        <f>IF(F1578="","",IFERROR(CONCATENATE("PEUA",VLOOKUP(ESTADO,REPORTE!AV$2:AW$33,2,0),DIDTRITO_FORM,CADER_FORM,IFERROR(INDEX(BS:BS,MATCH(DAY(F1578),BR:BR,0),1),DAY(F1578)),IFERROR(INDEX(BS:BS,MATCH(MONTH(F1578),BR:BR,0),1),MONTH(F1578)),YEAR(F1578),G1578),""))</f>
        <v/>
      </c>
      <c r="L1578" s="4"/>
      <c r="M1578" s="4"/>
      <c r="Q1578" s="5"/>
      <c r="AA1578" s="4"/>
      <c r="AU1578" s="7"/>
      <c r="BM1578" s="7"/>
      <c r="BN1578" s="75" t="str">
        <f t="shared" si="230"/>
        <v/>
      </c>
      <c r="BO1578" s="75" t="str">
        <f t="shared" si="231"/>
        <v/>
      </c>
      <c r="BT1578" s="5"/>
      <c r="BW1578" s="5"/>
      <c r="BX1578" s="5"/>
      <c r="BY1578" s="5"/>
      <c r="BZ1578" s="5"/>
      <c r="CA1578" s="5"/>
      <c r="CB1578" s="14"/>
      <c r="CC1578" s="25"/>
      <c r="DG1578" s="5" t="e">
        <f>IF(REPORTE!AH$2="si",IF(C1578=VALUE(REPORTE!C$22),IF(SUM(DG1579:DG$1993),CONCATENATE(INT(B1578),", "),INT(B1578)),""),IF(C1578=VALUE(REPORTE!C$21),IF(SUM(DG1579:DG$1993),CONCATENATE(INT(B1578),", "),INT(B1578)),""))</f>
        <v>#VALUE!</v>
      </c>
      <c r="DK1578" s="5"/>
      <c r="DL1578" s="5"/>
      <c r="DM1578" s="5"/>
      <c r="DN1578" s="5"/>
    </row>
    <row r="1579" spans="1:118" x14ac:dyDescent="0.25">
      <c r="A1579" s="4" t="str">
        <f t="shared" si="229"/>
        <v/>
      </c>
      <c r="B1579" s="3"/>
      <c r="D1579" s="1"/>
      <c r="H1579" s="5" t="str">
        <f>IF(F1579="","",IFERROR(CONCATENATE("PEUA",VLOOKUP(ESTADO,REPORTE!AV$2:AW$33,2,0),DIDTRITO_FORM,CADER_FORM,IFERROR(INDEX(BS:BS,MATCH(DAY(F1579),BR:BR,0),1),DAY(F1579)),IFERROR(INDEX(BS:BS,MATCH(MONTH(F1579),BR:BR,0),1),MONTH(F1579)),YEAR(F1579),G1579),""))</f>
        <v/>
      </c>
      <c r="L1579" s="4"/>
      <c r="M1579" s="4"/>
      <c r="Q1579" s="5"/>
      <c r="AA1579" s="4"/>
      <c r="AU1579" s="7"/>
      <c r="BM1579" s="7"/>
      <c r="BN1579" s="75" t="str">
        <f t="shared" si="230"/>
        <v/>
      </c>
      <c r="BO1579" s="75" t="str">
        <f t="shared" si="231"/>
        <v/>
      </c>
      <c r="BT1579" s="5"/>
      <c r="BW1579" s="5"/>
      <c r="BX1579" s="5"/>
      <c r="BY1579" s="5"/>
      <c r="BZ1579" s="5"/>
      <c r="CA1579" s="5"/>
      <c r="CB1579" s="14"/>
      <c r="CC1579" s="25"/>
      <c r="DG1579" s="5" t="e">
        <f>IF(REPORTE!AH$2="si",IF(C1579=VALUE(REPORTE!C$22),IF(SUM(DG1580:DG$1993),CONCATENATE(INT(B1579),", "),INT(B1579)),""),IF(C1579=VALUE(REPORTE!C$21),IF(SUM(DG1580:DG$1993),CONCATENATE(INT(B1579),", "),INT(B1579)),""))</f>
        <v>#VALUE!</v>
      </c>
      <c r="DK1579" s="5"/>
      <c r="DL1579" s="5"/>
      <c r="DM1579" s="5"/>
      <c r="DN1579" s="5"/>
    </row>
    <row r="1580" spans="1:118" x14ac:dyDescent="0.25">
      <c r="A1580" s="4" t="str">
        <f t="shared" si="229"/>
        <v/>
      </c>
      <c r="B1580" s="3"/>
      <c r="D1580" s="1"/>
      <c r="H1580" s="5" t="str">
        <f>IF(F1580="","",IFERROR(CONCATENATE("PEUA",VLOOKUP(ESTADO,REPORTE!AV$2:AW$33,2,0),DIDTRITO_FORM,CADER_FORM,IFERROR(INDEX(BS:BS,MATCH(DAY(F1580),BR:BR,0),1),DAY(F1580)),IFERROR(INDEX(BS:BS,MATCH(MONTH(F1580),BR:BR,0),1),MONTH(F1580)),YEAR(F1580),G1580),""))</f>
        <v/>
      </c>
      <c r="L1580" s="4"/>
      <c r="M1580" s="4"/>
      <c r="Q1580" s="5"/>
      <c r="AA1580" s="4"/>
      <c r="AU1580" s="7"/>
      <c r="BM1580" s="7"/>
      <c r="BN1580" s="75" t="str">
        <f t="shared" si="230"/>
        <v/>
      </c>
      <c r="BO1580" s="75" t="str">
        <f t="shared" si="231"/>
        <v/>
      </c>
      <c r="BT1580" s="5"/>
      <c r="BW1580" s="5"/>
      <c r="BX1580" s="5"/>
      <c r="BY1580" s="5"/>
      <c r="BZ1580" s="5"/>
      <c r="CA1580" s="5"/>
      <c r="CB1580" s="14"/>
      <c r="CC1580" s="25"/>
      <c r="DG1580" s="5" t="e">
        <f>IF(REPORTE!AH$2="si",IF(C1580=VALUE(REPORTE!C$22),IF(SUM(DG1581:DG$1993),CONCATENATE(INT(B1580),", "),INT(B1580)),""),IF(C1580=VALUE(REPORTE!C$21),IF(SUM(DG1581:DG$1993),CONCATENATE(INT(B1580),", "),INT(B1580)),""))</f>
        <v>#VALUE!</v>
      </c>
      <c r="DK1580" s="5"/>
      <c r="DL1580" s="5"/>
      <c r="DM1580" s="5"/>
      <c r="DN1580" s="5"/>
    </row>
    <row r="1581" spans="1:118" x14ac:dyDescent="0.25">
      <c r="A1581" s="4" t="str">
        <f t="shared" si="229"/>
        <v/>
      </c>
      <c r="B1581" s="3"/>
      <c r="D1581" s="1"/>
      <c r="H1581" s="5" t="str">
        <f>IF(F1581="","",IFERROR(CONCATENATE("PEUA",VLOOKUP(ESTADO,REPORTE!AV$2:AW$33,2,0),DIDTRITO_FORM,CADER_FORM,IFERROR(INDEX(BS:BS,MATCH(DAY(F1581),BR:BR,0),1),DAY(F1581)),IFERROR(INDEX(BS:BS,MATCH(MONTH(F1581),BR:BR,0),1),MONTH(F1581)),YEAR(F1581),G1581),""))</f>
        <v/>
      </c>
      <c r="L1581" s="4"/>
      <c r="M1581" s="4"/>
      <c r="Q1581" s="5"/>
      <c r="AA1581" s="4"/>
      <c r="AU1581" s="7"/>
      <c r="BM1581" s="7"/>
      <c r="BN1581" s="75" t="str">
        <f t="shared" si="230"/>
        <v/>
      </c>
      <c r="BO1581" s="75" t="str">
        <f t="shared" si="231"/>
        <v/>
      </c>
      <c r="BT1581" s="5"/>
      <c r="BW1581" s="5"/>
      <c r="BX1581" s="5"/>
      <c r="BY1581" s="5"/>
      <c r="BZ1581" s="5"/>
      <c r="CA1581" s="5"/>
      <c r="CB1581" s="14"/>
      <c r="CC1581" s="25"/>
      <c r="DG1581" s="5" t="e">
        <f>IF(REPORTE!AH$2="si",IF(C1581=VALUE(REPORTE!C$22),IF(SUM(DG1582:DG$1993),CONCATENATE(INT(B1581),", "),INT(B1581)),""),IF(C1581=VALUE(REPORTE!C$21),IF(SUM(DG1582:DG$1993),CONCATENATE(INT(B1581),", "),INT(B1581)),""))</f>
        <v>#VALUE!</v>
      </c>
      <c r="DK1581" s="5"/>
      <c r="DL1581" s="5"/>
      <c r="DM1581" s="5"/>
      <c r="DN1581" s="5"/>
    </row>
    <row r="1582" spans="1:118" x14ac:dyDescent="0.25">
      <c r="A1582" s="4" t="str">
        <f t="shared" si="229"/>
        <v/>
      </c>
      <c r="B1582" s="3"/>
      <c r="D1582" s="1"/>
      <c r="H1582" s="5" t="str">
        <f>IF(F1582="","",IFERROR(CONCATENATE("PEUA",VLOOKUP(ESTADO,REPORTE!AV$2:AW$33,2,0),DIDTRITO_FORM,CADER_FORM,IFERROR(INDEX(BS:BS,MATCH(DAY(F1582),BR:BR,0),1),DAY(F1582)),IFERROR(INDEX(BS:BS,MATCH(MONTH(F1582),BR:BR,0),1),MONTH(F1582)),YEAR(F1582),G1582),""))</f>
        <v/>
      </c>
      <c r="L1582" s="4"/>
      <c r="M1582" s="4"/>
      <c r="Q1582" s="5"/>
      <c r="AA1582" s="4"/>
      <c r="AU1582" s="7"/>
      <c r="BM1582" s="7"/>
      <c r="BN1582" s="75" t="str">
        <f t="shared" si="230"/>
        <v/>
      </c>
      <c r="BO1582" s="75" t="str">
        <f t="shared" si="231"/>
        <v/>
      </c>
      <c r="BT1582" s="5"/>
      <c r="BW1582" s="5"/>
      <c r="BX1582" s="5"/>
      <c r="BY1582" s="5"/>
      <c r="BZ1582" s="5"/>
      <c r="CA1582" s="5"/>
      <c r="CB1582" s="14"/>
      <c r="CC1582" s="25"/>
      <c r="DG1582" s="5" t="e">
        <f>IF(REPORTE!AH$2="si",IF(C1582=VALUE(REPORTE!C$22),IF(SUM(DG1583:DG$1993),CONCATENATE(INT(B1582),", "),INT(B1582)),""),IF(C1582=VALUE(REPORTE!C$21),IF(SUM(DG1583:DG$1993),CONCATENATE(INT(B1582),", "),INT(B1582)),""))</f>
        <v>#VALUE!</v>
      </c>
      <c r="DK1582" s="5"/>
      <c r="DL1582" s="5"/>
      <c r="DM1582" s="5"/>
      <c r="DN1582" s="5"/>
    </row>
    <row r="1583" spans="1:118" x14ac:dyDescent="0.25">
      <c r="A1583" s="4" t="str">
        <f t="shared" si="229"/>
        <v/>
      </c>
      <c r="B1583" s="3"/>
      <c r="D1583" s="1"/>
      <c r="H1583" s="5" t="str">
        <f>IF(F1583="","",IFERROR(CONCATENATE("PEUA",VLOOKUP(ESTADO,REPORTE!AV$2:AW$33,2,0),DIDTRITO_FORM,CADER_FORM,IFERROR(INDEX(BS:BS,MATCH(DAY(F1583),BR:BR,0),1),DAY(F1583)),IFERROR(INDEX(BS:BS,MATCH(MONTH(F1583),BR:BR,0),1),MONTH(F1583)),YEAR(F1583),G1583),""))</f>
        <v/>
      </c>
      <c r="L1583" s="4"/>
      <c r="M1583" s="4"/>
      <c r="Q1583" s="5"/>
      <c r="AA1583" s="4"/>
      <c r="AU1583" s="7"/>
      <c r="BM1583" s="7"/>
      <c r="BN1583" s="75" t="str">
        <f t="shared" si="230"/>
        <v/>
      </c>
      <c r="BO1583" s="75" t="str">
        <f t="shared" si="231"/>
        <v/>
      </c>
      <c r="BT1583" s="5"/>
      <c r="BW1583" s="5"/>
      <c r="BX1583" s="5"/>
      <c r="BY1583" s="5"/>
      <c r="BZ1583" s="5"/>
      <c r="CA1583" s="5"/>
      <c r="CB1583" s="14"/>
      <c r="CC1583" s="25"/>
      <c r="DG1583" s="5" t="e">
        <f>IF(REPORTE!AH$2="si",IF(C1583=VALUE(REPORTE!C$22),IF(SUM(DG1584:DG$1993),CONCATENATE(INT(B1583),", "),INT(B1583)),""),IF(C1583=VALUE(REPORTE!C$21),IF(SUM(DG1584:DG$1993),CONCATENATE(INT(B1583),", "),INT(B1583)),""))</f>
        <v>#VALUE!</v>
      </c>
      <c r="DK1583" s="5"/>
      <c r="DL1583" s="5"/>
      <c r="DM1583" s="5"/>
      <c r="DN1583" s="5"/>
    </row>
    <row r="1584" spans="1:118" x14ac:dyDescent="0.25">
      <c r="A1584" s="4" t="str">
        <f t="shared" si="229"/>
        <v/>
      </c>
      <c r="B1584" s="3"/>
      <c r="D1584" s="1"/>
      <c r="H1584" s="5" t="str">
        <f>IF(F1584="","",IFERROR(CONCATENATE("PEUA",VLOOKUP(ESTADO,REPORTE!AV$2:AW$33,2,0),DIDTRITO_FORM,CADER_FORM,IFERROR(INDEX(BS:BS,MATCH(DAY(F1584),BR:BR,0),1),DAY(F1584)),IFERROR(INDEX(BS:BS,MATCH(MONTH(F1584),BR:BR,0),1),MONTH(F1584)),YEAR(F1584),G1584),""))</f>
        <v/>
      </c>
      <c r="L1584" s="4"/>
      <c r="M1584" s="4"/>
      <c r="Q1584" s="5"/>
      <c r="AA1584" s="4"/>
      <c r="AU1584" s="7"/>
      <c r="BM1584" s="7"/>
      <c r="BN1584" s="75" t="str">
        <f t="shared" si="230"/>
        <v/>
      </c>
      <c r="BO1584" s="75" t="str">
        <f t="shared" si="231"/>
        <v/>
      </c>
      <c r="BT1584" s="5"/>
      <c r="BW1584" s="5"/>
      <c r="BX1584" s="5"/>
      <c r="BY1584" s="5"/>
      <c r="BZ1584" s="5"/>
      <c r="CA1584" s="5"/>
      <c r="CB1584" s="14"/>
      <c r="CC1584" s="25"/>
      <c r="DG1584" s="5" t="e">
        <f>IF(REPORTE!AH$2="si",IF(C1584=VALUE(REPORTE!C$22),IF(SUM(DG1585:DG$1993),CONCATENATE(INT(B1584),", "),INT(B1584)),""),IF(C1584=VALUE(REPORTE!C$21),IF(SUM(DG1585:DG$1993),CONCATENATE(INT(B1584),", "),INT(B1584)),""))</f>
        <v>#VALUE!</v>
      </c>
      <c r="DK1584" s="5"/>
      <c r="DL1584" s="5"/>
      <c r="DM1584" s="5"/>
      <c r="DN1584" s="5"/>
    </row>
    <row r="1585" spans="1:118" x14ac:dyDescent="0.25">
      <c r="A1585" s="4" t="str">
        <f t="shared" si="229"/>
        <v/>
      </c>
      <c r="B1585" s="3"/>
      <c r="D1585" s="1"/>
      <c r="H1585" s="5" t="str">
        <f>IF(F1585="","",IFERROR(CONCATENATE("PEUA",VLOOKUP(ESTADO,REPORTE!AV$2:AW$33,2,0),DIDTRITO_FORM,CADER_FORM,IFERROR(INDEX(BS:BS,MATCH(DAY(F1585),BR:BR,0),1),DAY(F1585)),IFERROR(INDEX(BS:BS,MATCH(MONTH(F1585),BR:BR,0),1),MONTH(F1585)),YEAR(F1585),G1585),""))</f>
        <v/>
      </c>
      <c r="L1585" s="4"/>
      <c r="M1585" s="4"/>
      <c r="Q1585" s="5"/>
      <c r="AA1585" s="4"/>
      <c r="AU1585" s="7"/>
      <c r="BM1585" s="7"/>
      <c r="BN1585" s="75" t="str">
        <f t="shared" si="230"/>
        <v/>
      </c>
      <c r="BO1585" s="75" t="str">
        <f t="shared" si="231"/>
        <v/>
      </c>
      <c r="BT1585" s="5"/>
      <c r="BW1585" s="5"/>
      <c r="BX1585" s="5"/>
      <c r="BY1585" s="5"/>
      <c r="BZ1585" s="5"/>
      <c r="CA1585" s="5"/>
      <c r="CB1585" s="14"/>
      <c r="CC1585" s="25"/>
      <c r="DG1585" s="5" t="e">
        <f>IF(REPORTE!AH$2="si",IF(C1585=VALUE(REPORTE!C$22),IF(SUM(DG1586:DG$1993),CONCATENATE(INT(B1585),", "),INT(B1585)),""),IF(C1585=VALUE(REPORTE!C$21),IF(SUM(DG1586:DG$1993),CONCATENATE(INT(B1585),", "),INT(B1585)),""))</f>
        <v>#VALUE!</v>
      </c>
      <c r="DK1585" s="5"/>
      <c r="DL1585" s="5"/>
      <c r="DM1585" s="5"/>
      <c r="DN1585" s="5"/>
    </row>
    <row r="1586" spans="1:118" x14ac:dyDescent="0.25">
      <c r="A1586" s="4" t="str">
        <f t="shared" si="229"/>
        <v/>
      </c>
      <c r="B1586" s="3"/>
      <c r="D1586" s="1"/>
      <c r="H1586" s="5" t="str">
        <f>IF(F1586="","",IFERROR(CONCATENATE("PEUA",VLOOKUP(ESTADO,REPORTE!AV$2:AW$33,2,0),DIDTRITO_FORM,CADER_FORM,IFERROR(INDEX(BS:BS,MATCH(DAY(F1586),BR:BR,0),1),DAY(F1586)),IFERROR(INDEX(BS:BS,MATCH(MONTH(F1586),BR:BR,0),1),MONTH(F1586)),YEAR(F1586),G1586),""))</f>
        <v/>
      </c>
      <c r="L1586" s="4"/>
      <c r="M1586" s="4"/>
      <c r="Q1586" s="5"/>
      <c r="AA1586" s="4"/>
      <c r="AU1586" s="7"/>
      <c r="BM1586" s="7"/>
      <c r="BN1586" s="75" t="str">
        <f t="shared" si="230"/>
        <v/>
      </c>
      <c r="BO1586" s="75" t="str">
        <f t="shared" si="231"/>
        <v/>
      </c>
      <c r="BT1586" s="5"/>
      <c r="BW1586" s="5"/>
      <c r="BX1586" s="5"/>
      <c r="BY1586" s="5"/>
      <c r="BZ1586" s="5"/>
      <c r="CA1586" s="5"/>
      <c r="CB1586" s="14"/>
      <c r="CC1586" s="25"/>
      <c r="DG1586" s="5" t="e">
        <f>IF(REPORTE!AH$2="si",IF(C1586=VALUE(REPORTE!C$22),IF(SUM(DG1587:DG$1993),CONCATENATE(INT(B1586),", "),INT(B1586)),""),IF(C1586=VALUE(REPORTE!C$21),IF(SUM(DG1587:DG$1993),CONCATENATE(INT(B1586),", "),INT(B1586)),""))</f>
        <v>#VALUE!</v>
      </c>
      <c r="DK1586" s="5"/>
      <c r="DL1586" s="5"/>
      <c r="DM1586" s="5"/>
      <c r="DN1586" s="5"/>
    </row>
    <row r="1587" spans="1:118" x14ac:dyDescent="0.25">
      <c r="A1587" s="4" t="str">
        <f t="shared" si="229"/>
        <v/>
      </c>
      <c r="B1587" s="3"/>
      <c r="D1587" s="1"/>
      <c r="H1587" s="5" t="str">
        <f>IF(F1587="","",IFERROR(CONCATENATE("PEUA",VLOOKUP(ESTADO,REPORTE!AV$2:AW$33,2,0),DIDTRITO_FORM,CADER_FORM,IFERROR(INDEX(BS:BS,MATCH(DAY(F1587),BR:BR,0),1),DAY(F1587)),IFERROR(INDEX(BS:BS,MATCH(MONTH(F1587),BR:BR,0),1),MONTH(F1587)),YEAR(F1587),G1587),""))</f>
        <v/>
      </c>
      <c r="L1587" s="4"/>
      <c r="M1587" s="4"/>
      <c r="Q1587" s="5"/>
      <c r="AA1587" s="4"/>
      <c r="AU1587" s="7"/>
      <c r="BM1587" s="7"/>
      <c r="BN1587" s="75" t="str">
        <f t="shared" si="230"/>
        <v/>
      </c>
      <c r="BO1587" s="75" t="str">
        <f t="shared" si="231"/>
        <v/>
      </c>
      <c r="BT1587" s="5"/>
      <c r="BW1587" s="5"/>
      <c r="BX1587" s="5"/>
      <c r="BY1587" s="5"/>
      <c r="BZ1587" s="5"/>
      <c r="CA1587" s="5"/>
      <c r="CB1587" s="14"/>
      <c r="CC1587" s="25"/>
      <c r="DG1587" s="5" t="e">
        <f>IF(REPORTE!AH$2="si",IF(C1587=VALUE(REPORTE!C$22),IF(SUM(DG1588:DG$1993),CONCATENATE(INT(B1587),", "),INT(B1587)),""),IF(C1587=VALUE(REPORTE!C$21),IF(SUM(DG1588:DG$1993),CONCATENATE(INT(B1587),", "),INT(B1587)),""))</f>
        <v>#VALUE!</v>
      </c>
      <c r="DK1587" s="5"/>
      <c r="DL1587" s="5"/>
      <c r="DM1587" s="5"/>
      <c r="DN1587" s="5"/>
    </row>
    <row r="1588" spans="1:118" x14ac:dyDescent="0.25">
      <c r="A1588" s="4" t="str">
        <f t="shared" si="229"/>
        <v/>
      </c>
      <c r="B1588" s="3"/>
      <c r="D1588" s="1"/>
      <c r="H1588" s="5" t="str">
        <f>IF(F1588="","",IFERROR(CONCATENATE("PEUA",VLOOKUP(ESTADO,REPORTE!AV$2:AW$33,2,0),DIDTRITO_FORM,CADER_FORM,IFERROR(INDEX(BS:BS,MATCH(DAY(F1588),BR:BR,0),1),DAY(F1588)),IFERROR(INDEX(BS:BS,MATCH(MONTH(F1588),BR:BR,0),1),MONTH(F1588)),YEAR(F1588),G1588),""))</f>
        <v/>
      </c>
      <c r="L1588" s="4"/>
      <c r="M1588" s="4"/>
      <c r="Q1588" s="5"/>
      <c r="AA1588" s="4"/>
      <c r="AU1588" s="7"/>
      <c r="BM1588" s="7"/>
      <c r="BN1588" s="75" t="str">
        <f t="shared" si="230"/>
        <v/>
      </c>
      <c r="BO1588" s="75" t="str">
        <f t="shared" si="231"/>
        <v/>
      </c>
      <c r="BT1588" s="5"/>
      <c r="BW1588" s="5"/>
      <c r="BX1588" s="5"/>
      <c r="BY1588" s="5"/>
      <c r="BZ1588" s="5"/>
      <c r="CA1588" s="5"/>
      <c r="CB1588" s="14"/>
      <c r="CC1588" s="25"/>
      <c r="DG1588" s="5" t="e">
        <f>IF(REPORTE!AH$2="si",IF(C1588=VALUE(REPORTE!C$22),IF(SUM(DG1589:DG$1993),CONCATENATE(INT(B1588),", "),INT(B1588)),""),IF(C1588=VALUE(REPORTE!C$21),IF(SUM(DG1589:DG$1993),CONCATENATE(INT(B1588),", "),INT(B1588)),""))</f>
        <v>#VALUE!</v>
      </c>
      <c r="DK1588" s="5"/>
      <c r="DL1588" s="5"/>
      <c r="DM1588" s="5"/>
      <c r="DN1588" s="5"/>
    </row>
    <row r="1589" spans="1:118" x14ac:dyDescent="0.25">
      <c r="A1589" s="4" t="str">
        <f t="shared" si="229"/>
        <v/>
      </c>
      <c r="B1589" s="3"/>
      <c r="D1589" s="1"/>
      <c r="H1589" s="5" t="str">
        <f>IF(F1589="","",IFERROR(CONCATENATE("PEUA",VLOOKUP(ESTADO,REPORTE!AV$2:AW$33,2,0),DIDTRITO_FORM,CADER_FORM,IFERROR(INDEX(BS:BS,MATCH(DAY(F1589),BR:BR,0),1),DAY(F1589)),IFERROR(INDEX(BS:BS,MATCH(MONTH(F1589),BR:BR,0),1),MONTH(F1589)),YEAR(F1589),G1589),""))</f>
        <v/>
      </c>
      <c r="L1589" s="4"/>
      <c r="M1589" s="4"/>
      <c r="Q1589" s="5"/>
      <c r="AA1589" s="4"/>
      <c r="AU1589" s="7"/>
      <c r="BM1589" s="7"/>
      <c r="BN1589" s="75" t="str">
        <f t="shared" si="230"/>
        <v/>
      </c>
      <c r="BO1589" s="75" t="str">
        <f t="shared" si="231"/>
        <v/>
      </c>
      <c r="BT1589" s="5"/>
      <c r="BW1589" s="5"/>
      <c r="BX1589" s="5"/>
      <c r="BY1589" s="5"/>
      <c r="BZ1589" s="5"/>
      <c r="CA1589" s="5"/>
      <c r="CB1589" s="14"/>
      <c r="CC1589" s="25"/>
      <c r="DG1589" s="5" t="e">
        <f>IF(REPORTE!AH$2="si",IF(C1589=VALUE(REPORTE!C$22),IF(SUM(DG1590:DG$1993),CONCATENATE(INT(B1589),", "),INT(B1589)),""),IF(C1589=VALUE(REPORTE!C$21),IF(SUM(DG1590:DG$1993),CONCATENATE(INT(B1589),", "),INT(B1589)),""))</f>
        <v>#VALUE!</v>
      </c>
      <c r="DK1589" s="5"/>
      <c r="DL1589" s="5"/>
      <c r="DM1589" s="5"/>
      <c r="DN1589" s="5"/>
    </row>
    <row r="1590" spans="1:118" x14ac:dyDescent="0.25">
      <c r="A1590" s="4" t="str">
        <f t="shared" si="229"/>
        <v/>
      </c>
      <c r="B1590" s="3"/>
      <c r="D1590" s="1"/>
      <c r="H1590" s="5" t="str">
        <f>IF(F1590="","",IFERROR(CONCATENATE("PEUA",VLOOKUP(ESTADO,REPORTE!AV$2:AW$33,2,0),DIDTRITO_FORM,CADER_FORM,IFERROR(INDEX(BS:BS,MATCH(DAY(F1590),BR:BR,0),1),DAY(F1590)),IFERROR(INDEX(BS:BS,MATCH(MONTH(F1590),BR:BR,0),1),MONTH(F1590)),YEAR(F1590),G1590),""))</f>
        <v/>
      </c>
      <c r="L1590" s="4"/>
      <c r="M1590" s="4"/>
      <c r="Q1590" s="5"/>
      <c r="AA1590" s="4"/>
      <c r="AU1590" s="7"/>
      <c r="BM1590" s="7"/>
      <c r="BN1590" s="75" t="str">
        <f t="shared" si="230"/>
        <v/>
      </c>
      <c r="BO1590" s="75" t="str">
        <f t="shared" si="231"/>
        <v/>
      </c>
      <c r="BT1590" s="5"/>
      <c r="BW1590" s="5"/>
      <c r="BX1590" s="5"/>
      <c r="BY1590" s="5"/>
      <c r="BZ1590" s="5"/>
      <c r="CA1590" s="5"/>
      <c r="CB1590" s="14"/>
      <c r="CC1590" s="25"/>
      <c r="DG1590" s="5" t="e">
        <f>IF(REPORTE!AH$2="si",IF(C1590=VALUE(REPORTE!C$22),IF(SUM(DG1591:DG$1993),CONCATENATE(INT(B1590),", "),INT(B1590)),""),IF(C1590=VALUE(REPORTE!C$21),IF(SUM(DG1591:DG$1993),CONCATENATE(INT(B1590),", "),INT(B1590)),""))</f>
        <v>#VALUE!</v>
      </c>
      <c r="DK1590" s="5"/>
      <c r="DL1590" s="5"/>
      <c r="DM1590" s="5"/>
      <c r="DN1590" s="5"/>
    </row>
    <row r="1591" spans="1:118" x14ac:dyDescent="0.25">
      <c r="A1591" s="4" t="str">
        <f t="shared" si="229"/>
        <v/>
      </c>
      <c r="B1591" s="3"/>
      <c r="D1591" s="1"/>
      <c r="H1591" s="5" t="str">
        <f>IF(F1591="","",IFERROR(CONCATENATE("PEUA",VLOOKUP(ESTADO,REPORTE!AV$2:AW$33,2,0),DIDTRITO_FORM,CADER_FORM,IFERROR(INDEX(BS:BS,MATCH(DAY(F1591),BR:BR,0),1),DAY(F1591)),IFERROR(INDEX(BS:BS,MATCH(MONTH(F1591),BR:BR,0),1),MONTH(F1591)),YEAR(F1591),G1591),""))</f>
        <v/>
      </c>
      <c r="L1591" s="4"/>
      <c r="M1591" s="4"/>
      <c r="Q1591" s="5"/>
      <c r="AA1591" s="4"/>
      <c r="AU1591" s="7"/>
      <c r="BM1591" s="7"/>
      <c r="BN1591" s="75" t="str">
        <f t="shared" si="230"/>
        <v/>
      </c>
      <c r="BO1591" s="75" t="str">
        <f t="shared" si="231"/>
        <v/>
      </c>
      <c r="BT1591" s="5"/>
      <c r="BW1591" s="5"/>
      <c r="BX1591" s="5"/>
      <c r="BY1591" s="5"/>
      <c r="BZ1591" s="5"/>
      <c r="CA1591" s="5"/>
      <c r="CB1591" s="14"/>
      <c r="CC1591" s="25"/>
      <c r="DG1591" s="5" t="e">
        <f>IF(REPORTE!AH$2="si",IF(C1591=VALUE(REPORTE!C$22),IF(SUM(DG1592:DG$1993),CONCATENATE(INT(B1591),", "),INT(B1591)),""),IF(C1591=VALUE(REPORTE!C$21),IF(SUM(DG1592:DG$1993),CONCATENATE(INT(B1591),", "),INT(B1591)),""))</f>
        <v>#VALUE!</v>
      </c>
      <c r="DK1591" s="5"/>
      <c r="DL1591" s="5"/>
      <c r="DM1591" s="5"/>
      <c r="DN1591" s="5"/>
    </row>
    <row r="1592" spans="1:118" x14ac:dyDescent="0.25">
      <c r="A1592" s="4" t="str">
        <f t="shared" si="229"/>
        <v/>
      </c>
      <c r="B1592" s="3"/>
      <c r="D1592" s="1"/>
      <c r="H1592" s="5" t="str">
        <f>IF(F1592="","",IFERROR(CONCATENATE("PEUA",VLOOKUP(ESTADO,REPORTE!AV$2:AW$33,2,0),DIDTRITO_FORM,CADER_FORM,IFERROR(INDEX(BS:BS,MATCH(DAY(F1592),BR:BR,0),1),DAY(F1592)),IFERROR(INDEX(BS:BS,MATCH(MONTH(F1592),BR:BR,0),1),MONTH(F1592)),YEAR(F1592),G1592),""))</f>
        <v/>
      </c>
      <c r="L1592" s="4"/>
      <c r="M1592" s="4"/>
      <c r="Q1592" s="5"/>
      <c r="AA1592" s="4"/>
      <c r="AU1592" s="7"/>
      <c r="BM1592" s="7"/>
      <c r="BN1592" s="75" t="str">
        <f t="shared" si="230"/>
        <v/>
      </c>
      <c r="BO1592" s="75" t="str">
        <f t="shared" si="231"/>
        <v/>
      </c>
      <c r="BT1592" s="5"/>
      <c r="BW1592" s="5"/>
      <c r="BX1592" s="5"/>
      <c r="BY1592" s="5"/>
      <c r="BZ1592" s="5"/>
      <c r="CA1592" s="5"/>
      <c r="CB1592" s="14"/>
      <c r="CC1592" s="25"/>
      <c r="DG1592" s="5" t="e">
        <f>IF(REPORTE!AH$2="si",IF(C1592=VALUE(REPORTE!C$22),IF(SUM(DG1593:DG$1993),CONCATENATE(INT(B1592),", "),INT(B1592)),""),IF(C1592=VALUE(REPORTE!C$21),IF(SUM(DG1593:DG$1993),CONCATENATE(INT(B1592),", "),INT(B1592)),""))</f>
        <v>#VALUE!</v>
      </c>
      <c r="DK1592" s="5"/>
      <c r="DL1592" s="5"/>
      <c r="DM1592" s="5"/>
      <c r="DN1592" s="5"/>
    </row>
    <row r="1593" spans="1:118" x14ac:dyDescent="0.25">
      <c r="A1593" s="4" t="str">
        <f t="shared" si="229"/>
        <v/>
      </c>
      <c r="B1593" s="3"/>
      <c r="D1593" s="1"/>
      <c r="H1593" s="5" t="str">
        <f>IF(F1593="","",IFERROR(CONCATENATE("PEUA",VLOOKUP(ESTADO,REPORTE!AV$2:AW$33,2,0),DIDTRITO_FORM,CADER_FORM,IFERROR(INDEX(BS:BS,MATCH(DAY(F1593),BR:BR,0),1),DAY(F1593)),IFERROR(INDEX(BS:BS,MATCH(MONTH(F1593),BR:BR,0),1),MONTH(F1593)),YEAR(F1593),G1593),""))</f>
        <v/>
      </c>
      <c r="L1593" s="4"/>
      <c r="M1593" s="4"/>
      <c r="Q1593" s="5"/>
      <c r="AA1593" s="4"/>
      <c r="AU1593" s="7"/>
      <c r="BM1593" s="7"/>
      <c r="BN1593" s="75" t="str">
        <f t="shared" si="230"/>
        <v/>
      </c>
      <c r="BO1593" s="75" t="str">
        <f t="shared" si="231"/>
        <v/>
      </c>
      <c r="BT1593" s="5"/>
      <c r="BW1593" s="5"/>
      <c r="BX1593" s="5"/>
      <c r="BY1593" s="5"/>
      <c r="BZ1593" s="5"/>
      <c r="CA1593" s="5"/>
      <c r="CB1593" s="14"/>
      <c r="CC1593" s="25"/>
      <c r="DG1593" s="5" t="e">
        <f>IF(REPORTE!AH$2="si",IF(C1593=VALUE(REPORTE!C$22),IF(SUM(DG1594:DG$1993),CONCATENATE(INT(B1593),", "),INT(B1593)),""),IF(C1593=VALUE(REPORTE!C$21),IF(SUM(DG1594:DG$1993),CONCATENATE(INT(B1593),", "),INT(B1593)),""))</f>
        <v>#VALUE!</v>
      </c>
      <c r="DK1593" s="5"/>
      <c r="DL1593" s="5"/>
      <c r="DM1593" s="5"/>
      <c r="DN1593" s="5"/>
    </row>
    <row r="1594" spans="1:118" x14ac:dyDescent="0.25">
      <c r="A1594" s="4" t="str">
        <f t="shared" si="229"/>
        <v/>
      </c>
      <c r="B1594" s="3"/>
      <c r="D1594" s="1"/>
      <c r="H1594" s="5" t="str">
        <f>IF(F1594="","",IFERROR(CONCATENATE("PEUA",VLOOKUP(ESTADO,REPORTE!AV$2:AW$33,2,0),DIDTRITO_FORM,CADER_FORM,IFERROR(INDEX(BS:BS,MATCH(DAY(F1594),BR:BR,0),1),DAY(F1594)),IFERROR(INDEX(BS:BS,MATCH(MONTH(F1594),BR:BR,0),1),MONTH(F1594)),YEAR(F1594),G1594),""))</f>
        <v/>
      </c>
      <c r="L1594" s="4"/>
      <c r="M1594" s="4"/>
      <c r="Q1594" s="5"/>
      <c r="AA1594" s="4"/>
      <c r="AU1594" s="7"/>
      <c r="BM1594" s="7"/>
      <c r="BN1594" s="75" t="str">
        <f t="shared" si="230"/>
        <v/>
      </c>
      <c r="BO1594" s="75" t="str">
        <f t="shared" si="231"/>
        <v/>
      </c>
      <c r="BT1594" s="5"/>
      <c r="BW1594" s="5"/>
      <c r="BX1594" s="5"/>
      <c r="BY1594" s="5"/>
      <c r="BZ1594" s="5"/>
      <c r="CA1594" s="5"/>
      <c r="CB1594" s="14"/>
      <c r="CC1594" s="25"/>
      <c r="DG1594" s="5" t="e">
        <f>IF(REPORTE!AH$2="si",IF(C1594=VALUE(REPORTE!C$22),IF(SUM(DG1595:DG$1993),CONCATENATE(INT(B1594),", "),INT(B1594)),""),IF(C1594=VALUE(REPORTE!C$21),IF(SUM(DG1595:DG$1993),CONCATENATE(INT(B1594),", "),INT(B1594)),""))</f>
        <v>#VALUE!</v>
      </c>
      <c r="DK1594" s="5"/>
      <c r="DL1594" s="5"/>
      <c r="DM1594" s="5"/>
      <c r="DN1594" s="5"/>
    </row>
    <row r="1595" spans="1:118" x14ac:dyDescent="0.25">
      <c r="A1595" s="4" t="str">
        <f t="shared" si="229"/>
        <v/>
      </c>
      <c r="B1595" s="3"/>
      <c r="D1595" s="1"/>
      <c r="H1595" s="5" t="str">
        <f>IF(F1595="","",IFERROR(CONCATENATE("PEUA",VLOOKUP(ESTADO,REPORTE!AV$2:AW$33,2,0),DIDTRITO_FORM,CADER_FORM,IFERROR(INDEX(BS:BS,MATCH(DAY(F1595),BR:BR,0),1),DAY(F1595)),IFERROR(INDEX(BS:BS,MATCH(MONTH(F1595),BR:BR,0),1),MONTH(F1595)),YEAR(F1595),G1595),""))</f>
        <v/>
      </c>
      <c r="L1595" s="4"/>
      <c r="M1595" s="4"/>
      <c r="Q1595" s="5"/>
      <c r="AA1595" s="4"/>
      <c r="AU1595" s="7"/>
      <c r="BM1595" s="7"/>
      <c r="BN1595" s="75" t="str">
        <f t="shared" si="230"/>
        <v/>
      </c>
      <c r="BO1595" s="75" t="str">
        <f t="shared" si="231"/>
        <v/>
      </c>
      <c r="BT1595" s="5"/>
      <c r="BW1595" s="5"/>
      <c r="BX1595" s="5"/>
      <c r="BY1595" s="5"/>
      <c r="BZ1595" s="5"/>
      <c r="CA1595" s="5"/>
      <c r="CB1595" s="14"/>
      <c r="CC1595" s="25"/>
      <c r="DG1595" s="5" t="e">
        <f>IF(REPORTE!AH$2="si",IF(C1595=VALUE(REPORTE!C$22),IF(SUM(DG1596:DG$1993),CONCATENATE(INT(B1595),", "),INT(B1595)),""),IF(C1595=VALUE(REPORTE!C$21),IF(SUM(DG1596:DG$1993),CONCATENATE(INT(B1595),", "),INT(B1595)),""))</f>
        <v>#VALUE!</v>
      </c>
      <c r="DK1595" s="5"/>
      <c r="DL1595" s="5"/>
      <c r="DM1595" s="5"/>
      <c r="DN1595" s="5"/>
    </row>
    <row r="1596" spans="1:118" x14ac:dyDescent="0.25">
      <c r="A1596" s="4" t="str">
        <f t="shared" si="229"/>
        <v/>
      </c>
      <c r="B1596" s="3"/>
      <c r="D1596" s="1"/>
      <c r="H1596" s="5" t="str">
        <f>IF(F1596="","",IFERROR(CONCATENATE("PEUA",VLOOKUP(ESTADO,REPORTE!AV$2:AW$33,2,0),DIDTRITO_FORM,CADER_FORM,IFERROR(INDEX(BS:BS,MATCH(DAY(F1596),BR:BR,0),1),DAY(F1596)),IFERROR(INDEX(BS:BS,MATCH(MONTH(F1596),BR:BR,0),1),MONTH(F1596)),YEAR(F1596),G1596),""))</f>
        <v/>
      </c>
      <c r="L1596" s="4"/>
      <c r="M1596" s="4"/>
      <c r="Q1596" s="5"/>
      <c r="AA1596" s="4"/>
      <c r="AU1596" s="7"/>
      <c r="BM1596" s="7"/>
      <c r="BN1596" s="75" t="str">
        <f t="shared" si="230"/>
        <v/>
      </c>
      <c r="BO1596" s="75" t="str">
        <f t="shared" si="231"/>
        <v/>
      </c>
      <c r="BT1596" s="5"/>
      <c r="BW1596" s="5"/>
      <c r="BX1596" s="5"/>
      <c r="BY1596" s="5"/>
      <c r="BZ1596" s="5"/>
      <c r="CA1596" s="5"/>
      <c r="CB1596" s="14"/>
      <c r="CC1596" s="25"/>
      <c r="DG1596" s="5" t="e">
        <f>IF(REPORTE!AH$2="si",IF(C1596=VALUE(REPORTE!C$22),IF(SUM(DG1597:DG$1993),CONCATENATE(INT(B1596),", "),INT(B1596)),""),IF(C1596=VALUE(REPORTE!C$21),IF(SUM(DG1597:DG$1993),CONCATENATE(INT(B1596),", "),INT(B1596)),""))</f>
        <v>#VALUE!</v>
      </c>
      <c r="DK1596" s="5"/>
      <c r="DL1596" s="5"/>
      <c r="DM1596" s="5"/>
      <c r="DN1596" s="5"/>
    </row>
    <row r="1597" spans="1:118" x14ac:dyDescent="0.25">
      <c r="A1597" s="4" t="str">
        <f t="shared" si="229"/>
        <v/>
      </c>
      <c r="B1597" s="3"/>
      <c r="D1597" s="1"/>
      <c r="H1597" s="5" t="str">
        <f>IF(F1597="","",IFERROR(CONCATENATE("PEUA",VLOOKUP(ESTADO,REPORTE!AV$2:AW$33,2,0),DIDTRITO_FORM,CADER_FORM,IFERROR(INDEX(BS:BS,MATCH(DAY(F1597),BR:BR,0),1),DAY(F1597)),IFERROR(INDEX(BS:BS,MATCH(MONTH(F1597),BR:BR,0),1),MONTH(F1597)),YEAR(F1597),G1597),""))</f>
        <v/>
      </c>
      <c r="L1597" s="4"/>
      <c r="M1597" s="4"/>
      <c r="Q1597" s="5"/>
      <c r="AA1597" s="4"/>
      <c r="AU1597" s="7"/>
      <c r="BM1597" s="7"/>
      <c r="BN1597" s="75" t="str">
        <f t="shared" si="230"/>
        <v/>
      </c>
      <c r="BO1597" s="75" t="str">
        <f t="shared" si="231"/>
        <v/>
      </c>
      <c r="BT1597" s="5"/>
      <c r="BW1597" s="5"/>
      <c r="BX1597" s="5"/>
      <c r="BY1597" s="5"/>
      <c r="BZ1597" s="5"/>
      <c r="CA1597" s="5"/>
      <c r="CB1597" s="14"/>
      <c r="CC1597" s="25"/>
      <c r="DG1597" s="5" t="e">
        <f>IF(REPORTE!AH$2="si",IF(C1597=VALUE(REPORTE!C$22),IF(SUM(DG1598:DG$1993),CONCATENATE(INT(B1597),", "),INT(B1597)),""),IF(C1597=VALUE(REPORTE!C$21),IF(SUM(DG1598:DG$1993),CONCATENATE(INT(B1597),", "),INT(B1597)),""))</f>
        <v>#VALUE!</v>
      </c>
      <c r="DH1597" s="5"/>
      <c r="DK1597" s="5"/>
      <c r="DL1597" s="5"/>
      <c r="DM1597" s="5"/>
      <c r="DN1597" s="5"/>
    </row>
    <row r="1598" spans="1:118" x14ac:dyDescent="0.25">
      <c r="A1598" s="4" t="str">
        <f t="shared" si="229"/>
        <v/>
      </c>
      <c r="B1598" s="3"/>
      <c r="D1598" s="1"/>
      <c r="H1598" s="5" t="str">
        <f>IF(F1598="","",IFERROR(CONCATENATE("PEUA",VLOOKUP(ESTADO,REPORTE!AV$2:AW$33,2,0),DIDTRITO_FORM,CADER_FORM,IFERROR(INDEX(BS:BS,MATCH(DAY(F1598),BR:BR,0),1),DAY(F1598)),IFERROR(INDEX(BS:BS,MATCH(MONTH(F1598),BR:BR,0),1),MONTH(F1598)),YEAR(F1598),G1598),""))</f>
        <v/>
      </c>
      <c r="L1598" s="4"/>
      <c r="M1598" s="4"/>
      <c r="Q1598" s="5"/>
      <c r="AA1598" s="4"/>
      <c r="AU1598" s="7"/>
      <c r="BM1598" s="7"/>
      <c r="BN1598" s="75" t="str">
        <f t="shared" si="230"/>
        <v/>
      </c>
      <c r="BO1598" s="75" t="str">
        <f t="shared" si="231"/>
        <v/>
      </c>
      <c r="BT1598" s="5"/>
      <c r="BW1598" s="5"/>
      <c r="BX1598" s="5"/>
      <c r="BY1598" s="5"/>
      <c r="BZ1598" s="5"/>
      <c r="CA1598" s="5"/>
      <c r="CB1598" s="14"/>
      <c r="CC1598" s="25"/>
      <c r="DG1598" s="5" t="e">
        <f>IF(REPORTE!AH$2="si",IF(C1598=VALUE(REPORTE!C$22),IF(SUM(DG1599:DG$1993),CONCATENATE(INT(B1598),", "),INT(B1598)),""),IF(C1598=VALUE(REPORTE!C$21),IF(SUM(DG1599:DG$1993),CONCATENATE(INT(B1598),", "),INT(B1598)),""))</f>
        <v>#VALUE!</v>
      </c>
      <c r="DH1598" s="5" t="e">
        <f>CONCATENATE(DG1598,DG1599,DG1600,DG1601,DG1602,DG1603,DG1604,DG1605,DG1606,DG1607,DG1608,DG1609,DG1610,DG1611,DG1612,DG1613,DG1614,DG1615,DG1616,DG1617,DG1618,DG1619,DG1620,DG1621,DG1622,DG1623,DG1624,DG1625,DG1626,DG1627,DG1628,DG1629,DG1630,DG1631,DG1632,DG1633,DG1634,DG1635,DG1636,DG1637,DG1638,DG1639)</f>
        <v>#VALUE!</v>
      </c>
      <c r="DK1598" s="5"/>
      <c r="DL1598" s="5"/>
      <c r="DM1598" s="5"/>
      <c r="DN1598" s="5"/>
    </row>
    <row r="1599" spans="1:118" x14ac:dyDescent="0.25">
      <c r="A1599" s="4" t="str">
        <f t="shared" si="229"/>
        <v/>
      </c>
      <c r="B1599" s="3"/>
      <c r="D1599" s="1"/>
      <c r="H1599" s="5" t="str">
        <f>IF(F1599="","",IFERROR(CONCATENATE("PEUA",VLOOKUP(ESTADO,REPORTE!AV$2:AW$33,2,0),DIDTRITO_FORM,CADER_FORM,IFERROR(INDEX(BS:BS,MATCH(DAY(F1599),BR:BR,0),1),DAY(F1599)),IFERROR(INDEX(BS:BS,MATCH(MONTH(F1599),BR:BR,0),1),MONTH(F1599)),YEAR(F1599),G1599),""))</f>
        <v/>
      </c>
      <c r="L1599" s="4"/>
      <c r="M1599" s="4"/>
      <c r="Q1599" s="5"/>
      <c r="AA1599" s="4"/>
      <c r="AU1599" s="7"/>
      <c r="BM1599" s="7"/>
      <c r="BN1599" s="75" t="str">
        <f t="shared" si="230"/>
        <v/>
      </c>
      <c r="BO1599" s="75" t="str">
        <f t="shared" si="231"/>
        <v/>
      </c>
      <c r="BT1599" s="5"/>
      <c r="BW1599" s="5"/>
      <c r="BX1599" s="5"/>
      <c r="BY1599" s="5"/>
      <c r="BZ1599" s="5"/>
      <c r="CA1599" s="5"/>
      <c r="CB1599" s="14"/>
      <c r="CC1599" s="25"/>
      <c r="DG1599" s="5" t="e">
        <f>IF(REPORTE!AH$2="si",IF(C1599=VALUE(REPORTE!C$22),IF(SUM(DG1600:DG$1993),CONCATENATE(INT(B1599),", "),INT(B1599)),""),IF(C1599=VALUE(REPORTE!C$21),IF(SUM(DG1600:DG$1993),CONCATENATE(INT(B1599),", "),INT(B1599)),""))</f>
        <v>#VALUE!</v>
      </c>
      <c r="DK1599" s="5"/>
      <c r="DL1599" s="5"/>
      <c r="DM1599" s="5"/>
      <c r="DN1599" s="5"/>
    </row>
    <row r="1600" spans="1:118" x14ac:dyDescent="0.25">
      <c r="A1600" s="4" t="str">
        <f t="shared" si="229"/>
        <v/>
      </c>
      <c r="B1600" s="3"/>
      <c r="D1600" s="1"/>
      <c r="H1600" s="5" t="str">
        <f>IF(F1600="","",IFERROR(CONCATENATE("PEUA",VLOOKUP(ESTADO,REPORTE!AV$2:AW$33,2,0),DIDTRITO_FORM,CADER_FORM,IFERROR(INDEX(BS:BS,MATCH(DAY(F1600),BR:BR,0),1),DAY(F1600)),IFERROR(INDEX(BS:BS,MATCH(MONTH(F1600),BR:BR,0),1),MONTH(F1600)),YEAR(F1600),G1600),""))</f>
        <v/>
      </c>
      <c r="L1600" s="4"/>
      <c r="M1600" s="4"/>
      <c r="Q1600" s="5"/>
      <c r="AA1600" s="4"/>
      <c r="AU1600" s="7"/>
      <c r="BM1600" s="7"/>
      <c r="BN1600" s="75" t="str">
        <f t="shared" si="230"/>
        <v/>
      </c>
      <c r="BO1600" s="75" t="str">
        <f t="shared" si="231"/>
        <v/>
      </c>
      <c r="BT1600" s="5"/>
      <c r="BW1600" s="5"/>
      <c r="BX1600" s="5"/>
      <c r="BY1600" s="5"/>
      <c r="BZ1600" s="5"/>
      <c r="CA1600" s="5"/>
      <c r="CB1600" s="14"/>
      <c r="CC1600" s="25"/>
      <c r="DG1600" s="5" t="e">
        <f>IF(REPORTE!AH$2="si",IF(C1600=VALUE(REPORTE!C$22),IF(SUM(DG1601:DG$1993),CONCATENATE(INT(B1600),", "),INT(B1600)),""),IF(C1600=VALUE(REPORTE!C$21),IF(SUM(DG1601:DG$1993),CONCATENATE(INT(B1600),", "),INT(B1600)),""))</f>
        <v>#VALUE!</v>
      </c>
      <c r="DK1600" s="5"/>
      <c r="DL1600" s="5"/>
      <c r="DM1600" s="5"/>
      <c r="DN1600" s="5"/>
    </row>
    <row r="1601" spans="1:118" x14ac:dyDescent="0.25">
      <c r="A1601" s="4" t="str">
        <f t="shared" si="229"/>
        <v/>
      </c>
      <c r="B1601" s="3"/>
      <c r="D1601" s="1"/>
      <c r="H1601" s="5" t="str">
        <f>IF(F1601="","",IFERROR(CONCATENATE("PEUA",VLOOKUP(ESTADO,REPORTE!AV$2:AW$33,2,0),DIDTRITO_FORM,CADER_FORM,IFERROR(INDEX(BS:BS,MATCH(DAY(F1601),BR:BR,0),1),DAY(F1601)),IFERROR(INDEX(BS:BS,MATCH(MONTH(F1601),BR:BR,0),1),MONTH(F1601)),YEAR(F1601),G1601),""))</f>
        <v/>
      </c>
      <c r="L1601" s="4"/>
      <c r="M1601" s="4"/>
      <c r="Q1601" s="5"/>
      <c r="AA1601" s="4"/>
      <c r="AU1601" s="7"/>
      <c r="BM1601" s="7"/>
      <c r="BN1601" s="75" t="str">
        <f t="shared" si="230"/>
        <v/>
      </c>
      <c r="BO1601" s="75" t="str">
        <f t="shared" si="231"/>
        <v/>
      </c>
      <c r="BT1601" s="5"/>
      <c r="BW1601" s="5"/>
      <c r="BX1601" s="5"/>
      <c r="BY1601" s="5"/>
      <c r="BZ1601" s="5"/>
      <c r="CA1601" s="5"/>
      <c r="CB1601" s="14"/>
      <c r="CC1601" s="25"/>
      <c r="DG1601" s="5" t="e">
        <f>IF(REPORTE!AH$2="si",IF(C1601=VALUE(REPORTE!C$22),IF(SUM(DG1602:DG$1993),CONCATENATE(INT(B1601),", "),INT(B1601)),""),IF(C1601=VALUE(REPORTE!C$21),IF(SUM(DG1602:DG$1993),CONCATENATE(INT(B1601),", "),INT(B1601)),""))</f>
        <v>#VALUE!</v>
      </c>
      <c r="DK1601" s="5"/>
      <c r="DL1601" s="5"/>
      <c r="DM1601" s="5"/>
      <c r="DN1601" s="5"/>
    </row>
    <row r="1602" spans="1:118" x14ac:dyDescent="0.25">
      <c r="A1602" s="4" t="str">
        <f t="shared" ref="A1602:A1665" si="232">IF(OR(BO1602="",BM1602="",BM1602="VENCIDO"),IF(B1602="","",IF(LEN(B1602)=1,"000"&amp;B1602,IF(LEN(B1602)=2,"00"&amp;B1602,IF(LEN(B1602)=3,"0"&amp;B1602,B1602)))),C1602)</f>
        <v/>
      </c>
      <c r="B1602" s="3"/>
      <c r="D1602" s="1"/>
      <c r="H1602" s="5" t="str">
        <f>IF(F1602="","",IFERROR(CONCATENATE("PEUA",VLOOKUP(ESTADO,REPORTE!AV$2:AW$33,2,0),DIDTRITO_FORM,CADER_FORM,IFERROR(INDEX(BS:BS,MATCH(DAY(F1602),BR:BR,0),1),DAY(F1602)),IFERROR(INDEX(BS:BS,MATCH(MONTH(F1602),BR:BR,0),1),MONTH(F1602)),YEAR(F1602),G1602),""))</f>
        <v/>
      </c>
      <c r="L1602" s="4"/>
      <c r="M1602" s="4"/>
      <c r="Q1602" s="5"/>
      <c r="AA1602" s="4"/>
      <c r="AU1602" s="7"/>
      <c r="BM1602" s="7"/>
      <c r="BN1602" s="75" t="str">
        <f t="shared" ref="BN1602:BN1665" si="233">IFERROR(IF(BD1602=0,"",BD1602/6000),"")</f>
        <v/>
      </c>
      <c r="BO1602" s="75" t="str">
        <f t="shared" ref="BO1602:BO1665" si="234">IFERROR(IF(VALUE(AU1602)&gt;VALUE(APERTURA_VENTANILLA),"OK",""),"")</f>
        <v/>
      </c>
      <c r="BT1602" s="5"/>
      <c r="BW1602" s="5"/>
      <c r="BX1602" s="5"/>
      <c r="BY1602" s="5"/>
      <c r="BZ1602" s="5"/>
      <c r="CA1602" s="5"/>
      <c r="CB1602" s="14"/>
      <c r="CC1602" s="25"/>
      <c r="DG1602" s="5" t="e">
        <f>IF(REPORTE!AH$2="si",IF(C1602=VALUE(REPORTE!C$22),IF(SUM(DG1603:DG$1993),CONCATENATE(INT(B1602),", "),INT(B1602)),""),IF(C1602=VALUE(REPORTE!C$21),IF(SUM(DG1603:DG$1993),CONCATENATE(INT(B1602),", "),INT(B1602)),""))</f>
        <v>#VALUE!</v>
      </c>
      <c r="DK1602" s="5"/>
      <c r="DL1602" s="5"/>
      <c r="DM1602" s="5"/>
      <c r="DN1602" s="5"/>
    </row>
    <row r="1603" spans="1:118" x14ac:dyDescent="0.25">
      <c r="A1603" s="4" t="str">
        <f t="shared" si="232"/>
        <v/>
      </c>
      <c r="B1603" s="3"/>
      <c r="D1603" s="1"/>
      <c r="H1603" s="5" t="str">
        <f>IF(F1603="","",IFERROR(CONCATENATE("PEUA",VLOOKUP(ESTADO,REPORTE!AV$2:AW$33,2,0),DIDTRITO_FORM,CADER_FORM,IFERROR(INDEX(BS:BS,MATCH(DAY(F1603),BR:BR,0),1),DAY(F1603)),IFERROR(INDEX(BS:BS,MATCH(MONTH(F1603),BR:BR,0),1),MONTH(F1603)),YEAR(F1603),G1603),""))</f>
        <v/>
      </c>
      <c r="L1603" s="4"/>
      <c r="M1603" s="4"/>
      <c r="Q1603" s="5"/>
      <c r="AA1603" s="4"/>
      <c r="AU1603" s="7"/>
      <c r="BM1603" s="7"/>
      <c r="BN1603" s="75" t="str">
        <f t="shared" si="233"/>
        <v/>
      </c>
      <c r="BO1603" s="75" t="str">
        <f t="shared" si="234"/>
        <v/>
      </c>
      <c r="BT1603" s="5"/>
      <c r="BW1603" s="5"/>
      <c r="BX1603" s="5"/>
      <c r="BY1603" s="5"/>
      <c r="BZ1603" s="5"/>
      <c r="CA1603" s="5"/>
      <c r="CB1603" s="14"/>
      <c r="CC1603" s="25"/>
      <c r="DG1603" s="5" t="e">
        <f>IF(REPORTE!AH$2="si",IF(C1603=VALUE(REPORTE!C$22),IF(SUM(DG1604:DG$1993),CONCATENATE(INT(B1603),", "),INT(B1603)),""),IF(C1603=VALUE(REPORTE!C$21),IF(SUM(DG1604:DG$1993),CONCATENATE(INT(B1603),", "),INT(B1603)),""))</f>
        <v>#VALUE!</v>
      </c>
      <c r="DK1603" s="5"/>
      <c r="DL1603" s="5"/>
      <c r="DM1603" s="5"/>
      <c r="DN1603" s="5"/>
    </row>
    <row r="1604" spans="1:118" x14ac:dyDescent="0.25">
      <c r="A1604" s="4" t="str">
        <f t="shared" si="232"/>
        <v/>
      </c>
      <c r="B1604" s="3"/>
      <c r="D1604" s="1"/>
      <c r="H1604" s="5" t="str">
        <f>IF(F1604="","",IFERROR(CONCATENATE("PEUA",VLOOKUP(ESTADO,REPORTE!AV$2:AW$33,2,0),DIDTRITO_FORM,CADER_FORM,IFERROR(INDEX(BS:BS,MATCH(DAY(F1604),BR:BR,0),1),DAY(F1604)),IFERROR(INDEX(BS:BS,MATCH(MONTH(F1604),BR:BR,0),1),MONTH(F1604)),YEAR(F1604),G1604),""))</f>
        <v/>
      </c>
      <c r="L1604" s="4"/>
      <c r="M1604" s="4"/>
      <c r="Q1604" s="5"/>
      <c r="AA1604" s="4"/>
      <c r="AU1604" s="7"/>
      <c r="BM1604" s="7"/>
      <c r="BN1604" s="75" t="str">
        <f t="shared" si="233"/>
        <v/>
      </c>
      <c r="BO1604" s="75" t="str">
        <f t="shared" si="234"/>
        <v/>
      </c>
      <c r="BT1604" s="5"/>
      <c r="BW1604" s="5"/>
      <c r="BX1604" s="5"/>
      <c r="BY1604" s="5"/>
      <c r="BZ1604" s="5"/>
      <c r="CA1604" s="5"/>
      <c r="CB1604" s="14"/>
      <c r="CC1604" s="25"/>
      <c r="DG1604" s="5" t="e">
        <f>IF(REPORTE!AH$2="si",IF(C1604=VALUE(REPORTE!C$22),IF(SUM(DG1605:DG$1993),CONCATENATE(INT(B1604),", "),INT(B1604)),""),IF(C1604=VALUE(REPORTE!C$21),IF(SUM(DG1605:DG$1993),CONCATENATE(INT(B1604),", "),INT(B1604)),""))</f>
        <v>#VALUE!</v>
      </c>
      <c r="DK1604" s="5"/>
      <c r="DL1604" s="5"/>
      <c r="DM1604" s="5"/>
      <c r="DN1604" s="5"/>
    </row>
    <row r="1605" spans="1:118" x14ac:dyDescent="0.25">
      <c r="A1605" s="4" t="str">
        <f t="shared" si="232"/>
        <v/>
      </c>
      <c r="B1605" s="3"/>
      <c r="D1605" s="1"/>
      <c r="H1605" s="5" t="str">
        <f>IF(F1605="","",IFERROR(CONCATENATE("PEUA",VLOOKUP(ESTADO,REPORTE!AV$2:AW$33,2,0),DIDTRITO_FORM,CADER_FORM,IFERROR(INDEX(BS:BS,MATCH(DAY(F1605),BR:BR,0),1),DAY(F1605)),IFERROR(INDEX(BS:BS,MATCH(MONTH(F1605),BR:BR,0),1),MONTH(F1605)),YEAR(F1605),G1605),""))</f>
        <v/>
      </c>
      <c r="L1605" s="4"/>
      <c r="M1605" s="4"/>
      <c r="Q1605" s="5"/>
      <c r="AA1605" s="4"/>
      <c r="AU1605" s="7"/>
      <c r="BM1605" s="7"/>
      <c r="BN1605" s="75" t="str">
        <f t="shared" si="233"/>
        <v/>
      </c>
      <c r="BO1605" s="75" t="str">
        <f t="shared" si="234"/>
        <v/>
      </c>
      <c r="BT1605" s="5"/>
      <c r="BW1605" s="5"/>
      <c r="BX1605" s="5"/>
      <c r="BY1605" s="5"/>
      <c r="BZ1605" s="5"/>
      <c r="CA1605" s="5"/>
      <c r="CB1605" s="14"/>
      <c r="CC1605" s="25"/>
      <c r="DG1605" s="5" t="e">
        <f>IF(REPORTE!AH$2="si",IF(C1605=VALUE(REPORTE!C$22),IF(SUM(DG1606:DG$1993),CONCATENATE(INT(B1605),", "),INT(B1605)),""),IF(C1605=VALUE(REPORTE!C$21),IF(SUM(DG1606:DG$1993),CONCATENATE(INT(B1605),", "),INT(B1605)),""))</f>
        <v>#VALUE!</v>
      </c>
      <c r="DK1605" s="5"/>
      <c r="DL1605" s="5"/>
      <c r="DM1605" s="5"/>
      <c r="DN1605" s="5"/>
    </row>
    <row r="1606" spans="1:118" x14ac:dyDescent="0.25">
      <c r="A1606" s="4" t="str">
        <f t="shared" si="232"/>
        <v/>
      </c>
      <c r="B1606" s="3"/>
      <c r="D1606" s="1"/>
      <c r="H1606" s="5" t="str">
        <f>IF(F1606="","",IFERROR(CONCATENATE("PEUA",VLOOKUP(ESTADO,REPORTE!AV$2:AW$33,2,0),DIDTRITO_FORM,CADER_FORM,IFERROR(INDEX(BS:BS,MATCH(DAY(F1606),BR:BR,0),1),DAY(F1606)),IFERROR(INDEX(BS:BS,MATCH(MONTH(F1606),BR:BR,0),1),MONTH(F1606)),YEAR(F1606),G1606),""))</f>
        <v/>
      </c>
      <c r="L1606" s="4"/>
      <c r="M1606" s="4"/>
      <c r="Q1606" s="5"/>
      <c r="AA1606" s="4"/>
      <c r="AU1606" s="7"/>
      <c r="BM1606" s="7"/>
      <c r="BN1606" s="75" t="str">
        <f t="shared" si="233"/>
        <v/>
      </c>
      <c r="BO1606" s="75" t="str">
        <f t="shared" si="234"/>
        <v/>
      </c>
      <c r="BT1606" s="5"/>
      <c r="BW1606" s="5"/>
      <c r="BX1606" s="5"/>
      <c r="BY1606" s="5"/>
      <c r="BZ1606" s="5"/>
      <c r="CA1606" s="5"/>
      <c r="CB1606" s="14"/>
      <c r="CC1606" s="25"/>
      <c r="DG1606" s="5" t="e">
        <f>IF(REPORTE!AH$2="si",IF(C1606=VALUE(REPORTE!C$22),IF(SUM(DG1607:DG$1993),CONCATENATE(INT(B1606),", "),INT(B1606)),""),IF(C1606=VALUE(REPORTE!C$21),IF(SUM(DG1607:DG$1993),CONCATENATE(INT(B1606),", "),INT(B1606)),""))</f>
        <v>#VALUE!</v>
      </c>
      <c r="DK1606" s="5"/>
      <c r="DL1606" s="5"/>
      <c r="DM1606" s="5"/>
      <c r="DN1606" s="5"/>
    </row>
    <row r="1607" spans="1:118" x14ac:dyDescent="0.25">
      <c r="A1607" s="4" t="str">
        <f t="shared" si="232"/>
        <v/>
      </c>
      <c r="B1607" s="3"/>
      <c r="D1607" s="1"/>
      <c r="H1607" s="5" t="str">
        <f>IF(F1607="","",IFERROR(CONCATENATE("PEUA",VLOOKUP(ESTADO,REPORTE!AV$2:AW$33,2,0),DIDTRITO_FORM,CADER_FORM,IFERROR(INDEX(BS:BS,MATCH(DAY(F1607),BR:BR,0),1),DAY(F1607)),IFERROR(INDEX(BS:BS,MATCH(MONTH(F1607),BR:BR,0),1),MONTH(F1607)),YEAR(F1607),G1607),""))</f>
        <v/>
      </c>
      <c r="L1607" s="4"/>
      <c r="M1607" s="4"/>
      <c r="Q1607" s="5"/>
      <c r="AA1607" s="4"/>
      <c r="AU1607" s="7"/>
      <c r="BM1607" s="7"/>
      <c r="BN1607" s="75" t="str">
        <f t="shared" si="233"/>
        <v/>
      </c>
      <c r="BO1607" s="75" t="str">
        <f t="shared" si="234"/>
        <v/>
      </c>
      <c r="BT1607" s="5"/>
      <c r="BW1607" s="5"/>
      <c r="BX1607" s="5"/>
      <c r="BY1607" s="5"/>
      <c r="BZ1607" s="5"/>
      <c r="CA1607" s="5"/>
      <c r="CB1607" s="14"/>
      <c r="CC1607" s="25"/>
      <c r="DG1607" s="5" t="e">
        <f>IF(REPORTE!AH$2="si",IF(C1607=VALUE(REPORTE!C$22),IF(SUM(DG1608:DG$1993),CONCATENATE(INT(B1607),", "),INT(B1607)),""),IF(C1607=VALUE(REPORTE!C$21),IF(SUM(DG1608:DG$1993),CONCATENATE(INT(B1607),", "),INT(B1607)),""))</f>
        <v>#VALUE!</v>
      </c>
      <c r="DK1607" s="5"/>
      <c r="DL1607" s="5"/>
      <c r="DM1607" s="5"/>
      <c r="DN1607" s="5"/>
    </row>
    <row r="1608" spans="1:118" x14ac:dyDescent="0.25">
      <c r="A1608" s="4" t="str">
        <f t="shared" si="232"/>
        <v/>
      </c>
      <c r="B1608" s="3"/>
      <c r="D1608" s="1"/>
      <c r="H1608" s="5" t="str">
        <f>IF(F1608="","",IFERROR(CONCATENATE("PEUA",VLOOKUP(ESTADO,REPORTE!AV$2:AW$33,2,0),DIDTRITO_FORM,CADER_FORM,IFERROR(INDEX(BS:BS,MATCH(DAY(F1608),BR:BR,0),1),DAY(F1608)),IFERROR(INDEX(BS:BS,MATCH(MONTH(F1608),BR:BR,0),1),MONTH(F1608)),YEAR(F1608),G1608),""))</f>
        <v/>
      </c>
      <c r="L1608" s="4"/>
      <c r="M1608" s="4"/>
      <c r="Q1608" s="5"/>
      <c r="AA1608" s="4"/>
      <c r="AU1608" s="7"/>
      <c r="BM1608" s="7"/>
      <c r="BN1608" s="75" t="str">
        <f t="shared" si="233"/>
        <v/>
      </c>
      <c r="BO1608" s="75" t="str">
        <f t="shared" si="234"/>
        <v/>
      </c>
      <c r="BT1608" s="5"/>
      <c r="BW1608" s="5"/>
      <c r="BX1608" s="5"/>
      <c r="BY1608" s="5"/>
      <c r="BZ1608" s="5"/>
      <c r="CA1608" s="5"/>
      <c r="CB1608" s="14"/>
      <c r="CC1608" s="25"/>
      <c r="DG1608" s="5" t="e">
        <f>IF(REPORTE!AH$2="si",IF(C1608=VALUE(REPORTE!C$22),IF(SUM(DG1609:DG$1993),CONCATENATE(INT(B1608),", "),INT(B1608)),""),IF(C1608=VALUE(REPORTE!C$21),IF(SUM(DG1609:DG$1993),CONCATENATE(INT(B1608),", "),INT(B1608)),""))</f>
        <v>#VALUE!</v>
      </c>
      <c r="DK1608" s="5"/>
      <c r="DL1608" s="5"/>
      <c r="DM1608" s="5"/>
      <c r="DN1608" s="5"/>
    </row>
    <row r="1609" spans="1:118" x14ac:dyDescent="0.25">
      <c r="A1609" s="4" t="str">
        <f t="shared" si="232"/>
        <v/>
      </c>
      <c r="B1609" s="3"/>
      <c r="D1609" s="1"/>
      <c r="H1609" s="5" t="str">
        <f>IF(F1609="","",IFERROR(CONCATENATE("PEUA",VLOOKUP(ESTADO,REPORTE!AV$2:AW$33,2,0),DIDTRITO_FORM,CADER_FORM,IFERROR(INDEX(BS:BS,MATCH(DAY(F1609),BR:BR,0),1),DAY(F1609)),IFERROR(INDEX(BS:BS,MATCH(MONTH(F1609),BR:BR,0),1),MONTH(F1609)),YEAR(F1609),G1609),""))</f>
        <v/>
      </c>
      <c r="L1609" s="4"/>
      <c r="M1609" s="4"/>
      <c r="Q1609" s="5"/>
      <c r="AA1609" s="4"/>
      <c r="AU1609" s="7"/>
      <c r="BM1609" s="7"/>
      <c r="BN1609" s="75" t="str">
        <f t="shared" si="233"/>
        <v/>
      </c>
      <c r="BO1609" s="75" t="str">
        <f t="shared" si="234"/>
        <v/>
      </c>
      <c r="BT1609" s="5"/>
      <c r="BW1609" s="5"/>
      <c r="BX1609" s="5"/>
      <c r="BY1609" s="5"/>
      <c r="BZ1609" s="5"/>
      <c r="CA1609" s="5"/>
      <c r="CB1609" s="14"/>
      <c r="CC1609" s="25"/>
      <c r="DG1609" s="5" t="e">
        <f>IF(REPORTE!AH$2="si",IF(C1609=VALUE(REPORTE!C$22),IF(SUM(DG1610:DG$1993),CONCATENATE(INT(B1609),", "),INT(B1609)),""),IF(C1609=VALUE(REPORTE!C$21),IF(SUM(DG1610:DG$1993),CONCATENATE(INT(B1609),", "),INT(B1609)),""))</f>
        <v>#VALUE!</v>
      </c>
      <c r="DK1609" s="5"/>
      <c r="DL1609" s="5"/>
      <c r="DM1609" s="5"/>
      <c r="DN1609" s="5"/>
    </row>
    <row r="1610" spans="1:118" x14ac:dyDescent="0.25">
      <c r="A1610" s="4" t="str">
        <f t="shared" si="232"/>
        <v/>
      </c>
      <c r="B1610" s="3"/>
      <c r="D1610" s="1"/>
      <c r="H1610" s="5" t="str">
        <f>IF(F1610="","",IFERROR(CONCATENATE("PEUA",VLOOKUP(ESTADO,REPORTE!AV$2:AW$33,2,0),DIDTRITO_FORM,CADER_FORM,IFERROR(INDEX(BS:BS,MATCH(DAY(F1610),BR:BR,0),1),DAY(F1610)),IFERROR(INDEX(BS:BS,MATCH(MONTH(F1610),BR:BR,0),1),MONTH(F1610)),YEAR(F1610),G1610),""))</f>
        <v/>
      </c>
      <c r="L1610" s="4"/>
      <c r="M1610" s="4"/>
      <c r="Q1610" s="5"/>
      <c r="AA1610" s="4"/>
      <c r="AU1610" s="7"/>
      <c r="BM1610" s="7"/>
      <c r="BN1610" s="75" t="str">
        <f t="shared" si="233"/>
        <v/>
      </c>
      <c r="BO1610" s="75" t="str">
        <f t="shared" si="234"/>
        <v/>
      </c>
      <c r="BT1610" s="5"/>
      <c r="BW1610" s="5"/>
      <c r="BX1610" s="5"/>
      <c r="BY1610" s="5"/>
      <c r="BZ1610" s="5"/>
      <c r="CA1610" s="5"/>
      <c r="CB1610" s="14"/>
      <c r="CC1610" s="25"/>
      <c r="DG1610" s="5" t="e">
        <f>IF(REPORTE!AH$2="si",IF(C1610=VALUE(REPORTE!C$22),IF(SUM(DG1611:DG$1993),CONCATENATE(INT(B1610),", "),INT(B1610)),""),IF(C1610=VALUE(REPORTE!C$21),IF(SUM(DG1611:DG$1993),CONCATENATE(INT(B1610),", "),INT(B1610)),""))</f>
        <v>#VALUE!</v>
      </c>
      <c r="DK1610" s="5"/>
      <c r="DL1610" s="5"/>
      <c r="DM1610" s="5"/>
      <c r="DN1610" s="5"/>
    </row>
    <row r="1611" spans="1:118" x14ac:dyDescent="0.25">
      <c r="A1611" s="4" t="str">
        <f t="shared" si="232"/>
        <v/>
      </c>
      <c r="B1611" s="3"/>
      <c r="D1611" s="1"/>
      <c r="H1611" s="5" t="str">
        <f>IF(F1611="","",IFERROR(CONCATENATE("PEUA",VLOOKUP(ESTADO,REPORTE!AV$2:AW$33,2,0),DIDTRITO_FORM,CADER_FORM,IFERROR(INDEX(BS:BS,MATCH(DAY(F1611),BR:BR,0),1),DAY(F1611)),IFERROR(INDEX(BS:BS,MATCH(MONTH(F1611),BR:BR,0),1),MONTH(F1611)),YEAR(F1611),G1611),""))</f>
        <v/>
      </c>
      <c r="L1611" s="4"/>
      <c r="M1611" s="4"/>
      <c r="Q1611" s="5"/>
      <c r="AA1611" s="4"/>
      <c r="AU1611" s="7"/>
      <c r="BM1611" s="7"/>
      <c r="BN1611" s="75" t="str">
        <f t="shared" si="233"/>
        <v/>
      </c>
      <c r="BO1611" s="75" t="str">
        <f t="shared" si="234"/>
        <v/>
      </c>
      <c r="BT1611" s="5"/>
      <c r="BW1611" s="5"/>
      <c r="BX1611" s="5"/>
      <c r="BY1611" s="5"/>
      <c r="BZ1611" s="5"/>
      <c r="CA1611" s="5"/>
      <c r="CB1611" s="14"/>
      <c r="CC1611" s="25"/>
      <c r="DG1611" s="5" t="e">
        <f>IF(REPORTE!AH$2="si",IF(C1611=VALUE(REPORTE!C$22),IF(SUM(DG1612:DG$1993),CONCATENATE(INT(B1611),", "),INT(B1611)),""),IF(C1611=VALUE(REPORTE!C$21),IF(SUM(DG1612:DG$1993),CONCATENATE(INT(B1611),", "),INT(B1611)),""))</f>
        <v>#VALUE!</v>
      </c>
      <c r="DK1611" s="5"/>
      <c r="DL1611" s="5"/>
      <c r="DM1611" s="5"/>
      <c r="DN1611" s="5"/>
    </row>
    <row r="1612" spans="1:118" x14ac:dyDescent="0.25">
      <c r="A1612" s="4" t="str">
        <f t="shared" si="232"/>
        <v/>
      </c>
      <c r="B1612" s="3"/>
      <c r="D1612" s="1"/>
      <c r="H1612" s="5" t="str">
        <f>IF(F1612="","",IFERROR(CONCATENATE("PEUA",VLOOKUP(ESTADO,REPORTE!AV$2:AW$33,2,0),DIDTRITO_FORM,CADER_FORM,IFERROR(INDEX(BS:BS,MATCH(DAY(F1612),BR:BR,0),1),DAY(F1612)),IFERROR(INDEX(BS:BS,MATCH(MONTH(F1612),BR:BR,0),1),MONTH(F1612)),YEAR(F1612),G1612),""))</f>
        <v/>
      </c>
      <c r="L1612" s="4"/>
      <c r="M1612" s="4"/>
      <c r="Q1612" s="5"/>
      <c r="AA1612" s="4"/>
      <c r="AU1612" s="7"/>
      <c r="BM1612" s="7"/>
      <c r="BN1612" s="75" t="str">
        <f t="shared" si="233"/>
        <v/>
      </c>
      <c r="BO1612" s="75" t="str">
        <f t="shared" si="234"/>
        <v/>
      </c>
      <c r="BT1612" s="5"/>
      <c r="BW1612" s="5"/>
      <c r="BX1612" s="5"/>
      <c r="BY1612" s="5"/>
      <c r="BZ1612" s="5"/>
      <c r="CA1612" s="5"/>
      <c r="CB1612" s="14"/>
      <c r="CC1612" s="25"/>
      <c r="DG1612" s="5" t="e">
        <f>IF(REPORTE!AH$2="si",IF(C1612=VALUE(REPORTE!C$22),IF(SUM(DG1613:DG$1993),CONCATENATE(INT(B1612),", "),INT(B1612)),""),IF(C1612=VALUE(REPORTE!C$21),IF(SUM(DG1613:DG$1993),CONCATENATE(INT(B1612),", "),INT(B1612)),""))</f>
        <v>#VALUE!</v>
      </c>
      <c r="DK1612" s="5"/>
      <c r="DL1612" s="5"/>
      <c r="DM1612" s="5"/>
      <c r="DN1612" s="5"/>
    </row>
    <row r="1613" spans="1:118" x14ac:dyDescent="0.25">
      <c r="A1613" s="4" t="str">
        <f t="shared" si="232"/>
        <v/>
      </c>
      <c r="B1613" s="3"/>
      <c r="D1613" s="1"/>
      <c r="H1613" s="5" t="str">
        <f>IF(F1613="","",IFERROR(CONCATENATE("PEUA",VLOOKUP(ESTADO,REPORTE!AV$2:AW$33,2,0),DIDTRITO_FORM,CADER_FORM,IFERROR(INDEX(BS:BS,MATCH(DAY(F1613),BR:BR,0),1),DAY(F1613)),IFERROR(INDEX(BS:BS,MATCH(MONTH(F1613),BR:BR,0),1),MONTH(F1613)),YEAR(F1613),G1613),""))</f>
        <v/>
      </c>
      <c r="L1613" s="4"/>
      <c r="M1613" s="4"/>
      <c r="Q1613" s="5"/>
      <c r="AA1613" s="4"/>
      <c r="AU1613" s="7"/>
      <c r="BM1613" s="7"/>
      <c r="BN1613" s="75" t="str">
        <f t="shared" si="233"/>
        <v/>
      </c>
      <c r="BO1613" s="75" t="str">
        <f t="shared" si="234"/>
        <v/>
      </c>
      <c r="BT1613" s="5"/>
      <c r="BW1613" s="5"/>
      <c r="BX1613" s="5"/>
      <c r="BY1613" s="5"/>
      <c r="BZ1613" s="5"/>
      <c r="CA1613" s="5"/>
      <c r="CB1613" s="14"/>
      <c r="CC1613" s="25"/>
      <c r="DG1613" s="5" t="e">
        <f>IF(REPORTE!AH$2="si",IF(C1613=VALUE(REPORTE!C$22),IF(SUM(DG1614:DG$1993),CONCATENATE(INT(B1613),", "),INT(B1613)),""),IF(C1613=VALUE(REPORTE!C$21),IF(SUM(DG1614:DG$1993),CONCATENATE(INT(B1613),", "),INT(B1613)),""))</f>
        <v>#VALUE!</v>
      </c>
      <c r="DK1613" s="5"/>
      <c r="DL1613" s="5"/>
      <c r="DM1613" s="5"/>
      <c r="DN1613" s="5"/>
    </row>
    <row r="1614" spans="1:118" x14ac:dyDescent="0.25">
      <c r="A1614" s="4" t="str">
        <f t="shared" si="232"/>
        <v/>
      </c>
      <c r="B1614" s="3"/>
      <c r="D1614" s="1"/>
      <c r="H1614" s="5" t="str">
        <f>IF(F1614="","",IFERROR(CONCATENATE("PEUA",VLOOKUP(ESTADO,REPORTE!AV$2:AW$33,2,0),DIDTRITO_FORM,CADER_FORM,IFERROR(INDEX(BS:BS,MATCH(DAY(F1614),BR:BR,0),1),DAY(F1614)),IFERROR(INDEX(BS:BS,MATCH(MONTH(F1614),BR:BR,0),1),MONTH(F1614)),YEAR(F1614),G1614),""))</f>
        <v/>
      </c>
      <c r="L1614" s="4"/>
      <c r="M1614" s="4"/>
      <c r="Q1614" s="5"/>
      <c r="AA1614" s="4"/>
      <c r="AU1614" s="7"/>
      <c r="BM1614" s="7"/>
      <c r="BN1614" s="75" t="str">
        <f t="shared" si="233"/>
        <v/>
      </c>
      <c r="BO1614" s="75" t="str">
        <f t="shared" si="234"/>
        <v/>
      </c>
      <c r="BT1614" s="5"/>
      <c r="BW1614" s="5"/>
      <c r="BX1614" s="5"/>
      <c r="BY1614" s="5"/>
      <c r="BZ1614" s="5"/>
      <c r="CA1614" s="5"/>
      <c r="CB1614" s="14"/>
      <c r="CC1614" s="25"/>
      <c r="DG1614" s="5" t="e">
        <f>IF(REPORTE!AH$2="si",IF(C1614=VALUE(REPORTE!C$22),IF(SUM(DG1615:DG$1993),CONCATENATE(INT(B1614),", "),INT(B1614)),""),IF(C1614=VALUE(REPORTE!C$21),IF(SUM(DG1615:DG$1993),CONCATENATE(INT(B1614),", "),INT(B1614)),""))</f>
        <v>#VALUE!</v>
      </c>
      <c r="DK1614" s="5"/>
      <c r="DL1614" s="5"/>
      <c r="DM1614" s="5"/>
      <c r="DN1614" s="5"/>
    </row>
    <row r="1615" spans="1:118" x14ac:dyDescent="0.25">
      <c r="A1615" s="4" t="str">
        <f t="shared" si="232"/>
        <v/>
      </c>
      <c r="B1615" s="3"/>
      <c r="D1615" s="1"/>
      <c r="H1615" s="5" t="str">
        <f>IF(F1615="","",IFERROR(CONCATENATE("PEUA",VLOOKUP(ESTADO,REPORTE!AV$2:AW$33,2,0),DIDTRITO_FORM,CADER_FORM,IFERROR(INDEX(BS:BS,MATCH(DAY(F1615),BR:BR,0),1),DAY(F1615)),IFERROR(INDEX(BS:BS,MATCH(MONTH(F1615),BR:BR,0),1),MONTH(F1615)),YEAR(F1615),G1615),""))</f>
        <v/>
      </c>
      <c r="L1615" s="4"/>
      <c r="M1615" s="4"/>
      <c r="Q1615" s="5"/>
      <c r="AA1615" s="4"/>
      <c r="AU1615" s="7"/>
      <c r="BM1615" s="7"/>
      <c r="BN1615" s="75" t="str">
        <f t="shared" si="233"/>
        <v/>
      </c>
      <c r="BO1615" s="75" t="str">
        <f t="shared" si="234"/>
        <v/>
      </c>
      <c r="BT1615" s="5"/>
      <c r="BW1615" s="5"/>
      <c r="BX1615" s="5"/>
      <c r="BY1615" s="5"/>
      <c r="BZ1615" s="5"/>
      <c r="CA1615" s="5"/>
      <c r="CB1615" s="14"/>
      <c r="CC1615" s="25"/>
      <c r="DG1615" s="5" t="e">
        <f>IF(REPORTE!AH$2="si",IF(C1615=VALUE(REPORTE!C$22),IF(SUM(DG1616:DG$1993),CONCATENATE(INT(B1615),", "),INT(B1615)),""),IF(C1615=VALUE(REPORTE!C$21),IF(SUM(DG1616:DG$1993),CONCATENATE(INT(B1615),", "),INT(B1615)),""))</f>
        <v>#VALUE!</v>
      </c>
      <c r="DK1615" s="5"/>
      <c r="DL1615" s="5"/>
      <c r="DM1615" s="5"/>
      <c r="DN1615" s="5"/>
    </row>
    <row r="1616" spans="1:118" x14ac:dyDescent="0.25">
      <c r="A1616" s="4" t="str">
        <f t="shared" si="232"/>
        <v/>
      </c>
      <c r="B1616" s="3"/>
      <c r="D1616" s="1"/>
      <c r="H1616" s="5" t="str">
        <f>IF(F1616="","",IFERROR(CONCATENATE("PEUA",VLOOKUP(ESTADO,REPORTE!AV$2:AW$33,2,0),DIDTRITO_FORM,CADER_FORM,IFERROR(INDEX(BS:BS,MATCH(DAY(F1616),BR:BR,0),1),DAY(F1616)),IFERROR(INDEX(BS:BS,MATCH(MONTH(F1616),BR:BR,0),1),MONTH(F1616)),YEAR(F1616),G1616),""))</f>
        <v/>
      </c>
      <c r="L1616" s="4"/>
      <c r="M1616" s="4"/>
      <c r="Q1616" s="5"/>
      <c r="AA1616" s="4"/>
      <c r="AU1616" s="7"/>
      <c r="BM1616" s="7"/>
      <c r="BN1616" s="75" t="str">
        <f t="shared" si="233"/>
        <v/>
      </c>
      <c r="BO1616" s="75" t="str">
        <f t="shared" si="234"/>
        <v/>
      </c>
      <c r="BT1616" s="5"/>
      <c r="BW1616" s="5"/>
      <c r="BX1616" s="5"/>
      <c r="BY1616" s="5"/>
      <c r="BZ1616" s="5"/>
      <c r="CA1616" s="5"/>
      <c r="CB1616" s="14"/>
      <c r="CC1616" s="25"/>
      <c r="DG1616" s="5" t="e">
        <f>IF(REPORTE!AH$2="si",IF(C1616=VALUE(REPORTE!C$22),IF(SUM(DG1617:DG$1993),CONCATENATE(INT(B1616),", "),INT(B1616)),""),IF(C1616=VALUE(REPORTE!C$21),IF(SUM(DG1617:DG$1993),CONCATENATE(INT(B1616),", "),INT(B1616)),""))</f>
        <v>#VALUE!</v>
      </c>
      <c r="DK1616" s="5"/>
      <c r="DL1616" s="5"/>
      <c r="DM1616" s="5"/>
      <c r="DN1616" s="5"/>
    </row>
    <row r="1617" spans="1:118" x14ac:dyDescent="0.25">
      <c r="A1617" s="4" t="str">
        <f t="shared" si="232"/>
        <v/>
      </c>
      <c r="B1617" s="3"/>
      <c r="D1617" s="1"/>
      <c r="H1617" s="5" t="str">
        <f>IF(F1617="","",IFERROR(CONCATENATE("PEUA",VLOOKUP(ESTADO,REPORTE!AV$2:AW$33,2,0),DIDTRITO_FORM,CADER_FORM,IFERROR(INDEX(BS:BS,MATCH(DAY(F1617),BR:BR,0),1),DAY(F1617)),IFERROR(INDEX(BS:BS,MATCH(MONTH(F1617),BR:BR,0),1),MONTH(F1617)),YEAR(F1617),G1617),""))</f>
        <v/>
      </c>
      <c r="L1617" s="4"/>
      <c r="M1617" s="4"/>
      <c r="Q1617" s="5"/>
      <c r="AA1617" s="4"/>
      <c r="AU1617" s="7"/>
      <c r="BM1617" s="7"/>
      <c r="BN1617" s="75" t="str">
        <f t="shared" si="233"/>
        <v/>
      </c>
      <c r="BO1617" s="75" t="str">
        <f t="shared" si="234"/>
        <v/>
      </c>
      <c r="BT1617" s="5"/>
      <c r="BW1617" s="5"/>
      <c r="BX1617" s="5"/>
      <c r="BY1617" s="5"/>
      <c r="BZ1617" s="5"/>
      <c r="CA1617" s="5"/>
      <c r="CB1617" s="14"/>
      <c r="CC1617" s="25"/>
      <c r="DG1617" s="5" t="e">
        <f>IF(REPORTE!AH$2="si",IF(C1617=VALUE(REPORTE!C$22),IF(SUM(DG1618:DG$1993),CONCATENATE(INT(B1617),", "),INT(B1617)),""),IF(C1617=VALUE(REPORTE!C$21),IF(SUM(DG1618:DG$1993),CONCATENATE(INT(B1617),", "),INT(B1617)),""))</f>
        <v>#VALUE!</v>
      </c>
      <c r="DK1617" s="5"/>
      <c r="DL1617" s="5"/>
      <c r="DM1617" s="5"/>
      <c r="DN1617" s="5"/>
    </row>
    <row r="1618" spans="1:118" x14ac:dyDescent="0.25">
      <c r="A1618" s="4" t="str">
        <f t="shared" si="232"/>
        <v/>
      </c>
      <c r="B1618" s="3"/>
      <c r="D1618" s="1"/>
      <c r="H1618" s="5" t="str">
        <f>IF(F1618="","",IFERROR(CONCATENATE("PEUA",VLOOKUP(ESTADO,REPORTE!AV$2:AW$33,2,0),DIDTRITO_FORM,CADER_FORM,IFERROR(INDEX(BS:BS,MATCH(DAY(F1618),BR:BR,0),1),DAY(F1618)),IFERROR(INDEX(BS:BS,MATCH(MONTH(F1618),BR:BR,0),1),MONTH(F1618)),YEAR(F1618),G1618),""))</f>
        <v/>
      </c>
      <c r="L1618" s="4"/>
      <c r="M1618" s="4"/>
      <c r="Q1618" s="5"/>
      <c r="AA1618" s="4"/>
      <c r="AU1618" s="7"/>
      <c r="BM1618" s="7"/>
      <c r="BN1618" s="75" t="str">
        <f t="shared" si="233"/>
        <v/>
      </c>
      <c r="BO1618" s="75" t="str">
        <f t="shared" si="234"/>
        <v/>
      </c>
      <c r="BT1618" s="5"/>
      <c r="BW1618" s="5"/>
      <c r="BX1618" s="5"/>
      <c r="BY1618" s="5"/>
      <c r="BZ1618" s="5"/>
      <c r="CA1618" s="5"/>
      <c r="CB1618" s="14"/>
      <c r="CC1618" s="25"/>
      <c r="DG1618" s="5" t="e">
        <f>IF(REPORTE!AH$2="si",IF(C1618=VALUE(REPORTE!C$22),IF(SUM(DG1619:DG$1993),CONCATENATE(INT(B1618),", "),INT(B1618)),""),IF(C1618=VALUE(REPORTE!C$21),IF(SUM(DG1619:DG$1993),CONCATENATE(INT(B1618),", "),INT(B1618)),""))</f>
        <v>#VALUE!</v>
      </c>
      <c r="DK1618" s="5"/>
      <c r="DL1618" s="5"/>
      <c r="DM1618" s="5"/>
      <c r="DN1618" s="5"/>
    </row>
    <row r="1619" spans="1:118" x14ac:dyDescent="0.25">
      <c r="A1619" s="4" t="str">
        <f t="shared" si="232"/>
        <v/>
      </c>
      <c r="B1619" s="3"/>
      <c r="D1619" s="1"/>
      <c r="H1619" s="5" t="str">
        <f>IF(F1619="","",IFERROR(CONCATENATE("PEUA",VLOOKUP(ESTADO,REPORTE!AV$2:AW$33,2,0),DIDTRITO_FORM,CADER_FORM,IFERROR(INDEX(BS:BS,MATCH(DAY(F1619),BR:BR,0),1),DAY(F1619)),IFERROR(INDEX(BS:BS,MATCH(MONTH(F1619),BR:BR,0),1),MONTH(F1619)),YEAR(F1619),G1619),""))</f>
        <v/>
      </c>
      <c r="L1619" s="4"/>
      <c r="M1619" s="4"/>
      <c r="Q1619" s="5"/>
      <c r="AA1619" s="4"/>
      <c r="AU1619" s="7"/>
      <c r="BM1619" s="7"/>
      <c r="BN1619" s="75" t="str">
        <f t="shared" si="233"/>
        <v/>
      </c>
      <c r="BO1619" s="75" t="str">
        <f t="shared" si="234"/>
        <v/>
      </c>
      <c r="BT1619" s="5"/>
      <c r="BW1619" s="5"/>
      <c r="BX1619" s="5"/>
      <c r="BY1619" s="5"/>
      <c r="BZ1619" s="5"/>
      <c r="CA1619" s="5"/>
      <c r="CB1619" s="14"/>
      <c r="CC1619" s="25"/>
      <c r="DG1619" s="5" t="e">
        <f>IF(REPORTE!AH$2="si",IF(C1619=VALUE(REPORTE!C$22),IF(SUM(DG1620:DG$1993),CONCATENATE(INT(B1619),", "),INT(B1619)),""),IF(C1619=VALUE(REPORTE!C$21),IF(SUM(DG1620:DG$1993),CONCATENATE(INT(B1619),", "),INT(B1619)),""))</f>
        <v>#VALUE!</v>
      </c>
      <c r="DK1619" s="5"/>
      <c r="DL1619" s="5"/>
      <c r="DM1619" s="5"/>
      <c r="DN1619" s="5"/>
    </row>
    <row r="1620" spans="1:118" x14ac:dyDescent="0.25">
      <c r="A1620" s="4" t="str">
        <f t="shared" si="232"/>
        <v/>
      </c>
      <c r="B1620" s="3"/>
      <c r="D1620" s="1"/>
      <c r="H1620" s="5" t="str">
        <f>IF(F1620="","",IFERROR(CONCATENATE("PEUA",VLOOKUP(ESTADO,REPORTE!AV$2:AW$33,2,0),DIDTRITO_FORM,CADER_FORM,IFERROR(INDEX(BS:BS,MATCH(DAY(F1620),BR:BR,0),1),DAY(F1620)),IFERROR(INDEX(BS:BS,MATCH(MONTH(F1620),BR:BR,0),1),MONTH(F1620)),YEAR(F1620),G1620),""))</f>
        <v/>
      </c>
      <c r="L1620" s="4"/>
      <c r="M1620" s="4"/>
      <c r="Q1620" s="5"/>
      <c r="AA1620" s="4"/>
      <c r="AU1620" s="7"/>
      <c r="BM1620" s="7"/>
      <c r="BN1620" s="75" t="str">
        <f t="shared" si="233"/>
        <v/>
      </c>
      <c r="BO1620" s="75" t="str">
        <f t="shared" si="234"/>
        <v/>
      </c>
      <c r="BT1620" s="5"/>
      <c r="BW1620" s="5"/>
      <c r="BX1620" s="5"/>
      <c r="BY1620" s="5"/>
      <c r="BZ1620" s="5"/>
      <c r="CA1620" s="5"/>
      <c r="CB1620" s="14"/>
      <c r="CC1620" s="25"/>
      <c r="DG1620" s="5" t="e">
        <f>IF(REPORTE!AH$2="si",IF(C1620=VALUE(REPORTE!C$22),IF(SUM(DG1621:DG$1993),CONCATENATE(INT(B1620),", "),INT(B1620)),""),IF(C1620=VALUE(REPORTE!C$21),IF(SUM(DG1621:DG$1993),CONCATENATE(INT(B1620),", "),INT(B1620)),""))</f>
        <v>#VALUE!</v>
      </c>
      <c r="DK1620" s="5"/>
      <c r="DL1620" s="5"/>
      <c r="DM1620" s="5"/>
      <c r="DN1620" s="5"/>
    </row>
    <row r="1621" spans="1:118" x14ac:dyDescent="0.25">
      <c r="A1621" s="4" t="str">
        <f t="shared" si="232"/>
        <v/>
      </c>
      <c r="B1621" s="3"/>
      <c r="D1621" s="1"/>
      <c r="H1621" s="5" t="str">
        <f>IF(F1621="","",IFERROR(CONCATENATE("PEUA",VLOOKUP(ESTADO,REPORTE!AV$2:AW$33,2,0),DIDTRITO_FORM,CADER_FORM,IFERROR(INDEX(BS:BS,MATCH(DAY(F1621),BR:BR,0),1),DAY(F1621)),IFERROR(INDEX(BS:BS,MATCH(MONTH(F1621),BR:BR,0),1),MONTH(F1621)),YEAR(F1621),G1621),""))</f>
        <v/>
      </c>
      <c r="L1621" s="4"/>
      <c r="M1621" s="4"/>
      <c r="Q1621" s="5"/>
      <c r="AA1621" s="4"/>
      <c r="AU1621" s="7"/>
      <c r="BM1621" s="7"/>
      <c r="BN1621" s="75" t="str">
        <f t="shared" si="233"/>
        <v/>
      </c>
      <c r="BO1621" s="75" t="str">
        <f t="shared" si="234"/>
        <v/>
      </c>
      <c r="BT1621" s="5"/>
      <c r="BW1621" s="5"/>
      <c r="BX1621" s="5"/>
      <c r="BY1621" s="5"/>
      <c r="BZ1621" s="5"/>
      <c r="CA1621" s="5"/>
      <c r="CB1621" s="14"/>
      <c r="CC1621" s="25"/>
      <c r="DG1621" s="5" t="e">
        <f>IF(REPORTE!AH$2="si",IF(C1621=VALUE(REPORTE!C$22),IF(SUM(DG1622:DG$1993),CONCATENATE(INT(B1621),", "),INT(B1621)),""),IF(C1621=VALUE(REPORTE!C$21),IF(SUM(DG1622:DG$1993),CONCATENATE(INT(B1621),", "),INT(B1621)),""))</f>
        <v>#VALUE!</v>
      </c>
      <c r="DK1621" s="5"/>
      <c r="DL1621" s="5"/>
      <c r="DM1621" s="5"/>
      <c r="DN1621" s="5"/>
    </row>
    <row r="1622" spans="1:118" x14ac:dyDescent="0.25">
      <c r="A1622" s="4" t="str">
        <f t="shared" si="232"/>
        <v/>
      </c>
      <c r="B1622" s="3"/>
      <c r="D1622" s="1"/>
      <c r="H1622" s="5" t="str">
        <f>IF(F1622="","",IFERROR(CONCATENATE("PEUA",VLOOKUP(ESTADO,REPORTE!AV$2:AW$33,2,0),DIDTRITO_FORM,CADER_FORM,IFERROR(INDEX(BS:BS,MATCH(DAY(F1622),BR:BR,0),1),DAY(F1622)),IFERROR(INDEX(BS:BS,MATCH(MONTH(F1622),BR:BR,0),1),MONTH(F1622)),YEAR(F1622),G1622),""))</f>
        <v/>
      </c>
      <c r="L1622" s="4"/>
      <c r="M1622" s="4"/>
      <c r="Q1622" s="5"/>
      <c r="AA1622" s="4"/>
      <c r="AU1622" s="7"/>
      <c r="BM1622" s="7"/>
      <c r="BN1622" s="75" t="str">
        <f t="shared" si="233"/>
        <v/>
      </c>
      <c r="BO1622" s="75" t="str">
        <f t="shared" si="234"/>
        <v/>
      </c>
      <c r="BT1622" s="5"/>
      <c r="BW1622" s="5"/>
      <c r="BX1622" s="5"/>
      <c r="BY1622" s="5"/>
      <c r="BZ1622" s="5"/>
      <c r="CA1622" s="5"/>
      <c r="CB1622" s="14"/>
      <c r="CC1622" s="25"/>
      <c r="DG1622" s="5" t="e">
        <f>IF(REPORTE!AH$2="si",IF(C1622=VALUE(REPORTE!C$22),IF(SUM(DG1623:DG$1993),CONCATENATE(INT(B1622),", "),INT(B1622)),""),IF(C1622=VALUE(REPORTE!C$21),IF(SUM(DG1623:DG$1993),CONCATENATE(INT(B1622),", "),INT(B1622)),""))</f>
        <v>#VALUE!</v>
      </c>
      <c r="DK1622" s="5"/>
      <c r="DL1622" s="5"/>
      <c r="DM1622" s="5"/>
      <c r="DN1622" s="5"/>
    </row>
    <row r="1623" spans="1:118" x14ac:dyDescent="0.25">
      <c r="A1623" s="4" t="str">
        <f t="shared" si="232"/>
        <v/>
      </c>
      <c r="B1623" s="3"/>
      <c r="D1623" s="1"/>
      <c r="H1623" s="5" t="str">
        <f>IF(F1623="","",IFERROR(CONCATENATE("PEUA",VLOOKUP(ESTADO,REPORTE!AV$2:AW$33,2,0),DIDTRITO_FORM,CADER_FORM,IFERROR(INDEX(BS:BS,MATCH(DAY(F1623),BR:BR,0),1),DAY(F1623)),IFERROR(INDEX(BS:BS,MATCH(MONTH(F1623),BR:BR,0),1),MONTH(F1623)),YEAR(F1623),G1623),""))</f>
        <v/>
      </c>
      <c r="L1623" s="4"/>
      <c r="M1623" s="4"/>
      <c r="Q1623" s="5"/>
      <c r="AA1623" s="4"/>
      <c r="AU1623" s="7"/>
      <c r="BM1623" s="7"/>
      <c r="BN1623" s="75" t="str">
        <f t="shared" si="233"/>
        <v/>
      </c>
      <c r="BO1623" s="75" t="str">
        <f t="shared" si="234"/>
        <v/>
      </c>
      <c r="BT1623" s="5"/>
      <c r="BW1623" s="5"/>
      <c r="BX1623" s="5"/>
      <c r="BY1623" s="5"/>
      <c r="BZ1623" s="5"/>
      <c r="CA1623" s="5"/>
      <c r="CB1623" s="14"/>
      <c r="CC1623" s="25"/>
      <c r="DG1623" s="5" t="e">
        <f>IF(REPORTE!AH$2="si",IF(C1623=VALUE(REPORTE!C$22),IF(SUM(DG1624:DG$1993),CONCATENATE(INT(B1623),", "),INT(B1623)),""),IF(C1623=VALUE(REPORTE!C$21),IF(SUM(DG1624:DG$1993),CONCATENATE(INT(B1623),", "),INT(B1623)),""))</f>
        <v>#VALUE!</v>
      </c>
      <c r="DK1623" s="5"/>
      <c r="DL1623" s="5"/>
      <c r="DM1623" s="5"/>
      <c r="DN1623" s="5"/>
    </row>
    <row r="1624" spans="1:118" x14ac:dyDescent="0.25">
      <c r="A1624" s="4" t="str">
        <f t="shared" si="232"/>
        <v/>
      </c>
      <c r="B1624" s="3"/>
      <c r="D1624" s="1"/>
      <c r="H1624" s="5" t="str">
        <f>IF(F1624="","",IFERROR(CONCATENATE("PEUA",VLOOKUP(ESTADO,REPORTE!AV$2:AW$33,2,0),DIDTRITO_FORM,CADER_FORM,IFERROR(INDEX(BS:BS,MATCH(DAY(F1624),BR:BR,0),1),DAY(F1624)),IFERROR(INDEX(BS:BS,MATCH(MONTH(F1624),BR:BR,0),1),MONTH(F1624)),YEAR(F1624),G1624),""))</f>
        <v/>
      </c>
      <c r="L1624" s="4"/>
      <c r="M1624" s="4"/>
      <c r="Q1624" s="5"/>
      <c r="AA1624" s="4"/>
      <c r="AU1624" s="7"/>
      <c r="BM1624" s="7"/>
      <c r="BN1624" s="75" t="str">
        <f t="shared" si="233"/>
        <v/>
      </c>
      <c r="BO1624" s="75" t="str">
        <f t="shared" si="234"/>
        <v/>
      </c>
      <c r="BT1624" s="5"/>
      <c r="BW1624" s="5"/>
      <c r="BX1624" s="5"/>
      <c r="BY1624" s="5"/>
      <c r="BZ1624" s="5"/>
      <c r="CA1624" s="5"/>
      <c r="CB1624" s="14"/>
      <c r="CC1624" s="25"/>
      <c r="DG1624" s="5" t="e">
        <f>IF(REPORTE!AH$2="si",IF(C1624=VALUE(REPORTE!C$22),IF(SUM(DG1625:DG$1993),CONCATENATE(INT(B1624),", "),INT(B1624)),""),IF(C1624=VALUE(REPORTE!C$21),IF(SUM(DG1625:DG$1993),CONCATENATE(INT(B1624),", "),INT(B1624)),""))</f>
        <v>#VALUE!</v>
      </c>
      <c r="DK1624" s="5"/>
      <c r="DL1624" s="5"/>
      <c r="DM1624" s="5"/>
      <c r="DN1624" s="5"/>
    </row>
    <row r="1625" spans="1:118" x14ac:dyDescent="0.25">
      <c r="A1625" s="4" t="str">
        <f t="shared" si="232"/>
        <v/>
      </c>
      <c r="B1625" s="3"/>
      <c r="D1625" s="1"/>
      <c r="H1625" s="5" t="str">
        <f>IF(F1625="","",IFERROR(CONCATENATE("PEUA",VLOOKUP(ESTADO,REPORTE!AV$2:AW$33,2,0),DIDTRITO_FORM,CADER_FORM,IFERROR(INDEX(BS:BS,MATCH(DAY(F1625),BR:BR,0),1),DAY(F1625)),IFERROR(INDEX(BS:BS,MATCH(MONTH(F1625),BR:BR,0),1),MONTH(F1625)),YEAR(F1625),G1625),""))</f>
        <v/>
      </c>
      <c r="L1625" s="4"/>
      <c r="M1625" s="4"/>
      <c r="Q1625" s="5"/>
      <c r="AA1625" s="4"/>
      <c r="AU1625" s="7"/>
      <c r="BM1625" s="7"/>
      <c r="BN1625" s="75" t="str">
        <f t="shared" si="233"/>
        <v/>
      </c>
      <c r="BO1625" s="75" t="str">
        <f t="shared" si="234"/>
        <v/>
      </c>
      <c r="BT1625" s="5"/>
      <c r="BW1625" s="5"/>
      <c r="BX1625" s="5"/>
      <c r="BY1625" s="5"/>
      <c r="BZ1625" s="5"/>
      <c r="CA1625" s="5"/>
      <c r="CB1625" s="14"/>
      <c r="CC1625" s="25"/>
      <c r="DG1625" s="5" t="e">
        <f>IF(REPORTE!AH$2="si",IF(C1625=VALUE(REPORTE!C$22),IF(SUM(DG1626:DG$1993),CONCATENATE(INT(B1625),", "),INT(B1625)),""),IF(C1625=VALUE(REPORTE!C$21),IF(SUM(DG1626:DG$1993),CONCATENATE(INT(B1625),", "),INT(B1625)),""))</f>
        <v>#VALUE!</v>
      </c>
      <c r="DK1625" s="5"/>
      <c r="DL1625" s="5"/>
      <c r="DM1625" s="5"/>
      <c r="DN1625" s="5"/>
    </row>
    <row r="1626" spans="1:118" x14ac:dyDescent="0.25">
      <c r="A1626" s="4" t="str">
        <f t="shared" si="232"/>
        <v/>
      </c>
      <c r="B1626" s="3"/>
      <c r="D1626" s="1"/>
      <c r="H1626" s="5" t="str">
        <f>IF(F1626="","",IFERROR(CONCATENATE("PEUA",VLOOKUP(ESTADO,REPORTE!AV$2:AW$33,2,0),DIDTRITO_FORM,CADER_FORM,IFERROR(INDEX(BS:BS,MATCH(DAY(F1626),BR:BR,0),1),DAY(F1626)),IFERROR(INDEX(BS:BS,MATCH(MONTH(F1626),BR:BR,0),1),MONTH(F1626)),YEAR(F1626),G1626),""))</f>
        <v/>
      </c>
      <c r="L1626" s="4"/>
      <c r="M1626" s="4"/>
      <c r="Q1626" s="5"/>
      <c r="AA1626" s="4"/>
      <c r="AU1626" s="7"/>
      <c r="BM1626" s="7"/>
      <c r="BN1626" s="75" t="str">
        <f t="shared" si="233"/>
        <v/>
      </c>
      <c r="BO1626" s="75" t="str">
        <f t="shared" si="234"/>
        <v/>
      </c>
      <c r="BT1626" s="5"/>
      <c r="BW1626" s="5"/>
      <c r="BX1626" s="5"/>
      <c r="BY1626" s="5"/>
      <c r="BZ1626" s="5"/>
      <c r="CA1626" s="5"/>
      <c r="CB1626" s="14"/>
      <c r="CC1626" s="25"/>
      <c r="DG1626" s="5" t="e">
        <f>IF(REPORTE!AH$2="si",IF(C1626=VALUE(REPORTE!C$22),IF(SUM(DG1627:DG$1993),CONCATENATE(INT(B1626),", "),INT(B1626)),""),IF(C1626=VALUE(REPORTE!C$21),IF(SUM(DG1627:DG$1993),CONCATENATE(INT(B1626),", "),INT(B1626)),""))</f>
        <v>#VALUE!</v>
      </c>
      <c r="DK1626" s="5"/>
      <c r="DL1626" s="5"/>
      <c r="DM1626" s="5"/>
      <c r="DN1626" s="5"/>
    </row>
    <row r="1627" spans="1:118" x14ac:dyDescent="0.25">
      <c r="A1627" s="4" t="str">
        <f t="shared" si="232"/>
        <v/>
      </c>
      <c r="B1627" s="3"/>
      <c r="D1627" s="1"/>
      <c r="H1627" s="5" t="str">
        <f>IF(F1627="","",IFERROR(CONCATENATE("PEUA",VLOOKUP(ESTADO,REPORTE!AV$2:AW$33,2,0),DIDTRITO_FORM,CADER_FORM,IFERROR(INDEX(BS:BS,MATCH(DAY(F1627),BR:BR,0),1),DAY(F1627)),IFERROR(INDEX(BS:BS,MATCH(MONTH(F1627),BR:BR,0),1),MONTH(F1627)),YEAR(F1627),G1627),""))</f>
        <v/>
      </c>
      <c r="L1627" s="4"/>
      <c r="M1627" s="4"/>
      <c r="Q1627" s="5"/>
      <c r="AA1627" s="4"/>
      <c r="AU1627" s="7"/>
      <c r="BM1627" s="7"/>
      <c r="BN1627" s="75" t="str">
        <f t="shared" si="233"/>
        <v/>
      </c>
      <c r="BO1627" s="75" t="str">
        <f t="shared" si="234"/>
        <v/>
      </c>
      <c r="BT1627" s="5"/>
      <c r="BW1627" s="5"/>
      <c r="BX1627" s="5"/>
      <c r="BY1627" s="5"/>
      <c r="BZ1627" s="5"/>
      <c r="CA1627" s="5"/>
      <c r="CB1627" s="14"/>
      <c r="CC1627" s="25"/>
      <c r="DG1627" s="5" t="e">
        <f>IF(REPORTE!AH$2="si",IF(C1627=VALUE(REPORTE!C$22),IF(SUM(DG1628:DG$1993),CONCATENATE(INT(B1627),", "),INT(B1627)),""),IF(C1627=VALUE(REPORTE!C$21),IF(SUM(DG1628:DG$1993),CONCATENATE(INT(B1627),", "),INT(B1627)),""))</f>
        <v>#VALUE!</v>
      </c>
      <c r="DK1627" s="5"/>
      <c r="DL1627" s="5"/>
      <c r="DM1627" s="5"/>
      <c r="DN1627" s="5"/>
    </row>
    <row r="1628" spans="1:118" x14ac:dyDescent="0.25">
      <c r="A1628" s="4" t="str">
        <f t="shared" si="232"/>
        <v/>
      </c>
      <c r="B1628" s="3"/>
      <c r="D1628" s="1"/>
      <c r="H1628" s="5" t="str">
        <f>IF(F1628="","",IFERROR(CONCATENATE("PEUA",VLOOKUP(ESTADO,REPORTE!AV$2:AW$33,2,0),DIDTRITO_FORM,CADER_FORM,IFERROR(INDEX(BS:BS,MATCH(DAY(F1628),BR:BR,0),1),DAY(F1628)),IFERROR(INDEX(BS:BS,MATCH(MONTH(F1628),BR:BR,0),1),MONTH(F1628)),YEAR(F1628),G1628),""))</f>
        <v/>
      </c>
      <c r="L1628" s="4"/>
      <c r="M1628" s="4"/>
      <c r="Q1628" s="5"/>
      <c r="AA1628" s="4"/>
      <c r="AU1628" s="7"/>
      <c r="BM1628" s="7"/>
      <c r="BN1628" s="75" t="str">
        <f t="shared" si="233"/>
        <v/>
      </c>
      <c r="BO1628" s="75" t="str">
        <f t="shared" si="234"/>
        <v/>
      </c>
      <c r="BT1628" s="5"/>
      <c r="BW1628" s="5"/>
      <c r="BX1628" s="5"/>
      <c r="BY1628" s="5"/>
      <c r="BZ1628" s="5"/>
      <c r="CA1628" s="5"/>
      <c r="CB1628" s="14"/>
      <c r="CC1628" s="25"/>
      <c r="DG1628" s="5" t="e">
        <f>IF(REPORTE!AH$2="si",IF(C1628=VALUE(REPORTE!C$22),IF(SUM(DG1629:DG$1993),CONCATENATE(INT(B1628),", "),INT(B1628)),""),IF(C1628=VALUE(REPORTE!C$21),IF(SUM(DG1629:DG$1993),CONCATENATE(INT(B1628),", "),INT(B1628)),""))</f>
        <v>#VALUE!</v>
      </c>
      <c r="DK1628" s="5"/>
      <c r="DL1628" s="5"/>
      <c r="DM1628" s="5"/>
      <c r="DN1628" s="5"/>
    </row>
    <row r="1629" spans="1:118" x14ac:dyDescent="0.25">
      <c r="A1629" s="4" t="str">
        <f t="shared" si="232"/>
        <v/>
      </c>
      <c r="B1629" s="3"/>
      <c r="D1629" s="1"/>
      <c r="H1629" s="5" t="str">
        <f>IF(F1629="","",IFERROR(CONCATENATE("PEUA",VLOOKUP(ESTADO,REPORTE!AV$2:AW$33,2,0),DIDTRITO_FORM,CADER_FORM,IFERROR(INDEX(BS:BS,MATCH(DAY(F1629),BR:BR,0),1),DAY(F1629)),IFERROR(INDEX(BS:BS,MATCH(MONTH(F1629),BR:BR,0),1),MONTH(F1629)),YEAR(F1629),G1629),""))</f>
        <v/>
      </c>
      <c r="L1629" s="4"/>
      <c r="M1629" s="4"/>
      <c r="Q1629" s="5"/>
      <c r="AA1629" s="4"/>
      <c r="AU1629" s="7"/>
      <c r="BM1629" s="7"/>
      <c r="BN1629" s="75" t="str">
        <f t="shared" si="233"/>
        <v/>
      </c>
      <c r="BO1629" s="75" t="str">
        <f t="shared" si="234"/>
        <v/>
      </c>
      <c r="BT1629" s="5"/>
      <c r="BW1629" s="5"/>
      <c r="BX1629" s="5"/>
      <c r="BY1629" s="5"/>
      <c r="BZ1629" s="5"/>
      <c r="CA1629" s="5"/>
      <c r="CB1629" s="14"/>
      <c r="CC1629" s="25"/>
      <c r="DG1629" s="5" t="e">
        <f>IF(REPORTE!AH$2="si",IF(C1629=VALUE(REPORTE!C$22),IF(SUM(DG1630:DG$1993),CONCATENATE(INT(B1629),", "),INT(B1629)),""),IF(C1629=VALUE(REPORTE!C$21),IF(SUM(DG1630:DG$1993),CONCATENATE(INT(B1629),", "),INT(B1629)),""))</f>
        <v>#VALUE!</v>
      </c>
      <c r="DK1629" s="5"/>
      <c r="DL1629" s="5"/>
      <c r="DM1629" s="5"/>
      <c r="DN1629" s="5"/>
    </row>
    <row r="1630" spans="1:118" x14ac:dyDescent="0.25">
      <c r="A1630" s="4" t="str">
        <f t="shared" si="232"/>
        <v/>
      </c>
      <c r="B1630" s="3"/>
      <c r="D1630" s="1"/>
      <c r="H1630" s="5" t="str">
        <f>IF(F1630="","",IFERROR(CONCATENATE("PEUA",VLOOKUP(ESTADO,REPORTE!AV$2:AW$33,2,0),DIDTRITO_FORM,CADER_FORM,IFERROR(INDEX(BS:BS,MATCH(DAY(F1630),BR:BR,0),1),DAY(F1630)),IFERROR(INDEX(BS:BS,MATCH(MONTH(F1630),BR:BR,0),1),MONTH(F1630)),YEAR(F1630),G1630),""))</f>
        <v/>
      </c>
      <c r="L1630" s="4"/>
      <c r="M1630" s="4"/>
      <c r="Q1630" s="5"/>
      <c r="AA1630" s="4"/>
      <c r="AU1630" s="7"/>
      <c r="BM1630" s="7"/>
      <c r="BN1630" s="75" t="str">
        <f t="shared" si="233"/>
        <v/>
      </c>
      <c r="BO1630" s="75" t="str">
        <f t="shared" si="234"/>
        <v/>
      </c>
      <c r="BT1630" s="5"/>
      <c r="BW1630" s="5"/>
      <c r="BX1630" s="5"/>
      <c r="BY1630" s="5"/>
      <c r="BZ1630" s="5"/>
      <c r="CA1630" s="5"/>
      <c r="CB1630" s="14"/>
      <c r="CC1630" s="25"/>
      <c r="DG1630" s="5" t="e">
        <f>IF(REPORTE!AH$2="si",IF(C1630=VALUE(REPORTE!C$22),IF(SUM(DG1631:DG$1993),CONCATENATE(INT(B1630),", "),INT(B1630)),""),IF(C1630=VALUE(REPORTE!C$21),IF(SUM(DG1631:DG$1993),CONCATENATE(INT(B1630),", "),INT(B1630)),""))</f>
        <v>#VALUE!</v>
      </c>
      <c r="DK1630" s="5"/>
      <c r="DL1630" s="5"/>
      <c r="DM1630" s="5"/>
      <c r="DN1630" s="5"/>
    </row>
    <row r="1631" spans="1:118" x14ac:dyDescent="0.25">
      <c r="A1631" s="4" t="str">
        <f t="shared" si="232"/>
        <v/>
      </c>
      <c r="B1631" s="3"/>
      <c r="D1631" s="1"/>
      <c r="H1631" s="5" t="str">
        <f>IF(F1631="","",IFERROR(CONCATENATE("PEUA",VLOOKUP(ESTADO,REPORTE!AV$2:AW$33,2,0),DIDTRITO_FORM,CADER_FORM,IFERROR(INDEX(BS:BS,MATCH(DAY(F1631),BR:BR,0),1),DAY(F1631)),IFERROR(INDEX(BS:BS,MATCH(MONTH(F1631),BR:BR,0),1),MONTH(F1631)),YEAR(F1631),G1631),""))</f>
        <v/>
      </c>
      <c r="L1631" s="4"/>
      <c r="M1631" s="4"/>
      <c r="Q1631" s="5"/>
      <c r="AA1631" s="4"/>
      <c r="AU1631" s="7"/>
      <c r="BM1631" s="7"/>
      <c r="BN1631" s="75" t="str">
        <f t="shared" si="233"/>
        <v/>
      </c>
      <c r="BO1631" s="75" t="str">
        <f t="shared" si="234"/>
        <v/>
      </c>
      <c r="BT1631" s="5"/>
      <c r="BW1631" s="5"/>
      <c r="BX1631" s="5"/>
      <c r="BY1631" s="5"/>
      <c r="BZ1631" s="5"/>
      <c r="CA1631" s="5"/>
      <c r="CB1631" s="14"/>
      <c r="CC1631" s="25"/>
      <c r="DG1631" s="5" t="e">
        <f>IF(REPORTE!AH$2="si",IF(C1631=VALUE(REPORTE!C$22),IF(SUM(DG1632:DG$1993),CONCATENATE(INT(B1631),", "),INT(B1631)),""),IF(C1631=VALUE(REPORTE!C$21),IF(SUM(DG1632:DG$1993),CONCATENATE(INT(B1631),", "),INT(B1631)),""))</f>
        <v>#VALUE!</v>
      </c>
      <c r="DK1631" s="5"/>
      <c r="DL1631" s="5"/>
      <c r="DM1631" s="5"/>
      <c r="DN1631" s="5"/>
    </row>
    <row r="1632" spans="1:118" x14ac:dyDescent="0.25">
      <c r="A1632" s="4" t="str">
        <f t="shared" si="232"/>
        <v/>
      </c>
      <c r="B1632" s="3"/>
      <c r="D1632" s="1"/>
      <c r="H1632" s="5" t="str">
        <f>IF(F1632="","",IFERROR(CONCATENATE("PEUA",VLOOKUP(ESTADO,REPORTE!AV$2:AW$33,2,0),DIDTRITO_FORM,CADER_FORM,IFERROR(INDEX(BS:BS,MATCH(DAY(F1632),BR:BR,0),1),DAY(F1632)),IFERROR(INDEX(BS:BS,MATCH(MONTH(F1632),BR:BR,0),1),MONTH(F1632)),YEAR(F1632),G1632),""))</f>
        <v/>
      </c>
      <c r="L1632" s="4"/>
      <c r="M1632" s="4"/>
      <c r="Q1632" s="5"/>
      <c r="AA1632" s="4"/>
      <c r="AU1632" s="7"/>
      <c r="BM1632" s="7"/>
      <c r="BN1632" s="75" t="str">
        <f t="shared" si="233"/>
        <v/>
      </c>
      <c r="BO1632" s="75" t="str">
        <f t="shared" si="234"/>
        <v/>
      </c>
      <c r="BT1632" s="5"/>
      <c r="BW1632" s="5"/>
      <c r="BX1632" s="5"/>
      <c r="BY1632" s="5"/>
      <c r="BZ1632" s="5"/>
      <c r="CA1632" s="5"/>
      <c r="CB1632" s="14"/>
      <c r="CC1632" s="25"/>
      <c r="DG1632" s="5" t="e">
        <f>IF(REPORTE!AH$2="si",IF(C1632=VALUE(REPORTE!C$22),IF(SUM(DG1633:DG$1993),CONCATENATE(INT(B1632),", "),INT(B1632)),""),IF(C1632=VALUE(REPORTE!C$21),IF(SUM(DG1633:DG$1993),CONCATENATE(INT(B1632),", "),INT(B1632)),""))</f>
        <v>#VALUE!</v>
      </c>
      <c r="DK1632" s="5"/>
      <c r="DL1632" s="5"/>
      <c r="DM1632" s="5"/>
      <c r="DN1632" s="5"/>
    </row>
    <row r="1633" spans="1:118" x14ac:dyDescent="0.25">
      <c r="A1633" s="4" t="str">
        <f t="shared" si="232"/>
        <v/>
      </c>
      <c r="B1633" s="3"/>
      <c r="D1633" s="1"/>
      <c r="H1633" s="5" t="str">
        <f>IF(F1633="","",IFERROR(CONCATENATE("PEUA",VLOOKUP(ESTADO,REPORTE!AV$2:AW$33,2,0),DIDTRITO_FORM,CADER_FORM,IFERROR(INDEX(BS:BS,MATCH(DAY(F1633),BR:BR,0),1),DAY(F1633)),IFERROR(INDEX(BS:BS,MATCH(MONTH(F1633),BR:BR,0),1),MONTH(F1633)),YEAR(F1633),G1633),""))</f>
        <v/>
      </c>
      <c r="L1633" s="4"/>
      <c r="M1633" s="4"/>
      <c r="Q1633" s="5"/>
      <c r="AA1633" s="4"/>
      <c r="AU1633" s="7"/>
      <c r="BM1633" s="7"/>
      <c r="BN1633" s="75" t="str">
        <f t="shared" si="233"/>
        <v/>
      </c>
      <c r="BO1633" s="75" t="str">
        <f t="shared" si="234"/>
        <v/>
      </c>
      <c r="BT1633" s="5"/>
      <c r="BW1633" s="5"/>
      <c r="BX1633" s="5"/>
      <c r="BY1633" s="5"/>
      <c r="BZ1633" s="5"/>
      <c r="CA1633" s="5"/>
      <c r="CB1633" s="14"/>
      <c r="CC1633" s="25"/>
      <c r="DG1633" s="5" t="e">
        <f>IF(REPORTE!AH$2="si",IF(C1633=VALUE(REPORTE!C$22),IF(SUM(DG1634:DG$1993),CONCATENATE(INT(B1633),", "),INT(B1633)),""),IF(C1633=VALUE(REPORTE!C$21),IF(SUM(DG1634:DG$1993),CONCATENATE(INT(B1633),", "),INT(B1633)),""))</f>
        <v>#VALUE!</v>
      </c>
      <c r="DK1633" s="5"/>
      <c r="DL1633" s="5"/>
      <c r="DM1633" s="5"/>
      <c r="DN1633" s="5"/>
    </row>
    <row r="1634" spans="1:118" x14ac:dyDescent="0.25">
      <c r="A1634" s="4" t="str">
        <f t="shared" si="232"/>
        <v/>
      </c>
      <c r="B1634" s="3"/>
      <c r="D1634" s="1"/>
      <c r="H1634" s="5" t="str">
        <f>IF(F1634="","",IFERROR(CONCATENATE("PEUA",VLOOKUP(ESTADO,REPORTE!AV$2:AW$33,2,0),DIDTRITO_FORM,CADER_FORM,IFERROR(INDEX(BS:BS,MATCH(DAY(F1634),BR:BR,0),1),DAY(F1634)),IFERROR(INDEX(BS:BS,MATCH(MONTH(F1634),BR:BR,0),1),MONTH(F1634)),YEAR(F1634),G1634),""))</f>
        <v/>
      </c>
      <c r="L1634" s="4"/>
      <c r="M1634" s="4"/>
      <c r="Q1634" s="5"/>
      <c r="AA1634" s="4"/>
      <c r="AU1634" s="7"/>
      <c r="BM1634" s="7"/>
      <c r="BN1634" s="75" t="str">
        <f t="shared" si="233"/>
        <v/>
      </c>
      <c r="BO1634" s="75" t="str">
        <f t="shared" si="234"/>
        <v/>
      </c>
      <c r="BT1634" s="5"/>
      <c r="BW1634" s="5"/>
      <c r="BX1634" s="5"/>
      <c r="BY1634" s="5"/>
      <c r="BZ1634" s="5"/>
      <c r="CA1634" s="5"/>
      <c r="CB1634" s="14"/>
      <c r="CC1634" s="25"/>
      <c r="DG1634" s="5" t="e">
        <f>IF(REPORTE!AH$2="si",IF(C1634=VALUE(REPORTE!C$22),IF(SUM(DG1635:DG$1993),CONCATENATE(INT(B1634),", "),INT(B1634)),""),IF(C1634=VALUE(REPORTE!C$21),IF(SUM(DG1635:DG$1993),CONCATENATE(INT(B1634),", "),INT(B1634)),""))</f>
        <v>#VALUE!</v>
      </c>
      <c r="DK1634" s="5"/>
      <c r="DL1634" s="5"/>
      <c r="DM1634" s="5"/>
      <c r="DN1634" s="5"/>
    </row>
    <row r="1635" spans="1:118" x14ac:dyDescent="0.25">
      <c r="A1635" s="4" t="str">
        <f t="shared" si="232"/>
        <v/>
      </c>
      <c r="B1635" s="3"/>
      <c r="D1635" s="1"/>
      <c r="H1635" s="5" t="str">
        <f>IF(F1635="","",IFERROR(CONCATENATE("PEUA",VLOOKUP(ESTADO,REPORTE!AV$2:AW$33,2,0),DIDTRITO_FORM,CADER_FORM,IFERROR(INDEX(BS:BS,MATCH(DAY(F1635),BR:BR,0),1),DAY(F1635)),IFERROR(INDEX(BS:BS,MATCH(MONTH(F1635),BR:BR,0),1),MONTH(F1635)),YEAR(F1635),G1635),""))</f>
        <v/>
      </c>
      <c r="L1635" s="4"/>
      <c r="M1635" s="4"/>
      <c r="Q1635" s="5"/>
      <c r="AA1635" s="4"/>
      <c r="AU1635" s="7"/>
      <c r="BM1635" s="7"/>
      <c r="BN1635" s="75" t="str">
        <f t="shared" si="233"/>
        <v/>
      </c>
      <c r="BO1635" s="75" t="str">
        <f t="shared" si="234"/>
        <v/>
      </c>
      <c r="BT1635" s="5"/>
      <c r="BW1635" s="5"/>
      <c r="BX1635" s="5"/>
      <c r="BY1635" s="5"/>
      <c r="BZ1635" s="5"/>
      <c r="CA1635" s="5"/>
      <c r="CB1635" s="14"/>
      <c r="CC1635" s="25"/>
      <c r="DG1635" s="5" t="e">
        <f>IF(REPORTE!AH$2="si",IF(C1635=VALUE(REPORTE!C$22),IF(SUM(DG1636:DG$1993),CONCATENATE(INT(B1635),", "),INT(B1635)),""),IF(C1635=VALUE(REPORTE!C$21),IF(SUM(DG1636:DG$1993),CONCATENATE(INT(B1635),", "),INT(B1635)),""))</f>
        <v>#VALUE!</v>
      </c>
      <c r="DK1635" s="5"/>
      <c r="DL1635" s="5"/>
      <c r="DM1635" s="5"/>
      <c r="DN1635" s="5"/>
    </row>
    <row r="1636" spans="1:118" x14ac:dyDescent="0.25">
      <c r="A1636" s="4" t="str">
        <f t="shared" si="232"/>
        <v/>
      </c>
      <c r="B1636" s="3"/>
      <c r="D1636" s="1"/>
      <c r="H1636" s="5" t="str">
        <f>IF(F1636="","",IFERROR(CONCATENATE("PEUA",VLOOKUP(ESTADO,REPORTE!AV$2:AW$33,2,0),DIDTRITO_FORM,CADER_FORM,IFERROR(INDEX(BS:BS,MATCH(DAY(F1636),BR:BR,0),1),DAY(F1636)),IFERROR(INDEX(BS:BS,MATCH(MONTH(F1636),BR:BR,0),1),MONTH(F1636)),YEAR(F1636),G1636),""))</f>
        <v/>
      </c>
      <c r="L1636" s="4"/>
      <c r="M1636" s="4"/>
      <c r="Q1636" s="5"/>
      <c r="AA1636" s="4"/>
      <c r="AU1636" s="7"/>
      <c r="BM1636" s="7"/>
      <c r="BN1636" s="75" t="str">
        <f t="shared" si="233"/>
        <v/>
      </c>
      <c r="BO1636" s="75" t="str">
        <f t="shared" si="234"/>
        <v/>
      </c>
      <c r="BT1636" s="5"/>
      <c r="BW1636" s="5"/>
      <c r="BX1636" s="5"/>
      <c r="BY1636" s="5"/>
      <c r="BZ1636" s="5"/>
      <c r="CA1636" s="5"/>
      <c r="CB1636" s="14"/>
      <c r="CC1636" s="25"/>
      <c r="DG1636" s="5" t="e">
        <f>IF(REPORTE!AH$2="si",IF(C1636=VALUE(REPORTE!C$22),IF(SUM(DG1637:DG$1993),CONCATENATE(INT(B1636),", "),INT(B1636)),""),IF(C1636=VALUE(REPORTE!C$21),IF(SUM(DG1637:DG$1993),CONCATENATE(INT(B1636),", "),INT(B1636)),""))</f>
        <v>#VALUE!</v>
      </c>
      <c r="DK1636" s="5"/>
      <c r="DL1636" s="5"/>
      <c r="DM1636" s="5"/>
      <c r="DN1636" s="5"/>
    </row>
    <row r="1637" spans="1:118" x14ac:dyDescent="0.25">
      <c r="A1637" s="4" t="str">
        <f t="shared" si="232"/>
        <v/>
      </c>
      <c r="B1637" s="3"/>
      <c r="D1637" s="1"/>
      <c r="H1637" s="5" t="str">
        <f>IF(F1637="","",IFERROR(CONCATENATE("PEUA",VLOOKUP(ESTADO,REPORTE!AV$2:AW$33,2,0),DIDTRITO_FORM,CADER_FORM,IFERROR(INDEX(BS:BS,MATCH(DAY(F1637),BR:BR,0),1),DAY(F1637)),IFERROR(INDEX(BS:BS,MATCH(MONTH(F1637),BR:BR,0),1),MONTH(F1637)),YEAR(F1637),G1637),""))</f>
        <v/>
      </c>
      <c r="L1637" s="4"/>
      <c r="M1637" s="4"/>
      <c r="Q1637" s="5"/>
      <c r="AA1637" s="4"/>
      <c r="AU1637" s="7"/>
      <c r="BM1637" s="7"/>
      <c r="BN1637" s="75" t="str">
        <f t="shared" si="233"/>
        <v/>
      </c>
      <c r="BO1637" s="75" t="str">
        <f t="shared" si="234"/>
        <v/>
      </c>
      <c r="BT1637" s="5"/>
      <c r="BW1637" s="5"/>
      <c r="BX1637" s="5"/>
      <c r="BY1637" s="5"/>
      <c r="BZ1637" s="5"/>
      <c r="CA1637" s="5"/>
      <c r="CB1637" s="14"/>
      <c r="CC1637" s="25"/>
      <c r="DG1637" s="5" t="e">
        <f>IF(REPORTE!AH$2="si",IF(C1637=VALUE(REPORTE!C$22),IF(SUM(DG1638:DG$1993),CONCATENATE(INT(B1637),", "),INT(B1637)),""),IF(C1637=VALUE(REPORTE!C$21),IF(SUM(DG1638:DG$1993),CONCATENATE(INT(B1637),", "),INT(B1637)),""))</f>
        <v>#VALUE!</v>
      </c>
      <c r="DK1637" s="5"/>
      <c r="DL1637" s="5"/>
      <c r="DM1637" s="5"/>
      <c r="DN1637" s="5"/>
    </row>
    <row r="1638" spans="1:118" x14ac:dyDescent="0.25">
      <c r="A1638" s="4" t="str">
        <f t="shared" si="232"/>
        <v/>
      </c>
      <c r="B1638" s="3"/>
      <c r="D1638" s="1"/>
      <c r="H1638" s="5" t="str">
        <f>IF(F1638="","",IFERROR(CONCATENATE("PEUA",VLOOKUP(ESTADO,REPORTE!AV$2:AW$33,2,0),DIDTRITO_FORM,CADER_FORM,IFERROR(INDEX(BS:BS,MATCH(DAY(F1638),BR:BR,0),1),DAY(F1638)),IFERROR(INDEX(BS:BS,MATCH(MONTH(F1638),BR:BR,0),1),MONTH(F1638)),YEAR(F1638),G1638),""))</f>
        <v/>
      </c>
      <c r="L1638" s="4"/>
      <c r="M1638" s="4"/>
      <c r="Q1638" s="5"/>
      <c r="AA1638" s="4"/>
      <c r="AU1638" s="7"/>
      <c r="BM1638" s="7"/>
      <c r="BN1638" s="75" t="str">
        <f t="shared" si="233"/>
        <v/>
      </c>
      <c r="BO1638" s="75" t="str">
        <f t="shared" si="234"/>
        <v/>
      </c>
      <c r="BT1638" s="5"/>
      <c r="BW1638" s="5"/>
      <c r="BX1638" s="5"/>
      <c r="BY1638" s="5"/>
      <c r="BZ1638" s="5"/>
      <c r="CA1638" s="5"/>
      <c r="CB1638" s="14"/>
      <c r="CC1638" s="25"/>
      <c r="DG1638" s="5" t="e">
        <f>IF(REPORTE!AH$2="si",IF(C1638=VALUE(REPORTE!C$22),IF(SUM(DG1639:DG$1993),CONCATENATE(INT(B1638),", "),INT(B1638)),""),IF(C1638=VALUE(REPORTE!C$21),IF(SUM(DG1639:DG$1993),CONCATENATE(INT(B1638),", "),INT(B1638)),""))</f>
        <v>#VALUE!</v>
      </c>
      <c r="DK1638" s="5"/>
      <c r="DL1638" s="5"/>
      <c r="DM1638" s="5"/>
      <c r="DN1638" s="5"/>
    </row>
    <row r="1639" spans="1:118" x14ac:dyDescent="0.25">
      <c r="A1639" s="4" t="str">
        <f t="shared" si="232"/>
        <v/>
      </c>
      <c r="B1639" s="3"/>
      <c r="D1639" s="1"/>
      <c r="H1639" s="5" t="str">
        <f>IF(F1639="","",IFERROR(CONCATENATE("PEUA",VLOOKUP(ESTADO,REPORTE!AV$2:AW$33,2,0),DIDTRITO_FORM,CADER_FORM,IFERROR(INDEX(BS:BS,MATCH(DAY(F1639),BR:BR,0),1),DAY(F1639)),IFERROR(INDEX(BS:BS,MATCH(MONTH(F1639),BR:BR,0),1),MONTH(F1639)),YEAR(F1639),G1639),""))</f>
        <v/>
      </c>
      <c r="L1639" s="4"/>
      <c r="M1639" s="4"/>
      <c r="Q1639" s="5"/>
      <c r="AA1639" s="4"/>
      <c r="AU1639" s="7"/>
      <c r="BM1639" s="7"/>
      <c r="BN1639" s="75" t="str">
        <f t="shared" si="233"/>
        <v/>
      </c>
      <c r="BO1639" s="75" t="str">
        <f t="shared" si="234"/>
        <v/>
      </c>
      <c r="BT1639" s="5"/>
      <c r="BW1639" s="5"/>
      <c r="BX1639" s="5"/>
      <c r="BY1639" s="5"/>
      <c r="BZ1639" s="5"/>
      <c r="CA1639" s="5"/>
      <c r="CB1639" s="14"/>
      <c r="CC1639" s="25"/>
      <c r="DG1639" s="5" t="e">
        <f>IF(REPORTE!AH$2="si",IF(C1639=VALUE(REPORTE!C$22),IF(SUM(DG1640:DG$1993),CONCATENATE(INT(B1639),", "),INT(B1639)),""),IF(C1639=VALUE(REPORTE!C$21),IF(SUM(DG1640:DG$1993),CONCATENATE(INT(B1639),", "),INT(B1639)),""))</f>
        <v>#VALUE!</v>
      </c>
      <c r="DH1639" s="5"/>
      <c r="DK1639" s="5"/>
      <c r="DL1639" s="5"/>
      <c r="DM1639" s="5"/>
      <c r="DN1639" s="5"/>
    </row>
    <row r="1640" spans="1:118" x14ac:dyDescent="0.25">
      <c r="A1640" s="4" t="str">
        <f t="shared" si="232"/>
        <v/>
      </c>
      <c r="B1640" s="3"/>
      <c r="D1640" s="1"/>
      <c r="H1640" s="5" t="str">
        <f>IF(F1640="","",IFERROR(CONCATENATE("PEUA",VLOOKUP(ESTADO,REPORTE!AV$2:AW$33,2,0),DIDTRITO_FORM,CADER_FORM,IFERROR(INDEX(BS:BS,MATCH(DAY(F1640),BR:BR,0),1),DAY(F1640)),IFERROR(INDEX(BS:BS,MATCH(MONTH(F1640),BR:BR,0),1),MONTH(F1640)),YEAR(F1640),G1640),""))</f>
        <v/>
      </c>
      <c r="L1640" s="4"/>
      <c r="M1640" s="4"/>
      <c r="Q1640" s="5"/>
      <c r="AA1640" s="4"/>
      <c r="AU1640" s="7"/>
      <c r="BM1640" s="7"/>
      <c r="BN1640" s="75" t="str">
        <f t="shared" si="233"/>
        <v/>
      </c>
      <c r="BO1640" s="75" t="str">
        <f t="shared" si="234"/>
        <v/>
      </c>
      <c r="BT1640" s="5"/>
      <c r="BW1640" s="5"/>
      <c r="BX1640" s="5"/>
      <c r="BY1640" s="5"/>
      <c r="BZ1640" s="5"/>
      <c r="CA1640" s="5"/>
      <c r="CB1640" s="14"/>
      <c r="CC1640" s="25"/>
      <c r="DG1640" s="5" t="e">
        <f>IF(REPORTE!AH$2="si",IF(C1640=VALUE(REPORTE!C$22),IF(SUM(DG1641:DG$1993),CONCATENATE(INT(B1640),", "),INT(B1640)),""),IF(C1640=VALUE(REPORTE!C$21),IF(SUM(DG1641:DG$1993),CONCATENATE(INT(B1640),", "),INT(B1640)),""))</f>
        <v>#VALUE!</v>
      </c>
      <c r="DH1640" s="5" t="e">
        <f>CONCATENATE(DG1640,DG1641,DG1642,DG1643,DG1644,DG1645,DG1646,DG1647,DG1648,DG1649,DG1650,DG1651,DG1652,DG1653,DG1654,DG1655,DG1656,DG1657,DG1658,DG1659,DG1660,DG1661,DG1662,DG1663,DG1664,DG1665,DG1666,DG1667,DG1668,DG1669,DG1670,DG1671,DG1672,DG1673,DG1674,DG1675,DG1676,DG1677,DG1678,DG1679,DG1680,DG1681)</f>
        <v>#VALUE!</v>
      </c>
      <c r="DK1640" s="5"/>
      <c r="DL1640" s="5"/>
      <c r="DM1640" s="5"/>
      <c r="DN1640" s="5"/>
    </row>
    <row r="1641" spans="1:118" x14ac:dyDescent="0.25">
      <c r="A1641" s="4" t="str">
        <f t="shared" si="232"/>
        <v/>
      </c>
      <c r="B1641" s="3"/>
      <c r="D1641" s="1"/>
      <c r="H1641" s="5" t="str">
        <f>IF(F1641="","",IFERROR(CONCATENATE("PEUA",VLOOKUP(ESTADO,REPORTE!AV$2:AW$33,2,0),DIDTRITO_FORM,CADER_FORM,IFERROR(INDEX(BS:BS,MATCH(DAY(F1641),BR:BR,0),1),DAY(F1641)),IFERROR(INDEX(BS:BS,MATCH(MONTH(F1641),BR:BR,0),1),MONTH(F1641)),YEAR(F1641),G1641),""))</f>
        <v/>
      </c>
      <c r="L1641" s="4"/>
      <c r="M1641" s="4"/>
      <c r="Q1641" s="5"/>
      <c r="AA1641" s="4"/>
      <c r="AU1641" s="7"/>
      <c r="BM1641" s="7"/>
      <c r="BN1641" s="75" t="str">
        <f t="shared" si="233"/>
        <v/>
      </c>
      <c r="BO1641" s="75" t="str">
        <f t="shared" si="234"/>
        <v/>
      </c>
      <c r="BT1641" s="5"/>
      <c r="BW1641" s="5"/>
      <c r="BX1641" s="5"/>
      <c r="BY1641" s="5"/>
      <c r="BZ1641" s="5"/>
      <c r="CA1641" s="5"/>
      <c r="CB1641" s="14"/>
      <c r="CC1641" s="25"/>
      <c r="DG1641" s="5" t="e">
        <f>IF(REPORTE!AH$2="si",IF(C1641=VALUE(REPORTE!C$22),IF(SUM(DG1642:DG$1993),CONCATENATE(INT(B1641),", "),INT(B1641)),""),IF(C1641=VALUE(REPORTE!C$21),IF(SUM(DG1642:DG$1993),CONCATENATE(INT(B1641),", "),INT(B1641)),""))</f>
        <v>#VALUE!</v>
      </c>
      <c r="DK1641" s="5"/>
      <c r="DL1641" s="5"/>
      <c r="DM1641" s="5"/>
      <c r="DN1641" s="5"/>
    </row>
    <row r="1642" spans="1:118" x14ac:dyDescent="0.25">
      <c r="A1642" s="4" t="str">
        <f t="shared" si="232"/>
        <v/>
      </c>
      <c r="B1642" s="3"/>
      <c r="D1642" s="1"/>
      <c r="H1642" s="5" t="str">
        <f>IF(F1642="","",IFERROR(CONCATENATE("PEUA",VLOOKUP(ESTADO,REPORTE!AV$2:AW$33,2,0),DIDTRITO_FORM,CADER_FORM,IFERROR(INDEX(BS:BS,MATCH(DAY(F1642),BR:BR,0),1),DAY(F1642)),IFERROR(INDEX(BS:BS,MATCH(MONTH(F1642),BR:BR,0),1),MONTH(F1642)),YEAR(F1642),G1642),""))</f>
        <v/>
      </c>
      <c r="L1642" s="4"/>
      <c r="M1642" s="4"/>
      <c r="Q1642" s="5"/>
      <c r="AA1642" s="4"/>
      <c r="AU1642" s="7"/>
      <c r="BM1642" s="7"/>
      <c r="BN1642" s="75" t="str">
        <f t="shared" si="233"/>
        <v/>
      </c>
      <c r="BO1642" s="75" t="str">
        <f t="shared" si="234"/>
        <v/>
      </c>
      <c r="BT1642" s="5"/>
      <c r="BW1642" s="5"/>
      <c r="BX1642" s="5"/>
      <c r="BY1642" s="5"/>
      <c r="BZ1642" s="5"/>
      <c r="CA1642" s="5"/>
      <c r="CB1642" s="14"/>
      <c r="CC1642" s="25"/>
      <c r="DG1642" s="5" t="e">
        <f>IF(REPORTE!AH$2="si",IF(C1642=VALUE(REPORTE!C$22),IF(SUM(DG1643:DG$1993),CONCATENATE(INT(B1642),", "),INT(B1642)),""),IF(C1642=VALUE(REPORTE!C$21),IF(SUM(DG1643:DG$1993),CONCATENATE(INT(B1642),", "),INT(B1642)),""))</f>
        <v>#VALUE!</v>
      </c>
      <c r="DK1642" s="5"/>
      <c r="DL1642" s="5"/>
      <c r="DM1642" s="5"/>
      <c r="DN1642" s="5"/>
    </row>
    <row r="1643" spans="1:118" x14ac:dyDescent="0.25">
      <c r="A1643" s="4" t="str">
        <f t="shared" si="232"/>
        <v/>
      </c>
      <c r="B1643" s="3"/>
      <c r="D1643" s="1"/>
      <c r="H1643" s="5" t="str">
        <f>IF(F1643="","",IFERROR(CONCATENATE("PEUA",VLOOKUP(ESTADO,REPORTE!AV$2:AW$33,2,0),DIDTRITO_FORM,CADER_FORM,IFERROR(INDEX(BS:BS,MATCH(DAY(F1643),BR:BR,0),1),DAY(F1643)),IFERROR(INDEX(BS:BS,MATCH(MONTH(F1643),BR:BR,0),1),MONTH(F1643)),YEAR(F1643),G1643),""))</f>
        <v/>
      </c>
      <c r="L1643" s="4"/>
      <c r="M1643" s="4"/>
      <c r="Q1643" s="5"/>
      <c r="AA1643" s="4"/>
      <c r="AU1643" s="7"/>
      <c r="BM1643" s="7"/>
      <c r="BN1643" s="75" t="str">
        <f t="shared" si="233"/>
        <v/>
      </c>
      <c r="BO1643" s="75" t="str">
        <f t="shared" si="234"/>
        <v/>
      </c>
      <c r="BT1643" s="5"/>
      <c r="BW1643" s="5"/>
      <c r="BX1643" s="5"/>
      <c r="BY1643" s="5"/>
      <c r="BZ1643" s="5"/>
      <c r="CA1643" s="5"/>
      <c r="CB1643" s="14"/>
      <c r="CC1643" s="25"/>
      <c r="DG1643" s="5" t="e">
        <f>IF(REPORTE!AH$2="si",IF(C1643=VALUE(REPORTE!C$22),IF(SUM(DG1644:DG$1993),CONCATENATE(INT(B1643),", "),INT(B1643)),""),IF(C1643=VALUE(REPORTE!C$21),IF(SUM(DG1644:DG$1993),CONCATENATE(INT(B1643),", "),INT(B1643)),""))</f>
        <v>#VALUE!</v>
      </c>
      <c r="DK1643" s="5"/>
      <c r="DL1643" s="5"/>
      <c r="DM1643" s="5"/>
      <c r="DN1643" s="5"/>
    </row>
    <row r="1644" spans="1:118" x14ac:dyDescent="0.25">
      <c r="A1644" s="4" t="str">
        <f t="shared" si="232"/>
        <v/>
      </c>
      <c r="B1644" s="3"/>
      <c r="D1644" s="1"/>
      <c r="H1644" s="5" t="str">
        <f>IF(F1644="","",IFERROR(CONCATENATE("PEUA",VLOOKUP(ESTADO,REPORTE!AV$2:AW$33,2,0),DIDTRITO_FORM,CADER_FORM,IFERROR(INDEX(BS:BS,MATCH(DAY(F1644),BR:BR,0),1),DAY(F1644)),IFERROR(INDEX(BS:BS,MATCH(MONTH(F1644),BR:BR,0),1),MONTH(F1644)),YEAR(F1644),G1644),""))</f>
        <v/>
      </c>
      <c r="L1644" s="4"/>
      <c r="M1644" s="4"/>
      <c r="Q1644" s="5"/>
      <c r="AA1644" s="4"/>
      <c r="AU1644" s="7"/>
      <c r="BM1644" s="7"/>
      <c r="BN1644" s="75" t="str">
        <f t="shared" si="233"/>
        <v/>
      </c>
      <c r="BO1644" s="75" t="str">
        <f t="shared" si="234"/>
        <v/>
      </c>
      <c r="BT1644" s="5"/>
      <c r="BW1644" s="5"/>
      <c r="BX1644" s="5"/>
      <c r="BY1644" s="5"/>
      <c r="BZ1644" s="5"/>
      <c r="CA1644" s="5"/>
      <c r="CB1644" s="14"/>
      <c r="CC1644" s="25"/>
      <c r="DG1644" s="5" t="e">
        <f>IF(REPORTE!AH$2="si",IF(C1644=VALUE(REPORTE!C$22),IF(SUM(DG1645:DG$1993),CONCATENATE(INT(B1644),", "),INT(B1644)),""),IF(C1644=VALUE(REPORTE!C$21),IF(SUM(DG1645:DG$1993),CONCATENATE(INT(B1644),", "),INT(B1644)),""))</f>
        <v>#VALUE!</v>
      </c>
      <c r="DK1644" s="5"/>
      <c r="DL1644" s="5"/>
      <c r="DM1644" s="5"/>
      <c r="DN1644" s="5"/>
    </row>
    <row r="1645" spans="1:118" x14ac:dyDescent="0.25">
      <c r="A1645" s="4" t="str">
        <f t="shared" si="232"/>
        <v/>
      </c>
      <c r="B1645" s="3"/>
      <c r="D1645" s="1"/>
      <c r="H1645" s="5" t="str">
        <f>IF(F1645="","",IFERROR(CONCATENATE("PEUA",VLOOKUP(ESTADO,REPORTE!AV$2:AW$33,2,0),DIDTRITO_FORM,CADER_FORM,IFERROR(INDEX(BS:BS,MATCH(DAY(F1645),BR:BR,0),1),DAY(F1645)),IFERROR(INDEX(BS:BS,MATCH(MONTH(F1645),BR:BR,0),1),MONTH(F1645)),YEAR(F1645),G1645),""))</f>
        <v/>
      </c>
      <c r="L1645" s="4"/>
      <c r="M1645" s="4"/>
      <c r="Q1645" s="5"/>
      <c r="AA1645" s="4"/>
      <c r="AU1645" s="7"/>
      <c r="BM1645" s="7"/>
      <c r="BN1645" s="75" t="str">
        <f t="shared" si="233"/>
        <v/>
      </c>
      <c r="BO1645" s="75" t="str">
        <f t="shared" si="234"/>
        <v/>
      </c>
      <c r="BT1645" s="5"/>
      <c r="BW1645" s="5"/>
      <c r="BX1645" s="5"/>
      <c r="BY1645" s="5"/>
      <c r="BZ1645" s="5"/>
      <c r="CA1645" s="5"/>
      <c r="CB1645" s="14"/>
      <c r="CC1645" s="25"/>
      <c r="DG1645" s="5" t="e">
        <f>IF(REPORTE!AH$2="si",IF(C1645=VALUE(REPORTE!C$22),IF(SUM(DG1646:DG$1993),CONCATENATE(INT(B1645),", "),INT(B1645)),""),IF(C1645=VALUE(REPORTE!C$21),IF(SUM(DG1646:DG$1993),CONCATENATE(INT(B1645),", "),INT(B1645)),""))</f>
        <v>#VALUE!</v>
      </c>
      <c r="DK1645" s="5"/>
      <c r="DL1645" s="5"/>
      <c r="DM1645" s="5"/>
      <c r="DN1645" s="5"/>
    </row>
    <row r="1646" spans="1:118" x14ac:dyDescent="0.25">
      <c r="A1646" s="4" t="str">
        <f t="shared" si="232"/>
        <v/>
      </c>
      <c r="B1646" s="3"/>
      <c r="D1646" s="1"/>
      <c r="H1646" s="5" t="str">
        <f>IF(F1646="","",IFERROR(CONCATENATE("PEUA",VLOOKUP(ESTADO,REPORTE!AV$2:AW$33,2,0),DIDTRITO_FORM,CADER_FORM,IFERROR(INDEX(BS:BS,MATCH(DAY(F1646),BR:BR,0),1),DAY(F1646)),IFERROR(INDEX(BS:BS,MATCH(MONTH(F1646),BR:BR,0),1),MONTH(F1646)),YEAR(F1646),G1646),""))</f>
        <v/>
      </c>
      <c r="L1646" s="4"/>
      <c r="M1646" s="4"/>
      <c r="Q1646" s="5"/>
      <c r="AA1646" s="4"/>
      <c r="AU1646" s="7"/>
      <c r="BM1646" s="7"/>
      <c r="BN1646" s="75" t="str">
        <f t="shared" si="233"/>
        <v/>
      </c>
      <c r="BO1646" s="75" t="str">
        <f t="shared" si="234"/>
        <v/>
      </c>
      <c r="BT1646" s="5"/>
      <c r="BW1646" s="5"/>
      <c r="BX1646" s="5"/>
      <c r="BY1646" s="5"/>
      <c r="BZ1646" s="5"/>
      <c r="CA1646" s="5"/>
      <c r="CB1646" s="14"/>
      <c r="CC1646" s="25"/>
      <c r="DG1646" s="5" t="e">
        <f>IF(REPORTE!AH$2="si",IF(C1646=VALUE(REPORTE!C$22),IF(SUM(DG1647:DG$1993),CONCATENATE(INT(B1646),", "),INT(B1646)),""),IF(C1646=VALUE(REPORTE!C$21),IF(SUM(DG1647:DG$1993),CONCATENATE(INT(B1646),", "),INT(B1646)),""))</f>
        <v>#VALUE!</v>
      </c>
      <c r="DK1646" s="5"/>
      <c r="DL1646" s="5"/>
      <c r="DM1646" s="5"/>
      <c r="DN1646" s="5"/>
    </row>
    <row r="1647" spans="1:118" x14ac:dyDescent="0.25">
      <c r="A1647" s="4" t="str">
        <f t="shared" si="232"/>
        <v/>
      </c>
      <c r="B1647" s="3"/>
      <c r="D1647" s="1"/>
      <c r="H1647" s="5" t="str">
        <f>IF(F1647="","",IFERROR(CONCATENATE("PEUA",VLOOKUP(ESTADO,REPORTE!AV$2:AW$33,2,0),DIDTRITO_FORM,CADER_FORM,IFERROR(INDEX(BS:BS,MATCH(DAY(F1647),BR:BR,0),1),DAY(F1647)),IFERROR(INDEX(BS:BS,MATCH(MONTH(F1647),BR:BR,0),1),MONTH(F1647)),YEAR(F1647),G1647),""))</f>
        <v/>
      </c>
      <c r="L1647" s="4"/>
      <c r="M1647" s="4"/>
      <c r="Q1647" s="5"/>
      <c r="AA1647" s="4"/>
      <c r="AU1647" s="7"/>
      <c r="BM1647" s="7"/>
      <c r="BN1647" s="75" t="str">
        <f t="shared" si="233"/>
        <v/>
      </c>
      <c r="BO1647" s="75" t="str">
        <f t="shared" si="234"/>
        <v/>
      </c>
      <c r="BT1647" s="5"/>
      <c r="BW1647" s="5"/>
      <c r="BX1647" s="5"/>
      <c r="BY1647" s="5"/>
      <c r="BZ1647" s="5"/>
      <c r="CA1647" s="5"/>
      <c r="CB1647" s="14"/>
      <c r="CC1647" s="25"/>
      <c r="DG1647" s="5" t="e">
        <f>IF(REPORTE!AH$2="si",IF(C1647=VALUE(REPORTE!C$22),IF(SUM(DG1648:DG$1993),CONCATENATE(INT(B1647),", "),INT(B1647)),""),IF(C1647=VALUE(REPORTE!C$21),IF(SUM(DG1648:DG$1993),CONCATENATE(INT(B1647),", "),INT(B1647)),""))</f>
        <v>#VALUE!</v>
      </c>
      <c r="DK1647" s="5"/>
      <c r="DL1647" s="5"/>
      <c r="DM1647" s="5"/>
      <c r="DN1647" s="5"/>
    </row>
    <row r="1648" spans="1:118" x14ac:dyDescent="0.25">
      <c r="A1648" s="4" t="str">
        <f t="shared" si="232"/>
        <v/>
      </c>
      <c r="B1648" s="3"/>
      <c r="D1648" s="1"/>
      <c r="H1648" s="5" t="str">
        <f>IF(F1648="","",IFERROR(CONCATENATE("PEUA",VLOOKUP(ESTADO,REPORTE!AV$2:AW$33,2,0),DIDTRITO_FORM,CADER_FORM,IFERROR(INDEX(BS:BS,MATCH(DAY(F1648),BR:BR,0),1),DAY(F1648)),IFERROR(INDEX(BS:BS,MATCH(MONTH(F1648),BR:BR,0),1),MONTH(F1648)),YEAR(F1648),G1648),""))</f>
        <v/>
      </c>
      <c r="L1648" s="4"/>
      <c r="M1648" s="4"/>
      <c r="Q1648" s="5"/>
      <c r="AA1648" s="4"/>
      <c r="AU1648" s="7"/>
      <c r="BM1648" s="7"/>
      <c r="BN1648" s="75" t="str">
        <f t="shared" si="233"/>
        <v/>
      </c>
      <c r="BO1648" s="75" t="str">
        <f t="shared" si="234"/>
        <v/>
      </c>
      <c r="BT1648" s="5"/>
      <c r="BW1648" s="5"/>
      <c r="BX1648" s="5"/>
      <c r="BY1648" s="5"/>
      <c r="BZ1648" s="5"/>
      <c r="CA1648" s="5"/>
      <c r="CB1648" s="14"/>
      <c r="CC1648" s="25"/>
      <c r="DG1648" s="5" t="e">
        <f>IF(REPORTE!AH$2="si",IF(C1648=VALUE(REPORTE!C$22),IF(SUM(DG1649:DG$1993),CONCATENATE(INT(B1648),", "),INT(B1648)),""),IF(C1648=VALUE(REPORTE!C$21),IF(SUM(DG1649:DG$1993),CONCATENATE(INT(B1648),", "),INT(B1648)),""))</f>
        <v>#VALUE!</v>
      </c>
      <c r="DK1648" s="5"/>
      <c r="DL1648" s="5"/>
      <c r="DM1648" s="5"/>
      <c r="DN1648" s="5"/>
    </row>
    <row r="1649" spans="1:118" x14ac:dyDescent="0.25">
      <c r="A1649" s="4" t="str">
        <f t="shared" si="232"/>
        <v/>
      </c>
      <c r="B1649" s="3"/>
      <c r="D1649" s="1"/>
      <c r="H1649" s="5" t="str">
        <f>IF(F1649="","",IFERROR(CONCATENATE("PEUA",VLOOKUP(ESTADO,REPORTE!AV$2:AW$33,2,0),DIDTRITO_FORM,CADER_FORM,IFERROR(INDEX(BS:BS,MATCH(DAY(F1649),BR:BR,0),1),DAY(F1649)),IFERROR(INDEX(BS:BS,MATCH(MONTH(F1649),BR:BR,0),1),MONTH(F1649)),YEAR(F1649),G1649),""))</f>
        <v/>
      </c>
      <c r="L1649" s="4"/>
      <c r="M1649" s="4"/>
      <c r="Q1649" s="5"/>
      <c r="AA1649" s="4"/>
      <c r="AU1649" s="7"/>
      <c r="BM1649" s="7"/>
      <c r="BN1649" s="75" t="str">
        <f t="shared" si="233"/>
        <v/>
      </c>
      <c r="BO1649" s="75" t="str">
        <f t="shared" si="234"/>
        <v/>
      </c>
      <c r="BT1649" s="5"/>
      <c r="BW1649" s="5"/>
      <c r="BX1649" s="5"/>
      <c r="BY1649" s="5"/>
      <c r="BZ1649" s="5"/>
      <c r="CA1649" s="5"/>
      <c r="CB1649" s="14"/>
      <c r="CC1649" s="25"/>
      <c r="DG1649" s="5" t="e">
        <f>IF(REPORTE!AH$2="si",IF(C1649=VALUE(REPORTE!C$22),IF(SUM(DG1650:DG$1993),CONCATENATE(INT(B1649),", "),INT(B1649)),""),IF(C1649=VALUE(REPORTE!C$21),IF(SUM(DG1650:DG$1993),CONCATENATE(INT(B1649),", "),INT(B1649)),""))</f>
        <v>#VALUE!</v>
      </c>
      <c r="DK1649" s="5"/>
      <c r="DL1649" s="5"/>
      <c r="DM1649" s="5"/>
      <c r="DN1649" s="5"/>
    </row>
    <row r="1650" spans="1:118" x14ac:dyDescent="0.25">
      <c r="A1650" s="4" t="str">
        <f t="shared" si="232"/>
        <v/>
      </c>
      <c r="B1650" s="3"/>
      <c r="D1650" s="1"/>
      <c r="H1650" s="5" t="str">
        <f>IF(F1650="","",IFERROR(CONCATENATE("PEUA",VLOOKUP(ESTADO,REPORTE!AV$2:AW$33,2,0),DIDTRITO_FORM,CADER_FORM,IFERROR(INDEX(BS:BS,MATCH(DAY(F1650),BR:BR,0),1),DAY(F1650)),IFERROR(INDEX(BS:BS,MATCH(MONTH(F1650),BR:BR,0),1),MONTH(F1650)),YEAR(F1650),G1650),""))</f>
        <v/>
      </c>
      <c r="L1650" s="4"/>
      <c r="M1650" s="4"/>
      <c r="Q1650" s="5"/>
      <c r="AA1650" s="4"/>
      <c r="AU1650" s="7"/>
      <c r="BM1650" s="7"/>
      <c r="BN1650" s="75" t="str">
        <f t="shared" si="233"/>
        <v/>
      </c>
      <c r="BO1650" s="75" t="str">
        <f t="shared" si="234"/>
        <v/>
      </c>
      <c r="BT1650" s="5"/>
      <c r="BW1650" s="5"/>
      <c r="BX1650" s="5"/>
      <c r="BY1650" s="5"/>
      <c r="BZ1650" s="5"/>
      <c r="CA1650" s="5"/>
      <c r="CB1650" s="14"/>
      <c r="CC1650" s="25"/>
      <c r="DG1650" s="5" t="e">
        <f>IF(REPORTE!AH$2="si",IF(C1650=VALUE(REPORTE!C$22),IF(SUM(DG1651:DG$1993),CONCATENATE(INT(B1650),", "),INT(B1650)),""),IF(C1650=VALUE(REPORTE!C$21),IF(SUM(DG1651:DG$1993),CONCATENATE(INT(B1650),", "),INT(B1650)),""))</f>
        <v>#VALUE!</v>
      </c>
      <c r="DK1650" s="5"/>
      <c r="DL1650" s="5"/>
      <c r="DM1650" s="5"/>
      <c r="DN1650" s="5"/>
    </row>
    <row r="1651" spans="1:118" x14ac:dyDescent="0.25">
      <c r="A1651" s="4" t="str">
        <f t="shared" si="232"/>
        <v/>
      </c>
      <c r="B1651" s="3"/>
      <c r="D1651" s="1"/>
      <c r="H1651" s="5" t="str">
        <f>IF(F1651="","",IFERROR(CONCATENATE("PEUA",VLOOKUP(ESTADO,REPORTE!AV$2:AW$33,2,0),DIDTRITO_FORM,CADER_FORM,IFERROR(INDEX(BS:BS,MATCH(DAY(F1651),BR:BR,0),1),DAY(F1651)),IFERROR(INDEX(BS:BS,MATCH(MONTH(F1651),BR:BR,0),1),MONTH(F1651)),YEAR(F1651),G1651),""))</f>
        <v/>
      </c>
      <c r="L1651" s="4"/>
      <c r="M1651" s="4"/>
      <c r="Q1651" s="5"/>
      <c r="AA1651" s="4"/>
      <c r="AU1651" s="7"/>
      <c r="BM1651" s="7"/>
      <c r="BN1651" s="75" t="str">
        <f t="shared" si="233"/>
        <v/>
      </c>
      <c r="BO1651" s="75" t="str">
        <f t="shared" si="234"/>
        <v/>
      </c>
      <c r="BT1651" s="5"/>
      <c r="BW1651" s="5"/>
      <c r="BX1651" s="5"/>
      <c r="BY1651" s="5"/>
      <c r="BZ1651" s="5"/>
      <c r="CA1651" s="5"/>
      <c r="CB1651" s="14"/>
      <c r="CC1651" s="25"/>
      <c r="DG1651" s="5" t="e">
        <f>IF(REPORTE!AH$2="si",IF(C1651=VALUE(REPORTE!C$22),IF(SUM(DG1652:DG$1993),CONCATENATE(INT(B1651),", "),INT(B1651)),""),IF(C1651=VALUE(REPORTE!C$21),IF(SUM(DG1652:DG$1993),CONCATENATE(INT(B1651),", "),INT(B1651)),""))</f>
        <v>#VALUE!</v>
      </c>
      <c r="DK1651" s="5"/>
      <c r="DL1651" s="5"/>
      <c r="DM1651" s="5"/>
      <c r="DN1651" s="5"/>
    </row>
    <row r="1652" spans="1:118" x14ac:dyDescent="0.25">
      <c r="A1652" s="4" t="str">
        <f t="shared" si="232"/>
        <v/>
      </c>
      <c r="B1652" s="3"/>
      <c r="D1652" s="1"/>
      <c r="H1652" s="5" t="str">
        <f>IF(F1652="","",IFERROR(CONCATENATE("PEUA",VLOOKUP(ESTADO,REPORTE!AV$2:AW$33,2,0),DIDTRITO_FORM,CADER_FORM,IFERROR(INDEX(BS:BS,MATCH(DAY(F1652),BR:BR,0),1),DAY(F1652)),IFERROR(INDEX(BS:BS,MATCH(MONTH(F1652),BR:BR,0),1),MONTH(F1652)),YEAR(F1652),G1652),""))</f>
        <v/>
      </c>
      <c r="L1652" s="4"/>
      <c r="M1652" s="4"/>
      <c r="Q1652" s="5"/>
      <c r="AA1652" s="4"/>
      <c r="AU1652" s="7"/>
      <c r="BM1652" s="7"/>
      <c r="BN1652" s="75" t="str">
        <f t="shared" si="233"/>
        <v/>
      </c>
      <c r="BO1652" s="75" t="str">
        <f t="shared" si="234"/>
        <v/>
      </c>
      <c r="BT1652" s="5"/>
      <c r="BW1652" s="5"/>
      <c r="BX1652" s="5"/>
      <c r="BY1652" s="5"/>
      <c r="BZ1652" s="5"/>
      <c r="CA1652" s="5"/>
      <c r="CB1652" s="14"/>
      <c r="CC1652" s="25"/>
      <c r="DG1652" s="5" t="e">
        <f>IF(REPORTE!AH$2="si",IF(C1652=VALUE(REPORTE!C$22),IF(SUM(DG1653:DG$1993),CONCATENATE(INT(B1652),", "),INT(B1652)),""),IF(C1652=VALUE(REPORTE!C$21),IF(SUM(DG1653:DG$1993),CONCATENATE(INT(B1652),", "),INT(B1652)),""))</f>
        <v>#VALUE!</v>
      </c>
      <c r="DK1652" s="5"/>
      <c r="DL1652" s="5"/>
      <c r="DM1652" s="5"/>
      <c r="DN1652" s="5"/>
    </row>
    <row r="1653" spans="1:118" x14ac:dyDescent="0.25">
      <c r="A1653" s="4" t="str">
        <f t="shared" si="232"/>
        <v/>
      </c>
      <c r="B1653" s="3"/>
      <c r="D1653" s="1"/>
      <c r="H1653" s="5" t="str">
        <f>IF(F1653="","",IFERROR(CONCATENATE("PEUA",VLOOKUP(ESTADO,REPORTE!AV$2:AW$33,2,0),DIDTRITO_FORM,CADER_FORM,IFERROR(INDEX(BS:BS,MATCH(DAY(F1653),BR:BR,0),1),DAY(F1653)),IFERROR(INDEX(BS:BS,MATCH(MONTH(F1653),BR:BR,0),1),MONTH(F1653)),YEAR(F1653),G1653),""))</f>
        <v/>
      </c>
      <c r="L1653" s="4"/>
      <c r="M1653" s="4"/>
      <c r="Q1653" s="5"/>
      <c r="AA1653" s="4"/>
      <c r="AU1653" s="7"/>
      <c r="BM1653" s="7"/>
      <c r="BN1653" s="75" t="str">
        <f t="shared" si="233"/>
        <v/>
      </c>
      <c r="BO1653" s="75" t="str">
        <f t="shared" si="234"/>
        <v/>
      </c>
      <c r="BT1653" s="5"/>
      <c r="BW1653" s="5"/>
      <c r="BX1653" s="5"/>
      <c r="BY1653" s="5"/>
      <c r="BZ1653" s="5"/>
      <c r="CA1653" s="5"/>
      <c r="CB1653" s="14"/>
      <c r="CC1653" s="25"/>
      <c r="DG1653" s="5" t="e">
        <f>IF(REPORTE!AH$2="si",IF(C1653=VALUE(REPORTE!C$22),IF(SUM(DG1654:DG$1993),CONCATENATE(INT(B1653),", "),INT(B1653)),""),IF(C1653=VALUE(REPORTE!C$21),IF(SUM(DG1654:DG$1993),CONCATENATE(INT(B1653),", "),INT(B1653)),""))</f>
        <v>#VALUE!</v>
      </c>
      <c r="DK1653" s="5"/>
      <c r="DL1653" s="5"/>
      <c r="DM1653" s="5"/>
      <c r="DN1653" s="5"/>
    </row>
    <row r="1654" spans="1:118" x14ac:dyDescent="0.25">
      <c r="A1654" s="4" t="str">
        <f t="shared" si="232"/>
        <v/>
      </c>
      <c r="B1654" s="3"/>
      <c r="D1654" s="1"/>
      <c r="H1654" s="5" t="str">
        <f>IF(F1654="","",IFERROR(CONCATENATE("PEUA",VLOOKUP(ESTADO,REPORTE!AV$2:AW$33,2,0),DIDTRITO_FORM,CADER_FORM,IFERROR(INDEX(BS:BS,MATCH(DAY(F1654),BR:BR,0),1),DAY(F1654)),IFERROR(INDEX(BS:BS,MATCH(MONTH(F1654),BR:BR,0),1),MONTH(F1654)),YEAR(F1654),G1654),""))</f>
        <v/>
      </c>
      <c r="L1654" s="4"/>
      <c r="M1654" s="4"/>
      <c r="Q1654" s="5"/>
      <c r="AA1654" s="4"/>
      <c r="AU1654" s="7"/>
      <c r="BM1654" s="7"/>
      <c r="BN1654" s="75" t="str">
        <f t="shared" si="233"/>
        <v/>
      </c>
      <c r="BO1654" s="75" t="str">
        <f t="shared" si="234"/>
        <v/>
      </c>
      <c r="BT1654" s="5"/>
      <c r="BW1654" s="5"/>
      <c r="BX1654" s="5"/>
      <c r="BY1654" s="5"/>
      <c r="BZ1654" s="5"/>
      <c r="CA1654" s="5"/>
      <c r="CB1654" s="14"/>
      <c r="CC1654" s="25"/>
      <c r="DG1654" s="5" t="e">
        <f>IF(REPORTE!AH$2="si",IF(C1654=VALUE(REPORTE!C$22),IF(SUM(DG1655:DG$1993),CONCATENATE(INT(B1654),", "),INT(B1654)),""),IF(C1654=VALUE(REPORTE!C$21),IF(SUM(DG1655:DG$1993),CONCATENATE(INT(B1654),", "),INT(B1654)),""))</f>
        <v>#VALUE!</v>
      </c>
      <c r="DK1654" s="5"/>
      <c r="DL1654" s="5"/>
      <c r="DM1654" s="5"/>
      <c r="DN1654" s="5"/>
    </row>
    <row r="1655" spans="1:118" x14ac:dyDescent="0.25">
      <c r="A1655" s="4" t="str">
        <f t="shared" si="232"/>
        <v/>
      </c>
      <c r="B1655" s="3"/>
      <c r="D1655" s="1"/>
      <c r="H1655" s="5" t="str">
        <f>IF(F1655="","",IFERROR(CONCATENATE("PEUA",VLOOKUP(ESTADO,REPORTE!AV$2:AW$33,2,0),DIDTRITO_FORM,CADER_FORM,IFERROR(INDEX(BS:BS,MATCH(DAY(F1655),BR:BR,0),1),DAY(F1655)),IFERROR(INDEX(BS:BS,MATCH(MONTH(F1655),BR:BR,0),1),MONTH(F1655)),YEAR(F1655),G1655),""))</f>
        <v/>
      </c>
      <c r="L1655" s="4"/>
      <c r="M1655" s="4"/>
      <c r="Q1655" s="5"/>
      <c r="AA1655" s="4"/>
      <c r="AU1655" s="7"/>
      <c r="BM1655" s="7"/>
      <c r="BN1655" s="75" t="str">
        <f t="shared" si="233"/>
        <v/>
      </c>
      <c r="BO1655" s="75" t="str">
        <f t="shared" si="234"/>
        <v/>
      </c>
      <c r="BT1655" s="5"/>
      <c r="BW1655" s="5"/>
      <c r="BX1655" s="5"/>
      <c r="BY1655" s="5"/>
      <c r="BZ1655" s="5"/>
      <c r="CA1655" s="5"/>
      <c r="CB1655" s="14"/>
      <c r="CC1655" s="25"/>
      <c r="DG1655" s="5" t="e">
        <f>IF(REPORTE!AH$2="si",IF(C1655=VALUE(REPORTE!C$22),IF(SUM(DG1656:DG$1993),CONCATENATE(INT(B1655),", "),INT(B1655)),""),IF(C1655=VALUE(REPORTE!C$21),IF(SUM(DG1656:DG$1993),CONCATENATE(INT(B1655),", "),INT(B1655)),""))</f>
        <v>#VALUE!</v>
      </c>
      <c r="DK1655" s="5"/>
      <c r="DL1655" s="5"/>
      <c r="DM1655" s="5"/>
      <c r="DN1655" s="5"/>
    </row>
    <row r="1656" spans="1:118" x14ac:dyDescent="0.25">
      <c r="A1656" s="4" t="str">
        <f t="shared" si="232"/>
        <v/>
      </c>
      <c r="B1656" s="3"/>
      <c r="D1656" s="1"/>
      <c r="H1656" s="5" t="str">
        <f>IF(F1656="","",IFERROR(CONCATENATE("PEUA",VLOOKUP(ESTADO,REPORTE!AV$2:AW$33,2,0),DIDTRITO_FORM,CADER_FORM,IFERROR(INDEX(BS:BS,MATCH(DAY(F1656),BR:BR,0),1),DAY(F1656)),IFERROR(INDEX(BS:BS,MATCH(MONTH(F1656),BR:BR,0),1),MONTH(F1656)),YEAR(F1656),G1656),""))</f>
        <v/>
      </c>
      <c r="L1656" s="4"/>
      <c r="M1656" s="4"/>
      <c r="Q1656" s="5"/>
      <c r="AA1656" s="4"/>
      <c r="AU1656" s="7"/>
      <c r="BM1656" s="7"/>
      <c r="BN1656" s="75" t="str">
        <f t="shared" si="233"/>
        <v/>
      </c>
      <c r="BO1656" s="75" t="str">
        <f t="shared" si="234"/>
        <v/>
      </c>
      <c r="BT1656" s="5"/>
      <c r="BW1656" s="5"/>
      <c r="BX1656" s="5"/>
      <c r="BY1656" s="5"/>
      <c r="BZ1656" s="5"/>
      <c r="CA1656" s="5"/>
      <c r="CB1656" s="14"/>
      <c r="CC1656" s="25"/>
      <c r="DG1656" s="5" t="e">
        <f>IF(REPORTE!AH$2="si",IF(C1656=VALUE(REPORTE!C$22),IF(SUM(DG1657:DG$1993),CONCATENATE(INT(B1656),", "),INT(B1656)),""),IF(C1656=VALUE(REPORTE!C$21),IF(SUM(DG1657:DG$1993),CONCATENATE(INT(B1656),", "),INT(B1656)),""))</f>
        <v>#VALUE!</v>
      </c>
      <c r="DK1656" s="5"/>
      <c r="DL1656" s="5"/>
      <c r="DM1656" s="5"/>
      <c r="DN1656" s="5"/>
    </row>
    <row r="1657" spans="1:118" x14ac:dyDescent="0.25">
      <c r="A1657" s="4" t="str">
        <f t="shared" si="232"/>
        <v/>
      </c>
      <c r="B1657" s="3"/>
      <c r="D1657" s="1"/>
      <c r="H1657" s="5" t="str">
        <f>IF(F1657="","",IFERROR(CONCATENATE("PEUA",VLOOKUP(ESTADO,REPORTE!AV$2:AW$33,2,0),DIDTRITO_FORM,CADER_FORM,IFERROR(INDEX(BS:BS,MATCH(DAY(F1657),BR:BR,0),1),DAY(F1657)),IFERROR(INDEX(BS:BS,MATCH(MONTH(F1657),BR:BR,0),1),MONTH(F1657)),YEAR(F1657),G1657),""))</f>
        <v/>
      </c>
      <c r="L1657" s="4"/>
      <c r="M1657" s="4"/>
      <c r="Q1657" s="5"/>
      <c r="AA1657" s="4"/>
      <c r="AU1657" s="7"/>
      <c r="BM1657" s="7"/>
      <c r="BN1657" s="75" t="str">
        <f t="shared" si="233"/>
        <v/>
      </c>
      <c r="BO1657" s="75" t="str">
        <f t="shared" si="234"/>
        <v/>
      </c>
      <c r="BT1657" s="5"/>
      <c r="BW1657" s="5"/>
      <c r="BX1657" s="5"/>
      <c r="BY1657" s="5"/>
      <c r="BZ1657" s="5"/>
      <c r="CA1657" s="5"/>
      <c r="CB1657" s="14"/>
      <c r="CC1657" s="25"/>
      <c r="DG1657" s="5" t="e">
        <f>IF(REPORTE!AH$2="si",IF(C1657=VALUE(REPORTE!C$22),IF(SUM(DG1658:DG$1993),CONCATENATE(INT(B1657),", "),INT(B1657)),""),IF(C1657=VALUE(REPORTE!C$21),IF(SUM(DG1658:DG$1993),CONCATENATE(INT(B1657),", "),INT(B1657)),""))</f>
        <v>#VALUE!</v>
      </c>
      <c r="DK1657" s="5"/>
      <c r="DL1657" s="5"/>
      <c r="DM1657" s="5"/>
      <c r="DN1657" s="5"/>
    </row>
    <row r="1658" spans="1:118" x14ac:dyDescent="0.25">
      <c r="A1658" s="4" t="str">
        <f t="shared" si="232"/>
        <v/>
      </c>
      <c r="B1658" s="3"/>
      <c r="D1658" s="1"/>
      <c r="H1658" s="5" t="str">
        <f>IF(F1658="","",IFERROR(CONCATENATE("PEUA",VLOOKUP(ESTADO,REPORTE!AV$2:AW$33,2,0),DIDTRITO_FORM,CADER_FORM,IFERROR(INDEX(BS:BS,MATCH(DAY(F1658),BR:BR,0),1),DAY(F1658)),IFERROR(INDEX(BS:BS,MATCH(MONTH(F1658),BR:BR,0),1),MONTH(F1658)),YEAR(F1658),G1658),""))</f>
        <v/>
      </c>
      <c r="L1658" s="4"/>
      <c r="M1658" s="4"/>
      <c r="Q1658" s="5"/>
      <c r="AA1658" s="4"/>
      <c r="AU1658" s="7"/>
      <c r="BM1658" s="7"/>
      <c r="BN1658" s="75" t="str">
        <f t="shared" si="233"/>
        <v/>
      </c>
      <c r="BO1658" s="75" t="str">
        <f t="shared" si="234"/>
        <v/>
      </c>
      <c r="BT1658" s="5"/>
      <c r="BW1658" s="5"/>
      <c r="BX1658" s="5"/>
      <c r="BY1658" s="5"/>
      <c r="BZ1658" s="5"/>
      <c r="CA1658" s="5"/>
      <c r="CB1658" s="14"/>
      <c r="CC1658" s="25"/>
      <c r="DG1658" s="5" t="e">
        <f>IF(REPORTE!AH$2="si",IF(C1658=VALUE(REPORTE!C$22),IF(SUM(DG1659:DG$1993),CONCATENATE(INT(B1658),", "),INT(B1658)),""),IF(C1658=VALUE(REPORTE!C$21),IF(SUM(DG1659:DG$1993),CONCATENATE(INT(B1658),", "),INT(B1658)),""))</f>
        <v>#VALUE!</v>
      </c>
      <c r="DK1658" s="5"/>
      <c r="DL1658" s="5"/>
      <c r="DM1658" s="5"/>
      <c r="DN1658" s="5"/>
    </row>
    <row r="1659" spans="1:118" x14ac:dyDescent="0.25">
      <c r="A1659" s="4" t="str">
        <f t="shared" si="232"/>
        <v/>
      </c>
      <c r="B1659" s="3"/>
      <c r="D1659" s="1"/>
      <c r="H1659" s="5" t="str">
        <f>IF(F1659="","",IFERROR(CONCATENATE("PEUA",VLOOKUP(ESTADO,REPORTE!AV$2:AW$33,2,0),DIDTRITO_FORM,CADER_FORM,IFERROR(INDEX(BS:BS,MATCH(DAY(F1659),BR:BR,0),1),DAY(F1659)),IFERROR(INDEX(BS:BS,MATCH(MONTH(F1659),BR:BR,0),1),MONTH(F1659)),YEAR(F1659),G1659),""))</f>
        <v/>
      </c>
      <c r="L1659" s="4"/>
      <c r="M1659" s="4"/>
      <c r="Q1659" s="5"/>
      <c r="AA1659" s="4"/>
      <c r="AU1659" s="7"/>
      <c r="BM1659" s="7"/>
      <c r="BN1659" s="75" t="str">
        <f t="shared" si="233"/>
        <v/>
      </c>
      <c r="BO1659" s="75" t="str">
        <f t="shared" si="234"/>
        <v/>
      </c>
      <c r="BT1659" s="5"/>
      <c r="BW1659" s="5"/>
      <c r="BX1659" s="5"/>
      <c r="BY1659" s="5"/>
      <c r="BZ1659" s="5"/>
      <c r="CB1659" s="14"/>
      <c r="CC1659" s="25"/>
      <c r="DG1659" s="5" t="e">
        <f>IF(REPORTE!AH$2="si",IF(C1659=VALUE(REPORTE!C$22),IF(SUM(DG1660:DG$1993),CONCATENATE(INT(B1659),", "),INT(B1659)),""),IF(C1659=VALUE(REPORTE!C$21),IF(SUM(DG1660:DG$1993),CONCATENATE(INT(B1659),", "),INT(B1659)),""))</f>
        <v>#VALUE!</v>
      </c>
      <c r="DK1659" s="5"/>
      <c r="DL1659" s="5"/>
      <c r="DM1659" s="5"/>
      <c r="DN1659" s="5"/>
    </row>
    <row r="1660" spans="1:118" x14ac:dyDescent="0.25">
      <c r="A1660" s="4" t="str">
        <f t="shared" si="232"/>
        <v/>
      </c>
      <c r="B1660" s="3"/>
      <c r="D1660" s="1"/>
      <c r="H1660" s="5" t="str">
        <f>IF(F1660="","",IFERROR(CONCATENATE("PEUA",VLOOKUP(ESTADO,REPORTE!AV$2:AW$33,2,0),DIDTRITO_FORM,CADER_FORM,IFERROR(INDEX(BS:BS,MATCH(DAY(F1660),BR:BR,0),1),DAY(F1660)),IFERROR(INDEX(BS:BS,MATCH(MONTH(F1660),BR:BR,0),1),MONTH(F1660)),YEAR(F1660),G1660),""))</f>
        <v/>
      </c>
      <c r="L1660" s="4"/>
      <c r="M1660" s="4"/>
      <c r="Q1660" s="5"/>
      <c r="AA1660" s="4"/>
      <c r="AU1660" s="7"/>
      <c r="BM1660" s="7"/>
      <c r="BN1660" s="75" t="str">
        <f t="shared" si="233"/>
        <v/>
      </c>
      <c r="BO1660" s="75" t="str">
        <f t="shared" si="234"/>
        <v/>
      </c>
      <c r="BT1660" s="5"/>
      <c r="BW1660" s="5"/>
      <c r="BX1660" s="5"/>
      <c r="BY1660" s="5"/>
      <c r="BZ1660" s="5"/>
      <c r="CB1660" s="14"/>
      <c r="CC1660" s="25"/>
      <c r="DG1660" s="5" t="e">
        <f>IF(REPORTE!AH$2="si",IF(C1660=VALUE(REPORTE!C$22),IF(SUM(DG1661:DG$1993),CONCATENATE(INT(B1660),", "),INT(B1660)),""),IF(C1660=VALUE(REPORTE!C$21),IF(SUM(DG1661:DG$1993),CONCATENATE(INT(B1660),", "),INT(B1660)),""))</f>
        <v>#VALUE!</v>
      </c>
      <c r="DK1660" s="5"/>
      <c r="DL1660" s="5"/>
      <c r="DM1660" s="5"/>
      <c r="DN1660" s="5"/>
    </row>
    <row r="1661" spans="1:118" x14ac:dyDescent="0.25">
      <c r="A1661" s="4" t="str">
        <f t="shared" si="232"/>
        <v/>
      </c>
      <c r="B1661" s="3"/>
      <c r="D1661" s="1"/>
      <c r="H1661" s="5" t="str">
        <f>IF(F1661="","",IFERROR(CONCATENATE("PEUA",VLOOKUP(ESTADO,REPORTE!AV$2:AW$33,2,0),DIDTRITO_FORM,CADER_FORM,IFERROR(INDEX(BS:BS,MATCH(DAY(F1661),BR:BR,0),1),DAY(F1661)),IFERROR(INDEX(BS:BS,MATCH(MONTH(F1661),BR:BR,0),1),MONTH(F1661)),YEAR(F1661),G1661),""))</f>
        <v/>
      </c>
      <c r="L1661" s="4"/>
      <c r="M1661" s="4"/>
      <c r="Q1661" s="5"/>
      <c r="AA1661" s="4"/>
      <c r="AU1661" s="7"/>
      <c r="BM1661" s="7"/>
      <c r="BN1661" s="75" t="str">
        <f t="shared" si="233"/>
        <v/>
      </c>
      <c r="BO1661" s="75" t="str">
        <f t="shared" si="234"/>
        <v/>
      </c>
      <c r="BT1661" s="5"/>
      <c r="BW1661" s="5"/>
      <c r="BX1661" s="5"/>
      <c r="BY1661" s="5"/>
      <c r="BZ1661" s="5"/>
      <c r="CB1661" s="14"/>
      <c r="CC1661" s="25"/>
      <c r="DG1661" s="5" t="e">
        <f>IF(REPORTE!AH$2="si",IF(C1661=VALUE(REPORTE!C$22),IF(SUM(DG1662:DG$1993),CONCATENATE(INT(B1661),", "),INT(B1661)),""),IF(C1661=VALUE(REPORTE!C$21),IF(SUM(DG1662:DG$1993),CONCATENATE(INT(B1661),", "),INT(B1661)),""))</f>
        <v>#VALUE!</v>
      </c>
      <c r="DK1661" s="5"/>
      <c r="DL1661" s="5"/>
      <c r="DM1661" s="5"/>
      <c r="DN1661" s="5"/>
    </row>
    <row r="1662" spans="1:118" x14ac:dyDescent="0.25">
      <c r="A1662" s="4" t="str">
        <f t="shared" si="232"/>
        <v/>
      </c>
      <c r="B1662" s="3"/>
      <c r="D1662" s="1"/>
      <c r="H1662" s="5" t="str">
        <f>IF(F1662="","",IFERROR(CONCATENATE("PEUA",VLOOKUP(ESTADO,REPORTE!AV$2:AW$33,2,0),DIDTRITO_FORM,CADER_FORM,IFERROR(INDEX(BS:BS,MATCH(DAY(F1662),BR:BR,0),1),DAY(F1662)),IFERROR(INDEX(BS:BS,MATCH(MONTH(F1662),BR:BR,0),1),MONTH(F1662)),YEAR(F1662),G1662),""))</f>
        <v/>
      </c>
      <c r="L1662" s="4"/>
      <c r="M1662" s="4"/>
      <c r="Q1662" s="5"/>
      <c r="AA1662" s="4"/>
      <c r="AU1662" s="7"/>
      <c r="BM1662" s="7"/>
      <c r="BN1662" s="75" t="str">
        <f t="shared" si="233"/>
        <v/>
      </c>
      <c r="BO1662" s="75" t="str">
        <f t="shared" si="234"/>
        <v/>
      </c>
      <c r="BT1662" s="5"/>
      <c r="BW1662" s="5"/>
      <c r="BX1662" s="5"/>
      <c r="BY1662" s="5"/>
      <c r="BZ1662" s="5"/>
      <c r="CB1662" s="14"/>
      <c r="CC1662" s="25"/>
      <c r="DG1662" s="5" t="e">
        <f>IF(REPORTE!AH$2="si",IF(C1662=VALUE(REPORTE!C$22),IF(SUM(DG1663:DG$1993),CONCATENATE(INT(B1662),", "),INT(B1662)),""),IF(C1662=VALUE(REPORTE!C$21),IF(SUM(DG1663:DG$1993),CONCATENATE(INT(B1662),", "),INT(B1662)),""))</f>
        <v>#VALUE!</v>
      </c>
      <c r="DK1662" s="5"/>
      <c r="DL1662" s="5"/>
      <c r="DM1662" s="5"/>
      <c r="DN1662" s="5"/>
    </row>
    <row r="1663" spans="1:118" x14ac:dyDescent="0.25">
      <c r="A1663" s="4" t="str">
        <f t="shared" si="232"/>
        <v/>
      </c>
      <c r="B1663" s="3"/>
      <c r="D1663" s="1"/>
      <c r="H1663" s="5" t="str">
        <f>IF(F1663="","",IFERROR(CONCATENATE("PEUA",VLOOKUP(ESTADO,REPORTE!AV$2:AW$33,2,0),DIDTRITO_FORM,CADER_FORM,IFERROR(INDEX(BS:BS,MATCH(DAY(F1663),BR:BR,0),1),DAY(F1663)),IFERROR(INDEX(BS:BS,MATCH(MONTH(F1663),BR:BR,0),1),MONTH(F1663)),YEAR(F1663),G1663),""))</f>
        <v/>
      </c>
      <c r="L1663" s="4"/>
      <c r="M1663" s="4"/>
      <c r="Q1663" s="5"/>
      <c r="AA1663" s="4"/>
      <c r="AU1663" s="7"/>
      <c r="BM1663" s="7"/>
      <c r="BN1663" s="75" t="str">
        <f t="shared" si="233"/>
        <v/>
      </c>
      <c r="BO1663" s="75" t="str">
        <f t="shared" si="234"/>
        <v/>
      </c>
      <c r="BT1663" s="5"/>
      <c r="BW1663" s="5"/>
      <c r="BX1663" s="5"/>
      <c r="BY1663" s="5"/>
      <c r="BZ1663" s="5"/>
      <c r="CB1663" s="14"/>
      <c r="CC1663" s="25"/>
      <c r="DG1663" s="5" t="e">
        <f>IF(REPORTE!AH$2="si",IF(C1663=VALUE(REPORTE!C$22),IF(SUM(DG1664:DG$1993),CONCATENATE(INT(B1663),", "),INT(B1663)),""),IF(C1663=VALUE(REPORTE!C$21),IF(SUM(DG1664:DG$1993),CONCATENATE(INT(B1663),", "),INT(B1663)),""))</f>
        <v>#VALUE!</v>
      </c>
      <c r="DK1663" s="5"/>
      <c r="DL1663" s="5"/>
      <c r="DM1663" s="5"/>
      <c r="DN1663" s="5"/>
    </row>
    <row r="1664" spans="1:118" x14ac:dyDescent="0.25">
      <c r="A1664" s="4" t="str">
        <f t="shared" si="232"/>
        <v/>
      </c>
      <c r="B1664" s="3"/>
      <c r="D1664" s="1"/>
      <c r="H1664" s="5" t="str">
        <f>IF(F1664="","",IFERROR(CONCATENATE("PEUA",VLOOKUP(ESTADO,REPORTE!AV$2:AW$33,2,0),DIDTRITO_FORM,CADER_FORM,IFERROR(INDEX(BS:BS,MATCH(DAY(F1664),BR:BR,0),1),DAY(F1664)),IFERROR(INDEX(BS:BS,MATCH(MONTH(F1664),BR:BR,0),1),MONTH(F1664)),YEAR(F1664),G1664),""))</f>
        <v/>
      </c>
      <c r="L1664" s="4"/>
      <c r="M1664" s="4"/>
      <c r="Q1664" s="5"/>
      <c r="AA1664" s="4"/>
      <c r="AU1664" s="7"/>
      <c r="BM1664" s="7"/>
      <c r="BN1664" s="75" t="str">
        <f t="shared" si="233"/>
        <v/>
      </c>
      <c r="BO1664" s="75" t="str">
        <f t="shared" si="234"/>
        <v/>
      </c>
      <c r="BT1664" s="5"/>
      <c r="BW1664" s="5"/>
      <c r="BX1664" s="5"/>
      <c r="BY1664" s="5"/>
      <c r="BZ1664" s="5"/>
      <c r="CB1664" s="14"/>
      <c r="CC1664" s="25"/>
      <c r="DG1664" s="5" t="e">
        <f>IF(REPORTE!AH$2="si",IF(C1664=VALUE(REPORTE!C$22),IF(SUM(DG1665:DG$1993),CONCATENATE(INT(B1664),", "),INT(B1664)),""),IF(C1664=VALUE(REPORTE!C$21),IF(SUM(DG1665:DG$1993),CONCATENATE(INT(B1664),", "),INT(B1664)),""))</f>
        <v>#VALUE!</v>
      </c>
      <c r="DK1664" s="5"/>
      <c r="DL1664" s="5"/>
      <c r="DM1664" s="5"/>
      <c r="DN1664" s="5"/>
    </row>
    <row r="1665" spans="1:118" x14ac:dyDescent="0.25">
      <c r="A1665" s="4" t="str">
        <f t="shared" si="232"/>
        <v/>
      </c>
      <c r="B1665" s="3"/>
      <c r="D1665" s="1"/>
      <c r="H1665" s="5" t="str">
        <f>IF(F1665="","",IFERROR(CONCATENATE("PEUA",VLOOKUP(ESTADO,REPORTE!AV$2:AW$33,2,0),DIDTRITO_FORM,CADER_FORM,IFERROR(INDEX(BS:BS,MATCH(DAY(F1665),BR:BR,0),1),DAY(F1665)),IFERROR(INDEX(BS:BS,MATCH(MONTH(F1665),BR:BR,0),1),MONTH(F1665)),YEAR(F1665),G1665),""))</f>
        <v/>
      </c>
      <c r="L1665" s="4"/>
      <c r="M1665" s="4"/>
      <c r="Q1665" s="5"/>
      <c r="AA1665" s="4"/>
      <c r="AU1665" s="7"/>
      <c r="BM1665" s="7"/>
      <c r="BN1665" s="75" t="str">
        <f t="shared" si="233"/>
        <v/>
      </c>
      <c r="BO1665" s="75" t="str">
        <f t="shared" si="234"/>
        <v/>
      </c>
      <c r="BT1665" s="5"/>
      <c r="BW1665" s="5"/>
      <c r="BX1665" s="5"/>
      <c r="BY1665" s="5"/>
      <c r="BZ1665" s="5"/>
      <c r="CB1665" s="14"/>
      <c r="CC1665" s="25"/>
      <c r="DG1665" s="5" t="e">
        <f>IF(REPORTE!AH$2="si",IF(C1665=VALUE(REPORTE!C$22),IF(SUM(DG1666:DG$1993),CONCATENATE(INT(B1665),", "),INT(B1665)),""),IF(C1665=VALUE(REPORTE!C$21),IF(SUM(DG1666:DG$1993),CONCATENATE(INT(B1665),", "),INT(B1665)),""))</f>
        <v>#VALUE!</v>
      </c>
      <c r="DK1665" s="5"/>
      <c r="DL1665" s="5"/>
      <c r="DM1665" s="5"/>
      <c r="DN1665" s="5"/>
    </row>
    <row r="1666" spans="1:118" x14ac:dyDescent="0.25">
      <c r="A1666" s="4" t="str">
        <f t="shared" ref="A1666:A1729" si="235">IF(OR(BO1666="",BM1666="",BM1666="VENCIDO"),IF(B1666="","",IF(LEN(B1666)=1,"000"&amp;B1666,IF(LEN(B1666)=2,"00"&amp;B1666,IF(LEN(B1666)=3,"0"&amp;B1666,B1666)))),C1666)</f>
        <v/>
      </c>
      <c r="B1666" s="3"/>
      <c r="D1666" s="1"/>
      <c r="H1666" s="5" t="str">
        <f>IF(F1666="","",IFERROR(CONCATENATE("PEUA",VLOOKUP(ESTADO,REPORTE!AV$2:AW$33,2,0),DIDTRITO_FORM,CADER_FORM,IFERROR(INDEX(BS:BS,MATCH(DAY(F1666),BR:BR,0),1),DAY(F1666)),IFERROR(INDEX(BS:BS,MATCH(MONTH(F1666),BR:BR,0),1),MONTH(F1666)),YEAR(F1666),G1666),""))</f>
        <v/>
      </c>
      <c r="L1666" s="4"/>
      <c r="M1666" s="4"/>
      <c r="Q1666" s="5"/>
      <c r="AA1666" s="4"/>
      <c r="AU1666" s="7"/>
      <c r="BM1666" s="7"/>
      <c r="BN1666" s="75" t="str">
        <f t="shared" ref="BN1666:BN1729" si="236">IFERROR(IF(BD1666=0,"",BD1666/6000),"")</f>
        <v/>
      </c>
      <c r="BO1666" s="75" t="str">
        <f t="shared" ref="BO1666:BO1729" si="237">IFERROR(IF(VALUE(AU1666)&gt;VALUE(APERTURA_VENTANILLA),"OK",""),"")</f>
        <v/>
      </c>
      <c r="BT1666" s="5"/>
      <c r="BW1666" s="5"/>
      <c r="BX1666" s="5"/>
      <c r="BY1666" s="5"/>
      <c r="BZ1666" s="5"/>
      <c r="CB1666" s="14"/>
      <c r="CC1666" s="25"/>
      <c r="DG1666" s="5" t="e">
        <f>IF(REPORTE!AH$2="si",IF(C1666=VALUE(REPORTE!C$22),IF(SUM(DG1667:DG$1993),CONCATENATE(INT(B1666),", "),INT(B1666)),""),IF(C1666=VALUE(REPORTE!C$21),IF(SUM(DG1667:DG$1993),CONCATENATE(INT(B1666),", "),INT(B1666)),""))</f>
        <v>#VALUE!</v>
      </c>
      <c r="DK1666" s="5"/>
      <c r="DL1666" s="5"/>
      <c r="DM1666" s="5"/>
      <c r="DN1666" s="5"/>
    </row>
    <row r="1667" spans="1:118" x14ac:dyDescent="0.25">
      <c r="A1667" s="4" t="str">
        <f t="shared" si="235"/>
        <v/>
      </c>
      <c r="B1667" s="3"/>
      <c r="D1667" s="1"/>
      <c r="H1667" s="5" t="str">
        <f>IF(F1667="","",IFERROR(CONCATENATE("PEUA",VLOOKUP(ESTADO,REPORTE!AV$2:AW$33,2,0),DIDTRITO_FORM,CADER_FORM,IFERROR(INDEX(BS:BS,MATCH(DAY(F1667),BR:BR,0),1),DAY(F1667)),IFERROR(INDEX(BS:BS,MATCH(MONTH(F1667),BR:BR,0),1),MONTH(F1667)),YEAR(F1667),G1667),""))</f>
        <v/>
      </c>
      <c r="L1667" s="4"/>
      <c r="M1667" s="4"/>
      <c r="Q1667" s="5"/>
      <c r="AA1667" s="4"/>
      <c r="AU1667" s="7"/>
      <c r="BM1667" s="7"/>
      <c r="BN1667" s="75" t="str">
        <f t="shared" si="236"/>
        <v/>
      </c>
      <c r="BO1667" s="75" t="str">
        <f t="shared" si="237"/>
        <v/>
      </c>
      <c r="BT1667" s="5"/>
      <c r="BW1667" s="5"/>
      <c r="BX1667" s="5"/>
      <c r="BY1667" s="5"/>
      <c r="BZ1667" s="5"/>
      <c r="CB1667" s="14"/>
      <c r="CC1667" s="25"/>
      <c r="DG1667" s="5" t="e">
        <f>IF(REPORTE!AH$2="si",IF(C1667=VALUE(REPORTE!C$22),IF(SUM(DG1668:DG$1993),CONCATENATE(INT(B1667),", "),INT(B1667)),""),IF(C1667=VALUE(REPORTE!C$21),IF(SUM(DG1668:DG$1993),CONCATENATE(INT(B1667),", "),INT(B1667)),""))</f>
        <v>#VALUE!</v>
      </c>
      <c r="DK1667" s="5"/>
      <c r="DL1667" s="5"/>
      <c r="DM1667" s="5"/>
      <c r="DN1667" s="5"/>
    </row>
    <row r="1668" spans="1:118" x14ac:dyDescent="0.25">
      <c r="A1668" s="4" t="str">
        <f t="shared" si="235"/>
        <v/>
      </c>
      <c r="B1668" s="3"/>
      <c r="D1668" s="1"/>
      <c r="H1668" s="5" t="str">
        <f>IF(F1668="","",IFERROR(CONCATENATE("PEUA",VLOOKUP(ESTADO,REPORTE!AV$2:AW$33,2,0),DIDTRITO_FORM,CADER_FORM,IFERROR(INDEX(BS:BS,MATCH(DAY(F1668),BR:BR,0),1),DAY(F1668)),IFERROR(INDEX(BS:BS,MATCH(MONTH(F1668),BR:BR,0),1),MONTH(F1668)),YEAR(F1668),G1668),""))</f>
        <v/>
      </c>
      <c r="L1668" s="4"/>
      <c r="M1668" s="4"/>
      <c r="Q1668" s="5"/>
      <c r="AA1668" s="4"/>
      <c r="AU1668" s="7"/>
      <c r="BM1668" s="7"/>
      <c r="BN1668" s="75" t="str">
        <f t="shared" si="236"/>
        <v/>
      </c>
      <c r="BO1668" s="75" t="str">
        <f t="shared" si="237"/>
        <v/>
      </c>
      <c r="BT1668" s="5"/>
      <c r="BW1668" s="5"/>
      <c r="BX1668" s="5"/>
      <c r="BY1668" s="5"/>
      <c r="BZ1668" s="5"/>
      <c r="CB1668" s="14"/>
      <c r="CC1668" s="25"/>
      <c r="DG1668" s="5" t="e">
        <f>IF(REPORTE!AH$2="si",IF(C1668=VALUE(REPORTE!C$22),IF(SUM(DG1669:DG$1993),CONCATENATE(INT(B1668),", "),INT(B1668)),""),IF(C1668=VALUE(REPORTE!C$21),IF(SUM(DG1669:DG$1993),CONCATENATE(INT(B1668),", "),INT(B1668)),""))</f>
        <v>#VALUE!</v>
      </c>
      <c r="DK1668" s="5"/>
      <c r="DL1668" s="5"/>
      <c r="DM1668" s="5"/>
      <c r="DN1668" s="5"/>
    </row>
    <row r="1669" spans="1:118" x14ac:dyDescent="0.25">
      <c r="A1669" s="4" t="str">
        <f t="shared" si="235"/>
        <v/>
      </c>
      <c r="B1669" s="3"/>
      <c r="D1669" s="1"/>
      <c r="H1669" s="5" t="str">
        <f>IF(F1669="","",IFERROR(CONCATENATE("PEUA",VLOOKUP(ESTADO,REPORTE!AV$2:AW$33,2,0),DIDTRITO_FORM,CADER_FORM,IFERROR(INDEX(BS:BS,MATCH(DAY(F1669),BR:BR,0),1),DAY(F1669)),IFERROR(INDEX(BS:BS,MATCH(MONTH(F1669),BR:BR,0),1),MONTH(F1669)),YEAR(F1669),G1669),""))</f>
        <v/>
      </c>
      <c r="L1669" s="4"/>
      <c r="M1669" s="4"/>
      <c r="Q1669" s="5"/>
      <c r="AA1669" s="4"/>
      <c r="AU1669" s="7"/>
      <c r="BM1669" s="7"/>
      <c r="BN1669" s="75" t="str">
        <f t="shared" si="236"/>
        <v/>
      </c>
      <c r="BO1669" s="75" t="str">
        <f t="shared" si="237"/>
        <v/>
      </c>
      <c r="BT1669" s="5"/>
      <c r="BW1669" s="5"/>
      <c r="BX1669" s="5"/>
      <c r="BY1669" s="5"/>
      <c r="BZ1669" s="5"/>
      <c r="CB1669" s="14"/>
      <c r="CC1669" s="25"/>
      <c r="DG1669" s="5" t="e">
        <f>IF(REPORTE!AH$2="si",IF(C1669=VALUE(REPORTE!C$22),IF(SUM(DG1670:DG$1993),CONCATENATE(INT(B1669),", "),INT(B1669)),""),IF(C1669=VALUE(REPORTE!C$21),IF(SUM(DG1670:DG$1993),CONCATENATE(INT(B1669),", "),INT(B1669)),""))</f>
        <v>#VALUE!</v>
      </c>
      <c r="DK1669" s="5"/>
      <c r="DL1669" s="5"/>
      <c r="DM1669" s="5"/>
      <c r="DN1669" s="5"/>
    </row>
    <row r="1670" spans="1:118" x14ac:dyDescent="0.25">
      <c r="A1670" s="4" t="str">
        <f t="shared" si="235"/>
        <v/>
      </c>
      <c r="B1670" s="3"/>
      <c r="D1670" s="1"/>
      <c r="H1670" s="5" t="str">
        <f>IF(F1670="","",IFERROR(CONCATENATE("PEUA",VLOOKUP(ESTADO,REPORTE!AV$2:AW$33,2,0),DIDTRITO_FORM,CADER_FORM,IFERROR(INDEX(BS:BS,MATCH(DAY(F1670),BR:BR,0),1),DAY(F1670)),IFERROR(INDEX(BS:BS,MATCH(MONTH(F1670),BR:BR,0),1),MONTH(F1670)),YEAR(F1670),G1670),""))</f>
        <v/>
      </c>
      <c r="L1670" s="4"/>
      <c r="M1670" s="4"/>
      <c r="Q1670" s="5"/>
      <c r="AA1670" s="4"/>
      <c r="AU1670" s="7"/>
      <c r="BM1670" s="7"/>
      <c r="BN1670" s="75" t="str">
        <f t="shared" si="236"/>
        <v/>
      </c>
      <c r="BO1670" s="75" t="str">
        <f t="shared" si="237"/>
        <v/>
      </c>
      <c r="BT1670" s="5"/>
      <c r="BW1670" s="5"/>
      <c r="BX1670" s="5"/>
      <c r="BY1670" s="5"/>
      <c r="BZ1670" s="5"/>
      <c r="CB1670" s="14"/>
      <c r="CC1670" s="25"/>
      <c r="DG1670" s="5" t="e">
        <f>IF(REPORTE!AH$2="si",IF(C1670=VALUE(REPORTE!C$22),IF(SUM(DG1671:DG$1993),CONCATENATE(INT(B1670),", "),INT(B1670)),""),IF(C1670=VALUE(REPORTE!C$21),IF(SUM(DG1671:DG$1993),CONCATENATE(INT(B1670),", "),INT(B1670)),""))</f>
        <v>#VALUE!</v>
      </c>
      <c r="DK1670" s="5"/>
      <c r="DL1670" s="5"/>
      <c r="DM1670" s="5"/>
      <c r="DN1670" s="5"/>
    </row>
    <row r="1671" spans="1:118" x14ac:dyDescent="0.25">
      <c r="A1671" s="4" t="str">
        <f t="shared" si="235"/>
        <v/>
      </c>
      <c r="B1671" s="3"/>
      <c r="D1671" s="1"/>
      <c r="H1671" s="5" t="str">
        <f>IF(F1671="","",IFERROR(CONCATENATE("PEUA",VLOOKUP(ESTADO,REPORTE!AV$2:AW$33,2,0),DIDTRITO_FORM,CADER_FORM,IFERROR(INDEX(BS:BS,MATCH(DAY(F1671),BR:BR,0),1),DAY(F1671)),IFERROR(INDEX(BS:BS,MATCH(MONTH(F1671),BR:BR,0),1),MONTH(F1671)),YEAR(F1671),G1671),""))</f>
        <v/>
      </c>
      <c r="L1671" s="4"/>
      <c r="M1671" s="4"/>
      <c r="Q1671" s="5"/>
      <c r="AA1671" s="4"/>
      <c r="AU1671" s="7"/>
      <c r="BM1671" s="7"/>
      <c r="BN1671" s="75" t="str">
        <f t="shared" si="236"/>
        <v/>
      </c>
      <c r="BO1671" s="75" t="str">
        <f t="shared" si="237"/>
        <v/>
      </c>
      <c r="BT1671" s="5"/>
      <c r="BW1671" s="5"/>
      <c r="BX1671" s="5"/>
      <c r="BY1671" s="5"/>
      <c r="BZ1671" s="5"/>
      <c r="CB1671" s="14"/>
      <c r="CC1671" s="25"/>
      <c r="DG1671" s="5" t="e">
        <f>IF(REPORTE!AH$2="si",IF(C1671=VALUE(REPORTE!C$22),IF(SUM(DG1672:DG$1993),CONCATENATE(INT(B1671),", "),INT(B1671)),""),IF(C1671=VALUE(REPORTE!C$21),IF(SUM(DG1672:DG$1993),CONCATENATE(INT(B1671),", "),INT(B1671)),""))</f>
        <v>#VALUE!</v>
      </c>
      <c r="DK1671" s="5"/>
      <c r="DL1671" s="5"/>
      <c r="DM1671" s="5"/>
      <c r="DN1671" s="5"/>
    </row>
    <row r="1672" spans="1:118" x14ac:dyDescent="0.25">
      <c r="A1672" s="4" t="str">
        <f t="shared" si="235"/>
        <v/>
      </c>
      <c r="B1672" s="3"/>
      <c r="D1672" s="1"/>
      <c r="H1672" s="5" t="str">
        <f>IF(F1672="","",IFERROR(CONCATENATE("PEUA",VLOOKUP(ESTADO,REPORTE!AV$2:AW$33,2,0),DIDTRITO_FORM,CADER_FORM,IFERROR(INDEX(BS:BS,MATCH(DAY(F1672),BR:BR,0),1),DAY(F1672)),IFERROR(INDEX(BS:BS,MATCH(MONTH(F1672),BR:BR,0),1),MONTH(F1672)),YEAR(F1672),G1672),""))</f>
        <v/>
      </c>
      <c r="L1672" s="4"/>
      <c r="M1672" s="4"/>
      <c r="Q1672" s="5"/>
      <c r="AA1672" s="4"/>
      <c r="AU1672" s="7"/>
      <c r="BM1672" s="7"/>
      <c r="BN1672" s="75" t="str">
        <f t="shared" si="236"/>
        <v/>
      </c>
      <c r="BO1672" s="75" t="str">
        <f t="shared" si="237"/>
        <v/>
      </c>
      <c r="BT1672" s="5"/>
      <c r="BW1672" s="5"/>
      <c r="BX1672" s="5"/>
      <c r="BY1672" s="5"/>
      <c r="BZ1672" s="5"/>
      <c r="CB1672" s="14"/>
      <c r="CC1672" s="25"/>
      <c r="DG1672" s="5" t="e">
        <f>IF(REPORTE!AH$2="si",IF(C1672=VALUE(REPORTE!C$22),IF(SUM(DG1673:DG$1993),CONCATENATE(INT(B1672),", "),INT(B1672)),""),IF(C1672=VALUE(REPORTE!C$21),IF(SUM(DG1673:DG$1993),CONCATENATE(INT(B1672),", "),INT(B1672)),""))</f>
        <v>#VALUE!</v>
      </c>
      <c r="DK1672" s="5"/>
      <c r="DL1672" s="5"/>
      <c r="DM1672" s="5"/>
      <c r="DN1672" s="5"/>
    </row>
    <row r="1673" spans="1:118" x14ac:dyDescent="0.25">
      <c r="A1673" s="4" t="str">
        <f t="shared" si="235"/>
        <v/>
      </c>
      <c r="B1673" s="3"/>
      <c r="D1673" s="1"/>
      <c r="H1673" s="5" t="str">
        <f>IF(F1673="","",IFERROR(CONCATENATE("PEUA",VLOOKUP(ESTADO,REPORTE!AV$2:AW$33,2,0),DIDTRITO_FORM,CADER_FORM,IFERROR(INDEX(BS:BS,MATCH(DAY(F1673),BR:BR,0),1),DAY(F1673)),IFERROR(INDEX(BS:BS,MATCH(MONTH(F1673),BR:BR,0),1),MONTH(F1673)),YEAR(F1673),G1673),""))</f>
        <v/>
      </c>
      <c r="L1673" s="4"/>
      <c r="M1673" s="4"/>
      <c r="Q1673" s="5"/>
      <c r="AA1673" s="4"/>
      <c r="AU1673" s="7"/>
      <c r="BM1673" s="7"/>
      <c r="BN1673" s="75" t="str">
        <f t="shared" si="236"/>
        <v/>
      </c>
      <c r="BO1673" s="75" t="str">
        <f t="shared" si="237"/>
        <v/>
      </c>
      <c r="BT1673" s="5"/>
      <c r="BW1673" s="5"/>
      <c r="BX1673" s="5"/>
      <c r="BY1673" s="5"/>
      <c r="BZ1673" s="5"/>
      <c r="CB1673" s="14"/>
      <c r="CC1673" s="25"/>
      <c r="DG1673" s="5" t="e">
        <f>IF(REPORTE!AH$2="si",IF(C1673=VALUE(REPORTE!C$22),IF(SUM(DG1674:DG$1993),CONCATENATE(INT(B1673),", "),INT(B1673)),""),IF(C1673=VALUE(REPORTE!C$21),IF(SUM(DG1674:DG$1993),CONCATENATE(INT(B1673),", "),INT(B1673)),""))</f>
        <v>#VALUE!</v>
      </c>
      <c r="DK1673" s="5"/>
      <c r="DL1673" s="5"/>
      <c r="DM1673" s="5"/>
      <c r="DN1673" s="5"/>
    </row>
    <row r="1674" spans="1:118" x14ac:dyDescent="0.25">
      <c r="A1674" s="4" t="str">
        <f t="shared" si="235"/>
        <v/>
      </c>
      <c r="B1674" s="3"/>
      <c r="D1674" s="1"/>
      <c r="H1674" s="5" t="str">
        <f>IF(F1674="","",IFERROR(CONCATENATE("PEUA",VLOOKUP(ESTADO,REPORTE!AV$2:AW$33,2,0),DIDTRITO_FORM,CADER_FORM,IFERROR(INDEX(BS:BS,MATCH(DAY(F1674),BR:BR,0),1),DAY(F1674)),IFERROR(INDEX(BS:BS,MATCH(MONTH(F1674),BR:BR,0),1),MONTH(F1674)),YEAR(F1674),G1674),""))</f>
        <v/>
      </c>
      <c r="L1674" s="4"/>
      <c r="M1674" s="4"/>
      <c r="Q1674" s="5"/>
      <c r="AA1674" s="4"/>
      <c r="AU1674" s="7"/>
      <c r="BM1674" s="7"/>
      <c r="BN1674" s="75" t="str">
        <f t="shared" si="236"/>
        <v/>
      </c>
      <c r="BO1674" s="75" t="str">
        <f t="shared" si="237"/>
        <v/>
      </c>
      <c r="BT1674" s="5"/>
      <c r="BW1674" s="5"/>
      <c r="BX1674" s="5"/>
      <c r="BY1674" s="5"/>
      <c r="BZ1674" s="5"/>
      <c r="CB1674" s="14"/>
      <c r="CC1674" s="25"/>
      <c r="DG1674" s="5" t="e">
        <f>IF(REPORTE!AH$2="si",IF(C1674=VALUE(REPORTE!C$22),IF(SUM(DG1675:DG$1993),CONCATENATE(INT(B1674),", "),INT(B1674)),""),IF(C1674=VALUE(REPORTE!C$21),IF(SUM(DG1675:DG$1993),CONCATENATE(INT(B1674),", "),INT(B1674)),""))</f>
        <v>#VALUE!</v>
      </c>
      <c r="DK1674" s="5"/>
      <c r="DL1674" s="5"/>
      <c r="DM1674" s="5"/>
      <c r="DN1674" s="5"/>
    </row>
    <row r="1675" spans="1:118" x14ac:dyDescent="0.25">
      <c r="A1675" s="4" t="str">
        <f t="shared" si="235"/>
        <v/>
      </c>
      <c r="B1675" s="3"/>
      <c r="D1675" s="1"/>
      <c r="H1675" s="5" t="str">
        <f>IF(F1675="","",IFERROR(CONCATENATE("PEUA",VLOOKUP(ESTADO,REPORTE!AV$2:AW$33,2,0),DIDTRITO_FORM,CADER_FORM,IFERROR(INDEX(BS:BS,MATCH(DAY(F1675),BR:BR,0),1),DAY(F1675)),IFERROR(INDEX(BS:BS,MATCH(MONTH(F1675),BR:BR,0),1),MONTH(F1675)),YEAR(F1675),G1675),""))</f>
        <v/>
      </c>
      <c r="L1675" s="4"/>
      <c r="M1675" s="4"/>
      <c r="Q1675" s="5"/>
      <c r="AA1675" s="4"/>
      <c r="AU1675" s="7"/>
      <c r="BM1675" s="7"/>
      <c r="BN1675" s="75" t="str">
        <f t="shared" si="236"/>
        <v/>
      </c>
      <c r="BO1675" s="75" t="str">
        <f t="shared" si="237"/>
        <v/>
      </c>
      <c r="BT1675" s="5"/>
      <c r="BW1675" s="5"/>
      <c r="BX1675" s="5"/>
      <c r="BY1675" s="5"/>
      <c r="BZ1675" s="5"/>
      <c r="CB1675" s="14"/>
      <c r="CC1675" s="25"/>
      <c r="DG1675" s="5" t="e">
        <f>IF(REPORTE!AH$2="si",IF(C1675=VALUE(REPORTE!C$22),IF(SUM(DG1676:DG$1993),CONCATENATE(INT(B1675),", "),INT(B1675)),""),IF(C1675=VALUE(REPORTE!C$21),IF(SUM(DG1676:DG$1993),CONCATENATE(INT(B1675),", "),INT(B1675)),""))</f>
        <v>#VALUE!</v>
      </c>
      <c r="DK1675" s="5"/>
      <c r="DL1675" s="5"/>
      <c r="DM1675" s="5"/>
      <c r="DN1675" s="5"/>
    </row>
    <row r="1676" spans="1:118" x14ac:dyDescent="0.25">
      <c r="A1676" s="4" t="str">
        <f t="shared" si="235"/>
        <v/>
      </c>
      <c r="B1676" s="3"/>
      <c r="D1676" s="1"/>
      <c r="H1676" s="5" t="str">
        <f>IF(F1676="","",IFERROR(CONCATENATE("PEUA",VLOOKUP(ESTADO,REPORTE!AV$2:AW$33,2,0),DIDTRITO_FORM,CADER_FORM,IFERROR(INDEX(BS:BS,MATCH(DAY(F1676),BR:BR,0),1),DAY(F1676)),IFERROR(INDEX(BS:BS,MATCH(MONTH(F1676),BR:BR,0),1),MONTH(F1676)),YEAR(F1676),G1676),""))</f>
        <v/>
      </c>
      <c r="L1676" s="4"/>
      <c r="M1676" s="4"/>
      <c r="Q1676" s="5"/>
      <c r="AA1676" s="4"/>
      <c r="AU1676" s="7"/>
      <c r="BM1676" s="7"/>
      <c r="BN1676" s="75" t="str">
        <f t="shared" si="236"/>
        <v/>
      </c>
      <c r="BO1676" s="75" t="str">
        <f t="shared" si="237"/>
        <v/>
      </c>
      <c r="BT1676" s="5"/>
      <c r="BW1676" s="5"/>
      <c r="BX1676" s="5"/>
      <c r="BY1676" s="5"/>
      <c r="BZ1676" s="5"/>
      <c r="CB1676" s="14"/>
      <c r="CC1676" s="25"/>
      <c r="DG1676" s="5" t="e">
        <f>IF(REPORTE!AH$2="si",IF(C1676=VALUE(REPORTE!C$22),IF(SUM(DG1677:DG$1993),CONCATENATE(INT(B1676),", "),INT(B1676)),""),IF(C1676=VALUE(REPORTE!C$21),IF(SUM(DG1677:DG$1993),CONCATENATE(INT(B1676),", "),INT(B1676)),""))</f>
        <v>#VALUE!</v>
      </c>
      <c r="DK1676" s="5"/>
      <c r="DL1676" s="5"/>
      <c r="DM1676" s="5"/>
      <c r="DN1676" s="5"/>
    </row>
    <row r="1677" spans="1:118" x14ac:dyDescent="0.25">
      <c r="A1677" s="4" t="str">
        <f t="shared" si="235"/>
        <v/>
      </c>
      <c r="B1677" s="3"/>
      <c r="D1677" s="1"/>
      <c r="H1677" s="5" t="str">
        <f>IF(F1677="","",IFERROR(CONCATENATE("PEUA",VLOOKUP(ESTADO,REPORTE!AV$2:AW$33,2,0),DIDTRITO_FORM,CADER_FORM,IFERROR(INDEX(BS:BS,MATCH(DAY(F1677),BR:BR,0),1),DAY(F1677)),IFERROR(INDEX(BS:BS,MATCH(MONTH(F1677),BR:BR,0),1),MONTH(F1677)),YEAR(F1677),G1677),""))</f>
        <v/>
      </c>
      <c r="L1677" s="4"/>
      <c r="M1677" s="4"/>
      <c r="Q1677" s="5"/>
      <c r="AA1677" s="4"/>
      <c r="AU1677" s="7"/>
      <c r="BM1677" s="7"/>
      <c r="BN1677" s="75" t="str">
        <f t="shared" si="236"/>
        <v/>
      </c>
      <c r="BO1677" s="75" t="str">
        <f t="shared" si="237"/>
        <v/>
      </c>
      <c r="BT1677" s="5"/>
      <c r="BW1677" s="5"/>
      <c r="BX1677" s="5"/>
      <c r="BY1677" s="5"/>
      <c r="BZ1677" s="5"/>
      <c r="CB1677" s="14"/>
      <c r="CC1677" s="25"/>
      <c r="DG1677" s="5" t="e">
        <f>IF(REPORTE!AH$2="si",IF(C1677=VALUE(REPORTE!C$22),IF(SUM(DG1678:DG$1993),CONCATENATE(INT(B1677),", "),INT(B1677)),""),IF(C1677=VALUE(REPORTE!C$21),IF(SUM(DG1678:DG$1993),CONCATENATE(INT(B1677),", "),INT(B1677)),""))</f>
        <v>#VALUE!</v>
      </c>
      <c r="DK1677" s="5"/>
      <c r="DL1677" s="5"/>
      <c r="DM1677" s="5"/>
      <c r="DN1677" s="5"/>
    </row>
    <row r="1678" spans="1:118" x14ac:dyDescent="0.25">
      <c r="A1678" s="4" t="str">
        <f t="shared" si="235"/>
        <v/>
      </c>
      <c r="B1678" s="3"/>
      <c r="D1678" s="1"/>
      <c r="H1678" s="5" t="str">
        <f>IF(F1678="","",IFERROR(CONCATENATE("PEUA",VLOOKUP(ESTADO,REPORTE!AV$2:AW$33,2,0),DIDTRITO_FORM,CADER_FORM,IFERROR(INDEX(BS:BS,MATCH(DAY(F1678),BR:BR,0),1),DAY(F1678)),IFERROR(INDEX(BS:BS,MATCH(MONTH(F1678),BR:BR,0),1),MONTH(F1678)),YEAR(F1678),G1678),""))</f>
        <v/>
      </c>
      <c r="L1678" s="4"/>
      <c r="M1678" s="4"/>
      <c r="Q1678" s="5"/>
      <c r="AA1678" s="4"/>
      <c r="AU1678" s="7"/>
      <c r="BM1678" s="7"/>
      <c r="BN1678" s="75" t="str">
        <f t="shared" si="236"/>
        <v/>
      </c>
      <c r="BO1678" s="75" t="str">
        <f t="shared" si="237"/>
        <v/>
      </c>
      <c r="BT1678" s="5"/>
      <c r="BW1678" s="5"/>
      <c r="BX1678" s="5"/>
      <c r="BY1678" s="5"/>
      <c r="BZ1678" s="5"/>
      <c r="CB1678" s="14"/>
      <c r="CC1678" s="25"/>
      <c r="DG1678" s="5" t="e">
        <f>IF(REPORTE!AH$2="si",IF(C1678=VALUE(REPORTE!C$22),IF(SUM(DG1679:DG$1993),CONCATENATE(INT(B1678),", "),INT(B1678)),""),IF(C1678=VALUE(REPORTE!C$21),IF(SUM(DG1679:DG$1993),CONCATENATE(INT(B1678),", "),INT(B1678)),""))</f>
        <v>#VALUE!</v>
      </c>
      <c r="DK1678" s="5"/>
      <c r="DL1678" s="5"/>
      <c r="DM1678" s="5"/>
      <c r="DN1678" s="5"/>
    </row>
    <row r="1679" spans="1:118" x14ac:dyDescent="0.25">
      <c r="A1679" s="4" t="str">
        <f t="shared" si="235"/>
        <v/>
      </c>
      <c r="B1679" s="3"/>
      <c r="D1679" s="1"/>
      <c r="H1679" s="5" t="str">
        <f>IF(F1679="","",IFERROR(CONCATENATE("PEUA",VLOOKUP(ESTADO,REPORTE!AV$2:AW$33,2,0),DIDTRITO_FORM,CADER_FORM,IFERROR(INDEX(BS:BS,MATCH(DAY(F1679),BR:BR,0),1),DAY(F1679)),IFERROR(INDEX(BS:BS,MATCH(MONTH(F1679),BR:BR,0),1),MONTH(F1679)),YEAR(F1679),G1679),""))</f>
        <v/>
      </c>
      <c r="L1679" s="4"/>
      <c r="M1679" s="4"/>
      <c r="Q1679" s="5"/>
      <c r="AA1679" s="4"/>
      <c r="AU1679" s="7"/>
      <c r="BM1679" s="7"/>
      <c r="BN1679" s="75" t="str">
        <f t="shared" si="236"/>
        <v/>
      </c>
      <c r="BO1679" s="75" t="str">
        <f t="shared" si="237"/>
        <v/>
      </c>
      <c r="BT1679" s="5"/>
      <c r="BW1679" s="5"/>
      <c r="BX1679" s="5"/>
      <c r="BY1679" s="5"/>
      <c r="BZ1679" s="5"/>
      <c r="CB1679" s="14"/>
      <c r="CC1679" s="25"/>
      <c r="DG1679" s="5" t="e">
        <f>IF(REPORTE!AH$2="si",IF(C1679=VALUE(REPORTE!C$22),IF(SUM(DG1680:DG$1993),CONCATENATE(INT(B1679),", "),INT(B1679)),""),IF(C1679=VALUE(REPORTE!C$21),IF(SUM(DG1680:DG$1993),CONCATENATE(INT(B1679),", "),INT(B1679)),""))</f>
        <v>#VALUE!</v>
      </c>
      <c r="DK1679" s="5"/>
      <c r="DL1679" s="5"/>
      <c r="DM1679" s="5"/>
      <c r="DN1679" s="5"/>
    </row>
    <row r="1680" spans="1:118" x14ac:dyDescent="0.25">
      <c r="A1680" s="4" t="str">
        <f t="shared" si="235"/>
        <v/>
      </c>
      <c r="B1680" s="3"/>
      <c r="D1680" s="1"/>
      <c r="H1680" s="5" t="str">
        <f>IF(F1680="","",IFERROR(CONCATENATE("PEUA",VLOOKUP(ESTADO,REPORTE!AV$2:AW$33,2,0),DIDTRITO_FORM,CADER_FORM,IFERROR(INDEX(BS:BS,MATCH(DAY(F1680),BR:BR,0),1),DAY(F1680)),IFERROR(INDEX(BS:BS,MATCH(MONTH(F1680),BR:BR,0),1),MONTH(F1680)),YEAR(F1680),G1680),""))</f>
        <v/>
      </c>
      <c r="L1680" s="4"/>
      <c r="M1680" s="4"/>
      <c r="Q1680" s="5"/>
      <c r="AA1680" s="4"/>
      <c r="AU1680" s="7"/>
      <c r="BM1680" s="7"/>
      <c r="BN1680" s="75" t="str">
        <f t="shared" si="236"/>
        <v/>
      </c>
      <c r="BO1680" s="75" t="str">
        <f t="shared" si="237"/>
        <v/>
      </c>
      <c r="BT1680" s="5"/>
      <c r="BW1680" s="5"/>
      <c r="BX1680" s="5"/>
      <c r="BY1680" s="5"/>
      <c r="BZ1680" s="5"/>
      <c r="CB1680" s="14"/>
      <c r="CC1680" s="25"/>
      <c r="DG1680" s="5" t="e">
        <f>IF(REPORTE!AH$2="si",IF(C1680=VALUE(REPORTE!C$22),IF(SUM(DG1681:DG$1993),CONCATENATE(INT(B1680),", "),INT(B1680)),""),IF(C1680=VALUE(REPORTE!C$21),IF(SUM(DG1681:DG$1993),CONCATENATE(INT(B1680),", "),INT(B1680)),""))</f>
        <v>#VALUE!</v>
      </c>
      <c r="DK1680" s="5"/>
      <c r="DL1680" s="5"/>
      <c r="DM1680" s="5"/>
      <c r="DN1680" s="5"/>
    </row>
    <row r="1681" spans="1:118" x14ac:dyDescent="0.25">
      <c r="A1681" s="4" t="str">
        <f t="shared" si="235"/>
        <v/>
      </c>
      <c r="B1681" s="3"/>
      <c r="D1681" s="1"/>
      <c r="H1681" s="5" t="str">
        <f>IF(F1681="","",IFERROR(CONCATENATE("PEUA",VLOOKUP(ESTADO,REPORTE!AV$2:AW$33,2,0),DIDTRITO_FORM,CADER_FORM,IFERROR(INDEX(BS:BS,MATCH(DAY(F1681),BR:BR,0),1),DAY(F1681)),IFERROR(INDEX(BS:BS,MATCH(MONTH(F1681),BR:BR,0),1),MONTH(F1681)),YEAR(F1681),G1681),""))</f>
        <v/>
      </c>
      <c r="L1681" s="4"/>
      <c r="M1681" s="4"/>
      <c r="Q1681" s="5"/>
      <c r="AA1681" s="4"/>
      <c r="AU1681" s="7"/>
      <c r="BM1681" s="7"/>
      <c r="BN1681" s="75" t="str">
        <f t="shared" si="236"/>
        <v/>
      </c>
      <c r="BO1681" s="75" t="str">
        <f t="shared" si="237"/>
        <v/>
      </c>
      <c r="BT1681" s="5"/>
      <c r="BW1681" s="5"/>
      <c r="BX1681" s="5"/>
      <c r="BY1681" s="5"/>
      <c r="BZ1681" s="5"/>
      <c r="CB1681" s="14"/>
      <c r="CC1681" s="25"/>
      <c r="DG1681" s="5" t="e">
        <f>IF(REPORTE!AH$2="si",IF(C1681=VALUE(REPORTE!C$22),IF(SUM(DG1682:DG$1993),CONCATENATE(INT(B1681),", "),INT(B1681)),""),IF(C1681=VALUE(REPORTE!C$21),IF(SUM(DG1682:DG$1993),CONCATENATE(INT(B1681),", "),INT(B1681)),""))</f>
        <v>#VALUE!</v>
      </c>
      <c r="DH1681" s="5"/>
      <c r="DK1681" s="5"/>
      <c r="DL1681" s="5"/>
      <c r="DM1681" s="5"/>
      <c r="DN1681" s="5"/>
    </row>
    <row r="1682" spans="1:118" x14ac:dyDescent="0.25">
      <c r="A1682" s="4" t="str">
        <f t="shared" si="235"/>
        <v/>
      </c>
      <c r="B1682" s="3"/>
      <c r="D1682" s="1"/>
      <c r="H1682" s="5" t="str">
        <f>IF(F1682="","",IFERROR(CONCATENATE("PEUA",VLOOKUP(ESTADO,REPORTE!AV$2:AW$33,2,0),DIDTRITO_FORM,CADER_FORM,IFERROR(INDEX(BS:BS,MATCH(DAY(F1682),BR:BR,0),1),DAY(F1682)),IFERROR(INDEX(BS:BS,MATCH(MONTH(F1682),BR:BR,0),1),MONTH(F1682)),YEAR(F1682),G1682),""))</f>
        <v/>
      </c>
      <c r="L1682" s="4"/>
      <c r="M1682" s="4"/>
      <c r="Q1682" s="5"/>
      <c r="AA1682" s="4"/>
      <c r="AU1682" s="7"/>
      <c r="BM1682" s="7"/>
      <c r="BN1682" s="75" t="str">
        <f t="shared" si="236"/>
        <v/>
      </c>
      <c r="BO1682" s="75" t="str">
        <f t="shared" si="237"/>
        <v/>
      </c>
      <c r="BT1682" s="5"/>
      <c r="BW1682" s="5"/>
      <c r="BX1682" s="5"/>
      <c r="BY1682" s="5"/>
      <c r="BZ1682" s="5"/>
      <c r="CB1682" s="14"/>
      <c r="CC1682" s="25"/>
      <c r="DG1682" s="5" t="e">
        <f>IF(REPORTE!AH$2="si",IF(C1682=VALUE(REPORTE!C$22),IF(SUM(DG1683:DG$1993),CONCATENATE(INT(B1682),", "),INT(B1682)),""),IF(C1682=VALUE(REPORTE!C$21),IF(SUM(DG1683:DG$1993),CONCATENATE(INT(B1682),", "),INT(B1682)),""))</f>
        <v>#VALUE!</v>
      </c>
      <c r="DH1682" s="5" t="e">
        <f>CONCATENATE(DG1682,DG1683,DG1684,DG1685,DG1686,DG1687,DG1688,DG1689,DG1690,DG1691,DG1692,DG1693,DG1694,DG1695,DG1696,DG1697,DG1698,DG1699,DG1700,DG1701,DG1702,DG1703,DG1704,DG1705,DG1706,DG1707,DG1708,DG1709,DG1710,DG1711,DG1712,DG1713,DG1714,DG1715,DG1716,DG1717,DG1718,DG1719,DG1720,DG1721,DG1722,DG1723)</f>
        <v>#VALUE!</v>
      </c>
      <c r="DK1682" s="5"/>
      <c r="DL1682" s="5"/>
      <c r="DM1682" s="5"/>
      <c r="DN1682" s="5"/>
    </row>
    <row r="1683" spans="1:118" x14ac:dyDescent="0.25">
      <c r="A1683" s="4" t="str">
        <f t="shared" si="235"/>
        <v/>
      </c>
      <c r="B1683" s="3"/>
      <c r="D1683" s="1"/>
      <c r="H1683" s="5" t="str">
        <f>IF(F1683="","",IFERROR(CONCATENATE("PEUA",VLOOKUP(ESTADO,REPORTE!AV$2:AW$33,2,0),DIDTRITO_FORM,CADER_FORM,IFERROR(INDEX(BS:BS,MATCH(DAY(F1683),BR:BR,0),1),DAY(F1683)),IFERROR(INDEX(BS:BS,MATCH(MONTH(F1683),BR:BR,0),1),MONTH(F1683)),YEAR(F1683),G1683),""))</f>
        <v/>
      </c>
      <c r="L1683" s="4"/>
      <c r="M1683" s="4"/>
      <c r="Q1683" s="5"/>
      <c r="AA1683" s="4"/>
      <c r="AU1683" s="7"/>
      <c r="BM1683" s="7"/>
      <c r="BN1683" s="75" t="str">
        <f t="shared" si="236"/>
        <v/>
      </c>
      <c r="BO1683" s="75" t="str">
        <f t="shared" si="237"/>
        <v/>
      </c>
      <c r="BT1683" s="5"/>
      <c r="BW1683" s="5"/>
      <c r="BX1683" s="5"/>
      <c r="BY1683" s="5"/>
      <c r="BZ1683" s="5"/>
      <c r="CB1683" s="14"/>
      <c r="CC1683" s="25"/>
      <c r="DG1683" s="5" t="e">
        <f>IF(REPORTE!AH$2="si",IF(C1683=VALUE(REPORTE!C$22),IF(SUM(DG1684:DG$1993),CONCATENATE(INT(B1683),", "),INT(B1683)),""),IF(C1683=VALUE(REPORTE!C$21),IF(SUM(DG1684:DG$1993),CONCATENATE(INT(B1683),", "),INT(B1683)),""))</f>
        <v>#VALUE!</v>
      </c>
      <c r="DK1683" s="5"/>
      <c r="DL1683" s="5"/>
      <c r="DM1683" s="5"/>
      <c r="DN1683" s="5"/>
    </row>
    <row r="1684" spans="1:118" x14ac:dyDescent="0.25">
      <c r="A1684" s="4" t="str">
        <f t="shared" si="235"/>
        <v/>
      </c>
      <c r="B1684" s="3"/>
      <c r="D1684" s="1"/>
      <c r="H1684" s="5" t="str">
        <f>IF(F1684="","",IFERROR(CONCATENATE("PEUA",VLOOKUP(ESTADO,REPORTE!AV$2:AW$33,2,0),DIDTRITO_FORM,CADER_FORM,IFERROR(INDEX(BS:BS,MATCH(DAY(F1684),BR:BR,0),1),DAY(F1684)),IFERROR(INDEX(BS:BS,MATCH(MONTH(F1684),BR:BR,0),1),MONTH(F1684)),YEAR(F1684),G1684),""))</f>
        <v/>
      </c>
      <c r="L1684" s="4"/>
      <c r="M1684" s="4"/>
      <c r="Q1684" s="5"/>
      <c r="AA1684" s="4"/>
      <c r="AU1684" s="7"/>
      <c r="BM1684" s="7"/>
      <c r="BN1684" s="75" t="str">
        <f t="shared" si="236"/>
        <v/>
      </c>
      <c r="BO1684" s="75" t="str">
        <f t="shared" si="237"/>
        <v/>
      </c>
      <c r="BT1684" s="5"/>
      <c r="BW1684" s="5"/>
      <c r="BX1684" s="5"/>
      <c r="BY1684" s="5"/>
      <c r="BZ1684" s="5"/>
      <c r="CB1684" s="14"/>
      <c r="CC1684" s="25"/>
      <c r="DG1684" s="5" t="e">
        <f>IF(REPORTE!AH$2="si",IF(C1684=VALUE(REPORTE!C$22),IF(SUM(DG1685:DG$1993),CONCATENATE(INT(B1684),", "),INT(B1684)),""),IF(C1684=VALUE(REPORTE!C$21),IF(SUM(DG1685:DG$1993),CONCATENATE(INT(B1684),", "),INT(B1684)),""))</f>
        <v>#VALUE!</v>
      </c>
      <c r="DK1684" s="5"/>
      <c r="DL1684" s="5"/>
      <c r="DM1684" s="5"/>
      <c r="DN1684" s="5"/>
    </row>
    <row r="1685" spans="1:118" x14ac:dyDescent="0.25">
      <c r="A1685" s="4" t="str">
        <f t="shared" si="235"/>
        <v/>
      </c>
      <c r="B1685" s="3"/>
      <c r="D1685" s="1"/>
      <c r="H1685" s="5" t="str">
        <f>IF(F1685="","",IFERROR(CONCATENATE("PEUA",VLOOKUP(ESTADO,REPORTE!AV$2:AW$33,2,0),DIDTRITO_FORM,CADER_FORM,IFERROR(INDEX(BS:BS,MATCH(DAY(F1685),BR:BR,0),1),DAY(F1685)),IFERROR(INDEX(BS:BS,MATCH(MONTH(F1685),BR:BR,0),1),MONTH(F1685)),YEAR(F1685),G1685),""))</f>
        <v/>
      </c>
      <c r="L1685" s="4"/>
      <c r="M1685" s="4"/>
      <c r="Q1685" s="5"/>
      <c r="AA1685" s="4"/>
      <c r="AU1685" s="7"/>
      <c r="BM1685" s="7"/>
      <c r="BN1685" s="75" t="str">
        <f t="shared" si="236"/>
        <v/>
      </c>
      <c r="BO1685" s="75" t="str">
        <f t="shared" si="237"/>
        <v/>
      </c>
      <c r="BT1685" s="5"/>
      <c r="BW1685" s="5"/>
      <c r="BX1685" s="5"/>
      <c r="BY1685" s="5"/>
      <c r="BZ1685" s="5"/>
      <c r="CB1685" s="14"/>
      <c r="CC1685" s="25"/>
      <c r="DG1685" s="5" t="e">
        <f>IF(REPORTE!AH$2="si",IF(C1685=VALUE(REPORTE!C$22),IF(SUM(DG1686:DG$1993),CONCATENATE(INT(B1685),", "),INT(B1685)),""),IF(C1685=VALUE(REPORTE!C$21),IF(SUM(DG1686:DG$1993),CONCATENATE(INT(B1685),", "),INT(B1685)),""))</f>
        <v>#VALUE!</v>
      </c>
      <c r="DK1685" s="5"/>
      <c r="DL1685" s="5"/>
      <c r="DM1685" s="5"/>
      <c r="DN1685" s="5"/>
    </row>
    <row r="1686" spans="1:118" x14ac:dyDescent="0.25">
      <c r="A1686" s="4" t="str">
        <f t="shared" si="235"/>
        <v/>
      </c>
      <c r="B1686" s="3"/>
      <c r="D1686" s="1"/>
      <c r="H1686" s="5" t="str">
        <f>IF(F1686="","",IFERROR(CONCATENATE("PEUA",VLOOKUP(ESTADO,REPORTE!AV$2:AW$33,2,0),DIDTRITO_FORM,CADER_FORM,IFERROR(INDEX(BS:BS,MATCH(DAY(F1686),BR:BR,0),1),DAY(F1686)),IFERROR(INDEX(BS:BS,MATCH(MONTH(F1686),BR:BR,0),1),MONTH(F1686)),YEAR(F1686),G1686),""))</f>
        <v/>
      </c>
      <c r="L1686" s="4"/>
      <c r="M1686" s="4"/>
      <c r="Q1686" s="5"/>
      <c r="AA1686" s="4"/>
      <c r="AU1686" s="7"/>
      <c r="BM1686" s="7"/>
      <c r="BN1686" s="75" t="str">
        <f t="shared" si="236"/>
        <v/>
      </c>
      <c r="BO1686" s="75" t="str">
        <f t="shared" si="237"/>
        <v/>
      </c>
      <c r="BT1686" s="5"/>
      <c r="BW1686" s="5"/>
      <c r="BX1686" s="5"/>
      <c r="BY1686" s="5"/>
      <c r="BZ1686" s="5"/>
      <c r="CB1686" s="14"/>
      <c r="CC1686" s="25"/>
      <c r="DG1686" s="5" t="e">
        <f>IF(REPORTE!AH$2="si",IF(C1686=VALUE(REPORTE!C$22),IF(SUM(DG1687:DG$1993),CONCATENATE(INT(B1686),", "),INT(B1686)),""),IF(C1686=VALUE(REPORTE!C$21),IF(SUM(DG1687:DG$1993),CONCATENATE(INT(B1686),", "),INT(B1686)),""))</f>
        <v>#VALUE!</v>
      </c>
      <c r="DK1686" s="5"/>
      <c r="DL1686" s="5"/>
      <c r="DM1686" s="5"/>
      <c r="DN1686" s="5"/>
    </row>
    <row r="1687" spans="1:118" x14ac:dyDescent="0.25">
      <c r="A1687" s="4" t="str">
        <f t="shared" si="235"/>
        <v/>
      </c>
      <c r="B1687" s="3"/>
      <c r="D1687" s="1"/>
      <c r="H1687" s="5" t="str">
        <f>IF(F1687="","",IFERROR(CONCATENATE("PEUA",VLOOKUP(ESTADO,REPORTE!AV$2:AW$33,2,0),DIDTRITO_FORM,CADER_FORM,IFERROR(INDEX(BS:BS,MATCH(DAY(F1687),BR:BR,0),1),DAY(F1687)),IFERROR(INDEX(BS:BS,MATCH(MONTH(F1687),BR:BR,0),1),MONTH(F1687)),YEAR(F1687),G1687),""))</f>
        <v/>
      </c>
      <c r="L1687" s="4"/>
      <c r="M1687" s="4"/>
      <c r="Q1687" s="5"/>
      <c r="AA1687" s="4"/>
      <c r="AU1687" s="7"/>
      <c r="BM1687" s="7"/>
      <c r="BN1687" s="75" t="str">
        <f t="shared" si="236"/>
        <v/>
      </c>
      <c r="BO1687" s="75" t="str">
        <f t="shared" si="237"/>
        <v/>
      </c>
      <c r="BT1687" s="5"/>
      <c r="BW1687" s="5"/>
      <c r="BX1687" s="5"/>
      <c r="BY1687" s="5"/>
      <c r="BZ1687" s="5"/>
      <c r="CB1687" s="14"/>
      <c r="CC1687" s="25"/>
      <c r="DG1687" s="5" t="e">
        <f>IF(REPORTE!AH$2="si",IF(C1687=VALUE(REPORTE!C$22),IF(SUM(DG1688:DG$1993),CONCATENATE(INT(B1687),", "),INT(B1687)),""),IF(C1687=VALUE(REPORTE!C$21),IF(SUM(DG1688:DG$1993),CONCATENATE(INT(B1687),", "),INT(B1687)),""))</f>
        <v>#VALUE!</v>
      </c>
      <c r="DK1687" s="5"/>
      <c r="DL1687" s="5"/>
      <c r="DM1687" s="5"/>
      <c r="DN1687" s="5"/>
    </row>
    <row r="1688" spans="1:118" x14ac:dyDescent="0.25">
      <c r="A1688" s="4" t="str">
        <f t="shared" si="235"/>
        <v/>
      </c>
      <c r="B1688" s="3"/>
      <c r="D1688" s="1"/>
      <c r="H1688" s="5" t="str">
        <f>IF(F1688="","",IFERROR(CONCATENATE("PEUA",VLOOKUP(ESTADO,REPORTE!AV$2:AW$33,2,0),DIDTRITO_FORM,CADER_FORM,IFERROR(INDEX(BS:BS,MATCH(DAY(F1688),BR:BR,0),1),DAY(F1688)),IFERROR(INDEX(BS:BS,MATCH(MONTH(F1688),BR:BR,0),1),MONTH(F1688)),YEAR(F1688),G1688),""))</f>
        <v/>
      </c>
      <c r="L1688" s="4"/>
      <c r="M1688" s="4"/>
      <c r="Q1688" s="5"/>
      <c r="AA1688" s="4"/>
      <c r="AU1688" s="7"/>
      <c r="BM1688" s="7"/>
      <c r="BN1688" s="75" t="str">
        <f t="shared" si="236"/>
        <v/>
      </c>
      <c r="BO1688" s="75" t="str">
        <f t="shared" si="237"/>
        <v/>
      </c>
      <c r="BT1688" s="5"/>
      <c r="BW1688" s="5"/>
      <c r="BX1688" s="5"/>
      <c r="BY1688" s="5"/>
      <c r="BZ1688" s="5"/>
      <c r="CB1688" s="14"/>
      <c r="CC1688" s="25"/>
      <c r="DG1688" s="5" t="e">
        <f>IF(REPORTE!AH$2="si",IF(C1688=VALUE(REPORTE!C$22),IF(SUM(DG1689:DG$1993),CONCATENATE(INT(B1688),", "),INT(B1688)),""),IF(C1688=VALUE(REPORTE!C$21),IF(SUM(DG1689:DG$1993),CONCATENATE(INT(B1688),", "),INT(B1688)),""))</f>
        <v>#VALUE!</v>
      </c>
      <c r="DK1688" s="5"/>
      <c r="DL1688" s="5"/>
      <c r="DM1688" s="5"/>
      <c r="DN1688" s="5"/>
    </row>
    <row r="1689" spans="1:118" x14ac:dyDescent="0.25">
      <c r="A1689" s="4" t="str">
        <f t="shared" si="235"/>
        <v/>
      </c>
      <c r="B1689" s="3"/>
      <c r="D1689" s="1"/>
      <c r="H1689" s="5" t="str">
        <f>IF(F1689="","",IFERROR(CONCATENATE("PEUA",VLOOKUP(ESTADO,REPORTE!AV$2:AW$33,2,0),DIDTRITO_FORM,CADER_FORM,IFERROR(INDEX(BS:BS,MATCH(DAY(F1689),BR:BR,0),1),DAY(F1689)),IFERROR(INDEX(BS:BS,MATCH(MONTH(F1689),BR:BR,0),1),MONTH(F1689)),YEAR(F1689),G1689),""))</f>
        <v/>
      </c>
      <c r="L1689" s="4"/>
      <c r="M1689" s="4"/>
      <c r="Q1689" s="5"/>
      <c r="AA1689" s="4"/>
      <c r="AU1689" s="7"/>
      <c r="BM1689" s="7"/>
      <c r="BN1689" s="75" t="str">
        <f t="shared" si="236"/>
        <v/>
      </c>
      <c r="BO1689" s="75" t="str">
        <f t="shared" si="237"/>
        <v/>
      </c>
      <c r="BT1689" s="5"/>
      <c r="BW1689" s="5"/>
      <c r="BX1689" s="5"/>
      <c r="BY1689" s="5"/>
      <c r="BZ1689" s="5"/>
      <c r="CB1689" s="14"/>
      <c r="CC1689" s="25"/>
      <c r="DG1689" s="5" t="e">
        <f>IF(REPORTE!AH$2="si",IF(C1689=VALUE(REPORTE!C$22),IF(SUM(DG1690:DG$1993),CONCATENATE(INT(B1689),", "),INT(B1689)),""),IF(C1689=VALUE(REPORTE!C$21),IF(SUM(DG1690:DG$1993),CONCATENATE(INT(B1689),", "),INT(B1689)),""))</f>
        <v>#VALUE!</v>
      </c>
      <c r="DK1689" s="5"/>
      <c r="DL1689" s="5"/>
      <c r="DM1689" s="5"/>
      <c r="DN1689" s="5"/>
    </row>
    <row r="1690" spans="1:118" x14ac:dyDescent="0.25">
      <c r="A1690" s="4" t="str">
        <f t="shared" si="235"/>
        <v/>
      </c>
      <c r="B1690" s="3"/>
      <c r="D1690" s="1"/>
      <c r="H1690" s="5" t="str">
        <f>IF(F1690="","",IFERROR(CONCATENATE("PEUA",VLOOKUP(ESTADO,REPORTE!AV$2:AW$33,2,0),DIDTRITO_FORM,CADER_FORM,IFERROR(INDEX(BS:BS,MATCH(DAY(F1690),BR:BR,0),1),DAY(F1690)),IFERROR(INDEX(BS:BS,MATCH(MONTH(F1690),BR:BR,0),1),MONTH(F1690)),YEAR(F1690),G1690),""))</f>
        <v/>
      </c>
      <c r="L1690" s="4"/>
      <c r="M1690" s="4"/>
      <c r="Q1690" s="5"/>
      <c r="AA1690" s="4"/>
      <c r="AU1690" s="7"/>
      <c r="BM1690" s="7"/>
      <c r="BN1690" s="75" t="str">
        <f t="shared" si="236"/>
        <v/>
      </c>
      <c r="BO1690" s="75" t="str">
        <f t="shared" si="237"/>
        <v/>
      </c>
      <c r="BT1690" s="5"/>
      <c r="BW1690" s="5"/>
      <c r="BX1690" s="5"/>
      <c r="BY1690" s="5"/>
      <c r="BZ1690" s="5"/>
      <c r="CB1690" s="14"/>
      <c r="CC1690" s="25"/>
      <c r="DG1690" s="5" t="e">
        <f>IF(REPORTE!AH$2="si",IF(C1690=VALUE(REPORTE!C$22),IF(SUM(DG1691:DG$1993),CONCATENATE(INT(B1690),", "),INT(B1690)),""),IF(C1690=VALUE(REPORTE!C$21),IF(SUM(DG1691:DG$1993),CONCATENATE(INT(B1690),", "),INT(B1690)),""))</f>
        <v>#VALUE!</v>
      </c>
      <c r="DK1690" s="5"/>
      <c r="DL1690" s="5"/>
      <c r="DM1690" s="5"/>
      <c r="DN1690" s="5"/>
    </row>
    <row r="1691" spans="1:118" x14ac:dyDescent="0.25">
      <c r="A1691" s="4" t="str">
        <f t="shared" si="235"/>
        <v/>
      </c>
      <c r="B1691" s="3"/>
      <c r="D1691" s="1"/>
      <c r="H1691" s="5" t="str">
        <f>IF(F1691="","",IFERROR(CONCATENATE("PEUA",VLOOKUP(ESTADO,REPORTE!AV$2:AW$33,2,0),DIDTRITO_FORM,CADER_FORM,IFERROR(INDEX(BS:BS,MATCH(DAY(F1691),BR:BR,0),1),DAY(F1691)),IFERROR(INDEX(BS:BS,MATCH(MONTH(F1691),BR:BR,0),1),MONTH(F1691)),YEAR(F1691),G1691),""))</f>
        <v/>
      </c>
      <c r="L1691" s="4"/>
      <c r="M1691" s="4"/>
      <c r="Q1691" s="5"/>
      <c r="AA1691" s="4"/>
      <c r="AU1691" s="7"/>
      <c r="BM1691" s="7"/>
      <c r="BN1691" s="75" t="str">
        <f t="shared" si="236"/>
        <v/>
      </c>
      <c r="BO1691" s="75" t="str">
        <f t="shared" si="237"/>
        <v/>
      </c>
      <c r="BT1691" s="5"/>
      <c r="BW1691" s="5"/>
      <c r="BX1691" s="5"/>
      <c r="BY1691" s="5"/>
      <c r="BZ1691" s="5"/>
      <c r="CB1691" s="14"/>
      <c r="CC1691" s="25"/>
      <c r="DG1691" s="5" t="e">
        <f>IF(REPORTE!AH$2="si",IF(C1691=VALUE(REPORTE!C$22),IF(SUM(DG1692:DG$1993),CONCATENATE(INT(B1691),", "),INT(B1691)),""),IF(C1691=VALUE(REPORTE!C$21),IF(SUM(DG1692:DG$1993),CONCATENATE(INT(B1691),", "),INT(B1691)),""))</f>
        <v>#VALUE!</v>
      </c>
      <c r="DK1691" s="5"/>
      <c r="DL1691" s="5"/>
      <c r="DM1691" s="5"/>
      <c r="DN1691" s="5"/>
    </row>
    <row r="1692" spans="1:118" x14ac:dyDescent="0.25">
      <c r="A1692" s="4" t="str">
        <f t="shared" si="235"/>
        <v/>
      </c>
      <c r="B1692" s="3"/>
      <c r="D1692" s="1"/>
      <c r="H1692" s="5" t="str">
        <f>IF(F1692="","",IFERROR(CONCATENATE("PEUA",VLOOKUP(ESTADO,REPORTE!AV$2:AW$33,2,0),DIDTRITO_FORM,CADER_FORM,IFERROR(INDEX(BS:BS,MATCH(DAY(F1692),BR:BR,0),1),DAY(F1692)),IFERROR(INDEX(BS:BS,MATCH(MONTH(F1692),BR:BR,0),1),MONTH(F1692)),YEAR(F1692),G1692),""))</f>
        <v/>
      </c>
      <c r="L1692" s="4"/>
      <c r="M1692" s="4"/>
      <c r="Q1692" s="5"/>
      <c r="AA1692" s="4"/>
      <c r="AU1692" s="7"/>
      <c r="BM1692" s="7"/>
      <c r="BN1692" s="75" t="str">
        <f t="shared" si="236"/>
        <v/>
      </c>
      <c r="BO1692" s="75" t="str">
        <f t="shared" si="237"/>
        <v/>
      </c>
      <c r="BT1692" s="5"/>
      <c r="BW1692" s="5"/>
      <c r="BX1692" s="5"/>
      <c r="BY1692" s="5"/>
      <c r="BZ1692" s="5"/>
      <c r="CB1692" s="14"/>
      <c r="CC1692" s="25"/>
      <c r="DG1692" s="5" t="e">
        <f>IF(REPORTE!AH$2="si",IF(C1692=VALUE(REPORTE!C$22),IF(SUM(DG1693:DG$1993),CONCATENATE(INT(B1692),", "),INT(B1692)),""),IF(C1692=VALUE(REPORTE!C$21),IF(SUM(DG1693:DG$1993),CONCATENATE(INT(B1692),", "),INT(B1692)),""))</f>
        <v>#VALUE!</v>
      </c>
      <c r="DK1692" s="5"/>
      <c r="DL1692" s="5"/>
      <c r="DM1692" s="5"/>
      <c r="DN1692" s="5"/>
    </row>
    <row r="1693" spans="1:118" x14ac:dyDescent="0.25">
      <c r="A1693" s="4" t="str">
        <f t="shared" si="235"/>
        <v/>
      </c>
      <c r="B1693" s="3"/>
      <c r="D1693" s="1"/>
      <c r="H1693" s="5" t="str">
        <f>IF(F1693="","",IFERROR(CONCATENATE("PEUA",VLOOKUP(ESTADO,REPORTE!AV$2:AW$33,2,0),DIDTRITO_FORM,CADER_FORM,IFERROR(INDEX(BS:BS,MATCH(DAY(F1693),BR:BR,0),1),DAY(F1693)),IFERROR(INDEX(BS:BS,MATCH(MONTH(F1693),BR:BR,0),1),MONTH(F1693)),YEAR(F1693),G1693),""))</f>
        <v/>
      </c>
      <c r="L1693" s="4"/>
      <c r="M1693" s="4"/>
      <c r="Q1693" s="5"/>
      <c r="AA1693" s="4"/>
      <c r="AU1693" s="7"/>
      <c r="BM1693" s="7"/>
      <c r="BN1693" s="75" t="str">
        <f t="shared" si="236"/>
        <v/>
      </c>
      <c r="BO1693" s="75" t="str">
        <f t="shared" si="237"/>
        <v/>
      </c>
      <c r="BT1693" s="5"/>
      <c r="BW1693" s="5"/>
      <c r="BX1693" s="5"/>
      <c r="BY1693" s="5"/>
      <c r="BZ1693" s="5"/>
      <c r="CB1693" s="14"/>
      <c r="CC1693" s="25"/>
      <c r="DG1693" s="5" t="e">
        <f>IF(REPORTE!AH$2="si",IF(C1693=VALUE(REPORTE!C$22),IF(SUM(DG1694:DG$1993),CONCATENATE(INT(B1693),", "),INT(B1693)),""),IF(C1693=VALUE(REPORTE!C$21),IF(SUM(DG1694:DG$1993),CONCATENATE(INT(B1693),", "),INT(B1693)),""))</f>
        <v>#VALUE!</v>
      </c>
      <c r="DK1693" s="5"/>
      <c r="DL1693" s="5"/>
      <c r="DM1693" s="5"/>
      <c r="DN1693" s="5"/>
    </row>
    <row r="1694" spans="1:118" x14ac:dyDescent="0.25">
      <c r="A1694" s="4" t="str">
        <f t="shared" si="235"/>
        <v/>
      </c>
      <c r="B1694" s="3"/>
      <c r="D1694" s="1"/>
      <c r="H1694" s="5" t="str">
        <f>IF(F1694="","",IFERROR(CONCATENATE("PEUA",VLOOKUP(ESTADO,REPORTE!AV$2:AW$33,2,0),DIDTRITO_FORM,CADER_FORM,IFERROR(INDEX(BS:BS,MATCH(DAY(F1694),BR:BR,0),1),DAY(F1694)),IFERROR(INDEX(BS:BS,MATCH(MONTH(F1694),BR:BR,0),1),MONTH(F1694)),YEAR(F1694),G1694),""))</f>
        <v/>
      </c>
      <c r="L1694" s="4"/>
      <c r="M1694" s="4"/>
      <c r="Q1694" s="5"/>
      <c r="AA1694" s="4"/>
      <c r="AU1694" s="7"/>
      <c r="BM1694" s="7"/>
      <c r="BN1694" s="75" t="str">
        <f t="shared" si="236"/>
        <v/>
      </c>
      <c r="BO1694" s="75" t="str">
        <f t="shared" si="237"/>
        <v/>
      </c>
      <c r="BT1694" s="5"/>
      <c r="BW1694" s="5"/>
      <c r="BX1694" s="5"/>
      <c r="BY1694" s="5"/>
      <c r="BZ1694" s="5"/>
      <c r="CB1694" s="14"/>
      <c r="CC1694" s="25"/>
      <c r="DG1694" s="5" t="e">
        <f>IF(REPORTE!AH$2="si",IF(C1694=VALUE(REPORTE!C$22),IF(SUM(DG1695:DG$1993),CONCATENATE(INT(B1694),", "),INT(B1694)),""),IF(C1694=VALUE(REPORTE!C$21),IF(SUM(DG1695:DG$1993),CONCATENATE(INT(B1694),", "),INT(B1694)),""))</f>
        <v>#VALUE!</v>
      </c>
      <c r="DK1694" s="5"/>
      <c r="DL1694" s="5"/>
      <c r="DM1694" s="5"/>
      <c r="DN1694" s="5"/>
    </row>
    <row r="1695" spans="1:118" x14ac:dyDescent="0.25">
      <c r="A1695" s="4" t="str">
        <f t="shared" si="235"/>
        <v/>
      </c>
      <c r="B1695" s="3"/>
      <c r="D1695" s="1"/>
      <c r="H1695" s="5" t="str">
        <f>IF(F1695="","",IFERROR(CONCATENATE("PEUA",VLOOKUP(ESTADO,REPORTE!AV$2:AW$33,2,0),DIDTRITO_FORM,CADER_FORM,IFERROR(INDEX(BS:BS,MATCH(DAY(F1695),BR:BR,0),1),DAY(F1695)),IFERROR(INDEX(BS:BS,MATCH(MONTH(F1695),BR:BR,0),1),MONTH(F1695)),YEAR(F1695),G1695),""))</f>
        <v/>
      </c>
      <c r="L1695" s="4"/>
      <c r="M1695" s="4"/>
      <c r="Q1695" s="5"/>
      <c r="AA1695" s="4"/>
      <c r="AU1695" s="7"/>
      <c r="BM1695" s="7"/>
      <c r="BN1695" s="75" t="str">
        <f t="shared" si="236"/>
        <v/>
      </c>
      <c r="BO1695" s="75" t="str">
        <f t="shared" si="237"/>
        <v/>
      </c>
      <c r="BT1695" s="5"/>
      <c r="BW1695" s="5"/>
      <c r="BX1695" s="5"/>
      <c r="BY1695" s="5"/>
      <c r="BZ1695" s="5"/>
      <c r="CB1695" s="14"/>
      <c r="CC1695" s="25"/>
      <c r="DG1695" s="5" t="e">
        <f>IF(REPORTE!AH$2="si",IF(C1695=VALUE(REPORTE!C$22),IF(SUM(DG1696:DG$1993),CONCATENATE(INT(B1695),", "),INT(B1695)),""),IF(C1695=VALUE(REPORTE!C$21),IF(SUM(DG1696:DG$1993),CONCATENATE(INT(B1695),", "),INT(B1695)),""))</f>
        <v>#VALUE!</v>
      </c>
      <c r="DK1695" s="5"/>
      <c r="DL1695" s="5"/>
      <c r="DM1695" s="5"/>
      <c r="DN1695" s="5"/>
    </row>
    <row r="1696" spans="1:118" x14ac:dyDescent="0.25">
      <c r="A1696" s="4" t="str">
        <f t="shared" si="235"/>
        <v/>
      </c>
      <c r="B1696" s="3"/>
      <c r="D1696" s="1"/>
      <c r="H1696" s="5" t="str">
        <f>IF(F1696="","",IFERROR(CONCATENATE("PEUA",VLOOKUP(ESTADO,REPORTE!AV$2:AW$33,2,0),DIDTRITO_FORM,CADER_FORM,IFERROR(INDEX(BS:BS,MATCH(DAY(F1696),BR:BR,0),1),DAY(F1696)),IFERROR(INDEX(BS:BS,MATCH(MONTH(F1696),BR:BR,0),1),MONTH(F1696)),YEAR(F1696),G1696),""))</f>
        <v/>
      </c>
      <c r="L1696" s="4"/>
      <c r="M1696" s="4"/>
      <c r="Q1696" s="5"/>
      <c r="AA1696" s="4"/>
      <c r="AU1696" s="7"/>
      <c r="BM1696" s="7"/>
      <c r="BN1696" s="75" t="str">
        <f t="shared" si="236"/>
        <v/>
      </c>
      <c r="BO1696" s="75" t="str">
        <f t="shared" si="237"/>
        <v/>
      </c>
      <c r="BT1696" s="5"/>
      <c r="BW1696" s="5"/>
      <c r="BX1696" s="5"/>
      <c r="BY1696" s="5"/>
      <c r="BZ1696" s="5"/>
      <c r="CB1696" s="14"/>
      <c r="CC1696" s="25"/>
      <c r="DG1696" s="5" t="e">
        <f>IF(REPORTE!AH$2="si",IF(C1696=VALUE(REPORTE!C$22),IF(SUM(DG1697:DG$1993),CONCATENATE(INT(B1696),", "),INT(B1696)),""),IF(C1696=VALUE(REPORTE!C$21),IF(SUM(DG1697:DG$1993),CONCATENATE(INT(B1696),", "),INT(B1696)),""))</f>
        <v>#VALUE!</v>
      </c>
      <c r="DK1696" s="5"/>
      <c r="DL1696" s="5"/>
      <c r="DM1696" s="5"/>
      <c r="DN1696" s="5"/>
    </row>
    <row r="1697" spans="1:118" x14ac:dyDescent="0.25">
      <c r="A1697" s="4" t="str">
        <f t="shared" si="235"/>
        <v/>
      </c>
      <c r="B1697" s="3"/>
      <c r="D1697" s="1"/>
      <c r="H1697" s="5" t="str">
        <f>IF(F1697="","",IFERROR(CONCATENATE("PEUA",VLOOKUP(ESTADO,REPORTE!AV$2:AW$33,2,0),DIDTRITO_FORM,CADER_FORM,IFERROR(INDEX(BS:BS,MATCH(DAY(F1697),BR:BR,0),1),DAY(F1697)),IFERROR(INDEX(BS:BS,MATCH(MONTH(F1697),BR:BR,0),1),MONTH(F1697)),YEAR(F1697),G1697),""))</f>
        <v/>
      </c>
      <c r="L1697" s="4"/>
      <c r="M1697" s="4"/>
      <c r="Q1697" s="5"/>
      <c r="AA1697" s="4"/>
      <c r="AU1697" s="7"/>
      <c r="BM1697" s="7"/>
      <c r="BN1697" s="75" t="str">
        <f t="shared" si="236"/>
        <v/>
      </c>
      <c r="BO1697" s="75" t="str">
        <f t="shared" si="237"/>
        <v/>
      </c>
      <c r="BT1697" s="5"/>
      <c r="BW1697" s="5"/>
      <c r="BX1697" s="5"/>
      <c r="BY1697" s="5"/>
      <c r="BZ1697" s="5"/>
      <c r="CB1697" s="14"/>
      <c r="CC1697" s="25"/>
      <c r="DG1697" s="5" t="e">
        <f>IF(REPORTE!AH$2="si",IF(C1697=VALUE(REPORTE!C$22),IF(SUM(DG1698:DG$1993),CONCATENATE(INT(B1697),", "),INT(B1697)),""),IF(C1697=VALUE(REPORTE!C$21),IF(SUM(DG1698:DG$1993),CONCATENATE(INT(B1697),", "),INT(B1697)),""))</f>
        <v>#VALUE!</v>
      </c>
      <c r="DK1697" s="5"/>
      <c r="DL1697" s="5"/>
      <c r="DM1697" s="5"/>
      <c r="DN1697" s="5"/>
    </row>
    <row r="1698" spans="1:118" x14ac:dyDescent="0.25">
      <c r="A1698" s="4" t="str">
        <f t="shared" si="235"/>
        <v/>
      </c>
      <c r="B1698" s="3"/>
      <c r="D1698" s="1"/>
      <c r="H1698" s="5" t="str">
        <f>IF(F1698="","",IFERROR(CONCATENATE("PEUA",VLOOKUP(ESTADO,REPORTE!AV$2:AW$33,2,0),DIDTRITO_FORM,CADER_FORM,IFERROR(INDEX(BS:BS,MATCH(DAY(F1698),BR:BR,0),1),DAY(F1698)),IFERROR(INDEX(BS:BS,MATCH(MONTH(F1698),BR:BR,0),1),MONTH(F1698)),YEAR(F1698),G1698),""))</f>
        <v/>
      </c>
      <c r="L1698" s="4"/>
      <c r="M1698" s="4"/>
      <c r="Q1698" s="5"/>
      <c r="AA1698" s="4"/>
      <c r="AU1698" s="7"/>
      <c r="BM1698" s="7"/>
      <c r="BN1698" s="75" t="str">
        <f t="shared" si="236"/>
        <v/>
      </c>
      <c r="BO1698" s="75" t="str">
        <f t="shared" si="237"/>
        <v/>
      </c>
      <c r="BT1698" s="5"/>
      <c r="BW1698" s="5"/>
      <c r="BX1698" s="5"/>
      <c r="BY1698" s="5"/>
      <c r="BZ1698" s="5"/>
      <c r="CB1698" s="14"/>
      <c r="CC1698" s="25"/>
      <c r="DG1698" s="5" t="e">
        <f>IF(REPORTE!AH$2="si",IF(C1698=VALUE(REPORTE!C$22),IF(SUM(DG1699:DG$1993),CONCATENATE(INT(B1698),", "),INT(B1698)),""),IF(C1698=VALUE(REPORTE!C$21),IF(SUM(DG1699:DG$1993),CONCATENATE(INT(B1698),", "),INT(B1698)),""))</f>
        <v>#VALUE!</v>
      </c>
      <c r="DK1698" s="5"/>
      <c r="DL1698" s="5"/>
      <c r="DM1698" s="5"/>
      <c r="DN1698" s="5"/>
    </row>
    <row r="1699" spans="1:118" x14ac:dyDescent="0.25">
      <c r="A1699" s="4" t="str">
        <f t="shared" si="235"/>
        <v/>
      </c>
      <c r="B1699" s="3"/>
      <c r="D1699" s="1"/>
      <c r="H1699" s="5" t="str">
        <f>IF(F1699="","",IFERROR(CONCATENATE("PEUA",VLOOKUP(ESTADO,REPORTE!AV$2:AW$33,2,0),DIDTRITO_FORM,CADER_FORM,IFERROR(INDEX(BS:BS,MATCH(DAY(F1699),BR:BR,0),1),DAY(F1699)),IFERROR(INDEX(BS:BS,MATCH(MONTH(F1699),BR:BR,0),1),MONTH(F1699)),YEAR(F1699),G1699),""))</f>
        <v/>
      </c>
      <c r="L1699" s="4"/>
      <c r="M1699" s="4"/>
      <c r="Q1699" s="5"/>
      <c r="AA1699" s="4"/>
      <c r="AU1699" s="7"/>
      <c r="BM1699" s="7"/>
      <c r="BN1699" s="75" t="str">
        <f t="shared" si="236"/>
        <v/>
      </c>
      <c r="BO1699" s="75" t="str">
        <f t="shared" si="237"/>
        <v/>
      </c>
      <c r="BT1699" s="5"/>
      <c r="BW1699" s="5"/>
      <c r="BX1699" s="5"/>
      <c r="BY1699" s="5"/>
      <c r="BZ1699" s="5"/>
      <c r="CB1699" s="14"/>
      <c r="CC1699" s="25"/>
      <c r="DG1699" s="5" t="e">
        <f>IF(REPORTE!AH$2="si",IF(C1699=VALUE(REPORTE!C$22),IF(SUM(DG1700:DG$1993),CONCATENATE(INT(B1699),", "),INT(B1699)),""),IF(C1699=VALUE(REPORTE!C$21),IF(SUM(DG1700:DG$1993),CONCATENATE(INT(B1699),", "),INT(B1699)),""))</f>
        <v>#VALUE!</v>
      </c>
      <c r="DK1699" s="5"/>
      <c r="DL1699" s="5"/>
      <c r="DM1699" s="5"/>
      <c r="DN1699" s="5"/>
    </row>
    <row r="1700" spans="1:118" x14ac:dyDescent="0.25">
      <c r="A1700" s="4" t="str">
        <f t="shared" si="235"/>
        <v/>
      </c>
      <c r="B1700" s="3"/>
      <c r="D1700" s="1"/>
      <c r="H1700" s="5" t="str">
        <f>IF(F1700="","",IFERROR(CONCATENATE("PEUA",VLOOKUP(ESTADO,REPORTE!AV$2:AW$33,2,0),DIDTRITO_FORM,CADER_FORM,IFERROR(INDEX(BS:BS,MATCH(DAY(F1700),BR:BR,0),1),DAY(F1700)),IFERROR(INDEX(BS:BS,MATCH(MONTH(F1700),BR:BR,0),1),MONTH(F1700)),YEAR(F1700),G1700),""))</f>
        <v/>
      </c>
      <c r="L1700" s="4"/>
      <c r="M1700" s="4"/>
      <c r="Q1700" s="5"/>
      <c r="AA1700" s="4"/>
      <c r="AU1700" s="7"/>
      <c r="BM1700" s="7"/>
      <c r="BN1700" s="75" t="str">
        <f t="shared" si="236"/>
        <v/>
      </c>
      <c r="BO1700" s="75" t="str">
        <f t="shared" si="237"/>
        <v/>
      </c>
      <c r="BT1700" s="5"/>
      <c r="BW1700" s="5"/>
      <c r="BX1700" s="5"/>
      <c r="BY1700" s="5"/>
      <c r="BZ1700" s="5"/>
      <c r="CB1700" s="14"/>
      <c r="CC1700" s="25"/>
      <c r="DG1700" s="5" t="e">
        <f>IF(REPORTE!AH$2="si",IF(C1700=VALUE(REPORTE!C$22),IF(SUM(DG1701:DG$1993),CONCATENATE(INT(B1700),", "),INT(B1700)),""),IF(C1700=VALUE(REPORTE!C$21),IF(SUM(DG1701:DG$1993),CONCATENATE(INT(B1700),", "),INT(B1700)),""))</f>
        <v>#VALUE!</v>
      </c>
      <c r="DK1700" s="5"/>
      <c r="DL1700" s="5"/>
      <c r="DM1700" s="5"/>
      <c r="DN1700" s="5"/>
    </row>
    <row r="1701" spans="1:118" x14ac:dyDescent="0.25">
      <c r="A1701" s="4" t="str">
        <f t="shared" si="235"/>
        <v/>
      </c>
      <c r="B1701" s="3"/>
      <c r="D1701" s="1"/>
      <c r="H1701" s="5" t="str">
        <f>IF(F1701="","",IFERROR(CONCATENATE("PEUA",VLOOKUP(ESTADO,REPORTE!AV$2:AW$33,2,0),DIDTRITO_FORM,CADER_FORM,IFERROR(INDEX(BS:BS,MATCH(DAY(F1701),BR:BR,0),1),DAY(F1701)),IFERROR(INDEX(BS:BS,MATCH(MONTH(F1701),BR:BR,0),1),MONTH(F1701)),YEAR(F1701),G1701),""))</f>
        <v/>
      </c>
      <c r="L1701" s="4"/>
      <c r="M1701" s="4"/>
      <c r="Q1701" s="5"/>
      <c r="AA1701" s="4"/>
      <c r="AU1701" s="7"/>
      <c r="BM1701" s="7"/>
      <c r="BN1701" s="75" t="str">
        <f t="shared" si="236"/>
        <v/>
      </c>
      <c r="BO1701" s="75" t="str">
        <f t="shared" si="237"/>
        <v/>
      </c>
      <c r="BT1701" s="5"/>
      <c r="BW1701" s="5"/>
      <c r="BX1701" s="5"/>
      <c r="BY1701" s="5"/>
      <c r="BZ1701" s="5"/>
      <c r="CB1701" s="14"/>
      <c r="CC1701" s="25"/>
      <c r="DG1701" s="5" t="e">
        <f>IF(REPORTE!AH$2="si",IF(C1701=VALUE(REPORTE!C$22),IF(SUM(DG1702:DG$1993),CONCATENATE(INT(B1701),", "),INT(B1701)),""),IF(C1701=VALUE(REPORTE!C$21),IF(SUM(DG1702:DG$1993),CONCATENATE(INT(B1701),", "),INT(B1701)),""))</f>
        <v>#VALUE!</v>
      </c>
      <c r="DK1701" s="5"/>
      <c r="DL1701" s="5"/>
      <c r="DM1701" s="5"/>
      <c r="DN1701" s="5"/>
    </row>
    <row r="1702" spans="1:118" x14ac:dyDescent="0.25">
      <c r="A1702" s="4" t="str">
        <f t="shared" si="235"/>
        <v/>
      </c>
      <c r="B1702" s="3"/>
      <c r="D1702" s="1"/>
      <c r="H1702" s="5" t="str">
        <f>IF(F1702="","",IFERROR(CONCATENATE("PEUA",VLOOKUP(ESTADO,REPORTE!AV$2:AW$33,2,0),DIDTRITO_FORM,CADER_FORM,IFERROR(INDEX(BS:BS,MATCH(DAY(F1702),BR:BR,0),1),DAY(F1702)),IFERROR(INDEX(BS:BS,MATCH(MONTH(F1702),BR:BR,0),1),MONTH(F1702)),YEAR(F1702),G1702),""))</f>
        <v/>
      </c>
      <c r="L1702" s="4"/>
      <c r="M1702" s="4"/>
      <c r="Q1702" s="5"/>
      <c r="AA1702" s="4"/>
      <c r="AU1702" s="7"/>
      <c r="BM1702" s="7"/>
      <c r="BN1702" s="75" t="str">
        <f t="shared" si="236"/>
        <v/>
      </c>
      <c r="BO1702" s="75" t="str">
        <f t="shared" si="237"/>
        <v/>
      </c>
      <c r="BT1702" s="5"/>
      <c r="BW1702" s="5"/>
      <c r="BX1702" s="5"/>
      <c r="BY1702" s="5"/>
      <c r="BZ1702" s="5"/>
      <c r="CB1702" s="14"/>
      <c r="CC1702" s="25"/>
      <c r="DG1702" s="5" t="e">
        <f>IF(REPORTE!AH$2="si",IF(C1702=VALUE(REPORTE!C$22),IF(SUM(DG1703:DG$1993),CONCATENATE(INT(B1702),", "),INT(B1702)),""),IF(C1702=VALUE(REPORTE!C$21),IF(SUM(DG1703:DG$1993),CONCATENATE(INT(B1702),", "),INT(B1702)),""))</f>
        <v>#VALUE!</v>
      </c>
      <c r="DK1702" s="5"/>
      <c r="DL1702" s="5"/>
      <c r="DM1702" s="5"/>
      <c r="DN1702" s="5"/>
    </row>
    <row r="1703" spans="1:118" x14ac:dyDescent="0.25">
      <c r="A1703" s="4" t="str">
        <f t="shared" si="235"/>
        <v/>
      </c>
      <c r="B1703" s="3"/>
      <c r="D1703" s="1"/>
      <c r="H1703" s="5" t="str">
        <f>IF(F1703="","",IFERROR(CONCATENATE("PEUA",VLOOKUP(ESTADO,REPORTE!AV$2:AW$33,2,0),DIDTRITO_FORM,CADER_FORM,IFERROR(INDEX(BS:BS,MATCH(DAY(F1703),BR:BR,0),1),DAY(F1703)),IFERROR(INDEX(BS:BS,MATCH(MONTH(F1703),BR:BR,0),1),MONTH(F1703)),YEAR(F1703),G1703),""))</f>
        <v/>
      </c>
      <c r="L1703" s="4"/>
      <c r="M1703" s="4"/>
      <c r="Q1703" s="5"/>
      <c r="AA1703" s="4"/>
      <c r="AU1703" s="7"/>
      <c r="BM1703" s="7"/>
      <c r="BN1703" s="75" t="str">
        <f t="shared" si="236"/>
        <v/>
      </c>
      <c r="BO1703" s="75" t="str">
        <f t="shared" si="237"/>
        <v/>
      </c>
      <c r="BT1703" s="5"/>
      <c r="BW1703" s="5"/>
      <c r="BX1703" s="5"/>
      <c r="BY1703" s="5"/>
      <c r="BZ1703" s="5"/>
      <c r="CB1703" s="14"/>
      <c r="CC1703" s="25"/>
      <c r="DG1703" s="5" t="e">
        <f>IF(REPORTE!AH$2="si",IF(C1703=VALUE(REPORTE!C$22),IF(SUM(DG1704:DG$1993),CONCATENATE(INT(B1703),", "),INT(B1703)),""),IF(C1703=VALUE(REPORTE!C$21),IF(SUM(DG1704:DG$1993),CONCATENATE(INT(B1703),", "),INT(B1703)),""))</f>
        <v>#VALUE!</v>
      </c>
      <c r="DK1703" s="5"/>
      <c r="DL1703" s="5"/>
      <c r="DM1703" s="5"/>
      <c r="DN1703" s="5"/>
    </row>
    <row r="1704" spans="1:118" x14ac:dyDescent="0.25">
      <c r="A1704" s="4" t="str">
        <f t="shared" si="235"/>
        <v/>
      </c>
      <c r="B1704" s="3"/>
      <c r="D1704" s="1"/>
      <c r="H1704" s="5" t="str">
        <f>IF(F1704="","",IFERROR(CONCATENATE("PEUA",VLOOKUP(ESTADO,REPORTE!AV$2:AW$33,2,0),DIDTRITO_FORM,CADER_FORM,IFERROR(INDEX(BS:BS,MATCH(DAY(F1704),BR:BR,0),1),DAY(F1704)),IFERROR(INDEX(BS:BS,MATCH(MONTH(F1704),BR:BR,0),1),MONTH(F1704)),YEAR(F1704),G1704),""))</f>
        <v/>
      </c>
      <c r="L1704" s="4"/>
      <c r="M1704" s="4"/>
      <c r="Q1704" s="5"/>
      <c r="AA1704" s="4"/>
      <c r="AU1704" s="7"/>
      <c r="BM1704" s="7"/>
      <c r="BN1704" s="75" t="str">
        <f t="shared" si="236"/>
        <v/>
      </c>
      <c r="BO1704" s="75" t="str">
        <f t="shared" si="237"/>
        <v/>
      </c>
      <c r="BT1704" s="5"/>
      <c r="BW1704" s="5"/>
      <c r="BX1704" s="5"/>
      <c r="BY1704" s="5"/>
      <c r="BZ1704" s="5"/>
      <c r="CB1704" s="14"/>
      <c r="CC1704" s="25"/>
      <c r="DG1704" s="5" t="e">
        <f>IF(REPORTE!AH$2="si",IF(C1704=VALUE(REPORTE!C$22),IF(SUM(DG1705:DG$1993),CONCATENATE(INT(B1704),", "),INT(B1704)),""),IF(C1704=VALUE(REPORTE!C$21),IF(SUM(DG1705:DG$1993),CONCATENATE(INT(B1704),", "),INT(B1704)),""))</f>
        <v>#VALUE!</v>
      </c>
      <c r="DK1704" s="5"/>
      <c r="DL1704" s="5"/>
      <c r="DM1704" s="5"/>
      <c r="DN1704" s="5"/>
    </row>
    <row r="1705" spans="1:118" x14ac:dyDescent="0.25">
      <c r="A1705" s="4" t="str">
        <f t="shared" si="235"/>
        <v/>
      </c>
      <c r="B1705" s="3"/>
      <c r="D1705" s="1"/>
      <c r="H1705" s="5" t="str">
        <f>IF(F1705="","",IFERROR(CONCATENATE("PEUA",VLOOKUP(ESTADO,REPORTE!AV$2:AW$33,2,0),DIDTRITO_FORM,CADER_FORM,IFERROR(INDEX(BS:BS,MATCH(DAY(F1705),BR:BR,0),1),DAY(F1705)),IFERROR(INDEX(BS:BS,MATCH(MONTH(F1705),BR:BR,0),1),MONTH(F1705)),YEAR(F1705),G1705),""))</f>
        <v/>
      </c>
      <c r="L1705" s="4"/>
      <c r="M1705" s="4"/>
      <c r="Q1705" s="5"/>
      <c r="AA1705" s="4"/>
      <c r="AU1705" s="7"/>
      <c r="BM1705" s="7"/>
      <c r="BN1705" s="75" t="str">
        <f t="shared" si="236"/>
        <v/>
      </c>
      <c r="BO1705" s="75" t="str">
        <f t="shared" si="237"/>
        <v/>
      </c>
      <c r="BT1705" s="5"/>
      <c r="BW1705" s="5"/>
      <c r="BX1705" s="5"/>
      <c r="BY1705" s="5"/>
      <c r="BZ1705" s="5"/>
      <c r="CB1705" s="14"/>
      <c r="CC1705" s="25"/>
      <c r="DG1705" s="5" t="e">
        <f>IF(REPORTE!AH$2="si",IF(C1705=VALUE(REPORTE!C$22),IF(SUM(DG1706:DG$1993),CONCATENATE(INT(B1705),", "),INT(B1705)),""),IF(C1705=VALUE(REPORTE!C$21),IF(SUM(DG1706:DG$1993),CONCATENATE(INT(B1705),", "),INT(B1705)),""))</f>
        <v>#VALUE!</v>
      </c>
      <c r="DK1705" s="5"/>
      <c r="DL1705" s="5"/>
      <c r="DM1705" s="5"/>
      <c r="DN1705" s="5"/>
    </row>
    <row r="1706" spans="1:118" x14ac:dyDescent="0.25">
      <c r="A1706" s="4" t="str">
        <f t="shared" si="235"/>
        <v/>
      </c>
      <c r="B1706" s="3"/>
      <c r="D1706" s="1"/>
      <c r="H1706" s="5" t="str">
        <f>IF(F1706="","",IFERROR(CONCATENATE("PEUA",VLOOKUP(ESTADO,REPORTE!AV$2:AW$33,2,0),DIDTRITO_FORM,CADER_FORM,IFERROR(INDEX(BS:BS,MATCH(DAY(F1706),BR:BR,0),1),DAY(F1706)),IFERROR(INDEX(BS:BS,MATCH(MONTH(F1706),BR:BR,0),1),MONTH(F1706)),YEAR(F1706),G1706),""))</f>
        <v/>
      </c>
      <c r="L1706" s="4"/>
      <c r="M1706" s="4"/>
      <c r="Q1706" s="5"/>
      <c r="AA1706" s="4"/>
      <c r="AU1706" s="7"/>
      <c r="BM1706" s="7"/>
      <c r="BN1706" s="75" t="str">
        <f t="shared" si="236"/>
        <v/>
      </c>
      <c r="BO1706" s="75" t="str">
        <f t="shared" si="237"/>
        <v/>
      </c>
      <c r="BT1706" s="5"/>
      <c r="BW1706" s="5"/>
      <c r="BX1706" s="5"/>
      <c r="BY1706" s="5"/>
      <c r="BZ1706" s="5"/>
      <c r="CB1706" s="14"/>
      <c r="CC1706" s="25"/>
      <c r="DG1706" s="5" t="e">
        <f>IF(REPORTE!AH$2="si",IF(C1706=VALUE(REPORTE!C$22),IF(SUM(DG1707:DG$1993),CONCATENATE(INT(B1706),", "),INT(B1706)),""),IF(C1706=VALUE(REPORTE!C$21),IF(SUM(DG1707:DG$1993),CONCATENATE(INT(B1706),", "),INT(B1706)),""))</f>
        <v>#VALUE!</v>
      </c>
      <c r="DK1706" s="5"/>
      <c r="DL1706" s="5"/>
      <c r="DM1706" s="5"/>
      <c r="DN1706" s="5"/>
    </row>
    <row r="1707" spans="1:118" x14ac:dyDescent="0.25">
      <c r="A1707" s="4" t="str">
        <f t="shared" si="235"/>
        <v/>
      </c>
      <c r="B1707" s="3"/>
      <c r="D1707" s="1"/>
      <c r="H1707" s="5" t="str">
        <f>IF(F1707="","",IFERROR(CONCATENATE("PEUA",VLOOKUP(ESTADO,REPORTE!AV$2:AW$33,2,0),DIDTRITO_FORM,CADER_FORM,IFERROR(INDEX(BS:BS,MATCH(DAY(F1707),BR:BR,0),1),DAY(F1707)),IFERROR(INDEX(BS:BS,MATCH(MONTH(F1707),BR:BR,0),1),MONTH(F1707)),YEAR(F1707),G1707),""))</f>
        <v/>
      </c>
      <c r="L1707" s="4"/>
      <c r="M1707" s="4"/>
      <c r="Q1707" s="5"/>
      <c r="AA1707" s="4"/>
      <c r="AU1707" s="7"/>
      <c r="BM1707" s="7"/>
      <c r="BN1707" s="75" t="str">
        <f t="shared" si="236"/>
        <v/>
      </c>
      <c r="BO1707" s="75" t="str">
        <f t="shared" si="237"/>
        <v/>
      </c>
      <c r="BT1707" s="5"/>
      <c r="BW1707" s="5"/>
      <c r="BX1707" s="5"/>
      <c r="BY1707" s="5"/>
      <c r="BZ1707" s="5"/>
      <c r="CB1707" s="14"/>
      <c r="CC1707" s="25"/>
      <c r="DG1707" s="5" t="e">
        <f>IF(REPORTE!AH$2="si",IF(C1707=VALUE(REPORTE!C$22),IF(SUM(DG1708:DG$1993),CONCATENATE(INT(B1707),", "),INT(B1707)),""),IF(C1707=VALUE(REPORTE!C$21),IF(SUM(DG1708:DG$1993),CONCATENATE(INT(B1707),", "),INT(B1707)),""))</f>
        <v>#VALUE!</v>
      </c>
      <c r="DK1707" s="5"/>
      <c r="DL1707" s="5"/>
      <c r="DM1707" s="5"/>
      <c r="DN1707" s="5"/>
    </row>
    <row r="1708" spans="1:118" x14ac:dyDescent="0.25">
      <c r="A1708" s="4" t="str">
        <f t="shared" si="235"/>
        <v/>
      </c>
      <c r="B1708" s="3"/>
      <c r="D1708" s="1"/>
      <c r="H1708" s="5" t="str">
        <f>IF(F1708="","",IFERROR(CONCATENATE("PEUA",VLOOKUP(ESTADO,REPORTE!AV$2:AW$33,2,0),DIDTRITO_FORM,CADER_FORM,IFERROR(INDEX(BS:BS,MATCH(DAY(F1708),BR:BR,0),1),DAY(F1708)),IFERROR(INDEX(BS:BS,MATCH(MONTH(F1708),BR:BR,0),1),MONTH(F1708)),YEAR(F1708),G1708),""))</f>
        <v/>
      </c>
      <c r="L1708" s="4"/>
      <c r="M1708" s="4"/>
      <c r="Q1708" s="5"/>
      <c r="AA1708" s="4"/>
      <c r="AU1708" s="7"/>
      <c r="BM1708" s="7"/>
      <c r="BN1708" s="75" t="str">
        <f t="shared" si="236"/>
        <v/>
      </c>
      <c r="BO1708" s="75" t="str">
        <f t="shared" si="237"/>
        <v/>
      </c>
      <c r="BT1708" s="5"/>
      <c r="BW1708" s="5"/>
      <c r="BX1708" s="5"/>
      <c r="BY1708" s="5"/>
      <c r="BZ1708" s="5"/>
      <c r="CB1708" s="14"/>
      <c r="CC1708" s="25"/>
      <c r="DG1708" s="5" t="e">
        <f>IF(REPORTE!AH$2="si",IF(C1708=VALUE(REPORTE!C$22),IF(SUM(DG1709:DG$1993),CONCATENATE(INT(B1708),", "),INT(B1708)),""),IF(C1708=VALUE(REPORTE!C$21),IF(SUM(DG1709:DG$1993),CONCATENATE(INT(B1708),", "),INT(B1708)),""))</f>
        <v>#VALUE!</v>
      </c>
      <c r="DK1708" s="5"/>
      <c r="DL1708" s="5"/>
      <c r="DM1708" s="5"/>
      <c r="DN1708" s="5"/>
    </row>
    <row r="1709" spans="1:118" x14ac:dyDescent="0.25">
      <c r="A1709" s="4" t="str">
        <f t="shared" si="235"/>
        <v/>
      </c>
      <c r="B1709" s="3"/>
      <c r="D1709" s="1"/>
      <c r="H1709" s="5" t="str">
        <f>IF(F1709="","",IFERROR(CONCATENATE("PEUA",VLOOKUP(ESTADO,REPORTE!AV$2:AW$33,2,0),DIDTRITO_FORM,CADER_FORM,IFERROR(INDEX(BS:BS,MATCH(DAY(F1709),BR:BR,0),1),DAY(F1709)),IFERROR(INDEX(BS:BS,MATCH(MONTH(F1709),BR:BR,0),1),MONTH(F1709)),YEAR(F1709),G1709),""))</f>
        <v/>
      </c>
      <c r="L1709" s="4"/>
      <c r="M1709" s="4"/>
      <c r="Q1709" s="5"/>
      <c r="AA1709" s="4"/>
      <c r="AU1709" s="7"/>
      <c r="BM1709" s="7"/>
      <c r="BN1709" s="75" t="str">
        <f t="shared" si="236"/>
        <v/>
      </c>
      <c r="BO1709" s="75" t="str">
        <f t="shared" si="237"/>
        <v/>
      </c>
      <c r="BT1709" s="5"/>
      <c r="BW1709" s="5"/>
      <c r="BX1709" s="5"/>
      <c r="BY1709" s="5"/>
      <c r="BZ1709" s="5"/>
      <c r="CB1709" s="14"/>
      <c r="CC1709" s="25"/>
      <c r="DG1709" s="5" t="e">
        <f>IF(REPORTE!AH$2="si",IF(C1709=VALUE(REPORTE!C$22),IF(SUM(DG1710:DG$1993),CONCATENATE(INT(B1709),", "),INT(B1709)),""),IF(C1709=VALUE(REPORTE!C$21),IF(SUM(DG1710:DG$1993),CONCATENATE(INT(B1709),", "),INT(B1709)),""))</f>
        <v>#VALUE!</v>
      </c>
      <c r="DK1709" s="5"/>
      <c r="DL1709" s="5"/>
      <c r="DM1709" s="5"/>
      <c r="DN1709" s="5"/>
    </row>
    <row r="1710" spans="1:118" x14ac:dyDescent="0.25">
      <c r="A1710" s="4" t="str">
        <f t="shared" si="235"/>
        <v/>
      </c>
      <c r="B1710" s="3"/>
      <c r="D1710" s="1"/>
      <c r="H1710" s="5" t="str">
        <f>IF(F1710="","",IFERROR(CONCATENATE("PEUA",VLOOKUP(ESTADO,REPORTE!AV$2:AW$33,2,0),DIDTRITO_FORM,CADER_FORM,IFERROR(INDEX(BS:BS,MATCH(DAY(F1710),BR:BR,0),1),DAY(F1710)),IFERROR(INDEX(BS:BS,MATCH(MONTH(F1710),BR:BR,0),1),MONTH(F1710)),YEAR(F1710),G1710),""))</f>
        <v/>
      </c>
      <c r="L1710" s="4"/>
      <c r="M1710" s="4"/>
      <c r="Q1710" s="5"/>
      <c r="AA1710" s="4"/>
      <c r="AU1710" s="7"/>
      <c r="BM1710" s="7"/>
      <c r="BN1710" s="75" t="str">
        <f t="shared" si="236"/>
        <v/>
      </c>
      <c r="BO1710" s="75" t="str">
        <f t="shared" si="237"/>
        <v/>
      </c>
      <c r="BT1710" s="5"/>
      <c r="BW1710" s="5"/>
      <c r="BX1710" s="5"/>
      <c r="BY1710" s="5"/>
      <c r="BZ1710" s="5"/>
      <c r="CB1710" s="14"/>
      <c r="CC1710" s="25"/>
      <c r="DG1710" s="5" t="e">
        <f>IF(REPORTE!AH$2="si",IF(C1710=VALUE(REPORTE!C$22),IF(SUM(DG1711:DG$1993),CONCATENATE(INT(B1710),", "),INT(B1710)),""),IF(C1710=VALUE(REPORTE!C$21),IF(SUM(DG1711:DG$1993),CONCATENATE(INT(B1710),", "),INT(B1710)),""))</f>
        <v>#VALUE!</v>
      </c>
      <c r="DK1710" s="5"/>
      <c r="DL1710" s="5"/>
      <c r="DM1710" s="5"/>
      <c r="DN1710" s="5"/>
    </row>
    <row r="1711" spans="1:118" x14ac:dyDescent="0.25">
      <c r="A1711" s="4" t="str">
        <f t="shared" si="235"/>
        <v/>
      </c>
      <c r="B1711" s="3"/>
      <c r="D1711" s="1"/>
      <c r="H1711" s="5" t="str">
        <f>IF(F1711="","",IFERROR(CONCATENATE("PEUA",VLOOKUP(ESTADO,REPORTE!AV$2:AW$33,2,0),DIDTRITO_FORM,CADER_FORM,IFERROR(INDEX(BS:BS,MATCH(DAY(F1711),BR:BR,0),1),DAY(F1711)),IFERROR(INDEX(BS:BS,MATCH(MONTH(F1711),BR:BR,0),1),MONTH(F1711)),YEAR(F1711),G1711),""))</f>
        <v/>
      </c>
      <c r="L1711" s="4"/>
      <c r="M1711" s="4"/>
      <c r="Q1711" s="5"/>
      <c r="AA1711" s="4"/>
      <c r="AU1711" s="7"/>
      <c r="BM1711" s="7"/>
      <c r="BN1711" s="75" t="str">
        <f t="shared" si="236"/>
        <v/>
      </c>
      <c r="BO1711" s="75" t="str">
        <f t="shared" si="237"/>
        <v/>
      </c>
      <c r="BT1711" s="5"/>
      <c r="BW1711" s="5"/>
      <c r="BX1711" s="5"/>
      <c r="BY1711" s="5"/>
      <c r="BZ1711" s="5"/>
      <c r="CB1711" s="14"/>
      <c r="CC1711" s="25"/>
      <c r="DG1711" s="5" t="e">
        <f>IF(REPORTE!AH$2="si",IF(C1711=VALUE(REPORTE!C$22),IF(SUM(DG1712:DG$1993),CONCATENATE(INT(B1711),", "),INT(B1711)),""),IF(C1711=VALUE(REPORTE!C$21),IF(SUM(DG1712:DG$1993),CONCATENATE(INT(B1711),", "),INT(B1711)),""))</f>
        <v>#VALUE!</v>
      </c>
      <c r="DK1711" s="5"/>
      <c r="DL1711" s="5"/>
      <c r="DM1711" s="5"/>
      <c r="DN1711" s="5"/>
    </row>
    <row r="1712" spans="1:118" x14ac:dyDescent="0.25">
      <c r="A1712" s="4" t="str">
        <f t="shared" si="235"/>
        <v/>
      </c>
      <c r="B1712" s="3"/>
      <c r="D1712" s="1"/>
      <c r="H1712" s="5" t="str">
        <f>IF(F1712="","",IFERROR(CONCATENATE("PEUA",VLOOKUP(ESTADO,REPORTE!AV$2:AW$33,2,0),DIDTRITO_FORM,CADER_FORM,IFERROR(INDEX(BS:BS,MATCH(DAY(F1712),BR:BR,0),1),DAY(F1712)),IFERROR(INDEX(BS:BS,MATCH(MONTH(F1712),BR:BR,0),1),MONTH(F1712)),YEAR(F1712),G1712),""))</f>
        <v/>
      </c>
      <c r="L1712" s="4"/>
      <c r="M1712" s="4"/>
      <c r="Q1712" s="5"/>
      <c r="AA1712" s="4"/>
      <c r="AU1712" s="7"/>
      <c r="BM1712" s="7"/>
      <c r="BN1712" s="75" t="str">
        <f t="shared" si="236"/>
        <v/>
      </c>
      <c r="BO1712" s="75" t="str">
        <f t="shared" si="237"/>
        <v/>
      </c>
      <c r="BT1712" s="5"/>
      <c r="BW1712" s="5"/>
      <c r="BX1712" s="5"/>
      <c r="BY1712" s="5"/>
      <c r="BZ1712" s="5"/>
      <c r="CB1712" s="14"/>
      <c r="CC1712" s="25"/>
      <c r="DG1712" s="5" t="e">
        <f>IF(REPORTE!AH$2="si",IF(C1712=VALUE(REPORTE!C$22),IF(SUM(DG1713:DG$1993),CONCATENATE(INT(B1712),", "),INT(B1712)),""),IF(C1712=VALUE(REPORTE!C$21),IF(SUM(DG1713:DG$1993),CONCATENATE(INT(B1712),", "),INT(B1712)),""))</f>
        <v>#VALUE!</v>
      </c>
      <c r="DK1712" s="5"/>
      <c r="DL1712" s="5"/>
      <c r="DM1712" s="5"/>
      <c r="DN1712" s="5"/>
    </row>
    <row r="1713" spans="1:118" x14ac:dyDescent="0.25">
      <c r="A1713" s="4" t="str">
        <f t="shared" si="235"/>
        <v/>
      </c>
      <c r="B1713" s="3"/>
      <c r="D1713" s="1"/>
      <c r="H1713" s="5" t="str">
        <f>IF(F1713="","",IFERROR(CONCATENATE("PEUA",VLOOKUP(ESTADO,REPORTE!AV$2:AW$33,2,0),DIDTRITO_FORM,CADER_FORM,IFERROR(INDEX(BS:BS,MATCH(DAY(F1713),BR:BR,0),1),DAY(F1713)),IFERROR(INDEX(BS:BS,MATCH(MONTH(F1713),BR:BR,0),1),MONTH(F1713)),YEAR(F1713),G1713),""))</f>
        <v/>
      </c>
      <c r="L1713" s="4"/>
      <c r="M1713" s="4"/>
      <c r="Q1713" s="5"/>
      <c r="AA1713" s="4"/>
      <c r="AU1713" s="7"/>
      <c r="BM1713" s="7"/>
      <c r="BN1713" s="75" t="str">
        <f t="shared" si="236"/>
        <v/>
      </c>
      <c r="BO1713" s="75" t="str">
        <f t="shared" si="237"/>
        <v/>
      </c>
      <c r="BT1713" s="5"/>
      <c r="BW1713" s="5"/>
      <c r="BX1713" s="5"/>
      <c r="BY1713" s="5"/>
      <c r="BZ1713" s="5"/>
      <c r="CB1713" s="14"/>
      <c r="CC1713" s="25"/>
      <c r="DG1713" s="5" t="e">
        <f>IF(REPORTE!AH$2="si",IF(C1713=VALUE(REPORTE!C$22),IF(SUM(DG1714:DG$1993),CONCATENATE(INT(B1713),", "),INT(B1713)),""),IF(C1713=VALUE(REPORTE!C$21),IF(SUM(DG1714:DG$1993),CONCATENATE(INT(B1713),", "),INT(B1713)),""))</f>
        <v>#VALUE!</v>
      </c>
      <c r="DK1713" s="5"/>
      <c r="DL1713" s="5"/>
      <c r="DM1713" s="5"/>
      <c r="DN1713" s="5"/>
    </row>
    <row r="1714" spans="1:118" x14ac:dyDescent="0.25">
      <c r="A1714" s="4" t="str">
        <f t="shared" si="235"/>
        <v/>
      </c>
      <c r="B1714" s="3"/>
      <c r="D1714" s="1"/>
      <c r="H1714" s="5" t="str">
        <f>IF(F1714="","",IFERROR(CONCATENATE("PEUA",VLOOKUP(ESTADO,REPORTE!AV$2:AW$33,2,0),DIDTRITO_FORM,CADER_FORM,IFERROR(INDEX(BS:BS,MATCH(DAY(F1714),BR:BR,0),1),DAY(F1714)),IFERROR(INDEX(BS:BS,MATCH(MONTH(F1714),BR:BR,0),1),MONTH(F1714)),YEAR(F1714),G1714),""))</f>
        <v/>
      </c>
      <c r="L1714" s="4"/>
      <c r="M1714" s="4"/>
      <c r="Q1714" s="5"/>
      <c r="AA1714" s="4"/>
      <c r="AU1714" s="7"/>
      <c r="BM1714" s="7"/>
      <c r="BN1714" s="75" t="str">
        <f t="shared" si="236"/>
        <v/>
      </c>
      <c r="BO1714" s="75" t="str">
        <f t="shared" si="237"/>
        <v/>
      </c>
      <c r="BT1714" s="5"/>
      <c r="BW1714" s="5"/>
      <c r="BX1714" s="5"/>
      <c r="BY1714" s="5"/>
      <c r="BZ1714" s="5"/>
      <c r="CB1714" s="14"/>
      <c r="CC1714" s="25"/>
      <c r="DG1714" s="5" t="e">
        <f>IF(REPORTE!AH$2="si",IF(C1714=VALUE(REPORTE!C$22),IF(SUM(DG1715:DG$1993),CONCATENATE(INT(B1714),", "),INT(B1714)),""),IF(C1714=VALUE(REPORTE!C$21),IF(SUM(DG1715:DG$1993),CONCATENATE(INT(B1714),", "),INT(B1714)),""))</f>
        <v>#VALUE!</v>
      </c>
      <c r="DK1714" s="5"/>
      <c r="DL1714" s="5"/>
      <c r="DM1714" s="5"/>
      <c r="DN1714" s="5"/>
    </row>
    <row r="1715" spans="1:118" x14ac:dyDescent="0.25">
      <c r="A1715" s="4" t="str">
        <f t="shared" si="235"/>
        <v/>
      </c>
      <c r="B1715" s="3"/>
      <c r="D1715" s="1"/>
      <c r="H1715" s="5" t="str">
        <f>IF(F1715="","",IFERROR(CONCATENATE("PEUA",VLOOKUP(ESTADO,REPORTE!AV$2:AW$33,2,0),DIDTRITO_FORM,CADER_FORM,IFERROR(INDEX(BS:BS,MATCH(DAY(F1715),BR:BR,0),1),DAY(F1715)),IFERROR(INDEX(BS:BS,MATCH(MONTH(F1715),BR:BR,0),1),MONTH(F1715)),YEAR(F1715),G1715),""))</f>
        <v/>
      </c>
      <c r="L1715" s="4"/>
      <c r="M1715" s="4"/>
      <c r="Q1715" s="5"/>
      <c r="AA1715" s="4"/>
      <c r="AU1715" s="7"/>
      <c r="BM1715" s="7"/>
      <c r="BN1715" s="75" t="str">
        <f t="shared" si="236"/>
        <v/>
      </c>
      <c r="BO1715" s="75" t="str">
        <f t="shared" si="237"/>
        <v/>
      </c>
      <c r="BT1715" s="5"/>
      <c r="BW1715" s="5"/>
      <c r="BX1715" s="5"/>
      <c r="BY1715" s="5"/>
      <c r="BZ1715" s="5"/>
      <c r="CB1715" s="14"/>
      <c r="CC1715" s="25"/>
      <c r="DG1715" s="5" t="e">
        <f>IF(REPORTE!AH$2="si",IF(C1715=VALUE(REPORTE!C$22),IF(SUM(DG1716:DG$1993),CONCATENATE(INT(B1715),", "),INT(B1715)),""),IF(C1715=VALUE(REPORTE!C$21),IF(SUM(DG1716:DG$1993),CONCATENATE(INT(B1715),", "),INT(B1715)),""))</f>
        <v>#VALUE!</v>
      </c>
      <c r="DK1715" s="5"/>
      <c r="DL1715" s="5"/>
      <c r="DM1715" s="5"/>
      <c r="DN1715" s="5"/>
    </row>
    <row r="1716" spans="1:118" x14ac:dyDescent="0.25">
      <c r="A1716" s="4" t="str">
        <f t="shared" si="235"/>
        <v/>
      </c>
      <c r="B1716" s="3"/>
      <c r="D1716" s="1"/>
      <c r="H1716" s="5" t="str">
        <f>IF(F1716="","",IFERROR(CONCATENATE("PEUA",VLOOKUP(ESTADO,REPORTE!AV$2:AW$33,2,0),DIDTRITO_FORM,CADER_FORM,IFERROR(INDEX(BS:BS,MATCH(DAY(F1716),BR:BR,0),1),DAY(F1716)),IFERROR(INDEX(BS:BS,MATCH(MONTH(F1716),BR:BR,0),1),MONTH(F1716)),YEAR(F1716),G1716),""))</f>
        <v/>
      </c>
      <c r="L1716" s="4"/>
      <c r="M1716" s="4"/>
      <c r="Q1716" s="5"/>
      <c r="AA1716" s="4"/>
      <c r="AU1716" s="7"/>
      <c r="BM1716" s="7"/>
      <c r="BN1716" s="75" t="str">
        <f t="shared" si="236"/>
        <v/>
      </c>
      <c r="BO1716" s="75" t="str">
        <f t="shared" si="237"/>
        <v/>
      </c>
      <c r="BT1716" s="5"/>
      <c r="BW1716" s="5"/>
      <c r="BX1716" s="5"/>
      <c r="BY1716" s="5"/>
      <c r="BZ1716" s="5"/>
      <c r="CB1716" s="14"/>
      <c r="CC1716" s="25"/>
      <c r="DG1716" s="5" t="e">
        <f>IF(REPORTE!AH$2="si",IF(C1716=VALUE(REPORTE!C$22),IF(SUM(DG1717:DG$1993),CONCATENATE(INT(B1716),", "),INT(B1716)),""),IF(C1716=VALUE(REPORTE!C$21),IF(SUM(DG1717:DG$1993),CONCATENATE(INT(B1716),", "),INT(B1716)),""))</f>
        <v>#VALUE!</v>
      </c>
      <c r="DK1716" s="5"/>
      <c r="DL1716" s="5"/>
      <c r="DM1716" s="5"/>
      <c r="DN1716" s="5"/>
    </row>
    <row r="1717" spans="1:118" x14ac:dyDescent="0.25">
      <c r="A1717" s="4" t="str">
        <f t="shared" si="235"/>
        <v/>
      </c>
      <c r="B1717" s="3"/>
      <c r="D1717" s="1"/>
      <c r="H1717" s="5" t="str">
        <f>IF(F1717="","",IFERROR(CONCATENATE("PEUA",VLOOKUP(ESTADO,REPORTE!AV$2:AW$33,2,0),DIDTRITO_FORM,CADER_FORM,IFERROR(INDEX(BS:BS,MATCH(DAY(F1717),BR:BR,0),1),DAY(F1717)),IFERROR(INDEX(BS:BS,MATCH(MONTH(F1717),BR:BR,0),1),MONTH(F1717)),YEAR(F1717),G1717),""))</f>
        <v/>
      </c>
      <c r="L1717" s="4"/>
      <c r="M1717" s="4"/>
      <c r="Q1717" s="5"/>
      <c r="AA1717" s="4"/>
      <c r="AU1717" s="7"/>
      <c r="BM1717" s="7"/>
      <c r="BN1717" s="75" t="str">
        <f t="shared" si="236"/>
        <v/>
      </c>
      <c r="BO1717" s="75" t="str">
        <f t="shared" si="237"/>
        <v/>
      </c>
      <c r="BT1717" s="5"/>
      <c r="BW1717" s="5"/>
      <c r="BX1717" s="5"/>
      <c r="BY1717" s="5"/>
      <c r="BZ1717" s="5"/>
      <c r="CB1717" s="14"/>
      <c r="CC1717" s="25"/>
      <c r="DG1717" s="5" t="e">
        <f>IF(REPORTE!AH$2="si",IF(C1717=VALUE(REPORTE!C$22),IF(SUM(DG1718:DG$1993),CONCATENATE(INT(B1717),", "),INT(B1717)),""),IF(C1717=VALUE(REPORTE!C$21),IF(SUM(DG1718:DG$1993),CONCATENATE(INT(B1717),", "),INT(B1717)),""))</f>
        <v>#VALUE!</v>
      </c>
      <c r="DK1717" s="5"/>
      <c r="DL1717" s="5"/>
      <c r="DM1717" s="5"/>
      <c r="DN1717" s="5"/>
    </row>
    <row r="1718" spans="1:118" x14ac:dyDescent="0.25">
      <c r="A1718" s="4" t="str">
        <f t="shared" si="235"/>
        <v/>
      </c>
      <c r="B1718" s="3"/>
      <c r="D1718" s="1"/>
      <c r="H1718" s="5" t="str">
        <f>IF(F1718="","",IFERROR(CONCATENATE("PEUA",VLOOKUP(ESTADO,REPORTE!AV$2:AW$33,2,0),DIDTRITO_FORM,CADER_FORM,IFERROR(INDEX(BS:BS,MATCH(DAY(F1718),BR:BR,0),1),DAY(F1718)),IFERROR(INDEX(BS:BS,MATCH(MONTH(F1718),BR:BR,0),1),MONTH(F1718)),YEAR(F1718),G1718),""))</f>
        <v/>
      </c>
      <c r="L1718" s="4"/>
      <c r="M1718" s="4"/>
      <c r="Q1718" s="5"/>
      <c r="AA1718" s="4"/>
      <c r="AU1718" s="7"/>
      <c r="BM1718" s="7"/>
      <c r="BN1718" s="75" t="str">
        <f t="shared" si="236"/>
        <v/>
      </c>
      <c r="BO1718" s="75" t="str">
        <f t="shared" si="237"/>
        <v/>
      </c>
      <c r="BT1718" s="5"/>
      <c r="BW1718" s="5"/>
      <c r="BX1718" s="5"/>
      <c r="BY1718" s="5"/>
      <c r="BZ1718" s="5"/>
      <c r="CB1718" s="14"/>
      <c r="CC1718" s="25"/>
      <c r="DG1718" s="5" t="e">
        <f>IF(REPORTE!AH$2="si",IF(C1718=VALUE(REPORTE!C$22),IF(SUM(DG1719:DG$1993),CONCATENATE(INT(B1718),", "),INT(B1718)),""),IF(C1718=VALUE(REPORTE!C$21),IF(SUM(DG1719:DG$1993),CONCATENATE(INT(B1718),", "),INT(B1718)),""))</f>
        <v>#VALUE!</v>
      </c>
      <c r="DK1718" s="5"/>
      <c r="DL1718" s="5"/>
      <c r="DM1718" s="5"/>
      <c r="DN1718" s="5"/>
    </row>
    <row r="1719" spans="1:118" x14ac:dyDescent="0.25">
      <c r="A1719" s="4" t="str">
        <f t="shared" si="235"/>
        <v/>
      </c>
      <c r="B1719" s="3"/>
      <c r="D1719" s="1"/>
      <c r="H1719" s="5" t="str">
        <f>IF(F1719="","",IFERROR(CONCATENATE("PEUA",VLOOKUP(ESTADO,REPORTE!AV$2:AW$33,2,0),DIDTRITO_FORM,CADER_FORM,IFERROR(INDEX(BS:BS,MATCH(DAY(F1719),BR:BR,0),1),DAY(F1719)),IFERROR(INDEX(BS:BS,MATCH(MONTH(F1719),BR:BR,0),1),MONTH(F1719)),YEAR(F1719),G1719),""))</f>
        <v/>
      </c>
      <c r="L1719" s="4"/>
      <c r="M1719" s="4"/>
      <c r="Q1719" s="5"/>
      <c r="AA1719" s="4"/>
      <c r="AU1719" s="7"/>
      <c r="BM1719" s="7"/>
      <c r="BN1719" s="75" t="str">
        <f t="shared" si="236"/>
        <v/>
      </c>
      <c r="BO1719" s="75" t="str">
        <f t="shared" si="237"/>
        <v/>
      </c>
      <c r="BT1719" s="5"/>
      <c r="BW1719" s="5"/>
      <c r="BX1719" s="5"/>
      <c r="BY1719" s="5"/>
      <c r="BZ1719" s="5"/>
      <c r="CB1719" s="14"/>
      <c r="CC1719" s="25"/>
      <c r="DG1719" s="5" t="e">
        <f>IF(REPORTE!AH$2="si",IF(C1719=VALUE(REPORTE!C$22),IF(SUM(DG1720:DG$1993),CONCATENATE(INT(B1719),", "),INT(B1719)),""),IF(C1719=VALUE(REPORTE!C$21),IF(SUM(DG1720:DG$1993),CONCATENATE(INT(B1719),", "),INT(B1719)),""))</f>
        <v>#VALUE!</v>
      </c>
      <c r="DK1719" s="5"/>
      <c r="DL1719" s="5"/>
      <c r="DM1719" s="5"/>
      <c r="DN1719" s="5"/>
    </row>
    <row r="1720" spans="1:118" x14ac:dyDescent="0.25">
      <c r="A1720" s="4" t="str">
        <f t="shared" si="235"/>
        <v/>
      </c>
      <c r="B1720" s="3"/>
      <c r="D1720" s="1"/>
      <c r="H1720" s="5" t="str">
        <f>IF(F1720="","",IFERROR(CONCATENATE("PEUA",VLOOKUP(ESTADO,REPORTE!AV$2:AW$33,2,0),DIDTRITO_FORM,CADER_FORM,IFERROR(INDEX(BS:BS,MATCH(DAY(F1720),BR:BR,0),1),DAY(F1720)),IFERROR(INDEX(BS:BS,MATCH(MONTH(F1720),BR:BR,0),1),MONTH(F1720)),YEAR(F1720),G1720),""))</f>
        <v/>
      </c>
      <c r="L1720" s="4"/>
      <c r="M1720" s="4"/>
      <c r="Q1720" s="5"/>
      <c r="AA1720" s="4"/>
      <c r="AU1720" s="7"/>
      <c r="BM1720" s="7"/>
      <c r="BN1720" s="75" t="str">
        <f t="shared" si="236"/>
        <v/>
      </c>
      <c r="BO1720" s="75" t="str">
        <f t="shared" si="237"/>
        <v/>
      </c>
      <c r="BT1720" s="5"/>
      <c r="BW1720" s="5"/>
      <c r="BX1720" s="5"/>
      <c r="BY1720" s="5"/>
      <c r="BZ1720" s="5"/>
      <c r="CB1720" s="14"/>
      <c r="CC1720" s="25"/>
      <c r="DG1720" s="5" t="e">
        <f>IF(REPORTE!AH$2="si",IF(C1720=VALUE(REPORTE!C$22),IF(SUM(DG1721:DG$1993),CONCATENATE(INT(B1720),", "),INT(B1720)),""),IF(C1720=VALUE(REPORTE!C$21),IF(SUM(DG1721:DG$1993),CONCATENATE(INT(B1720),", "),INT(B1720)),""))</f>
        <v>#VALUE!</v>
      </c>
      <c r="DK1720" s="5"/>
      <c r="DL1720" s="5"/>
      <c r="DM1720" s="5"/>
      <c r="DN1720" s="5"/>
    </row>
    <row r="1721" spans="1:118" x14ac:dyDescent="0.25">
      <c r="A1721" s="4" t="str">
        <f t="shared" si="235"/>
        <v/>
      </c>
      <c r="B1721" s="3"/>
      <c r="D1721" s="1"/>
      <c r="H1721" s="5" t="str">
        <f>IF(F1721="","",IFERROR(CONCATENATE("PEUA",VLOOKUP(ESTADO,REPORTE!AV$2:AW$33,2,0),DIDTRITO_FORM,CADER_FORM,IFERROR(INDEX(BS:BS,MATCH(DAY(F1721),BR:BR,0),1),DAY(F1721)),IFERROR(INDEX(BS:BS,MATCH(MONTH(F1721),BR:BR,0),1),MONTH(F1721)),YEAR(F1721),G1721),""))</f>
        <v/>
      </c>
      <c r="L1721" s="4"/>
      <c r="M1721" s="4"/>
      <c r="Q1721" s="5"/>
      <c r="AA1721" s="4"/>
      <c r="AU1721" s="7"/>
      <c r="BM1721" s="7"/>
      <c r="BN1721" s="75" t="str">
        <f t="shared" si="236"/>
        <v/>
      </c>
      <c r="BO1721" s="75" t="str">
        <f t="shared" si="237"/>
        <v/>
      </c>
      <c r="BT1721" s="5"/>
      <c r="BW1721" s="5"/>
      <c r="BX1721" s="5"/>
      <c r="BY1721" s="5"/>
      <c r="BZ1721" s="5"/>
      <c r="CB1721" s="14"/>
      <c r="CC1721" s="25"/>
      <c r="DG1721" s="5" t="e">
        <f>IF(REPORTE!AH$2="si",IF(C1721=VALUE(REPORTE!C$22),IF(SUM(DG1722:DG$1993),CONCATENATE(INT(B1721),", "),INT(B1721)),""),IF(C1721=VALUE(REPORTE!C$21),IF(SUM(DG1722:DG$1993),CONCATENATE(INT(B1721),", "),INT(B1721)),""))</f>
        <v>#VALUE!</v>
      </c>
      <c r="DK1721" s="5"/>
      <c r="DL1721" s="5"/>
      <c r="DM1721" s="5"/>
      <c r="DN1721" s="5"/>
    </row>
    <row r="1722" spans="1:118" x14ac:dyDescent="0.25">
      <c r="A1722" s="4" t="str">
        <f t="shared" si="235"/>
        <v/>
      </c>
      <c r="B1722" s="3"/>
      <c r="D1722" s="1"/>
      <c r="H1722" s="5" t="str">
        <f>IF(F1722="","",IFERROR(CONCATENATE("PEUA",VLOOKUP(ESTADO,REPORTE!AV$2:AW$33,2,0),DIDTRITO_FORM,CADER_FORM,IFERROR(INDEX(BS:BS,MATCH(DAY(F1722),BR:BR,0),1),DAY(F1722)),IFERROR(INDEX(BS:BS,MATCH(MONTH(F1722),BR:BR,0),1),MONTH(F1722)),YEAR(F1722),G1722),""))</f>
        <v/>
      </c>
      <c r="L1722" s="4"/>
      <c r="M1722" s="4"/>
      <c r="Q1722" s="5"/>
      <c r="AA1722" s="4"/>
      <c r="AU1722" s="7"/>
      <c r="BM1722" s="7"/>
      <c r="BN1722" s="75" t="str">
        <f t="shared" si="236"/>
        <v/>
      </c>
      <c r="BO1722" s="75" t="str">
        <f t="shared" si="237"/>
        <v/>
      </c>
      <c r="BT1722" s="5"/>
      <c r="BW1722" s="5"/>
      <c r="BX1722" s="5"/>
      <c r="BY1722" s="5"/>
      <c r="BZ1722" s="5"/>
      <c r="CB1722" s="14"/>
      <c r="CC1722" s="25"/>
      <c r="DG1722" s="5" t="e">
        <f>IF(REPORTE!AH$2="si",IF(C1722=VALUE(REPORTE!C$22),IF(SUM(DG1723:DG$1993),CONCATENATE(INT(B1722),", "),INT(B1722)),""),IF(C1722=VALUE(REPORTE!C$21),IF(SUM(DG1723:DG$1993),CONCATENATE(INT(B1722),", "),INT(B1722)),""))</f>
        <v>#VALUE!</v>
      </c>
      <c r="DK1722" s="5"/>
      <c r="DL1722" s="5"/>
      <c r="DM1722" s="5"/>
      <c r="DN1722" s="5"/>
    </row>
    <row r="1723" spans="1:118" x14ac:dyDescent="0.25">
      <c r="A1723" s="4" t="str">
        <f t="shared" si="235"/>
        <v/>
      </c>
      <c r="B1723" s="3"/>
      <c r="D1723" s="1"/>
      <c r="H1723" s="5" t="str">
        <f>IF(F1723="","",IFERROR(CONCATENATE("PEUA",VLOOKUP(ESTADO,REPORTE!AV$2:AW$33,2,0),DIDTRITO_FORM,CADER_FORM,IFERROR(INDEX(BS:BS,MATCH(DAY(F1723),BR:BR,0),1),DAY(F1723)),IFERROR(INDEX(BS:BS,MATCH(MONTH(F1723),BR:BR,0),1),MONTH(F1723)),YEAR(F1723),G1723),""))</f>
        <v/>
      </c>
      <c r="L1723" s="4"/>
      <c r="M1723" s="4"/>
      <c r="Q1723" s="5"/>
      <c r="AA1723" s="4"/>
      <c r="AU1723" s="7"/>
      <c r="BM1723" s="7"/>
      <c r="BN1723" s="75" t="str">
        <f t="shared" si="236"/>
        <v/>
      </c>
      <c r="BO1723" s="75" t="str">
        <f t="shared" si="237"/>
        <v/>
      </c>
      <c r="BT1723" s="5"/>
      <c r="BW1723" s="5"/>
      <c r="BX1723" s="5"/>
      <c r="BY1723" s="5"/>
      <c r="BZ1723" s="5"/>
      <c r="CB1723" s="14"/>
      <c r="CC1723" s="25"/>
      <c r="DG1723" s="5" t="e">
        <f>IF(REPORTE!AH$2="si",IF(C1723=VALUE(REPORTE!C$22),IF(SUM(DG1724:DG$1993),CONCATENATE(INT(B1723),", "),INT(B1723)),""),IF(C1723=VALUE(REPORTE!C$21),IF(SUM(DG1724:DG$1993),CONCATENATE(INT(B1723),", "),INT(B1723)),""))</f>
        <v>#VALUE!</v>
      </c>
      <c r="DH1723" s="5"/>
      <c r="DK1723" s="5"/>
      <c r="DL1723" s="5"/>
      <c r="DM1723" s="5"/>
      <c r="DN1723" s="5"/>
    </row>
    <row r="1724" spans="1:118" x14ac:dyDescent="0.25">
      <c r="A1724" s="4" t="str">
        <f t="shared" si="235"/>
        <v/>
      </c>
      <c r="B1724" s="3"/>
      <c r="D1724" s="1"/>
      <c r="H1724" s="5" t="str">
        <f>IF(F1724="","",IFERROR(CONCATENATE("PEUA",VLOOKUP(ESTADO,REPORTE!AV$2:AW$33,2,0),DIDTRITO_FORM,CADER_FORM,IFERROR(INDEX(BS:BS,MATCH(DAY(F1724),BR:BR,0),1),DAY(F1724)),IFERROR(INDEX(BS:BS,MATCH(MONTH(F1724),BR:BR,0),1),MONTH(F1724)),YEAR(F1724),G1724),""))</f>
        <v/>
      </c>
      <c r="L1724" s="4"/>
      <c r="M1724" s="4"/>
      <c r="Q1724" s="5"/>
      <c r="AA1724" s="4"/>
      <c r="AU1724" s="7"/>
      <c r="BM1724" s="7"/>
      <c r="BN1724" s="75" t="str">
        <f t="shared" si="236"/>
        <v/>
      </c>
      <c r="BO1724" s="75" t="str">
        <f t="shared" si="237"/>
        <v/>
      </c>
      <c r="BT1724" s="5"/>
      <c r="BW1724" s="5"/>
      <c r="BX1724" s="5"/>
      <c r="BY1724" s="5"/>
      <c r="BZ1724" s="5"/>
      <c r="CB1724" s="14"/>
      <c r="CC1724" s="25"/>
      <c r="DG1724" s="5" t="e">
        <f>IF(REPORTE!AH$2="si",IF(C1724=VALUE(REPORTE!C$22),IF(SUM(DG1725:DG$1993),CONCATENATE(INT(B1724),", "),INT(B1724)),""),IF(C1724=VALUE(REPORTE!C$21),IF(SUM(DG1725:DG$1993),CONCATENATE(INT(B1724),", "),INT(B1724)),""))</f>
        <v>#VALUE!</v>
      </c>
      <c r="DH1724" s="5" t="e">
        <f>CONCATENATE(DG1724,DG1725,DG1726,DG1727,DG1728,DG1729,DG1730,DG1731,DG1732,DG1733,DG1734,DG1735,DG1736,DG1737,DG1738,DG1739,DG1740,DG1741,DG1742,DG1743,DG1744,DG1745,DG1746,DG1747,DG1748,DG1749,DG1750,DG1751,DG1752,DG1753,DG1754,DG1755,DG1756,DG1757,DG1758,DG1759,DG1760,DG1761,DG1762,DG1763,DG1764,DG1765)</f>
        <v>#VALUE!</v>
      </c>
      <c r="DK1724" s="5"/>
      <c r="DL1724" s="5"/>
      <c r="DM1724" s="5"/>
      <c r="DN1724" s="5"/>
    </row>
    <row r="1725" spans="1:118" x14ac:dyDescent="0.25">
      <c r="A1725" s="4" t="str">
        <f t="shared" si="235"/>
        <v/>
      </c>
      <c r="B1725" s="3"/>
      <c r="D1725" s="1"/>
      <c r="H1725" s="5" t="str">
        <f>IF(F1725="","",IFERROR(CONCATENATE("PEUA",VLOOKUP(ESTADO,REPORTE!AV$2:AW$33,2,0),DIDTRITO_FORM,CADER_FORM,IFERROR(INDEX(BS:BS,MATCH(DAY(F1725),BR:BR,0),1),DAY(F1725)),IFERROR(INDEX(BS:BS,MATCH(MONTH(F1725),BR:BR,0),1),MONTH(F1725)),YEAR(F1725),G1725),""))</f>
        <v/>
      </c>
      <c r="L1725" s="4"/>
      <c r="M1725" s="4"/>
      <c r="Q1725" s="5"/>
      <c r="AA1725" s="4"/>
      <c r="AU1725" s="7"/>
      <c r="BM1725" s="7"/>
      <c r="BN1725" s="75" t="str">
        <f t="shared" si="236"/>
        <v/>
      </c>
      <c r="BO1725" s="75" t="str">
        <f t="shared" si="237"/>
        <v/>
      </c>
      <c r="BT1725" s="5"/>
      <c r="BW1725" s="5"/>
      <c r="BX1725" s="5"/>
      <c r="BY1725" s="5"/>
      <c r="BZ1725" s="5"/>
      <c r="CB1725" s="14"/>
      <c r="CC1725" s="25"/>
      <c r="DG1725" s="5" t="e">
        <f>IF(REPORTE!AH$2="si",IF(C1725=VALUE(REPORTE!C$22),IF(SUM(DG1726:DG$1993),CONCATENATE(INT(B1725),", "),INT(B1725)),""),IF(C1725=VALUE(REPORTE!C$21),IF(SUM(DG1726:DG$1993),CONCATENATE(INT(B1725),", "),INT(B1725)),""))</f>
        <v>#VALUE!</v>
      </c>
      <c r="DK1725" s="5"/>
      <c r="DL1725" s="5"/>
      <c r="DM1725" s="5"/>
      <c r="DN1725" s="5"/>
    </row>
    <row r="1726" spans="1:118" x14ac:dyDescent="0.25">
      <c r="A1726" s="4" t="str">
        <f t="shared" si="235"/>
        <v/>
      </c>
      <c r="B1726" s="3"/>
      <c r="D1726" s="1"/>
      <c r="H1726" s="5" t="str">
        <f>IF(F1726="","",IFERROR(CONCATENATE("PEUA",VLOOKUP(ESTADO,REPORTE!AV$2:AW$33,2,0),DIDTRITO_FORM,CADER_FORM,IFERROR(INDEX(BS:BS,MATCH(DAY(F1726),BR:BR,0),1),DAY(F1726)),IFERROR(INDEX(BS:BS,MATCH(MONTH(F1726),BR:BR,0),1),MONTH(F1726)),YEAR(F1726),G1726),""))</f>
        <v/>
      </c>
      <c r="L1726" s="4"/>
      <c r="M1726" s="4"/>
      <c r="Q1726" s="5"/>
      <c r="AA1726" s="4"/>
      <c r="AU1726" s="7"/>
      <c r="BM1726" s="7"/>
      <c r="BN1726" s="75" t="str">
        <f t="shared" si="236"/>
        <v/>
      </c>
      <c r="BO1726" s="75" t="str">
        <f t="shared" si="237"/>
        <v/>
      </c>
      <c r="BT1726" s="5"/>
      <c r="BW1726" s="5"/>
      <c r="BX1726" s="5"/>
      <c r="BY1726" s="5"/>
      <c r="BZ1726" s="5"/>
      <c r="CB1726" s="14"/>
      <c r="CC1726" s="25"/>
      <c r="DG1726" s="5" t="e">
        <f>IF(REPORTE!AH$2="si",IF(C1726=VALUE(REPORTE!C$22),IF(SUM(DG1727:DG$1993),CONCATENATE(INT(B1726),", "),INT(B1726)),""),IF(C1726=VALUE(REPORTE!C$21),IF(SUM(DG1727:DG$1993),CONCATENATE(INT(B1726),", "),INT(B1726)),""))</f>
        <v>#VALUE!</v>
      </c>
      <c r="DK1726" s="5"/>
      <c r="DL1726" s="5"/>
      <c r="DM1726" s="5"/>
      <c r="DN1726" s="5"/>
    </row>
    <row r="1727" spans="1:118" x14ac:dyDescent="0.25">
      <c r="A1727" s="4" t="str">
        <f t="shared" si="235"/>
        <v/>
      </c>
      <c r="B1727" s="3"/>
      <c r="D1727" s="1"/>
      <c r="H1727" s="5" t="str">
        <f>IF(F1727="","",IFERROR(CONCATENATE("PEUA",VLOOKUP(ESTADO,REPORTE!AV$2:AW$33,2,0),DIDTRITO_FORM,CADER_FORM,IFERROR(INDEX(BS:BS,MATCH(DAY(F1727),BR:BR,0),1),DAY(F1727)),IFERROR(INDEX(BS:BS,MATCH(MONTH(F1727),BR:BR,0),1),MONTH(F1727)),YEAR(F1727),G1727),""))</f>
        <v/>
      </c>
      <c r="L1727" s="4"/>
      <c r="M1727" s="4"/>
      <c r="Q1727" s="5"/>
      <c r="AA1727" s="4"/>
      <c r="AU1727" s="7"/>
      <c r="BM1727" s="7"/>
      <c r="BN1727" s="75" t="str">
        <f t="shared" si="236"/>
        <v/>
      </c>
      <c r="BO1727" s="75" t="str">
        <f t="shared" si="237"/>
        <v/>
      </c>
      <c r="BT1727" s="5"/>
      <c r="BW1727" s="5"/>
      <c r="BX1727" s="5"/>
      <c r="BY1727" s="5"/>
      <c r="BZ1727" s="5"/>
      <c r="CB1727" s="14"/>
      <c r="CC1727" s="25"/>
      <c r="DG1727" s="5" t="e">
        <f>IF(REPORTE!AH$2="si",IF(C1727=VALUE(REPORTE!C$22),IF(SUM(DG1728:DG$1993),CONCATENATE(INT(B1727),", "),INT(B1727)),""),IF(C1727=VALUE(REPORTE!C$21),IF(SUM(DG1728:DG$1993),CONCATENATE(INT(B1727),", "),INT(B1727)),""))</f>
        <v>#VALUE!</v>
      </c>
      <c r="DK1727" s="5"/>
      <c r="DL1727" s="5"/>
      <c r="DM1727" s="5"/>
      <c r="DN1727" s="5"/>
    </row>
    <row r="1728" spans="1:118" x14ac:dyDescent="0.25">
      <c r="A1728" s="4" t="str">
        <f t="shared" si="235"/>
        <v/>
      </c>
      <c r="B1728" s="3"/>
      <c r="D1728" s="1"/>
      <c r="H1728" s="5" t="str">
        <f>IF(F1728="","",IFERROR(CONCATENATE("PEUA",VLOOKUP(ESTADO,REPORTE!AV$2:AW$33,2,0),DIDTRITO_FORM,CADER_FORM,IFERROR(INDEX(BS:BS,MATCH(DAY(F1728),BR:BR,0),1),DAY(F1728)),IFERROR(INDEX(BS:BS,MATCH(MONTH(F1728),BR:BR,0),1),MONTH(F1728)),YEAR(F1728),G1728),""))</f>
        <v/>
      </c>
      <c r="L1728" s="4"/>
      <c r="M1728" s="4"/>
      <c r="Q1728" s="5"/>
      <c r="AA1728" s="4"/>
      <c r="AU1728" s="7"/>
      <c r="BM1728" s="7"/>
      <c r="BN1728" s="75" t="str">
        <f t="shared" si="236"/>
        <v/>
      </c>
      <c r="BO1728" s="75" t="str">
        <f t="shared" si="237"/>
        <v/>
      </c>
      <c r="BT1728" s="5"/>
      <c r="BW1728" s="5"/>
      <c r="BX1728" s="5"/>
      <c r="BY1728" s="5"/>
      <c r="BZ1728" s="5"/>
      <c r="CB1728" s="14"/>
      <c r="CC1728" s="25"/>
      <c r="DG1728" s="5" t="e">
        <f>IF(REPORTE!AH$2="si",IF(C1728=VALUE(REPORTE!C$22),IF(SUM(DG1729:DG$1993),CONCATENATE(INT(B1728),", "),INT(B1728)),""),IF(C1728=VALUE(REPORTE!C$21),IF(SUM(DG1729:DG$1993),CONCATENATE(INT(B1728),", "),INT(B1728)),""))</f>
        <v>#VALUE!</v>
      </c>
      <c r="DK1728" s="5"/>
      <c r="DL1728" s="5"/>
      <c r="DM1728" s="5"/>
      <c r="DN1728" s="5"/>
    </row>
    <row r="1729" spans="1:118" x14ac:dyDescent="0.25">
      <c r="A1729" s="4" t="str">
        <f t="shared" si="235"/>
        <v/>
      </c>
      <c r="B1729" s="3"/>
      <c r="D1729" s="1"/>
      <c r="H1729" s="5" t="str">
        <f>IF(F1729="","",IFERROR(CONCATENATE("PEUA",VLOOKUP(ESTADO,REPORTE!AV$2:AW$33,2,0),DIDTRITO_FORM,CADER_FORM,IFERROR(INDEX(BS:BS,MATCH(DAY(F1729),BR:BR,0),1),DAY(F1729)),IFERROR(INDEX(BS:BS,MATCH(MONTH(F1729),BR:BR,0),1),MONTH(F1729)),YEAR(F1729),G1729),""))</f>
        <v/>
      </c>
      <c r="L1729" s="4"/>
      <c r="M1729" s="4"/>
      <c r="Q1729" s="5"/>
      <c r="AA1729" s="4"/>
      <c r="AU1729" s="7"/>
      <c r="BM1729" s="7"/>
      <c r="BN1729" s="75" t="str">
        <f t="shared" si="236"/>
        <v/>
      </c>
      <c r="BO1729" s="75" t="str">
        <f t="shared" si="237"/>
        <v/>
      </c>
      <c r="BT1729" s="5"/>
      <c r="BW1729" s="5"/>
      <c r="BX1729" s="5"/>
      <c r="BY1729" s="5"/>
      <c r="BZ1729" s="5"/>
      <c r="CB1729" s="14"/>
      <c r="CC1729" s="25"/>
      <c r="DG1729" s="5" t="e">
        <f>IF(REPORTE!AH$2="si",IF(C1729=VALUE(REPORTE!C$22),IF(SUM(DG1730:DG$1993),CONCATENATE(INT(B1729),", "),INT(B1729)),""),IF(C1729=VALUE(REPORTE!C$21),IF(SUM(DG1730:DG$1993),CONCATENATE(INT(B1729),", "),INT(B1729)),""))</f>
        <v>#VALUE!</v>
      </c>
      <c r="DK1729" s="5"/>
      <c r="DL1729" s="5"/>
      <c r="DM1729" s="5"/>
      <c r="DN1729" s="5"/>
    </row>
    <row r="1730" spans="1:118" x14ac:dyDescent="0.25">
      <c r="A1730" s="4" t="str">
        <f t="shared" ref="A1730:A1793" si="238">IF(OR(BO1730="",BM1730="",BM1730="VENCIDO"),IF(B1730="","",IF(LEN(B1730)=1,"000"&amp;B1730,IF(LEN(B1730)=2,"00"&amp;B1730,IF(LEN(B1730)=3,"0"&amp;B1730,B1730)))),C1730)</f>
        <v/>
      </c>
      <c r="B1730" s="3"/>
      <c r="D1730" s="1"/>
      <c r="H1730" s="5" t="str">
        <f>IF(F1730="","",IFERROR(CONCATENATE("PEUA",VLOOKUP(ESTADO,REPORTE!AV$2:AW$33,2,0),DIDTRITO_FORM,CADER_FORM,IFERROR(INDEX(BS:BS,MATCH(DAY(F1730),BR:BR,0),1),DAY(F1730)),IFERROR(INDEX(BS:BS,MATCH(MONTH(F1730),BR:BR,0),1),MONTH(F1730)),YEAR(F1730),G1730),""))</f>
        <v/>
      </c>
      <c r="L1730" s="4"/>
      <c r="M1730" s="4"/>
      <c r="Q1730" s="5"/>
      <c r="AA1730" s="4"/>
      <c r="AU1730" s="7"/>
      <c r="BM1730" s="7"/>
      <c r="BN1730" s="75" t="str">
        <f t="shared" ref="BN1730:BN1793" si="239">IFERROR(IF(BD1730=0,"",BD1730/6000),"")</f>
        <v/>
      </c>
      <c r="BO1730" s="75" t="str">
        <f t="shared" ref="BO1730:BO1793" si="240">IFERROR(IF(VALUE(AU1730)&gt;VALUE(APERTURA_VENTANILLA),"OK",""),"")</f>
        <v/>
      </c>
      <c r="BT1730" s="5"/>
      <c r="BW1730" s="5"/>
      <c r="BX1730" s="5"/>
      <c r="BY1730" s="5"/>
      <c r="BZ1730" s="5"/>
      <c r="CB1730" s="14"/>
      <c r="CC1730" s="25"/>
      <c r="DG1730" s="5" t="e">
        <f>IF(REPORTE!AH$2="si",IF(C1730=VALUE(REPORTE!C$22),IF(SUM(DG1731:DG$1993),CONCATENATE(INT(B1730),", "),INT(B1730)),""),IF(C1730=VALUE(REPORTE!C$21),IF(SUM(DG1731:DG$1993),CONCATENATE(INT(B1730),", "),INT(B1730)),""))</f>
        <v>#VALUE!</v>
      </c>
      <c r="DK1730" s="5"/>
      <c r="DL1730" s="5"/>
      <c r="DM1730" s="5"/>
      <c r="DN1730" s="5"/>
    </row>
    <row r="1731" spans="1:118" x14ac:dyDescent="0.25">
      <c r="A1731" s="4" t="str">
        <f t="shared" si="238"/>
        <v/>
      </c>
      <c r="B1731" s="3"/>
      <c r="D1731" s="1"/>
      <c r="H1731" s="5" t="str">
        <f>IF(F1731="","",IFERROR(CONCATENATE("PEUA",VLOOKUP(ESTADO,REPORTE!AV$2:AW$33,2,0),DIDTRITO_FORM,CADER_FORM,IFERROR(INDEX(BS:BS,MATCH(DAY(F1731),BR:BR,0),1),DAY(F1731)),IFERROR(INDEX(BS:BS,MATCH(MONTH(F1731),BR:BR,0),1),MONTH(F1731)),YEAR(F1731),G1731),""))</f>
        <v/>
      </c>
      <c r="L1731" s="4"/>
      <c r="M1731" s="4"/>
      <c r="Q1731" s="5"/>
      <c r="AA1731" s="4"/>
      <c r="AU1731" s="7"/>
      <c r="BM1731" s="7"/>
      <c r="BN1731" s="75" t="str">
        <f t="shared" si="239"/>
        <v/>
      </c>
      <c r="BO1731" s="75" t="str">
        <f t="shared" si="240"/>
        <v/>
      </c>
      <c r="BT1731" s="5"/>
      <c r="BW1731" s="5"/>
      <c r="BX1731" s="5"/>
      <c r="BY1731" s="5"/>
      <c r="BZ1731" s="5"/>
      <c r="CB1731" s="14"/>
      <c r="CC1731" s="25"/>
      <c r="DG1731" s="5" t="e">
        <f>IF(REPORTE!AH$2="si",IF(C1731=VALUE(REPORTE!C$22),IF(SUM(DG1732:DG$1993),CONCATENATE(INT(B1731),", "),INT(B1731)),""),IF(C1731=VALUE(REPORTE!C$21),IF(SUM(DG1732:DG$1993),CONCATENATE(INT(B1731),", "),INT(B1731)),""))</f>
        <v>#VALUE!</v>
      </c>
      <c r="DK1731" s="5"/>
      <c r="DL1731" s="5"/>
      <c r="DM1731" s="5"/>
      <c r="DN1731" s="5"/>
    </row>
    <row r="1732" spans="1:118" x14ac:dyDescent="0.25">
      <c r="A1732" s="4" t="str">
        <f t="shared" si="238"/>
        <v/>
      </c>
      <c r="B1732" s="3"/>
      <c r="D1732" s="1"/>
      <c r="H1732" s="5" t="str">
        <f>IF(F1732="","",IFERROR(CONCATENATE("PEUA",VLOOKUP(ESTADO,REPORTE!AV$2:AW$33,2,0),DIDTRITO_FORM,CADER_FORM,IFERROR(INDEX(BS:BS,MATCH(DAY(F1732),BR:BR,0),1),DAY(F1732)),IFERROR(INDEX(BS:BS,MATCH(MONTH(F1732),BR:BR,0),1),MONTH(F1732)),YEAR(F1732),G1732),""))</f>
        <v/>
      </c>
      <c r="L1732" s="4"/>
      <c r="M1732" s="4"/>
      <c r="Q1732" s="5"/>
      <c r="AA1732" s="4"/>
      <c r="AU1732" s="7"/>
      <c r="BM1732" s="7"/>
      <c r="BN1732" s="75" t="str">
        <f t="shared" si="239"/>
        <v/>
      </c>
      <c r="BO1732" s="75" t="str">
        <f t="shared" si="240"/>
        <v/>
      </c>
      <c r="BT1732" s="5"/>
      <c r="BW1732" s="5"/>
      <c r="BX1732" s="5"/>
      <c r="BY1732" s="5"/>
      <c r="BZ1732" s="5"/>
      <c r="CB1732" s="14"/>
      <c r="CC1732" s="25"/>
      <c r="DG1732" s="5" t="e">
        <f>IF(REPORTE!AH$2="si",IF(C1732=VALUE(REPORTE!C$22),IF(SUM(DG1733:DG$1993),CONCATENATE(INT(B1732),", "),INT(B1732)),""),IF(C1732=VALUE(REPORTE!C$21),IF(SUM(DG1733:DG$1993),CONCATENATE(INT(B1732),", "),INT(B1732)),""))</f>
        <v>#VALUE!</v>
      </c>
      <c r="DK1732" s="5"/>
      <c r="DL1732" s="5"/>
      <c r="DM1732" s="5"/>
      <c r="DN1732" s="5"/>
    </row>
    <row r="1733" spans="1:118" x14ac:dyDescent="0.25">
      <c r="A1733" s="4" t="str">
        <f t="shared" si="238"/>
        <v/>
      </c>
      <c r="B1733" s="3"/>
      <c r="D1733" s="1"/>
      <c r="H1733" s="5" t="str">
        <f>IF(F1733="","",IFERROR(CONCATENATE("PEUA",VLOOKUP(ESTADO,REPORTE!AV$2:AW$33,2,0),DIDTRITO_FORM,CADER_FORM,IFERROR(INDEX(BS:BS,MATCH(DAY(F1733),BR:BR,0),1),DAY(F1733)),IFERROR(INDEX(BS:BS,MATCH(MONTH(F1733),BR:BR,0),1),MONTH(F1733)),YEAR(F1733),G1733),""))</f>
        <v/>
      </c>
      <c r="L1733" s="4"/>
      <c r="M1733" s="4"/>
      <c r="Q1733" s="5"/>
      <c r="AA1733" s="4"/>
      <c r="AU1733" s="7"/>
      <c r="BM1733" s="7"/>
      <c r="BN1733" s="75" t="str">
        <f t="shared" si="239"/>
        <v/>
      </c>
      <c r="BO1733" s="75" t="str">
        <f t="shared" si="240"/>
        <v/>
      </c>
      <c r="BT1733" s="5"/>
      <c r="BW1733" s="5"/>
      <c r="BX1733" s="5"/>
      <c r="BY1733" s="5"/>
      <c r="BZ1733" s="5"/>
      <c r="CB1733" s="14"/>
      <c r="CC1733" s="25"/>
      <c r="DG1733" s="5" t="e">
        <f>IF(REPORTE!AH$2="si",IF(C1733=VALUE(REPORTE!C$22),IF(SUM(DG1734:DG$1993),CONCATENATE(INT(B1733),", "),INT(B1733)),""),IF(C1733=VALUE(REPORTE!C$21),IF(SUM(DG1734:DG$1993),CONCATENATE(INT(B1733),", "),INT(B1733)),""))</f>
        <v>#VALUE!</v>
      </c>
      <c r="DK1733" s="5"/>
      <c r="DL1733" s="5"/>
      <c r="DM1733" s="5"/>
      <c r="DN1733" s="5"/>
    </row>
    <row r="1734" spans="1:118" x14ac:dyDescent="0.25">
      <c r="A1734" s="4" t="str">
        <f t="shared" si="238"/>
        <v/>
      </c>
      <c r="B1734" s="3"/>
      <c r="D1734" s="1"/>
      <c r="H1734" s="5" t="str">
        <f>IF(F1734="","",IFERROR(CONCATENATE("PEUA",VLOOKUP(ESTADO,REPORTE!AV$2:AW$33,2,0),DIDTRITO_FORM,CADER_FORM,IFERROR(INDEX(BS:BS,MATCH(DAY(F1734),BR:BR,0),1),DAY(F1734)),IFERROR(INDEX(BS:BS,MATCH(MONTH(F1734),BR:BR,0),1),MONTH(F1734)),YEAR(F1734),G1734),""))</f>
        <v/>
      </c>
      <c r="L1734" s="4"/>
      <c r="M1734" s="4"/>
      <c r="Q1734" s="5"/>
      <c r="AA1734" s="4"/>
      <c r="AU1734" s="7"/>
      <c r="BM1734" s="7"/>
      <c r="BN1734" s="75" t="str">
        <f t="shared" si="239"/>
        <v/>
      </c>
      <c r="BO1734" s="75" t="str">
        <f t="shared" si="240"/>
        <v/>
      </c>
      <c r="BT1734" s="5"/>
      <c r="BW1734" s="5"/>
      <c r="BX1734" s="5"/>
      <c r="BY1734" s="5"/>
      <c r="BZ1734" s="5"/>
      <c r="CB1734" s="14"/>
      <c r="CC1734" s="25"/>
      <c r="DG1734" s="5" t="e">
        <f>IF(REPORTE!AH$2="si",IF(C1734=VALUE(REPORTE!C$22),IF(SUM(DG1735:DG$1993),CONCATENATE(INT(B1734),", "),INT(B1734)),""),IF(C1734=VALUE(REPORTE!C$21),IF(SUM(DG1735:DG$1993),CONCATENATE(INT(B1734),", "),INT(B1734)),""))</f>
        <v>#VALUE!</v>
      </c>
      <c r="DK1734" s="5"/>
      <c r="DL1734" s="5"/>
      <c r="DM1734" s="5"/>
      <c r="DN1734" s="5"/>
    </row>
    <row r="1735" spans="1:118" x14ac:dyDescent="0.25">
      <c r="A1735" s="4" t="str">
        <f t="shared" si="238"/>
        <v/>
      </c>
      <c r="B1735" s="3"/>
      <c r="D1735" s="1"/>
      <c r="H1735" s="5" t="str">
        <f>IF(F1735="","",IFERROR(CONCATENATE("PEUA",VLOOKUP(ESTADO,REPORTE!AV$2:AW$33,2,0),DIDTRITO_FORM,CADER_FORM,IFERROR(INDEX(BS:BS,MATCH(DAY(F1735),BR:BR,0),1),DAY(F1735)),IFERROR(INDEX(BS:BS,MATCH(MONTH(F1735),BR:BR,0),1),MONTH(F1735)),YEAR(F1735),G1735),""))</f>
        <v/>
      </c>
      <c r="L1735" s="4"/>
      <c r="M1735" s="4"/>
      <c r="Q1735" s="5"/>
      <c r="AA1735" s="4"/>
      <c r="AU1735" s="7"/>
      <c r="BM1735" s="7"/>
      <c r="BN1735" s="75" t="str">
        <f t="shared" si="239"/>
        <v/>
      </c>
      <c r="BO1735" s="75" t="str">
        <f t="shared" si="240"/>
        <v/>
      </c>
      <c r="BT1735" s="5"/>
      <c r="BW1735" s="5"/>
      <c r="BX1735" s="5"/>
      <c r="BY1735" s="5"/>
      <c r="BZ1735" s="5"/>
      <c r="CB1735" s="14"/>
      <c r="CC1735" s="25"/>
      <c r="DG1735" s="5" t="e">
        <f>IF(REPORTE!AH$2="si",IF(C1735=VALUE(REPORTE!C$22),IF(SUM(DG1736:DG$1993),CONCATENATE(INT(B1735),", "),INT(B1735)),""),IF(C1735=VALUE(REPORTE!C$21),IF(SUM(DG1736:DG$1993),CONCATENATE(INT(B1735),", "),INT(B1735)),""))</f>
        <v>#VALUE!</v>
      </c>
      <c r="DK1735" s="5"/>
      <c r="DL1735" s="5"/>
      <c r="DM1735" s="5"/>
      <c r="DN1735" s="5"/>
    </row>
    <row r="1736" spans="1:118" x14ac:dyDescent="0.25">
      <c r="A1736" s="4" t="str">
        <f t="shared" si="238"/>
        <v/>
      </c>
      <c r="B1736" s="3"/>
      <c r="D1736" s="1"/>
      <c r="H1736" s="5" t="str">
        <f>IF(F1736="","",IFERROR(CONCATENATE("PEUA",VLOOKUP(ESTADO,REPORTE!AV$2:AW$33,2,0),DIDTRITO_FORM,CADER_FORM,IFERROR(INDEX(BS:BS,MATCH(DAY(F1736),BR:BR,0),1),DAY(F1736)),IFERROR(INDEX(BS:BS,MATCH(MONTH(F1736),BR:BR,0),1),MONTH(F1736)),YEAR(F1736),G1736),""))</f>
        <v/>
      </c>
      <c r="L1736" s="4"/>
      <c r="M1736" s="4"/>
      <c r="Q1736" s="5"/>
      <c r="AA1736" s="4"/>
      <c r="AU1736" s="7"/>
      <c r="BM1736" s="7"/>
      <c r="BN1736" s="75" t="str">
        <f t="shared" si="239"/>
        <v/>
      </c>
      <c r="BO1736" s="75" t="str">
        <f t="shared" si="240"/>
        <v/>
      </c>
      <c r="BT1736" s="5"/>
      <c r="BW1736" s="5"/>
      <c r="BX1736" s="5"/>
      <c r="BY1736" s="5"/>
      <c r="BZ1736" s="5"/>
      <c r="CB1736" s="14"/>
      <c r="CC1736" s="25"/>
      <c r="DG1736" s="5" t="e">
        <f>IF(REPORTE!AH$2="si",IF(C1736=VALUE(REPORTE!C$22),IF(SUM(DG1737:DG$1993),CONCATENATE(INT(B1736),", "),INT(B1736)),""),IF(C1736=VALUE(REPORTE!C$21),IF(SUM(DG1737:DG$1993),CONCATENATE(INT(B1736),", "),INT(B1736)),""))</f>
        <v>#VALUE!</v>
      </c>
      <c r="DK1736" s="5"/>
      <c r="DL1736" s="5"/>
      <c r="DM1736" s="5"/>
      <c r="DN1736" s="5"/>
    </row>
    <row r="1737" spans="1:118" x14ac:dyDescent="0.25">
      <c r="A1737" s="4" t="str">
        <f t="shared" si="238"/>
        <v/>
      </c>
      <c r="B1737" s="3"/>
      <c r="D1737" s="1"/>
      <c r="H1737" s="5" t="str">
        <f>IF(F1737="","",IFERROR(CONCATENATE("PEUA",VLOOKUP(ESTADO,REPORTE!AV$2:AW$33,2,0),DIDTRITO_FORM,CADER_FORM,IFERROR(INDEX(BS:BS,MATCH(DAY(F1737),BR:BR,0),1),DAY(F1737)),IFERROR(INDEX(BS:BS,MATCH(MONTH(F1737),BR:BR,0),1),MONTH(F1737)),YEAR(F1737),G1737),""))</f>
        <v/>
      </c>
      <c r="L1737" s="4"/>
      <c r="M1737" s="4"/>
      <c r="Q1737" s="5"/>
      <c r="AA1737" s="4"/>
      <c r="AU1737" s="7"/>
      <c r="BM1737" s="7"/>
      <c r="BN1737" s="75" t="str">
        <f t="shared" si="239"/>
        <v/>
      </c>
      <c r="BO1737" s="75" t="str">
        <f t="shared" si="240"/>
        <v/>
      </c>
      <c r="BT1737" s="5"/>
      <c r="BW1737" s="5"/>
      <c r="BX1737" s="5"/>
      <c r="BY1737" s="5"/>
      <c r="BZ1737" s="5"/>
      <c r="CB1737" s="14"/>
      <c r="CC1737" s="25"/>
      <c r="DG1737" s="5" t="e">
        <f>IF(REPORTE!AH$2="si",IF(C1737=VALUE(REPORTE!C$22),IF(SUM(DG1738:DG$1993),CONCATENATE(INT(B1737),", "),INT(B1737)),""),IF(C1737=VALUE(REPORTE!C$21),IF(SUM(DG1738:DG$1993),CONCATENATE(INT(B1737),", "),INT(B1737)),""))</f>
        <v>#VALUE!</v>
      </c>
      <c r="DK1737" s="5"/>
      <c r="DL1737" s="5"/>
      <c r="DM1737" s="5"/>
      <c r="DN1737" s="5"/>
    </row>
    <row r="1738" spans="1:118" x14ac:dyDescent="0.25">
      <c r="A1738" s="4" t="str">
        <f t="shared" si="238"/>
        <v/>
      </c>
      <c r="B1738" s="3"/>
      <c r="D1738" s="1"/>
      <c r="H1738" s="5" t="str">
        <f>IF(F1738="","",IFERROR(CONCATENATE("PEUA",VLOOKUP(ESTADO,REPORTE!AV$2:AW$33,2,0),DIDTRITO_FORM,CADER_FORM,IFERROR(INDEX(BS:BS,MATCH(DAY(F1738),BR:BR,0),1),DAY(F1738)),IFERROR(INDEX(BS:BS,MATCH(MONTH(F1738),BR:BR,0),1),MONTH(F1738)),YEAR(F1738),G1738),""))</f>
        <v/>
      </c>
      <c r="L1738" s="4"/>
      <c r="M1738" s="4"/>
      <c r="Q1738" s="5"/>
      <c r="AA1738" s="4"/>
      <c r="AU1738" s="7"/>
      <c r="BM1738" s="7"/>
      <c r="BN1738" s="75" t="str">
        <f t="shared" si="239"/>
        <v/>
      </c>
      <c r="BO1738" s="75" t="str">
        <f t="shared" si="240"/>
        <v/>
      </c>
      <c r="BT1738" s="5"/>
      <c r="BW1738" s="5"/>
      <c r="BX1738" s="5"/>
      <c r="BY1738" s="5"/>
      <c r="BZ1738" s="5"/>
      <c r="CB1738" s="14"/>
      <c r="CC1738" s="25"/>
      <c r="DG1738" s="5" t="e">
        <f>IF(REPORTE!AH$2="si",IF(C1738=VALUE(REPORTE!C$22),IF(SUM(DG1739:DG$1993),CONCATENATE(INT(B1738),", "),INT(B1738)),""),IF(C1738=VALUE(REPORTE!C$21),IF(SUM(DG1739:DG$1993),CONCATENATE(INT(B1738),", "),INT(B1738)),""))</f>
        <v>#VALUE!</v>
      </c>
      <c r="DK1738" s="5"/>
      <c r="DL1738" s="5"/>
      <c r="DM1738" s="5"/>
      <c r="DN1738" s="5"/>
    </row>
    <row r="1739" spans="1:118" x14ac:dyDescent="0.25">
      <c r="A1739" s="4" t="str">
        <f t="shared" si="238"/>
        <v/>
      </c>
      <c r="B1739" s="3"/>
      <c r="D1739" s="1"/>
      <c r="H1739" s="5" t="str">
        <f>IF(F1739="","",IFERROR(CONCATENATE("PEUA",VLOOKUP(ESTADO,REPORTE!AV$2:AW$33,2,0),DIDTRITO_FORM,CADER_FORM,IFERROR(INDEX(BS:BS,MATCH(DAY(F1739),BR:BR,0),1),DAY(F1739)),IFERROR(INDEX(BS:BS,MATCH(MONTH(F1739),BR:BR,0),1),MONTH(F1739)),YEAR(F1739),G1739),""))</f>
        <v/>
      </c>
      <c r="L1739" s="4"/>
      <c r="M1739" s="4"/>
      <c r="Q1739" s="5"/>
      <c r="AA1739" s="4"/>
      <c r="AU1739" s="7"/>
      <c r="BM1739" s="7"/>
      <c r="BN1739" s="75" t="str">
        <f t="shared" si="239"/>
        <v/>
      </c>
      <c r="BO1739" s="75" t="str">
        <f t="shared" si="240"/>
        <v/>
      </c>
      <c r="BT1739" s="5"/>
      <c r="BW1739" s="5"/>
      <c r="BX1739" s="5"/>
      <c r="BY1739" s="5"/>
      <c r="BZ1739" s="5"/>
      <c r="CB1739" s="14"/>
      <c r="CC1739" s="25"/>
      <c r="DG1739" s="5" t="e">
        <f>IF(REPORTE!AH$2="si",IF(C1739=VALUE(REPORTE!C$22),IF(SUM(DG1740:DG$1993),CONCATENATE(INT(B1739),", "),INT(B1739)),""),IF(C1739=VALUE(REPORTE!C$21),IF(SUM(DG1740:DG$1993),CONCATENATE(INT(B1739),", "),INT(B1739)),""))</f>
        <v>#VALUE!</v>
      </c>
      <c r="DK1739" s="5"/>
      <c r="DL1739" s="5"/>
      <c r="DM1739" s="5"/>
      <c r="DN1739" s="5"/>
    </row>
    <row r="1740" spans="1:118" x14ac:dyDescent="0.25">
      <c r="A1740" s="4" t="str">
        <f t="shared" si="238"/>
        <v/>
      </c>
      <c r="B1740" s="3"/>
      <c r="D1740" s="1"/>
      <c r="H1740" s="5" t="str">
        <f>IF(F1740="","",IFERROR(CONCATENATE("PEUA",VLOOKUP(ESTADO,REPORTE!AV$2:AW$33,2,0),DIDTRITO_FORM,CADER_FORM,IFERROR(INDEX(BS:BS,MATCH(DAY(F1740),BR:BR,0),1),DAY(F1740)),IFERROR(INDEX(BS:BS,MATCH(MONTH(F1740),BR:BR,0),1),MONTH(F1740)),YEAR(F1740),G1740),""))</f>
        <v/>
      </c>
      <c r="L1740" s="4"/>
      <c r="M1740" s="4"/>
      <c r="Q1740" s="5"/>
      <c r="AA1740" s="4"/>
      <c r="AU1740" s="7"/>
      <c r="BM1740" s="7"/>
      <c r="BN1740" s="75" t="str">
        <f t="shared" si="239"/>
        <v/>
      </c>
      <c r="BO1740" s="75" t="str">
        <f t="shared" si="240"/>
        <v/>
      </c>
      <c r="BT1740" s="5"/>
      <c r="BW1740" s="5"/>
      <c r="BX1740" s="5"/>
      <c r="BY1740" s="5"/>
      <c r="BZ1740" s="5"/>
      <c r="CB1740" s="14"/>
      <c r="CC1740" s="25"/>
      <c r="DG1740" s="5" t="e">
        <f>IF(REPORTE!AH$2="si",IF(C1740=VALUE(REPORTE!C$22),IF(SUM(DG1741:DG$1993),CONCATENATE(INT(B1740),", "),INT(B1740)),""),IF(C1740=VALUE(REPORTE!C$21),IF(SUM(DG1741:DG$1993),CONCATENATE(INT(B1740),", "),INT(B1740)),""))</f>
        <v>#VALUE!</v>
      </c>
      <c r="DK1740" s="5"/>
      <c r="DL1740" s="5"/>
      <c r="DM1740" s="5"/>
      <c r="DN1740" s="5"/>
    </row>
    <row r="1741" spans="1:118" x14ac:dyDescent="0.25">
      <c r="A1741" s="4" t="str">
        <f t="shared" si="238"/>
        <v/>
      </c>
      <c r="B1741" s="3"/>
      <c r="D1741" s="1"/>
      <c r="H1741" s="5" t="str">
        <f>IF(F1741="","",IFERROR(CONCATENATE("PEUA",VLOOKUP(ESTADO,REPORTE!AV$2:AW$33,2,0),DIDTRITO_FORM,CADER_FORM,IFERROR(INDEX(BS:BS,MATCH(DAY(F1741),BR:BR,0),1),DAY(F1741)),IFERROR(INDEX(BS:BS,MATCH(MONTH(F1741),BR:BR,0),1),MONTH(F1741)),YEAR(F1741),G1741),""))</f>
        <v/>
      </c>
      <c r="L1741" s="4"/>
      <c r="M1741" s="4"/>
      <c r="Q1741" s="5"/>
      <c r="AA1741" s="4"/>
      <c r="AU1741" s="7"/>
      <c r="BM1741" s="7"/>
      <c r="BN1741" s="75" t="str">
        <f t="shared" si="239"/>
        <v/>
      </c>
      <c r="BO1741" s="75" t="str">
        <f t="shared" si="240"/>
        <v/>
      </c>
      <c r="BT1741" s="5"/>
      <c r="BW1741" s="5"/>
      <c r="BX1741" s="5"/>
      <c r="BY1741" s="5"/>
      <c r="BZ1741" s="5"/>
      <c r="CB1741" s="14"/>
      <c r="CC1741" s="25"/>
      <c r="DG1741" s="5" t="e">
        <f>IF(REPORTE!AH$2="si",IF(C1741=VALUE(REPORTE!C$22),IF(SUM(DG1742:DG$1993),CONCATENATE(INT(B1741),", "),INT(B1741)),""),IF(C1741=VALUE(REPORTE!C$21),IF(SUM(DG1742:DG$1993),CONCATENATE(INT(B1741),", "),INT(B1741)),""))</f>
        <v>#VALUE!</v>
      </c>
      <c r="DK1741" s="5"/>
      <c r="DL1741" s="5"/>
      <c r="DM1741" s="5"/>
      <c r="DN1741" s="5"/>
    </row>
    <row r="1742" spans="1:118" x14ac:dyDescent="0.25">
      <c r="A1742" s="4" t="str">
        <f t="shared" si="238"/>
        <v/>
      </c>
      <c r="B1742" s="3"/>
      <c r="D1742" s="1"/>
      <c r="H1742" s="5" t="str">
        <f>IF(F1742="","",IFERROR(CONCATENATE("PEUA",VLOOKUP(ESTADO,REPORTE!AV$2:AW$33,2,0),DIDTRITO_FORM,CADER_FORM,IFERROR(INDEX(BS:BS,MATCH(DAY(F1742),BR:BR,0),1),DAY(F1742)),IFERROR(INDEX(BS:BS,MATCH(MONTH(F1742),BR:BR,0),1),MONTH(F1742)),YEAR(F1742),G1742),""))</f>
        <v/>
      </c>
      <c r="L1742" s="4"/>
      <c r="M1742" s="4"/>
      <c r="Q1742" s="5"/>
      <c r="AA1742" s="4"/>
      <c r="AU1742" s="7"/>
      <c r="BM1742" s="7"/>
      <c r="BN1742" s="75" t="str">
        <f t="shared" si="239"/>
        <v/>
      </c>
      <c r="BO1742" s="75" t="str">
        <f t="shared" si="240"/>
        <v/>
      </c>
      <c r="BT1742" s="5"/>
      <c r="BW1742" s="5"/>
      <c r="BX1742" s="5"/>
      <c r="BY1742" s="5"/>
      <c r="BZ1742" s="5"/>
      <c r="CB1742" s="14"/>
      <c r="CC1742" s="25"/>
      <c r="DG1742" s="5" t="e">
        <f>IF(REPORTE!AH$2="si",IF(C1742=VALUE(REPORTE!C$22),IF(SUM(DG1743:DG$1993),CONCATENATE(INT(B1742),", "),INT(B1742)),""),IF(C1742=VALUE(REPORTE!C$21),IF(SUM(DG1743:DG$1993),CONCATENATE(INT(B1742),", "),INT(B1742)),""))</f>
        <v>#VALUE!</v>
      </c>
      <c r="DK1742" s="5"/>
      <c r="DL1742" s="5"/>
      <c r="DM1742" s="5"/>
      <c r="DN1742" s="5"/>
    </row>
    <row r="1743" spans="1:118" x14ac:dyDescent="0.25">
      <c r="A1743" s="4" t="str">
        <f t="shared" si="238"/>
        <v/>
      </c>
      <c r="B1743" s="3"/>
      <c r="D1743" s="1"/>
      <c r="H1743" s="5" t="str">
        <f>IF(F1743="","",IFERROR(CONCATENATE("PEUA",VLOOKUP(ESTADO,REPORTE!AV$2:AW$33,2,0),DIDTRITO_FORM,CADER_FORM,IFERROR(INDEX(BS:BS,MATCH(DAY(F1743),BR:BR,0),1),DAY(F1743)),IFERROR(INDEX(BS:BS,MATCH(MONTH(F1743),BR:BR,0),1),MONTH(F1743)),YEAR(F1743),G1743),""))</f>
        <v/>
      </c>
      <c r="L1743" s="4"/>
      <c r="M1743" s="4"/>
      <c r="Q1743" s="5"/>
      <c r="AA1743" s="4"/>
      <c r="AU1743" s="7"/>
      <c r="BM1743" s="7"/>
      <c r="BN1743" s="75" t="str">
        <f t="shared" si="239"/>
        <v/>
      </c>
      <c r="BO1743" s="75" t="str">
        <f t="shared" si="240"/>
        <v/>
      </c>
      <c r="BT1743" s="5"/>
      <c r="BW1743" s="5"/>
      <c r="BX1743" s="5"/>
      <c r="BY1743" s="5"/>
      <c r="BZ1743" s="5"/>
      <c r="CB1743" s="14"/>
      <c r="CC1743" s="25"/>
      <c r="DG1743" s="5" t="e">
        <f>IF(REPORTE!AH$2="si",IF(C1743=VALUE(REPORTE!C$22),IF(SUM(DG1744:DG$1993),CONCATENATE(INT(B1743),", "),INT(B1743)),""),IF(C1743=VALUE(REPORTE!C$21),IF(SUM(DG1744:DG$1993),CONCATENATE(INT(B1743),", "),INT(B1743)),""))</f>
        <v>#VALUE!</v>
      </c>
      <c r="DK1743" s="5"/>
      <c r="DL1743" s="5"/>
      <c r="DM1743" s="5"/>
      <c r="DN1743" s="5"/>
    </row>
    <row r="1744" spans="1:118" x14ac:dyDescent="0.25">
      <c r="A1744" s="4" t="str">
        <f t="shared" si="238"/>
        <v/>
      </c>
      <c r="B1744" s="3"/>
      <c r="D1744" s="1"/>
      <c r="H1744" s="5" t="str">
        <f>IF(F1744="","",IFERROR(CONCATENATE("PEUA",VLOOKUP(ESTADO,REPORTE!AV$2:AW$33,2,0),DIDTRITO_FORM,CADER_FORM,IFERROR(INDEX(BS:BS,MATCH(DAY(F1744),BR:BR,0),1),DAY(F1744)),IFERROR(INDEX(BS:BS,MATCH(MONTH(F1744),BR:BR,0),1),MONTH(F1744)),YEAR(F1744),G1744),""))</f>
        <v/>
      </c>
      <c r="L1744" s="4"/>
      <c r="M1744" s="4"/>
      <c r="Q1744" s="5"/>
      <c r="AA1744" s="4"/>
      <c r="AU1744" s="7"/>
      <c r="BM1744" s="7"/>
      <c r="BN1744" s="75" t="str">
        <f t="shared" si="239"/>
        <v/>
      </c>
      <c r="BO1744" s="75" t="str">
        <f t="shared" si="240"/>
        <v/>
      </c>
      <c r="BT1744" s="5"/>
      <c r="BW1744" s="5"/>
      <c r="BX1744" s="5"/>
      <c r="BY1744" s="5"/>
      <c r="BZ1744" s="5"/>
      <c r="CB1744" s="14"/>
      <c r="CC1744" s="25"/>
      <c r="DG1744" s="5" t="e">
        <f>IF(REPORTE!AH$2="si",IF(C1744=VALUE(REPORTE!C$22),IF(SUM(DG1745:DG$1993),CONCATENATE(INT(B1744),", "),INT(B1744)),""),IF(C1744=VALUE(REPORTE!C$21),IF(SUM(DG1745:DG$1993),CONCATENATE(INT(B1744),", "),INT(B1744)),""))</f>
        <v>#VALUE!</v>
      </c>
      <c r="DK1744" s="5"/>
      <c r="DL1744" s="5"/>
      <c r="DM1744" s="5"/>
      <c r="DN1744" s="5"/>
    </row>
    <row r="1745" spans="1:118" x14ac:dyDescent="0.25">
      <c r="A1745" s="4" t="str">
        <f t="shared" si="238"/>
        <v/>
      </c>
      <c r="B1745" s="3"/>
      <c r="D1745" s="1"/>
      <c r="H1745" s="5" t="str">
        <f>IF(F1745="","",IFERROR(CONCATENATE("PEUA",VLOOKUP(ESTADO,REPORTE!AV$2:AW$33,2,0),DIDTRITO_FORM,CADER_FORM,IFERROR(INDEX(BS:BS,MATCH(DAY(F1745),BR:BR,0),1),DAY(F1745)),IFERROR(INDEX(BS:BS,MATCH(MONTH(F1745),BR:BR,0),1),MONTH(F1745)),YEAR(F1745),G1745),""))</f>
        <v/>
      </c>
      <c r="L1745" s="4"/>
      <c r="M1745" s="4"/>
      <c r="Q1745" s="5"/>
      <c r="AA1745" s="4"/>
      <c r="AU1745" s="7"/>
      <c r="BM1745" s="7"/>
      <c r="BN1745" s="75" t="str">
        <f t="shared" si="239"/>
        <v/>
      </c>
      <c r="BO1745" s="75" t="str">
        <f t="shared" si="240"/>
        <v/>
      </c>
      <c r="BT1745" s="5"/>
      <c r="BW1745" s="5"/>
      <c r="BX1745" s="5"/>
      <c r="BY1745" s="5"/>
      <c r="BZ1745" s="5"/>
      <c r="CB1745" s="14"/>
      <c r="CC1745" s="25"/>
      <c r="DG1745" s="5" t="e">
        <f>IF(REPORTE!AH$2="si",IF(C1745=VALUE(REPORTE!C$22),IF(SUM(DG1746:DG$1993),CONCATENATE(INT(B1745),", "),INT(B1745)),""),IF(C1745=VALUE(REPORTE!C$21),IF(SUM(DG1746:DG$1993),CONCATENATE(INT(B1745),", "),INT(B1745)),""))</f>
        <v>#VALUE!</v>
      </c>
      <c r="DK1745" s="5"/>
      <c r="DL1745" s="5"/>
      <c r="DM1745" s="5"/>
      <c r="DN1745" s="5"/>
    </row>
    <row r="1746" spans="1:118" x14ac:dyDescent="0.25">
      <c r="A1746" s="4" t="str">
        <f t="shared" si="238"/>
        <v/>
      </c>
      <c r="B1746" s="3"/>
      <c r="D1746" s="1"/>
      <c r="H1746" s="5" t="str">
        <f>IF(F1746="","",IFERROR(CONCATENATE("PEUA",VLOOKUP(ESTADO,REPORTE!AV$2:AW$33,2,0),DIDTRITO_FORM,CADER_FORM,IFERROR(INDEX(BS:BS,MATCH(DAY(F1746),BR:BR,0),1),DAY(F1746)),IFERROR(INDEX(BS:BS,MATCH(MONTH(F1746),BR:BR,0),1),MONTH(F1746)),YEAR(F1746),G1746),""))</f>
        <v/>
      </c>
      <c r="L1746" s="4"/>
      <c r="M1746" s="4"/>
      <c r="Q1746" s="5"/>
      <c r="AA1746" s="4"/>
      <c r="AU1746" s="7"/>
      <c r="BM1746" s="7"/>
      <c r="BN1746" s="75" t="str">
        <f t="shared" si="239"/>
        <v/>
      </c>
      <c r="BO1746" s="75" t="str">
        <f t="shared" si="240"/>
        <v/>
      </c>
      <c r="BT1746" s="5"/>
      <c r="BW1746" s="5"/>
      <c r="BX1746" s="5"/>
      <c r="BY1746" s="5"/>
      <c r="BZ1746" s="5"/>
      <c r="CB1746" s="14"/>
      <c r="CC1746" s="25"/>
      <c r="DG1746" s="5" t="e">
        <f>IF(REPORTE!AH$2="si",IF(C1746=VALUE(REPORTE!C$22),IF(SUM(DG1747:DG$1993),CONCATENATE(INT(B1746),", "),INT(B1746)),""),IF(C1746=VALUE(REPORTE!C$21),IF(SUM(DG1747:DG$1993),CONCATENATE(INT(B1746),", "),INT(B1746)),""))</f>
        <v>#VALUE!</v>
      </c>
      <c r="DK1746" s="5"/>
      <c r="DL1746" s="5"/>
      <c r="DM1746" s="5"/>
      <c r="DN1746" s="5"/>
    </row>
    <row r="1747" spans="1:118" x14ac:dyDescent="0.25">
      <c r="A1747" s="4" t="str">
        <f t="shared" si="238"/>
        <v/>
      </c>
      <c r="B1747" s="3"/>
      <c r="D1747" s="1"/>
      <c r="H1747" s="5" t="str">
        <f>IF(F1747="","",IFERROR(CONCATENATE("PEUA",VLOOKUP(ESTADO,REPORTE!AV$2:AW$33,2,0),DIDTRITO_FORM,CADER_FORM,IFERROR(INDEX(BS:BS,MATCH(DAY(F1747),BR:BR,0),1),DAY(F1747)),IFERROR(INDEX(BS:BS,MATCH(MONTH(F1747),BR:BR,0),1),MONTH(F1747)),YEAR(F1747),G1747),""))</f>
        <v/>
      </c>
      <c r="L1747" s="4"/>
      <c r="M1747" s="4"/>
      <c r="Q1747" s="5"/>
      <c r="AA1747" s="4"/>
      <c r="AU1747" s="7"/>
      <c r="BM1747" s="7"/>
      <c r="BN1747" s="75" t="str">
        <f t="shared" si="239"/>
        <v/>
      </c>
      <c r="BO1747" s="75" t="str">
        <f t="shared" si="240"/>
        <v/>
      </c>
      <c r="BT1747" s="5"/>
      <c r="BW1747" s="5"/>
      <c r="BX1747" s="5"/>
      <c r="BY1747" s="5"/>
      <c r="BZ1747" s="5"/>
      <c r="CB1747" s="14"/>
      <c r="CC1747" s="25"/>
      <c r="DG1747" s="5" t="e">
        <f>IF(REPORTE!AH$2="si",IF(C1747=VALUE(REPORTE!C$22),IF(SUM(DG1748:DG$1993),CONCATENATE(INT(B1747),", "),INT(B1747)),""),IF(C1747=VALUE(REPORTE!C$21),IF(SUM(DG1748:DG$1993),CONCATENATE(INT(B1747),", "),INT(B1747)),""))</f>
        <v>#VALUE!</v>
      </c>
      <c r="DK1747" s="5"/>
      <c r="DL1747" s="5"/>
      <c r="DM1747" s="5"/>
      <c r="DN1747" s="5"/>
    </row>
    <row r="1748" spans="1:118" x14ac:dyDescent="0.25">
      <c r="A1748" s="4" t="str">
        <f t="shared" si="238"/>
        <v/>
      </c>
      <c r="B1748" s="3"/>
      <c r="D1748" s="1"/>
      <c r="H1748" s="5" t="str">
        <f>IF(F1748="","",IFERROR(CONCATENATE("PEUA",VLOOKUP(ESTADO,REPORTE!AV$2:AW$33,2,0),DIDTRITO_FORM,CADER_FORM,IFERROR(INDEX(BS:BS,MATCH(DAY(F1748),BR:BR,0),1),DAY(F1748)),IFERROR(INDEX(BS:BS,MATCH(MONTH(F1748),BR:BR,0),1),MONTH(F1748)),YEAR(F1748),G1748),""))</f>
        <v/>
      </c>
      <c r="L1748" s="4"/>
      <c r="M1748" s="4"/>
      <c r="Q1748" s="5"/>
      <c r="AA1748" s="4"/>
      <c r="AU1748" s="7"/>
      <c r="BM1748" s="7"/>
      <c r="BN1748" s="75" t="str">
        <f t="shared" si="239"/>
        <v/>
      </c>
      <c r="BO1748" s="75" t="str">
        <f t="shared" si="240"/>
        <v/>
      </c>
      <c r="BT1748" s="5"/>
      <c r="BW1748" s="5"/>
      <c r="BX1748" s="5"/>
      <c r="BY1748" s="5"/>
      <c r="BZ1748" s="5"/>
      <c r="CB1748" s="14"/>
      <c r="CC1748" s="25"/>
      <c r="DG1748" s="5" t="e">
        <f>IF(REPORTE!AH$2="si",IF(C1748=VALUE(REPORTE!C$22),IF(SUM(DG1749:DG$1993),CONCATENATE(INT(B1748),", "),INT(B1748)),""),IF(C1748=VALUE(REPORTE!C$21),IF(SUM(DG1749:DG$1993),CONCATENATE(INT(B1748),", "),INT(B1748)),""))</f>
        <v>#VALUE!</v>
      </c>
      <c r="DK1748" s="5"/>
      <c r="DL1748" s="5"/>
      <c r="DM1748" s="5"/>
      <c r="DN1748" s="5"/>
    </row>
    <row r="1749" spans="1:118" x14ac:dyDescent="0.25">
      <c r="A1749" s="4" t="str">
        <f t="shared" si="238"/>
        <v/>
      </c>
      <c r="B1749" s="3"/>
      <c r="D1749" s="1"/>
      <c r="H1749" s="5" t="str">
        <f>IF(F1749="","",IFERROR(CONCATENATE("PEUA",VLOOKUP(ESTADO,REPORTE!AV$2:AW$33,2,0),DIDTRITO_FORM,CADER_FORM,IFERROR(INDEX(BS:BS,MATCH(DAY(F1749),BR:BR,0),1),DAY(F1749)),IFERROR(INDEX(BS:BS,MATCH(MONTH(F1749),BR:BR,0),1),MONTH(F1749)),YEAR(F1749),G1749),""))</f>
        <v/>
      </c>
      <c r="L1749" s="4"/>
      <c r="M1749" s="4"/>
      <c r="Q1749" s="5"/>
      <c r="AA1749" s="4"/>
      <c r="AU1749" s="7"/>
      <c r="BM1749" s="7"/>
      <c r="BN1749" s="75" t="str">
        <f t="shared" si="239"/>
        <v/>
      </c>
      <c r="BO1749" s="75" t="str">
        <f t="shared" si="240"/>
        <v/>
      </c>
      <c r="BT1749" s="5"/>
      <c r="BW1749" s="5"/>
      <c r="BX1749" s="5"/>
      <c r="BY1749" s="5"/>
      <c r="BZ1749" s="5"/>
      <c r="CB1749" s="14"/>
      <c r="CC1749" s="25"/>
      <c r="DG1749" s="5" t="e">
        <f>IF(REPORTE!AH$2="si",IF(C1749=VALUE(REPORTE!C$22),IF(SUM(DG1750:DG$1993),CONCATENATE(INT(B1749),", "),INT(B1749)),""),IF(C1749=VALUE(REPORTE!C$21),IF(SUM(DG1750:DG$1993),CONCATENATE(INT(B1749),", "),INT(B1749)),""))</f>
        <v>#VALUE!</v>
      </c>
      <c r="DK1749" s="5"/>
      <c r="DL1749" s="5"/>
      <c r="DM1749" s="5"/>
      <c r="DN1749" s="5"/>
    </row>
    <row r="1750" spans="1:118" x14ac:dyDescent="0.25">
      <c r="A1750" s="4" t="str">
        <f t="shared" si="238"/>
        <v/>
      </c>
      <c r="B1750" s="3"/>
      <c r="D1750" s="1"/>
      <c r="H1750" s="5" t="str">
        <f>IF(F1750="","",IFERROR(CONCATENATE("PEUA",VLOOKUP(ESTADO,REPORTE!AV$2:AW$33,2,0),DIDTRITO_FORM,CADER_FORM,IFERROR(INDEX(BS:BS,MATCH(DAY(F1750),BR:BR,0),1),DAY(F1750)),IFERROR(INDEX(BS:BS,MATCH(MONTH(F1750),BR:BR,0),1),MONTH(F1750)),YEAR(F1750),G1750),""))</f>
        <v/>
      </c>
      <c r="L1750" s="4"/>
      <c r="M1750" s="4"/>
      <c r="Q1750" s="5"/>
      <c r="AA1750" s="4"/>
      <c r="AU1750" s="7"/>
      <c r="BM1750" s="7"/>
      <c r="BN1750" s="75" t="str">
        <f t="shared" si="239"/>
        <v/>
      </c>
      <c r="BO1750" s="75" t="str">
        <f t="shared" si="240"/>
        <v/>
      </c>
      <c r="BT1750" s="5"/>
      <c r="BW1750" s="5"/>
      <c r="BX1750" s="5"/>
      <c r="BY1750" s="5"/>
      <c r="BZ1750" s="5"/>
      <c r="CB1750" s="14"/>
      <c r="CC1750" s="25"/>
      <c r="DG1750" s="5" t="e">
        <f>IF(REPORTE!AH$2="si",IF(C1750=VALUE(REPORTE!C$22),IF(SUM(DG1751:DG$1993),CONCATENATE(INT(B1750),", "),INT(B1750)),""),IF(C1750=VALUE(REPORTE!C$21),IF(SUM(DG1751:DG$1993),CONCATENATE(INT(B1750),", "),INT(B1750)),""))</f>
        <v>#VALUE!</v>
      </c>
      <c r="DK1750" s="5"/>
      <c r="DL1750" s="5"/>
      <c r="DM1750" s="5"/>
      <c r="DN1750" s="5"/>
    </row>
    <row r="1751" spans="1:118" x14ac:dyDescent="0.25">
      <c r="A1751" s="4" t="str">
        <f t="shared" si="238"/>
        <v/>
      </c>
      <c r="B1751" s="3"/>
      <c r="D1751" s="1"/>
      <c r="H1751" s="5" t="str">
        <f>IF(F1751="","",IFERROR(CONCATENATE("PEUA",VLOOKUP(ESTADO,REPORTE!AV$2:AW$33,2,0),DIDTRITO_FORM,CADER_FORM,IFERROR(INDEX(BS:BS,MATCH(DAY(F1751),BR:BR,0),1),DAY(F1751)),IFERROR(INDEX(BS:BS,MATCH(MONTH(F1751),BR:BR,0),1),MONTH(F1751)),YEAR(F1751),G1751),""))</f>
        <v/>
      </c>
      <c r="L1751" s="4"/>
      <c r="M1751" s="4"/>
      <c r="Q1751" s="5"/>
      <c r="AA1751" s="4"/>
      <c r="AU1751" s="7"/>
      <c r="BM1751" s="7"/>
      <c r="BN1751" s="75" t="str">
        <f t="shared" si="239"/>
        <v/>
      </c>
      <c r="BO1751" s="75" t="str">
        <f t="shared" si="240"/>
        <v/>
      </c>
      <c r="BT1751" s="5"/>
      <c r="BW1751" s="5"/>
      <c r="BX1751" s="5"/>
      <c r="BY1751" s="5"/>
      <c r="BZ1751" s="5"/>
      <c r="CB1751" s="14"/>
      <c r="CC1751" s="25"/>
      <c r="DG1751" s="5" t="e">
        <f>IF(REPORTE!AH$2="si",IF(C1751=VALUE(REPORTE!C$22),IF(SUM(DG1752:DG$1993),CONCATENATE(INT(B1751),", "),INT(B1751)),""),IF(C1751=VALUE(REPORTE!C$21),IF(SUM(DG1752:DG$1993),CONCATENATE(INT(B1751),", "),INT(B1751)),""))</f>
        <v>#VALUE!</v>
      </c>
      <c r="DK1751" s="5"/>
      <c r="DL1751" s="5"/>
      <c r="DM1751" s="5"/>
      <c r="DN1751" s="5"/>
    </row>
    <row r="1752" spans="1:118" x14ac:dyDescent="0.25">
      <c r="A1752" s="4" t="str">
        <f t="shared" si="238"/>
        <v/>
      </c>
      <c r="B1752" s="3"/>
      <c r="D1752" s="1"/>
      <c r="H1752" s="5" t="str">
        <f>IF(F1752="","",IFERROR(CONCATENATE("PEUA",VLOOKUP(ESTADO,REPORTE!AV$2:AW$33,2,0),DIDTRITO_FORM,CADER_FORM,IFERROR(INDEX(BS:BS,MATCH(DAY(F1752),BR:BR,0),1),DAY(F1752)),IFERROR(INDEX(BS:BS,MATCH(MONTH(F1752),BR:BR,0),1),MONTH(F1752)),YEAR(F1752),G1752),""))</f>
        <v/>
      </c>
      <c r="L1752" s="4"/>
      <c r="M1752" s="4"/>
      <c r="Q1752" s="5"/>
      <c r="AA1752" s="4"/>
      <c r="AU1752" s="7"/>
      <c r="BM1752" s="7"/>
      <c r="BN1752" s="75" t="str">
        <f t="shared" si="239"/>
        <v/>
      </c>
      <c r="BO1752" s="75" t="str">
        <f t="shared" si="240"/>
        <v/>
      </c>
      <c r="BT1752" s="5"/>
      <c r="BW1752" s="5"/>
      <c r="BX1752" s="5"/>
      <c r="BY1752" s="5"/>
      <c r="BZ1752" s="5"/>
      <c r="CB1752" s="14"/>
      <c r="CC1752" s="25"/>
      <c r="DG1752" s="5" t="e">
        <f>IF(REPORTE!AH$2="si",IF(C1752=VALUE(REPORTE!C$22),IF(SUM(DG1753:DG$1993),CONCATENATE(INT(B1752),", "),INT(B1752)),""),IF(C1752=VALUE(REPORTE!C$21),IF(SUM(DG1753:DG$1993),CONCATENATE(INT(B1752),", "),INT(B1752)),""))</f>
        <v>#VALUE!</v>
      </c>
      <c r="DK1752" s="5"/>
      <c r="DL1752" s="5"/>
      <c r="DM1752" s="5"/>
      <c r="DN1752" s="5"/>
    </row>
    <row r="1753" spans="1:118" x14ac:dyDescent="0.25">
      <c r="A1753" s="4" t="str">
        <f t="shared" si="238"/>
        <v/>
      </c>
      <c r="B1753" s="3"/>
      <c r="D1753" s="1"/>
      <c r="H1753" s="5" t="str">
        <f>IF(F1753="","",IFERROR(CONCATENATE("PEUA",VLOOKUP(ESTADO,REPORTE!AV$2:AW$33,2,0),DIDTRITO_FORM,CADER_FORM,IFERROR(INDEX(BS:BS,MATCH(DAY(F1753),BR:BR,0),1),DAY(F1753)),IFERROR(INDEX(BS:BS,MATCH(MONTH(F1753),BR:BR,0),1),MONTH(F1753)),YEAR(F1753),G1753),""))</f>
        <v/>
      </c>
      <c r="L1753" s="4"/>
      <c r="M1753" s="4"/>
      <c r="Q1753" s="5"/>
      <c r="AA1753" s="4"/>
      <c r="AU1753" s="7"/>
      <c r="BM1753" s="7"/>
      <c r="BN1753" s="75" t="str">
        <f t="shared" si="239"/>
        <v/>
      </c>
      <c r="BO1753" s="75" t="str">
        <f t="shared" si="240"/>
        <v/>
      </c>
      <c r="BT1753" s="5"/>
      <c r="BW1753" s="5"/>
      <c r="BX1753" s="5"/>
      <c r="BY1753" s="5"/>
      <c r="BZ1753" s="5"/>
      <c r="CB1753" s="14"/>
      <c r="CC1753" s="25"/>
      <c r="DG1753" s="5" t="e">
        <f>IF(REPORTE!AH$2="si",IF(C1753=VALUE(REPORTE!C$22),IF(SUM(DG1754:DG$1993),CONCATENATE(INT(B1753),", "),INT(B1753)),""),IF(C1753=VALUE(REPORTE!C$21),IF(SUM(DG1754:DG$1993),CONCATENATE(INT(B1753),", "),INT(B1753)),""))</f>
        <v>#VALUE!</v>
      </c>
      <c r="DK1753" s="5"/>
      <c r="DL1753" s="5"/>
      <c r="DM1753" s="5"/>
      <c r="DN1753" s="5"/>
    </row>
    <row r="1754" spans="1:118" x14ac:dyDescent="0.25">
      <c r="A1754" s="4" t="str">
        <f t="shared" si="238"/>
        <v/>
      </c>
      <c r="B1754" s="3"/>
      <c r="D1754" s="1"/>
      <c r="H1754" s="5" t="str">
        <f>IF(F1754="","",IFERROR(CONCATENATE("PEUA",VLOOKUP(ESTADO,REPORTE!AV$2:AW$33,2,0),DIDTRITO_FORM,CADER_FORM,IFERROR(INDEX(BS:BS,MATCH(DAY(F1754),BR:BR,0),1),DAY(F1754)),IFERROR(INDEX(BS:BS,MATCH(MONTH(F1754),BR:BR,0),1),MONTH(F1754)),YEAR(F1754),G1754),""))</f>
        <v/>
      </c>
      <c r="L1754" s="4"/>
      <c r="M1754" s="4"/>
      <c r="Q1754" s="5"/>
      <c r="AA1754" s="4"/>
      <c r="AU1754" s="7"/>
      <c r="BM1754" s="7"/>
      <c r="BN1754" s="75" t="str">
        <f t="shared" si="239"/>
        <v/>
      </c>
      <c r="BO1754" s="75" t="str">
        <f t="shared" si="240"/>
        <v/>
      </c>
      <c r="BT1754" s="5"/>
      <c r="BW1754" s="5"/>
      <c r="BX1754" s="5"/>
      <c r="BY1754" s="5"/>
      <c r="BZ1754" s="5"/>
      <c r="CB1754" s="14"/>
      <c r="CC1754" s="25"/>
      <c r="DG1754" s="5" t="e">
        <f>IF(REPORTE!AH$2="si",IF(C1754=VALUE(REPORTE!C$22),IF(SUM(DG1755:DG$1993),CONCATENATE(INT(B1754),", "),INT(B1754)),""),IF(C1754=VALUE(REPORTE!C$21),IF(SUM(DG1755:DG$1993),CONCATENATE(INT(B1754),", "),INT(B1754)),""))</f>
        <v>#VALUE!</v>
      </c>
      <c r="DK1754" s="5"/>
      <c r="DL1754" s="5"/>
      <c r="DM1754" s="5"/>
      <c r="DN1754" s="5"/>
    </row>
    <row r="1755" spans="1:118" x14ac:dyDescent="0.25">
      <c r="A1755" s="4" t="str">
        <f t="shared" si="238"/>
        <v/>
      </c>
      <c r="B1755" s="3"/>
      <c r="D1755" s="1"/>
      <c r="H1755" s="5" t="str">
        <f>IF(F1755="","",IFERROR(CONCATENATE("PEUA",VLOOKUP(ESTADO,REPORTE!AV$2:AW$33,2,0),DIDTRITO_FORM,CADER_FORM,IFERROR(INDEX(BS:BS,MATCH(DAY(F1755),BR:BR,0),1),DAY(F1755)),IFERROR(INDEX(BS:BS,MATCH(MONTH(F1755),BR:BR,0),1),MONTH(F1755)),YEAR(F1755),G1755),""))</f>
        <v/>
      </c>
      <c r="L1755" s="4"/>
      <c r="M1755" s="4"/>
      <c r="Q1755" s="5"/>
      <c r="AA1755" s="4"/>
      <c r="AU1755" s="7"/>
      <c r="BM1755" s="7"/>
      <c r="BN1755" s="75" t="str">
        <f t="shared" si="239"/>
        <v/>
      </c>
      <c r="BO1755" s="75" t="str">
        <f t="shared" si="240"/>
        <v/>
      </c>
      <c r="BT1755" s="5"/>
      <c r="BW1755" s="5"/>
      <c r="BX1755" s="5"/>
      <c r="BY1755" s="5"/>
      <c r="BZ1755" s="5"/>
      <c r="CB1755" s="14"/>
      <c r="CC1755" s="25"/>
      <c r="DG1755" s="5" t="e">
        <f>IF(REPORTE!AH$2="si",IF(C1755=VALUE(REPORTE!C$22),IF(SUM(DG1756:DG$1993),CONCATENATE(INT(B1755),", "),INT(B1755)),""),IF(C1755=VALUE(REPORTE!C$21),IF(SUM(DG1756:DG$1993),CONCATENATE(INT(B1755),", "),INT(B1755)),""))</f>
        <v>#VALUE!</v>
      </c>
      <c r="DK1755" s="5"/>
      <c r="DL1755" s="5"/>
      <c r="DM1755" s="5"/>
      <c r="DN1755" s="5"/>
    </row>
    <row r="1756" spans="1:118" x14ac:dyDescent="0.25">
      <c r="A1756" s="4" t="str">
        <f t="shared" si="238"/>
        <v/>
      </c>
      <c r="B1756" s="3"/>
      <c r="D1756" s="1"/>
      <c r="H1756" s="5" t="str">
        <f>IF(F1756="","",IFERROR(CONCATENATE("PEUA",VLOOKUP(ESTADO,REPORTE!AV$2:AW$33,2,0),DIDTRITO_FORM,CADER_FORM,IFERROR(INDEX(BS:BS,MATCH(DAY(F1756),BR:BR,0),1),DAY(F1756)),IFERROR(INDEX(BS:BS,MATCH(MONTH(F1756),BR:BR,0),1),MONTH(F1756)),YEAR(F1756),G1756),""))</f>
        <v/>
      </c>
      <c r="L1756" s="4"/>
      <c r="M1756" s="4"/>
      <c r="Q1756" s="5"/>
      <c r="AA1756" s="4"/>
      <c r="AU1756" s="7"/>
      <c r="BM1756" s="7"/>
      <c r="BN1756" s="75" t="str">
        <f t="shared" si="239"/>
        <v/>
      </c>
      <c r="BO1756" s="75" t="str">
        <f t="shared" si="240"/>
        <v/>
      </c>
      <c r="BT1756" s="5"/>
      <c r="BW1756" s="5"/>
      <c r="BX1756" s="5"/>
      <c r="BY1756" s="5"/>
      <c r="BZ1756" s="5"/>
      <c r="CB1756" s="14"/>
      <c r="CC1756" s="25"/>
      <c r="DG1756" s="5" t="e">
        <f>IF(REPORTE!AH$2="si",IF(C1756=VALUE(REPORTE!C$22),IF(SUM(DG1757:DG$1993),CONCATENATE(INT(B1756),", "),INT(B1756)),""),IF(C1756=VALUE(REPORTE!C$21),IF(SUM(DG1757:DG$1993),CONCATENATE(INT(B1756),", "),INT(B1756)),""))</f>
        <v>#VALUE!</v>
      </c>
      <c r="DK1756" s="5"/>
      <c r="DL1756" s="5"/>
      <c r="DM1756" s="5"/>
      <c r="DN1756" s="5"/>
    </row>
    <row r="1757" spans="1:118" x14ac:dyDescent="0.25">
      <c r="A1757" s="4" t="str">
        <f t="shared" si="238"/>
        <v/>
      </c>
      <c r="B1757" s="3"/>
      <c r="D1757" s="1"/>
      <c r="H1757" s="5" t="str">
        <f>IF(F1757="","",IFERROR(CONCATENATE("PEUA",VLOOKUP(ESTADO,REPORTE!AV$2:AW$33,2,0),DIDTRITO_FORM,CADER_FORM,IFERROR(INDEX(BS:BS,MATCH(DAY(F1757),BR:BR,0),1),DAY(F1757)),IFERROR(INDEX(BS:BS,MATCH(MONTH(F1757),BR:BR,0),1),MONTH(F1757)),YEAR(F1757),G1757),""))</f>
        <v/>
      </c>
      <c r="L1757" s="4"/>
      <c r="M1757" s="4"/>
      <c r="Q1757" s="5"/>
      <c r="AA1757" s="4"/>
      <c r="AU1757" s="7"/>
      <c r="BM1757" s="7"/>
      <c r="BN1757" s="75" t="str">
        <f t="shared" si="239"/>
        <v/>
      </c>
      <c r="BO1757" s="75" t="str">
        <f t="shared" si="240"/>
        <v/>
      </c>
      <c r="BT1757" s="5"/>
      <c r="BW1757" s="5"/>
      <c r="BX1757" s="5"/>
      <c r="BY1757" s="5"/>
      <c r="BZ1757" s="5"/>
      <c r="CB1757" s="14"/>
      <c r="CC1757" s="25"/>
      <c r="DG1757" s="5" t="e">
        <f>IF(REPORTE!AH$2="si",IF(C1757=VALUE(REPORTE!C$22),IF(SUM(DG1758:DG$1993),CONCATENATE(INT(B1757),", "),INT(B1757)),""),IF(C1757=VALUE(REPORTE!C$21),IF(SUM(DG1758:DG$1993),CONCATENATE(INT(B1757),", "),INT(B1757)),""))</f>
        <v>#VALUE!</v>
      </c>
      <c r="DK1757" s="5"/>
      <c r="DL1757" s="5"/>
      <c r="DM1757" s="5"/>
      <c r="DN1757" s="5"/>
    </row>
    <row r="1758" spans="1:118" x14ac:dyDescent="0.25">
      <c r="A1758" s="4" t="str">
        <f t="shared" si="238"/>
        <v/>
      </c>
      <c r="B1758" s="3"/>
      <c r="D1758" s="1"/>
      <c r="H1758" s="5" t="str">
        <f>IF(F1758="","",IFERROR(CONCATENATE("PEUA",VLOOKUP(ESTADO,REPORTE!AV$2:AW$33,2,0),DIDTRITO_FORM,CADER_FORM,IFERROR(INDEX(BS:BS,MATCH(DAY(F1758),BR:BR,0),1),DAY(F1758)),IFERROR(INDEX(BS:BS,MATCH(MONTH(F1758),BR:BR,0),1),MONTH(F1758)),YEAR(F1758),G1758),""))</f>
        <v/>
      </c>
      <c r="L1758" s="4"/>
      <c r="M1758" s="4"/>
      <c r="Q1758" s="5"/>
      <c r="AA1758" s="4"/>
      <c r="AU1758" s="7"/>
      <c r="BM1758" s="7"/>
      <c r="BN1758" s="75" t="str">
        <f t="shared" si="239"/>
        <v/>
      </c>
      <c r="BO1758" s="75" t="str">
        <f t="shared" si="240"/>
        <v/>
      </c>
      <c r="BT1758" s="5"/>
      <c r="BW1758" s="5"/>
      <c r="BX1758" s="5"/>
      <c r="BY1758" s="5"/>
      <c r="BZ1758" s="5"/>
      <c r="CB1758" s="14"/>
      <c r="CC1758" s="25"/>
      <c r="DG1758" s="5" t="e">
        <f>IF(REPORTE!AH$2="si",IF(C1758=VALUE(REPORTE!C$22),IF(SUM(DG1759:DG$1993),CONCATENATE(INT(B1758),", "),INT(B1758)),""),IF(C1758=VALUE(REPORTE!C$21),IF(SUM(DG1759:DG$1993),CONCATENATE(INT(B1758),", "),INT(B1758)),""))</f>
        <v>#VALUE!</v>
      </c>
      <c r="DK1758" s="5"/>
      <c r="DL1758" s="5"/>
      <c r="DM1758" s="5"/>
      <c r="DN1758" s="5"/>
    </row>
    <row r="1759" spans="1:118" x14ac:dyDescent="0.25">
      <c r="A1759" s="4" t="str">
        <f t="shared" si="238"/>
        <v/>
      </c>
      <c r="B1759" s="3"/>
      <c r="D1759" s="1"/>
      <c r="H1759" s="5" t="str">
        <f>IF(F1759="","",IFERROR(CONCATENATE("PEUA",VLOOKUP(ESTADO,REPORTE!AV$2:AW$33,2,0),DIDTRITO_FORM,CADER_FORM,IFERROR(INDEX(BS:BS,MATCH(DAY(F1759),BR:BR,0),1),DAY(F1759)),IFERROR(INDEX(BS:BS,MATCH(MONTH(F1759),BR:BR,0),1),MONTH(F1759)),YEAR(F1759),G1759),""))</f>
        <v/>
      </c>
      <c r="L1759" s="4"/>
      <c r="M1759" s="4"/>
      <c r="Q1759" s="5"/>
      <c r="AA1759" s="4"/>
      <c r="AU1759" s="7"/>
      <c r="BM1759" s="7"/>
      <c r="BN1759" s="75" t="str">
        <f t="shared" si="239"/>
        <v/>
      </c>
      <c r="BO1759" s="75" t="str">
        <f t="shared" si="240"/>
        <v/>
      </c>
      <c r="BT1759" s="5"/>
      <c r="BW1759" s="5"/>
      <c r="BX1759" s="5"/>
      <c r="BY1759" s="5"/>
      <c r="BZ1759" s="5"/>
      <c r="CB1759" s="14"/>
      <c r="CC1759" s="25"/>
      <c r="DG1759" s="5" t="e">
        <f>IF(REPORTE!AH$2="si",IF(C1759=VALUE(REPORTE!C$22),IF(SUM(DG1760:DG$1993),CONCATENATE(INT(B1759),", "),INT(B1759)),""),IF(C1759=VALUE(REPORTE!C$21),IF(SUM(DG1760:DG$1993),CONCATENATE(INT(B1759),", "),INT(B1759)),""))</f>
        <v>#VALUE!</v>
      </c>
      <c r="DK1759" s="5"/>
      <c r="DL1759" s="5"/>
      <c r="DM1759" s="5"/>
      <c r="DN1759" s="5"/>
    </row>
    <row r="1760" spans="1:118" x14ac:dyDescent="0.25">
      <c r="A1760" s="4" t="str">
        <f t="shared" si="238"/>
        <v/>
      </c>
      <c r="B1760" s="3"/>
      <c r="D1760" s="1"/>
      <c r="H1760" s="5" t="str">
        <f>IF(F1760="","",IFERROR(CONCATENATE("PEUA",VLOOKUP(ESTADO,REPORTE!AV$2:AW$33,2,0),DIDTRITO_FORM,CADER_FORM,IFERROR(INDEX(BS:BS,MATCH(DAY(F1760),BR:BR,0),1),DAY(F1760)),IFERROR(INDEX(BS:BS,MATCH(MONTH(F1760),BR:BR,0),1),MONTH(F1760)),YEAR(F1760),G1760),""))</f>
        <v/>
      </c>
      <c r="L1760" s="4"/>
      <c r="M1760" s="4"/>
      <c r="Q1760" s="5"/>
      <c r="AA1760" s="4"/>
      <c r="AU1760" s="7"/>
      <c r="BM1760" s="7"/>
      <c r="BN1760" s="75" t="str">
        <f t="shared" si="239"/>
        <v/>
      </c>
      <c r="BO1760" s="75" t="str">
        <f t="shared" si="240"/>
        <v/>
      </c>
      <c r="BT1760" s="5"/>
      <c r="BW1760" s="5"/>
      <c r="BX1760" s="5"/>
      <c r="BY1760" s="5"/>
      <c r="BZ1760" s="5"/>
      <c r="CB1760" s="14"/>
      <c r="CC1760" s="25"/>
      <c r="DG1760" s="5" t="e">
        <f>IF(REPORTE!AH$2="si",IF(C1760=VALUE(REPORTE!C$22),IF(SUM(DG1761:DG$1993),CONCATENATE(INT(B1760),", "),INT(B1760)),""),IF(C1760=VALUE(REPORTE!C$21),IF(SUM(DG1761:DG$1993),CONCATENATE(INT(B1760),", "),INT(B1760)),""))</f>
        <v>#VALUE!</v>
      </c>
      <c r="DK1760" s="5"/>
      <c r="DL1760" s="5"/>
      <c r="DM1760" s="5"/>
      <c r="DN1760" s="5"/>
    </row>
    <row r="1761" spans="1:118" x14ac:dyDescent="0.25">
      <c r="A1761" s="4" t="str">
        <f t="shared" si="238"/>
        <v/>
      </c>
      <c r="B1761" s="3"/>
      <c r="D1761" s="1"/>
      <c r="H1761" s="5" t="str">
        <f>IF(F1761="","",IFERROR(CONCATENATE("PEUA",VLOOKUP(ESTADO,REPORTE!AV$2:AW$33,2,0),DIDTRITO_FORM,CADER_FORM,IFERROR(INDEX(BS:BS,MATCH(DAY(F1761),BR:BR,0),1),DAY(F1761)),IFERROR(INDEX(BS:BS,MATCH(MONTH(F1761),BR:BR,0),1),MONTH(F1761)),YEAR(F1761),G1761),""))</f>
        <v/>
      </c>
      <c r="L1761" s="4"/>
      <c r="M1761" s="4"/>
      <c r="Q1761" s="5"/>
      <c r="AA1761" s="4"/>
      <c r="AU1761" s="7"/>
      <c r="BM1761" s="7"/>
      <c r="BN1761" s="75" t="str">
        <f t="shared" si="239"/>
        <v/>
      </c>
      <c r="BO1761" s="75" t="str">
        <f t="shared" si="240"/>
        <v/>
      </c>
      <c r="BT1761" s="5"/>
      <c r="BW1761" s="5"/>
      <c r="BX1761" s="5"/>
      <c r="BY1761" s="5"/>
      <c r="BZ1761" s="5"/>
      <c r="CB1761" s="14"/>
      <c r="CC1761" s="25"/>
      <c r="DG1761" s="5" t="e">
        <f>IF(REPORTE!AH$2="si",IF(C1761=VALUE(REPORTE!C$22),IF(SUM(DG1762:DG$1993),CONCATENATE(INT(B1761),", "),INT(B1761)),""),IF(C1761=VALUE(REPORTE!C$21),IF(SUM(DG1762:DG$1993),CONCATENATE(INT(B1761),", "),INT(B1761)),""))</f>
        <v>#VALUE!</v>
      </c>
      <c r="DK1761" s="5"/>
      <c r="DL1761" s="5"/>
      <c r="DM1761" s="5"/>
      <c r="DN1761" s="5"/>
    </row>
    <row r="1762" spans="1:118" x14ac:dyDescent="0.25">
      <c r="A1762" s="4" t="str">
        <f t="shared" si="238"/>
        <v/>
      </c>
      <c r="B1762" s="3"/>
      <c r="D1762" s="1"/>
      <c r="H1762" s="5" t="str">
        <f>IF(F1762="","",IFERROR(CONCATENATE("PEUA",VLOOKUP(ESTADO,REPORTE!AV$2:AW$33,2,0),DIDTRITO_FORM,CADER_FORM,IFERROR(INDEX(BS:BS,MATCH(DAY(F1762),BR:BR,0),1),DAY(F1762)),IFERROR(INDEX(BS:BS,MATCH(MONTH(F1762),BR:BR,0),1),MONTH(F1762)),YEAR(F1762),G1762),""))</f>
        <v/>
      </c>
      <c r="L1762" s="4"/>
      <c r="M1762" s="4"/>
      <c r="Q1762" s="5"/>
      <c r="AA1762" s="4"/>
      <c r="AU1762" s="7"/>
      <c r="BM1762" s="7"/>
      <c r="BN1762" s="75" t="str">
        <f t="shared" si="239"/>
        <v/>
      </c>
      <c r="BO1762" s="75" t="str">
        <f t="shared" si="240"/>
        <v/>
      </c>
      <c r="BT1762" s="5"/>
      <c r="BW1762" s="5"/>
      <c r="BX1762" s="5"/>
      <c r="BY1762" s="5"/>
      <c r="BZ1762" s="5"/>
      <c r="CB1762" s="14"/>
      <c r="CC1762" s="25"/>
      <c r="DG1762" s="5" t="e">
        <f>IF(REPORTE!AH$2="si",IF(C1762=VALUE(REPORTE!C$22),IF(SUM(DG1763:DG$1993),CONCATENATE(INT(B1762),", "),INT(B1762)),""),IF(C1762=VALUE(REPORTE!C$21),IF(SUM(DG1763:DG$1993),CONCATENATE(INT(B1762),", "),INT(B1762)),""))</f>
        <v>#VALUE!</v>
      </c>
      <c r="DK1762" s="5"/>
      <c r="DL1762" s="5"/>
      <c r="DM1762" s="5"/>
      <c r="DN1762" s="5"/>
    </row>
    <row r="1763" spans="1:118" x14ac:dyDescent="0.25">
      <c r="A1763" s="4" t="str">
        <f t="shared" si="238"/>
        <v/>
      </c>
      <c r="B1763" s="3"/>
      <c r="D1763" s="1"/>
      <c r="H1763" s="5" t="str">
        <f>IF(F1763="","",IFERROR(CONCATENATE("PEUA",VLOOKUP(ESTADO,REPORTE!AV$2:AW$33,2,0),DIDTRITO_FORM,CADER_FORM,IFERROR(INDEX(BS:BS,MATCH(DAY(F1763),BR:BR,0),1),DAY(F1763)),IFERROR(INDEX(BS:BS,MATCH(MONTH(F1763),BR:BR,0),1),MONTH(F1763)),YEAR(F1763),G1763),""))</f>
        <v/>
      </c>
      <c r="L1763" s="4"/>
      <c r="M1763" s="4"/>
      <c r="Q1763" s="5"/>
      <c r="AA1763" s="4"/>
      <c r="AU1763" s="7"/>
      <c r="BM1763" s="7"/>
      <c r="BN1763" s="75" t="str">
        <f t="shared" si="239"/>
        <v/>
      </c>
      <c r="BO1763" s="75" t="str">
        <f t="shared" si="240"/>
        <v/>
      </c>
      <c r="BT1763" s="5"/>
      <c r="BW1763" s="5"/>
      <c r="BX1763" s="5"/>
      <c r="BY1763" s="5"/>
      <c r="BZ1763" s="5"/>
      <c r="CB1763" s="14"/>
      <c r="CC1763" s="25"/>
      <c r="DG1763" s="5" t="e">
        <f>IF(REPORTE!AH$2="si",IF(C1763=VALUE(REPORTE!C$22),IF(SUM(DG1764:DG$1993),CONCATENATE(INT(B1763),", "),INT(B1763)),""),IF(C1763=VALUE(REPORTE!C$21),IF(SUM(DG1764:DG$1993),CONCATENATE(INT(B1763),", "),INT(B1763)),""))</f>
        <v>#VALUE!</v>
      </c>
      <c r="DK1763" s="5"/>
      <c r="DL1763" s="5"/>
      <c r="DM1763" s="5"/>
      <c r="DN1763" s="5"/>
    </row>
    <row r="1764" spans="1:118" x14ac:dyDescent="0.25">
      <c r="A1764" s="4" t="str">
        <f t="shared" si="238"/>
        <v/>
      </c>
      <c r="B1764" s="3"/>
      <c r="D1764" s="1"/>
      <c r="H1764" s="5" t="str">
        <f>IF(F1764="","",IFERROR(CONCATENATE("PEUA",VLOOKUP(ESTADO,REPORTE!AV$2:AW$33,2,0),DIDTRITO_FORM,CADER_FORM,IFERROR(INDEX(BS:BS,MATCH(DAY(F1764),BR:BR,0),1),DAY(F1764)),IFERROR(INDEX(BS:BS,MATCH(MONTH(F1764),BR:BR,0),1),MONTH(F1764)),YEAR(F1764),G1764),""))</f>
        <v/>
      </c>
      <c r="L1764" s="4"/>
      <c r="M1764" s="4"/>
      <c r="Q1764" s="5"/>
      <c r="AA1764" s="4"/>
      <c r="AU1764" s="7"/>
      <c r="BM1764" s="7"/>
      <c r="BN1764" s="75" t="str">
        <f t="shared" si="239"/>
        <v/>
      </c>
      <c r="BO1764" s="75" t="str">
        <f t="shared" si="240"/>
        <v/>
      </c>
      <c r="BT1764" s="5"/>
      <c r="BW1764" s="5"/>
      <c r="BX1764" s="5"/>
      <c r="BY1764" s="5"/>
      <c r="BZ1764" s="5"/>
      <c r="CB1764" s="14"/>
      <c r="CC1764" s="25"/>
      <c r="DG1764" s="5" t="e">
        <f>IF(REPORTE!AH$2="si",IF(C1764=VALUE(REPORTE!C$22),IF(SUM(DG1765:DG$1993),CONCATENATE(INT(B1764),", "),INT(B1764)),""),IF(C1764=VALUE(REPORTE!C$21),IF(SUM(DG1765:DG$1993),CONCATENATE(INT(B1764),", "),INT(B1764)),""))</f>
        <v>#VALUE!</v>
      </c>
      <c r="DK1764" s="5"/>
      <c r="DL1764" s="5"/>
      <c r="DM1764" s="5"/>
      <c r="DN1764" s="5"/>
    </row>
    <row r="1765" spans="1:118" x14ac:dyDescent="0.25">
      <c r="A1765" s="4" t="str">
        <f t="shared" si="238"/>
        <v/>
      </c>
      <c r="B1765" s="3"/>
      <c r="D1765" s="1"/>
      <c r="H1765" s="5" t="str">
        <f>IF(F1765="","",IFERROR(CONCATENATE("PEUA",VLOOKUP(ESTADO,REPORTE!AV$2:AW$33,2,0),DIDTRITO_FORM,CADER_FORM,IFERROR(INDEX(BS:BS,MATCH(DAY(F1765),BR:BR,0),1),DAY(F1765)),IFERROR(INDEX(BS:BS,MATCH(MONTH(F1765),BR:BR,0),1),MONTH(F1765)),YEAR(F1765),G1765),""))</f>
        <v/>
      </c>
      <c r="L1765" s="4"/>
      <c r="M1765" s="4"/>
      <c r="Q1765" s="5"/>
      <c r="AA1765" s="4"/>
      <c r="AU1765" s="7"/>
      <c r="BM1765" s="7"/>
      <c r="BN1765" s="75" t="str">
        <f t="shared" si="239"/>
        <v/>
      </c>
      <c r="BO1765" s="75" t="str">
        <f t="shared" si="240"/>
        <v/>
      </c>
      <c r="BT1765" s="5"/>
      <c r="BW1765" s="5"/>
      <c r="BX1765" s="5"/>
      <c r="BY1765" s="5"/>
      <c r="BZ1765" s="5"/>
      <c r="CB1765" s="14"/>
      <c r="CC1765" s="25"/>
      <c r="DG1765" s="5" t="e">
        <f>IF(REPORTE!AH$2="si",IF(C1765=VALUE(REPORTE!C$22),IF(SUM(DG1766:DG$1993),CONCATENATE(INT(B1765),", "),INT(B1765)),""),IF(C1765=VALUE(REPORTE!C$21),IF(SUM(DG1766:DG$1993),CONCATENATE(INT(B1765),", "),INT(B1765)),""))</f>
        <v>#VALUE!</v>
      </c>
      <c r="DH1765" s="5"/>
      <c r="DK1765" s="5"/>
      <c r="DL1765" s="5"/>
      <c r="DM1765" s="5"/>
      <c r="DN1765" s="5"/>
    </row>
    <row r="1766" spans="1:118" x14ac:dyDescent="0.25">
      <c r="A1766" s="4" t="str">
        <f t="shared" si="238"/>
        <v/>
      </c>
      <c r="B1766" s="3"/>
      <c r="D1766" s="1"/>
      <c r="H1766" s="5" t="str">
        <f>IF(F1766="","",IFERROR(CONCATENATE("PEUA",VLOOKUP(ESTADO,REPORTE!AV$2:AW$33,2,0),DIDTRITO_FORM,CADER_FORM,IFERROR(INDEX(BS:BS,MATCH(DAY(F1766),BR:BR,0),1),DAY(F1766)),IFERROR(INDEX(BS:BS,MATCH(MONTH(F1766),BR:BR,0),1),MONTH(F1766)),YEAR(F1766),G1766),""))</f>
        <v/>
      </c>
      <c r="L1766" s="4"/>
      <c r="M1766" s="4"/>
      <c r="Q1766" s="5"/>
      <c r="AA1766" s="4"/>
      <c r="AU1766" s="7"/>
      <c r="BM1766" s="7"/>
      <c r="BN1766" s="75" t="str">
        <f t="shared" si="239"/>
        <v/>
      </c>
      <c r="BO1766" s="75" t="str">
        <f t="shared" si="240"/>
        <v/>
      </c>
      <c r="BT1766" s="5"/>
      <c r="BW1766" s="5"/>
      <c r="BX1766" s="5"/>
      <c r="BY1766" s="5"/>
      <c r="BZ1766" s="5"/>
      <c r="CB1766" s="14"/>
      <c r="CC1766" s="25"/>
      <c r="DG1766" s="5" t="e">
        <f>IF(REPORTE!AH$2="si",IF(C1766=VALUE(REPORTE!C$22),IF(SUM(DG1767:DG$1993),CONCATENATE(INT(B1766),", "),INT(B1766)),""),IF(C1766=VALUE(REPORTE!C$21),IF(SUM(DG1767:DG$1993),CONCATENATE(INT(B1766),", "),INT(B1766)),""))</f>
        <v>#VALUE!</v>
      </c>
      <c r="DH1766" s="5" t="e">
        <f>CONCATENATE(DG1766,DG1767,DG1768,DG1769,DG1770,DG1771,DG1772,DG1773,DG1774,DG1775,DG1776,DG1777,DG1778,DG1779,DG1780,DG1781,DG1782,DG1783,DG1784,DG1785,DG1786,DG1787,DG1788,DG1789,DG1790,DG1791,DG1792,DG1793,DG1794,DG1795,DG1796,DG1797,DG1798,DG1799,DG1800,DG1801,DG1802,DG1803,DG1804,DG1805,DG1806,DG1807)</f>
        <v>#VALUE!</v>
      </c>
      <c r="DK1766" s="5"/>
      <c r="DL1766" s="5"/>
      <c r="DM1766" s="5"/>
      <c r="DN1766" s="5"/>
    </row>
    <row r="1767" spans="1:118" x14ac:dyDescent="0.25">
      <c r="A1767" s="4" t="str">
        <f t="shared" si="238"/>
        <v/>
      </c>
      <c r="B1767" s="3"/>
      <c r="D1767" s="1"/>
      <c r="H1767" s="5" t="str">
        <f>IF(F1767="","",IFERROR(CONCATENATE("PEUA",VLOOKUP(ESTADO,REPORTE!AV$2:AW$33,2,0),DIDTRITO_FORM,CADER_FORM,IFERROR(INDEX(BS:BS,MATCH(DAY(F1767),BR:BR,0),1),DAY(F1767)),IFERROR(INDEX(BS:BS,MATCH(MONTH(F1767),BR:BR,0),1),MONTH(F1767)),YEAR(F1767),G1767),""))</f>
        <v/>
      </c>
      <c r="L1767" s="4"/>
      <c r="M1767" s="4"/>
      <c r="Q1767" s="5"/>
      <c r="AA1767" s="4"/>
      <c r="AU1767" s="7"/>
      <c r="BM1767" s="7"/>
      <c r="BN1767" s="75" t="str">
        <f t="shared" si="239"/>
        <v/>
      </c>
      <c r="BO1767" s="75" t="str">
        <f t="shared" si="240"/>
        <v/>
      </c>
      <c r="BT1767" s="5"/>
      <c r="BW1767" s="5"/>
      <c r="BX1767" s="5"/>
      <c r="BY1767" s="5"/>
      <c r="BZ1767" s="5"/>
      <c r="CB1767" s="14"/>
      <c r="CC1767" s="25"/>
      <c r="DG1767" s="5" t="e">
        <f>IF(REPORTE!AH$2="si",IF(C1767=VALUE(REPORTE!C$22),IF(SUM(DG1768:DG$1993),CONCATENATE(INT(B1767),", "),INT(B1767)),""),IF(C1767=VALUE(REPORTE!C$21),IF(SUM(DG1768:DG$1993),CONCATENATE(INT(B1767),", "),INT(B1767)),""))</f>
        <v>#VALUE!</v>
      </c>
      <c r="DK1767" s="5"/>
      <c r="DL1767" s="5"/>
      <c r="DM1767" s="5"/>
      <c r="DN1767" s="5"/>
    </row>
    <row r="1768" spans="1:118" x14ac:dyDescent="0.25">
      <c r="A1768" s="4" t="str">
        <f t="shared" si="238"/>
        <v/>
      </c>
      <c r="B1768" s="3"/>
      <c r="D1768" s="1"/>
      <c r="H1768" s="5" t="str">
        <f>IF(F1768="","",IFERROR(CONCATENATE("PEUA",VLOOKUP(ESTADO,REPORTE!AV$2:AW$33,2,0),DIDTRITO_FORM,CADER_FORM,IFERROR(INDEX(BS:BS,MATCH(DAY(F1768),BR:BR,0),1),DAY(F1768)),IFERROR(INDEX(BS:BS,MATCH(MONTH(F1768),BR:BR,0),1),MONTH(F1768)),YEAR(F1768),G1768),""))</f>
        <v/>
      </c>
      <c r="L1768" s="4"/>
      <c r="M1768" s="4"/>
      <c r="Q1768" s="5"/>
      <c r="AA1768" s="4"/>
      <c r="AU1768" s="7"/>
      <c r="BM1768" s="7"/>
      <c r="BN1768" s="75" t="str">
        <f t="shared" si="239"/>
        <v/>
      </c>
      <c r="BO1768" s="75" t="str">
        <f t="shared" si="240"/>
        <v/>
      </c>
      <c r="BT1768" s="5"/>
      <c r="BW1768" s="5"/>
      <c r="BX1768" s="5"/>
      <c r="BY1768" s="5"/>
      <c r="BZ1768" s="5"/>
      <c r="CB1768" s="14"/>
      <c r="CC1768" s="25"/>
      <c r="DG1768" s="5" t="e">
        <f>IF(REPORTE!AH$2="si",IF(C1768=VALUE(REPORTE!C$22),IF(SUM(DG1769:DG$1993),CONCATENATE(INT(B1768),", "),INT(B1768)),""),IF(C1768=VALUE(REPORTE!C$21),IF(SUM(DG1769:DG$1993),CONCATENATE(INT(B1768),", "),INT(B1768)),""))</f>
        <v>#VALUE!</v>
      </c>
      <c r="DK1768" s="5"/>
      <c r="DL1768" s="5"/>
      <c r="DM1768" s="5"/>
      <c r="DN1768" s="5"/>
    </row>
    <row r="1769" spans="1:118" x14ac:dyDescent="0.25">
      <c r="A1769" s="4" t="str">
        <f t="shared" si="238"/>
        <v/>
      </c>
      <c r="B1769" s="3"/>
      <c r="D1769" s="1"/>
      <c r="H1769" s="5" t="str">
        <f>IF(F1769="","",IFERROR(CONCATENATE("PEUA",VLOOKUP(ESTADO,REPORTE!AV$2:AW$33,2,0),DIDTRITO_FORM,CADER_FORM,IFERROR(INDEX(BS:BS,MATCH(DAY(F1769),BR:BR,0),1),DAY(F1769)),IFERROR(INDEX(BS:BS,MATCH(MONTH(F1769),BR:BR,0),1),MONTH(F1769)),YEAR(F1769),G1769),""))</f>
        <v/>
      </c>
      <c r="L1769" s="4"/>
      <c r="M1769" s="4"/>
      <c r="Q1769" s="5"/>
      <c r="AA1769" s="4"/>
      <c r="AU1769" s="7"/>
      <c r="BM1769" s="7"/>
      <c r="BN1769" s="75" t="str">
        <f t="shared" si="239"/>
        <v/>
      </c>
      <c r="BO1769" s="75" t="str">
        <f t="shared" si="240"/>
        <v/>
      </c>
      <c r="BT1769" s="5"/>
      <c r="BW1769" s="5"/>
      <c r="BX1769" s="5"/>
      <c r="BY1769" s="5"/>
      <c r="BZ1769" s="5"/>
      <c r="CB1769" s="14"/>
      <c r="CC1769" s="25"/>
      <c r="DG1769" s="5" t="e">
        <f>IF(REPORTE!AH$2="si",IF(C1769=VALUE(REPORTE!C$22),IF(SUM(DG1770:DG$1993),CONCATENATE(INT(B1769),", "),INT(B1769)),""),IF(C1769=VALUE(REPORTE!C$21),IF(SUM(DG1770:DG$1993),CONCATENATE(INT(B1769),", "),INT(B1769)),""))</f>
        <v>#VALUE!</v>
      </c>
      <c r="DK1769" s="5"/>
      <c r="DL1769" s="5"/>
      <c r="DM1769" s="5"/>
      <c r="DN1769" s="5"/>
    </row>
    <row r="1770" spans="1:118" x14ac:dyDescent="0.25">
      <c r="A1770" s="4" t="str">
        <f t="shared" si="238"/>
        <v/>
      </c>
      <c r="B1770" s="3"/>
      <c r="D1770" s="1"/>
      <c r="H1770" s="5" t="str">
        <f>IF(F1770="","",IFERROR(CONCATENATE("PEUA",VLOOKUP(ESTADO,REPORTE!AV$2:AW$33,2,0),DIDTRITO_FORM,CADER_FORM,IFERROR(INDEX(BS:BS,MATCH(DAY(F1770),BR:BR,0),1),DAY(F1770)),IFERROR(INDEX(BS:BS,MATCH(MONTH(F1770),BR:BR,0),1),MONTH(F1770)),YEAR(F1770),G1770),""))</f>
        <v/>
      </c>
      <c r="L1770" s="4"/>
      <c r="M1770" s="4"/>
      <c r="Q1770" s="5"/>
      <c r="AA1770" s="4"/>
      <c r="AU1770" s="7"/>
      <c r="BM1770" s="7"/>
      <c r="BN1770" s="75" t="str">
        <f t="shared" si="239"/>
        <v/>
      </c>
      <c r="BO1770" s="75" t="str">
        <f t="shared" si="240"/>
        <v/>
      </c>
      <c r="BT1770" s="5"/>
      <c r="BW1770" s="5"/>
      <c r="BX1770" s="5"/>
      <c r="BY1770" s="5"/>
      <c r="BZ1770" s="5"/>
      <c r="CB1770" s="14"/>
      <c r="CC1770" s="25"/>
      <c r="DG1770" s="5" t="e">
        <f>IF(REPORTE!AH$2="si",IF(C1770=VALUE(REPORTE!C$22),IF(SUM(DG1771:DG$1993),CONCATENATE(INT(B1770),", "),INT(B1770)),""),IF(C1770=VALUE(REPORTE!C$21),IF(SUM(DG1771:DG$1993),CONCATENATE(INT(B1770),", "),INT(B1770)),""))</f>
        <v>#VALUE!</v>
      </c>
      <c r="DK1770" s="5"/>
      <c r="DL1770" s="5"/>
      <c r="DM1770" s="5"/>
      <c r="DN1770" s="5"/>
    </row>
    <row r="1771" spans="1:118" x14ac:dyDescent="0.25">
      <c r="A1771" s="4" t="str">
        <f t="shared" si="238"/>
        <v/>
      </c>
      <c r="B1771" s="3"/>
      <c r="D1771" s="1"/>
      <c r="H1771" s="5" t="str">
        <f>IF(F1771="","",IFERROR(CONCATENATE("PEUA",VLOOKUP(ESTADO,REPORTE!AV$2:AW$33,2,0),DIDTRITO_FORM,CADER_FORM,IFERROR(INDEX(BS:BS,MATCH(DAY(F1771),BR:BR,0),1),DAY(F1771)),IFERROR(INDEX(BS:BS,MATCH(MONTH(F1771),BR:BR,0),1),MONTH(F1771)),YEAR(F1771),G1771),""))</f>
        <v/>
      </c>
      <c r="L1771" s="4"/>
      <c r="M1771" s="4"/>
      <c r="Q1771" s="5"/>
      <c r="AA1771" s="4"/>
      <c r="AU1771" s="7"/>
      <c r="BM1771" s="7"/>
      <c r="BN1771" s="75" t="str">
        <f t="shared" si="239"/>
        <v/>
      </c>
      <c r="BO1771" s="75" t="str">
        <f t="shared" si="240"/>
        <v/>
      </c>
      <c r="BT1771" s="5"/>
      <c r="BW1771" s="5"/>
      <c r="BX1771" s="5"/>
      <c r="BY1771" s="5"/>
      <c r="BZ1771" s="5"/>
      <c r="CB1771" s="14"/>
      <c r="CC1771" s="25"/>
      <c r="DG1771" s="5" t="e">
        <f>IF(REPORTE!AH$2="si",IF(C1771=VALUE(REPORTE!C$22),IF(SUM(DG1772:DG$1993),CONCATENATE(INT(B1771),", "),INT(B1771)),""),IF(C1771=VALUE(REPORTE!C$21),IF(SUM(DG1772:DG$1993),CONCATENATE(INT(B1771),", "),INT(B1771)),""))</f>
        <v>#VALUE!</v>
      </c>
      <c r="DK1771" s="5"/>
      <c r="DL1771" s="5"/>
      <c r="DM1771" s="5"/>
      <c r="DN1771" s="5"/>
    </row>
    <row r="1772" spans="1:118" x14ac:dyDescent="0.25">
      <c r="A1772" s="4" t="str">
        <f t="shared" si="238"/>
        <v/>
      </c>
      <c r="B1772" s="3"/>
      <c r="D1772" s="1"/>
      <c r="H1772" s="5" t="str">
        <f>IF(F1772="","",IFERROR(CONCATENATE("PEUA",VLOOKUP(ESTADO,REPORTE!AV$2:AW$33,2,0),DIDTRITO_FORM,CADER_FORM,IFERROR(INDEX(BS:BS,MATCH(DAY(F1772),BR:BR,0),1),DAY(F1772)),IFERROR(INDEX(BS:BS,MATCH(MONTH(F1772),BR:BR,0),1),MONTH(F1772)),YEAR(F1772),G1772),""))</f>
        <v/>
      </c>
      <c r="L1772" s="4"/>
      <c r="M1772" s="4"/>
      <c r="Q1772" s="5"/>
      <c r="AA1772" s="4"/>
      <c r="AU1772" s="7"/>
      <c r="BM1772" s="7"/>
      <c r="BN1772" s="75" t="str">
        <f t="shared" si="239"/>
        <v/>
      </c>
      <c r="BO1772" s="75" t="str">
        <f t="shared" si="240"/>
        <v/>
      </c>
      <c r="BT1772" s="5"/>
      <c r="BW1772" s="5"/>
      <c r="BX1772" s="5"/>
      <c r="BY1772" s="5"/>
      <c r="BZ1772" s="5"/>
      <c r="CB1772" s="14"/>
      <c r="CC1772" s="25"/>
      <c r="DG1772" s="5" t="e">
        <f>IF(REPORTE!AH$2="si",IF(C1772=VALUE(REPORTE!C$22),IF(SUM(DG1773:DG$1993),CONCATENATE(INT(B1772),", "),INT(B1772)),""),IF(C1772=VALUE(REPORTE!C$21),IF(SUM(DG1773:DG$1993),CONCATENATE(INT(B1772),", "),INT(B1772)),""))</f>
        <v>#VALUE!</v>
      </c>
      <c r="DK1772" s="5"/>
      <c r="DL1772" s="5"/>
      <c r="DM1772" s="5"/>
      <c r="DN1772" s="5"/>
    </row>
    <row r="1773" spans="1:118" x14ac:dyDescent="0.25">
      <c r="A1773" s="4" t="str">
        <f t="shared" si="238"/>
        <v/>
      </c>
      <c r="B1773" s="3"/>
      <c r="D1773" s="1"/>
      <c r="H1773" s="5" t="str">
        <f>IF(F1773="","",IFERROR(CONCATENATE("PEUA",VLOOKUP(ESTADO,REPORTE!AV$2:AW$33,2,0),DIDTRITO_FORM,CADER_FORM,IFERROR(INDEX(BS:BS,MATCH(DAY(F1773),BR:BR,0),1),DAY(F1773)),IFERROR(INDEX(BS:BS,MATCH(MONTH(F1773),BR:BR,0),1),MONTH(F1773)),YEAR(F1773),G1773),""))</f>
        <v/>
      </c>
      <c r="L1773" s="4"/>
      <c r="M1773" s="4"/>
      <c r="Q1773" s="5"/>
      <c r="AA1773" s="4"/>
      <c r="AU1773" s="7"/>
      <c r="BM1773" s="7"/>
      <c r="BN1773" s="75" t="str">
        <f t="shared" si="239"/>
        <v/>
      </c>
      <c r="BO1773" s="75" t="str">
        <f t="shared" si="240"/>
        <v/>
      </c>
      <c r="BT1773" s="5"/>
      <c r="BW1773" s="5"/>
      <c r="BX1773" s="5"/>
      <c r="BY1773" s="5"/>
      <c r="BZ1773" s="5"/>
      <c r="CB1773" s="14"/>
      <c r="CC1773" s="25"/>
      <c r="DG1773" s="5" t="e">
        <f>IF(REPORTE!AH$2="si",IF(C1773=VALUE(REPORTE!C$22),IF(SUM(DG1774:DG$1993),CONCATENATE(INT(B1773),", "),INT(B1773)),""),IF(C1773=VALUE(REPORTE!C$21),IF(SUM(DG1774:DG$1993),CONCATENATE(INT(B1773),", "),INT(B1773)),""))</f>
        <v>#VALUE!</v>
      </c>
      <c r="DK1773" s="5"/>
      <c r="DL1773" s="5"/>
      <c r="DM1773" s="5"/>
      <c r="DN1773" s="5"/>
    </row>
    <row r="1774" spans="1:118" x14ac:dyDescent="0.25">
      <c r="A1774" s="4" t="str">
        <f t="shared" si="238"/>
        <v/>
      </c>
      <c r="B1774" s="3"/>
      <c r="D1774" s="1"/>
      <c r="H1774" s="5" t="str">
        <f>IF(F1774="","",IFERROR(CONCATENATE("PEUA",VLOOKUP(ESTADO,REPORTE!AV$2:AW$33,2,0),DIDTRITO_FORM,CADER_FORM,IFERROR(INDEX(BS:BS,MATCH(DAY(F1774),BR:BR,0),1),DAY(F1774)),IFERROR(INDEX(BS:BS,MATCH(MONTH(F1774),BR:BR,0),1),MONTH(F1774)),YEAR(F1774),G1774),""))</f>
        <v/>
      </c>
      <c r="L1774" s="4"/>
      <c r="M1774" s="4"/>
      <c r="Q1774" s="5"/>
      <c r="AA1774" s="4"/>
      <c r="AU1774" s="7"/>
      <c r="BM1774" s="7"/>
      <c r="BN1774" s="75" t="str">
        <f t="shared" si="239"/>
        <v/>
      </c>
      <c r="BO1774" s="75" t="str">
        <f t="shared" si="240"/>
        <v/>
      </c>
      <c r="BT1774" s="5"/>
      <c r="BW1774" s="5"/>
      <c r="BX1774" s="5"/>
      <c r="BY1774" s="5"/>
      <c r="BZ1774" s="5"/>
      <c r="CB1774" s="14"/>
      <c r="CC1774" s="25"/>
      <c r="DG1774" s="5" t="e">
        <f>IF(REPORTE!AH$2="si",IF(C1774=VALUE(REPORTE!C$22),IF(SUM(DG1775:DG$1993),CONCATENATE(INT(B1774),", "),INT(B1774)),""),IF(C1774=VALUE(REPORTE!C$21),IF(SUM(DG1775:DG$1993),CONCATENATE(INT(B1774),", "),INT(B1774)),""))</f>
        <v>#VALUE!</v>
      </c>
      <c r="DK1774" s="5"/>
      <c r="DL1774" s="5"/>
      <c r="DM1774" s="5"/>
      <c r="DN1774" s="5"/>
    </row>
    <row r="1775" spans="1:118" x14ac:dyDescent="0.25">
      <c r="A1775" s="4" t="str">
        <f t="shared" si="238"/>
        <v/>
      </c>
      <c r="B1775" s="3"/>
      <c r="D1775" s="1"/>
      <c r="H1775" s="5" t="str">
        <f>IF(F1775="","",IFERROR(CONCATENATE("PEUA",VLOOKUP(ESTADO,REPORTE!AV$2:AW$33,2,0),DIDTRITO_FORM,CADER_FORM,IFERROR(INDEX(BS:BS,MATCH(DAY(F1775),BR:BR,0),1),DAY(F1775)),IFERROR(INDEX(BS:BS,MATCH(MONTH(F1775),BR:BR,0),1),MONTH(F1775)),YEAR(F1775),G1775),""))</f>
        <v/>
      </c>
      <c r="L1775" s="4"/>
      <c r="M1775" s="4"/>
      <c r="Q1775" s="5"/>
      <c r="AA1775" s="4"/>
      <c r="AU1775" s="7"/>
      <c r="BM1775" s="7"/>
      <c r="BN1775" s="75" t="str">
        <f t="shared" si="239"/>
        <v/>
      </c>
      <c r="BO1775" s="75" t="str">
        <f t="shared" si="240"/>
        <v/>
      </c>
      <c r="BT1775" s="5"/>
      <c r="BW1775" s="5"/>
      <c r="BX1775" s="5"/>
      <c r="BY1775" s="5"/>
      <c r="BZ1775" s="5"/>
      <c r="CB1775" s="14"/>
      <c r="CC1775" s="25"/>
      <c r="DG1775" s="5" t="e">
        <f>IF(REPORTE!AH$2="si",IF(C1775=VALUE(REPORTE!C$22),IF(SUM(DG1776:DG$1993),CONCATENATE(INT(B1775),", "),INT(B1775)),""),IF(C1775=VALUE(REPORTE!C$21),IF(SUM(DG1776:DG$1993),CONCATENATE(INT(B1775),", "),INT(B1775)),""))</f>
        <v>#VALUE!</v>
      </c>
      <c r="DK1775" s="5"/>
      <c r="DL1775" s="5"/>
      <c r="DM1775" s="5"/>
      <c r="DN1775" s="5"/>
    </row>
    <row r="1776" spans="1:118" x14ac:dyDescent="0.25">
      <c r="A1776" s="4" t="str">
        <f t="shared" si="238"/>
        <v/>
      </c>
      <c r="B1776" s="3"/>
      <c r="D1776" s="1"/>
      <c r="H1776" s="5" t="str">
        <f>IF(F1776="","",IFERROR(CONCATENATE("PEUA",VLOOKUP(ESTADO,REPORTE!AV$2:AW$33,2,0),DIDTRITO_FORM,CADER_FORM,IFERROR(INDEX(BS:BS,MATCH(DAY(F1776),BR:BR,0),1),DAY(F1776)),IFERROR(INDEX(BS:BS,MATCH(MONTH(F1776),BR:BR,0),1),MONTH(F1776)),YEAR(F1776),G1776),""))</f>
        <v/>
      </c>
      <c r="L1776" s="4"/>
      <c r="M1776" s="4"/>
      <c r="Q1776" s="5"/>
      <c r="AA1776" s="4"/>
      <c r="AU1776" s="7"/>
      <c r="BM1776" s="7"/>
      <c r="BN1776" s="75" t="str">
        <f t="shared" si="239"/>
        <v/>
      </c>
      <c r="BO1776" s="75" t="str">
        <f t="shared" si="240"/>
        <v/>
      </c>
      <c r="BT1776" s="5"/>
      <c r="BW1776" s="5"/>
      <c r="BX1776" s="5"/>
      <c r="BY1776" s="5"/>
      <c r="BZ1776" s="5"/>
      <c r="CB1776" s="14"/>
      <c r="CC1776" s="25"/>
      <c r="DG1776" s="5" t="e">
        <f>IF(REPORTE!AH$2="si",IF(C1776=VALUE(REPORTE!C$22),IF(SUM(DG1777:DG$1993),CONCATENATE(INT(B1776),", "),INT(B1776)),""),IF(C1776=VALUE(REPORTE!C$21),IF(SUM(DG1777:DG$1993),CONCATENATE(INT(B1776),", "),INT(B1776)),""))</f>
        <v>#VALUE!</v>
      </c>
      <c r="DK1776" s="5"/>
      <c r="DL1776" s="5"/>
      <c r="DM1776" s="5"/>
      <c r="DN1776" s="5"/>
    </row>
    <row r="1777" spans="1:118" x14ac:dyDescent="0.25">
      <c r="A1777" s="4" t="str">
        <f t="shared" si="238"/>
        <v/>
      </c>
      <c r="B1777" s="3"/>
      <c r="D1777" s="1"/>
      <c r="H1777" s="5" t="str">
        <f>IF(F1777="","",IFERROR(CONCATENATE("PEUA",VLOOKUP(ESTADO,REPORTE!AV$2:AW$33,2,0),DIDTRITO_FORM,CADER_FORM,IFERROR(INDEX(BS:BS,MATCH(DAY(F1777),BR:BR,0),1),DAY(F1777)),IFERROR(INDEX(BS:BS,MATCH(MONTH(F1777),BR:BR,0),1),MONTH(F1777)),YEAR(F1777),G1777),""))</f>
        <v/>
      </c>
      <c r="L1777" s="4"/>
      <c r="M1777" s="4"/>
      <c r="Q1777" s="5"/>
      <c r="AA1777" s="4"/>
      <c r="AU1777" s="7"/>
      <c r="BM1777" s="7"/>
      <c r="BN1777" s="75" t="str">
        <f t="shared" si="239"/>
        <v/>
      </c>
      <c r="BO1777" s="75" t="str">
        <f t="shared" si="240"/>
        <v/>
      </c>
      <c r="BT1777" s="5"/>
      <c r="BW1777" s="5"/>
      <c r="BX1777" s="5"/>
      <c r="BY1777" s="5"/>
      <c r="BZ1777" s="5"/>
      <c r="CB1777" s="14"/>
      <c r="CC1777" s="25"/>
      <c r="DG1777" s="5" t="e">
        <f>IF(REPORTE!AH$2="si",IF(C1777=VALUE(REPORTE!C$22),IF(SUM(DG1778:DG$1993),CONCATENATE(INT(B1777),", "),INT(B1777)),""),IF(C1777=VALUE(REPORTE!C$21),IF(SUM(DG1778:DG$1993),CONCATENATE(INT(B1777),", "),INT(B1777)),""))</f>
        <v>#VALUE!</v>
      </c>
      <c r="DK1777" s="5"/>
      <c r="DL1777" s="5"/>
      <c r="DM1777" s="5"/>
      <c r="DN1777" s="5"/>
    </row>
    <row r="1778" spans="1:118" x14ac:dyDescent="0.25">
      <c r="A1778" s="4" t="str">
        <f t="shared" si="238"/>
        <v/>
      </c>
      <c r="B1778" s="3"/>
      <c r="D1778" s="1"/>
      <c r="H1778" s="5" t="str">
        <f>IF(F1778="","",IFERROR(CONCATENATE("PEUA",VLOOKUP(ESTADO,REPORTE!AV$2:AW$33,2,0),DIDTRITO_FORM,CADER_FORM,IFERROR(INDEX(BS:BS,MATCH(DAY(F1778),BR:BR,0),1),DAY(F1778)),IFERROR(INDEX(BS:BS,MATCH(MONTH(F1778),BR:BR,0),1),MONTH(F1778)),YEAR(F1778),G1778),""))</f>
        <v/>
      </c>
      <c r="L1778" s="4"/>
      <c r="M1778" s="4"/>
      <c r="Q1778" s="5"/>
      <c r="AA1778" s="4"/>
      <c r="AU1778" s="7"/>
      <c r="BM1778" s="7"/>
      <c r="BN1778" s="75" t="str">
        <f t="shared" si="239"/>
        <v/>
      </c>
      <c r="BO1778" s="75" t="str">
        <f t="shared" si="240"/>
        <v/>
      </c>
      <c r="BT1778" s="5"/>
      <c r="BW1778" s="5"/>
      <c r="BX1778" s="5"/>
      <c r="BY1778" s="5"/>
      <c r="BZ1778" s="5"/>
      <c r="CB1778" s="14"/>
      <c r="CC1778" s="25"/>
      <c r="DG1778" s="5" t="e">
        <f>IF(REPORTE!AH$2="si",IF(C1778=VALUE(REPORTE!C$22),IF(SUM(DG1779:DG$1993),CONCATENATE(INT(B1778),", "),INT(B1778)),""),IF(C1778=VALUE(REPORTE!C$21),IF(SUM(DG1779:DG$1993),CONCATENATE(INT(B1778),", "),INT(B1778)),""))</f>
        <v>#VALUE!</v>
      </c>
      <c r="DK1778" s="5"/>
      <c r="DL1778" s="5"/>
      <c r="DM1778" s="5"/>
      <c r="DN1778" s="5"/>
    </row>
    <row r="1779" spans="1:118" x14ac:dyDescent="0.25">
      <c r="A1779" s="4" t="str">
        <f t="shared" si="238"/>
        <v/>
      </c>
      <c r="B1779" s="3"/>
      <c r="D1779" s="1"/>
      <c r="H1779" s="5" t="str">
        <f>IF(F1779="","",IFERROR(CONCATENATE("PEUA",VLOOKUP(ESTADO,REPORTE!AV$2:AW$33,2,0),DIDTRITO_FORM,CADER_FORM,IFERROR(INDEX(BS:BS,MATCH(DAY(F1779),BR:BR,0),1),DAY(F1779)),IFERROR(INDEX(BS:BS,MATCH(MONTH(F1779),BR:BR,0),1),MONTH(F1779)),YEAR(F1779),G1779),""))</f>
        <v/>
      </c>
      <c r="L1779" s="4"/>
      <c r="M1779" s="4"/>
      <c r="Q1779" s="5"/>
      <c r="AA1779" s="4"/>
      <c r="AU1779" s="7"/>
      <c r="BM1779" s="7"/>
      <c r="BN1779" s="75" t="str">
        <f t="shared" si="239"/>
        <v/>
      </c>
      <c r="BO1779" s="75" t="str">
        <f t="shared" si="240"/>
        <v/>
      </c>
      <c r="BT1779" s="5"/>
      <c r="BW1779" s="5"/>
      <c r="BX1779" s="5"/>
      <c r="BY1779" s="5"/>
      <c r="BZ1779" s="5"/>
      <c r="CB1779" s="14"/>
      <c r="CC1779" s="25"/>
      <c r="DG1779" s="5" t="e">
        <f>IF(REPORTE!AH$2="si",IF(C1779=VALUE(REPORTE!C$22),IF(SUM(DG1780:DG$1993),CONCATENATE(INT(B1779),", "),INT(B1779)),""),IF(C1779=VALUE(REPORTE!C$21),IF(SUM(DG1780:DG$1993),CONCATENATE(INT(B1779),", "),INT(B1779)),""))</f>
        <v>#VALUE!</v>
      </c>
      <c r="DK1779" s="5"/>
      <c r="DL1779" s="5"/>
      <c r="DM1779" s="5"/>
      <c r="DN1779" s="5"/>
    </row>
    <row r="1780" spans="1:118" x14ac:dyDescent="0.25">
      <c r="A1780" s="4" t="str">
        <f t="shared" si="238"/>
        <v/>
      </c>
      <c r="B1780" s="3"/>
      <c r="D1780" s="1"/>
      <c r="H1780" s="5" t="str">
        <f>IF(F1780="","",IFERROR(CONCATENATE("PEUA",VLOOKUP(ESTADO,REPORTE!AV$2:AW$33,2,0),DIDTRITO_FORM,CADER_FORM,IFERROR(INDEX(BS:BS,MATCH(DAY(F1780),BR:BR,0),1),DAY(F1780)),IFERROR(INDEX(BS:BS,MATCH(MONTH(F1780),BR:BR,0),1),MONTH(F1780)),YEAR(F1780),G1780),""))</f>
        <v/>
      </c>
      <c r="L1780" s="4"/>
      <c r="M1780" s="4"/>
      <c r="Q1780" s="5"/>
      <c r="AA1780" s="4"/>
      <c r="AU1780" s="7"/>
      <c r="BM1780" s="7"/>
      <c r="BN1780" s="75" t="str">
        <f t="shared" si="239"/>
        <v/>
      </c>
      <c r="BO1780" s="75" t="str">
        <f t="shared" si="240"/>
        <v/>
      </c>
      <c r="BT1780" s="5"/>
      <c r="BW1780" s="5"/>
      <c r="BX1780" s="5"/>
      <c r="BY1780" s="5"/>
      <c r="BZ1780" s="5"/>
      <c r="CB1780" s="14"/>
      <c r="CC1780" s="25"/>
      <c r="DG1780" s="5" t="e">
        <f>IF(REPORTE!AH$2="si",IF(C1780=VALUE(REPORTE!C$22),IF(SUM(DG1781:DG$1993),CONCATENATE(INT(B1780),", "),INT(B1780)),""),IF(C1780=VALUE(REPORTE!C$21),IF(SUM(DG1781:DG$1993),CONCATENATE(INT(B1780),", "),INT(B1780)),""))</f>
        <v>#VALUE!</v>
      </c>
      <c r="DK1780" s="5"/>
      <c r="DL1780" s="5"/>
      <c r="DM1780" s="5"/>
      <c r="DN1780" s="5"/>
    </row>
    <row r="1781" spans="1:118" x14ac:dyDescent="0.25">
      <c r="A1781" s="4" t="str">
        <f t="shared" si="238"/>
        <v/>
      </c>
      <c r="B1781" s="3"/>
      <c r="D1781" s="1"/>
      <c r="H1781" s="5" t="str">
        <f>IF(F1781="","",IFERROR(CONCATENATE("PEUA",VLOOKUP(ESTADO,REPORTE!AV$2:AW$33,2,0),DIDTRITO_FORM,CADER_FORM,IFERROR(INDEX(BS:BS,MATCH(DAY(F1781),BR:BR,0),1),DAY(F1781)),IFERROR(INDEX(BS:BS,MATCH(MONTH(F1781),BR:BR,0),1),MONTH(F1781)),YEAR(F1781),G1781),""))</f>
        <v/>
      </c>
      <c r="L1781" s="4"/>
      <c r="M1781" s="4"/>
      <c r="Q1781" s="5"/>
      <c r="AA1781" s="4"/>
      <c r="AU1781" s="7"/>
      <c r="BM1781" s="7"/>
      <c r="BN1781" s="75" t="str">
        <f t="shared" si="239"/>
        <v/>
      </c>
      <c r="BO1781" s="75" t="str">
        <f t="shared" si="240"/>
        <v/>
      </c>
      <c r="BT1781" s="5"/>
      <c r="BW1781" s="5"/>
      <c r="BX1781" s="5"/>
      <c r="BY1781" s="5"/>
      <c r="BZ1781" s="5"/>
      <c r="CB1781" s="14"/>
      <c r="CC1781" s="25"/>
      <c r="DG1781" s="5" t="e">
        <f>IF(REPORTE!AH$2="si",IF(C1781=VALUE(REPORTE!C$22),IF(SUM(DG1782:DG$1993),CONCATENATE(INT(B1781),", "),INT(B1781)),""),IF(C1781=VALUE(REPORTE!C$21),IF(SUM(DG1782:DG$1993),CONCATENATE(INT(B1781),", "),INT(B1781)),""))</f>
        <v>#VALUE!</v>
      </c>
      <c r="DK1781" s="5"/>
      <c r="DL1781" s="5"/>
      <c r="DM1781" s="5"/>
      <c r="DN1781" s="5"/>
    </row>
    <row r="1782" spans="1:118" x14ac:dyDescent="0.25">
      <c r="A1782" s="4" t="str">
        <f t="shared" si="238"/>
        <v/>
      </c>
      <c r="B1782" s="3"/>
      <c r="D1782" s="1"/>
      <c r="H1782" s="5" t="str">
        <f>IF(F1782="","",IFERROR(CONCATENATE("PEUA",VLOOKUP(ESTADO,REPORTE!AV$2:AW$33,2,0),DIDTRITO_FORM,CADER_FORM,IFERROR(INDEX(BS:BS,MATCH(DAY(F1782),BR:BR,0),1),DAY(F1782)),IFERROR(INDEX(BS:BS,MATCH(MONTH(F1782),BR:BR,0),1),MONTH(F1782)),YEAR(F1782),G1782),""))</f>
        <v/>
      </c>
      <c r="L1782" s="4"/>
      <c r="M1782" s="4"/>
      <c r="Q1782" s="5"/>
      <c r="AA1782" s="4"/>
      <c r="AU1782" s="7"/>
      <c r="BM1782" s="7"/>
      <c r="BN1782" s="75" t="str">
        <f t="shared" si="239"/>
        <v/>
      </c>
      <c r="BO1782" s="75" t="str">
        <f t="shared" si="240"/>
        <v/>
      </c>
      <c r="BT1782" s="5"/>
      <c r="BW1782" s="5"/>
      <c r="BX1782" s="5"/>
      <c r="BY1782" s="5"/>
      <c r="BZ1782" s="5"/>
      <c r="CB1782" s="14"/>
      <c r="CC1782" s="25"/>
      <c r="DG1782" s="5" t="e">
        <f>IF(REPORTE!AH$2="si",IF(C1782=VALUE(REPORTE!C$22),IF(SUM(DG1783:DG$1993),CONCATENATE(INT(B1782),", "),INT(B1782)),""),IF(C1782=VALUE(REPORTE!C$21),IF(SUM(DG1783:DG$1993),CONCATENATE(INT(B1782),", "),INT(B1782)),""))</f>
        <v>#VALUE!</v>
      </c>
      <c r="DK1782" s="5"/>
      <c r="DL1782" s="5"/>
      <c r="DM1782" s="5"/>
      <c r="DN1782" s="5"/>
    </row>
    <row r="1783" spans="1:118" x14ac:dyDescent="0.25">
      <c r="A1783" s="4" t="str">
        <f t="shared" si="238"/>
        <v/>
      </c>
      <c r="B1783" s="3"/>
      <c r="D1783" s="1"/>
      <c r="H1783" s="5" t="str">
        <f>IF(F1783="","",IFERROR(CONCATENATE("PEUA",VLOOKUP(ESTADO,REPORTE!AV$2:AW$33,2,0),DIDTRITO_FORM,CADER_FORM,IFERROR(INDEX(BS:BS,MATCH(DAY(F1783),BR:BR,0),1),DAY(F1783)),IFERROR(INDEX(BS:BS,MATCH(MONTH(F1783),BR:BR,0),1),MONTH(F1783)),YEAR(F1783),G1783),""))</f>
        <v/>
      </c>
      <c r="L1783" s="4"/>
      <c r="M1783" s="4"/>
      <c r="Q1783" s="5"/>
      <c r="AA1783" s="4"/>
      <c r="AU1783" s="7"/>
      <c r="BM1783" s="7"/>
      <c r="BN1783" s="75" t="str">
        <f t="shared" si="239"/>
        <v/>
      </c>
      <c r="BO1783" s="75" t="str">
        <f t="shared" si="240"/>
        <v/>
      </c>
      <c r="BT1783" s="5"/>
      <c r="BW1783" s="5"/>
      <c r="BX1783" s="5"/>
      <c r="BY1783" s="5"/>
      <c r="BZ1783" s="5"/>
      <c r="CB1783" s="14"/>
      <c r="CC1783" s="25"/>
      <c r="DG1783" s="5" t="e">
        <f>IF(REPORTE!AH$2="si",IF(C1783=VALUE(REPORTE!C$22),IF(SUM(DG1784:DG$1993),CONCATENATE(INT(B1783),", "),INT(B1783)),""),IF(C1783=VALUE(REPORTE!C$21),IF(SUM(DG1784:DG$1993),CONCATENATE(INT(B1783),", "),INT(B1783)),""))</f>
        <v>#VALUE!</v>
      </c>
      <c r="DK1783" s="5"/>
      <c r="DL1783" s="5"/>
      <c r="DM1783" s="5"/>
      <c r="DN1783" s="5"/>
    </row>
    <row r="1784" spans="1:118" x14ac:dyDescent="0.25">
      <c r="A1784" s="4" t="str">
        <f t="shared" si="238"/>
        <v/>
      </c>
      <c r="B1784" s="3"/>
      <c r="D1784" s="1"/>
      <c r="H1784" s="5" t="str">
        <f>IF(F1784="","",IFERROR(CONCATENATE("PEUA",VLOOKUP(ESTADO,REPORTE!AV$2:AW$33,2,0),DIDTRITO_FORM,CADER_FORM,IFERROR(INDEX(BS:BS,MATCH(DAY(F1784),BR:BR,0),1),DAY(F1784)),IFERROR(INDEX(BS:BS,MATCH(MONTH(F1784),BR:BR,0),1),MONTH(F1784)),YEAR(F1784),G1784),""))</f>
        <v/>
      </c>
      <c r="L1784" s="4"/>
      <c r="M1784" s="4"/>
      <c r="Q1784" s="5"/>
      <c r="AA1784" s="4"/>
      <c r="AU1784" s="7"/>
      <c r="BM1784" s="7"/>
      <c r="BN1784" s="75" t="str">
        <f t="shared" si="239"/>
        <v/>
      </c>
      <c r="BO1784" s="75" t="str">
        <f t="shared" si="240"/>
        <v/>
      </c>
      <c r="BT1784" s="5"/>
      <c r="BW1784" s="5"/>
      <c r="BX1784" s="5"/>
      <c r="BY1784" s="5"/>
      <c r="BZ1784" s="5"/>
      <c r="CB1784" s="14"/>
      <c r="CC1784" s="25"/>
      <c r="DG1784" s="5" t="e">
        <f>IF(REPORTE!AH$2="si",IF(C1784=VALUE(REPORTE!C$22),IF(SUM(DG1785:DG$1993),CONCATENATE(INT(B1784),", "),INT(B1784)),""),IF(C1784=VALUE(REPORTE!C$21),IF(SUM(DG1785:DG$1993),CONCATENATE(INT(B1784),", "),INT(B1784)),""))</f>
        <v>#VALUE!</v>
      </c>
      <c r="DK1784" s="5"/>
      <c r="DL1784" s="5"/>
      <c r="DM1784" s="5"/>
      <c r="DN1784" s="5"/>
    </row>
    <row r="1785" spans="1:118" x14ac:dyDescent="0.25">
      <c r="A1785" s="4" t="str">
        <f t="shared" si="238"/>
        <v/>
      </c>
      <c r="B1785" s="3"/>
      <c r="D1785" s="1"/>
      <c r="H1785" s="5" t="str">
        <f>IF(F1785="","",IFERROR(CONCATENATE("PEUA",VLOOKUP(ESTADO,REPORTE!AV$2:AW$33,2,0),DIDTRITO_FORM,CADER_FORM,IFERROR(INDEX(BS:BS,MATCH(DAY(F1785),BR:BR,0),1),DAY(F1785)),IFERROR(INDEX(BS:BS,MATCH(MONTH(F1785),BR:BR,0),1),MONTH(F1785)),YEAR(F1785),G1785),""))</f>
        <v/>
      </c>
      <c r="L1785" s="4"/>
      <c r="M1785" s="4"/>
      <c r="Q1785" s="5"/>
      <c r="AA1785" s="4"/>
      <c r="AU1785" s="7"/>
      <c r="BM1785" s="7"/>
      <c r="BN1785" s="75" t="str">
        <f t="shared" si="239"/>
        <v/>
      </c>
      <c r="BO1785" s="75" t="str">
        <f t="shared" si="240"/>
        <v/>
      </c>
      <c r="BT1785" s="5"/>
      <c r="BW1785" s="5"/>
      <c r="BX1785" s="5"/>
      <c r="BY1785" s="5"/>
      <c r="BZ1785" s="5"/>
      <c r="CB1785" s="14"/>
      <c r="CC1785" s="25"/>
      <c r="DG1785" s="5" t="e">
        <f>IF(REPORTE!AH$2="si",IF(C1785=VALUE(REPORTE!C$22),IF(SUM(DG1786:DG$1993),CONCATENATE(INT(B1785),", "),INT(B1785)),""),IF(C1785=VALUE(REPORTE!C$21),IF(SUM(DG1786:DG$1993),CONCATENATE(INT(B1785),", "),INT(B1785)),""))</f>
        <v>#VALUE!</v>
      </c>
      <c r="DK1785" s="5"/>
      <c r="DL1785" s="5"/>
      <c r="DM1785" s="5"/>
      <c r="DN1785" s="5"/>
    </row>
    <row r="1786" spans="1:118" x14ac:dyDescent="0.25">
      <c r="A1786" s="4" t="str">
        <f t="shared" si="238"/>
        <v/>
      </c>
      <c r="B1786" s="3"/>
      <c r="D1786" s="1"/>
      <c r="H1786" s="5" t="str">
        <f>IF(F1786="","",IFERROR(CONCATENATE("PEUA",VLOOKUP(ESTADO,REPORTE!AV$2:AW$33,2,0),DIDTRITO_FORM,CADER_FORM,IFERROR(INDEX(BS:BS,MATCH(DAY(F1786),BR:BR,0),1),DAY(F1786)),IFERROR(INDEX(BS:BS,MATCH(MONTH(F1786),BR:BR,0),1),MONTH(F1786)),YEAR(F1786),G1786),""))</f>
        <v/>
      </c>
      <c r="L1786" s="4"/>
      <c r="M1786" s="4"/>
      <c r="Q1786" s="5"/>
      <c r="AA1786" s="4"/>
      <c r="AU1786" s="7"/>
      <c r="BM1786" s="7"/>
      <c r="BN1786" s="75" t="str">
        <f t="shared" si="239"/>
        <v/>
      </c>
      <c r="BO1786" s="75" t="str">
        <f t="shared" si="240"/>
        <v/>
      </c>
      <c r="BT1786" s="5"/>
      <c r="BW1786" s="5"/>
      <c r="BX1786" s="5"/>
      <c r="BY1786" s="5"/>
      <c r="BZ1786" s="5"/>
      <c r="CB1786" s="14"/>
      <c r="CC1786" s="25"/>
      <c r="DG1786" s="5" t="e">
        <f>IF(REPORTE!AH$2="si",IF(C1786=VALUE(REPORTE!C$22),IF(SUM(DG1787:DG$1993),CONCATENATE(INT(B1786),", "),INT(B1786)),""),IF(C1786=VALUE(REPORTE!C$21),IF(SUM(DG1787:DG$1993),CONCATENATE(INT(B1786),", "),INT(B1786)),""))</f>
        <v>#VALUE!</v>
      </c>
      <c r="DK1786" s="5"/>
      <c r="DL1786" s="5"/>
      <c r="DM1786" s="5"/>
      <c r="DN1786" s="5"/>
    </row>
    <row r="1787" spans="1:118" x14ac:dyDescent="0.25">
      <c r="A1787" s="4" t="str">
        <f t="shared" si="238"/>
        <v/>
      </c>
      <c r="B1787" s="3"/>
      <c r="D1787" s="1"/>
      <c r="H1787" s="5" t="str">
        <f>IF(F1787="","",IFERROR(CONCATENATE("PEUA",VLOOKUP(ESTADO,REPORTE!AV$2:AW$33,2,0),DIDTRITO_FORM,CADER_FORM,IFERROR(INDEX(BS:BS,MATCH(DAY(F1787),BR:BR,0),1),DAY(F1787)),IFERROR(INDEX(BS:BS,MATCH(MONTH(F1787),BR:BR,0),1),MONTH(F1787)),YEAR(F1787),G1787),""))</f>
        <v/>
      </c>
      <c r="L1787" s="4"/>
      <c r="M1787" s="4"/>
      <c r="Q1787" s="5"/>
      <c r="AA1787" s="4"/>
      <c r="AU1787" s="7"/>
      <c r="BM1787" s="7"/>
      <c r="BN1787" s="75" t="str">
        <f t="shared" si="239"/>
        <v/>
      </c>
      <c r="BO1787" s="75" t="str">
        <f t="shared" si="240"/>
        <v/>
      </c>
      <c r="BT1787" s="5"/>
      <c r="BW1787" s="5"/>
      <c r="BX1787" s="5"/>
      <c r="BY1787" s="5"/>
      <c r="BZ1787" s="5"/>
      <c r="CB1787" s="14"/>
      <c r="CC1787" s="25"/>
      <c r="DG1787" s="5" t="e">
        <f>IF(REPORTE!AH$2="si",IF(C1787=VALUE(REPORTE!C$22),IF(SUM(DG1788:DG$1993),CONCATENATE(INT(B1787),", "),INT(B1787)),""),IF(C1787=VALUE(REPORTE!C$21),IF(SUM(DG1788:DG$1993),CONCATENATE(INT(B1787),", "),INT(B1787)),""))</f>
        <v>#VALUE!</v>
      </c>
      <c r="DK1787" s="5"/>
      <c r="DL1787" s="5"/>
      <c r="DM1787" s="5"/>
      <c r="DN1787" s="5"/>
    </row>
    <row r="1788" spans="1:118" x14ac:dyDescent="0.25">
      <c r="A1788" s="4" t="str">
        <f t="shared" si="238"/>
        <v/>
      </c>
      <c r="B1788" s="3"/>
      <c r="D1788" s="1"/>
      <c r="H1788" s="5" t="str">
        <f>IF(F1788="","",IFERROR(CONCATENATE("PEUA",VLOOKUP(ESTADO,REPORTE!AV$2:AW$33,2,0),DIDTRITO_FORM,CADER_FORM,IFERROR(INDEX(BS:BS,MATCH(DAY(F1788),BR:BR,0),1),DAY(F1788)),IFERROR(INDEX(BS:BS,MATCH(MONTH(F1788),BR:BR,0),1),MONTH(F1788)),YEAR(F1788),G1788),""))</f>
        <v/>
      </c>
      <c r="L1788" s="4"/>
      <c r="M1788" s="4"/>
      <c r="Q1788" s="5"/>
      <c r="AA1788" s="4"/>
      <c r="AU1788" s="7"/>
      <c r="BM1788" s="7"/>
      <c r="BN1788" s="75" t="str">
        <f t="shared" si="239"/>
        <v/>
      </c>
      <c r="BO1788" s="75" t="str">
        <f t="shared" si="240"/>
        <v/>
      </c>
      <c r="BT1788" s="5"/>
      <c r="BW1788" s="5"/>
      <c r="BX1788" s="5"/>
      <c r="BY1788" s="5"/>
      <c r="BZ1788" s="5"/>
      <c r="CB1788" s="14"/>
      <c r="CC1788" s="25"/>
      <c r="DG1788" s="5" t="e">
        <f>IF(REPORTE!AH$2="si",IF(C1788=VALUE(REPORTE!C$22),IF(SUM(DG1789:DG$1993),CONCATENATE(INT(B1788),", "),INT(B1788)),""),IF(C1788=VALUE(REPORTE!C$21),IF(SUM(DG1789:DG$1993),CONCATENATE(INT(B1788),", "),INT(B1788)),""))</f>
        <v>#VALUE!</v>
      </c>
      <c r="DK1788" s="5"/>
      <c r="DL1788" s="5"/>
      <c r="DM1788" s="5"/>
      <c r="DN1788" s="5"/>
    </row>
    <row r="1789" spans="1:118" x14ac:dyDescent="0.25">
      <c r="A1789" s="4" t="str">
        <f t="shared" si="238"/>
        <v/>
      </c>
      <c r="B1789" s="3"/>
      <c r="D1789" s="1"/>
      <c r="H1789" s="5" t="str">
        <f>IF(F1789="","",IFERROR(CONCATENATE("PEUA",VLOOKUP(ESTADO,REPORTE!AV$2:AW$33,2,0),DIDTRITO_FORM,CADER_FORM,IFERROR(INDEX(BS:BS,MATCH(DAY(F1789),BR:BR,0),1),DAY(F1789)),IFERROR(INDEX(BS:BS,MATCH(MONTH(F1789),BR:BR,0),1),MONTH(F1789)),YEAR(F1789),G1789),""))</f>
        <v/>
      </c>
      <c r="L1789" s="4"/>
      <c r="M1789" s="4"/>
      <c r="Q1789" s="5"/>
      <c r="AA1789" s="4"/>
      <c r="AU1789" s="7"/>
      <c r="BM1789" s="7"/>
      <c r="BN1789" s="75" t="str">
        <f t="shared" si="239"/>
        <v/>
      </c>
      <c r="BO1789" s="75" t="str">
        <f t="shared" si="240"/>
        <v/>
      </c>
      <c r="BT1789" s="5"/>
      <c r="BW1789" s="5"/>
      <c r="BX1789" s="5"/>
      <c r="BY1789" s="5"/>
      <c r="BZ1789" s="5"/>
      <c r="CB1789" s="14"/>
      <c r="CC1789" s="25"/>
      <c r="DG1789" s="5" t="e">
        <f>IF(REPORTE!AH$2="si",IF(C1789=VALUE(REPORTE!C$22),IF(SUM(DG1790:DG$1993),CONCATENATE(INT(B1789),", "),INT(B1789)),""),IF(C1789=VALUE(REPORTE!C$21),IF(SUM(DG1790:DG$1993),CONCATENATE(INT(B1789),", "),INT(B1789)),""))</f>
        <v>#VALUE!</v>
      </c>
      <c r="DK1789" s="5"/>
      <c r="DL1789" s="5"/>
      <c r="DM1789" s="5"/>
      <c r="DN1789" s="5"/>
    </row>
    <row r="1790" spans="1:118" x14ac:dyDescent="0.25">
      <c r="A1790" s="4" t="str">
        <f t="shared" si="238"/>
        <v/>
      </c>
      <c r="B1790" s="3"/>
      <c r="D1790" s="1"/>
      <c r="H1790" s="5" t="str">
        <f>IF(F1790="","",IFERROR(CONCATENATE("PEUA",VLOOKUP(ESTADO,REPORTE!AV$2:AW$33,2,0),DIDTRITO_FORM,CADER_FORM,IFERROR(INDEX(BS:BS,MATCH(DAY(F1790),BR:BR,0),1),DAY(F1790)),IFERROR(INDEX(BS:BS,MATCH(MONTH(F1790),BR:BR,0),1),MONTH(F1790)),YEAR(F1790),G1790),""))</f>
        <v/>
      </c>
      <c r="L1790" s="4"/>
      <c r="M1790" s="4"/>
      <c r="Q1790" s="5"/>
      <c r="AA1790" s="4"/>
      <c r="AU1790" s="7"/>
      <c r="BM1790" s="7"/>
      <c r="BN1790" s="75" t="str">
        <f t="shared" si="239"/>
        <v/>
      </c>
      <c r="BO1790" s="75" t="str">
        <f t="shared" si="240"/>
        <v/>
      </c>
      <c r="BT1790" s="5"/>
      <c r="BW1790" s="5"/>
      <c r="BX1790" s="5"/>
      <c r="BY1790" s="5"/>
      <c r="BZ1790" s="5"/>
      <c r="CB1790" s="14"/>
      <c r="CC1790" s="25"/>
      <c r="DG1790" s="5" t="e">
        <f>IF(REPORTE!AH$2="si",IF(C1790=VALUE(REPORTE!C$22),IF(SUM(DG1791:DG$1993),CONCATENATE(INT(B1790),", "),INT(B1790)),""),IF(C1790=VALUE(REPORTE!C$21),IF(SUM(DG1791:DG$1993),CONCATENATE(INT(B1790),", "),INT(B1790)),""))</f>
        <v>#VALUE!</v>
      </c>
      <c r="DK1790" s="5"/>
      <c r="DL1790" s="5"/>
      <c r="DM1790" s="5"/>
      <c r="DN1790" s="5"/>
    </row>
    <row r="1791" spans="1:118" x14ac:dyDescent="0.25">
      <c r="A1791" s="4" t="str">
        <f t="shared" si="238"/>
        <v/>
      </c>
      <c r="B1791" s="3"/>
      <c r="D1791" s="1"/>
      <c r="H1791" s="5" t="str">
        <f>IF(F1791="","",IFERROR(CONCATENATE("PEUA",VLOOKUP(ESTADO,REPORTE!AV$2:AW$33,2,0),DIDTRITO_FORM,CADER_FORM,IFERROR(INDEX(BS:BS,MATCH(DAY(F1791),BR:BR,0),1),DAY(F1791)),IFERROR(INDEX(BS:BS,MATCH(MONTH(F1791),BR:BR,0),1),MONTH(F1791)),YEAR(F1791),G1791),""))</f>
        <v/>
      </c>
      <c r="L1791" s="4"/>
      <c r="M1791" s="4"/>
      <c r="Q1791" s="5"/>
      <c r="AA1791" s="4"/>
      <c r="AU1791" s="7"/>
      <c r="BM1791" s="7"/>
      <c r="BN1791" s="75" t="str">
        <f t="shared" si="239"/>
        <v/>
      </c>
      <c r="BO1791" s="75" t="str">
        <f t="shared" si="240"/>
        <v/>
      </c>
      <c r="BT1791" s="5"/>
      <c r="BW1791" s="5"/>
      <c r="BX1791" s="5"/>
      <c r="BY1791" s="5"/>
      <c r="BZ1791" s="5"/>
      <c r="CB1791" s="14"/>
      <c r="CC1791" s="25"/>
      <c r="DG1791" s="5" t="e">
        <f>IF(REPORTE!AH$2="si",IF(C1791=VALUE(REPORTE!C$22),IF(SUM(DG1792:DG$1993),CONCATENATE(INT(B1791),", "),INT(B1791)),""),IF(C1791=VALUE(REPORTE!C$21),IF(SUM(DG1792:DG$1993),CONCATENATE(INT(B1791),", "),INT(B1791)),""))</f>
        <v>#VALUE!</v>
      </c>
      <c r="DK1791" s="5"/>
      <c r="DL1791" s="5"/>
      <c r="DM1791" s="5"/>
      <c r="DN1791" s="5"/>
    </row>
    <row r="1792" spans="1:118" x14ac:dyDescent="0.25">
      <c r="A1792" s="4" t="str">
        <f t="shared" si="238"/>
        <v/>
      </c>
      <c r="B1792" s="3"/>
      <c r="D1792" s="1"/>
      <c r="H1792" s="5" t="str">
        <f>IF(F1792="","",IFERROR(CONCATENATE("PEUA",VLOOKUP(ESTADO,REPORTE!AV$2:AW$33,2,0),DIDTRITO_FORM,CADER_FORM,IFERROR(INDEX(BS:BS,MATCH(DAY(F1792),BR:BR,0),1),DAY(F1792)),IFERROR(INDEX(BS:BS,MATCH(MONTH(F1792),BR:BR,0),1),MONTH(F1792)),YEAR(F1792),G1792),""))</f>
        <v/>
      </c>
      <c r="L1792" s="4"/>
      <c r="M1792" s="4"/>
      <c r="Q1792" s="5"/>
      <c r="AA1792" s="4"/>
      <c r="AU1792" s="7"/>
      <c r="BM1792" s="7"/>
      <c r="BN1792" s="75" t="str">
        <f t="shared" si="239"/>
        <v/>
      </c>
      <c r="BO1792" s="75" t="str">
        <f t="shared" si="240"/>
        <v/>
      </c>
      <c r="BT1792" s="5"/>
      <c r="BW1792" s="5"/>
      <c r="BX1792" s="5"/>
      <c r="BY1792" s="5"/>
      <c r="BZ1792" s="5"/>
      <c r="CB1792" s="14"/>
      <c r="CC1792" s="25"/>
      <c r="DG1792" s="5" t="e">
        <f>IF(REPORTE!AH$2="si",IF(C1792=VALUE(REPORTE!C$22),IF(SUM(DG1793:DG$1993),CONCATENATE(INT(B1792),", "),INT(B1792)),""),IF(C1792=VALUE(REPORTE!C$21),IF(SUM(DG1793:DG$1993),CONCATENATE(INT(B1792),", "),INT(B1792)),""))</f>
        <v>#VALUE!</v>
      </c>
      <c r="DK1792" s="5"/>
      <c r="DL1792" s="5"/>
      <c r="DM1792" s="5"/>
      <c r="DN1792" s="5"/>
    </row>
    <row r="1793" spans="1:118" x14ac:dyDescent="0.25">
      <c r="A1793" s="4" t="str">
        <f t="shared" si="238"/>
        <v/>
      </c>
      <c r="B1793" s="3"/>
      <c r="D1793" s="1"/>
      <c r="H1793" s="5" t="str">
        <f>IF(F1793="","",IFERROR(CONCATENATE("PEUA",VLOOKUP(ESTADO,REPORTE!AV$2:AW$33,2,0),DIDTRITO_FORM,CADER_FORM,IFERROR(INDEX(BS:BS,MATCH(DAY(F1793),BR:BR,0),1),DAY(F1793)),IFERROR(INDEX(BS:BS,MATCH(MONTH(F1793),BR:BR,0),1),MONTH(F1793)),YEAR(F1793),G1793),""))</f>
        <v/>
      </c>
      <c r="L1793" s="4"/>
      <c r="M1793" s="4"/>
      <c r="Q1793" s="5"/>
      <c r="AA1793" s="4"/>
      <c r="AU1793" s="7"/>
      <c r="BM1793" s="7"/>
      <c r="BN1793" s="75" t="str">
        <f t="shared" si="239"/>
        <v/>
      </c>
      <c r="BO1793" s="75" t="str">
        <f t="shared" si="240"/>
        <v/>
      </c>
      <c r="BT1793" s="5"/>
      <c r="BW1793" s="5"/>
      <c r="BX1793" s="5"/>
      <c r="BY1793" s="5"/>
      <c r="BZ1793" s="5"/>
      <c r="CB1793" s="14"/>
      <c r="CC1793" s="25"/>
      <c r="DG1793" s="5" t="e">
        <f>IF(REPORTE!AH$2="si",IF(C1793=VALUE(REPORTE!C$22),IF(SUM(DG1794:DG$1993),CONCATENATE(INT(B1793),", "),INT(B1793)),""),IF(C1793=VALUE(REPORTE!C$21),IF(SUM(DG1794:DG$1993),CONCATENATE(INT(B1793),", "),INT(B1793)),""))</f>
        <v>#VALUE!</v>
      </c>
      <c r="DK1793" s="5"/>
      <c r="DL1793" s="5"/>
      <c r="DM1793" s="5"/>
      <c r="DN1793" s="5"/>
    </row>
    <row r="1794" spans="1:118" x14ac:dyDescent="0.25">
      <c r="A1794" s="4" t="str">
        <f t="shared" ref="A1794:A1857" si="241">IF(OR(BO1794="",BM1794="",BM1794="VENCIDO"),IF(B1794="","",IF(LEN(B1794)=1,"000"&amp;B1794,IF(LEN(B1794)=2,"00"&amp;B1794,IF(LEN(B1794)=3,"0"&amp;B1794,B1794)))),C1794)</f>
        <v/>
      </c>
      <c r="B1794" s="3"/>
      <c r="D1794" s="1"/>
      <c r="H1794" s="5" t="str">
        <f>IF(F1794="","",IFERROR(CONCATENATE("PEUA",VLOOKUP(ESTADO,REPORTE!AV$2:AW$33,2,0),DIDTRITO_FORM,CADER_FORM,IFERROR(INDEX(BS:BS,MATCH(DAY(F1794),BR:BR,0),1),DAY(F1794)),IFERROR(INDEX(BS:BS,MATCH(MONTH(F1794),BR:BR,0),1),MONTH(F1794)),YEAR(F1794),G1794),""))</f>
        <v/>
      </c>
      <c r="L1794" s="4"/>
      <c r="M1794" s="4"/>
      <c r="Q1794" s="5"/>
      <c r="AA1794" s="4"/>
      <c r="AU1794" s="7"/>
      <c r="BM1794" s="7"/>
      <c r="BN1794" s="75" t="str">
        <f t="shared" ref="BN1794:BN1857" si="242">IFERROR(IF(BD1794=0,"",BD1794/6000),"")</f>
        <v/>
      </c>
      <c r="BO1794" s="75" t="str">
        <f t="shared" ref="BO1794:BO1857" si="243">IFERROR(IF(VALUE(AU1794)&gt;VALUE(APERTURA_VENTANILLA),"OK",""),"")</f>
        <v/>
      </c>
      <c r="BT1794" s="5"/>
      <c r="BW1794" s="5"/>
      <c r="BX1794" s="5"/>
      <c r="BY1794" s="5"/>
      <c r="BZ1794" s="5"/>
      <c r="CB1794" s="14"/>
      <c r="CC1794" s="25"/>
      <c r="DG1794" s="5" t="e">
        <f>IF(REPORTE!AH$2="si",IF(C1794=VALUE(REPORTE!C$22),IF(SUM(DG1795:DG$1993),CONCATENATE(INT(B1794),", "),INT(B1794)),""),IF(C1794=VALUE(REPORTE!C$21),IF(SUM(DG1795:DG$1993),CONCATENATE(INT(B1794),", "),INT(B1794)),""))</f>
        <v>#VALUE!</v>
      </c>
      <c r="DK1794" s="5"/>
      <c r="DL1794" s="5"/>
      <c r="DM1794" s="5"/>
      <c r="DN1794" s="5"/>
    </row>
    <row r="1795" spans="1:118" x14ac:dyDescent="0.25">
      <c r="A1795" s="4" t="str">
        <f t="shared" si="241"/>
        <v/>
      </c>
      <c r="B1795" s="3"/>
      <c r="D1795" s="1"/>
      <c r="H1795" s="5" t="str">
        <f>IF(F1795="","",IFERROR(CONCATENATE("PEUA",VLOOKUP(ESTADO,REPORTE!AV$2:AW$33,2,0),DIDTRITO_FORM,CADER_FORM,IFERROR(INDEX(BS:BS,MATCH(DAY(F1795),BR:BR,0),1),DAY(F1795)),IFERROR(INDEX(BS:BS,MATCH(MONTH(F1795),BR:BR,0),1),MONTH(F1795)),YEAR(F1795),G1795),""))</f>
        <v/>
      </c>
      <c r="L1795" s="4"/>
      <c r="M1795" s="4"/>
      <c r="Q1795" s="5"/>
      <c r="AA1795" s="4"/>
      <c r="AU1795" s="7"/>
      <c r="BM1795" s="7"/>
      <c r="BN1795" s="75" t="str">
        <f t="shared" si="242"/>
        <v/>
      </c>
      <c r="BO1795" s="75" t="str">
        <f t="shared" si="243"/>
        <v/>
      </c>
      <c r="BT1795" s="5"/>
      <c r="BW1795" s="5"/>
      <c r="BX1795" s="5"/>
      <c r="BY1795" s="5"/>
      <c r="BZ1795" s="5"/>
      <c r="CB1795" s="14"/>
      <c r="CC1795" s="25"/>
      <c r="DG1795" s="5" t="e">
        <f>IF(REPORTE!AH$2="si",IF(C1795=VALUE(REPORTE!C$22),IF(SUM(DG1796:DG$1993),CONCATENATE(INT(B1795),", "),INT(B1795)),""),IF(C1795=VALUE(REPORTE!C$21),IF(SUM(DG1796:DG$1993),CONCATENATE(INT(B1795),", "),INT(B1795)),""))</f>
        <v>#VALUE!</v>
      </c>
      <c r="DK1795" s="5"/>
      <c r="DL1795" s="5"/>
      <c r="DM1795" s="5"/>
      <c r="DN1795" s="5"/>
    </row>
    <row r="1796" spans="1:118" x14ac:dyDescent="0.25">
      <c r="A1796" s="4" t="str">
        <f t="shared" si="241"/>
        <v/>
      </c>
      <c r="B1796" s="3"/>
      <c r="D1796" s="1"/>
      <c r="H1796" s="5" t="str">
        <f>IF(F1796="","",IFERROR(CONCATENATE("PEUA",VLOOKUP(ESTADO,REPORTE!AV$2:AW$33,2,0),DIDTRITO_FORM,CADER_FORM,IFERROR(INDEX(BS:BS,MATCH(DAY(F1796),BR:BR,0),1),DAY(F1796)),IFERROR(INDEX(BS:BS,MATCH(MONTH(F1796),BR:BR,0),1),MONTH(F1796)),YEAR(F1796),G1796),""))</f>
        <v/>
      </c>
      <c r="L1796" s="4"/>
      <c r="M1796" s="4"/>
      <c r="Q1796" s="5"/>
      <c r="AA1796" s="4"/>
      <c r="AU1796" s="7"/>
      <c r="BM1796" s="7"/>
      <c r="BN1796" s="75" t="str">
        <f t="shared" si="242"/>
        <v/>
      </c>
      <c r="BO1796" s="75" t="str">
        <f t="shared" si="243"/>
        <v/>
      </c>
      <c r="BT1796" s="5"/>
      <c r="BW1796" s="5"/>
      <c r="BX1796" s="5"/>
      <c r="BY1796" s="5"/>
      <c r="BZ1796" s="5"/>
      <c r="CB1796" s="14"/>
      <c r="CC1796" s="25"/>
      <c r="DG1796" s="5" t="e">
        <f>IF(REPORTE!AH$2="si",IF(C1796=VALUE(REPORTE!C$22),IF(SUM(DG1797:DG$1993),CONCATENATE(INT(B1796),", "),INT(B1796)),""),IF(C1796=VALUE(REPORTE!C$21),IF(SUM(DG1797:DG$1993),CONCATENATE(INT(B1796),", "),INT(B1796)),""))</f>
        <v>#VALUE!</v>
      </c>
      <c r="DK1796" s="5"/>
      <c r="DL1796" s="5"/>
      <c r="DM1796" s="5"/>
      <c r="DN1796" s="5"/>
    </row>
    <row r="1797" spans="1:118" x14ac:dyDescent="0.25">
      <c r="A1797" s="4" t="str">
        <f t="shared" si="241"/>
        <v/>
      </c>
      <c r="B1797" s="3"/>
      <c r="D1797" s="1"/>
      <c r="H1797" s="5" t="str">
        <f>IF(F1797="","",IFERROR(CONCATENATE("PEUA",VLOOKUP(ESTADO,REPORTE!AV$2:AW$33,2,0),DIDTRITO_FORM,CADER_FORM,IFERROR(INDEX(BS:BS,MATCH(DAY(F1797),BR:BR,0),1),DAY(F1797)),IFERROR(INDEX(BS:BS,MATCH(MONTH(F1797),BR:BR,0),1),MONTH(F1797)),YEAR(F1797),G1797),""))</f>
        <v/>
      </c>
      <c r="L1797" s="4"/>
      <c r="M1797" s="4"/>
      <c r="Q1797" s="5"/>
      <c r="AA1797" s="4"/>
      <c r="AU1797" s="7"/>
      <c r="BM1797" s="7"/>
      <c r="BN1797" s="75" t="str">
        <f t="shared" si="242"/>
        <v/>
      </c>
      <c r="BO1797" s="75" t="str">
        <f t="shared" si="243"/>
        <v/>
      </c>
      <c r="BT1797" s="5"/>
      <c r="BW1797" s="5"/>
      <c r="BX1797" s="5"/>
      <c r="BY1797" s="5"/>
      <c r="BZ1797" s="5"/>
      <c r="CB1797" s="14"/>
      <c r="CC1797" s="25"/>
      <c r="DG1797" s="5" t="e">
        <f>IF(REPORTE!AH$2="si",IF(C1797=VALUE(REPORTE!C$22),IF(SUM(DG1798:DG$1993),CONCATENATE(INT(B1797),", "),INT(B1797)),""),IF(C1797=VALUE(REPORTE!C$21),IF(SUM(DG1798:DG$1993),CONCATENATE(INT(B1797),", "),INT(B1797)),""))</f>
        <v>#VALUE!</v>
      </c>
      <c r="DK1797" s="5"/>
      <c r="DL1797" s="5"/>
      <c r="DM1797" s="5"/>
      <c r="DN1797" s="5"/>
    </row>
    <row r="1798" spans="1:118" x14ac:dyDescent="0.25">
      <c r="A1798" s="4" t="str">
        <f t="shared" si="241"/>
        <v/>
      </c>
      <c r="B1798" s="3"/>
      <c r="D1798" s="1"/>
      <c r="H1798" s="5" t="str">
        <f>IF(F1798="","",IFERROR(CONCATENATE("PEUA",VLOOKUP(ESTADO,REPORTE!AV$2:AW$33,2,0),DIDTRITO_FORM,CADER_FORM,IFERROR(INDEX(BS:BS,MATCH(DAY(F1798),BR:BR,0),1),DAY(F1798)),IFERROR(INDEX(BS:BS,MATCH(MONTH(F1798),BR:BR,0),1),MONTH(F1798)),YEAR(F1798),G1798),""))</f>
        <v/>
      </c>
      <c r="L1798" s="4"/>
      <c r="M1798" s="4"/>
      <c r="Q1798" s="5"/>
      <c r="AA1798" s="4"/>
      <c r="AU1798" s="7"/>
      <c r="BM1798" s="7"/>
      <c r="BN1798" s="75" t="str">
        <f t="shared" si="242"/>
        <v/>
      </c>
      <c r="BO1798" s="75" t="str">
        <f t="shared" si="243"/>
        <v/>
      </c>
      <c r="BT1798" s="5"/>
      <c r="BW1798" s="5"/>
      <c r="BX1798" s="5"/>
      <c r="BY1798" s="5"/>
      <c r="BZ1798" s="5"/>
      <c r="CB1798" s="14"/>
      <c r="CC1798" s="25"/>
      <c r="DG1798" s="5" t="e">
        <f>IF(REPORTE!AH$2="si",IF(C1798=VALUE(REPORTE!C$22),IF(SUM(DG1799:DG$1993),CONCATENATE(INT(B1798),", "),INT(B1798)),""),IF(C1798=VALUE(REPORTE!C$21),IF(SUM(DG1799:DG$1993),CONCATENATE(INT(B1798),", "),INT(B1798)),""))</f>
        <v>#VALUE!</v>
      </c>
      <c r="DK1798" s="5"/>
      <c r="DL1798" s="5"/>
      <c r="DM1798" s="5"/>
      <c r="DN1798" s="5"/>
    </row>
    <row r="1799" spans="1:118" x14ac:dyDescent="0.25">
      <c r="A1799" s="4" t="str">
        <f t="shared" si="241"/>
        <v/>
      </c>
      <c r="B1799" s="3"/>
      <c r="D1799" s="1"/>
      <c r="H1799" s="5" t="str">
        <f>IF(F1799="","",IFERROR(CONCATENATE("PEUA",VLOOKUP(ESTADO,REPORTE!AV$2:AW$33,2,0),DIDTRITO_FORM,CADER_FORM,IFERROR(INDEX(BS:BS,MATCH(DAY(F1799),BR:BR,0),1),DAY(F1799)),IFERROR(INDEX(BS:BS,MATCH(MONTH(F1799),BR:BR,0),1),MONTH(F1799)),YEAR(F1799),G1799),""))</f>
        <v/>
      </c>
      <c r="L1799" s="4"/>
      <c r="M1799" s="4"/>
      <c r="Q1799" s="5"/>
      <c r="AA1799" s="4"/>
      <c r="AU1799" s="7"/>
      <c r="BM1799" s="7"/>
      <c r="BN1799" s="75" t="str">
        <f t="shared" si="242"/>
        <v/>
      </c>
      <c r="BO1799" s="75" t="str">
        <f t="shared" si="243"/>
        <v/>
      </c>
      <c r="BT1799" s="5"/>
      <c r="BW1799" s="5"/>
      <c r="BX1799" s="5"/>
      <c r="BY1799" s="5"/>
      <c r="BZ1799" s="5"/>
      <c r="CB1799" s="14"/>
      <c r="CC1799" s="25"/>
      <c r="DG1799" s="5" t="e">
        <f>IF(REPORTE!AH$2="si",IF(C1799=VALUE(REPORTE!C$22),IF(SUM(DG1800:DG$1993),CONCATENATE(INT(B1799),", "),INT(B1799)),""),IF(C1799=VALUE(REPORTE!C$21),IF(SUM(DG1800:DG$1993),CONCATENATE(INT(B1799),", "),INT(B1799)),""))</f>
        <v>#VALUE!</v>
      </c>
      <c r="DK1799" s="5"/>
      <c r="DL1799" s="5"/>
      <c r="DM1799" s="5"/>
      <c r="DN1799" s="5"/>
    </row>
    <row r="1800" spans="1:118" x14ac:dyDescent="0.25">
      <c r="A1800" s="4" t="str">
        <f t="shared" si="241"/>
        <v/>
      </c>
      <c r="B1800" s="3"/>
      <c r="D1800" s="1"/>
      <c r="H1800" s="5" t="str">
        <f>IF(F1800="","",IFERROR(CONCATENATE("PEUA",VLOOKUP(ESTADO,REPORTE!AV$2:AW$33,2,0),DIDTRITO_FORM,CADER_FORM,IFERROR(INDEX(BS:BS,MATCH(DAY(F1800),BR:BR,0),1),DAY(F1800)),IFERROR(INDEX(BS:BS,MATCH(MONTH(F1800),BR:BR,0),1),MONTH(F1800)),YEAR(F1800),G1800),""))</f>
        <v/>
      </c>
      <c r="L1800" s="4"/>
      <c r="M1800" s="4"/>
      <c r="Q1800" s="5"/>
      <c r="AA1800" s="4"/>
      <c r="AU1800" s="7"/>
      <c r="BM1800" s="7"/>
      <c r="BN1800" s="75" t="str">
        <f t="shared" si="242"/>
        <v/>
      </c>
      <c r="BO1800" s="75" t="str">
        <f t="shared" si="243"/>
        <v/>
      </c>
      <c r="BT1800" s="5"/>
      <c r="BW1800" s="5"/>
      <c r="BX1800" s="5"/>
      <c r="BY1800" s="5"/>
      <c r="BZ1800" s="5"/>
      <c r="CB1800" s="14"/>
      <c r="CC1800" s="25"/>
      <c r="DG1800" s="5" t="e">
        <f>IF(REPORTE!AH$2="si",IF(C1800=VALUE(REPORTE!C$22),IF(SUM(DG1801:DG$1993),CONCATENATE(INT(B1800),", "),INT(B1800)),""),IF(C1800=VALUE(REPORTE!C$21),IF(SUM(DG1801:DG$1993),CONCATENATE(INT(B1800),", "),INT(B1800)),""))</f>
        <v>#VALUE!</v>
      </c>
      <c r="DK1800" s="5"/>
      <c r="DL1800" s="5"/>
      <c r="DM1800" s="5"/>
      <c r="DN1800" s="5"/>
    </row>
    <row r="1801" spans="1:118" x14ac:dyDescent="0.25">
      <c r="A1801" s="4" t="str">
        <f t="shared" si="241"/>
        <v/>
      </c>
      <c r="B1801" s="3"/>
      <c r="D1801" s="1"/>
      <c r="H1801" s="5" t="str">
        <f>IF(F1801="","",IFERROR(CONCATENATE("PEUA",VLOOKUP(ESTADO,REPORTE!AV$2:AW$33,2,0),DIDTRITO_FORM,CADER_FORM,IFERROR(INDEX(BS:BS,MATCH(DAY(F1801),BR:BR,0),1),DAY(F1801)),IFERROR(INDEX(BS:BS,MATCH(MONTH(F1801),BR:BR,0),1),MONTH(F1801)),YEAR(F1801),G1801),""))</f>
        <v/>
      </c>
      <c r="L1801" s="4"/>
      <c r="M1801" s="4"/>
      <c r="Q1801" s="5"/>
      <c r="AA1801" s="4"/>
      <c r="AU1801" s="7"/>
      <c r="BM1801" s="7"/>
      <c r="BN1801" s="75" t="str">
        <f t="shared" si="242"/>
        <v/>
      </c>
      <c r="BO1801" s="75" t="str">
        <f t="shared" si="243"/>
        <v/>
      </c>
      <c r="BT1801" s="5"/>
      <c r="BW1801" s="5"/>
      <c r="BX1801" s="5"/>
      <c r="BY1801" s="5"/>
      <c r="BZ1801" s="5"/>
      <c r="CB1801" s="14"/>
      <c r="CC1801" s="25"/>
      <c r="DG1801" s="5" t="e">
        <f>IF(REPORTE!AH$2="si",IF(C1801=VALUE(REPORTE!C$22),IF(SUM(DG1802:DG$1993),CONCATENATE(INT(B1801),", "),INT(B1801)),""),IF(C1801=VALUE(REPORTE!C$21),IF(SUM(DG1802:DG$1993),CONCATENATE(INT(B1801),", "),INT(B1801)),""))</f>
        <v>#VALUE!</v>
      </c>
      <c r="DK1801" s="5"/>
      <c r="DL1801" s="5"/>
      <c r="DM1801" s="5"/>
      <c r="DN1801" s="5"/>
    </row>
    <row r="1802" spans="1:118" x14ac:dyDescent="0.25">
      <c r="A1802" s="4" t="str">
        <f t="shared" si="241"/>
        <v/>
      </c>
      <c r="B1802" s="3"/>
      <c r="D1802" s="1"/>
      <c r="H1802" s="5" t="str">
        <f>IF(F1802="","",IFERROR(CONCATENATE("PEUA",VLOOKUP(ESTADO,REPORTE!AV$2:AW$33,2,0),DIDTRITO_FORM,CADER_FORM,IFERROR(INDEX(BS:BS,MATCH(DAY(F1802),BR:BR,0),1),DAY(F1802)),IFERROR(INDEX(BS:BS,MATCH(MONTH(F1802),BR:BR,0),1),MONTH(F1802)),YEAR(F1802),G1802),""))</f>
        <v/>
      </c>
      <c r="L1802" s="4"/>
      <c r="M1802" s="4"/>
      <c r="Q1802" s="5"/>
      <c r="AA1802" s="4"/>
      <c r="AU1802" s="7"/>
      <c r="BM1802" s="7"/>
      <c r="BN1802" s="75" t="str">
        <f t="shared" si="242"/>
        <v/>
      </c>
      <c r="BO1802" s="75" t="str">
        <f t="shared" si="243"/>
        <v/>
      </c>
      <c r="BT1802" s="5"/>
      <c r="BW1802" s="5"/>
      <c r="BX1802" s="5"/>
      <c r="BY1802" s="5"/>
      <c r="BZ1802" s="5"/>
      <c r="CB1802" s="14"/>
      <c r="CC1802" s="25"/>
      <c r="DG1802" s="5" t="e">
        <f>IF(REPORTE!AH$2="si",IF(C1802=VALUE(REPORTE!C$22),IF(SUM(DG1803:DG$1993),CONCATENATE(INT(B1802),", "),INT(B1802)),""),IF(C1802=VALUE(REPORTE!C$21),IF(SUM(DG1803:DG$1993),CONCATENATE(INT(B1802),", "),INT(B1802)),""))</f>
        <v>#VALUE!</v>
      </c>
      <c r="DK1802" s="5"/>
      <c r="DL1802" s="5"/>
      <c r="DM1802" s="5"/>
      <c r="DN1802" s="5"/>
    </row>
    <row r="1803" spans="1:118" x14ac:dyDescent="0.25">
      <c r="A1803" s="4" t="str">
        <f t="shared" si="241"/>
        <v/>
      </c>
      <c r="B1803" s="3"/>
      <c r="D1803" s="1"/>
      <c r="H1803" s="5" t="str">
        <f>IF(F1803="","",IFERROR(CONCATENATE("PEUA",VLOOKUP(ESTADO,REPORTE!AV$2:AW$33,2,0),DIDTRITO_FORM,CADER_FORM,IFERROR(INDEX(BS:BS,MATCH(DAY(F1803),BR:BR,0),1),DAY(F1803)),IFERROR(INDEX(BS:BS,MATCH(MONTH(F1803),BR:BR,0),1),MONTH(F1803)),YEAR(F1803),G1803),""))</f>
        <v/>
      </c>
      <c r="L1803" s="4"/>
      <c r="M1803" s="4"/>
      <c r="Q1803" s="5"/>
      <c r="AA1803" s="4"/>
      <c r="AU1803" s="7"/>
      <c r="BM1803" s="7"/>
      <c r="BN1803" s="75" t="str">
        <f t="shared" si="242"/>
        <v/>
      </c>
      <c r="BO1803" s="75" t="str">
        <f t="shared" si="243"/>
        <v/>
      </c>
      <c r="BT1803" s="5"/>
      <c r="BW1803" s="5"/>
      <c r="BX1803" s="5"/>
      <c r="BY1803" s="5"/>
      <c r="BZ1803" s="5"/>
      <c r="CB1803" s="14"/>
      <c r="CC1803" s="25"/>
      <c r="DG1803" s="5" t="e">
        <f>IF(REPORTE!AH$2="si",IF(C1803=VALUE(REPORTE!C$22),IF(SUM(DG1804:DG$1993),CONCATENATE(INT(B1803),", "),INT(B1803)),""),IF(C1803=VALUE(REPORTE!C$21),IF(SUM(DG1804:DG$1993),CONCATENATE(INT(B1803),", "),INT(B1803)),""))</f>
        <v>#VALUE!</v>
      </c>
      <c r="DK1803" s="5"/>
      <c r="DL1803" s="5"/>
      <c r="DM1803" s="5"/>
      <c r="DN1803" s="5"/>
    </row>
    <row r="1804" spans="1:118" x14ac:dyDescent="0.25">
      <c r="A1804" s="4" t="str">
        <f t="shared" si="241"/>
        <v/>
      </c>
      <c r="B1804" s="3"/>
      <c r="D1804" s="1"/>
      <c r="H1804" s="5" t="str">
        <f>IF(F1804="","",IFERROR(CONCATENATE("PEUA",VLOOKUP(ESTADO,REPORTE!AV$2:AW$33,2,0),DIDTRITO_FORM,CADER_FORM,IFERROR(INDEX(BS:BS,MATCH(DAY(F1804),BR:BR,0),1),DAY(F1804)),IFERROR(INDEX(BS:BS,MATCH(MONTH(F1804),BR:BR,0),1),MONTH(F1804)),YEAR(F1804),G1804),""))</f>
        <v/>
      </c>
      <c r="L1804" s="4"/>
      <c r="M1804" s="4"/>
      <c r="Q1804" s="5"/>
      <c r="AA1804" s="4"/>
      <c r="AU1804" s="7"/>
      <c r="BM1804" s="7"/>
      <c r="BN1804" s="75" t="str">
        <f t="shared" si="242"/>
        <v/>
      </c>
      <c r="BO1804" s="75" t="str">
        <f t="shared" si="243"/>
        <v/>
      </c>
      <c r="BT1804" s="5"/>
      <c r="BW1804" s="5"/>
      <c r="BX1804" s="5"/>
      <c r="BY1804" s="5"/>
      <c r="BZ1804" s="5"/>
      <c r="CB1804" s="14"/>
      <c r="CC1804" s="25"/>
      <c r="DG1804" s="5" t="e">
        <f>IF(REPORTE!AH$2="si",IF(C1804=VALUE(REPORTE!C$22),IF(SUM(DG1805:DG$1993),CONCATENATE(INT(B1804),", "),INT(B1804)),""),IF(C1804=VALUE(REPORTE!C$21),IF(SUM(DG1805:DG$1993),CONCATENATE(INT(B1804),", "),INT(B1804)),""))</f>
        <v>#VALUE!</v>
      </c>
      <c r="DK1804" s="5"/>
      <c r="DL1804" s="5"/>
      <c r="DM1804" s="5"/>
      <c r="DN1804" s="5"/>
    </row>
    <row r="1805" spans="1:118" x14ac:dyDescent="0.25">
      <c r="A1805" s="4" t="str">
        <f t="shared" si="241"/>
        <v/>
      </c>
      <c r="B1805" s="3"/>
      <c r="D1805" s="1"/>
      <c r="H1805" s="5" t="str">
        <f>IF(F1805="","",IFERROR(CONCATENATE("PEUA",VLOOKUP(ESTADO,REPORTE!AV$2:AW$33,2,0),DIDTRITO_FORM,CADER_FORM,IFERROR(INDEX(BS:BS,MATCH(DAY(F1805),BR:BR,0),1),DAY(F1805)),IFERROR(INDEX(BS:BS,MATCH(MONTH(F1805),BR:BR,0),1),MONTH(F1805)),YEAR(F1805),G1805),""))</f>
        <v/>
      </c>
      <c r="L1805" s="4"/>
      <c r="M1805" s="4"/>
      <c r="Q1805" s="5"/>
      <c r="AA1805" s="4"/>
      <c r="AU1805" s="7"/>
      <c r="BM1805" s="7"/>
      <c r="BN1805" s="75" t="str">
        <f t="shared" si="242"/>
        <v/>
      </c>
      <c r="BO1805" s="75" t="str">
        <f t="shared" si="243"/>
        <v/>
      </c>
      <c r="BT1805" s="5"/>
      <c r="BW1805" s="5"/>
      <c r="BX1805" s="5"/>
      <c r="BY1805" s="5"/>
      <c r="BZ1805" s="5"/>
      <c r="CB1805" s="14"/>
      <c r="CC1805" s="25"/>
      <c r="DG1805" s="5" t="e">
        <f>IF(REPORTE!AH$2="si",IF(C1805=VALUE(REPORTE!C$22),IF(SUM(DG1806:DG$1993),CONCATENATE(INT(B1805),", "),INT(B1805)),""),IF(C1805=VALUE(REPORTE!C$21),IF(SUM(DG1806:DG$1993),CONCATENATE(INT(B1805),", "),INT(B1805)),""))</f>
        <v>#VALUE!</v>
      </c>
      <c r="DK1805" s="5"/>
      <c r="DL1805" s="5"/>
      <c r="DM1805" s="5"/>
      <c r="DN1805" s="5"/>
    </row>
    <row r="1806" spans="1:118" x14ac:dyDescent="0.25">
      <c r="A1806" s="4" t="str">
        <f t="shared" si="241"/>
        <v/>
      </c>
      <c r="B1806" s="3"/>
      <c r="D1806" s="1"/>
      <c r="H1806" s="5" t="str">
        <f>IF(F1806="","",IFERROR(CONCATENATE("PEUA",VLOOKUP(ESTADO,REPORTE!AV$2:AW$33,2,0),DIDTRITO_FORM,CADER_FORM,IFERROR(INDEX(BS:BS,MATCH(DAY(F1806),BR:BR,0),1),DAY(F1806)),IFERROR(INDEX(BS:BS,MATCH(MONTH(F1806),BR:BR,0),1),MONTH(F1806)),YEAR(F1806),G1806),""))</f>
        <v/>
      </c>
      <c r="L1806" s="4"/>
      <c r="M1806" s="4"/>
      <c r="Q1806" s="5"/>
      <c r="AA1806" s="4"/>
      <c r="AU1806" s="7"/>
      <c r="BM1806" s="7"/>
      <c r="BN1806" s="75" t="str">
        <f t="shared" si="242"/>
        <v/>
      </c>
      <c r="BO1806" s="75" t="str">
        <f t="shared" si="243"/>
        <v/>
      </c>
      <c r="BT1806" s="5"/>
      <c r="BW1806" s="5"/>
      <c r="BX1806" s="5"/>
      <c r="BY1806" s="5"/>
      <c r="BZ1806" s="5"/>
      <c r="CB1806" s="14"/>
      <c r="CC1806" s="25"/>
      <c r="DG1806" s="5" t="e">
        <f>IF(REPORTE!AH$2="si",IF(C1806=VALUE(REPORTE!C$22),IF(SUM(DG1807:DG$1993),CONCATENATE(INT(B1806),", "),INT(B1806)),""),IF(C1806=VALUE(REPORTE!C$21),IF(SUM(DG1807:DG$1993),CONCATENATE(INT(B1806),", "),INT(B1806)),""))</f>
        <v>#VALUE!</v>
      </c>
      <c r="DK1806" s="5"/>
      <c r="DL1806" s="5"/>
      <c r="DM1806" s="5"/>
      <c r="DN1806" s="5"/>
    </row>
    <row r="1807" spans="1:118" x14ac:dyDescent="0.25">
      <c r="A1807" s="4" t="str">
        <f t="shared" si="241"/>
        <v/>
      </c>
      <c r="B1807" s="3"/>
      <c r="D1807" s="1"/>
      <c r="H1807" s="5" t="str">
        <f>IF(F1807="","",IFERROR(CONCATENATE("PEUA",VLOOKUP(ESTADO,REPORTE!AV$2:AW$33,2,0),DIDTRITO_FORM,CADER_FORM,IFERROR(INDEX(BS:BS,MATCH(DAY(F1807),BR:BR,0),1),DAY(F1807)),IFERROR(INDEX(BS:BS,MATCH(MONTH(F1807),BR:BR,0),1),MONTH(F1807)),YEAR(F1807),G1807),""))</f>
        <v/>
      </c>
      <c r="L1807" s="4"/>
      <c r="M1807" s="4"/>
      <c r="Q1807" s="5"/>
      <c r="AA1807" s="4"/>
      <c r="AU1807" s="7"/>
      <c r="BM1807" s="7"/>
      <c r="BN1807" s="75" t="str">
        <f t="shared" si="242"/>
        <v/>
      </c>
      <c r="BO1807" s="75" t="str">
        <f t="shared" si="243"/>
        <v/>
      </c>
      <c r="BT1807" s="5"/>
      <c r="BW1807" s="5"/>
      <c r="BX1807" s="5"/>
      <c r="BY1807" s="5"/>
      <c r="BZ1807" s="5"/>
      <c r="CB1807" s="14"/>
      <c r="CC1807" s="25"/>
      <c r="DG1807" s="5" t="e">
        <f>IF(REPORTE!AH$2="si",IF(C1807=VALUE(REPORTE!C$22),IF(SUM(DG1808:DG$1993),CONCATENATE(INT(B1807),", "),INT(B1807)),""),IF(C1807=VALUE(REPORTE!C$21),IF(SUM(DG1808:DG$1993),CONCATENATE(INT(B1807),", "),INT(B1807)),""))</f>
        <v>#VALUE!</v>
      </c>
      <c r="DH1807" s="5"/>
      <c r="DK1807" s="5"/>
      <c r="DL1807" s="5"/>
      <c r="DM1807" s="5"/>
      <c r="DN1807" s="5"/>
    </row>
    <row r="1808" spans="1:118" x14ac:dyDescent="0.25">
      <c r="A1808" s="4" t="str">
        <f t="shared" si="241"/>
        <v/>
      </c>
      <c r="B1808" s="3"/>
      <c r="D1808" s="1"/>
      <c r="H1808" s="5" t="str">
        <f>IF(F1808="","",IFERROR(CONCATENATE("PEUA",VLOOKUP(ESTADO,REPORTE!AV$2:AW$33,2,0),DIDTRITO_FORM,CADER_FORM,IFERROR(INDEX(BS:BS,MATCH(DAY(F1808),BR:BR,0),1),DAY(F1808)),IFERROR(INDEX(BS:BS,MATCH(MONTH(F1808),BR:BR,0),1),MONTH(F1808)),YEAR(F1808),G1808),""))</f>
        <v/>
      </c>
      <c r="L1808" s="4"/>
      <c r="M1808" s="4"/>
      <c r="Q1808" s="5"/>
      <c r="AA1808" s="4"/>
      <c r="AU1808" s="7"/>
      <c r="BM1808" s="7"/>
      <c r="BN1808" s="75" t="str">
        <f t="shared" si="242"/>
        <v/>
      </c>
      <c r="BO1808" s="75" t="str">
        <f t="shared" si="243"/>
        <v/>
      </c>
      <c r="BT1808" s="5"/>
      <c r="BW1808" s="5"/>
      <c r="BX1808" s="5"/>
      <c r="BY1808" s="5"/>
      <c r="BZ1808" s="5"/>
      <c r="CB1808" s="14"/>
      <c r="CC1808" s="25"/>
      <c r="DG1808" s="5" t="e">
        <f>IF(REPORTE!AH$2="si",IF(C1808=VALUE(REPORTE!C$22),IF(SUM(DG1809:DG$1993),CONCATENATE(INT(B1808),", "),INT(B1808)),""),IF(C1808=VALUE(REPORTE!C$21),IF(SUM(DG1809:DG$1993),CONCATENATE(INT(B1808),", "),INT(B1808)),""))</f>
        <v>#VALUE!</v>
      </c>
      <c r="DH1808" s="5" t="e">
        <f>CONCATENATE(DG1808,DG1809,DG1810,DG1811,DG1812,DG1813,DG1814,DG1815,DG1816,DG1817,DG1818,DG1819,DG1820,DG1821,DG1822,DG1823,DG1824,DG1825,DG1826,DG1827,DG1828,DG1829,DG1830,DG1831,DG1832,DG1833,DG1834,DG1835,DG1836,DG1837,DG1838,DG1839,DG1840,DG1841,DG1842,DG1843,DG1844,DG1845,DG1846,DG1847,DG1848,DG1849)</f>
        <v>#VALUE!</v>
      </c>
      <c r="DK1808" s="5"/>
      <c r="DL1808" s="5"/>
      <c r="DM1808" s="5"/>
      <c r="DN1808" s="5"/>
    </row>
    <row r="1809" spans="1:118" x14ac:dyDescent="0.25">
      <c r="A1809" s="4" t="str">
        <f t="shared" si="241"/>
        <v/>
      </c>
      <c r="B1809" s="3"/>
      <c r="D1809" s="1"/>
      <c r="H1809" s="5" t="str">
        <f>IF(F1809="","",IFERROR(CONCATENATE("PEUA",VLOOKUP(ESTADO,REPORTE!AV$2:AW$33,2,0),DIDTRITO_FORM,CADER_FORM,IFERROR(INDEX(BS:BS,MATCH(DAY(F1809),BR:BR,0),1),DAY(F1809)),IFERROR(INDEX(BS:BS,MATCH(MONTH(F1809),BR:BR,0),1),MONTH(F1809)),YEAR(F1809),G1809),""))</f>
        <v/>
      </c>
      <c r="L1809" s="4"/>
      <c r="M1809" s="4"/>
      <c r="Q1809" s="5"/>
      <c r="AA1809" s="4"/>
      <c r="AU1809" s="7"/>
      <c r="BM1809" s="7"/>
      <c r="BN1809" s="75" t="str">
        <f t="shared" si="242"/>
        <v/>
      </c>
      <c r="BO1809" s="75" t="str">
        <f t="shared" si="243"/>
        <v/>
      </c>
      <c r="BT1809" s="5"/>
      <c r="BW1809" s="5"/>
      <c r="BX1809" s="5"/>
      <c r="BY1809" s="5"/>
      <c r="BZ1809" s="5"/>
      <c r="CB1809" s="14"/>
      <c r="CC1809" s="25"/>
      <c r="DG1809" s="5" t="e">
        <f>IF(REPORTE!AH$2="si",IF(C1809=VALUE(REPORTE!C$22),IF(SUM(DG1810:DG$1993),CONCATENATE(INT(B1809),", "),INT(B1809)),""),IF(C1809=VALUE(REPORTE!C$21),IF(SUM(DG1810:DG$1993),CONCATENATE(INT(B1809),", "),INT(B1809)),""))</f>
        <v>#VALUE!</v>
      </c>
      <c r="DK1809" s="5"/>
      <c r="DL1809" s="5"/>
      <c r="DM1809" s="5"/>
      <c r="DN1809" s="5"/>
    </row>
    <row r="1810" spans="1:118" x14ac:dyDescent="0.25">
      <c r="A1810" s="4" t="str">
        <f t="shared" si="241"/>
        <v/>
      </c>
      <c r="B1810" s="3"/>
      <c r="D1810" s="1"/>
      <c r="H1810" s="5" t="str">
        <f>IF(F1810="","",IFERROR(CONCATENATE("PEUA",VLOOKUP(ESTADO,REPORTE!AV$2:AW$33,2,0),DIDTRITO_FORM,CADER_FORM,IFERROR(INDEX(BS:BS,MATCH(DAY(F1810),BR:BR,0),1),DAY(F1810)),IFERROR(INDEX(BS:BS,MATCH(MONTH(F1810),BR:BR,0),1),MONTH(F1810)),YEAR(F1810),G1810),""))</f>
        <v/>
      </c>
      <c r="L1810" s="4"/>
      <c r="M1810" s="4"/>
      <c r="Q1810" s="5"/>
      <c r="AA1810" s="4"/>
      <c r="AU1810" s="7"/>
      <c r="BM1810" s="7"/>
      <c r="BN1810" s="75" t="str">
        <f t="shared" si="242"/>
        <v/>
      </c>
      <c r="BO1810" s="75" t="str">
        <f t="shared" si="243"/>
        <v/>
      </c>
      <c r="BT1810" s="5"/>
      <c r="BW1810" s="5"/>
      <c r="BX1810" s="5"/>
      <c r="BY1810" s="5"/>
      <c r="BZ1810" s="5"/>
      <c r="CB1810" s="14"/>
      <c r="CC1810" s="25"/>
      <c r="DG1810" s="5" t="e">
        <f>IF(REPORTE!AH$2="si",IF(C1810=VALUE(REPORTE!C$22),IF(SUM(DG1811:DG$1993),CONCATENATE(INT(B1810),", "),INT(B1810)),""),IF(C1810=VALUE(REPORTE!C$21),IF(SUM(DG1811:DG$1993),CONCATENATE(INT(B1810),", "),INT(B1810)),""))</f>
        <v>#VALUE!</v>
      </c>
      <c r="DK1810" s="5"/>
      <c r="DL1810" s="5"/>
      <c r="DM1810" s="5"/>
      <c r="DN1810" s="5"/>
    </row>
    <row r="1811" spans="1:118" x14ac:dyDescent="0.25">
      <c r="A1811" s="4" t="str">
        <f t="shared" si="241"/>
        <v/>
      </c>
      <c r="B1811" s="3"/>
      <c r="D1811" s="1"/>
      <c r="H1811" s="5" t="str">
        <f>IF(F1811="","",IFERROR(CONCATENATE("PEUA",VLOOKUP(ESTADO,REPORTE!AV$2:AW$33,2,0),DIDTRITO_FORM,CADER_FORM,IFERROR(INDEX(BS:BS,MATCH(DAY(F1811),BR:BR,0),1),DAY(F1811)),IFERROR(INDEX(BS:BS,MATCH(MONTH(F1811),BR:BR,0),1),MONTH(F1811)),YEAR(F1811),G1811),""))</f>
        <v/>
      </c>
      <c r="L1811" s="4"/>
      <c r="M1811" s="4"/>
      <c r="Q1811" s="5"/>
      <c r="AA1811" s="4"/>
      <c r="AU1811" s="7"/>
      <c r="BM1811" s="7"/>
      <c r="BN1811" s="75" t="str">
        <f t="shared" si="242"/>
        <v/>
      </c>
      <c r="BO1811" s="75" t="str">
        <f t="shared" si="243"/>
        <v/>
      </c>
      <c r="BT1811" s="5"/>
      <c r="BW1811" s="5"/>
      <c r="BX1811" s="5"/>
      <c r="BY1811" s="5"/>
      <c r="BZ1811" s="5"/>
      <c r="CB1811" s="14"/>
      <c r="CC1811" s="25"/>
      <c r="DG1811" s="5" t="e">
        <f>IF(REPORTE!AH$2="si",IF(C1811=VALUE(REPORTE!C$22),IF(SUM(DG1812:DG$1993),CONCATENATE(INT(B1811),", "),INT(B1811)),""),IF(C1811=VALUE(REPORTE!C$21),IF(SUM(DG1812:DG$1993),CONCATENATE(INT(B1811),", "),INT(B1811)),""))</f>
        <v>#VALUE!</v>
      </c>
      <c r="DK1811" s="5"/>
      <c r="DL1811" s="5"/>
      <c r="DM1811" s="5"/>
      <c r="DN1811" s="5"/>
    </row>
    <row r="1812" spans="1:118" x14ac:dyDescent="0.25">
      <c r="A1812" s="4" t="str">
        <f t="shared" si="241"/>
        <v/>
      </c>
      <c r="B1812" s="3"/>
      <c r="D1812" s="1"/>
      <c r="H1812" s="5" t="str">
        <f>IF(F1812="","",IFERROR(CONCATENATE("PEUA",VLOOKUP(ESTADO,REPORTE!AV$2:AW$33,2,0),DIDTRITO_FORM,CADER_FORM,IFERROR(INDEX(BS:BS,MATCH(DAY(F1812),BR:BR,0),1),DAY(F1812)),IFERROR(INDEX(BS:BS,MATCH(MONTH(F1812),BR:BR,0),1),MONTH(F1812)),YEAR(F1812),G1812),""))</f>
        <v/>
      </c>
      <c r="L1812" s="4"/>
      <c r="M1812" s="4"/>
      <c r="Q1812" s="5"/>
      <c r="AA1812" s="4"/>
      <c r="AU1812" s="7"/>
      <c r="BM1812" s="7"/>
      <c r="BN1812" s="75" t="str">
        <f t="shared" si="242"/>
        <v/>
      </c>
      <c r="BO1812" s="75" t="str">
        <f t="shared" si="243"/>
        <v/>
      </c>
      <c r="BT1812" s="5"/>
      <c r="BW1812" s="5"/>
      <c r="BX1812" s="5"/>
      <c r="BY1812" s="5"/>
      <c r="BZ1812" s="5"/>
      <c r="CB1812" s="14"/>
      <c r="CC1812" s="25"/>
      <c r="DG1812" s="5" t="e">
        <f>IF(REPORTE!AH$2="si",IF(C1812=VALUE(REPORTE!C$22),IF(SUM(DG1813:DG$1993),CONCATENATE(INT(B1812),", "),INT(B1812)),""),IF(C1812=VALUE(REPORTE!C$21),IF(SUM(DG1813:DG$1993),CONCATENATE(INT(B1812),", "),INT(B1812)),""))</f>
        <v>#VALUE!</v>
      </c>
      <c r="DK1812" s="5"/>
      <c r="DL1812" s="5"/>
      <c r="DM1812" s="5"/>
      <c r="DN1812" s="5"/>
    </row>
    <row r="1813" spans="1:118" x14ac:dyDescent="0.25">
      <c r="A1813" s="4" t="str">
        <f t="shared" si="241"/>
        <v/>
      </c>
      <c r="B1813" s="3"/>
      <c r="D1813" s="1"/>
      <c r="H1813" s="5" t="str">
        <f>IF(F1813="","",IFERROR(CONCATENATE("PEUA",VLOOKUP(ESTADO,REPORTE!AV$2:AW$33,2,0),DIDTRITO_FORM,CADER_FORM,IFERROR(INDEX(BS:BS,MATCH(DAY(F1813),BR:BR,0),1),DAY(F1813)),IFERROR(INDEX(BS:BS,MATCH(MONTH(F1813),BR:BR,0),1),MONTH(F1813)),YEAR(F1813),G1813),""))</f>
        <v/>
      </c>
      <c r="L1813" s="4"/>
      <c r="M1813" s="4"/>
      <c r="Q1813" s="5"/>
      <c r="AA1813" s="4"/>
      <c r="AU1813" s="7"/>
      <c r="BM1813" s="7"/>
      <c r="BN1813" s="75" t="str">
        <f t="shared" si="242"/>
        <v/>
      </c>
      <c r="BO1813" s="75" t="str">
        <f t="shared" si="243"/>
        <v/>
      </c>
      <c r="BT1813" s="5"/>
      <c r="BW1813" s="5"/>
      <c r="BX1813" s="5"/>
      <c r="BY1813" s="5"/>
      <c r="BZ1813" s="5"/>
      <c r="CB1813" s="14"/>
      <c r="CC1813" s="25"/>
      <c r="DG1813" s="5" t="e">
        <f>IF(REPORTE!AH$2="si",IF(C1813=VALUE(REPORTE!C$22),IF(SUM(DG1814:DG$1993),CONCATENATE(INT(B1813),", "),INT(B1813)),""),IF(C1813=VALUE(REPORTE!C$21),IF(SUM(DG1814:DG$1993),CONCATENATE(INT(B1813),", "),INT(B1813)),""))</f>
        <v>#VALUE!</v>
      </c>
      <c r="DK1813" s="5"/>
      <c r="DL1813" s="5"/>
      <c r="DM1813" s="5"/>
      <c r="DN1813" s="5"/>
    </row>
    <row r="1814" spans="1:118" x14ac:dyDescent="0.25">
      <c r="A1814" s="4" t="str">
        <f t="shared" si="241"/>
        <v/>
      </c>
      <c r="B1814" s="3"/>
      <c r="D1814" s="1"/>
      <c r="H1814" s="5" t="str">
        <f>IF(F1814="","",IFERROR(CONCATENATE("PEUA",VLOOKUP(ESTADO,REPORTE!AV$2:AW$33,2,0),DIDTRITO_FORM,CADER_FORM,IFERROR(INDEX(BS:BS,MATCH(DAY(F1814),BR:BR,0),1),DAY(F1814)),IFERROR(INDEX(BS:BS,MATCH(MONTH(F1814),BR:BR,0),1),MONTH(F1814)),YEAR(F1814),G1814),""))</f>
        <v/>
      </c>
      <c r="L1814" s="4"/>
      <c r="M1814" s="4"/>
      <c r="Q1814" s="5"/>
      <c r="AA1814" s="4"/>
      <c r="AU1814" s="7"/>
      <c r="BM1814" s="7"/>
      <c r="BN1814" s="75" t="str">
        <f t="shared" si="242"/>
        <v/>
      </c>
      <c r="BO1814" s="75" t="str">
        <f t="shared" si="243"/>
        <v/>
      </c>
      <c r="BT1814" s="5"/>
      <c r="BW1814" s="5"/>
      <c r="BX1814" s="5"/>
      <c r="BY1814" s="5"/>
      <c r="BZ1814" s="5"/>
      <c r="CB1814" s="14"/>
      <c r="CC1814" s="25"/>
      <c r="DG1814" s="5" t="e">
        <f>IF(REPORTE!AH$2="si",IF(C1814=VALUE(REPORTE!C$22),IF(SUM(DG1815:DG$1993),CONCATENATE(INT(B1814),", "),INT(B1814)),""),IF(C1814=VALUE(REPORTE!C$21),IF(SUM(DG1815:DG$1993),CONCATENATE(INT(B1814),", "),INT(B1814)),""))</f>
        <v>#VALUE!</v>
      </c>
      <c r="DK1814" s="5"/>
      <c r="DL1814" s="5"/>
      <c r="DM1814" s="5"/>
      <c r="DN1814" s="5"/>
    </row>
    <row r="1815" spans="1:118" x14ac:dyDescent="0.25">
      <c r="A1815" s="4" t="str">
        <f t="shared" si="241"/>
        <v/>
      </c>
      <c r="B1815" s="3"/>
      <c r="D1815" s="1"/>
      <c r="H1815" s="5" t="str">
        <f>IF(F1815="","",IFERROR(CONCATENATE("PEUA",VLOOKUP(ESTADO,REPORTE!AV$2:AW$33,2,0),DIDTRITO_FORM,CADER_FORM,IFERROR(INDEX(BS:BS,MATCH(DAY(F1815),BR:BR,0),1),DAY(F1815)),IFERROR(INDEX(BS:BS,MATCH(MONTH(F1815),BR:BR,0),1),MONTH(F1815)),YEAR(F1815),G1815),""))</f>
        <v/>
      </c>
      <c r="L1815" s="4"/>
      <c r="M1815" s="4"/>
      <c r="Q1815" s="5"/>
      <c r="AA1815" s="4"/>
      <c r="AU1815" s="7"/>
      <c r="BM1815" s="7"/>
      <c r="BN1815" s="75" t="str">
        <f t="shared" si="242"/>
        <v/>
      </c>
      <c r="BO1815" s="75" t="str">
        <f t="shared" si="243"/>
        <v/>
      </c>
      <c r="BT1815" s="5"/>
      <c r="BW1815" s="5"/>
      <c r="BX1815" s="5"/>
      <c r="BY1815" s="5"/>
      <c r="BZ1815" s="5"/>
      <c r="CB1815" s="14"/>
      <c r="CC1815" s="25"/>
      <c r="DG1815" s="5" t="e">
        <f>IF(REPORTE!AH$2="si",IF(C1815=VALUE(REPORTE!C$22),IF(SUM(DG1816:DG$1993),CONCATENATE(INT(B1815),", "),INT(B1815)),""),IF(C1815=VALUE(REPORTE!C$21),IF(SUM(DG1816:DG$1993),CONCATENATE(INT(B1815),", "),INT(B1815)),""))</f>
        <v>#VALUE!</v>
      </c>
      <c r="DK1815" s="5"/>
      <c r="DL1815" s="5"/>
      <c r="DM1815" s="5"/>
      <c r="DN1815" s="5"/>
    </row>
    <row r="1816" spans="1:118" x14ac:dyDescent="0.25">
      <c r="A1816" s="4" t="str">
        <f t="shared" si="241"/>
        <v/>
      </c>
      <c r="B1816" s="3"/>
      <c r="D1816" s="1"/>
      <c r="H1816" s="5" t="str">
        <f>IF(F1816="","",IFERROR(CONCATENATE("PEUA",VLOOKUP(ESTADO,REPORTE!AV$2:AW$33,2,0),DIDTRITO_FORM,CADER_FORM,IFERROR(INDEX(BS:BS,MATCH(DAY(F1816),BR:BR,0),1),DAY(F1816)),IFERROR(INDEX(BS:BS,MATCH(MONTH(F1816),BR:BR,0),1),MONTH(F1816)),YEAR(F1816),G1816),""))</f>
        <v/>
      </c>
      <c r="L1816" s="4"/>
      <c r="M1816" s="4"/>
      <c r="Q1816" s="5"/>
      <c r="AA1816" s="4"/>
      <c r="AU1816" s="7"/>
      <c r="BM1816" s="7"/>
      <c r="BN1816" s="75" t="str">
        <f t="shared" si="242"/>
        <v/>
      </c>
      <c r="BO1816" s="75" t="str">
        <f t="shared" si="243"/>
        <v/>
      </c>
      <c r="BT1816" s="5"/>
      <c r="BW1816" s="5"/>
      <c r="BX1816" s="5"/>
      <c r="BY1816" s="5"/>
      <c r="BZ1816" s="5"/>
      <c r="CB1816" s="14"/>
      <c r="CC1816" s="25"/>
      <c r="DG1816" s="5" t="e">
        <f>IF(REPORTE!AH$2="si",IF(C1816=VALUE(REPORTE!C$22),IF(SUM(DG1817:DG$1993),CONCATENATE(INT(B1816),", "),INT(B1816)),""),IF(C1816=VALUE(REPORTE!C$21),IF(SUM(DG1817:DG$1993),CONCATENATE(INT(B1816),", "),INT(B1816)),""))</f>
        <v>#VALUE!</v>
      </c>
      <c r="DK1816" s="5"/>
      <c r="DL1816" s="5"/>
      <c r="DM1816" s="5"/>
      <c r="DN1816" s="5"/>
    </row>
    <row r="1817" spans="1:118" x14ac:dyDescent="0.25">
      <c r="A1817" s="4" t="str">
        <f t="shared" si="241"/>
        <v/>
      </c>
      <c r="B1817" s="3"/>
      <c r="D1817" s="1"/>
      <c r="H1817" s="5" t="str">
        <f>IF(F1817="","",IFERROR(CONCATENATE("PEUA",VLOOKUP(ESTADO,REPORTE!AV$2:AW$33,2,0),DIDTRITO_FORM,CADER_FORM,IFERROR(INDEX(BS:BS,MATCH(DAY(F1817),BR:BR,0),1),DAY(F1817)),IFERROR(INDEX(BS:BS,MATCH(MONTH(F1817),BR:BR,0),1),MONTH(F1817)),YEAR(F1817),G1817),""))</f>
        <v/>
      </c>
      <c r="L1817" s="4"/>
      <c r="M1817" s="4"/>
      <c r="Q1817" s="5"/>
      <c r="AA1817" s="4"/>
      <c r="AU1817" s="7"/>
      <c r="BM1817" s="7"/>
      <c r="BN1817" s="75" t="str">
        <f t="shared" si="242"/>
        <v/>
      </c>
      <c r="BO1817" s="75" t="str">
        <f t="shared" si="243"/>
        <v/>
      </c>
      <c r="BT1817" s="5"/>
      <c r="BW1817" s="5"/>
      <c r="BX1817" s="5"/>
      <c r="BY1817" s="5"/>
      <c r="BZ1817" s="5"/>
      <c r="CB1817" s="14"/>
      <c r="CC1817" s="25"/>
      <c r="DG1817" s="5" t="e">
        <f>IF(REPORTE!AH$2="si",IF(C1817=VALUE(REPORTE!C$22),IF(SUM(DG1818:DG$1993),CONCATENATE(INT(B1817),", "),INT(B1817)),""),IF(C1817=VALUE(REPORTE!C$21),IF(SUM(DG1818:DG$1993),CONCATENATE(INT(B1817),", "),INT(B1817)),""))</f>
        <v>#VALUE!</v>
      </c>
      <c r="DK1817" s="5"/>
      <c r="DL1817" s="5"/>
      <c r="DM1817" s="5"/>
      <c r="DN1817" s="5"/>
    </row>
    <row r="1818" spans="1:118" x14ac:dyDescent="0.25">
      <c r="A1818" s="4" t="str">
        <f t="shared" si="241"/>
        <v/>
      </c>
      <c r="B1818" s="3"/>
      <c r="D1818" s="1"/>
      <c r="H1818" s="5" t="str">
        <f>IF(F1818="","",IFERROR(CONCATENATE("PEUA",VLOOKUP(ESTADO,REPORTE!AV$2:AW$33,2,0),DIDTRITO_FORM,CADER_FORM,IFERROR(INDEX(BS:BS,MATCH(DAY(F1818),BR:BR,0),1),DAY(F1818)),IFERROR(INDEX(BS:BS,MATCH(MONTH(F1818),BR:BR,0),1),MONTH(F1818)),YEAR(F1818),G1818),""))</f>
        <v/>
      </c>
      <c r="L1818" s="4"/>
      <c r="M1818" s="4"/>
      <c r="Q1818" s="5"/>
      <c r="AA1818" s="4"/>
      <c r="AU1818" s="7"/>
      <c r="BM1818" s="7"/>
      <c r="BN1818" s="75" t="str">
        <f t="shared" si="242"/>
        <v/>
      </c>
      <c r="BO1818" s="75" t="str">
        <f t="shared" si="243"/>
        <v/>
      </c>
      <c r="BT1818" s="5"/>
      <c r="BW1818" s="5"/>
      <c r="BX1818" s="5"/>
      <c r="BY1818" s="5"/>
      <c r="BZ1818" s="5"/>
      <c r="CB1818" s="14"/>
      <c r="CC1818" s="25"/>
      <c r="DG1818" s="5" t="e">
        <f>IF(REPORTE!AH$2="si",IF(C1818=VALUE(REPORTE!C$22),IF(SUM(DG1819:DG$1993),CONCATENATE(INT(B1818),", "),INT(B1818)),""),IF(C1818=VALUE(REPORTE!C$21),IF(SUM(DG1819:DG$1993),CONCATENATE(INT(B1818),", "),INT(B1818)),""))</f>
        <v>#VALUE!</v>
      </c>
      <c r="DK1818" s="5"/>
      <c r="DL1818" s="5"/>
      <c r="DM1818" s="5"/>
      <c r="DN1818" s="5"/>
    </row>
    <row r="1819" spans="1:118" x14ac:dyDescent="0.25">
      <c r="A1819" s="4" t="str">
        <f t="shared" si="241"/>
        <v/>
      </c>
      <c r="B1819" s="3"/>
      <c r="D1819" s="1"/>
      <c r="H1819" s="5" t="str">
        <f>IF(F1819="","",IFERROR(CONCATENATE("PEUA",VLOOKUP(ESTADO,REPORTE!AV$2:AW$33,2,0),DIDTRITO_FORM,CADER_FORM,IFERROR(INDEX(BS:BS,MATCH(DAY(F1819),BR:BR,0),1),DAY(F1819)),IFERROR(INDEX(BS:BS,MATCH(MONTH(F1819),BR:BR,0),1),MONTH(F1819)),YEAR(F1819),G1819),""))</f>
        <v/>
      </c>
      <c r="L1819" s="4"/>
      <c r="M1819" s="4"/>
      <c r="Q1819" s="5"/>
      <c r="AA1819" s="4"/>
      <c r="AU1819" s="7"/>
      <c r="BM1819" s="7"/>
      <c r="BN1819" s="75" t="str">
        <f t="shared" si="242"/>
        <v/>
      </c>
      <c r="BO1819" s="75" t="str">
        <f t="shared" si="243"/>
        <v/>
      </c>
      <c r="BT1819" s="5"/>
      <c r="BW1819" s="5"/>
      <c r="BX1819" s="5"/>
      <c r="BY1819" s="5"/>
      <c r="BZ1819" s="5"/>
      <c r="CB1819" s="14"/>
      <c r="CC1819" s="25"/>
      <c r="DG1819" s="5" t="e">
        <f>IF(REPORTE!AH$2="si",IF(C1819=VALUE(REPORTE!C$22),IF(SUM(DG1820:DG$1993),CONCATENATE(INT(B1819),", "),INT(B1819)),""),IF(C1819=VALUE(REPORTE!C$21),IF(SUM(DG1820:DG$1993),CONCATENATE(INT(B1819),", "),INT(B1819)),""))</f>
        <v>#VALUE!</v>
      </c>
      <c r="DK1819" s="5"/>
      <c r="DL1819" s="5"/>
      <c r="DM1819" s="5"/>
      <c r="DN1819" s="5"/>
    </row>
    <row r="1820" spans="1:118" x14ac:dyDescent="0.25">
      <c r="A1820" s="4" t="str">
        <f t="shared" si="241"/>
        <v/>
      </c>
      <c r="B1820" s="3"/>
      <c r="D1820" s="1"/>
      <c r="H1820" s="5" t="str">
        <f>IF(F1820="","",IFERROR(CONCATENATE("PEUA",VLOOKUP(ESTADO,REPORTE!AV$2:AW$33,2,0),DIDTRITO_FORM,CADER_FORM,IFERROR(INDEX(BS:BS,MATCH(DAY(F1820),BR:BR,0),1),DAY(F1820)),IFERROR(INDEX(BS:BS,MATCH(MONTH(F1820),BR:BR,0),1),MONTH(F1820)),YEAR(F1820),G1820),""))</f>
        <v/>
      </c>
      <c r="L1820" s="4"/>
      <c r="M1820" s="4"/>
      <c r="Q1820" s="5"/>
      <c r="AA1820" s="4"/>
      <c r="AU1820" s="7"/>
      <c r="BM1820" s="7"/>
      <c r="BN1820" s="75" t="str">
        <f t="shared" si="242"/>
        <v/>
      </c>
      <c r="BO1820" s="75" t="str">
        <f t="shared" si="243"/>
        <v/>
      </c>
      <c r="BT1820" s="5"/>
      <c r="BW1820" s="5"/>
      <c r="BX1820" s="5"/>
      <c r="BY1820" s="5"/>
      <c r="BZ1820" s="5"/>
      <c r="CB1820" s="14"/>
      <c r="CC1820" s="25"/>
      <c r="DG1820" s="5" t="e">
        <f>IF(REPORTE!AH$2="si",IF(C1820=VALUE(REPORTE!C$22),IF(SUM(DG1821:DG$1993),CONCATENATE(INT(B1820),", "),INT(B1820)),""),IF(C1820=VALUE(REPORTE!C$21),IF(SUM(DG1821:DG$1993),CONCATENATE(INT(B1820),", "),INT(B1820)),""))</f>
        <v>#VALUE!</v>
      </c>
      <c r="DK1820" s="5"/>
      <c r="DL1820" s="5"/>
      <c r="DM1820" s="5"/>
      <c r="DN1820" s="5"/>
    </row>
    <row r="1821" spans="1:118" x14ac:dyDescent="0.25">
      <c r="A1821" s="4" t="str">
        <f t="shared" si="241"/>
        <v/>
      </c>
      <c r="B1821" s="3"/>
      <c r="D1821" s="1"/>
      <c r="H1821" s="5" t="str">
        <f>IF(F1821="","",IFERROR(CONCATENATE("PEUA",VLOOKUP(ESTADO,REPORTE!AV$2:AW$33,2,0),DIDTRITO_FORM,CADER_FORM,IFERROR(INDEX(BS:BS,MATCH(DAY(F1821),BR:BR,0),1),DAY(F1821)),IFERROR(INDEX(BS:BS,MATCH(MONTH(F1821),BR:BR,0),1),MONTH(F1821)),YEAR(F1821),G1821),""))</f>
        <v/>
      </c>
      <c r="L1821" s="4"/>
      <c r="M1821" s="4"/>
      <c r="Q1821" s="5"/>
      <c r="AA1821" s="4"/>
      <c r="AU1821" s="7"/>
      <c r="BM1821" s="7"/>
      <c r="BN1821" s="75" t="str">
        <f t="shared" si="242"/>
        <v/>
      </c>
      <c r="BO1821" s="75" t="str">
        <f t="shared" si="243"/>
        <v/>
      </c>
      <c r="BT1821" s="5"/>
      <c r="BW1821" s="5"/>
      <c r="BX1821" s="5"/>
      <c r="BY1821" s="5"/>
      <c r="BZ1821" s="5"/>
      <c r="CB1821" s="14"/>
      <c r="CC1821" s="25"/>
      <c r="DG1821" s="5" t="e">
        <f>IF(REPORTE!AH$2="si",IF(C1821=VALUE(REPORTE!C$22),IF(SUM(DG1822:DG$1993),CONCATENATE(INT(B1821),", "),INT(B1821)),""),IF(C1821=VALUE(REPORTE!C$21),IF(SUM(DG1822:DG$1993),CONCATENATE(INT(B1821),", "),INT(B1821)),""))</f>
        <v>#VALUE!</v>
      </c>
      <c r="DK1821" s="5"/>
      <c r="DL1821" s="5"/>
      <c r="DM1821" s="5"/>
      <c r="DN1821" s="5"/>
    </row>
    <row r="1822" spans="1:118" x14ac:dyDescent="0.25">
      <c r="A1822" s="4" t="str">
        <f t="shared" si="241"/>
        <v/>
      </c>
      <c r="B1822" s="3"/>
      <c r="D1822" s="1"/>
      <c r="H1822" s="5" t="str">
        <f>IF(F1822="","",IFERROR(CONCATENATE("PEUA",VLOOKUP(ESTADO,REPORTE!AV$2:AW$33,2,0),DIDTRITO_FORM,CADER_FORM,IFERROR(INDEX(BS:BS,MATCH(DAY(F1822),BR:BR,0),1),DAY(F1822)),IFERROR(INDEX(BS:BS,MATCH(MONTH(F1822),BR:BR,0),1),MONTH(F1822)),YEAR(F1822),G1822),""))</f>
        <v/>
      </c>
      <c r="L1822" s="4"/>
      <c r="M1822" s="4"/>
      <c r="Q1822" s="5"/>
      <c r="AA1822" s="4"/>
      <c r="AU1822" s="7"/>
      <c r="BM1822" s="7"/>
      <c r="BN1822" s="75" t="str">
        <f t="shared" si="242"/>
        <v/>
      </c>
      <c r="BO1822" s="75" t="str">
        <f t="shared" si="243"/>
        <v/>
      </c>
      <c r="BT1822" s="5"/>
      <c r="BW1822" s="5"/>
      <c r="BX1822" s="5"/>
      <c r="BY1822" s="5"/>
      <c r="BZ1822" s="5"/>
      <c r="CB1822" s="14"/>
      <c r="CC1822" s="25"/>
      <c r="DG1822" s="5" t="e">
        <f>IF(REPORTE!AH$2="si",IF(C1822=VALUE(REPORTE!C$22),IF(SUM(DG1823:DG$1993),CONCATENATE(INT(B1822),", "),INT(B1822)),""),IF(C1822=VALUE(REPORTE!C$21),IF(SUM(DG1823:DG$1993),CONCATENATE(INT(B1822),", "),INT(B1822)),""))</f>
        <v>#VALUE!</v>
      </c>
      <c r="DK1822" s="5"/>
      <c r="DL1822" s="5"/>
      <c r="DM1822" s="5"/>
      <c r="DN1822" s="5"/>
    </row>
    <row r="1823" spans="1:118" x14ac:dyDescent="0.25">
      <c r="A1823" s="4" t="str">
        <f t="shared" si="241"/>
        <v/>
      </c>
      <c r="B1823" s="3"/>
      <c r="D1823" s="1"/>
      <c r="H1823" s="5" t="str">
        <f>IF(F1823="","",IFERROR(CONCATENATE("PEUA",VLOOKUP(ESTADO,REPORTE!AV$2:AW$33,2,0),DIDTRITO_FORM,CADER_FORM,IFERROR(INDEX(BS:BS,MATCH(DAY(F1823),BR:BR,0),1),DAY(F1823)),IFERROR(INDEX(BS:BS,MATCH(MONTH(F1823),BR:BR,0),1),MONTH(F1823)),YEAR(F1823),G1823),""))</f>
        <v/>
      </c>
      <c r="L1823" s="4"/>
      <c r="M1823" s="4"/>
      <c r="Q1823" s="5"/>
      <c r="AA1823" s="4"/>
      <c r="AU1823" s="7"/>
      <c r="BM1823" s="7"/>
      <c r="BN1823" s="75" t="str">
        <f t="shared" si="242"/>
        <v/>
      </c>
      <c r="BO1823" s="75" t="str">
        <f t="shared" si="243"/>
        <v/>
      </c>
      <c r="BT1823" s="5"/>
      <c r="BW1823" s="5"/>
      <c r="BX1823" s="5"/>
      <c r="BY1823" s="5"/>
      <c r="BZ1823" s="5"/>
      <c r="CB1823" s="14"/>
      <c r="CC1823" s="25"/>
      <c r="DG1823" s="5" t="e">
        <f>IF(REPORTE!AH$2="si",IF(C1823=VALUE(REPORTE!C$22),IF(SUM(DG1824:DG$1993),CONCATENATE(INT(B1823),", "),INT(B1823)),""),IF(C1823=VALUE(REPORTE!C$21),IF(SUM(DG1824:DG$1993),CONCATENATE(INT(B1823),", "),INT(B1823)),""))</f>
        <v>#VALUE!</v>
      </c>
      <c r="DK1823" s="5"/>
      <c r="DL1823" s="5"/>
      <c r="DM1823" s="5"/>
      <c r="DN1823" s="5"/>
    </row>
    <row r="1824" spans="1:118" x14ac:dyDescent="0.25">
      <c r="A1824" s="4" t="str">
        <f t="shared" si="241"/>
        <v/>
      </c>
      <c r="B1824" s="3"/>
      <c r="D1824" s="1"/>
      <c r="H1824" s="5" t="str">
        <f>IF(F1824="","",IFERROR(CONCATENATE("PEUA",VLOOKUP(ESTADO,REPORTE!AV$2:AW$33,2,0),DIDTRITO_FORM,CADER_FORM,IFERROR(INDEX(BS:BS,MATCH(DAY(F1824),BR:BR,0),1),DAY(F1824)),IFERROR(INDEX(BS:BS,MATCH(MONTH(F1824),BR:BR,0),1),MONTH(F1824)),YEAR(F1824),G1824),""))</f>
        <v/>
      </c>
      <c r="L1824" s="4"/>
      <c r="M1824" s="4"/>
      <c r="Q1824" s="5"/>
      <c r="AA1824" s="4"/>
      <c r="AU1824" s="7"/>
      <c r="BM1824" s="7"/>
      <c r="BN1824" s="75" t="str">
        <f t="shared" si="242"/>
        <v/>
      </c>
      <c r="BO1824" s="75" t="str">
        <f t="shared" si="243"/>
        <v/>
      </c>
      <c r="BT1824" s="5"/>
      <c r="BW1824" s="5"/>
      <c r="BX1824" s="5"/>
      <c r="BY1824" s="5"/>
      <c r="BZ1824" s="5"/>
      <c r="CB1824" s="14"/>
      <c r="CC1824" s="25"/>
      <c r="DG1824" s="5" t="e">
        <f>IF(REPORTE!AH$2="si",IF(C1824=VALUE(REPORTE!C$22),IF(SUM(DG1825:DG$1993),CONCATENATE(INT(B1824),", "),INT(B1824)),""),IF(C1824=VALUE(REPORTE!C$21),IF(SUM(DG1825:DG$1993),CONCATENATE(INT(B1824),", "),INT(B1824)),""))</f>
        <v>#VALUE!</v>
      </c>
      <c r="DK1824" s="5"/>
      <c r="DL1824" s="5"/>
      <c r="DM1824" s="5"/>
      <c r="DN1824" s="5"/>
    </row>
    <row r="1825" spans="1:118" x14ac:dyDescent="0.25">
      <c r="A1825" s="4" t="str">
        <f t="shared" si="241"/>
        <v/>
      </c>
      <c r="B1825" s="3"/>
      <c r="D1825" s="1"/>
      <c r="H1825" s="5" t="str">
        <f>IF(F1825="","",IFERROR(CONCATENATE("PEUA",VLOOKUP(ESTADO,REPORTE!AV$2:AW$33,2,0),DIDTRITO_FORM,CADER_FORM,IFERROR(INDEX(BS:BS,MATCH(DAY(F1825),BR:BR,0),1),DAY(F1825)),IFERROR(INDEX(BS:BS,MATCH(MONTH(F1825),BR:BR,0),1),MONTH(F1825)),YEAR(F1825),G1825),""))</f>
        <v/>
      </c>
      <c r="L1825" s="4"/>
      <c r="M1825" s="4"/>
      <c r="Q1825" s="5"/>
      <c r="AA1825" s="4"/>
      <c r="AU1825" s="7"/>
      <c r="BM1825" s="7"/>
      <c r="BN1825" s="75" t="str">
        <f t="shared" si="242"/>
        <v/>
      </c>
      <c r="BO1825" s="75" t="str">
        <f t="shared" si="243"/>
        <v/>
      </c>
      <c r="BT1825" s="5"/>
      <c r="BW1825" s="5"/>
      <c r="BX1825" s="5"/>
      <c r="BY1825" s="5"/>
      <c r="BZ1825" s="5"/>
      <c r="CB1825" s="14"/>
      <c r="CC1825" s="25"/>
      <c r="DG1825" s="5" t="e">
        <f>IF(REPORTE!AH$2="si",IF(C1825=VALUE(REPORTE!C$22),IF(SUM(DG1826:DG$1993),CONCATENATE(INT(B1825),", "),INT(B1825)),""),IF(C1825=VALUE(REPORTE!C$21),IF(SUM(DG1826:DG$1993),CONCATENATE(INT(B1825),", "),INT(B1825)),""))</f>
        <v>#VALUE!</v>
      </c>
      <c r="DK1825" s="5"/>
      <c r="DL1825" s="5"/>
      <c r="DM1825" s="5"/>
      <c r="DN1825" s="5"/>
    </row>
    <row r="1826" spans="1:118" x14ac:dyDescent="0.25">
      <c r="A1826" s="4" t="str">
        <f t="shared" si="241"/>
        <v/>
      </c>
      <c r="B1826" s="3"/>
      <c r="D1826" s="1"/>
      <c r="H1826" s="5" t="str">
        <f>IF(F1826="","",IFERROR(CONCATENATE("PEUA",VLOOKUP(ESTADO,REPORTE!AV$2:AW$33,2,0),DIDTRITO_FORM,CADER_FORM,IFERROR(INDEX(BS:BS,MATCH(DAY(F1826),BR:BR,0),1),DAY(F1826)),IFERROR(INDEX(BS:BS,MATCH(MONTH(F1826),BR:BR,0),1),MONTH(F1826)),YEAR(F1826),G1826),""))</f>
        <v/>
      </c>
      <c r="L1826" s="4"/>
      <c r="M1826" s="4"/>
      <c r="Q1826" s="5"/>
      <c r="AA1826" s="4"/>
      <c r="AU1826" s="7"/>
      <c r="BM1826" s="7"/>
      <c r="BN1826" s="75" t="str">
        <f t="shared" si="242"/>
        <v/>
      </c>
      <c r="BO1826" s="75" t="str">
        <f t="shared" si="243"/>
        <v/>
      </c>
      <c r="BT1826" s="5"/>
      <c r="BW1826" s="5"/>
      <c r="BX1826" s="5"/>
      <c r="BY1826" s="5"/>
      <c r="BZ1826" s="5"/>
      <c r="CB1826" s="14"/>
      <c r="CC1826" s="25"/>
      <c r="DG1826" s="5" t="e">
        <f>IF(REPORTE!AH$2="si",IF(C1826=VALUE(REPORTE!C$22),IF(SUM(DG1827:DG$1993),CONCATENATE(INT(B1826),", "),INT(B1826)),""),IF(C1826=VALUE(REPORTE!C$21),IF(SUM(DG1827:DG$1993),CONCATENATE(INT(B1826),", "),INT(B1826)),""))</f>
        <v>#VALUE!</v>
      </c>
      <c r="DK1826" s="5"/>
      <c r="DL1826" s="5"/>
      <c r="DM1826" s="5"/>
      <c r="DN1826" s="5"/>
    </row>
    <row r="1827" spans="1:118" x14ac:dyDescent="0.25">
      <c r="A1827" s="4" t="str">
        <f t="shared" si="241"/>
        <v/>
      </c>
      <c r="B1827" s="3"/>
      <c r="D1827" s="1"/>
      <c r="H1827" s="5" t="str">
        <f>IF(F1827="","",IFERROR(CONCATENATE("PEUA",VLOOKUP(ESTADO,REPORTE!AV$2:AW$33,2,0),DIDTRITO_FORM,CADER_FORM,IFERROR(INDEX(BS:BS,MATCH(DAY(F1827),BR:BR,0),1),DAY(F1827)),IFERROR(INDEX(BS:BS,MATCH(MONTH(F1827),BR:BR,0),1),MONTH(F1827)),YEAR(F1827),G1827),""))</f>
        <v/>
      </c>
      <c r="L1827" s="4"/>
      <c r="M1827" s="4"/>
      <c r="Q1827" s="5"/>
      <c r="AA1827" s="4"/>
      <c r="AU1827" s="7"/>
      <c r="BM1827" s="7"/>
      <c r="BN1827" s="75" t="str">
        <f t="shared" si="242"/>
        <v/>
      </c>
      <c r="BO1827" s="75" t="str">
        <f t="shared" si="243"/>
        <v/>
      </c>
      <c r="BT1827" s="5"/>
      <c r="BW1827" s="5"/>
      <c r="BX1827" s="5"/>
      <c r="BY1827" s="5"/>
      <c r="BZ1827" s="5"/>
      <c r="CB1827" s="14"/>
      <c r="CC1827" s="25"/>
      <c r="DG1827" s="5" t="e">
        <f>IF(REPORTE!AH$2="si",IF(C1827=VALUE(REPORTE!C$22),IF(SUM(DG1828:DG$1993),CONCATENATE(INT(B1827),", "),INT(B1827)),""),IF(C1827=VALUE(REPORTE!C$21),IF(SUM(DG1828:DG$1993),CONCATENATE(INT(B1827),", "),INT(B1827)),""))</f>
        <v>#VALUE!</v>
      </c>
      <c r="DK1827" s="5"/>
      <c r="DL1827" s="5"/>
      <c r="DM1827" s="5"/>
      <c r="DN1827" s="5"/>
    </row>
    <row r="1828" spans="1:118" x14ac:dyDescent="0.25">
      <c r="A1828" s="4" t="str">
        <f t="shared" si="241"/>
        <v/>
      </c>
      <c r="B1828" s="3"/>
      <c r="D1828" s="1"/>
      <c r="H1828" s="5" t="str">
        <f>IF(F1828="","",IFERROR(CONCATENATE("PEUA",VLOOKUP(ESTADO,REPORTE!AV$2:AW$33,2,0),DIDTRITO_FORM,CADER_FORM,IFERROR(INDEX(BS:BS,MATCH(DAY(F1828),BR:BR,0),1),DAY(F1828)),IFERROR(INDEX(BS:BS,MATCH(MONTH(F1828),BR:BR,0),1),MONTH(F1828)),YEAR(F1828),G1828),""))</f>
        <v/>
      </c>
      <c r="L1828" s="4"/>
      <c r="M1828" s="4"/>
      <c r="Q1828" s="5"/>
      <c r="AA1828" s="4"/>
      <c r="AU1828" s="7"/>
      <c r="BM1828" s="7"/>
      <c r="BN1828" s="75" t="str">
        <f t="shared" si="242"/>
        <v/>
      </c>
      <c r="BO1828" s="75" t="str">
        <f t="shared" si="243"/>
        <v/>
      </c>
      <c r="BT1828" s="5"/>
      <c r="BW1828" s="5"/>
      <c r="BX1828" s="5"/>
      <c r="BY1828" s="5"/>
      <c r="BZ1828" s="5"/>
      <c r="CB1828" s="14"/>
      <c r="CC1828" s="25"/>
      <c r="DG1828" s="5" t="e">
        <f>IF(REPORTE!AH$2="si",IF(C1828=VALUE(REPORTE!C$22),IF(SUM(DG1829:DG$1993),CONCATENATE(INT(B1828),", "),INT(B1828)),""),IF(C1828=VALUE(REPORTE!C$21),IF(SUM(DG1829:DG$1993),CONCATENATE(INT(B1828),", "),INT(B1828)),""))</f>
        <v>#VALUE!</v>
      </c>
      <c r="DK1828" s="5"/>
      <c r="DL1828" s="5"/>
      <c r="DM1828" s="5"/>
      <c r="DN1828" s="5"/>
    </row>
    <row r="1829" spans="1:118" x14ac:dyDescent="0.25">
      <c r="A1829" s="4" t="str">
        <f t="shared" si="241"/>
        <v/>
      </c>
      <c r="B1829" s="3"/>
      <c r="D1829" s="1"/>
      <c r="H1829" s="5" t="str">
        <f>IF(F1829="","",IFERROR(CONCATENATE("PEUA",VLOOKUP(ESTADO,REPORTE!AV$2:AW$33,2,0),DIDTRITO_FORM,CADER_FORM,IFERROR(INDEX(BS:BS,MATCH(DAY(F1829),BR:BR,0),1),DAY(F1829)),IFERROR(INDEX(BS:BS,MATCH(MONTH(F1829),BR:BR,0),1),MONTH(F1829)),YEAR(F1829),G1829),""))</f>
        <v/>
      </c>
      <c r="L1829" s="4"/>
      <c r="M1829" s="4"/>
      <c r="Q1829" s="5"/>
      <c r="AA1829" s="4"/>
      <c r="AU1829" s="7"/>
      <c r="BM1829" s="7"/>
      <c r="BN1829" s="75" t="str">
        <f t="shared" si="242"/>
        <v/>
      </c>
      <c r="BO1829" s="75" t="str">
        <f t="shared" si="243"/>
        <v/>
      </c>
      <c r="BT1829" s="5"/>
      <c r="BW1829" s="5"/>
      <c r="BX1829" s="5"/>
      <c r="BY1829" s="5"/>
      <c r="BZ1829" s="5"/>
      <c r="CB1829" s="14"/>
      <c r="CC1829" s="25"/>
      <c r="DG1829" s="5" t="e">
        <f>IF(REPORTE!AH$2="si",IF(C1829=VALUE(REPORTE!C$22),IF(SUM(DG1830:DG$1993),CONCATENATE(INT(B1829),", "),INT(B1829)),""),IF(C1829=VALUE(REPORTE!C$21),IF(SUM(DG1830:DG$1993),CONCATENATE(INT(B1829),", "),INT(B1829)),""))</f>
        <v>#VALUE!</v>
      </c>
      <c r="DK1829" s="5"/>
      <c r="DL1829" s="5"/>
      <c r="DM1829" s="5"/>
      <c r="DN1829" s="5"/>
    </row>
    <row r="1830" spans="1:118" x14ac:dyDescent="0.25">
      <c r="A1830" s="4" t="str">
        <f t="shared" si="241"/>
        <v/>
      </c>
      <c r="B1830" s="3"/>
      <c r="D1830" s="1"/>
      <c r="H1830" s="5" t="str">
        <f>IF(F1830="","",IFERROR(CONCATENATE("PEUA",VLOOKUP(ESTADO,REPORTE!AV$2:AW$33,2,0),DIDTRITO_FORM,CADER_FORM,IFERROR(INDEX(BS:BS,MATCH(DAY(F1830),BR:BR,0),1),DAY(F1830)),IFERROR(INDEX(BS:BS,MATCH(MONTH(F1830),BR:BR,0),1),MONTH(F1830)),YEAR(F1830),G1830),""))</f>
        <v/>
      </c>
      <c r="L1830" s="4"/>
      <c r="M1830" s="4"/>
      <c r="Q1830" s="5"/>
      <c r="AA1830" s="4"/>
      <c r="AU1830" s="7"/>
      <c r="BM1830" s="7"/>
      <c r="BN1830" s="75" t="str">
        <f t="shared" si="242"/>
        <v/>
      </c>
      <c r="BO1830" s="75" t="str">
        <f t="shared" si="243"/>
        <v/>
      </c>
      <c r="BT1830" s="5"/>
      <c r="BW1830" s="5"/>
      <c r="BX1830" s="5"/>
      <c r="BY1830" s="5"/>
      <c r="BZ1830" s="5"/>
      <c r="CB1830" s="14"/>
      <c r="CC1830" s="25"/>
      <c r="DG1830" s="5" t="e">
        <f>IF(REPORTE!AH$2="si",IF(C1830=VALUE(REPORTE!C$22),IF(SUM(DG1831:DG$1993),CONCATENATE(INT(B1830),", "),INT(B1830)),""),IF(C1830=VALUE(REPORTE!C$21),IF(SUM(DG1831:DG$1993),CONCATENATE(INT(B1830),", "),INT(B1830)),""))</f>
        <v>#VALUE!</v>
      </c>
      <c r="DK1830" s="5"/>
      <c r="DL1830" s="5"/>
      <c r="DM1830" s="5"/>
      <c r="DN1830" s="5"/>
    </row>
    <row r="1831" spans="1:118" x14ac:dyDescent="0.25">
      <c r="A1831" s="4" t="str">
        <f t="shared" si="241"/>
        <v/>
      </c>
      <c r="B1831" s="3"/>
      <c r="D1831" s="1"/>
      <c r="H1831" s="5" t="str">
        <f>IF(F1831="","",IFERROR(CONCATENATE("PEUA",VLOOKUP(ESTADO,REPORTE!AV$2:AW$33,2,0),DIDTRITO_FORM,CADER_FORM,IFERROR(INDEX(BS:BS,MATCH(DAY(F1831),BR:BR,0),1),DAY(F1831)),IFERROR(INDEX(BS:BS,MATCH(MONTH(F1831),BR:BR,0),1),MONTH(F1831)),YEAR(F1831),G1831),""))</f>
        <v/>
      </c>
      <c r="L1831" s="4"/>
      <c r="M1831" s="4"/>
      <c r="Q1831" s="5"/>
      <c r="AA1831" s="4"/>
      <c r="AU1831" s="7"/>
      <c r="BM1831" s="7"/>
      <c r="BN1831" s="75" t="str">
        <f t="shared" si="242"/>
        <v/>
      </c>
      <c r="BO1831" s="75" t="str">
        <f t="shared" si="243"/>
        <v/>
      </c>
      <c r="BT1831" s="5"/>
      <c r="BW1831" s="5"/>
      <c r="BX1831" s="5"/>
      <c r="BY1831" s="5"/>
      <c r="BZ1831" s="5"/>
      <c r="CB1831" s="14"/>
      <c r="CC1831" s="25"/>
      <c r="DG1831" s="5" t="e">
        <f>IF(REPORTE!AH$2="si",IF(C1831=VALUE(REPORTE!C$22),IF(SUM(DG1832:DG$1993),CONCATENATE(INT(B1831),", "),INT(B1831)),""),IF(C1831=VALUE(REPORTE!C$21),IF(SUM(DG1832:DG$1993),CONCATENATE(INT(B1831),", "),INT(B1831)),""))</f>
        <v>#VALUE!</v>
      </c>
      <c r="DK1831" s="5"/>
      <c r="DL1831" s="5"/>
      <c r="DM1831" s="5"/>
      <c r="DN1831" s="5"/>
    </row>
    <row r="1832" spans="1:118" x14ac:dyDescent="0.25">
      <c r="A1832" s="4" t="str">
        <f t="shared" si="241"/>
        <v/>
      </c>
      <c r="B1832" s="3"/>
      <c r="D1832" s="1"/>
      <c r="H1832" s="5" t="str">
        <f>IF(F1832="","",IFERROR(CONCATENATE("PEUA",VLOOKUP(ESTADO,REPORTE!AV$2:AW$33,2,0),DIDTRITO_FORM,CADER_FORM,IFERROR(INDEX(BS:BS,MATCH(DAY(F1832),BR:BR,0),1),DAY(F1832)),IFERROR(INDEX(BS:BS,MATCH(MONTH(F1832),BR:BR,0),1),MONTH(F1832)),YEAR(F1832),G1832),""))</f>
        <v/>
      </c>
      <c r="L1832" s="4"/>
      <c r="M1832" s="4"/>
      <c r="Q1832" s="5"/>
      <c r="AA1832" s="4"/>
      <c r="AU1832" s="7"/>
      <c r="BM1832" s="7"/>
      <c r="BN1832" s="75" t="str">
        <f t="shared" si="242"/>
        <v/>
      </c>
      <c r="BO1832" s="75" t="str">
        <f t="shared" si="243"/>
        <v/>
      </c>
      <c r="BT1832" s="5"/>
      <c r="BW1832" s="5"/>
      <c r="BX1832" s="5"/>
      <c r="BY1832" s="5"/>
      <c r="BZ1832" s="5"/>
      <c r="CB1832" s="14"/>
      <c r="CC1832" s="25"/>
      <c r="DG1832" s="5" t="e">
        <f>IF(REPORTE!AH$2="si",IF(C1832=VALUE(REPORTE!C$22),IF(SUM(DG1833:DG$1993),CONCATENATE(INT(B1832),", "),INT(B1832)),""),IF(C1832=VALUE(REPORTE!C$21),IF(SUM(DG1833:DG$1993),CONCATENATE(INT(B1832),", "),INT(B1832)),""))</f>
        <v>#VALUE!</v>
      </c>
      <c r="DK1832" s="5"/>
      <c r="DL1832" s="5"/>
      <c r="DM1832" s="5"/>
      <c r="DN1832" s="5"/>
    </row>
    <row r="1833" spans="1:118" x14ac:dyDescent="0.25">
      <c r="A1833" s="4" t="str">
        <f t="shared" si="241"/>
        <v/>
      </c>
      <c r="B1833" s="3"/>
      <c r="D1833" s="1"/>
      <c r="H1833" s="5" t="str">
        <f>IF(F1833="","",IFERROR(CONCATENATE("PEUA",VLOOKUP(ESTADO,REPORTE!AV$2:AW$33,2,0),DIDTRITO_FORM,CADER_FORM,IFERROR(INDEX(BS:BS,MATCH(DAY(F1833),BR:BR,0),1),DAY(F1833)),IFERROR(INDEX(BS:BS,MATCH(MONTH(F1833),BR:BR,0),1),MONTH(F1833)),YEAR(F1833),G1833),""))</f>
        <v/>
      </c>
      <c r="L1833" s="4"/>
      <c r="M1833" s="4"/>
      <c r="Q1833" s="5"/>
      <c r="AA1833" s="4"/>
      <c r="AU1833" s="7"/>
      <c r="BM1833" s="7"/>
      <c r="BN1833" s="75" t="str">
        <f t="shared" si="242"/>
        <v/>
      </c>
      <c r="BO1833" s="75" t="str">
        <f t="shared" si="243"/>
        <v/>
      </c>
      <c r="BT1833" s="5"/>
      <c r="BW1833" s="5"/>
      <c r="BX1833" s="5"/>
      <c r="BY1833" s="5"/>
      <c r="BZ1833" s="5"/>
      <c r="CB1833" s="14"/>
      <c r="CC1833" s="25"/>
      <c r="DG1833" s="5" t="e">
        <f>IF(REPORTE!AH$2="si",IF(C1833=VALUE(REPORTE!C$22),IF(SUM(DG1834:DG$1993),CONCATENATE(INT(B1833),", "),INT(B1833)),""),IF(C1833=VALUE(REPORTE!C$21),IF(SUM(DG1834:DG$1993),CONCATENATE(INT(B1833),", "),INT(B1833)),""))</f>
        <v>#VALUE!</v>
      </c>
      <c r="DK1833" s="5"/>
      <c r="DL1833" s="5"/>
      <c r="DM1833" s="5"/>
      <c r="DN1833" s="5"/>
    </row>
    <row r="1834" spans="1:118" x14ac:dyDescent="0.25">
      <c r="A1834" s="4" t="str">
        <f t="shared" si="241"/>
        <v/>
      </c>
      <c r="B1834" s="3"/>
      <c r="D1834" s="1"/>
      <c r="H1834" s="5" t="str">
        <f>IF(F1834="","",IFERROR(CONCATENATE("PEUA",VLOOKUP(ESTADO,REPORTE!AV$2:AW$33,2,0),DIDTRITO_FORM,CADER_FORM,IFERROR(INDEX(BS:BS,MATCH(DAY(F1834),BR:BR,0),1),DAY(F1834)),IFERROR(INDEX(BS:BS,MATCH(MONTH(F1834),BR:BR,0),1),MONTH(F1834)),YEAR(F1834),G1834),""))</f>
        <v/>
      </c>
      <c r="L1834" s="4"/>
      <c r="M1834" s="4"/>
      <c r="Q1834" s="5"/>
      <c r="AA1834" s="4"/>
      <c r="AU1834" s="7"/>
      <c r="BM1834" s="7"/>
      <c r="BN1834" s="75" t="str">
        <f t="shared" si="242"/>
        <v/>
      </c>
      <c r="BO1834" s="75" t="str">
        <f t="shared" si="243"/>
        <v/>
      </c>
      <c r="BT1834" s="5"/>
      <c r="BW1834" s="5"/>
      <c r="BX1834" s="5"/>
      <c r="BY1834" s="5"/>
      <c r="BZ1834" s="5"/>
      <c r="CB1834" s="14"/>
      <c r="CC1834" s="25"/>
      <c r="DG1834" s="5" t="e">
        <f>IF(REPORTE!AH$2="si",IF(C1834=VALUE(REPORTE!C$22),IF(SUM(DG1835:DG$1993),CONCATENATE(INT(B1834),", "),INT(B1834)),""),IF(C1834=VALUE(REPORTE!C$21),IF(SUM(DG1835:DG$1993),CONCATENATE(INT(B1834),", "),INT(B1834)),""))</f>
        <v>#VALUE!</v>
      </c>
      <c r="DK1834" s="5"/>
      <c r="DL1834" s="5"/>
      <c r="DM1834" s="5"/>
      <c r="DN1834" s="5"/>
    </row>
    <row r="1835" spans="1:118" x14ac:dyDescent="0.25">
      <c r="A1835" s="4" t="str">
        <f t="shared" si="241"/>
        <v/>
      </c>
      <c r="B1835" s="3"/>
      <c r="D1835" s="1"/>
      <c r="H1835" s="5" t="str">
        <f>IF(F1835="","",IFERROR(CONCATENATE("PEUA",VLOOKUP(ESTADO,REPORTE!AV$2:AW$33,2,0),DIDTRITO_FORM,CADER_FORM,IFERROR(INDEX(BS:BS,MATCH(DAY(F1835),BR:BR,0),1),DAY(F1835)),IFERROR(INDEX(BS:BS,MATCH(MONTH(F1835),BR:BR,0),1),MONTH(F1835)),YEAR(F1835),G1835),""))</f>
        <v/>
      </c>
      <c r="L1835" s="4"/>
      <c r="M1835" s="4"/>
      <c r="Q1835" s="5"/>
      <c r="AA1835" s="4"/>
      <c r="AU1835" s="7"/>
      <c r="BM1835" s="7"/>
      <c r="BN1835" s="75" t="str">
        <f t="shared" si="242"/>
        <v/>
      </c>
      <c r="BO1835" s="75" t="str">
        <f t="shared" si="243"/>
        <v/>
      </c>
      <c r="BT1835" s="5"/>
      <c r="BW1835" s="5"/>
      <c r="BX1835" s="5"/>
      <c r="BY1835" s="5"/>
      <c r="BZ1835" s="5"/>
      <c r="CB1835" s="14"/>
      <c r="CC1835" s="25"/>
      <c r="DG1835" s="5" t="e">
        <f>IF(REPORTE!AH$2="si",IF(C1835=VALUE(REPORTE!C$22),IF(SUM(DG1836:DG$1993),CONCATENATE(INT(B1835),", "),INT(B1835)),""),IF(C1835=VALUE(REPORTE!C$21),IF(SUM(DG1836:DG$1993),CONCATENATE(INT(B1835),", "),INT(B1835)),""))</f>
        <v>#VALUE!</v>
      </c>
      <c r="DK1835" s="5"/>
      <c r="DL1835" s="5"/>
      <c r="DM1835" s="5"/>
      <c r="DN1835" s="5"/>
    </row>
    <row r="1836" spans="1:118" x14ac:dyDescent="0.25">
      <c r="A1836" s="4" t="str">
        <f t="shared" si="241"/>
        <v/>
      </c>
      <c r="B1836" s="3"/>
      <c r="D1836" s="1"/>
      <c r="H1836" s="5" t="str">
        <f>IF(F1836="","",IFERROR(CONCATENATE("PEUA",VLOOKUP(ESTADO,REPORTE!AV$2:AW$33,2,0),DIDTRITO_FORM,CADER_FORM,IFERROR(INDEX(BS:BS,MATCH(DAY(F1836),BR:BR,0),1),DAY(F1836)),IFERROR(INDEX(BS:BS,MATCH(MONTH(F1836),BR:BR,0),1),MONTH(F1836)),YEAR(F1836),G1836),""))</f>
        <v/>
      </c>
      <c r="L1836" s="4"/>
      <c r="M1836" s="4"/>
      <c r="Q1836" s="5"/>
      <c r="AA1836" s="4"/>
      <c r="AU1836" s="7"/>
      <c r="BM1836" s="7"/>
      <c r="BN1836" s="75" t="str">
        <f t="shared" si="242"/>
        <v/>
      </c>
      <c r="BO1836" s="75" t="str">
        <f t="shared" si="243"/>
        <v/>
      </c>
      <c r="BT1836" s="5"/>
      <c r="BW1836" s="5"/>
      <c r="BX1836" s="5"/>
      <c r="BY1836" s="5"/>
      <c r="BZ1836" s="5"/>
      <c r="CB1836" s="14"/>
      <c r="CC1836" s="25"/>
      <c r="DG1836" s="5" t="e">
        <f>IF(REPORTE!AH$2="si",IF(C1836=VALUE(REPORTE!C$22),IF(SUM(DG1837:DG$1993),CONCATENATE(INT(B1836),", "),INT(B1836)),""),IF(C1836=VALUE(REPORTE!C$21),IF(SUM(DG1837:DG$1993),CONCATENATE(INT(B1836),", "),INT(B1836)),""))</f>
        <v>#VALUE!</v>
      </c>
      <c r="DK1836" s="5"/>
      <c r="DL1836" s="5"/>
      <c r="DM1836" s="5"/>
      <c r="DN1836" s="5"/>
    </row>
    <row r="1837" spans="1:118" x14ac:dyDescent="0.25">
      <c r="A1837" s="4" t="str">
        <f t="shared" si="241"/>
        <v/>
      </c>
      <c r="B1837" s="3"/>
      <c r="D1837" s="1"/>
      <c r="H1837" s="5" t="str">
        <f>IF(F1837="","",IFERROR(CONCATENATE("PEUA",VLOOKUP(ESTADO,REPORTE!AV$2:AW$33,2,0),DIDTRITO_FORM,CADER_FORM,IFERROR(INDEX(BS:BS,MATCH(DAY(F1837),BR:BR,0),1),DAY(F1837)),IFERROR(INDEX(BS:BS,MATCH(MONTH(F1837),BR:BR,0),1),MONTH(F1837)),YEAR(F1837),G1837),""))</f>
        <v/>
      </c>
      <c r="L1837" s="4"/>
      <c r="M1837" s="4"/>
      <c r="Q1837" s="5"/>
      <c r="AA1837" s="4"/>
      <c r="AU1837" s="7"/>
      <c r="BM1837" s="7"/>
      <c r="BN1837" s="75" t="str">
        <f t="shared" si="242"/>
        <v/>
      </c>
      <c r="BO1837" s="75" t="str">
        <f t="shared" si="243"/>
        <v/>
      </c>
      <c r="BT1837" s="5"/>
      <c r="BW1837" s="5"/>
      <c r="BX1837" s="5"/>
      <c r="BY1837" s="5"/>
      <c r="BZ1837" s="5"/>
      <c r="CB1837" s="14"/>
      <c r="CC1837" s="25"/>
      <c r="DG1837" s="5" t="e">
        <f>IF(REPORTE!AH$2="si",IF(C1837=VALUE(REPORTE!C$22),IF(SUM(DG1838:DG$1993),CONCATENATE(INT(B1837),", "),INT(B1837)),""),IF(C1837=VALUE(REPORTE!C$21),IF(SUM(DG1838:DG$1993),CONCATENATE(INT(B1837),", "),INT(B1837)),""))</f>
        <v>#VALUE!</v>
      </c>
      <c r="DK1837" s="5"/>
      <c r="DL1837" s="5"/>
      <c r="DM1837" s="5"/>
      <c r="DN1837" s="5"/>
    </row>
    <row r="1838" spans="1:118" x14ac:dyDescent="0.25">
      <c r="A1838" s="4" t="str">
        <f t="shared" si="241"/>
        <v/>
      </c>
      <c r="B1838" s="3"/>
      <c r="D1838" s="1"/>
      <c r="H1838" s="5" t="str">
        <f>IF(F1838="","",IFERROR(CONCATENATE("PEUA",VLOOKUP(ESTADO,REPORTE!AV$2:AW$33,2,0),DIDTRITO_FORM,CADER_FORM,IFERROR(INDEX(BS:BS,MATCH(DAY(F1838),BR:BR,0),1),DAY(F1838)),IFERROR(INDEX(BS:BS,MATCH(MONTH(F1838),BR:BR,0),1),MONTH(F1838)),YEAR(F1838),G1838),""))</f>
        <v/>
      </c>
      <c r="L1838" s="4"/>
      <c r="M1838" s="4"/>
      <c r="Q1838" s="5"/>
      <c r="AA1838" s="4"/>
      <c r="AU1838" s="7"/>
      <c r="BM1838" s="7"/>
      <c r="BN1838" s="75" t="str">
        <f t="shared" si="242"/>
        <v/>
      </c>
      <c r="BO1838" s="75" t="str">
        <f t="shared" si="243"/>
        <v/>
      </c>
      <c r="BT1838" s="5"/>
      <c r="BW1838" s="5"/>
      <c r="BX1838" s="5"/>
      <c r="BY1838" s="5"/>
      <c r="BZ1838" s="5"/>
      <c r="CB1838" s="14"/>
      <c r="CC1838" s="25"/>
      <c r="DG1838" s="5" t="e">
        <f>IF(REPORTE!AH$2="si",IF(C1838=VALUE(REPORTE!C$22),IF(SUM(DG1839:DG$1993),CONCATENATE(INT(B1838),", "),INT(B1838)),""),IF(C1838=VALUE(REPORTE!C$21),IF(SUM(DG1839:DG$1993),CONCATENATE(INT(B1838),", "),INT(B1838)),""))</f>
        <v>#VALUE!</v>
      </c>
      <c r="DK1838" s="5"/>
      <c r="DL1838" s="5"/>
      <c r="DM1838" s="5"/>
      <c r="DN1838" s="5"/>
    </row>
    <row r="1839" spans="1:118" x14ac:dyDescent="0.25">
      <c r="A1839" s="4" t="str">
        <f t="shared" si="241"/>
        <v/>
      </c>
      <c r="B1839" s="3"/>
      <c r="D1839" s="1"/>
      <c r="H1839" s="5" t="str">
        <f>IF(F1839="","",IFERROR(CONCATENATE("PEUA",VLOOKUP(ESTADO,REPORTE!AV$2:AW$33,2,0),DIDTRITO_FORM,CADER_FORM,IFERROR(INDEX(BS:BS,MATCH(DAY(F1839),BR:BR,0),1),DAY(F1839)),IFERROR(INDEX(BS:BS,MATCH(MONTH(F1839),BR:BR,0),1),MONTH(F1839)),YEAR(F1839),G1839),""))</f>
        <v/>
      </c>
      <c r="L1839" s="4"/>
      <c r="M1839" s="4"/>
      <c r="Q1839" s="5"/>
      <c r="AA1839" s="4"/>
      <c r="AU1839" s="7"/>
      <c r="BM1839" s="7"/>
      <c r="BN1839" s="75" t="str">
        <f t="shared" si="242"/>
        <v/>
      </c>
      <c r="BO1839" s="75" t="str">
        <f t="shared" si="243"/>
        <v/>
      </c>
      <c r="BT1839" s="5"/>
      <c r="BW1839" s="5"/>
      <c r="BX1839" s="5"/>
      <c r="BY1839" s="5"/>
      <c r="BZ1839" s="5"/>
      <c r="CB1839" s="14"/>
      <c r="CC1839" s="25"/>
      <c r="DG1839" s="5" t="e">
        <f>IF(REPORTE!AH$2="si",IF(C1839=VALUE(REPORTE!C$22),IF(SUM(DG1840:DG$1993),CONCATENATE(INT(B1839),", "),INT(B1839)),""),IF(C1839=VALUE(REPORTE!C$21),IF(SUM(DG1840:DG$1993),CONCATENATE(INT(B1839),", "),INT(B1839)),""))</f>
        <v>#VALUE!</v>
      </c>
      <c r="DK1839" s="5"/>
      <c r="DL1839" s="5"/>
      <c r="DM1839" s="5"/>
      <c r="DN1839" s="5"/>
    </row>
    <row r="1840" spans="1:118" x14ac:dyDescent="0.25">
      <c r="A1840" s="4" t="str">
        <f t="shared" si="241"/>
        <v/>
      </c>
      <c r="B1840" s="3"/>
      <c r="D1840" s="1"/>
      <c r="H1840" s="5" t="str">
        <f>IF(F1840="","",IFERROR(CONCATENATE("PEUA",VLOOKUP(ESTADO,REPORTE!AV$2:AW$33,2,0),DIDTRITO_FORM,CADER_FORM,IFERROR(INDEX(BS:BS,MATCH(DAY(F1840),BR:BR,0),1),DAY(F1840)),IFERROR(INDEX(BS:BS,MATCH(MONTH(F1840),BR:BR,0),1),MONTH(F1840)),YEAR(F1840),G1840),""))</f>
        <v/>
      </c>
      <c r="L1840" s="4"/>
      <c r="M1840" s="4"/>
      <c r="Q1840" s="5"/>
      <c r="AA1840" s="4"/>
      <c r="AU1840" s="7"/>
      <c r="BM1840" s="7"/>
      <c r="BN1840" s="75" t="str">
        <f t="shared" si="242"/>
        <v/>
      </c>
      <c r="BO1840" s="75" t="str">
        <f t="shared" si="243"/>
        <v/>
      </c>
      <c r="BT1840" s="5"/>
      <c r="BW1840" s="5"/>
      <c r="BX1840" s="5"/>
      <c r="BY1840" s="5"/>
      <c r="BZ1840" s="5"/>
      <c r="CB1840" s="14"/>
      <c r="CC1840" s="25"/>
      <c r="DG1840" s="5" t="e">
        <f>IF(REPORTE!AH$2="si",IF(C1840=VALUE(REPORTE!C$22),IF(SUM(DG1841:DG$1993),CONCATENATE(INT(B1840),", "),INT(B1840)),""),IF(C1840=VALUE(REPORTE!C$21),IF(SUM(DG1841:DG$1993),CONCATENATE(INT(B1840),", "),INT(B1840)),""))</f>
        <v>#VALUE!</v>
      </c>
      <c r="DK1840" s="5"/>
      <c r="DL1840" s="5"/>
      <c r="DM1840" s="5"/>
      <c r="DN1840" s="5"/>
    </row>
    <row r="1841" spans="1:118" x14ac:dyDescent="0.25">
      <c r="A1841" s="4" t="str">
        <f t="shared" si="241"/>
        <v/>
      </c>
      <c r="B1841" s="3"/>
      <c r="D1841" s="1"/>
      <c r="H1841" s="5" t="str">
        <f>IF(F1841="","",IFERROR(CONCATENATE("PEUA",VLOOKUP(ESTADO,REPORTE!AV$2:AW$33,2,0),DIDTRITO_FORM,CADER_FORM,IFERROR(INDEX(BS:BS,MATCH(DAY(F1841),BR:BR,0),1),DAY(F1841)),IFERROR(INDEX(BS:BS,MATCH(MONTH(F1841),BR:BR,0),1),MONTH(F1841)),YEAR(F1841),G1841),""))</f>
        <v/>
      </c>
      <c r="L1841" s="4"/>
      <c r="M1841" s="4"/>
      <c r="Q1841" s="5"/>
      <c r="AA1841" s="4"/>
      <c r="AU1841" s="7"/>
      <c r="BM1841" s="7"/>
      <c r="BN1841" s="75" t="str">
        <f t="shared" si="242"/>
        <v/>
      </c>
      <c r="BO1841" s="75" t="str">
        <f t="shared" si="243"/>
        <v/>
      </c>
      <c r="BT1841" s="5"/>
      <c r="BW1841" s="5"/>
      <c r="BX1841" s="5"/>
      <c r="BY1841" s="5"/>
      <c r="BZ1841" s="5"/>
      <c r="CB1841" s="14"/>
      <c r="CC1841" s="25"/>
      <c r="DG1841" s="5" t="e">
        <f>IF(REPORTE!AH$2="si",IF(C1841=VALUE(REPORTE!C$22),IF(SUM(DG1842:DG$1993),CONCATENATE(INT(B1841),", "),INT(B1841)),""),IF(C1841=VALUE(REPORTE!C$21),IF(SUM(DG1842:DG$1993),CONCATENATE(INT(B1841),", "),INT(B1841)),""))</f>
        <v>#VALUE!</v>
      </c>
      <c r="DK1841" s="5"/>
      <c r="DL1841" s="5"/>
      <c r="DM1841" s="5"/>
      <c r="DN1841" s="5"/>
    </row>
    <row r="1842" spans="1:118" x14ac:dyDescent="0.25">
      <c r="A1842" s="4" t="str">
        <f t="shared" si="241"/>
        <v/>
      </c>
      <c r="B1842" s="3"/>
      <c r="D1842" s="1"/>
      <c r="H1842" s="5" t="str">
        <f>IF(F1842="","",IFERROR(CONCATENATE("PEUA",VLOOKUP(ESTADO,REPORTE!AV$2:AW$33,2,0),DIDTRITO_FORM,CADER_FORM,IFERROR(INDEX(BS:BS,MATCH(DAY(F1842),BR:BR,0),1),DAY(F1842)),IFERROR(INDEX(BS:BS,MATCH(MONTH(F1842),BR:BR,0),1),MONTH(F1842)),YEAR(F1842),G1842),""))</f>
        <v/>
      </c>
      <c r="L1842" s="4"/>
      <c r="M1842" s="4"/>
      <c r="Q1842" s="5"/>
      <c r="AA1842" s="4"/>
      <c r="AU1842" s="7"/>
      <c r="BM1842" s="7"/>
      <c r="BN1842" s="75" t="str">
        <f t="shared" si="242"/>
        <v/>
      </c>
      <c r="BO1842" s="75" t="str">
        <f t="shared" si="243"/>
        <v/>
      </c>
      <c r="BT1842" s="5"/>
      <c r="BW1842" s="5"/>
      <c r="BX1842" s="5"/>
      <c r="BY1842" s="5"/>
      <c r="BZ1842" s="5"/>
      <c r="CB1842" s="14"/>
      <c r="CC1842" s="25"/>
      <c r="DG1842" s="5" t="e">
        <f>IF(REPORTE!AH$2="si",IF(C1842=VALUE(REPORTE!C$22),IF(SUM(DG1843:DG$1993),CONCATENATE(INT(B1842),", "),INT(B1842)),""),IF(C1842=VALUE(REPORTE!C$21),IF(SUM(DG1843:DG$1993),CONCATENATE(INT(B1842),", "),INT(B1842)),""))</f>
        <v>#VALUE!</v>
      </c>
      <c r="DK1842" s="5"/>
      <c r="DL1842" s="5"/>
      <c r="DM1842" s="5"/>
      <c r="DN1842" s="5"/>
    </row>
    <row r="1843" spans="1:118" x14ac:dyDescent="0.25">
      <c r="A1843" s="4" t="str">
        <f t="shared" si="241"/>
        <v/>
      </c>
      <c r="B1843" s="3"/>
      <c r="D1843" s="1"/>
      <c r="H1843" s="5" t="str">
        <f>IF(F1843="","",IFERROR(CONCATENATE("PEUA",VLOOKUP(ESTADO,REPORTE!AV$2:AW$33,2,0),DIDTRITO_FORM,CADER_FORM,IFERROR(INDEX(BS:BS,MATCH(DAY(F1843),BR:BR,0),1),DAY(F1843)),IFERROR(INDEX(BS:BS,MATCH(MONTH(F1843),BR:BR,0),1),MONTH(F1843)),YEAR(F1843),G1843),""))</f>
        <v/>
      </c>
      <c r="L1843" s="4"/>
      <c r="M1843" s="4"/>
      <c r="Q1843" s="5"/>
      <c r="AA1843" s="4"/>
      <c r="AU1843" s="7"/>
      <c r="BM1843" s="7"/>
      <c r="BN1843" s="75" t="str">
        <f t="shared" si="242"/>
        <v/>
      </c>
      <c r="BO1843" s="75" t="str">
        <f t="shared" si="243"/>
        <v/>
      </c>
      <c r="BT1843" s="5"/>
      <c r="BW1843" s="5"/>
      <c r="BX1843" s="5"/>
      <c r="BY1843" s="5"/>
      <c r="BZ1843" s="5"/>
      <c r="CB1843" s="14"/>
      <c r="CC1843" s="25"/>
      <c r="DG1843" s="5" t="e">
        <f>IF(REPORTE!AH$2="si",IF(C1843=VALUE(REPORTE!C$22),IF(SUM(DG1844:DG$1993),CONCATENATE(INT(B1843),", "),INT(B1843)),""),IF(C1843=VALUE(REPORTE!C$21),IF(SUM(DG1844:DG$1993),CONCATENATE(INT(B1843),", "),INT(B1843)),""))</f>
        <v>#VALUE!</v>
      </c>
      <c r="DK1843" s="5"/>
      <c r="DL1843" s="5"/>
      <c r="DM1843" s="5"/>
      <c r="DN1843" s="5"/>
    </row>
    <row r="1844" spans="1:118" x14ac:dyDescent="0.25">
      <c r="A1844" s="4" t="str">
        <f t="shared" si="241"/>
        <v/>
      </c>
      <c r="B1844" s="3"/>
      <c r="D1844" s="1"/>
      <c r="H1844" s="5" t="str">
        <f>IF(F1844="","",IFERROR(CONCATENATE("PEUA",VLOOKUP(ESTADO,REPORTE!AV$2:AW$33,2,0),DIDTRITO_FORM,CADER_FORM,IFERROR(INDEX(BS:BS,MATCH(DAY(F1844),BR:BR,0),1),DAY(F1844)),IFERROR(INDEX(BS:BS,MATCH(MONTH(F1844),BR:BR,0),1),MONTH(F1844)),YEAR(F1844),G1844),""))</f>
        <v/>
      </c>
      <c r="L1844" s="4"/>
      <c r="M1844" s="4"/>
      <c r="Q1844" s="5"/>
      <c r="AA1844" s="4"/>
      <c r="AU1844" s="7"/>
      <c r="BM1844" s="7"/>
      <c r="BN1844" s="75" t="str">
        <f t="shared" si="242"/>
        <v/>
      </c>
      <c r="BO1844" s="75" t="str">
        <f t="shared" si="243"/>
        <v/>
      </c>
      <c r="BT1844" s="5"/>
      <c r="BW1844" s="5"/>
      <c r="BX1844" s="5"/>
      <c r="BY1844" s="5"/>
      <c r="BZ1844" s="5"/>
      <c r="CB1844" s="14"/>
      <c r="CC1844" s="25"/>
      <c r="DG1844" s="5" t="e">
        <f>IF(REPORTE!AH$2="si",IF(C1844=VALUE(REPORTE!C$22),IF(SUM(DG1845:DG$1993),CONCATENATE(INT(B1844),", "),INT(B1844)),""),IF(C1844=VALUE(REPORTE!C$21),IF(SUM(DG1845:DG$1993),CONCATENATE(INT(B1844),", "),INT(B1844)),""))</f>
        <v>#VALUE!</v>
      </c>
      <c r="DK1844" s="5"/>
      <c r="DL1844" s="5"/>
      <c r="DM1844" s="5"/>
      <c r="DN1844" s="5"/>
    </row>
    <row r="1845" spans="1:118" x14ac:dyDescent="0.25">
      <c r="A1845" s="4" t="str">
        <f t="shared" si="241"/>
        <v/>
      </c>
      <c r="B1845" s="3"/>
      <c r="D1845" s="1"/>
      <c r="H1845" s="5" t="str">
        <f>IF(F1845="","",IFERROR(CONCATENATE("PEUA",VLOOKUP(ESTADO,REPORTE!AV$2:AW$33,2,0),DIDTRITO_FORM,CADER_FORM,IFERROR(INDEX(BS:BS,MATCH(DAY(F1845),BR:BR,0),1),DAY(F1845)),IFERROR(INDEX(BS:BS,MATCH(MONTH(F1845),BR:BR,0),1),MONTH(F1845)),YEAR(F1845),G1845),""))</f>
        <v/>
      </c>
      <c r="L1845" s="4"/>
      <c r="M1845" s="4"/>
      <c r="Q1845" s="5"/>
      <c r="AA1845" s="4"/>
      <c r="AU1845" s="7"/>
      <c r="BM1845" s="7"/>
      <c r="BN1845" s="75" t="str">
        <f t="shared" si="242"/>
        <v/>
      </c>
      <c r="BO1845" s="75" t="str">
        <f t="shared" si="243"/>
        <v/>
      </c>
      <c r="BT1845" s="5"/>
      <c r="BW1845" s="5"/>
      <c r="BX1845" s="5"/>
      <c r="BY1845" s="5"/>
      <c r="BZ1845" s="5"/>
      <c r="CB1845" s="14"/>
      <c r="CC1845" s="25"/>
      <c r="DG1845" s="5" t="e">
        <f>IF(REPORTE!AH$2="si",IF(C1845=VALUE(REPORTE!C$22),IF(SUM(DG1846:DG$1993),CONCATENATE(INT(B1845),", "),INT(B1845)),""),IF(C1845=VALUE(REPORTE!C$21),IF(SUM(DG1846:DG$1993),CONCATENATE(INT(B1845),", "),INT(B1845)),""))</f>
        <v>#VALUE!</v>
      </c>
      <c r="DK1845" s="5"/>
      <c r="DL1845" s="5"/>
      <c r="DM1845" s="5"/>
      <c r="DN1845" s="5"/>
    </row>
    <row r="1846" spans="1:118" x14ac:dyDescent="0.25">
      <c r="A1846" s="4" t="str">
        <f t="shared" si="241"/>
        <v/>
      </c>
      <c r="B1846" s="3"/>
      <c r="D1846" s="1"/>
      <c r="H1846" s="5" t="str">
        <f>IF(F1846="","",IFERROR(CONCATENATE("PEUA",VLOOKUP(ESTADO,REPORTE!AV$2:AW$33,2,0),DIDTRITO_FORM,CADER_FORM,IFERROR(INDEX(BS:BS,MATCH(DAY(F1846),BR:BR,0),1),DAY(F1846)),IFERROR(INDEX(BS:BS,MATCH(MONTH(F1846),BR:BR,0),1),MONTH(F1846)),YEAR(F1846),G1846),""))</f>
        <v/>
      </c>
      <c r="L1846" s="4"/>
      <c r="M1846" s="4"/>
      <c r="Q1846" s="5"/>
      <c r="AA1846" s="4"/>
      <c r="AU1846" s="7"/>
      <c r="BM1846" s="7"/>
      <c r="BN1846" s="75" t="str">
        <f t="shared" si="242"/>
        <v/>
      </c>
      <c r="BO1846" s="75" t="str">
        <f t="shared" si="243"/>
        <v/>
      </c>
      <c r="BT1846" s="5"/>
      <c r="BW1846" s="5"/>
      <c r="BX1846" s="5"/>
      <c r="BY1846" s="5"/>
      <c r="BZ1846" s="5"/>
      <c r="CB1846" s="14"/>
      <c r="CC1846" s="25"/>
      <c r="DG1846" s="5" t="e">
        <f>IF(REPORTE!AH$2="si",IF(C1846=VALUE(REPORTE!C$22),IF(SUM(DG1847:DG$1993),CONCATENATE(INT(B1846),", "),INT(B1846)),""),IF(C1846=VALUE(REPORTE!C$21),IF(SUM(DG1847:DG$1993),CONCATENATE(INT(B1846),", "),INT(B1846)),""))</f>
        <v>#VALUE!</v>
      </c>
      <c r="DK1846" s="5"/>
      <c r="DL1846" s="5"/>
      <c r="DM1846" s="5"/>
      <c r="DN1846" s="5"/>
    </row>
    <row r="1847" spans="1:118" x14ac:dyDescent="0.25">
      <c r="A1847" s="4" t="str">
        <f t="shared" si="241"/>
        <v/>
      </c>
      <c r="B1847" s="3"/>
      <c r="D1847" s="1"/>
      <c r="H1847" s="5" t="str">
        <f>IF(F1847="","",IFERROR(CONCATENATE("PEUA",VLOOKUP(ESTADO,REPORTE!AV$2:AW$33,2,0),DIDTRITO_FORM,CADER_FORM,IFERROR(INDEX(BS:BS,MATCH(DAY(F1847),BR:BR,0),1),DAY(F1847)),IFERROR(INDEX(BS:BS,MATCH(MONTH(F1847),BR:BR,0),1),MONTH(F1847)),YEAR(F1847),G1847),""))</f>
        <v/>
      </c>
      <c r="L1847" s="4"/>
      <c r="M1847" s="4"/>
      <c r="Q1847" s="5"/>
      <c r="AA1847" s="4"/>
      <c r="AU1847" s="7"/>
      <c r="BM1847" s="7"/>
      <c r="BN1847" s="75" t="str">
        <f t="shared" si="242"/>
        <v/>
      </c>
      <c r="BO1847" s="75" t="str">
        <f t="shared" si="243"/>
        <v/>
      </c>
      <c r="BT1847" s="5"/>
      <c r="BW1847" s="5"/>
      <c r="BX1847" s="5"/>
      <c r="BY1847" s="5"/>
      <c r="BZ1847" s="5"/>
      <c r="CB1847" s="14"/>
      <c r="CC1847" s="25"/>
      <c r="DG1847" s="5" t="e">
        <f>IF(REPORTE!AH$2="si",IF(C1847=VALUE(REPORTE!C$22),IF(SUM(DG1848:DG$1993),CONCATENATE(INT(B1847),", "),INT(B1847)),""),IF(C1847=VALUE(REPORTE!C$21),IF(SUM(DG1848:DG$1993),CONCATENATE(INT(B1847),", "),INT(B1847)),""))</f>
        <v>#VALUE!</v>
      </c>
      <c r="DK1847" s="5"/>
      <c r="DL1847" s="5"/>
      <c r="DM1847" s="5"/>
      <c r="DN1847" s="5"/>
    </row>
    <row r="1848" spans="1:118" x14ac:dyDescent="0.25">
      <c r="A1848" s="4" t="str">
        <f t="shared" si="241"/>
        <v/>
      </c>
      <c r="B1848" s="3"/>
      <c r="D1848" s="1"/>
      <c r="H1848" s="5" t="str">
        <f>IF(F1848="","",IFERROR(CONCATENATE("PEUA",VLOOKUP(ESTADO,REPORTE!AV$2:AW$33,2,0),DIDTRITO_FORM,CADER_FORM,IFERROR(INDEX(BS:BS,MATCH(DAY(F1848),BR:BR,0),1),DAY(F1848)),IFERROR(INDEX(BS:BS,MATCH(MONTH(F1848),BR:BR,0),1),MONTH(F1848)),YEAR(F1848),G1848),""))</f>
        <v/>
      </c>
      <c r="L1848" s="4"/>
      <c r="M1848" s="4"/>
      <c r="Q1848" s="5"/>
      <c r="AA1848" s="4"/>
      <c r="AU1848" s="7"/>
      <c r="BM1848" s="7"/>
      <c r="BN1848" s="75" t="str">
        <f t="shared" si="242"/>
        <v/>
      </c>
      <c r="BO1848" s="75" t="str">
        <f t="shared" si="243"/>
        <v/>
      </c>
      <c r="BT1848" s="5"/>
      <c r="BW1848" s="5"/>
      <c r="BX1848" s="5"/>
      <c r="BY1848" s="5"/>
      <c r="BZ1848" s="5"/>
      <c r="CB1848" s="14"/>
      <c r="CC1848" s="25"/>
      <c r="DG1848" s="5" t="e">
        <f>IF(REPORTE!AH$2="si",IF(C1848=VALUE(REPORTE!C$22),IF(SUM(DG1849:DG$1993),CONCATENATE(INT(B1848),", "),INT(B1848)),""),IF(C1848=VALUE(REPORTE!C$21),IF(SUM(DG1849:DG$1993),CONCATENATE(INT(B1848),", "),INT(B1848)),""))</f>
        <v>#VALUE!</v>
      </c>
      <c r="DK1848" s="5"/>
      <c r="DL1848" s="5"/>
      <c r="DM1848" s="5"/>
      <c r="DN1848" s="5"/>
    </row>
    <row r="1849" spans="1:118" x14ac:dyDescent="0.25">
      <c r="A1849" s="4" t="str">
        <f t="shared" si="241"/>
        <v/>
      </c>
      <c r="B1849" s="3"/>
      <c r="D1849" s="1"/>
      <c r="H1849" s="5" t="str">
        <f>IF(F1849="","",IFERROR(CONCATENATE("PEUA",VLOOKUP(ESTADO,REPORTE!AV$2:AW$33,2,0),DIDTRITO_FORM,CADER_FORM,IFERROR(INDEX(BS:BS,MATCH(DAY(F1849),BR:BR,0),1),DAY(F1849)),IFERROR(INDEX(BS:BS,MATCH(MONTH(F1849),BR:BR,0),1),MONTH(F1849)),YEAR(F1849),G1849),""))</f>
        <v/>
      </c>
      <c r="L1849" s="4"/>
      <c r="M1849" s="4"/>
      <c r="Q1849" s="5"/>
      <c r="AA1849" s="4"/>
      <c r="AU1849" s="7"/>
      <c r="BM1849" s="7"/>
      <c r="BN1849" s="75" t="str">
        <f t="shared" si="242"/>
        <v/>
      </c>
      <c r="BO1849" s="75" t="str">
        <f t="shared" si="243"/>
        <v/>
      </c>
      <c r="BT1849" s="5"/>
      <c r="BW1849" s="5"/>
      <c r="BX1849" s="5"/>
      <c r="BY1849" s="5"/>
      <c r="BZ1849" s="5"/>
      <c r="CB1849" s="14"/>
      <c r="CC1849" s="25"/>
      <c r="DG1849" s="5" t="e">
        <f>IF(REPORTE!AH$2="si",IF(C1849=VALUE(REPORTE!C$22),IF(SUM(DG1850:DG$1993),CONCATENATE(INT(B1849),", "),INT(B1849)),""),IF(C1849=VALUE(REPORTE!C$21),IF(SUM(DG1850:DG$1993),CONCATENATE(INT(B1849),", "),INT(B1849)),""))</f>
        <v>#VALUE!</v>
      </c>
      <c r="DH1849" s="5"/>
      <c r="DK1849" s="5"/>
      <c r="DL1849" s="5"/>
      <c r="DM1849" s="5"/>
      <c r="DN1849" s="5"/>
    </row>
    <row r="1850" spans="1:118" x14ac:dyDescent="0.25">
      <c r="A1850" s="4" t="str">
        <f t="shared" si="241"/>
        <v/>
      </c>
      <c r="B1850" s="3"/>
      <c r="D1850" s="1"/>
      <c r="H1850" s="5" t="str">
        <f>IF(F1850="","",IFERROR(CONCATENATE("PEUA",VLOOKUP(ESTADO,REPORTE!AV$2:AW$33,2,0),DIDTRITO_FORM,CADER_FORM,IFERROR(INDEX(BS:BS,MATCH(DAY(F1850),BR:BR,0),1),DAY(F1850)),IFERROR(INDEX(BS:BS,MATCH(MONTH(F1850),BR:BR,0),1),MONTH(F1850)),YEAR(F1850),G1850),""))</f>
        <v/>
      </c>
      <c r="L1850" s="4"/>
      <c r="M1850" s="4"/>
      <c r="Q1850" s="5"/>
      <c r="AA1850" s="4"/>
      <c r="AU1850" s="7"/>
      <c r="BM1850" s="7"/>
      <c r="BN1850" s="75" t="str">
        <f t="shared" si="242"/>
        <v/>
      </c>
      <c r="BO1850" s="75" t="str">
        <f t="shared" si="243"/>
        <v/>
      </c>
      <c r="BT1850" s="5"/>
      <c r="BW1850" s="5"/>
      <c r="BX1850" s="5"/>
      <c r="BY1850" s="5"/>
      <c r="BZ1850" s="5"/>
      <c r="CB1850" s="14"/>
      <c r="CC1850" s="25"/>
      <c r="DG1850" s="5" t="e">
        <f>IF(REPORTE!AH$2="si",IF(C1850=VALUE(REPORTE!C$22),IF(SUM(DG1851:DG$1993),CONCATENATE(INT(B1850),", "),INT(B1850)),""),IF(C1850=VALUE(REPORTE!C$21),IF(SUM(DG1851:DG$1993),CONCATENATE(INT(B1850),", "),INT(B1850)),""))</f>
        <v>#VALUE!</v>
      </c>
      <c r="DH1850" s="5" t="e">
        <f>CONCATENATE(DG1850,DG1851,DG1852,DG1853,DG1854,DG1855,DG1856,DG1857,DG1858,DG1859,DG1860,DG1861,DG1862,DG1863,DG1864,DG1865,DG1866,DG1867,DG1868,DG1869,DG1870,DG1871,DG1872,DG1873,DG1874,DG1875,DG1876,DG1877,DG1878,DG1879,DG1880,DG1881,DG1882,DG1883,DG1884,DG1885,DG1886,DG1887,DG1888,DG1889,DG1890,DG1891)</f>
        <v>#VALUE!</v>
      </c>
      <c r="DK1850" s="5"/>
      <c r="DL1850" s="5"/>
      <c r="DM1850" s="5"/>
      <c r="DN1850" s="5"/>
    </row>
    <row r="1851" spans="1:118" x14ac:dyDescent="0.25">
      <c r="A1851" s="4" t="str">
        <f t="shared" si="241"/>
        <v/>
      </c>
      <c r="B1851" s="3"/>
      <c r="D1851" s="1"/>
      <c r="H1851" s="5" t="str">
        <f>IF(F1851="","",IFERROR(CONCATENATE("PEUA",VLOOKUP(ESTADO,REPORTE!AV$2:AW$33,2,0),DIDTRITO_FORM,CADER_FORM,IFERROR(INDEX(BS:BS,MATCH(DAY(F1851),BR:BR,0),1),DAY(F1851)),IFERROR(INDEX(BS:BS,MATCH(MONTH(F1851),BR:BR,0),1),MONTH(F1851)),YEAR(F1851),G1851),""))</f>
        <v/>
      </c>
      <c r="L1851" s="4"/>
      <c r="M1851" s="4"/>
      <c r="Q1851" s="5"/>
      <c r="AA1851" s="4"/>
      <c r="AU1851" s="7"/>
      <c r="BM1851" s="7"/>
      <c r="BN1851" s="75" t="str">
        <f t="shared" si="242"/>
        <v/>
      </c>
      <c r="BO1851" s="75" t="str">
        <f t="shared" si="243"/>
        <v/>
      </c>
      <c r="BT1851" s="5"/>
      <c r="BW1851" s="5"/>
      <c r="BX1851" s="5"/>
      <c r="BY1851" s="5"/>
      <c r="BZ1851" s="5"/>
      <c r="CB1851" s="14"/>
      <c r="CC1851" s="25"/>
      <c r="DG1851" s="5" t="e">
        <f>IF(REPORTE!AH$2="si",IF(C1851=VALUE(REPORTE!C$22),IF(SUM(DG1852:DG$1993),CONCATENATE(INT(B1851),", "),INT(B1851)),""),IF(C1851=VALUE(REPORTE!C$21),IF(SUM(DG1852:DG$1993),CONCATENATE(INT(B1851),", "),INT(B1851)),""))</f>
        <v>#VALUE!</v>
      </c>
      <c r="DK1851" s="5"/>
      <c r="DL1851" s="5"/>
      <c r="DM1851" s="5"/>
      <c r="DN1851" s="5"/>
    </row>
    <row r="1852" spans="1:118" x14ac:dyDescent="0.25">
      <c r="A1852" s="4" t="str">
        <f t="shared" si="241"/>
        <v/>
      </c>
      <c r="B1852" s="3"/>
      <c r="D1852" s="1"/>
      <c r="H1852" s="5" t="str">
        <f>IF(F1852="","",IFERROR(CONCATENATE("PEUA",VLOOKUP(ESTADO,REPORTE!AV$2:AW$33,2,0),DIDTRITO_FORM,CADER_FORM,IFERROR(INDEX(BS:BS,MATCH(DAY(F1852),BR:BR,0),1),DAY(F1852)),IFERROR(INDEX(BS:BS,MATCH(MONTH(F1852),BR:BR,0),1),MONTH(F1852)),YEAR(F1852),G1852),""))</f>
        <v/>
      </c>
      <c r="L1852" s="4"/>
      <c r="M1852" s="4"/>
      <c r="Q1852" s="5"/>
      <c r="AA1852" s="4"/>
      <c r="AU1852" s="7"/>
      <c r="BM1852" s="7"/>
      <c r="BN1852" s="75" t="str">
        <f t="shared" si="242"/>
        <v/>
      </c>
      <c r="BO1852" s="75" t="str">
        <f t="shared" si="243"/>
        <v/>
      </c>
      <c r="BT1852" s="5"/>
      <c r="BW1852" s="5"/>
      <c r="BX1852" s="5"/>
      <c r="BY1852" s="5"/>
      <c r="BZ1852" s="5"/>
      <c r="CB1852" s="14"/>
      <c r="CC1852" s="25"/>
      <c r="DG1852" s="5" t="e">
        <f>IF(REPORTE!AH$2="si",IF(C1852=VALUE(REPORTE!C$22),IF(SUM(DG1853:DG$1993),CONCATENATE(INT(B1852),", "),INT(B1852)),""),IF(C1852=VALUE(REPORTE!C$21),IF(SUM(DG1853:DG$1993),CONCATENATE(INT(B1852),", "),INT(B1852)),""))</f>
        <v>#VALUE!</v>
      </c>
      <c r="DK1852" s="5"/>
      <c r="DL1852" s="5"/>
      <c r="DM1852" s="5"/>
      <c r="DN1852" s="5"/>
    </row>
    <row r="1853" spans="1:118" x14ac:dyDescent="0.25">
      <c r="A1853" s="4" t="str">
        <f t="shared" si="241"/>
        <v/>
      </c>
      <c r="B1853" s="3"/>
      <c r="D1853" s="1"/>
      <c r="H1853" s="5" t="str">
        <f>IF(F1853="","",IFERROR(CONCATENATE("PEUA",VLOOKUP(ESTADO,REPORTE!AV$2:AW$33,2,0),DIDTRITO_FORM,CADER_FORM,IFERROR(INDEX(BS:BS,MATCH(DAY(F1853),BR:BR,0),1),DAY(F1853)),IFERROR(INDEX(BS:BS,MATCH(MONTH(F1853),BR:BR,0),1),MONTH(F1853)),YEAR(F1853),G1853),""))</f>
        <v/>
      </c>
      <c r="L1853" s="4"/>
      <c r="M1853" s="4"/>
      <c r="Q1853" s="5"/>
      <c r="AA1853" s="4"/>
      <c r="AU1853" s="7"/>
      <c r="BM1853" s="7"/>
      <c r="BN1853" s="75" t="str">
        <f t="shared" si="242"/>
        <v/>
      </c>
      <c r="BO1853" s="75" t="str">
        <f t="shared" si="243"/>
        <v/>
      </c>
      <c r="BT1853" s="5"/>
      <c r="BW1853" s="5"/>
      <c r="BX1853" s="5"/>
      <c r="BY1853" s="5"/>
      <c r="BZ1853" s="5"/>
      <c r="CB1853" s="14"/>
      <c r="CC1853" s="25"/>
      <c r="DG1853" s="5" t="e">
        <f>IF(REPORTE!AH$2="si",IF(C1853=VALUE(REPORTE!C$22),IF(SUM(DG1854:DG$1993),CONCATENATE(INT(B1853),", "),INT(B1853)),""),IF(C1853=VALUE(REPORTE!C$21),IF(SUM(DG1854:DG$1993),CONCATENATE(INT(B1853),", "),INT(B1853)),""))</f>
        <v>#VALUE!</v>
      </c>
      <c r="DK1853" s="5"/>
      <c r="DL1853" s="5"/>
      <c r="DM1853" s="5"/>
      <c r="DN1853" s="5"/>
    </row>
    <row r="1854" spans="1:118" x14ac:dyDescent="0.25">
      <c r="A1854" s="4" t="str">
        <f t="shared" si="241"/>
        <v/>
      </c>
      <c r="B1854" s="3"/>
      <c r="D1854" s="1"/>
      <c r="H1854" s="5" t="str">
        <f>IF(F1854="","",IFERROR(CONCATENATE("PEUA",VLOOKUP(ESTADO,REPORTE!AV$2:AW$33,2,0),DIDTRITO_FORM,CADER_FORM,IFERROR(INDEX(BS:BS,MATCH(DAY(F1854),BR:BR,0),1),DAY(F1854)),IFERROR(INDEX(BS:BS,MATCH(MONTH(F1854),BR:BR,0),1),MONTH(F1854)),YEAR(F1854),G1854),""))</f>
        <v/>
      </c>
      <c r="L1854" s="4"/>
      <c r="M1854" s="4"/>
      <c r="Q1854" s="5"/>
      <c r="AA1854" s="4"/>
      <c r="AU1854" s="7"/>
      <c r="BM1854" s="7"/>
      <c r="BN1854" s="75" t="str">
        <f t="shared" si="242"/>
        <v/>
      </c>
      <c r="BO1854" s="75" t="str">
        <f t="shared" si="243"/>
        <v/>
      </c>
      <c r="BT1854" s="5"/>
      <c r="BW1854" s="5"/>
      <c r="BX1854" s="5"/>
      <c r="BY1854" s="5"/>
      <c r="BZ1854" s="5"/>
      <c r="CB1854" s="14"/>
      <c r="CC1854" s="25"/>
      <c r="DG1854" s="5" t="e">
        <f>IF(REPORTE!AH$2="si",IF(C1854=VALUE(REPORTE!C$22),IF(SUM(DG1855:DG$1993),CONCATENATE(INT(B1854),", "),INT(B1854)),""),IF(C1854=VALUE(REPORTE!C$21),IF(SUM(DG1855:DG$1993),CONCATENATE(INT(B1854),", "),INT(B1854)),""))</f>
        <v>#VALUE!</v>
      </c>
      <c r="DK1854" s="5"/>
      <c r="DL1854" s="5"/>
      <c r="DM1854" s="5"/>
      <c r="DN1854" s="5"/>
    </row>
    <row r="1855" spans="1:118" x14ac:dyDescent="0.25">
      <c r="A1855" s="4" t="str">
        <f t="shared" si="241"/>
        <v/>
      </c>
      <c r="B1855" s="3"/>
      <c r="D1855" s="1"/>
      <c r="H1855" s="5" t="str">
        <f>IF(F1855="","",IFERROR(CONCATENATE("PEUA",VLOOKUP(ESTADO,REPORTE!AV$2:AW$33,2,0),DIDTRITO_FORM,CADER_FORM,IFERROR(INDEX(BS:BS,MATCH(DAY(F1855),BR:BR,0),1),DAY(F1855)),IFERROR(INDEX(BS:BS,MATCH(MONTH(F1855),BR:BR,0),1),MONTH(F1855)),YEAR(F1855),G1855),""))</f>
        <v/>
      </c>
      <c r="L1855" s="4"/>
      <c r="M1855" s="4"/>
      <c r="Q1855" s="5"/>
      <c r="AA1855" s="4"/>
      <c r="AU1855" s="7"/>
      <c r="BM1855" s="7"/>
      <c r="BN1855" s="75" t="str">
        <f t="shared" si="242"/>
        <v/>
      </c>
      <c r="BO1855" s="75" t="str">
        <f t="shared" si="243"/>
        <v/>
      </c>
      <c r="BT1855" s="5"/>
      <c r="BW1855" s="5"/>
      <c r="BX1855" s="5"/>
      <c r="BY1855" s="5"/>
      <c r="BZ1855" s="5"/>
      <c r="CB1855" s="14"/>
      <c r="CC1855" s="25"/>
      <c r="DG1855" s="5" t="e">
        <f>IF(REPORTE!AH$2="si",IF(C1855=VALUE(REPORTE!C$22),IF(SUM(DG1856:DG$1993),CONCATENATE(INT(B1855),", "),INT(B1855)),""),IF(C1855=VALUE(REPORTE!C$21),IF(SUM(DG1856:DG$1993),CONCATENATE(INT(B1855),", "),INT(B1855)),""))</f>
        <v>#VALUE!</v>
      </c>
      <c r="DK1855" s="5"/>
      <c r="DL1855" s="5"/>
      <c r="DM1855" s="5"/>
      <c r="DN1855" s="5"/>
    </row>
    <row r="1856" spans="1:118" x14ac:dyDescent="0.25">
      <c r="A1856" s="4" t="str">
        <f t="shared" si="241"/>
        <v/>
      </c>
      <c r="B1856" s="3"/>
      <c r="D1856" s="1"/>
      <c r="H1856" s="5" t="str">
        <f>IF(F1856="","",IFERROR(CONCATENATE("PEUA",VLOOKUP(ESTADO,REPORTE!AV$2:AW$33,2,0),DIDTRITO_FORM,CADER_FORM,IFERROR(INDEX(BS:BS,MATCH(DAY(F1856),BR:BR,0),1),DAY(F1856)),IFERROR(INDEX(BS:BS,MATCH(MONTH(F1856),BR:BR,0),1),MONTH(F1856)),YEAR(F1856),G1856),""))</f>
        <v/>
      </c>
      <c r="L1856" s="4"/>
      <c r="M1856" s="4"/>
      <c r="Q1856" s="5"/>
      <c r="AA1856" s="4"/>
      <c r="AU1856" s="7"/>
      <c r="BM1856" s="7"/>
      <c r="BN1856" s="75" t="str">
        <f t="shared" si="242"/>
        <v/>
      </c>
      <c r="BO1856" s="75" t="str">
        <f t="shared" si="243"/>
        <v/>
      </c>
      <c r="BT1856" s="5"/>
      <c r="BW1856" s="5"/>
      <c r="BX1856" s="5"/>
      <c r="BY1856" s="5"/>
      <c r="BZ1856" s="5"/>
      <c r="CB1856" s="14"/>
      <c r="CC1856" s="25"/>
      <c r="DG1856" s="5" t="e">
        <f>IF(REPORTE!AH$2="si",IF(C1856=VALUE(REPORTE!C$22),IF(SUM(DG1857:DG$1993),CONCATENATE(INT(B1856),", "),INT(B1856)),""),IF(C1856=VALUE(REPORTE!C$21),IF(SUM(DG1857:DG$1993),CONCATENATE(INT(B1856),", "),INT(B1856)),""))</f>
        <v>#VALUE!</v>
      </c>
      <c r="DK1856" s="5"/>
      <c r="DL1856" s="5"/>
      <c r="DM1856" s="5"/>
      <c r="DN1856" s="5"/>
    </row>
    <row r="1857" spans="1:118" x14ac:dyDescent="0.25">
      <c r="A1857" s="4" t="str">
        <f t="shared" si="241"/>
        <v/>
      </c>
      <c r="B1857" s="3"/>
      <c r="D1857" s="1"/>
      <c r="H1857" s="5" t="str">
        <f>IF(F1857="","",IFERROR(CONCATENATE("PEUA",VLOOKUP(ESTADO,REPORTE!AV$2:AW$33,2,0),DIDTRITO_FORM,CADER_FORM,IFERROR(INDEX(BS:BS,MATCH(DAY(F1857),BR:BR,0),1),DAY(F1857)),IFERROR(INDEX(BS:BS,MATCH(MONTH(F1857),BR:BR,0),1),MONTH(F1857)),YEAR(F1857),G1857),""))</f>
        <v/>
      </c>
      <c r="L1857" s="4"/>
      <c r="M1857" s="4"/>
      <c r="Q1857" s="5"/>
      <c r="AA1857" s="4"/>
      <c r="AU1857" s="7"/>
      <c r="BM1857" s="7"/>
      <c r="BN1857" s="75" t="str">
        <f t="shared" si="242"/>
        <v/>
      </c>
      <c r="BO1857" s="75" t="str">
        <f t="shared" si="243"/>
        <v/>
      </c>
      <c r="BT1857" s="5"/>
      <c r="BW1857" s="5"/>
      <c r="BX1857" s="5"/>
      <c r="BY1857" s="5"/>
      <c r="BZ1857" s="5"/>
      <c r="CB1857" s="14"/>
      <c r="CC1857" s="25"/>
      <c r="DG1857" s="5" t="e">
        <f>IF(REPORTE!AH$2="si",IF(C1857=VALUE(REPORTE!C$22),IF(SUM(DG1858:DG$1993),CONCATENATE(INT(B1857),", "),INT(B1857)),""),IF(C1857=VALUE(REPORTE!C$21),IF(SUM(DG1858:DG$1993),CONCATENATE(INT(B1857),", "),INT(B1857)),""))</f>
        <v>#VALUE!</v>
      </c>
      <c r="DK1857" s="5"/>
      <c r="DL1857" s="5"/>
      <c r="DM1857" s="5"/>
      <c r="DN1857" s="5"/>
    </row>
    <row r="1858" spans="1:118" x14ac:dyDescent="0.25">
      <c r="A1858" s="4" t="str">
        <f t="shared" ref="A1858:A1921" si="244">IF(OR(BO1858="",BM1858="",BM1858="VENCIDO"),IF(B1858="","",IF(LEN(B1858)=1,"000"&amp;B1858,IF(LEN(B1858)=2,"00"&amp;B1858,IF(LEN(B1858)=3,"0"&amp;B1858,B1858)))),C1858)</f>
        <v/>
      </c>
      <c r="B1858" s="3"/>
      <c r="D1858" s="1"/>
      <c r="H1858" s="5" t="str">
        <f>IF(F1858="","",IFERROR(CONCATENATE("PEUA",VLOOKUP(ESTADO,REPORTE!AV$2:AW$33,2,0),DIDTRITO_FORM,CADER_FORM,IFERROR(INDEX(BS:BS,MATCH(DAY(F1858),BR:BR,0),1),DAY(F1858)),IFERROR(INDEX(BS:BS,MATCH(MONTH(F1858),BR:BR,0),1),MONTH(F1858)),YEAR(F1858),G1858),""))</f>
        <v/>
      </c>
      <c r="L1858" s="4"/>
      <c r="M1858" s="4"/>
      <c r="Q1858" s="5"/>
      <c r="AA1858" s="4"/>
      <c r="AU1858" s="7"/>
      <c r="BM1858" s="7"/>
      <c r="BN1858" s="75" t="str">
        <f t="shared" ref="BN1858:BN1921" si="245">IFERROR(IF(BD1858=0,"",BD1858/6000),"")</f>
        <v/>
      </c>
      <c r="BO1858" s="75" t="str">
        <f t="shared" ref="BO1858:BO1921" si="246">IFERROR(IF(VALUE(AU1858)&gt;VALUE(APERTURA_VENTANILLA),"OK",""),"")</f>
        <v/>
      </c>
      <c r="BT1858" s="5"/>
      <c r="BW1858" s="5"/>
      <c r="BX1858" s="5"/>
      <c r="BY1858" s="5"/>
      <c r="BZ1858" s="5"/>
      <c r="CB1858" s="14"/>
      <c r="CC1858" s="25"/>
      <c r="DG1858" s="5" t="e">
        <f>IF(REPORTE!AH$2="si",IF(C1858=VALUE(REPORTE!C$22),IF(SUM(DG1859:DG$1993),CONCATENATE(INT(B1858),", "),INT(B1858)),""),IF(C1858=VALUE(REPORTE!C$21),IF(SUM(DG1859:DG$1993),CONCATENATE(INT(B1858),", "),INT(B1858)),""))</f>
        <v>#VALUE!</v>
      </c>
      <c r="DK1858" s="5"/>
      <c r="DL1858" s="5"/>
      <c r="DM1858" s="5"/>
      <c r="DN1858" s="5"/>
    </row>
    <row r="1859" spans="1:118" x14ac:dyDescent="0.25">
      <c r="A1859" s="4" t="str">
        <f t="shared" si="244"/>
        <v/>
      </c>
      <c r="B1859" s="3"/>
      <c r="D1859" s="1"/>
      <c r="H1859" s="5" t="str">
        <f>IF(F1859="","",IFERROR(CONCATENATE("PEUA",VLOOKUP(ESTADO,REPORTE!AV$2:AW$33,2,0),DIDTRITO_FORM,CADER_FORM,IFERROR(INDEX(BS:BS,MATCH(DAY(F1859),BR:BR,0),1),DAY(F1859)),IFERROR(INDEX(BS:BS,MATCH(MONTH(F1859),BR:BR,0),1),MONTH(F1859)),YEAR(F1859),G1859),""))</f>
        <v/>
      </c>
      <c r="L1859" s="4"/>
      <c r="M1859" s="4"/>
      <c r="Q1859" s="5"/>
      <c r="AA1859" s="4"/>
      <c r="AU1859" s="7"/>
      <c r="BM1859" s="7"/>
      <c r="BN1859" s="75" t="str">
        <f t="shared" si="245"/>
        <v/>
      </c>
      <c r="BO1859" s="75" t="str">
        <f t="shared" si="246"/>
        <v/>
      </c>
      <c r="BT1859" s="5"/>
      <c r="BW1859" s="5"/>
      <c r="BX1859" s="5"/>
      <c r="BY1859" s="5"/>
      <c r="BZ1859" s="5"/>
      <c r="CB1859" s="14"/>
      <c r="CC1859" s="25"/>
      <c r="DG1859" s="5" t="e">
        <f>IF(REPORTE!AH$2="si",IF(C1859=VALUE(REPORTE!C$22),IF(SUM(DG1860:DG$1993),CONCATENATE(INT(B1859),", "),INT(B1859)),""),IF(C1859=VALUE(REPORTE!C$21),IF(SUM(DG1860:DG$1993),CONCATENATE(INT(B1859),", "),INT(B1859)),""))</f>
        <v>#VALUE!</v>
      </c>
      <c r="DK1859" s="5"/>
      <c r="DL1859" s="5"/>
      <c r="DM1859" s="5"/>
      <c r="DN1859" s="5"/>
    </row>
    <row r="1860" spans="1:118" x14ac:dyDescent="0.25">
      <c r="A1860" s="4" t="str">
        <f t="shared" si="244"/>
        <v/>
      </c>
      <c r="B1860" s="3"/>
      <c r="D1860" s="1"/>
      <c r="H1860" s="5" t="str">
        <f>IF(F1860="","",IFERROR(CONCATENATE("PEUA",VLOOKUP(ESTADO,REPORTE!AV$2:AW$33,2,0),DIDTRITO_FORM,CADER_FORM,IFERROR(INDEX(BS:BS,MATCH(DAY(F1860),BR:BR,0),1),DAY(F1860)),IFERROR(INDEX(BS:BS,MATCH(MONTH(F1860),BR:BR,0),1),MONTH(F1860)),YEAR(F1860),G1860),""))</f>
        <v/>
      </c>
      <c r="L1860" s="4"/>
      <c r="M1860" s="4"/>
      <c r="Q1860" s="5"/>
      <c r="AA1860" s="4"/>
      <c r="AU1860" s="7"/>
      <c r="BM1860" s="7"/>
      <c r="BN1860" s="75" t="str">
        <f t="shared" si="245"/>
        <v/>
      </c>
      <c r="BO1860" s="75" t="str">
        <f t="shared" si="246"/>
        <v/>
      </c>
      <c r="BT1860" s="5"/>
      <c r="BW1860" s="5"/>
      <c r="BX1860" s="5"/>
      <c r="BY1860" s="5"/>
      <c r="BZ1860" s="5"/>
      <c r="CB1860" s="14"/>
      <c r="CC1860" s="25"/>
      <c r="DG1860" s="5" t="e">
        <f>IF(REPORTE!AH$2="si",IF(C1860=VALUE(REPORTE!C$22),IF(SUM(DG1861:DG$1993),CONCATENATE(INT(B1860),", "),INT(B1860)),""),IF(C1860=VALUE(REPORTE!C$21),IF(SUM(DG1861:DG$1993),CONCATENATE(INT(B1860),", "),INT(B1860)),""))</f>
        <v>#VALUE!</v>
      </c>
      <c r="DK1860" s="5"/>
      <c r="DL1860" s="5"/>
      <c r="DM1860" s="5"/>
      <c r="DN1860" s="5"/>
    </row>
    <row r="1861" spans="1:118" x14ac:dyDescent="0.25">
      <c r="A1861" s="4" t="str">
        <f t="shared" si="244"/>
        <v/>
      </c>
      <c r="B1861" s="3"/>
      <c r="D1861" s="1"/>
      <c r="H1861" s="5" t="str">
        <f>IF(F1861="","",IFERROR(CONCATENATE("PEUA",VLOOKUP(ESTADO,REPORTE!AV$2:AW$33,2,0),DIDTRITO_FORM,CADER_FORM,IFERROR(INDEX(BS:BS,MATCH(DAY(F1861),BR:BR,0),1),DAY(F1861)),IFERROR(INDEX(BS:BS,MATCH(MONTH(F1861),BR:BR,0),1),MONTH(F1861)),YEAR(F1861),G1861),""))</f>
        <v/>
      </c>
      <c r="L1861" s="4"/>
      <c r="M1861" s="4"/>
      <c r="Q1861" s="5"/>
      <c r="AA1861" s="4"/>
      <c r="AU1861" s="7"/>
      <c r="BM1861" s="7"/>
      <c r="BN1861" s="75" t="str">
        <f t="shared" si="245"/>
        <v/>
      </c>
      <c r="BO1861" s="75" t="str">
        <f t="shared" si="246"/>
        <v/>
      </c>
      <c r="BT1861" s="5"/>
      <c r="BW1861" s="5"/>
      <c r="BX1861" s="5"/>
      <c r="BY1861" s="5"/>
      <c r="BZ1861" s="5"/>
      <c r="CB1861" s="14"/>
      <c r="CC1861" s="25"/>
      <c r="DG1861" s="5" t="e">
        <f>IF(REPORTE!AH$2="si",IF(C1861=VALUE(REPORTE!C$22),IF(SUM(DG1862:DG$1993),CONCATENATE(INT(B1861),", "),INT(B1861)),""),IF(C1861=VALUE(REPORTE!C$21),IF(SUM(DG1862:DG$1993),CONCATENATE(INT(B1861),", "),INT(B1861)),""))</f>
        <v>#VALUE!</v>
      </c>
      <c r="DK1861" s="5"/>
      <c r="DL1861" s="5"/>
      <c r="DM1861" s="5"/>
      <c r="DN1861" s="5"/>
    </row>
    <row r="1862" spans="1:118" x14ac:dyDescent="0.25">
      <c r="A1862" s="4" t="str">
        <f t="shared" si="244"/>
        <v/>
      </c>
      <c r="B1862" s="3"/>
      <c r="D1862" s="1"/>
      <c r="H1862" s="5" t="str">
        <f>IF(F1862="","",IFERROR(CONCATENATE("PEUA",VLOOKUP(ESTADO,REPORTE!AV$2:AW$33,2,0),DIDTRITO_FORM,CADER_FORM,IFERROR(INDEX(BS:BS,MATCH(DAY(F1862),BR:BR,0),1),DAY(F1862)),IFERROR(INDEX(BS:BS,MATCH(MONTH(F1862),BR:BR,0),1),MONTH(F1862)),YEAR(F1862),G1862),""))</f>
        <v/>
      </c>
      <c r="L1862" s="4"/>
      <c r="M1862" s="4"/>
      <c r="Q1862" s="5"/>
      <c r="AA1862" s="4"/>
      <c r="AU1862" s="7"/>
      <c r="BM1862" s="7"/>
      <c r="BN1862" s="75" t="str">
        <f t="shared" si="245"/>
        <v/>
      </c>
      <c r="BO1862" s="75" t="str">
        <f t="shared" si="246"/>
        <v/>
      </c>
      <c r="BT1862" s="5"/>
      <c r="BW1862" s="5"/>
      <c r="BX1862" s="5"/>
      <c r="BY1862" s="5"/>
      <c r="BZ1862" s="5"/>
      <c r="CB1862" s="14"/>
      <c r="CC1862" s="25"/>
      <c r="DG1862" s="5" t="e">
        <f>IF(REPORTE!AH$2="si",IF(C1862=VALUE(REPORTE!C$22),IF(SUM(DG1863:DG$1993),CONCATENATE(INT(B1862),", "),INT(B1862)),""),IF(C1862=VALUE(REPORTE!C$21),IF(SUM(DG1863:DG$1993),CONCATENATE(INT(B1862),", "),INT(B1862)),""))</f>
        <v>#VALUE!</v>
      </c>
      <c r="DK1862" s="5"/>
      <c r="DL1862" s="5"/>
      <c r="DM1862" s="5"/>
      <c r="DN1862" s="5"/>
    </row>
    <row r="1863" spans="1:118" x14ac:dyDescent="0.25">
      <c r="A1863" s="4" t="str">
        <f t="shared" si="244"/>
        <v/>
      </c>
      <c r="B1863" s="3"/>
      <c r="D1863" s="1"/>
      <c r="H1863" s="5" t="str">
        <f>IF(F1863="","",IFERROR(CONCATENATE("PEUA",VLOOKUP(ESTADO,REPORTE!AV$2:AW$33,2,0),DIDTRITO_FORM,CADER_FORM,IFERROR(INDEX(BS:BS,MATCH(DAY(F1863),BR:BR,0),1),DAY(F1863)),IFERROR(INDEX(BS:BS,MATCH(MONTH(F1863),BR:BR,0),1),MONTH(F1863)),YEAR(F1863),G1863),""))</f>
        <v/>
      </c>
      <c r="L1863" s="4"/>
      <c r="M1863" s="4"/>
      <c r="Q1863" s="5"/>
      <c r="AA1863" s="4"/>
      <c r="AU1863" s="7"/>
      <c r="BM1863" s="7"/>
      <c r="BN1863" s="75" t="str">
        <f t="shared" si="245"/>
        <v/>
      </c>
      <c r="BO1863" s="75" t="str">
        <f t="shared" si="246"/>
        <v/>
      </c>
      <c r="BT1863" s="5"/>
      <c r="BW1863" s="5"/>
      <c r="BX1863" s="5"/>
      <c r="BY1863" s="5"/>
      <c r="BZ1863" s="5"/>
      <c r="CB1863" s="14"/>
      <c r="CC1863" s="25"/>
      <c r="DG1863" s="5" t="e">
        <f>IF(REPORTE!AH$2="si",IF(C1863=VALUE(REPORTE!C$22),IF(SUM(DG1864:DG$1993),CONCATENATE(INT(B1863),", "),INT(B1863)),""),IF(C1863=VALUE(REPORTE!C$21),IF(SUM(DG1864:DG$1993),CONCATENATE(INT(B1863),", "),INT(B1863)),""))</f>
        <v>#VALUE!</v>
      </c>
      <c r="DK1863" s="5"/>
      <c r="DL1863" s="5"/>
      <c r="DM1863" s="5"/>
      <c r="DN1863" s="5"/>
    </row>
    <row r="1864" spans="1:118" x14ac:dyDescent="0.25">
      <c r="A1864" s="4" t="str">
        <f t="shared" si="244"/>
        <v/>
      </c>
      <c r="B1864" s="3"/>
      <c r="D1864" s="1"/>
      <c r="H1864" s="5" t="str">
        <f>IF(F1864="","",IFERROR(CONCATENATE("PEUA",VLOOKUP(ESTADO,REPORTE!AV$2:AW$33,2,0),DIDTRITO_FORM,CADER_FORM,IFERROR(INDEX(BS:BS,MATCH(DAY(F1864),BR:BR,0),1),DAY(F1864)),IFERROR(INDEX(BS:BS,MATCH(MONTH(F1864),BR:BR,0),1),MONTH(F1864)),YEAR(F1864),G1864),""))</f>
        <v/>
      </c>
      <c r="L1864" s="4"/>
      <c r="M1864" s="4"/>
      <c r="Q1864" s="5"/>
      <c r="AA1864" s="4"/>
      <c r="AU1864" s="7"/>
      <c r="BM1864" s="7"/>
      <c r="BN1864" s="75" t="str">
        <f t="shared" si="245"/>
        <v/>
      </c>
      <c r="BO1864" s="75" t="str">
        <f t="shared" si="246"/>
        <v/>
      </c>
      <c r="BT1864" s="5"/>
      <c r="BW1864" s="5"/>
      <c r="BX1864" s="5"/>
      <c r="BY1864" s="5"/>
      <c r="BZ1864" s="5"/>
      <c r="CB1864" s="14"/>
      <c r="CC1864" s="25"/>
      <c r="DG1864" s="5" t="e">
        <f>IF(REPORTE!AH$2="si",IF(C1864=VALUE(REPORTE!C$22),IF(SUM(DG1865:DG$1993),CONCATENATE(INT(B1864),", "),INT(B1864)),""),IF(C1864=VALUE(REPORTE!C$21),IF(SUM(DG1865:DG$1993),CONCATENATE(INT(B1864),", "),INT(B1864)),""))</f>
        <v>#VALUE!</v>
      </c>
      <c r="DK1864" s="5"/>
      <c r="DL1864" s="5"/>
      <c r="DM1864" s="5"/>
      <c r="DN1864" s="5"/>
    </row>
    <row r="1865" spans="1:118" x14ac:dyDescent="0.25">
      <c r="A1865" s="4" t="str">
        <f t="shared" si="244"/>
        <v/>
      </c>
      <c r="B1865" s="3"/>
      <c r="D1865" s="1"/>
      <c r="H1865" s="5" t="str">
        <f>IF(F1865="","",IFERROR(CONCATENATE("PEUA",VLOOKUP(ESTADO,REPORTE!AV$2:AW$33,2,0),DIDTRITO_FORM,CADER_FORM,IFERROR(INDEX(BS:BS,MATCH(DAY(F1865),BR:BR,0),1),DAY(F1865)),IFERROR(INDEX(BS:BS,MATCH(MONTH(F1865),BR:BR,0),1),MONTH(F1865)),YEAR(F1865),G1865),""))</f>
        <v/>
      </c>
      <c r="L1865" s="4"/>
      <c r="M1865" s="4"/>
      <c r="Q1865" s="5"/>
      <c r="AA1865" s="4"/>
      <c r="AU1865" s="7"/>
      <c r="BM1865" s="7"/>
      <c r="BN1865" s="75" t="str">
        <f t="shared" si="245"/>
        <v/>
      </c>
      <c r="BO1865" s="75" t="str">
        <f t="shared" si="246"/>
        <v/>
      </c>
      <c r="BT1865" s="5"/>
      <c r="BW1865" s="5"/>
      <c r="BX1865" s="5"/>
      <c r="BY1865" s="5"/>
      <c r="BZ1865" s="5"/>
      <c r="CB1865" s="14"/>
      <c r="CC1865" s="25"/>
      <c r="DG1865" s="5" t="e">
        <f>IF(REPORTE!AH$2="si",IF(C1865=VALUE(REPORTE!C$22),IF(SUM(DG1866:DG$1993),CONCATENATE(INT(B1865),", "),INT(B1865)),""),IF(C1865=VALUE(REPORTE!C$21),IF(SUM(DG1866:DG$1993),CONCATENATE(INT(B1865),", "),INT(B1865)),""))</f>
        <v>#VALUE!</v>
      </c>
      <c r="DK1865" s="5"/>
      <c r="DL1865" s="5"/>
      <c r="DM1865" s="5"/>
      <c r="DN1865" s="5"/>
    </row>
    <row r="1866" spans="1:118" x14ac:dyDescent="0.25">
      <c r="A1866" s="4" t="str">
        <f t="shared" si="244"/>
        <v/>
      </c>
      <c r="B1866" s="3"/>
      <c r="D1866" s="1"/>
      <c r="H1866" s="5" t="str">
        <f>IF(F1866="","",IFERROR(CONCATENATE("PEUA",VLOOKUP(ESTADO,REPORTE!AV$2:AW$33,2,0),DIDTRITO_FORM,CADER_FORM,IFERROR(INDEX(BS:BS,MATCH(DAY(F1866),BR:BR,0),1),DAY(F1866)),IFERROR(INDEX(BS:BS,MATCH(MONTH(F1866),BR:BR,0),1),MONTH(F1866)),YEAR(F1866),G1866),""))</f>
        <v/>
      </c>
      <c r="L1866" s="4"/>
      <c r="M1866" s="4"/>
      <c r="Q1866" s="5"/>
      <c r="AA1866" s="4"/>
      <c r="AU1866" s="7"/>
      <c r="BM1866" s="7"/>
      <c r="BN1866" s="75" t="str">
        <f t="shared" si="245"/>
        <v/>
      </c>
      <c r="BO1866" s="75" t="str">
        <f t="shared" si="246"/>
        <v/>
      </c>
      <c r="BT1866" s="5"/>
      <c r="BW1866" s="5"/>
      <c r="BX1866" s="5"/>
      <c r="BY1866" s="5"/>
      <c r="BZ1866" s="5"/>
      <c r="CB1866" s="14"/>
      <c r="CC1866" s="25"/>
      <c r="DG1866" s="5" t="e">
        <f>IF(REPORTE!AH$2="si",IF(C1866=VALUE(REPORTE!C$22),IF(SUM(DG1867:DG$1993),CONCATENATE(INT(B1866),", "),INT(B1866)),""),IF(C1866=VALUE(REPORTE!C$21),IF(SUM(DG1867:DG$1993),CONCATENATE(INT(B1866),", "),INT(B1866)),""))</f>
        <v>#VALUE!</v>
      </c>
      <c r="DK1866" s="5"/>
      <c r="DL1866" s="5"/>
      <c r="DM1866" s="5"/>
      <c r="DN1866" s="5"/>
    </row>
    <row r="1867" spans="1:118" x14ac:dyDescent="0.25">
      <c r="A1867" s="4" t="str">
        <f t="shared" si="244"/>
        <v/>
      </c>
      <c r="B1867" s="3"/>
      <c r="D1867" s="1"/>
      <c r="H1867" s="5" t="str">
        <f>IF(F1867="","",IFERROR(CONCATENATE("PEUA",VLOOKUP(ESTADO,REPORTE!AV$2:AW$33,2,0),DIDTRITO_FORM,CADER_FORM,IFERROR(INDEX(BS:BS,MATCH(DAY(F1867),BR:BR,0),1),DAY(F1867)),IFERROR(INDEX(BS:BS,MATCH(MONTH(F1867),BR:BR,0),1),MONTH(F1867)),YEAR(F1867),G1867),""))</f>
        <v/>
      </c>
      <c r="L1867" s="4"/>
      <c r="M1867" s="4"/>
      <c r="Q1867" s="5"/>
      <c r="AA1867" s="4"/>
      <c r="AU1867" s="7"/>
      <c r="BM1867" s="7"/>
      <c r="BN1867" s="75" t="str">
        <f t="shared" si="245"/>
        <v/>
      </c>
      <c r="BO1867" s="75" t="str">
        <f t="shared" si="246"/>
        <v/>
      </c>
      <c r="BT1867" s="5"/>
      <c r="BW1867" s="5"/>
      <c r="BX1867" s="5"/>
      <c r="BY1867" s="5"/>
      <c r="BZ1867" s="5"/>
      <c r="CB1867" s="14"/>
      <c r="CC1867" s="25"/>
      <c r="DG1867" s="5" t="e">
        <f>IF(REPORTE!AH$2="si",IF(C1867=VALUE(REPORTE!C$22),IF(SUM(DG1868:DG$1993),CONCATENATE(INT(B1867),", "),INT(B1867)),""),IF(C1867=VALUE(REPORTE!C$21),IF(SUM(DG1868:DG$1993),CONCATENATE(INT(B1867),", "),INT(B1867)),""))</f>
        <v>#VALUE!</v>
      </c>
      <c r="DK1867" s="5"/>
      <c r="DL1867" s="5"/>
      <c r="DM1867" s="5"/>
      <c r="DN1867" s="5"/>
    </row>
    <row r="1868" spans="1:118" x14ac:dyDescent="0.25">
      <c r="A1868" s="4" t="str">
        <f t="shared" si="244"/>
        <v/>
      </c>
      <c r="B1868" s="3"/>
      <c r="D1868" s="1"/>
      <c r="H1868" s="5" t="str">
        <f>IF(F1868="","",IFERROR(CONCATENATE("PEUA",VLOOKUP(ESTADO,REPORTE!AV$2:AW$33,2,0),DIDTRITO_FORM,CADER_FORM,IFERROR(INDEX(BS:BS,MATCH(DAY(F1868),BR:BR,0),1),DAY(F1868)),IFERROR(INDEX(BS:BS,MATCH(MONTH(F1868),BR:BR,0),1),MONTH(F1868)),YEAR(F1868),G1868),""))</f>
        <v/>
      </c>
      <c r="L1868" s="4"/>
      <c r="M1868" s="4"/>
      <c r="Q1868" s="5"/>
      <c r="AA1868" s="4"/>
      <c r="AU1868" s="7"/>
      <c r="BM1868" s="7"/>
      <c r="BN1868" s="75" t="str">
        <f t="shared" si="245"/>
        <v/>
      </c>
      <c r="BO1868" s="75" t="str">
        <f t="shared" si="246"/>
        <v/>
      </c>
      <c r="BT1868" s="5"/>
      <c r="BW1868" s="5"/>
      <c r="BX1868" s="5"/>
      <c r="BY1868" s="5"/>
      <c r="BZ1868" s="5"/>
      <c r="CB1868" s="14"/>
      <c r="CC1868" s="25"/>
      <c r="DG1868" s="5" t="e">
        <f>IF(REPORTE!AH$2="si",IF(C1868=VALUE(REPORTE!C$22),IF(SUM(DG1869:DG$1993),CONCATENATE(INT(B1868),", "),INT(B1868)),""),IF(C1868=VALUE(REPORTE!C$21),IF(SUM(DG1869:DG$1993),CONCATENATE(INT(B1868),", "),INT(B1868)),""))</f>
        <v>#VALUE!</v>
      </c>
      <c r="DK1868" s="5"/>
      <c r="DL1868" s="5"/>
      <c r="DM1868" s="5"/>
      <c r="DN1868" s="5"/>
    </row>
    <row r="1869" spans="1:118" x14ac:dyDescent="0.25">
      <c r="A1869" s="4" t="str">
        <f t="shared" si="244"/>
        <v/>
      </c>
      <c r="B1869" s="3"/>
      <c r="D1869" s="1"/>
      <c r="H1869" s="5" t="str">
        <f>IF(F1869="","",IFERROR(CONCATENATE("PEUA",VLOOKUP(ESTADO,REPORTE!AV$2:AW$33,2,0),DIDTRITO_FORM,CADER_FORM,IFERROR(INDEX(BS:BS,MATCH(DAY(F1869),BR:BR,0),1),DAY(F1869)),IFERROR(INDEX(BS:BS,MATCH(MONTH(F1869),BR:BR,0),1),MONTH(F1869)),YEAR(F1869),G1869),""))</f>
        <v/>
      </c>
      <c r="L1869" s="4"/>
      <c r="M1869" s="4"/>
      <c r="Q1869" s="5"/>
      <c r="AA1869" s="4"/>
      <c r="AU1869" s="7"/>
      <c r="BM1869" s="7"/>
      <c r="BN1869" s="75" t="str">
        <f t="shared" si="245"/>
        <v/>
      </c>
      <c r="BO1869" s="75" t="str">
        <f t="shared" si="246"/>
        <v/>
      </c>
      <c r="BT1869" s="5"/>
      <c r="BW1869" s="5"/>
      <c r="BX1869" s="5"/>
      <c r="BY1869" s="5"/>
      <c r="BZ1869" s="5"/>
      <c r="CB1869" s="14"/>
      <c r="CC1869" s="25"/>
      <c r="DG1869" s="5" t="e">
        <f>IF(REPORTE!AH$2="si",IF(C1869=VALUE(REPORTE!C$22),IF(SUM(DG1870:DG$1993),CONCATENATE(INT(B1869),", "),INT(B1869)),""),IF(C1869=VALUE(REPORTE!C$21),IF(SUM(DG1870:DG$1993),CONCATENATE(INT(B1869),", "),INT(B1869)),""))</f>
        <v>#VALUE!</v>
      </c>
      <c r="DK1869" s="5"/>
      <c r="DL1869" s="5"/>
      <c r="DM1869" s="5"/>
      <c r="DN1869" s="5"/>
    </row>
    <row r="1870" spans="1:118" x14ac:dyDescent="0.25">
      <c r="A1870" s="4" t="str">
        <f t="shared" si="244"/>
        <v/>
      </c>
      <c r="B1870" s="3"/>
      <c r="D1870" s="1"/>
      <c r="H1870" s="5" t="str">
        <f>IF(F1870="","",IFERROR(CONCATENATE("PEUA",VLOOKUP(ESTADO,REPORTE!AV$2:AW$33,2,0),DIDTRITO_FORM,CADER_FORM,IFERROR(INDEX(BS:BS,MATCH(DAY(F1870),BR:BR,0),1),DAY(F1870)),IFERROR(INDEX(BS:BS,MATCH(MONTH(F1870),BR:BR,0),1),MONTH(F1870)),YEAR(F1870),G1870),""))</f>
        <v/>
      </c>
      <c r="L1870" s="4"/>
      <c r="M1870" s="4"/>
      <c r="Q1870" s="5"/>
      <c r="AA1870" s="4"/>
      <c r="AU1870" s="7"/>
      <c r="BM1870" s="7"/>
      <c r="BN1870" s="75" t="str">
        <f t="shared" si="245"/>
        <v/>
      </c>
      <c r="BO1870" s="75" t="str">
        <f t="shared" si="246"/>
        <v/>
      </c>
      <c r="BT1870" s="5"/>
      <c r="BW1870" s="5"/>
      <c r="BX1870" s="5"/>
      <c r="BY1870" s="5"/>
      <c r="BZ1870" s="5"/>
      <c r="CB1870" s="14"/>
      <c r="CC1870" s="25"/>
      <c r="DG1870" s="5" t="e">
        <f>IF(REPORTE!AH$2="si",IF(C1870=VALUE(REPORTE!C$22),IF(SUM(DG1871:DG$1993),CONCATENATE(INT(B1870),", "),INT(B1870)),""),IF(C1870=VALUE(REPORTE!C$21),IF(SUM(DG1871:DG$1993),CONCATENATE(INT(B1870),", "),INT(B1870)),""))</f>
        <v>#VALUE!</v>
      </c>
      <c r="DK1870" s="5"/>
      <c r="DL1870" s="5"/>
      <c r="DM1870" s="5"/>
      <c r="DN1870" s="5"/>
    </row>
    <row r="1871" spans="1:118" x14ac:dyDescent="0.25">
      <c r="A1871" s="4" t="str">
        <f t="shared" si="244"/>
        <v/>
      </c>
      <c r="B1871" s="3"/>
      <c r="D1871" s="1"/>
      <c r="H1871" s="5" t="str">
        <f>IF(F1871="","",IFERROR(CONCATENATE("PEUA",VLOOKUP(ESTADO,REPORTE!AV$2:AW$33,2,0),DIDTRITO_FORM,CADER_FORM,IFERROR(INDEX(BS:BS,MATCH(DAY(F1871),BR:BR,0),1),DAY(F1871)),IFERROR(INDEX(BS:BS,MATCH(MONTH(F1871),BR:BR,0),1),MONTH(F1871)),YEAR(F1871),G1871),""))</f>
        <v/>
      </c>
      <c r="L1871" s="4"/>
      <c r="M1871" s="4"/>
      <c r="Q1871" s="5"/>
      <c r="AA1871" s="4"/>
      <c r="AU1871" s="7"/>
      <c r="BM1871" s="7"/>
      <c r="BN1871" s="75" t="str">
        <f t="shared" si="245"/>
        <v/>
      </c>
      <c r="BO1871" s="75" t="str">
        <f t="shared" si="246"/>
        <v/>
      </c>
      <c r="BT1871" s="5"/>
      <c r="BW1871" s="5"/>
      <c r="BX1871" s="5"/>
      <c r="BY1871" s="5"/>
      <c r="BZ1871" s="5"/>
      <c r="CB1871" s="14"/>
      <c r="CC1871" s="25"/>
      <c r="DG1871" s="5" t="e">
        <f>IF(REPORTE!AH$2="si",IF(C1871=VALUE(REPORTE!C$22),IF(SUM(DG1872:DG$1993),CONCATENATE(INT(B1871),", "),INT(B1871)),""),IF(C1871=VALUE(REPORTE!C$21),IF(SUM(DG1872:DG$1993),CONCATENATE(INT(B1871),", "),INT(B1871)),""))</f>
        <v>#VALUE!</v>
      </c>
      <c r="DK1871" s="5"/>
      <c r="DL1871" s="5"/>
      <c r="DM1871" s="5"/>
      <c r="DN1871" s="5"/>
    </row>
    <row r="1872" spans="1:118" x14ac:dyDescent="0.25">
      <c r="A1872" s="4" t="str">
        <f t="shared" si="244"/>
        <v/>
      </c>
      <c r="B1872" s="3"/>
      <c r="D1872" s="1"/>
      <c r="H1872" s="5" t="str">
        <f>IF(F1872="","",IFERROR(CONCATENATE("PEUA",VLOOKUP(ESTADO,REPORTE!AV$2:AW$33,2,0),DIDTRITO_FORM,CADER_FORM,IFERROR(INDEX(BS:BS,MATCH(DAY(F1872),BR:BR,0),1),DAY(F1872)),IFERROR(INDEX(BS:BS,MATCH(MONTH(F1872),BR:BR,0),1),MONTH(F1872)),YEAR(F1872),G1872),""))</f>
        <v/>
      </c>
      <c r="L1872" s="4"/>
      <c r="M1872" s="4"/>
      <c r="Q1872" s="5"/>
      <c r="AA1872" s="4"/>
      <c r="AU1872" s="7"/>
      <c r="BM1872" s="7"/>
      <c r="BN1872" s="75" t="str">
        <f t="shared" si="245"/>
        <v/>
      </c>
      <c r="BO1872" s="75" t="str">
        <f t="shared" si="246"/>
        <v/>
      </c>
      <c r="BT1872" s="5"/>
      <c r="BW1872" s="5"/>
      <c r="BX1872" s="5"/>
      <c r="BY1872" s="5"/>
      <c r="BZ1872" s="5"/>
      <c r="CB1872" s="14"/>
      <c r="CC1872" s="25"/>
      <c r="DG1872" s="5" t="e">
        <f>IF(REPORTE!AH$2="si",IF(C1872=VALUE(REPORTE!C$22),IF(SUM(DG1873:DG$1993),CONCATENATE(INT(B1872),", "),INT(B1872)),""),IF(C1872=VALUE(REPORTE!C$21),IF(SUM(DG1873:DG$1993),CONCATENATE(INT(B1872),", "),INT(B1872)),""))</f>
        <v>#VALUE!</v>
      </c>
      <c r="DK1872" s="5"/>
      <c r="DL1872" s="5"/>
      <c r="DM1872" s="5"/>
      <c r="DN1872" s="5"/>
    </row>
    <row r="1873" spans="1:118" x14ac:dyDescent="0.25">
      <c r="A1873" s="4" t="str">
        <f t="shared" si="244"/>
        <v/>
      </c>
      <c r="B1873" s="3"/>
      <c r="D1873" s="1"/>
      <c r="H1873" s="5" t="str">
        <f>IF(F1873="","",IFERROR(CONCATENATE("PEUA",VLOOKUP(ESTADO,REPORTE!AV$2:AW$33,2,0),DIDTRITO_FORM,CADER_FORM,IFERROR(INDEX(BS:BS,MATCH(DAY(F1873),BR:BR,0),1),DAY(F1873)),IFERROR(INDEX(BS:BS,MATCH(MONTH(F1873),BR:BR,0),1),MONTH(F1873)),YEAR(F1873),G1873),""))</f>
        <v/>
      </c>
      <c r="L1873" s="4"/>
      <c r="M1873" s="4"/>
      <c r="Q1873" s="5"/>
      <c r="AA1873" s="4"/>
      <c r="AU1873" s="7"/>
      <c r="BM1873" s="7"/>
      <c r="BN1873" s="75" t="str">
        <f t="shared" si="245"/>
        <v/>
      </c>
      <c r="BO1873" s="75" t="str">
        <f t="shared" si="246"/>
        <v/>
      </c>
      <c r="BT1873" s="5"/>
      <c r="BW1873" s="5"/>
      <c r="BX1873" s="5"/>
      <c r="BY1873" s="5"/>
      <c r="BZ1873" s="5"/>
      <c r="CB1873" s="14"/>
      <c r="CC1873" s="25"/>
      <c r="DG1873" s="5" t="e">
        <f>IF(REPORTE!AH$2="si",IF(C1873=VALUE(REPORTE!C$22),IF(SUM(DG1874:DG$1993),CONCATENATE(INT(B1873),", "),INT(B1873)),""),IF(C1873=VALUE(REPORTE!C$21),IF(SUM(DG1874:DG$1993),CONCATENATE(INT(B1873),", "),INT(B1873)),""))</f>
        <v>#VALUE!</v>
      </c>
      <c r="DK1873" s="5"/>
      <c r="DL1873" s="5"/>
      <c r="DM1873" s="5"/>
      <c r="DN1873" s="5"/>
    </row>
    <row r="1874" spans="1:118" x14ac:dyDescent="0.25">
      <c r="A1874" s="4" t="str">
        <f t="shared" si="244"/>
        <v/>
      </c>
      <c r="B1874" s="3"/>
      <c r="D1874" s="1"/>
      <c r="H1874" s="5" t="str">
        <f>IF(F1874="","",IFERROR(CONCATENATE("PEUA",VLOOKUP(ESTADO,REPORTE!AV$2:AW$33,2,0),DIDTRITO_FORM,CADER_FORM,IFERROR(INDEX(BS:BS,MATCH(DAY(F1874),BR:BR,0),1),DAY(F1874)),IFERROR(INDEX(BS:BS,MATCH(MONTH(F1874),BR:BR,0),1),MONTH(F1874)),YEAR(F1874),G1874),""))</f>
        <v/>
      </c>
      <c r="L1874" s="4"/>
      <c r="M1874" s="4"/>
      <c r="Q1874" s="5"/>
      <c r="AA1874" s="4"/>
      <c r="AU1874" s="7"/>
      <c r="BM1874" s="7"/>
      <c r="BN1874" s="75" t="str">
        <f t="shared" si="245"/>
        <v/>
      </c>
      <c r="BO1874" s="75" t="str">
        <f t="shared" si="246"/>
        <v/>
      </c>
      <c r="BT1874" s="5"/>
      <c r="BW1874" s="5"/>
      <c r="BX1874" s="5"/>
      <c r="BY1874" s="5"/>
      <c r="BZ1874" s="5"/>
      <c r="CB1874" s="14"/>
      <c r="CC1874" s="25"/>
      <c r="DG1874" s="5" t="e">
        <f>IF(REPORTE!AH$2="si",IF(C1874=VALUE(REPORTE!C$22),IF(SUM(DG1875:DG$1993),CONCATENATE(INT(B1874),", "),INT(B1874)),""),IF(C1874=VALUE(REPORTE!C$21),IF(SUM(DG1875:DG$1993),CONCATENATE(INT(B1874),", "),INT(B1874)),""))</f>
        <v>#VALUE!</v>
      </c>
      <c r="DK1874" s="5"/>
      <c r="DL1874" s="5"/>
      <c r="DM1874" s="5"/>
      <c r="DN1874" s="5"/>
    </row>
    <row r="1875" spans="1:118" x14ac:dyDescent="0.25">
      <c r="A1875" s="4" t="str">
        <f t="shared" si="244"/>
        <v/>
      </c>
      <c r="B1875" s="3"/>
      <c r="D1875" s="1"/>
      <c r="H1875" s="5" t="str">
        <f>IF(F1875="","",IFERROR(CONCATENATE("PEUA",VLOOKUP(ESTADO,REPORTE!AV$2:AW$33,2,0),DIDTRITO_FORM,CADER_FORM,IFERROR(INDEX(BS:BS,MATCH(DAY(F1875),BR:BR,0),1),DAY(F1875)),IFERROR(INDEX(BS:BS,MATCH(MONTH(F1875),BR:BR,0),1),MONTH(F1875)),YEAR(F1875),G1875),""))</f>
        <v/>
      </c>
      <c r="L1875" s="4"/>
      <c r="M1875" s="4"/>
      <c r="Q1875" s="5"/>
      <c r="AA1875" s="4"/>
      <c r="AU1875" s="7"/>
      <c r="BM1875" s="7"/>
      <c r="BN1875" s="75" t="str">
        <f t="shared" si="245"/>
        <v/>
      </c>
      <c r="BO1875" s="75" t="str">
        <f t="shared" si="246"/>
        <v/>
      </c>
      <c r="BT1875" s="5"/>
      <c r="BW1875" s="5"/>
      <c r="BX1875" s="5"/>
      <c r="BY1875" s="5"/>
      <c r="BZ1875" s="5"/>
      <c r="CB1875" s="14"/>
      <c r="CC1875" s="25"/>
      <c r="DG1875" s="5" t="e">
        <f>IF(REPORTE!AH$2="si",IF(C1875=VALUE(REPORTE!C$22),IF(SUM(DG1876:DG$1993),CONCATENATE(INT(B1875),", "),INT(B1875)),""),IF(C1875=VALUE(REPORTE!C$21),IF(SUM(DG1876:DG$1993),CONCATENATE(INT(B1875),", "),INT(B1875)),""))</f>
        <v>#VALUE!</v>
      </c>
      <c r="DK1875" s="5"/>
      <c r="DL1875" s="5"/>
      <c r="DM1875" s="5"/>
      <c r="DN1875" s="5"/>
    </row>
    <row r="1876" spans="1:118" x14ac:dyDescent="0.25">
      <c r="A1876" s="4" t="str">
        <f t="shared" si="244"/>
        <v/>
      </c>
      <c r="B1876" s="3"/>
      <c r="D1876" s="1"/>
      <c r="H1876" s="5" t="str">
        <f>IF(F1876="","",IFERROR(CONCATENATE("PEUA",VLOOKUP(ESTADO,REPORTE!AV$2:AW$33,2,0),DIDTRITO_FORM,CADER_FORM,IFERROR(INDEX(BS:BS,MATCH(DAY(F1876),BR:BR,0),1),DAY(F1876)),IFERROR(INDEX(BS:BS,MATCH(MONTH(F1876),BR:BR,0),1),MONTH(F1876)),YEAR(F1876),G1876),""))</f>
        <v/>
      </c>
      <c r="L1876" s="4"/>
      <c r="M1876" s="4"/>
      <c r="Q1876" s="5"/>
      <c r="AA1876" s="4"/>
      <c r="AU1876" s="7"/>
      <c r="BM1876" s="7"/>
      <c r="BN1876" s="75" t="str">
        <f t="shared" si="245"/>
        <v/>
      </c>
      <c r="BO1876" s="75" t="str">
        <f t="shared" si="246"/>
        <v/>
      </c>
      <c r="BT1876" s="5"/>
      <c r="BW1876" s="5"/>
      <c r="BX1876" s="5"/>
      <c r="BY1876" s="5"/>
      <c r="BZ1876" s="5"/>
      <c r="CB1876" s="14"/>
      <c r="CC1876" s="25"/>
      <c r="DG1876" s="5" t="e">
        <f>IF(REPORTE!AH$2="si",IF(C1876=VALUE(REPORTE!C$22),IF(SUM(DG1877:DG$1993),CONCATENATE(INT(B1876),", "),INT(B1876)),""),IF(C1876=VALUE(REPORTE!C$21),IF(SUM(DG1877:DG$1993),CONCATENATE(INT(B1876),", "),INT(B1876)),""))</f>
        <v>#VALUE!</v>
      </c>
      <c r="DK1876" s="5"/>
      <c r="DL1876" s="5"/>
      <c r="DM1876" s="5"/>
      <c r="DN1876" s="5"/>
    </row>
    <row r="1877" spans="1:118" x14ac:dyDescent="0.25">
      <c r="A1877" s="4" t="str">
        <f t="shared" si="244"/>
        <v/>
      </c>
      <c r="B1877" s="3"/>
      <c r="D1877" s="1"/>
      <c r="H1877" s="5" t="str">
        <f>IF(F1877="","",IFERROR(CONCATENATE("PEUA",VLOOKUP(ESTADO,REPORTE!AV$2:AW$33,2,0),DIDTRITO_FORM,CADER_FORM,IFERROR(INDEX(BS:BS,MATCH(DAY(F1877),BR:BR,0),1),DAY(F1877)),IFERROR(INDEX(BS:BS,MATCH(MONTH(F1877),BR:BR,0),1),MONTH(F1877)),YEAR(F1877),G1877),""))</f>
        <v/>
      </c>
      <c r="L1877" s="4"/>
      <c r="M1877" s="4"/>
      <c r="Q1877" s="5"/>
      <c r="AA1877" s="4"/>
      <c r="AU1877" s="7"/>
      <c r="BM1877" s="7"/>
      <c r="BN1877" s="75" t="str">
        <f t="shared" si="245"/>
        <v/>
      </c>
      <c r="BO1877" s="75" t="str">
        <f t="shared" si="246"/>
        <v/>
      </c>
      <c r="BT1877" s="5"/>
      <c r="BW1877" s="5"/>
      <c r="BX1877" s="5"/>
      <c r="BY1877" s="5"/>
      <c r="BZ1877" s="5"/>
      <c r="CB1877" s="14"/>
      <c r="CC1877" s="25"/>
      <c r="DG1877" s="5" t="e">
        <f>IF(REPORTE!AH$2="si",IF(C1877=VALUE(REPORTE!C$22),IF(SUM(DG1878:DG$1993),CONCATENATE(INT(B1877),", "),INT(B1877)),""),IF(C1877=VALUE(REPORTE!C$21),IF(SUM(DG1878:DG$1993),CONCATENATE(INT(B1877),", "),INT(B1877)),""))</f>
        <v>#VALUE!</v>
      </c>
      <c r="DK1877" s="5"/>
      <c r="DL1877" s="5"/>
      <c r="DM1877" s="5"/>
      <c r="DN1877" s="5"/>
    </row>
    <row r="1878" spans="1:118" x14ac:dyDescent="0.25">
      <c r="A1878" s="4" t="str">
        <f t="shared" si="244"/>
        <v/>
      </c>
      <c r="B1878" s="3"/>
      <c r="D1878" s="1"/>
      <c r="H1878" s="5" t="str">
        <f>IF(F1878="","",IFERROR(CONCATENATE("PEUA",VLOOKUP(ESTADO,REPORTE!AV$2:AW$33,2,0),DIDTRITO_FORM,CADER_FORM,IFERROR(INDEX(BS:BS,MATCH(DAY(F1878),BR:BR,0),1),DAY(F1878)),IFERROR(INDEX(BS:BS,MATCH(MONTH(F1878),BR:BR,0),1),MONTH(F1878)),YEAR(F1878),G1878),""))</f>
        <v/>
      </c>
      <c r="L1878" s="4"/>
      <c r="M1878" s="4"/>
      <c r="Q1878" s="5"/>
      <c r="AA1878" s="4"/>
      <c r="AU1878" s="7"/>
      <c r="BM1878" s="7"/>
      <c r="BN1878" s="75" t="str">
        <f t="shared" si="245"/>
        <v/>
      </c>
      <c r="BO1878" s="75" t="str">
        <f t="shared" si="246"/>
        <v/>
      </c>
      <c r="BT1878" s="5"/>
      <c r="BW1878" s="5"/>
      <c r="BX1878" s="5"/>
      <c r="BY1878" s="5"/>
      <c r="BZ1878" s="5"/>
      <c r="CB1878" s="14"/>
      <c r="CC1878" s="25"/>
      <c r="DG1878" s="5" t="e">
        <f>IF(REPORTE!AH$2="si",IF(C1878=VALUE(REPORTE!C$22),IF(SUM(DG1879:DG$1993),CONCATENATE(INT(B1878),", "),INT(B1878)),""),IF(C1878=VALUE(REPORTE!C$21),IF(SUM(DG1879:DG$1993),CONCATENATE(INT(B1878),", "),INT(B1878)),""))</f>
        <v>#VALUE!</v>
      </c>
      <c r="DK1878" s="5"/>
      <c r="DL1878" s="5"/>
      <c r="DM1878" s="5"/>
      <c r="DN1878" s="5"/>
    </row>
    <row r="1879" spans="1:118" x14ac:dyDescent="0.25">
      <c r="A1879" s="4" t="str">
        <f t="shared" si="244"/>
        <v/>
      </c>
      <c r="B1879" s="3"/>
      <c r="D1879" s="1"/>
      <c r="H1879" s="5" t="str">
        <f>IF(F1879="","",IFERROR(CONCATENATE("PEUA",VLOOKUP(ESTADO,REPORTE!AV$2:AW$33,2,0),DIDTRITO_FORM,CADER_FORM,IFERROR(INDEX(BS:BS,MATCH(DAY(F1879),BR:BR,0),1),DAY(F1879)),IFERROR(INDEX(BS:BS,MATCH(MONTH(F1879),BR:BR,0),1),MONTH(F1879)),YEAR(F1879),G1879),""))</f>
        <v/>
      </c>
      <c r="L1879" s="4"/>
      <c r="M1879" s="4"/>
      <c r="Q1879" s="5"/>
      <c r="AA1879" s="4"/>
      <c r="AU1879" s="7"/>
      <c r="BM1879" s="7"/>
      <c r="BN1879" s="75" t="str">
        <f t="shared" si="245"/>
        <v/>
      </c>
      <c r="BO1879" s="75" t="str">
        <f t="shared" si="246"/>
        <v/>
      </c>
      <c r="BT1879" s="5"/>
      <c r="BW1879" s="5"/>
      <c r="BX1879" s="5"/>
      <c r="BY1879" s="5"/>
      <c r="BZ1879" s="5"/>
      <c r="CB1879" s="14"/>
      <c r="CC1879" s="25"/>
      <c r="DG1879" s="5" t="e">
        <f>IF(REPORTE!AH$2="si",IF(C1879=VALUE(REPORTE!C$22),IF(SUM(DG1880:DG$1993),CONCATENATE(INT(B1879),", "),INT(B1879)),""),IF(C1879=VALUE(REPORTE!C$21),IF(SUM(DG1880:DG$1993),CONCATENATE(INT(B1879),", "),INT(B1879)),""))</f>
        <v>#VALUE!</v>
      </c>
      <c r="DK1879" s="5"/>
      <c r="DL1879" s="5"/>
      <c r="DM1879" s="5"/>
      <c r="DN1879" s="5"/>
    </row>
    <row r="1880" spans="1:118" x14ac:dyDescent="0.25">
      <c r="A1880" s="4" t="str">
        <f t="shared" si="244"/>
        <v/>
      </c>
      <c r="B1880" s="3"/>
      <c r="D1880" s="1"/>
      <c r="H1880" s="5" t="str">
        <f>IF(F1880="","",IFERROR(CONCATENATE("PEUA",VLOOKUP(ESTADO,REPORTE!AV$2:AW$33,2,0),DIDTRITO_FORM,CADER_FORM,IFERROR(INDEX(BS:BS,MATCH(DAY(F1880),BR:BR,0),1),DAY(F1880)),IFERROR(INDEX(BS:BS,MATCH(MONTH(F1880),BR:BR,0),1),MONTH(F1880)),YEAR(F1880),G1880),""))</f>
        <v/>
      </c>
      <c r="L1880" s="4"/>
      <c r="M1880" s="4"/>
      <c r="Q1880" s="5"/>
      <c r="AA1880" s="4"/>
      <c r="AU1880" s="7"/>
      <c r="BM1880" s="7"/>
      <c r="BN1880" s="75" t="str">
        <f t="shared" si="245"/>
        <v/>
      </c>
      <c r="BO1880" s="75" t="str">
        <f t="shared" si="246"/>
        <v/>
      </c>
      <c r="BT1880" s="5"/>
      <c r="BW1880" s="5"/>
      <c r="BX1880" s="5"/>
      <c r="BY1880" s="5"/>
      <c r="BZ1880" s="5"/>
      <c r="CB1880" s="14"/>
      <c r="CC1880" s="25"/>
      <c r="DG1880" s="5" t="e">
        <f>IF(REPORTE!AH$2="si",IF(C1880=VALUE(REPORTE!C$22),IF(SUM(DG1881:DG$1993),CONCATENATE(INT(B1880),", "),INT(B1880)),""),IF(C1880=VALUE(REPORTE!C$21),IF(SUM(DG1881:DG$1993),CONCATENATE(INT(B1880),", "),INT(B1880)),""))</f>
        <v>#VALUE!</v>
      </c>
      <c r="DK1880" s="5"/>
      <c r="DL1880" s="5"/>
      <c r="DM1880" s="5"/>
      <c r="DN1880" s="5"/>
    </row>
    <row r="1881" spans="1:118" x14ac:dyDescent="0.25">
      <c r="A1881" s="4" t="str">
        <f t="shared" si="244"/>
        <v/>
      </c>
      <c r="B1881" s="3"/>
      <c r="D1881" s="1"/>
      <c r="H1881" s="5" t="str">
        <f>IF(F1881="","",IFERROR(CONCATENATE("PEUA",VLOOKUP(ESTADO,REPORTE!AV$2:AW$33,2,0),DIDTRITO_FORM,CADER_FORM,IFERROR(INDEX(BS:BS,MATCH(DAY(F1881),BR:BR,0),1),DAY(F1881)),IFERROR(INDEX(BS:BS,MATCH(MONTH(F1881),BR:BR,0),1),MONTH(F1881)),YEAR(F1881),G1881),""))</f>
        <v/>
      </c>
      <c r="L1881" s="4"/>
      <c r="M1881" s="4"/>
      <c r="Q1881" s="5"/>
      <c r="AA1881" s="4"/>
      <c r="AU1881" s="7"/>
      <c r="BM1881" s="7"/>
      <c r="BN1881" s="75" t="str">
        <f t="shared" si="245"/>
        <v/>
      </c>
      <c r="BO1881" s="75" t="str">
        <f t="shared" si="246"/>
        <v/>
      </c>
      <c r="BT1881" s="5"/>
      <c r="BW1881" s="5"/>
      <c r="BX1881" s="5"/>
      <c r="BY1881" s="5"/>
      <c r="BZ1881" s="5"/>
      <c r="CB1881" s="14"/>
      <c r="CC1881" s="25"/>
      <c r="DG1881" s="5" t="e">
        <f>IF(REPORTE!AH$2="si",IF(C1881=VALUE(REPORTE!C$22),IF(SUM(DG1882:DG$1993),CONCATENATE(INT(B1881),", "),INT(B1881)),""),IF(C1881=VALUE(REPORTE!C$21),IF(SUM(DG1882:DG$1993),CONCATENATE(INT(B1881),", "),INT(B1881)),""))</f>
        <v>#VALUE!</v>
      </c>
      <c r="DK1881" s="5"/>
      <c r="DL1881" s="5"/>
      <c r="DM1881" s="5"/>
      <c r="DN1881" s="5"/>
    </row>
    <row r="1882" spans="1:118" x14ac:dyDescent="0.25">
      <c r="A1882" s="4" t="str">
        <f t="shared" si="244"/>
        <v/>
      </c>
      <c r="B1882" s="3"/>
      <c r="D1882" s="1"/>
      <c r="H1882" s="5" t="str">
        <f>IF(F1882="","",IFERROR(CONCATENATE("PEUA",VLOOKUP(ESTADO,REPORTE!AV$2:AW$33,2,0),DIDTRITO_FORM,CADER_FORM,IFERROR(INDEX(BS:BS,MATCH(DAY(F1882),BR:BR,0),1),DAY(F1882)),IFERROR(INDEX(BS:BS,MATCH(MONTH(F1882),BR:BR,0),1),MONTH(F1882)),YEAR(F1882),G1882),""))</f>
        <v/>
      </c>
      <c r="L1882" s="4"/>
      <c r="M1882" s="4"/>
      <c r="Q1882" s="5"/>
      <c r="AA1882" s="4"/>
      <c r="AU1882" s="7"/>
      <c r="BM1882" s="7"/>
      <c r="BN1882" s="75" t="str">
        <f t="shared" si="245"/>
        <v/>
      </c>
      <c r="BO1882" s="75" t="str">
        <f t="shared" si="246"/>
        <v/>
      </c>
      <c r="BT1882" s="5"/>
      <c r="BW1882" s="5"/>
      <c r="BX1882" s="5"/>
      <c r="BY1882" s="5"/>
      <c r="BZ1882" s="5"/>
      <c r="CB1882" s="14"/>
      <c r="CC1882" s="25"/>
      <c r="DG1882" s="5" t="e">
        <f>IF(REPORTE!AH$2="si",IF(C1882=VALUE(REPORTE!C$22),IF(SUM(DG1883:DG$1993),CONCATENATE(INT(B1882),", "),INT(B1882)),""),IF(C1882=VALUE(REPORTE!C$21),IF(SUM(DG1883:DG$1993),CONCATENATE(INT(B1882),", "),INT(B1882)),""))</f>
        <v>#VALUE!</v>
      </c>
      <c r="DK1882" s="5"/>
      <c r="DL1882" s="5"/>
      <c r="DM1882" s="5"/>
      <c r="DN1882" s="5"/>
    </row>
    <row r="1883" spans="1:118" x14ac:dyDescent="0.25">
      <c r="A1883" s="4" t="str">
        <f t="shared" si="244"/>
        <v/>
      </c>
      <c r="B1883" s="3"/>
      <c r="D1883" s="1"/>
      <c r="H1883" s="5" t="str">
        <f>IF(F1883="","",IFERROR(CONCATENATE("PEUA",VLOOKUP(ESTADO,REPORTE!AV$2:AW$33,2,0),DIDTRITO_FORM,CADER_FORM,IFERROR(INDEX(BS:BS,MATCH(DAY(F1883),BR:BR,0),1),DAY(F1883)),IFERROR(INDEX(BS:BS,MATCH(MONTH(F1883),BR:BR,0),1),MONTH(F1883)),YEAR(F1883),G1883),""))</f>
        <v/>
      </c>
      <c r="L1883" s="4"/>
      <c r="M1883" s="4"/>
      <c r="Q1883" s="5"/>
      <c r="AA1883" s="4"/>
      <c r="AU1883" s="7"/>
      <c r="BM1883" s="7"/>
      <c r="BN1883" s="75" t="str">
        <f t="shared" si="245"/>
        <v/>
      </c>
      <c r="BO1883" s="75" t="str">
        <f t="shared" si="246"/>
        <v/>
      </c>
      <c r="BT1883" s="5"/>
      <c r="BW1883" s="5"/>
      <c r="BX1883" s="5"/>
      <c r="BY1883" s="5"/>
      <c r="BZ1883" s="5"/>
      <c r="CB1883" s="14"/>
      <c r="CC1883" s="25"/>
      <c r="DG1883" s="5" t="e">
        <f>IF(REPORTE!AH$2="si",IF(C1883=VALUE(REPORTE!C$22),IF(SUM(DG1884:DG$1993),CONCATENATE(INT(B1883),", "),INT(B1883)),""),IF(C1883=VALUE(REPORTE!C$21),IF(SUM(DG1884:DG$1993),CONCATENATE(INT(B1883),", "),INT(B1883)),""))</f>
        <v>#VALUE!</v>
      </c>
      <c r="DK1883" s="5"/>
      <c r="DL1883" s="5"/>
      <c r="DM1883" s="5"/>
      <c r="DN1883" s="5"/>
    </row>
    <row r="1884" spans="1:118" x14ac:dyDescent="0.25">
      <c r="A1884" s="4" t="str">
        <f t="shared" si="244"/>
        <v/>
      </c>
      <c r="B1884" s="3"/>
      <c r="D1884" s="1"/>
      <c r="H1884" s="5" t="str">
        <f>IF(F1884="","",IFERROR(CONCATENATE("PEUA",VLOOKUP(ESTADO,REPORTE!AV$2:AW$33,2,0),DIDTRITO_FORM,CADER_FORM,IFERROR(INDEX(BS:BS,MATCH(DAY(F1884),BR:BR,0),1),DAY(F1884)),IFERROR(INDEX(BS:BS,MATCH(MONTH(F1884),BR:BR,0),1),MONTH(F1884)),YEAR(F1884),G1884),""))</f>
        <v/>
      </c>
      <c r="L1884" s="4"/>
      <c r="M1884" s="4"/>
      <c r="Q1884" s="5"/>
      <c r="AA1884" s="4"/>
      <c r="AU1884" s="7"/>
      <c r="BM1884" s="7"/>
      <c r="BN1884" s="75" t="str">
        <f t="shared" si="245"/>
        <v/>
      </c>
      <c r="BO1884" s="75" t="str">
        <f t="shared" si="246"/>
        <v/>
      </c>
      <c r="BT1884" s="5"/>
      <c r="BW1884" s="5"/>
      <c r="BX1884" s="5"/>
      <c r="BY1884" s="5"/>
      <c r="BZ1884" s="5"/>
      <c r="CB1884" s="14"/>
      <c r="CC1884" s="25"/>
      <c r="DG1884" s="5" t="e">
        <f>IF(REPORTE!AH$2="si",IF(C1884=VALUE(REPORTE!C$22),IF(SUM(DG1885:DG$1993),CONCATENATE(INT(B1884),", "),INT(B1884)),""),IF(C1884=VALUE(REPORTE!C$21),IF(SUM(DG1885:DG$1993),CONCATENATE(INT(B1884),", "),INT(B1884)),""))</f>
        <v>#VALUE!</v>
      </c>
      <c r="DK1884" s="5"/>
      <c r="DL1884" s="5"/>
      <c r="DM1884" s="5"/>
      <c r="DN1884" s="5"/>
    </row>
    <row r="1885" spans="1:118" x14ac:dyDescent="0.25">
      <c r="A1885" s="4" t="str">
        <f t="shared" si="244"/>
        <v/>
      </c>
      <c r="B1885" s="3"/>
      <c r="D1885" s="1"/>
      <c r="H1885" s="5" t="str">
        <f>IF(F1885="","",IFERROR(CONCATENATE("PEUA",VLOOKUP(ESTADO,REPORTE!AV$2:AW$33,2,0),DIDTRITO_FORM,CADER_FORM,IFERROR(INDEX(BS:BS,MATCH(DAY(F1885),BR:BR,0),1),DAY(F1885)),IFERROR(INDEX(BS:BS,MATCH(MONTH(F1885),BR:BR,0),1),MONTH(F1885)),YEAR(F1885),G1885),""))</f>
        <v/>
      </c>
      <c r="L1885" s="4"/>
      <c r="M1885" s="4"/>
      <c r="Q1885" s="5"/>
      <c r="AA1885" s="4"/>
      <c r="AU1885" s="7"/>
      <c r="BM1885" s="7"/>
      <c r="BN1885" s="75" t="str">
        <f t="shared" si="245"/>
        <v/>
      </c>
      <c r="BO1885" s="75" t="str">
        <f t="shared" si="246"/>
        <v/>
      </c>
      <c r="BT1885" s="5"/>
      <c r="BW1885" s="5"/>
      <c r="BX1885" s="5"/>
      <c r="BY1885" s="5"/>
      <c r="BZ1885" s="5"/>
      <c r="CB1885" s="14"/>
      <c r="CC1885" s="25"/>
      <c r="DG1885" s="5" t="e">
        <f>IF(REPORTE!AH$2="si",IF(C1885=VALUE(REPORTE!C$22),IF(SUM(DG1886:DG$1993),CONCATENATE(INT(B1885),", "),INT(B1885)),""),IF(C1885=VALUE(REPORTE!C$21),IF(SUM(DG1886:DG$1993),CONCATENATE(INT(B1885),", "),INT(B1885)),""))</f>
        <v>#VALUE!</v>
      </c>
      <c r="DK1885" s="5"/>
      <c r="DL1885" s="5"/>
      <c r="DM1885" s="5"/>
      <c r="DN1885" s="5"/>
    </row>
    <row r="1886" spans="1:118" x14ac:dyDescent="0.25">
      <c r="A1886" s="4" t="str">
        <f t="shared" si="244"/>
        <v/>
      </c>
      <c r="B1886" s="3"/>
      <c r="D1886" s="1"/>
      <c r="H1886" s="5" t="str">
        <f>IF(F1886="","",IFERROR(CONCATENATE("PEUA",VLOOKUP(ESTADO,REPORTE!AV$2:AW$33,2,0),DIDTRITO_FORM,CADER_FORM,IFERROR(INDEX(BS:BS,MATCH(DAY(F1886),BR:BR,0),1),DAY(F1886)),IFERROR(INDEX(BS:BS,MATCH(MONTH(F1886),BR:BR,0),1),MONTH(F1886)),YEAR(F1886),G1886),""))</f>
        <v/>
      </c>
      <c r="L1886" s="4"/>
      <c r="M1886" s="4"/>
      <c r="Q1886" s="5"/>
      <c r="AA1886" s="4"/>
      <c r="AU1886" s="7"/>
      <c r="BM1886" s="7"/>
      <c r="BN1886" s="75" t="str">
        <f t="shared" si="245"/>
        <v/>
      </c>
      <c r="BO1886" s="75" t="str">
        <f t="shared" si="246"/>
        <v/>
      </c>
      <c r="BT1886" s="5"/>
      <c r="BW1886" s="5"/>
      <c r="BX1886" s="5"/>
      <c r="BY1886" s="5"/>
      <c r="BZ1886" s="5"/>
      <c r="CB1886" s="14"/>
      <c r="CC1886" s="25"/>
      <c r="DG1886" s="5" t="e">
        <f>IF(REPORTE!AH$2="si",IF(C1886=VALUE(REPORTE!C$22),IF(SUM(DG1887:DG$1993),CONCATENATE(INT(B1886),", "),INT(B1886)),""),IF(C1886=VALUE(REPORTE!C$21),IF(SUM(DG1887:DG$1993),CONCATENATE(INT(B1886),", "),INT(B1886)),""))</f>
        <v>#VALUE!</v>
      </c>
      <c r="DK1886" s="5"/>
      <c r="DL1886" s="5"/>
      <c r="DM1886" s="5"/>
      <c r="DN1886" s="5"/>
    </row>
    <row r="1887" spans="1:118" x14ac:dyDescent="0.25">
      <c r="A1887" s="4" t="str">
        <f t="shared" si="244"/>
        <v/>
      </c>
      <c r="B1887" s="3"/>
      <c r="D1887" s="1"/>
      <c r="H1887" s="5" t="str">
        <f>IF(F1887="","",IFERROR(CONCATENATE("PEUA",VLOOKUP(ESTADO,REPORTE!AV$2:AW$33,2,0),DIDTRITO_FORM,CADER_FORM,IFERROR(INDEX(BS:BS,MATCH(DAY(F1887),BR:BR,0),1),DAY(F1887)),IFERROR(INDEX(BS:BS,MATCH(MONTH(F1887),BR:BR,0),1),MONTH(F1887)),YEAR(F1887),G1887),""))</f>
        <v/>
      </c>
      <c r="L1887" s="4"/>
      <c r="M1887" s="4"/>
      <c r="Q1887" s="5"/>
      <c r="AA1887" s="4"/>
      <c r="AU1887" s="7"/>
      <c r="BM1887" s="7"/>
      <c r="BN1887" s="75" t="str">
        <f t="shared" si="245"/>
        <v/>
      </c>
      <c r="BO1887" s="75" t="str">
        <f t="shared" si="246"/>
        <v/>
      </c>
      <c r="BT1887" s="5"/>
      <c r="BW1887" s="5"/>
      <c r="BX1887" s="5"/>
      <c r="BY1887" s="5"/>
      <c r="BZ1887" s="5"/>
      <c r="CB1887" s="14"/>
      <c r="CC1887" s="25"/>
      <c r="DG1887" s="5" t="e">
        <f>IF(REPORTE!AH$2="si",IF(C1887=VALUE(REPORTE!C$22),IF(SUM(DG1888:DG$1993),CONCATENATE(INT(B1887),", "),INT(B1887)),""),IF(C1887=VALUE(REPORTE!C$21),IF(SUM(DG1888:DG$1993),CONCATENATE(INT(B1887),", "),INT(B1887)),""))</f>
        <v>#VALUE!</v>
      </c>
      <c r="DK1887" s="5"/>
      <c r="DL1887" s="5"/>
      <c r="DM1887" s="5"/>
      <c r="DN1887" s="5"/>
    </row>
    <row r="1888" spans="1:118" x14ac:dyDescent="0.25">
      <c r="A1888" s="4" t="str">
        <f t="shared" si="244"/>
        <v/>
      </c>
      <c r="B1888" s="3"/>
      <c r="D1888" s="1"/>
      <c r="H1888" s="5" t="str">
        <f>IF(F1888="","",IFERROR(CONCATENATE("PEUA",VLOOKUP(ESTADO,REPORTE!AV$2:AW$33,2,0),DIDTRITO_FORM,CADER_FORM,IFERROR(INDEX(BS:BS,MATCH(DAY(F1888),BR:BR,0),1),DAY(F1888)),IFERROR(INDEX(BS:BS,MATCH(MONTH(F1888),BR:BR,0),1),MONTH(F1888)),YEAR(F1888),G1888),""))</f>
        <v/>
      </c>
      <c r="L1888" s="4"/>
      <c r="M1888" s="4"/>
      <c r="Q1888" s="5"/>
      <c r="AA1888" s="4"/>
      <c r="AU1888" s="7"/>
      <c r="BM1888" s="7"/>
      <c r="BN1888" s="75" t="str">
        <f t="shared" si="245"/>
        <v/>
      </c>
      <c r="BO1888" s="75" t="str">
        <f t="shared" si="246"/>
        <v/>
      </c>
      <c r="BT1888" s="5"/>
      <c r="BW1888" s="5"/>
      <c r="BX1888" s="5"/>
      <c r="BY1888" s="5"/>
      <c r="BZ1888" s="5"/>
      <c r="CB1888" s="14"/>
      <c r="CC1888" s="25"/>
      <c r="DG1888" s="5" t="e">
        <f>IF(REPORTE!AH$2="si",IF(C1888=VALUE(REPORTE!C$22),IF(SUM(DG1889:DG$1993),CONCATENATE(INT(B1888),", "),INT(B1888)),""),IF(C1888=VALUE(REPORTE!C$21),IF(SUM(DG1889:DG$1993),CONCATENATE(INT(B1888),", "),INT(B1888)),""))</f>
        <v>#VALUE!</v>
      </c>
      <c r="DK1888" s="5"/>
      <c r="DL1888" s="5"/>
      <c r="DM1888" s="5"/>
      <c r="DN1888" s="5"/>
    </row>
    <row r="1889" spans="1:118" x14ac:dyDescent="0.25">
      <c r="A1889" s="4" t="str">
        <f t="shared" si="244"/>
        <v/>
      </c>
      <c r="B1889" s="3"/>
      <c r="D1889" s="1"/>
      <c r="H1889" s="5" t="str">
        <f>IF(F1889="","",IFERROR(CONCATENATE("PEUA",VLOOKUP(ESTADO,REPORTE!AV$2:AW$33,2,0),DIDTRITO_FORM,CADER_FORM,IFERROR(INDEX(BS:BS,MATCH(DAY(F1889),BR:BR,0),1),DAY(F1889)),IFERROR(INDEX(BS:BS,MATCH(MONTH(F1889),BR:BR,0),1),MONTH(F1889)),YEAR(F1889),G1889),""))</f>
        <v/>
      </c>
      <c r="L1889" s="4"/>
      <c r="M1889" s="4"/>
      <c r="Q1889" s="5"/>
      <c r="AA1889" s="4"/>
      <c r="AU1889" s="7"/>
      <c r="BM1889" s="7"/>
      <c r="BN1889" s="75" t="str">
        <f t="shared" si="245"/>
        <v/>
      </c>
      <c r="BO1889" s="75" t="str">
        <f t="shared" si="246"/>
        <v/>
      </c>
      <c r="BT1889" s="5"/>
      <c r="BW1889" s="5"/>
      <c r="BX1889" s="5"/>
      <c r="BY1889" s="5"/>
      <c r="BZ1889" s="5"/>
      <c r="CB1889" s="14"/>
      <c r="CC1889" s="25"/>
      <c r="DG1889" s="5" t="e">
        <f>IF(REPORTE!AH$2="si",IF(C1889=VALUE(REPORTE!C$22),IF(SUM(DG1890:DG$1993),CONCATENATE(INT(B1889),", "),INT(B1889)),""),IF(C1889=VALUE(REPORTE!C$21),IF(SUM(DG1890:DG$1993),CONCATENATE(INT(B1889),", "),INT(B1889)),""))</f>
        <v>#VALUE!</v>
      </c>
      <c r="DK1889" s="5"/>
      <c r="DL1889" s="5"/>
      <c r="DM1889" s="5"/>
      <c r="DN1889" s="5"/>
    </row>
    <row r="1890" spans="1:118" x14ac:dyDescent="0.25">
      <c r="A1890" s="4" t="str">
        <f t="shared" si="244"/>
        <v/>
      </c>
      <c r="B1890" s="3"/>
      <c r="D1890" s="1"/>
      <c r="H1890" s="5" t="str">
        <f>IF(F1890="","",IFERROR(CONCATENATE("PEUA",VLOOKUP(ESTADO,REPORTE!AV$2:AW$33,2,0),DIDTRITO_FORM,CADER_FORM,IFERROR(INDEX(BS:BS,MATCH(DAY(F1890),BR:BR,0),1),DAY(F1890)),IFERROR(INDEX(BS:BS,MATCH(MONTH(F1890),BR:BR,0),1),MONTH(F1890)),YEAR(F1890),G1890),""))</f>
        <v/>
      </c>
      <c r="L1890" s="4"/>
      <c r="M1890" s="4"/>
      <c r="Q1890" s="5"/>
      <c r="AA1890" s="4"/>
      <c r="AU1890" s="7"/>
      <c r="BM1890" s="7"/>
      <c r="BN1890" s="75" t="str">
        <f t="shared" si="245"/>
        <v/>
      </c>
      <c r="BO1890" s="75" t="str">
        <f t="shared" si="246"/>
        <v/>
      </c>
      <c r="BT1890" s="5"/>
      <c r="BW1890" s="5"/>
      <c r="BX1890" s="5"/>
      <c r="BY1890" s="5"/>
      <c r="BZ1890" s="5"/>
      <c r="CB1890" s="14"/>
      <c r="CC1890" s="25"/>
      <c r="DG1890" s="5" t="e">
        <f>IF(REPORTE!AH$2="si",IF(C1890=VALUE(REPORTE!C$22),IF(SUM(DG1891:DG$1993),CONCATENATE(INT(B1890),", "),INT(B1890)),""),IF(C1890=VALUE(REPORTE!C$21),IF(SUM(DG1891:DG$1993),CONCATENATE(INT(B1890),", "),INT(B1890)),""))</f>
        <v>#VALUE!</v>
      </c>
      <c r="DK1890" s="5"/>
      <c r="DL1890" s="5"/>
      <c r="DM1890" s="5"/>
      <c r="DN1890" s="5"/>
    </row>
    <row r="1891" spans="1:118" x14ac:dyDescent="0.25">
      <c r="A1891" s="4" t="str">
        <f t="shared" si="244"/>
        <v/>
      </c>
      <c r="B1891" s="3"/>
      <c r="D1891" s="1"/>
      <c r="H1891" s="5" t="str">
        <f>IF(F1891="","",IFERROR(CONCATENATE("PEUA",VLOOKUP(ESTADO,REPORTE!AV$2:AW$33,2,0),DIDTRITO_FORM,CADER_FORM,IFERROR(INDEX(BS:BS,MATCH(DAY(F1891),BR:BR,0),1),DAY(F1891)),IFERROR(INDEX(BS:BS,MATCH(MONTH(F1891),BR:BR,0),1),MONTH(F1891)),YEAR(F1891),G1891),""))</f>
        <v/>
      </c>
      <c r="L1891" s="4"/>
      <c r="M1891" s="4"/>
      <c r="Q1891" s="5"/>
      <c r="AA1891" s="4"/>
      <c r="AU1891" s="7"/>
      <c r="BM1891" s="7"/>
      <c r="BN1891" s="75" t="str">
        <f t="shared" si="245"/>
        <v/>
      </c>
      <c r="BO1891" s="75" t="str">
        <f t="shared" si="246"/>
        <v/>
      </c>
      <c r="BT1891" s="5"/>
      <c r="BW1891" s="5"/>
      <c r="BX1891" s="5"/>
      <c r="BY1891" s="5"/>
      <c r="BZ1891" s="5"/>
      <c r="CB1891" s="14"/>
      <c r="CC1891" s="25"/>
      <c r="DG1891" s="5" t="e">
        <f>IF(REPORTE!AH$2="si",IF(C1891=VALUE(REPORTE!C$22),IF(SUM(DG1892:DG$1993),CONCATENATE(INT(B1891),", "),INT(B1891)),""),IF(C1891=VALUE(REPORTE!C$21),IF(SUM(DG1892:DG$1993),CONCATENATE(INT(B1891),", "),INT(B1891)),""))</f>
        <v>#VALUE!</v>
      </c>
      <c r="DH1891" s="5"/>
      <c r="DK1891" s="5"/>
      <c r="DL1891" s="5"/>
      <c r="DM1891" s="5"/>
      <c r="DN1891" s="5"/>
    </row>
    <row r="1892" spans="1:118" x14ac:dyDescent="0.25">
      <c r="A1892" s="4" t="str">
        <f t="shared" si="244"/>
        <v/>
      </c>
      <c r="B1892" s="3"/>
      <c r="D1892" s="1"/>
      <c r="H1892" s="5" t="str">
        <f>IF(F1892="","",IFERROR(CONCATENATE("PEUA",VLOOKUP(ESTADO,REPORTE!AV$2:AW$33,2,0),DIDTRITO_FORM,CADER_FORM,IFERROR(INDEX(BS:BS,MATCH(DAY(F1892),BR:BR,0),1),DAY(F1892)),IFERROR(INDEX(BS:BS,MATCH(MONTH(F1892),BR:BR,0),1),MONTH(F1892)),YEAR(F1892),G1892),""))</f>
        <v/>
      </c>
      <c r="L1892" s="4"/>
      <c r="M1892" s="4"/>
      <c r="Q1892" s="5"/>
      <c r="AA1892" s="4"/>
      <c r="AU1892" s="7"/>
      <c r="BM1892" s="7"/>
      <c r="BN1892" s="75" t="str">
        <f t="shared" si="245"/>
        <v/>
      </c>
      <c r="BO1892" s="75" t="str">
        <f t="shared" si="246"/>
        <v/>
      </c>
      <c r="BT1892" s="5"/>
      <c r="BW1892" s="5"/>
      <c r="BX1892" s="5"/>
      <c r="BY1892" s="5"/>
      <c r="BZ1892" s="5"/>
      <c r="CB1892" s="14"/>
      <c r="CC1892" s="25"/>
      <c r="DG1892" s="5" t="e">
        <f>IF(REPORTE!AH$2="si",IF(C1892=VALUE(REPORTE!C$22),IF(SUM(DG1893:DG$1993),CONCATENATE(INT(B1892),", "),INT(B1892)),""),IF(C1892=VALUE(REPORTE!C$21),IF(SUM(DG1893:DG$1993),CONCATENATE(INT(B1892),", "),INT(B1892)),""))</f>
        <v>#VALUE!</v>
      </c>
      <c r="DH1892" s="5" t="e">
        <f>CONCATENATE(DG1892,DG1893,DG1894,DG1895,DG1896,DG1897,DG1898,DG1899,DG1900,DG1901,DG1902,DG1903,DG1904,DG1905,DG1906,DG1907,DG1908,DG1909,DG1910,DG1911,DG1912,DG1913,DG1914,DG1915,DG1916,DG1917,DG1918,DG1919,DG1920,DG1921,DG1922,DG1923,DG1924,DG1925,DG1926,DG1927,DG1928,DG1929,DG1930,DG1931,DG1932,DG1933)</f>
        <v>#VALUE!</v>
      </c>
      <c r="DK1892" s="5"/>
      <c r="DL1892" s="5"/>
      <c r="DM1892" s="5"/>
      <c r="DN1892" s="5"/>
    </row>
    <row r="1893" spans="1:118" x14ac:dyDescent="0.25">
      <c r="A1893" s="4" t="str">
        <f t="shared" si="244"/>
        <v/>
      </c>
      <c r="B1893" s="3"/>
      <c r="D1893" s="1"/>
      <c r="H1893" s="5" t="str">
        <f>IF(F1893="","",IFERROR(CONCATENATE("PEUA",VLOOKUP(ESTADO,REPORTE!AV$2:AW$33,2,0),DIDTRITO_FORM,CADER_FORM,IFERROR(INDEX(BS:BS,MATCH(DAY(F1893),BR:BR,0),1),DAY(F1893)),IFERROR(INDEX(BS:BS,MATCH(MONTH(F1893),BR:BR,0),1),MONTH(F1893)),YEAR(F1893),G1893),""))</f>
        <v/>
      </c>
      <c r="L1893" s="4"/>
      <c r="M1893" s="4"/>
      <c r="Q1893" s="5"/>
      <c r="AA1893" s="4"/>
      <c r="AU1893" s="7"/>
      <c r="BM1893" s="7"/>
      <c r="BN1893" s="75" t="str">
        <f t="shared" si="245"/>
        <v/>
      </c>
      <c r="BO1893" s="75" t="str">
        <f t="shared" si="246"/>
        <v/>
      </c>
      <c r="BT1893" s="5"/>
      <c r="BW1893" s="5"/>
      <c r="BX1893" s="5"/>
      <c r="BY1893" s="5"/>
      <c r="BZ1893" s="5"/>
      <c r="CB1893" s="14"/>
      <c r="CC1893" s="25"/>
      <c r="DG1893" s="5" t="e">
        <f>IF(REPORTE!AH$2="si",IF(C1893=VALUE(REPORTE!C$22),IF(SUM(DG1894:DG$1993),CONCATENATE(INT(B1893),", "),INT(B1893)),""),IF(C1893=VALUE(REPORTE!C$21),IF(SUM(DG1894:DG$1993),CONCATENATE(INT(B1893),", "),INT(B1893)),""))</f>
        <v>#VALUE!</v>
      </c>
      <c r="DK1893" s="5"/>
      <c r="DL1893" s="5"/>
      <c r="DM1893" s="5"/>
      <c r="DN1893" s="5"/>
    </row>
    <row r="1894" spans="1:118" x14ac:dyDescent="0.25">
      <c r="A1894" s="4" t="str">
        <f t="shared" si="244"/>
        <v/>
      </c>
      <c r="B1894" s="3"/>
      <c r="D1894" s="1"/>
      <c r="H1894" s="5" t="str">
        <f>IF(F1894="","",IFERROR(CONCATENATE("PEUA",VLOOKUP(ESTADO,REPORTE!AV$2:AW$33,2,0),DIDTRITO_FORM,CADER_FORM,IFERROR(INDEX(BS:BS,MATCH(DAY(F1894),BR:BR,0),1),DAY(F1894)),IFERROR(INDEX(BS:BS,MATCH(MONTH(F1894),BR:BR,0),1),MONTH(F1894)),YEAR(F1894),G1894),""))</f>
        <v/>
      </c>
      <c r="L1894" s="4"/>
      <c r="M1894" s="4"/>
      <c r="Q1894" s="5"/>
      <c r="AA1894" s="4"/>
      <c r="AU1894" s="7"/>
      <c r="BM1894" s="7"/>
      <c r="BN1894" s="75" t="str">
        <f t="shared" si="245"/>
        <v/>
      </c>
      <c r="BO1894" s="75" t="str">
        <f t="shared" si="246"/>
        <v/>
      </c>
      <c r="BT1894" s="5"/>
      <c r="BW1894" s="5"/>
      <c r="BX1894" s="5"/>
      <c r="BY1894" s="5"/>
      <c r="BZ1894" s="5"/>
      <c r="CB1894" s="14"/>
      <c r="CC1894" s="25"/>
      <c r="DG1894" s="5" t="e">
        <f>IF(REPORTE!AH$2="si",IF(C1894=VALUE(REPORTE!C$22),IF(SUM(DG1895:DG$1993),CONCATENATE(INT(B1894),", "),INT(B1894)),""),IF(C1894=VALUE(REPORTE!C$21),IF(SUM(DG1895:DG$1993),CONCATENATE(INT(B1894),", "),INT(B1894)),""))</f>
        <v>#VALUE!</v>
      </c>
      <c r="DK1894" s="5"/>
      <c r="DL1894" s="5"/>
      <c r="DM1894" s="5"/>
      <c r="DN1894" s="5"/>
    </row>
    <row r="1895" spans="1:118" x14ac:dyDescent="0.25">
      <c r="A1895" s="4" t="str">
        <f t="shared" si="244"/>
        <v/>
      </c>
      <c r="B1895" s="3"/>
      <c r="D1895" s="1"/>
      <c r="H1895" s="5" t="str">
        <f>IF(F1895="","",IFERROR(CONCATENATE("PEUA",VLOOKUP(ESTADO,REPORTE!AV$2:AW$33,2,0),DIDTRITO_FORM,CADER_FORM,IFERROR(INDEX(BS:BS,MATCH(DAY(F1895),BR:BR,0),1),DAY(F1895)),IFERROR(INDEX(BS:BS,MATCH(MONTH(F1895),BR:BR,0),1),MONTH(F1895)),YEAR(F1895),G1895),""))</f>
        <v/>
      </c>
      <c r="L1895" s="4"/>
      <c r="M1895" s="4"/>
      <c r="Q1895" s="5"/>
      <c r="AA1895" s="4"/>
      <c r="AU1895" s="7"/>
      <c r="BM1895" s="7"/>
      <c r="BN1895" s="75" t="str">
        <f t="shared" si="245"/>
        <v/>
      </c>
      <c r="BO1895" s="75" t="str">
        <f t="shared" si="246"/>
        <v/>
      </c>
      <c r="BT1895" s="5"/>
      <c r="BW1895" s="5"/>
      <c r="BX1895" s="5"/>
      <c r="BY1895" s="5"/>
      <c r="BZ1895" s="5"/>
      <c r="CB1895" s="14"/>
      <c r="CC1895" s="25"/>
      <c r="DG1895" s="5" t="e">
        <f>IF(REPORTE!AH$2="si",IF(C1895=VALUE(REPORTE!C$22),IF(SUM(DG1896:DG$1993),CONCATENATE(INT(B1895),", "),INT(B1895)),""),IF(C1895=VALUE(REPORTE!C$21),IF(SUM(DG1896:DG$1993),CONCATENATE(INT(B1895),", "),INT(B1895)),""))</f>
        <v>#VALUE!</v>
      </c>
      <c r="DK1895" s="5"/>
      <c r="DL1895" s="5"/>
      <c r="DM1895" s="5"/>
      <c r="DN1895" s="5"/>
    </row>
    <row r="1896" spans="1:118" x14ac:dyDescent="0.25">
      <c r="A1896" s="4" t="str">
        <f t="shared" si="244"/>
        <v/>
      </c>
      <c r="B1896" s="3"/>
      <c r="D1896" s="1"/>
      <c r="H1896" s="5" t="str">
        <f>IF(F1896="","",IFERROR(CONCATENATE("PEUA",VLOOKUP(ESTADO,REPORTE!AV$2:AW$33,2,0),DIDTRITO_FORM,CADER_FORM,IFERROR(INDEX(BS:BS,MATCH(DAY(F1896),BR:BR,0),1),DAY(F1896)),IFERROR(INDEX(BS:BS,MATCH(MONTH(F1896),BR:BR,0),1),MONTH(F1896)),YEAR(F1896),G1896),""))</f>
        <v/>
      </c>
      <c r="L1896" s="4"/>
      <c r="M1896" s="4"/>
      <c r="Q1896" s="5"/>
      <c r="AA1896" s="4"/>
      <c r="AU1896" s="7"/>
      <c r="BM1896" s="7"/>
      <c r="BN1896" s="75" t="str">
        <f t="shared" si="245"/>
        <v/>
      </c>
      <c r="BO1896" s="75" t="str">
        <f t="shared" si="246"/>
        <v/>
      </c>
      <c r="BT1896" s="5"/>
      <c r="BW1896" s="5"/>
      <c r="BX1896" s="5"/>
      <c r="BY1896" s="5"/>
      <c r="BZ1896" s="5"/>
      <c r="CB1896" s="14"/>
      <c r="CC1896" s="25"/>
      <c r="DG1896" s="5" t="e">
        <f>IF(REPORTE!AH$2="si",IF(C1896=VALUE(REPORTE!C$22),IF(SUM(DG1897:DG$1993),CONCATENATE(INT(B1896),", "),INT(B1896)),""),IF(C1896=VALUE(REPORTE!C$21),IF(SUM(DG1897:DG$1993),CONCATENATE(INT(B1896),", "),INT(B1896)),""))</f>
        <v>#VALUE!</v>
      </c>
      <c r="DK1896" s="5"/>
      <c r="DL1896" s="5"/>
      <c r="DM1896" s="5"/>
      <c r="DN1896" s="5"/>
    </row>
    <row r="1897" spans="1:118" x14ac:dyDescent="0.25">
      <c r="A1897" s="4" t="str">
        <f t="shared" si="244"/>
        <v/>
      </c>
      <c r="B1897" s="3"/>
      <c r="D1897" s="1"/>
      <c r="H1897" s="5" t="str">
        <f>IF(F1897="","",IFERROR(CONCATENATE("PEUA",VLOOKUP(ESTADO,REPORTE!AV$2:AW$33,2,0),DIDTRITO_FORM,CADER_FORM,IFERROR(INDEX(BS:BS,MATCH(DAY(F1897),BR:BR,0),1),DAY(F1897)),IFERROR(INDEX(BS:BS,MATCH(MONTH(F1897),BR:BR,0),1),MONTH(F1897)),YEAR(F1897),G1897),""))</f>
        <v/>
      </c>
      <c r="L1897" s="4"/>
      <c r="M1897" s="4"/>
      <c r="Q1897" s="5"/>
      <c r="AA1897" s="4"/>
      <c r="AU1897" s="7"/>
      <c r="BM1897" s="7"/>
      <c r="BN1897" s="75" t="str">
        <f t="shared" si="245"/>
        <v/>
      </c>
      <c r="BO1897" s="75" t="str">
        <f t="shared" si="246"/>
        <v/>
      </c>
      <c r="BT1897" s="5"/>
      <c r="BW1897" s="5"/>
      <c r="BX1897" s="5"/>
      <c r="BY1897" s="5"/>
      <c r="BZ1897" s="5"/>
      <c r="CB1897" s="14"/>
      <c r="CC1897" s="25"/>
      <c r="DG1897" s="5" t="e">
        <f>IF(REPORTE!AH$2="si",IF(C1897=VALUE(REPORTE!C$22),IF(SUM(DG1898:DG$1993),CONCATENATE(INT(B1897),", "),INT(B1897)),""),IF(C1897=VALUE(REPORTE!C$21),IF(SUM(DG1898:DG$1993),CONCATENATE(INT(B1897),", "),INT(B1897)),""))</f>
        <v>#VALUE!</v>
      </c>
      <c r="DK1897" s="5"/>
      <c r="DL1897" s="5"/>
      <c r="DM1897" s="5"/>
      <c r="DN1897" s="5"/>
    </row>
    <row r="1898" spans="1:118" x14ac:dyDescent="0.25">
      <c r="A1898" s="4" t="str">
        <f t="shared" si="244"/>
        <v/>
      </c>
      <c r="B1898" s="3"/>
      <c r="D1898" s="1"/>
      <c r="H1898" s="5" t="str">
        <f>IF(F1898="","",IFERROR(CONCATENATE("PEUA",VLOOKUP(ESTADO,REPORTE!AV$2:AW$33,2,0),DIDTRITO_FORM,CADER_FORM,IFERROR(INDEX(BS:BS,MATCH(DAY(F1898),BR:BR,0),1),DAY(F1898)),IFERROR(INDEX(BS:BS,MATCH(MONTH(F1898),BR:BR,0),1),MONTH(F1898)),YEAR(F1898),G1898),""))</f>
        <v/>
      </c>
      <c r="L1898" s="4"/>
      <c r="M1898" s="4"/>
      <c r="Q1898" s="5"/>
      <c r="AA1898" s="4"/>
      <c r="AU1898" s="7"/>
      <c r="BM1898" s="7"/>
      <c r="BN1898" s="75" t="str">
        <f t="shared" si="245"/>
        <v/>
      </c>
      <c r="BO1898" s="75" t="str">
        <f t="shared" si="246"/>
        <v/>
      </c>
      <c r="BT1898" s="5"/>
      <c r="BW1898" s="5"/>
      <c r="BX1898" s="5"/>
      <c r="BY1898" s="5"/>
      <c r="BZ1898" s="5"/>
      <c r="CB1898" s="14"/>
      <c r="CC1898" s="25"/>
      <c r="DG1898" s="5" t="e">
        <f>IF(REPORTE!AH$2="si",IF(C1898=VALUE(REPORTE!C$22),IF(SUM(DG1899:DG$1993),CONCATENATE(INT(B1898),", "),INT(B1898)),""),IF(C1898=VALUE(REPORTE!C$21),IF(SUM(DG1899:DG$1993),CONCATENATE(INT(B1898),", "),INT(B1898)),""))</f>
        <v>#VALUE!</v>
      </c>
      <c r="DK1898" s="5"/>
      <c r="DL1898" s="5"/>
      <c r="DM1898" s="5"/>
      <c r="DN1898" s="5"/>
    </row>
    <row r="1899" spans="1:118" x14ac:dyDescent="0.25">
      <c r="A1899" s="4" t="str">
        <f t="shared" si="244"/>
        <v/>
      </c>
      <c r="B1899" s="3"/>
      <c r="D1899" s="1"/>
      <c r="H1899" s="5" t="str">
        <f>IF(F1899="","",IFERROR(CONCATENATE("PEUA",VLOOKUP(ESTADO,REPORTE!AV$2:AW$33,2,0),DIDTRITO_FORM,CADER_FORM,IFERROR(INDEX(BS:BS,MATCH(DAY(F1899),BR:BR,0),1),DAY(F1899)),IFERROR(INDEX(BS:BS,MATCH(MONTH(F1899),BR:BR,0),1),MONTH(F1899)),YEAR(F1899),G1899),""))</f>
        <v/>
      </c>
      <c r="L1899" s="4"/>
      <c r="M1899" s="4"/>
      <c r="Q1899" s="5"/>
      <c r="AA1899" s="4"/>
      <c r="AU1899" s="7"/>
      <c r="BM1899" s="7"/>
      <c r="BN1899" s="75" t="str">
        <f t="shared" si="245"/>
        <v/>
      </c>
      <c r="BO1899" s="75" t="str">
        <f t="shared" si="246"/>
        <v/>
      </c>
      <c r="BT1899" s="5"/>
      <c r="BW1899" s="5"/>
      <c r="BX1899" s="5"/>
      <c r="BY1899" s="5"/>
      <c r="BZ1899" s="5"/>
      <c r="CB1899" s="14"/>
      <c r="CC1899" s="25"/>
      <c r="DG1899" s="5" t="e">
        <f>IF(REPORTE!AH$2="si",IF(C1899=VALUE(REPORTE!C$22),IF(SUM(DG1900:DG$1993),CONCATENATE(INT(B1899),", "),INT(B1899)),""),IF(C1899=VALUE(REPORTE!C$21),IF(SUM(DG1900:DG$1993),CONCATENATE(INT(B1899),", "),INT(B1899)),""))</f>
        <v>#VALUE!</v>
      </c>
      <c r="DK1899" s="5"/>
      <c r="DL1899" s="5"/>
      <c r="DM1899" s="5"/>
      <c r="DN1899" s="5"/>
    </row>
    <row r="1900" spans="1:118" x14ac:dyDescent="0.25">
      <c r="A1900" s="4" t="str">
        <f t="shared" si="244"/>
        <v/>
      </c>
      <c r="B1900" s="3"/>
      <c r="D1900" s="1"/>
      <c r="H1900" s="5" t="str">
        <f>IF(F1900="","",IFERROR(CONCATENATE("PEUA",VLOOKUP(ESTADO,REPORTE!AV$2:AW$33,2,0),DIDTRITO_FORM,CADER_FORM,IFERROR(INDEX(BS:BS,MATCH(DAY(F1900),BR:BR,0),1),DAY(F1900)),IFERROR(INDEX(BS:BS,MATCH(MONTH(F1900),BR:BR,0),1),MONTH(F1900)),YEAR(F1900),G1900),""))</f>
        <v/>
      </c>
      <c r="L1900" s="4"/>
      <c r="M1900" s="4"/>
      <c r="Q1900" s="5"/>
      <c r="AA1900" s="4"/>
      <c r="AU1900" s="7"/>
      <c r="BM1900" s="7"/>
      <c r="BN1900" s="75" t="str">
        <f t="shared" si="245"/>
        <v/>
      </c>
      <c r="BO1900" s="75" t="str">
        <f t="shared" si="246"/>
        <v/>
      </c>
      <c r="BT1900" s="5"/>
      <c r="BW1900" s="5"/>
      <c r="BX1900" s="5"/>
      <c r="BY1900" s="5"/>
      <c r="BZ1900" s="5"/>
      <c r="CB1900" s="14"/>
      <c r="CC1900" s="25"/>
      <c r="DG1900" s="5" t="e">
        <f>IF(REPORTE!AH$2="si",IF(C1900=VALUE(REPORTE!C$22),IF(SUM(DG1901:DG$1993),CONCATENATE(INT(B1900),", "),INT(B1900)),""),IF(C1900=VALUE(REPORTE!C$21),IF(SUM(DG1901:DG$1993),CONCATENATE(INT(B1900),", "),INT(B1900)),""))</f>
        <v>#VALUE!</v>
      </c>
      <c r="DK1900" s="5"/>
      <c r="DL1900" s="5"/>
      <c r="DM1900" s="5"/>
      <c r="DN1900" s="5"/>
    </row>
    <row r="1901" spans="1:118" x14ac:dyDescent="0.25">
      <c r="A1901" s="4" t="str">
        <f t="shared" si="244"/>
        <v/>
      </c>
      <c r="B1901" s="3"/>
      <c r="D1901" s="1"/>
      <c r="H1901" s="5" t="str">
        <f>IF(F1901="","",IFERROR(CONCATENATE("PEUA",VLOOKUP(ESTADO,REPORTE!AV$2:AW$33,2,0),DIDTRITO_FORM,CADER_FORM,IFERROR(INDEX(BS:BS,MATCH(DAY(F1901),BR:BR,0),1),DAY(F1901)),IFERROR(INDEX(BS:BS,MATCH(MONTH(F1901),BR:BR,0),1),MONTH(F1901)),YEAR(F1901),G1901),""))</f>
        <v/>
      </c>
      <c r="L1901" s="4"/>
      <c r="M1901" s="4"/>
      <c r="Q1901" s="5"/>
      <c r="AA1901" s="4"/>
      <c r="AU1901" s="7"/>
      <c r="BM1901" s="7"/>
      <c r="BN1901" s="75" t="str">
        <f t="shared" si="245"/>
        <v/>
      </c>
      <c r="BO1901" s="75" t="str">
        <f t="shared" si="246"/>
        <v/>
      </c>
      <c r="BT1901" s="5"/>
      <c r="BW1901" s="5"/>
      <c r="BX1901" s="5"/>
      <c r="BY1901" s="5"/>
      <c r="BZ1901" s="5"/>
      <c r="CB1901" s="14"/>
      <c r="CC1901" s="25"/>
      <c r="DG1901" s="5" t="e">
        <f>IF(REPORTE!AH$2="si",IF(C1901=VALUE(REPORTE!C$22),IF(SUM(DG1902:DG$1993),CONCATENATE(INT(B1901),", "),INT(B1901)),""),IF(C1901=VALUE(REPORTE!C$21),IF(SUM(DG1902:DG$1993),CONCATENATE(INT(B1901),", "),INT(B1901)),""))</f>
        <v>#VALUE!</v>
      </c>
      <c r="DK1901" s="5"/>
      <c r="DL1901" s="5"/>
      <c r="DM1901" s="5"/>
      <c r="DN1901" s="5"/>
    </row>
    <row r="1902" spans="1:118" x14ac:dyDescent="0.25">
      <c r="A1902" s="4" t="str">
        <f t="shared" si="244"/>
        <v/>
      </c>
      <c r="B1902" s="3"/>
      <c r="D1902" s="1"/>
      <c r="H1902" s="5" t="str">
        <f>IF(F1902="","",IFERROR(CONCATENATE("PEUA",VLOOKUP(ESTADO,REPORTE!AV$2:AW$33,2,0),DIDTRITO_FORM,CADER_FORM,IFERROR(INDEX(BS:BS,MATCH(DAY(F1902),BR:BR,0),1),DAY(F1902)),IFERROR(INDEX(BS:BS,MATCH(MONTH(F1902),BR:BR,0),1),MONTH(F1902)),YEAR(F1902),G1902),""))</f>
        <v/>
      </c>
      <c r="L1902" s="4"/>
      <c r="M1902" s="4"/>
      <c r="Q1902" s="5"/>
      <c r="AA1902" s="4"/>
      <c r="AU1902" s="7"/>
      <c r="BM1902" s="7"/>
      <c r="BN1902" s="75" t="str">
        <f t="shared" si="245"/>
        <v/>
      </c>
      <c r="BO1902" s="75" t="str">
        <f t="shared" si="246"/>
        <v/>
      </c>
      <c r="BT1902" s="5"/>
      <c r="BW1902" s="5"/>
      <c r="BX1902" s="5"/>
      <c r="BY1902" s="5"/>
      <c r="BZ1902" s="5"/>
      <c r="CB1902" s="14"/>
      <c r="CC1902" s="25"/>
      <c r="DG1902" s="5" t="e">
        <f>IF(REPORTE!AH$2="si",IF(C1902=VALUE(REPORTE!C$22),IF(SUM(DG1903:DG$1993),CONCATENATE(INT(B1902),", "),INT(B1902)),""),IF(C1902=VALUE(REPORTE!C$21),IF(SUM(DG1903:DG$1993),CONCATENATE(INT(B1902),", "),INT(B1902)),""))</f>
        <v>#VALUE!</v>
      </c>
      <c r="DK1902" s="5"/>
      <c r="DL1902" s="5"/>
      <c r="DM1902" s="5"/>
      <c r="DN1902" s="5"/>
    </row>
    <row r="1903" spans="1:118" x14ac:dyDescent="0.25">
      <c r="A1903" s="4" t="str">
        <f t="shared" si="244"/>
        <v/>
      </c>
      <c r="B1903" s="3"/>
      <c r="D1903" s="1"/>
      <c r="H1903" s="5" t="str">
        <f>IF(F1903="","",IFERROR(CONCATENATE("PEUA",VLOOKUP(ESTADO,REPORTE!AV$2:AW$33,2,0),DIDTRITO_FORM,CADER_FORM,IFERROR(INDEX(BS:BS,MATCH(DAY(F1903),BR:BR,0),1),DAY(F1903)),IFERROR(INDEX(BS:BS,MATCH(MONTH(F1903),BR:BR,0),1),MONTH(F1903)),YEAR(F1903),G1903),""))</f>
        <v/>
      </c>
      <c r="L1903" s="4"/>
      <c r="M1903" s="4"/>
      <c r="Q1903" s="5"/>
      <c r="AA1903" s="4"/>
      <c r="AU1903" s="7"/>
      <c r="BM1903" s="7"/>
      <c r="BN1903" s="75" t="str">
        <f t="shared" si="245"/>
        <v/>
      </c>
      <c r="BO1903" s="75" t="str">
        <f t="shared" si="246"/>
        <v/>
      </c>
      <c r="BT1903" s="5"/>
      <c r="BW1903" s="5"/>
      <c r="BX1903" s="5"/>
      <c r="BY1903" s="5"/>
      <c r="BZ1903" s="5"/>
      <c r="CB1903" s="14"/>
      <c r="CC1903" s="25"/>
      <c r="DG1903" s="5" t="e">
        <f>IF(REPORTE!AH$2="si",IF(C1903=VALUE(REPORTE!C$22),IF(SUM(DG1904:DG$1993),CONCATENATE(INT(B1903),", "),INT(B1903)),""),IF(C1903=VALUE(REPORTE!C$21),IF(SUM(DG1904:DG$1993),CONCATENATE(INT(B1903),", "),INT(B1903)),""))</f>
        <v>#VALUE!</v>
      </c>
      <c r="DK1903" s="5"/>
      <c r="DL1903" s="5"/>
      <c r="DM1903" s="5"/>
      <c r="DN1903" s="5"/>
    </row>
    <row r="1904" spans="1:118" x14ac:dyDescent="0.25">
      <c r="A1904" s="4" t="str">
        <f t="shared" si="244"/>
        <v/>
      </c>
      <c r="B1904" s="3"/>
      <c r="D1904" s="1"/>
      <c r="H1904" s="5" t="str">
        <f>IF(F1904="","",IFERROR(CONCATENATE("PEUA",VLOOKUP(ESTADO,REPORTE!AV$2:AW$33,2,0),DIDTRITO_FORM,CADER_FORM,IFERROR(INDEX(BS:BS,MATCH(DAY(F1904),BR:BR,0),1),DAY(F1904)),IFERROR(INDEX(BS:BS,MATCH(MONTH(F1904),BR:BR,0),1),MONTH(F1904)),YEAR(F1904),G1904),""))</f>
        <v/>
      </c>
      <c r="L1904" s="4"/>
      <c r="M1904" s="4"/>
      <c r="Q1904" s="5"/>
      <c r="AA1904" s="4"/>
      <c r="AU1904" s="7"/>
      <c r="BM1904" s="7"/>
      <c r="BN1904" s="75" t="str">
        <f t="shared" si="245"/>
        <v/>
      </c>
      <c r="BO1904" s="75" t="str">
        <f t="shared" si="246"/>
        <v/>
      </c>
      <c r="BT1904" s="5"/>
      <c r="BW1904" s="5"/>
      <c r="BX1904" s="5"/>
      <c r="BY1904" s="5"/>
      <c r="BZ1904" s="5"/>
      <c r="CB1904" s="14"/>
      <c r="CC1904" s="25"/>
      <c r="DG1904" s="5" t="e">
        <f>IF(REPORTE!AH$2="si",IF(C1904=VALUE(REPORTE!C$22),IF(SUM(DG1905:DG$1993),CONCATENATE(INT(B1904),", "),INT(B1904)),""),IF(C1904=VALUE(REPORTE!C$21),IF(SUM(DG1905:DG$1993),CONCATENATE(INT(B1904),", "),INT(B1904)),""))</f>
        <v>#VALUE!</v>
      </c>
      <c r="DK1904" s="5"/>
      <c r="DL1904" s="5"/>
      <c r="DM1904" s="5"/>
      <c r="DN1904" s="5"/>
    </row>
    <row r="1905" spans="1:118" x14ac:dyDescent="0.25">
      <c r="A1905" s="4" t="str">
        <f t="shared" si="244"/>
        <v/>
      </c>
      <c r="B1905" s="3"/>
      <c r="D1905" s="1"/>
      <c r="H1905" s="5" t="str">
        <f>IF(F1905="","",IFERROR(CONCATENATE("PEUA",VLOOKUP(ESTADO,REPORTE!AV$2:AW$33,2,0),DIDTRITO_FORM,CADER_FORM,IFERROR(INDEX(BS:BS,MATCH(DAY(F1905),BR:BR,0),1),DAY(F1905)),IFERROR(INDEX(BS:BS,MATCH(MONTH(F1905),BR:BR,0),1),MONTH(F1905)),YEAR(F1905),G1905),""))</f>
        <v/>
      </c>
      <c r="L1905" s="4"/>
      <c r="M1905" s="4"/>
      <c r="Q1905" s="5"/>
      <c r="AA1905" s="4"/>
      <c r="AU1905" s="7"/>
      <c r="BM1905" s="7"/>
      <c r="BN1905" s="75" t="str">
        <f t="shared" si="245"/>
        <v/>
      </c>
      <c r="BO1905" s="75" t="str">
        <f t="shared" si="246"/>
        <v/>
      </c>
      <c r="BT1905" s="5"/>
      <c r="BW1905" s="5"/>
      <c r="BX1905" s="5"/>
      <c r="BY1905" s="5"/>
      <c r="BZ1905" s="5"/>
      <c r="CB1905" s="14"/>
      <c r="CC1905" s="25"/>
      <c r="DG1905" s="5" t="e">
        <f>IF(REPORTE!AH$2="si",IF(C1905=VALUE(REPORTE!C$22),IF(SUM(DG1906:DG$1993),CONCATENATE(INT(B1905),", "),INT(B1905)),""),IF(C1905=VALUE(REPORTE!C$21),IF(SUM(DG1906:DG$1993),CONCATENATE(INT(B1905),", "),INT(B1905)),""))</f>
        <v>#VALUE!</v>
      </c>
      <c r="DK1905" s="5"/>
      <c r="DL1905" s="5"/>
      <c r="DM1905" s="5"/>
      <c r="DN1905" s="5"/>
    </row>
    <row r="1906" spans="1:118" x14ac:dyDescent="0.25">
      <c r="A1906" s="4" t="str">
        <f t="shared" si="244"/>
        <v/>
      </c>
      <c r="B1906" s="3"/>
      <c r="D1906" s="1"/>
      <c r="H1906" s="5" t="str">
        <f>IF(F1906="","",IFERROR(CONCATENATE("PEUA",VLOOKUP(ESTADO,REPORTE!AV$2:AW$33,2,0),DIDTRITO_FORM,CADER_FORM,IFERROR(INDEX(BS:BS,MATCH(DAY(F1906),BR:BR,0),1),DAY(F1906)),IFERROR(INDEX(BS:BS,MATCH(MONTH(F1906),BR:BR,0),1),MONTH(F1906)),YEAR(F1906),G1906),""))</f>
        <v/>
      </c>
      <c r="L1906" s="4"/>
      <c r="M1906" s="4"/>
      <c r="Q1906" s="5"/>
      <c r="AA1906" s="4"/>
      <c r="AU1906" s="7"/>
      <c r="BM1906" s="7"/>
      <c r="BN1906" s="75" t="str">
        <f t="shared" si="245"/>
        <v/>
      </c>
      <c r="BO1906" s="75" t="str">
        <f t="shared" si="246"/>
        <v/>
      </c>
      <c r="BT1906" s="5"/>
      <c r="BW1906" s="5"/>
      <c r="BX1906" s="5"/>
      <c r="BY1906" s="5"/>
      <c r="BZ1906" s="5"/>
      <c r="CB1906" s="14"/>
      <c r="CC1906" s="25"/>
      <c r="DG1906" s="5" t="e">
        <f>IF(REPORTE!AH$2="si",IF(C1906=VALUE(REPORTE!C$22),IF(SUM(DG1907:DG$1993),CONCATENATE(INT(B1906),", "),INT(B1906)),""),IF(C1906=VALUE(REPORTE!C$21),IF(SUM(DG1907:DG$1993),CONCATENATE(INT(B1906),", "),INT(B1906)),""))</f>
        <v>#VALUE!</v>
      </c>
      <c r="DK1906" s="5"/>
      <c r="DL1906" s="5"/>
      <c r="DM1906" s="5"/>
      <c r="DN1906" s="5"/>
    </row>
    <row r="1907" spans="1:118" x14ac:dyDescent="0.25">
      <c r="A1907" s="4" t="str">
        <f t="shared" si="244"/>
        <v/>
      </c>
      <c r="B1907" s="3"/>
      <c r="D1907" s="1"/>
      <c r="H1907" s="5" t="str">
        <f>IF(F1907="","",IFERROR(CONCATENATE("PEUA",VLOOKUP(ESTADO,REPORTE!AV$2:AW$33,2,0),DIDTRITO_FORM,CADER_FORM,IFERROR(INDEX(BS:BS,MATCH(DAY(F1907),BR:BR,0),1),DAY(F1907)),IFERROR(INDEX(BS:BS,MATCH(MONTH(F1907),BR:BR,0),1),MONTH(F1907)),YEAR(F1907),G1907),""))</f>
        <v/>
      </c>
      <c r="L1907" s="4"/>
      <c r="M1907" s="4"/>
      <c r="Q1907" s="5"/>
      <c r="AA1907" s="4"/>
      <c r="AU1907" s="7"/>
      <c r="BM1907" s="7"/>
      <c r="BN1907" s="75" t="str">
        <f t="shared" si="245"/>
        <v/>
      </c>
      <c r="BO1907" s="75" t="str">
        <f t="shared" si="246"/>
        <v/>
      </c>
      <c r="BT1907" s="5"/>
      <c r="BW1907" s="5"/>
      <c r="BX1907" s="5"/>
      <c r="BY1907" s="5"/>
      <c r="BZ1907" s="5"/>
      <c r="CB1907" s="14"/>
      <c r="CC1907" s="25"/>
      <c r="DG1907" s="5" t="e">
        <f>IF(REPORTE!AH$2="si",IF(C1907=VALUE(REPORTE!C$22),IF(SUM(DG1908:DG$1993),CONCATENATE(INT(B1907),", "),INT(B1907)),""),IF(C1907=VALUE(REPORTE!C$21),IF(SUM(DG1908:DG$1993),CONCATENATE(INT(B1907),", "),INT(B1907)),""))</f>
        <v>#VALUE!</v>
      </c>
      <c r="DK1907" s="5"/>
      <c r="DL1907" s="5"/>
      <c r="DM1907" s="5"/>
      <c r="DN1907" s="5"/>
    </row>
    <row r="1908" spans="1:118" x14ac:dyDescent="0.25">
      <c r="A1908" s="4" t="str">
        <f t="shared" si="244"/>
        <v/>
      </c>
      <c r="B1908" s="3"/>
      <c r="D1908" s="1"/>
      <c r="H1908" s="5" t="str">
        <f>IF(F1908="","",IFERROR(CONCATENATE("PEUA",VLOOKUP(ESTADO,REPORTE!AV$2:AW$33,2,0),DIDTRITO_FORM,CADER_FORM,IFERROR(INDEX(BS:BS,MATCH(DAY(F1908),BR:BR,0),1),DAY(F1908)),IFERROR(INDEX(BS:BS,MATCH(MONTH(F1908),BR:BR,0),1),MONTH(F1908)),YEAR(F1908),G1908),""))</f>
        <v/>
      </c>
      <c r="L1908" s="4"/>
      <c r="M1908" s="4"/>
      <c r="Q1908" s="5"/>
      <c r="AA1908" s="4"/>
      <c r="AU1908" s="7"/>
      <c r="BM1908" s="7"/>
      <c r="BN1908" s="75" t="str">
        <f t="shared" si="245"/>
        <v/>
      </c>
      <c r="BO1908" s="75" t="str">
        <f t="shared" si="246"/>
        <v/>
      </c>
      <c r="BT1908" s="5"/>
      <c r="BW1908" s="5"/>
      <c r="BX1908" s="5"/>
      <c r="BY1908" s="5"/>
      <c r="BZ1908" s="5"/>
      <c r="CB1908" s="14"/>
      <c r="CC1908" s="25"/>
      <c r="DG1908" s="5" t="e">
        <f>IF(REPORTE!AH$2="si",IF(C1908=VALUE(REPORTE!C$22),IF(SUM(DG1909:DG$1993),CONCATENATE(INT(B1908),", "),INT(B1908)),""),IF(C1908=VALUE(REPORTE!C$21),IF(SUM(DG1909:DG$1993),CONCATENATE(INT(B1908),", "),INT(B1908)),""))</f>
        <v>#VALUE!</v>
      </c>
      <c r="DK1908" s="5"/>
      <c r="DL1908" s="5"/>
      <c r="DM1908" s="5"/>
      <c r="DN1908" s="5"/>
    </row>
    <row r="1909" spans="1:118" x14ac:dyDescent="0.25">
      <c r="A1909" s="4" t="str">
        <f t="shared" si="244"/>
        <v/>
      </c>
      <c r="B1909" s="3"/>
      <c r="D1909" s="1"/>
      <c r="H1909" s="5" t="str">
        <f>IF(F1909="","",IFERROR(CONCATENATE("PEUA",VLOOKUP(ESTADO,REPORTE!AV$2:AW$33,2,0),DIDTRITO_FORM,CADER_FORM,IFERROR(INDEX(BS:BS,MATCH(DAY(F1909),BR:BR,0),1),DAY(F1909)),IFERROR(INDEX(BS:BS,MATCH(MONTH(F1909),BR:BR,0),1),MONTH(F1909)),YEAR(F1909),G1909),""))</f>
        <v/>
      </c>
      <c r="L1909" s="4"/>
      <c r="M1909" s="4"/>
      <c r="Q1909" s="5"/>
      <c r="AA1909" s="4"/>
      <c r="AU1909" s="7"/>
      <c r="BM1909" s="7"/>
      <c r="BN1909" s="75" t="str">
        <f t="shared" si="245"/>
        <v/>
      </c>
      <c r="BO1909" s="75" t="str">
        <f t="shared" si="246"/>
        <v/>
      </c>
      <c r="BT1909" s="5"/>
      <c r="BW1909" s="5"/>
      <c r="BX1909" s="5"/>
      <c r="BY1909" s="5"/>
      <c r="BZ1909" s="5"/>
      <c r="CB1909" s="14"/>
      <c r="CC1909" s="25"/>
      <c r="DG1909" s="5" t="e">
        <f>IF(REPORTE!AH$2="si",IF(C1909=VALUE(REPORTE!C$22),IF(SUM(DG1910:DG$1993),CONCATENATE(INT(B1909),", "),INT(B1909)),""),IF(C1909=VALUE(REPORTE!C$21),IF(SUM(DG1910:DG$1993),CONCATENATE(INT(B1909),", "),INT(B1909)),""))</f>
        <v>#VALUE!</v>
      </c>
      <c r="DK1909" s="5"/>
      <c r="DL1909" s="5"/>
      <c r="DM1909" s="5"/>
      <c r="DN1909" s="5"/>
    </row>
    <row r="1910" spans="1:118" x14ac:dyDescent="0.25">
      <c r="A1910" s="4" t="str">
        <f t="shared" si="244"/>
        <v/>
      </c>
      <c r="B1910" s="3"/>
      <c r="D1910" s="1"/>
      <c r="H1910" s="5" t="str">
        <f>IF(F1910="","",IFERROR(CONCATENATE("PEUA",VLOOKUP(ESTADO,REPORTE!AV$2:AW$33,2,0),DIDTRITO_FORM,CADER_FORM,IFERROR(INDEX(BS:BS,MATCH(DAY(F1910),BR:BR,0),1),DAY(F1910)),IFERROR(INDEX(BS:BS,MATCH(MONTH(F1910),BR:BR,0),1),MONTH(F1910)),YEAR(F1910),G1910),""))</f>
        <v/>
      </c>
      <c r="L1910" s="4"/>
      <c r="M1910" s="4"/>
      <c r="Q1910" s="5"/>
      <c r="AA1910" s="4"/>
      <c r="AU1910" s="7"/>
      <c r="BM1910" s="7"/>
      <c r="BN1910" s="75" t="str">
        <f t="shared" si="245"/>
        <v/>
      </c>
      <c r="BO1910" s="75" t="str">
        <f t="shared" si="246"/>
        <v/>
      </c>
      <c r="BT1910" s="5"/>
      <c r="BW1910" s="5"/>
      <c r="BX1910" s="5"/>
      <c r="BY1910" s="5"/>
      <c r="BZ1910" s="5"/>
      <c r="CB1910" s="14"/>
      <c r="CC1910" s="25"/>
      <c r="DG1910" s="5" t="e">
        <f>IF(REPORTE!AH$2="si",IF(C1910=VALUE(REPORTE!C$22),IF(SUM(DG1911:DG$1993),CONCATENATE(INT(B1910),", "),INT(B1910)),""),IF(C1910=VALUE(REPORTE!C$21),IF(SUM(DG1911:DG$1993),CONCATENATE(INT(B1910),", "),INT(B1910)),""))</f>
        <v>#VALUE!</v>
      </c>
      <c r="DK1910" s="5"/>
      <c r="DL1910" s="5"/>
      <c r="DM1910" s="5"/>
      <c r="DN1910" s="5"/>
    </row>
    <row r="1911" spans="1:118" x14ac:dyDescent="0.25">
      <c r="A1911" s="4" t="str">
        <f t="shared" si="244"/>
        <v/>
      </c>
      <c r="B1911" s="3"/>
      <c r="D1911" s="1"/>
      <c r="H1911" s="5" t="str">
        <f>IF(F1911="","",IFERROR(CONCATENATE("PEUA",VLOOKUP(ESTADO,REPORTE!AV$2:AW$33,2,0),DIDTRITO_FORM,CADER_FORM,IFERROR(INDEX(BS:BS,MATCH(DAY(F1911),BR:BR,0),1),DAY(F1911)),IFERROR(INDEX(BS:BS,MATCH(MONTH(F1911),BR:BR,0),1),MONTH(F1911)),YEAR(F1911),G1911),""))</f>
        <v/>
      </c>
      <c r="L1911" s="4"/>
      <c r="M1911" s="4"/>
      <c r="Q1911" s="5"/>
      <c r="AA1911" s="4"/>
      <c r="AU1911" s="7"/>
      <c r="BM1911" s="7"/>
      <c r="BN1911" s="75" t="str">
        <f t="shared" si="245"/>
        <v/>
      </c>
      <c r="BO1911" s="75" t="str">
        <f t="shared" si="246"/>
        <v/>
      </c>
      <c r="BT1911" s="5"/>
      <c r="BW1911" s="5"/>
      <c r="BX1911" s="5"/>
      <c r="BY1911" s="5"/>
      <c r="BZ1911" s="5"/>
      <c r="CB1911" s="14"/>
      <c r="CC1911" s="25"/>
      <c r="DG1911" s="5" t="e">
        <f>IF(REPORTE!AH$2="si",IF(C1911=VALUE(REPORTE!C$22),IF(SUM(DG1912:DG$1993),CONCATENATE(INT(B1911),", "),INT(B1911)),""),IF(C1911=VALUE(REPORTE!C$21),IF(SUM(DG1912:DG$1993),CONCATENATE(INT(B1911),", "),INT(B1911)),""))</f>
        <v>#VALUE!</v>
      </c>
      <c r="DK1911" s="5"/>
      <c r="DL1911" s="5"/>
      <c r="DM1911" s="5"/>
      <c r="DN1911" s="5"/>
    </row>
    <row r="1912" spans="1:118" x14ac:dyDescent="0.25">
      <c r="A1912" s="4" t="str">
        <f t="shared" si="244"/>
        <v/>
      </c>
      <c r="B1912" s="3"/>
      <c r="D1912" s="1"/>
      <c r="H1912" s="5" t="str">
        <f>IF(F1912="","",IFERROR(CONCATENATE("PEUA",VLOOKUP(ESTADO,REPORTE!AV$2:AW$33,2,0),DIDTRITO_FORM,CADER_FORM,IFERROR(INDEX(BS:BS,MATCH(DAY(F1912),BR:BR,0),1),DAY(F1912)),IFERROR(INDEX(BS:BS,MATCH(MONTH(F1912),BR:BR,0),1),MONTH(F1912)),YEAR(F1912),G1912),""))</f>
        <v/>
      </c>
      <c r="L1912" s="4"/>
      <c r="M1912" s="4"/>
      <c r="Q1912" s="5"/>
      <c r="AA1912" s="4"/>
      <c r="AU1912" s="7"/>
      <c r="BM1912" s="7"/>
      <c r="BN1912" s="75" t="str">
        <f t="shared" si="245"/>
        <v/>
      </c>
      <c r="BO1912" s="75" t="str">
        <f t="shared" si="246"/>
        <v/>
      </c>
      <c r="BT1912" s="5"/>
      <c r="BW1912" s="5"/>
      <c r="BX1912" s="5"/>
      <c r="BY1912" s="5"/>
      <c r="BZ1912" s="5"/>
      <c r="CB1912" s="14"/>
      <c r="CC1912" s="25"/>
      <c r="DG1912" s="5" t="e">
        <f>IF(REPORTE!AH$2="si",IF(C1912=VALUE(REPORTE!C$22),IF(SUM(DG1913:DG$1993),CONCATENATE(INT(B1912),", "),INT(B1912)),""),IF(C1912=VALUE(REPORTE!C$21),IF(SUM(DG1913:DG$1993),CONCATENATE(INT(B1912),", "),INT(B1912)),""))</f>
        <v>#VALUE!</v>
      </c>
      <c r="DK1912" s="5"/>
      <c r="DL1912" s="5"/>
      <c r="DM1912" s="5"/>
      <c r="DN1912" s="5"/>
    </row>
    <row r="1913" spans="1:118" x14ac:dyDescent="0.25">
      <c r="A1913" s="4" t="str">
        <f t="shared" si="244"/>
        <v/>
      </c>
      <c r="B1913" s="3"/>
      <c r="D1913" s="1"/>
      <c r="H1913" s="5" t="str">
        <f>IF(F1913="","",IFERROR(CONCATENATE("PEUA",VLOOKUP(ESTADO,REPORTE!AV$2:AW$33,2,0),DIDTRITO_FORM,CADER_FORM,IFERROR(INDEX(BS:BS,MATCH(DAY(F1913),BR:BR,0),1),DAY(F1913)),IFERROR(INDEX(BS:BS,MATCH(MONTH(F1913),BR:BR,0),1),MONTH(F1913)),YEAR(F1913),G1913),""))</f>
        <v/>
      </c>
      <c r="L1913" s="4"/>
      <c r="M1913" s="4"/>
      <c r="Q1913" s="5"/>
      <c r="AA1913" s="4"/>
      <c r="AU1913" s="7"/>
      <c r="BM1913" s="7"/>
      <c r="BN1913" s="75" t="str">
        <f t="shared" si="245"/>
        <v/>
      </c>
      <c r="BO1913" s="75" t="str">
        <f t="shared" si="246"/>
        <v/>
      </c>
      <c r="BT1913" s="5"/>
      <c r="BW1913" s="5"/>
      <c r="BX1913" s="5"/>
      <c r="BY1913" s="5"/>
      <c r="BZ1913" s="5"/>
      <c r="CB1913" s="14"/>
      <c r="CC1913" s="25"/>
      <c r="DG1913" s="5" t="e">
        <f>IF(REPORTE!AH$2="si",IF(C1913=VALUE(REPORTE!C$22),IF(SUM(DG1914:DG$1993),CONCATENATE(INT(B1913),", "),INT(B1913)),""),IF(C1913=VALUE(REPORTE!C$21),IF(SUM(DG1914:DG$1993),CONCATENATE(INT(B1913),", "),INT(B1913)),""))</f>
        <v>#VALUE!</v>
      </c>
      <c r="DK1913" s="5"/>
      <c r="DL1913" s="5"/>
      <c r="DM1913" s="5"/>
      <c r="DN1913" s="5"/>
    </row>
    <row r="1914" spans="1:118" x14ac:dyDescent="0.25">
      <c r="A1914" s="4" t="str">
        <f t="shared" si="244"/>
        <v/>
      </c>
      <c r="B1914" s="3"/>
      <c r="D1914" s="1"/>
      <c r="H1914" s="5" t="str">
        <f>IF(F1914="","",IFERROR(CONCATENATE("PEUA",VLOOKUP(ESTADO,REPORTE!AV$2:AW$33,2,0),DIDTRITO_FORM,CADER_FORM,IFERROR(INDEX(BS:BS,MATCH(DAY(F1914),BR:BR,0),1),DAY(F1914)),IFERROR(INDEX(BS:BS,MATCH(MONTH(F1914),BR:BR,0),1),MONTH(F1914)),YEAR(F1914),G1914),""))</f>
        <v/>
      </c>
      <c r="L1914" s="4"/>
      <c r="M1914" s="4"/>
      <c r="Q1914" s="5"/>
      <c r="AA1914" s="4"/>
      <c r="AU1914" s="7"/>
      <c r="BM1914" s="7"/>
      <c r="BN1914" s="75" t="str">
        <f t="shared" si="245"/>
        <v/>
      </c>
      <c r="BO1914" s="75" t="str">
        <f t="shared" si="246"/>
        <v/>
      </c>
      <c r="BT1914" s="5"/>
      <c r="BW1914" s="5"/>
      <c r="BX1914" s="5"/>
      <c r="BY1914" s="5"/>
      <c r="BZ1914" s="5"/>
      <c r="CB1914" s="14"/>
      <c r="CC1914" s="25"/>
      <c r="DG1914" s="5" t="e">
        <f>IF(REPORTE!AH$2="si",IF(C1914=VALUE(REPORTE!C$22),IF(SUM(DG1915:DG$1993),CONCATENATE(INT(B1914),", "),INT(B1914)),""),IF(C1914=VALUE(REPORTE!C$21),IF(SUM(DG1915:DG$1993),CONCATENATE(INT(B1914),", "),INT(B1914)),""))</f>
        <v>#VALUE!</v>
      </c>
      <c r="DK1914" s="5"/>
      <c r="DL1914" s="5"/>
      <c r="DM1914" s="5"/>
      <c r="DN1914" s="5"/>
    </row>
    <row r="1915" spans="1:118" x14ac:dyDescent="0.25">
      <c r="A1915" s="4" t="str">
        <f t="shared" si="244"/>
        <v/>
      </c>
      <c r="B1915" s="3"/>
      <c r="D1915" s="1"/>
      <c r="H1915" s="5" t="str">
        <f>IF(F1915="","",IFERROR(CONCATENATE("PEUA",VLOOKUP(ESTADO,REPORTE!AV$2:AW$33,2,0),DIDTRITO_FORM,CADER_FORM,IFERROR(INDEX(BS:BS,MATCH(DAY(F1915),BR:BR,0),1),DAY(F1915)),IFERROR(INDEX(BS:BS,MATCH(MONTH(F1915),BR:BR,0),1),MONTH(F1915)),YEAR(F1915),G1915),""))</f>
        <v/>
      </c>
      <c r="L1915" s="4"/>
      <c r="M1915" s="4"/>
      <c r="Q1915" s="5"/>
      <c r="AA1915" s="4"/>
      <c r="AU1915" s="7"/>
      <c r="BM1915" s="7"/>
      <c r="BN1915" s="75" t="str">
        <f t="shared" si="245"/>
        <v/>
      </c>
      <c r="BO1915" s="75" t="str">
        <f t="shared" si="246"/>
        <v/>
      </c>
      <c r="BT1915" s="5"/>
      <c r="BW1915" s="5"/>
      <c r="BX1915" s="5"/>
      <c r="BY1915" s="5"/>
      <c r="BZ1915" s="5"/>
      <c r="CB1915" s="14"/>
      <c r="CC1915" s="25"/>
      <c r="DG1915" s="5" t="e">
        <f>IF(REPORTE!AH$2="si",IF(C1915=VALUE(REPORTE!C$22),IF(SUM(DG1916:DG$1993),CONCATENATE(INT(B1915),", "),INT(B1915)),""),IF(C1915=VALUE(REPORTE!C$21),IF(SUM(DG1916:DG$1993),CONCATENATE(INT(B1915),", "),INT(B1915)),""))</f>
        <v>#VALUE!</v>
      </c>
      <c r="DK1915" s="5"/>
      <c r="DL1915" s="5"/>
      <c r="DM1915" s="5"/>
      <c r="DN1915" s="5"/>
    </row>
    <row r="1916" spans="1:118" x14ac:dyDescent="0.25">
      <c r="A1916" s="4" t="str">
        <f t="shared" si="244"/>
        <v/>
      </c>
      <c r="B1916" s="3"/>
      <c r="D1916" s="1"/>
      <c r="H1916" s="5" t="str">
        <f>IF(F1916="","",IFERROR(CONCATENATE("PEUA",VLOOKUP(ESTADO,REPORTE!AV$2:AW$33,2,0),DIDTRITO_FORM,CADER_FORM,IFERROR(INDEX(BS:BS,MATCH(DAY(F1916),BR:BR,0),1),DAY(F1916)),IFERROR(INDEX(BS:BS,MATCH(MONTH(F1916),BR:BR,0),1),MONTH(F1916)),YEAR(F1916),G1916),""))</f>
        <v/>
      </c>
      <c r="L1916" s="4"/>
      <c r="M1916" s="4"/>
      <c r="Q1916" s="5"/>
      <c r="AA1916" s="4"/>
      <c r="AU1916" s="7"/>
      <c r="BM1916" s="7"/>
      <c r="BN1916" s="75" t="str">
        <f t="shared" si="245"/>
        <v/>
      </c>
      <c r="BO1916" s="75" t="str">
        <f t="shared" si="246"/>
        <v/>
      </c>
      <c r="BT1916" s="5"/>
      <c r="BW1916" s="5"/>
      <c r="BX1916" s="5"/>
      <c r="BY1916" s="5"/>
      <c r="BZ1916" s="5"/>
      <c r="CB1916" s="14"/>
      <c r="CC1916" s="25"/>
      <c r="DG1916" s="5" t="e">
        <f>IF(REPORTE!AH$2="si",IF(C1916=VALUE(REPORTE!C$22),IF(SUM(DG1917:DG$1993),CONCATENATE(INT(B1916),", "),INT(B1916)),""),IF(C1916=VALUE(REPORTE!C$21),IF(SUM(DG1917:DG$1993),CONCATENATE(INT(B1916),", "),INT(B1916)),""))</f>
        <v>#VALUE!</v>
      </c>
      <c r="DK1916" s="5"/>
      <c r="DL1916" s="5"/>
      <c r="DM1916" s="5"/>
      <c r="DN1916" s="5"/>
    </row>
    <row r="1917" spans="1:118" x14ac:dyDescent="0.25">
      <c r="A1917" s="4" t="str">
        <f t="shared" si="244"/>
        <v/>
      </c>
      <c r="B1917" s="3"/>
      <c r="D1917" s="1"/>
      <c r="H1917" s="5" t="str">
        <f>IF(F1917="","",IFERROR(CONCATENATE("PEUA",VLOOKUP(ESTADO,REPORTE!AV$2:AW$33,2,0),DIDTRITO_FORM,CADER_FORM,IFERROR(INDEX(BS:BS,MATCH(DAY(F1917),BR:BR,0),1),DAY(F1917)),IFERROR(INDEX(BS:BS,MATCH(MONTH(F1917),BR:BR,0),1),MONTH(F1917)),YEAR(F1917),G1917),""))</f>
        <v/>
      </c>
      <c r="L1917" s="4"/>
      <c r="M1917" s="4"/>
      <c r="Q1917" s="5"/>
      <c r="AA1917" s="4"/>
      <c r="AU1917" s="7"/>
      <c r="BM1917" s="7"/>
      <c r="BN1917" s="75" t="str">
        <f t="shared" si="245"/>
        <v/>
      </c>
      <c r="BO1917" s="75" t="str">
        <f t="shared" si="246"/>
        <v/>
      </c>
      <c r="BT1917" s="5"/>
      <c r="BW1917" s="5"/>
      <c r="BX1917" s="5"/>
      <c r="BY1917" s="5"/>
      <c r="BZ1917" s="5"/>
      <c r="CB1917" s="14"/>
      <c r="CC1917" s="25"/>
      <c r="DG1917" s="5" t="e">
        <f>IF(REPORTE!AH$2="si",IF(C1917=VALUE(REPORTE!C$22),IF(SUM(DG1918:DG$1993),CONCATENATE(INT(B1917),", "),INT(B1917)),""),IF(C1917=VALUE(REPORTE!C$21),IF(SUM(DG1918:DG$1993),CONCATENATE(INT(B1917),", "),INT(B1917)),""))</f>
        <v>#VALUE!</v>
      </c>
      <c r="DK1917" s="5"/>
      <c r="DL1917" s="5"/>
      <c r="DM1917" s="5"/>
      <c r="DN1917" s="5"/>
    </row>
    <row r="1918" spans="1:118" x14ac:dyDescent="0.25">
      <c r="A1918" s="4" t="str">
        <f t="shared" si="244"/>
        <v/>
      </c>
      <c r="B1918" s="3"/>
      <c r="D1918" s="1"/>
      <c r="H1918" s="5" t="str">
        <f>IF(F1918="","",IFERROR(CONCATENATE("PEUA",VLOOKUP(ESTADO,REPORTE!AV$2:AW$33,2,0),DIDTRITO_FORM,CADER_FORM,IFERROR(INDEX(BS:BS,MATCH(DAY(F1918),BR:BR,0),1),DAY(F1918)),IFERROR(INDEX(BS:BS,MATCH(MONTH(F1918),BR:BR,0),1),MONTH(F1918)),YEAR(F1918),G1918),""))</f>
        <v/>
      </c>
      <c r="L1918" s="4"/>
      <c r="M1918" s="4"/>
      <c r="Q1918" s="5"/>
      <c r="AA1918" s="4"/>
      <c r="AU1918" s="7"/>
      <c r="BM1918" s="7"/>
      <c r="BN1918" s="75" t="str">
        <f t="shared" si="245"/>
        <v/>
      </c>
      <c r="BO1918" s="75" t="str">
        <f t="shared" si="246"/>
        <v/>
      </c>
      <c r="BT1918" s="5"/>
      <c r="BW1918" s="5"/>
      <c r="BX1918" s="5"/>
      <c r="BY1918" s="5"/>
      <c r="BZ1918" s="5"/>
      <c r="CB1918" s="14"/>
      <c r="CC1918" s="25"/>
      <c r="DG1918" s="5" t="e">
        <f>IF(REPORTE!AH$2="si",IF(C1918=VALUE(REPORTE!C$22),IF(SUM(DG1919:DG$1993),CONCATENATE(INT(B1918),", "),INT(B1918)),""),IF(C1918=VALUE(REPORTE!C$21),IF(SUM(DG1919:DG$1993),CONCATENATE(INT(B1918),", "),INT(B1918)),""))</f>
        <v>#VALUE!</v>
      </c>
      <c r="DK1918" s="5"/>
      <c r="DL1918" s="5"/>
      <c r="DM1918" s="5"/>
      <c r="DN1918" s="5"/>
    </row>
    <row r="1919" spans="1:118" x14ac:dyDescent="0.25">
      <c r="A1919" s="4" t="str">
        <f t="shared" si="244"/>
        <v/>
      </c>
      <c r="B1919" s="3"/>
      <c r="D1919" s="1"/>
      <c r="H1919" s="5" t="str">
        <f>IF(F1919="","",IFERROR(CONCATENATE("PEUA",VLOOKUP(ESTADO,REPORTE!AV$2:AW$33,2,0),DIDTRITO_FORM,CADER_FORM,IFERROR(INDEX(BS:BS,MATCH(DAY(F1919),BR:BR,0),1),DAY(F1919)),IFERROR(INDEX(BS:BS,MATCH(MONTH(F1919),BR:BR,0),1),MONTH(F1919)),YEAR(F1919),G1919),""))</f>
        <v/>
      </c>
      <c r="L1919" s="4"/>
      <c r="M1919" s="4"/>
      <c r="Q1919" s="5"/>
      <c r="AA1919" s="4"/>
      <c r="AU1919" s="7"/>
      <c r="BM1919" s="7"/>
      <c r="BN1919" s="75" t="str">
        <f t="shared" si="245"/>
        <v/>
      </c>
      <c r="BO1919" s="75" t="str">
        <f t="shared" si="246"/>
        <v/>
      </c>
      <c r="BT1919" s="5"/>
      <c r="BW1919" s="5"/>
      <c r="BX1919" s="5"/>
      <c r="BY1919" s="5"/>
      <c r="BZ1919" s="5"/>
      <c r="CB1919" s="14"/>
      <c r="CC1919" s="25"/>
      <c r="DG1919" s="5" t="e">
        <f>IF(REPORTE!AH$2="si",IF(C1919=VALUE(REPORTE!C$22),IF(SUM(DG1920:DG$1993),CONCATENATE(INT(B1919),", "),INT(B1919)),""),IF(C1919=VALUE(REPORTE!C$21),IF(SUM(DG1920:DG$1993),CONCATENATE(INT(B1919),", "),INT(B1919)),""))</f>
        <v>#VALUE!</v>
      </c>
      <c r="DK1919" s="5"/>
      <c r="DL1919" s="5"/>
      <c r="DM1919" s="5"/>
      <c r="DN1919" s="5"/>
    </row>
    <row r="1920" spans="1:118" x14ac:dyDescent="0.25">
      <c r="A1920" s="4" t="str">
        <f t="shared" si="244"/>
        <v/>
      </c>
      <c r="B1920" s="3"/>
      <c r="D1920" s="1"/>
      <c r="H1920" s="5" t="str">
        <f>IF(F1920="","",IFERROR(CONCATENATE("PEUA",VLOOKUP(ESTADO,REPORTE!AV$2:AW$33,2,0),DIDTRITO_FORM,CADER_FORM,IFERROR(INDEX(BS:BS,MATCH(DAY(F1920),BR:BR,0),1),DAY(F1920)),IFERROR(INDEX(BS:BS,MATCH(MONTH(F1920),BR:BR,0),1),MONTH(F1920)),YEAR(F1920),G1920),""))</f>
        <v/>
      </c>
      <c r="L1920" s="4"/>
      <c r="M1920" s="4"/>
      <c r="Q1920" s="5"/>
      <c r="AA1920" s="4"/>
      <c r="AU1920" s="7"/>
      <c r="BM1920" s="7"/>
      <c r="BN1920" s="75" t="str">
        <f t="shared" si="245"/>
        <v/>
      </c>
      <c r="BO1920" s="75" t="str">
        <f t="shared" si="246"/>
        <v/>
      </c>
      <c r="BT1920" s="5"/>
      <c r="BW1920" s="5"/>
      <c r="BX1920" s="5"/>
      <c r="BY1920" s="5"/>
      <c r="BZ1920" s="5"/>
      <c r="CB1920" s="14"/>
      <c r="CC1920" s="25"/>
      <c r="DG1920" s="5" t="e">
        <f>IF(REPORTE!AH$2="si",IF(C1920=VALUE(REPORTE!C$22),IF(SUM(DG1921:DG$1993),CONCATENATE(INT(B1920),", "),INT(B1920)),""),IF(C1920=VALUE(REPORTE!C$21),IF(SUM(DG1921:DG$1993),CONCATENATE(INT(B1920),", "),INT(B1920)),""))</f>
        <v>#VALUE!</v>
      </c>
      <c r="DK1920" s="5"/>
      <c r="DL1920" s="5"/>
      <c r="DM1920" s="5"/>
      <c r="DN1920" s="5"/>
    </row>
    <row r="1921" spans="1:118" x14ac:dyDescent="0.25">
      <c r="A1921" s="4" t="str">
        <f t="shared" si="244"/>
        <v/>
      </c>
      <c r="B1921" s="3"/>
      <c r="D1921" s="1"/>
      <c r="H1921" s="5" t="str">
        <f>IF(F1921="","",IFERROR(CONCATENATE("PEUA",VLOOKUP(ESTADO,REPORTE!AV$2:AW$33,2,0),DIDTRITO_FORM,CADER_FORM,IFERROR(INDEX(BS:BS,MATCH(DAY(F1921),BR:BR,0),1),DAY(F1921)),IFERROR(INDEX(BS:BS,MATCH(MONTH(F1921),BR:BR,0),1),MONTH(F1921)),YEAR(F1921),G1921),""))</f>
        <v/>
      </c>
      <c r="L1921" s="4"/>
      <c r="M1921" s="4"/>
      <c r="Q1921" s="5"/>
      <c r="AA1921" s="4"/>
      <c r="AU1921" s="7"/>
      <c r="BM1921" s="7"/>
      <c r="BN1921" s="75" t="str">
        <f t="shared" si="245"/>
        <v/>
      </c>
      <c r="BO1921" s="75" t="str">
        <f t="shared" si="246"/>
        <v/>
      </c>
      <c r="BT1921" s="5"/>
      <c r="BW1921" s="5"/>
      <c r="BX1921" s="5"/>
      <c r="BY1921" s="5"/>
      <c r="BZ1921" s="5"/>
      <c r="CB1921" s="14"/>
      <c r="CC1921" s="25"/>
      <c r="DG1921" s="5" t="e">
        <f>IF(REPORTE!AH$2="si",IF(C1921=VALUE(REPORTE!C$22),IF(SUM(DG1922:DG$1993),CONCATENATE(INT(B1921),", "),INT(B1921)),""),IF(C1921=VALUE(REPORTE!C$21),IF(SUM(DG1922:DG$1993),CONCATENATE(INT(B1921),", "),INT(B1921)),""))</f>
        <v>#VALUE!</v>
      </c>
      <c r="DK1921" s="5"/>
      <c r="DL1921" s="5"/>
      <c r="DM1921" s="5"/>
      <c r="DN1921" s="5"/>
    </row>
    <row r="1922" spans="1:118" x14ac:dyDescent="0.25">
      <c r="A1922" s="4" t="str">
        <f t="shared" ref="A1922:A1985" si="247">IF(OR(BO1922="",BM1922="",BM1922="VENCIDO"),IF(B1922="","",IF(LEN(B1922)=1,"000"&amp;B1922,IF(LEN(B1922)=2,"00"&amp;B1922,IF(LEN(B1922)=3,"0"&amp;B1922,B1922)))),C1922)</f>
        <v/>
      </c>
      <c r="B1922" s="3"/>
      <c r="D1922" s="1"/>
      <c r="H1922" s="5" t="str">
        <f>IF(F1922="","",IFERROR(CONCATENATE("PEUA",VLOOKUP(ESTADO,REPORTE!AV$2:AW$33,2,0),DIDTRITO_FORM,CADER_FORM,IFERROR(INDEX(BS:BS,MATCH(DAY(F1922),BR:BR,0),1),DAY(F1922)),IFERROR(INDEX(BS:BS,MATCH(MONTH(F1922),BR:BR,0),1),MONTH(F1922)),YEAR(F1922),G1922),""))</f>
        <v/>
      </c>
      <c r="L1922" s="4"/>
      <c r="M1922" s="4"/>
      <c r="Q1922" s="5"/>
      <c r="AA1922" s="4"/>
      <c r="AU1922" s="7"/>
      <c r="BM1922" s="7"/>
      <c r="BN1922" s="75" t="str">
        <f t="shared" ref="BN1922:BN1985" si="248">IFERROR(IF(BD1922=0,"",BD1922/6000),"")</f>
        <v/>
      </c>
      <c r="BO1922" s="75" t="str">
        <f t="shared" ref="BO1922:BO1985" si="249">IFERROR(IF(VALUE(AU1922)&gt;VALUE(APERTURA_VENTANILLA),"OK",""),"")</f>
        <v/>
      </c>
      <c r="BT1922" s="5"/>
      <c r="BW1922" s="5"/>
      <c r="BX1922" s="5"/>
      <c r="BY1922" s="5"/>
      <c r="BZ1922" s="5"/>
      <c r="CB1922" s="14"/>
      <c r="CC1922" s="25"/>
      <c r="DG1922" s="5" t="e">
        <f>IF(REPORTE!AH$2="si",IF(C1922=VALUE(REPORTE!C$22),IF(SUM(DG1923:DG$1993),CONCATENATE(INT(B1922),", "),INT(B1922)),""),IF(C1922=VALUE(REPORTE!C$21),IF(SUM(DG1923:DG$1993),CONCATENATE(INT(B1922),", "),INT(B1922)),""))</f>
        <v>#VALUE!</v>
      </c>
      <c r="DK1922" s="5"/>
      <c r="DL1922" s="5"/>
      <c r="DM1922" s="5"/>
      <c r="DN1922" s="5"/>
    </row>
    <row r="1923" spans="1:118" x14ac:dyDescent="0.25">
      <c r="A1923" s="4" t="str">
        <f t="shared" si="247"/>
        <v/>
      </c>
      <c r="B1923" s="3"/>
      <c r="D1923" s="1"/>
      <c r="H1923" s="5" t="str">
        <f>IF(F1923="","",IFERROR(CONCATENATE("PEUA",VLOOKUP(ESTADO,REPORTE!AV$2:AW$33,2,0),DIDTRITO_FORM,CADER_FORM,IFERROR(INDEX(BS:BS,MATCH(DAY(F1923),BR:BR,0),1),DAY(F1923)),IFERROR(INDEX(BS:BS,MATCH(MONTH(F1923),BR:BR,0),1),MONTH(F1923)),YEAR(F1923),G1923),""))</f>
        <v/>
      </c>
      <c r="L1923" s="4"/>
      <c r="M1923" s="4"/>
      <c r="Q1923" s="5"/>
      <c r="AA1923" s="4"/>
      <c r="AU1923" s="7"/>
      <c r="BM1923" s="7"/>
      <c r="BN1923" s="75" t="str">
        <f t="shared" si="248"/>
        <v/>
      </c>
      <c r="BO1923" s="75" t="str">
        <f t="shared" si="249"/>
        <v/>
      </c>
      <c r="BT1923" s="5"/>
      <c r="BW1923" s="5"/>
      <c r="BX1923" s="5"/>
      <c r="BY1923" s="5"/>
      <c r="BZ1923" s="5"/>
      <c r="CB1923" s="14"/>
      <c r="CC1923" s="25"/>
      <c r="DG1923" s="5" t="e">
        <f>IF(REPORTE!AH$2="si",IF(C1923=VALUE(REPORTE!C$22),IF(SUM(DG1924:DG$1993),CONCATENATE(INT(B1923),", "),INT(B1923)),""),IF(C1923=VALUE(REPORTE!C$21),IF(SUM(DG1924:DG$1993),CONCATENATE(INT(B1923),", "),INT(B1923)),""))</f>
        <v>#VALUE!</v>
      </c>
      <c r="DK1923" s="5"/>
      <c r="DL1923" s="5"/>
      <c r="DM1923" s="5"/>
      <c r="DN1923" s="5"/>
    </row>
    <row r="1924" spans="1:118" x14ac:dyDescent="0.25">
      <c r="A1924" s="4" t="str">
        <f t="shared" si="247"/>
        <v/>
      </c>
      <c r="B1924" s="3"/>
      <c r="D1924" s="1"/>
      <c r="H1924" s="5" t="str">
        <f>IF(F1924="","",IFERROR(CONCATENATE("PEUA",VLOOKUP(ESTADO,REPORTE!AV$2:AW$33,2,0),DIDTRITO_FORM,CADER_FORM,IFERROR(INDEX(BS:BS,MATCH(DAY(F1924),BR:BR,0),1),DAY(F1924)),IFERROR(INDEX(BS:BS,MATCH(MONTH(F1924),BR:BR,0),1),MONTH(F1924)),YEAR(F1924),G1924),""))</f>
        <v/>
      </c>
      <c r="L1924" s="4"/>
      <c r="M1924" s="4"/>
      <c r="Q1924" s="5"/>
      <c r="AA1924" s="4"/>
      <c r="AU1924" s="7"/>
      <c r="BM1924" s="7"/>
      <c r="BN1924" s="75" t="str">
        <f t="shared" si="248"/>
        <v/>
      </c>
      <c r="BO1924" s="75" t="str">
        <f t="shared" si="249"/>
        <v/>
      </c>
      <c r="BT1924" s="5"/>
      <c r="BW1924" s="5"/>
      <c r="BX1924" s="5"/>
      <c r="BY1924" s="5"/>
      <c r="BZ1924" s="5"/>
      <c r="CB1924" s="14"/>
      <c r="CC1924" s="25"/>
      <c r="DG1924" s="5" t="e">
        <f>IF(REPORTE!AH$2="si",IF(C1924=VALUE(REPORTE!C$22),IF(SUM(DG1925:DG$1993),CONCATENATE(INT(B1924),", "),INT(B1924)),""),IF(C1924=VALUE(REPORTE!C$21),IF(SUM(DG1925:DG$1993),CONCATENATE(INT(B1924),", "),INT(B1924)),""))</f>
        <v>#VALUE!</v>
      </c>
      <c r="DK1924" s="5"/>
      <c r="DL1924" s="5"/>
      <c r="DM1924" s="5"/>
      <c r="DN1924" s="5"/>
    </row>
    <row r="1925" spans="1:118" x14ac:dyDescent="0.25">
      <c r="A1925" s="4" t="str">
        <f t="shared" si="247"/>
        <v/>
      </c>
      <c r="B1925" s="3"/>
      <c r="D1925" s="1"/>
      <c r="H1925" s="5" t="str">
        <f>IF(F1925="","",IFERROR(CONCATENATE("PEUA",VLOOKUP(ESTADO,REPORTE!AV$2:AW$33,2,0),DIDTRITO_FORM,CADER_FORM,IFERROR(INDEX(BS:BS,MATCH(DAY(F1925),BR:BR,0),1),DAY(F1925)),IFERROR(INDEX(BS:BS,MATCH(MONTH(F1925),BR:BR,0),1),MONTH(F1925)),YEAR(F1925),G1925),""))</f>
        <v/>
      </c>
      <c r="L1925" s="4"/>
      <c r="M1925" s="4"/>
      <c r="Q1925" s="5"/>
      <c r="AA1925" s="4"/>
      <c r="AU1925" s="7"/>
      <c r="BM1925" s="7"/>
      <c r="BN1925" s="75" t="str">
        <f t="shared" si="248"/>
        <v/>
      </c>
      <c r="BO1925" s="75" t="str">
        <f t="shared" si="249"/>
        <v/>
      </c>
      <c r="BT1925" s="5"/>
      <c r="BW1925" s="5"/>
      <c r="BX1925" s="5"/>
      <c r="BY1925" s="5"/>
      <c r="BZ1925" s="5"/>
      <c r="CB1925" s="14"/>
      <c r="CC1925" s="25"/>
      <c r="DG1925" s="5" t="e">
        <f>IF(REPORTE!AH$2="si",IF(C1925=VALUE(REPORTE!C$22),IF(SUM(DG1926:DG$1993),CONCATENATE(INT(B1925),", "),INT(B1925)),""),IF(C1925=VALUE(REPORTE!C$21),IF(SUM(DG1926:DG$1993),CONCATENATE(INT(B1925),", "),INT(B1925)),""))</f>
        <v>#VALUE!</v>
      </c>
      <c r="DK1925" s="5"/>
      <c r="DL1925" s="5"/>
      <c r="DM1925" s="5"/>
      <c r="DN1925" s="5"/>
    </row>
    <row r="1926" spans="1:118" x14ac:dyDescent="0.25">
      <c r="A1926" s="4" t="str">
        <f t="shared" si="247"/>
        <v/>
      </c>
      <c r="B1926" s="3"/>
      <c r="D1926" s="1"/>
      <c r="H1926" s="5" t="str">
        <f>IF(F1926="","",IFERROR(CONCATENATE("PEUA",VLOOKUP(ESTADO,REPORTE!AV$2:AW$33,2,0),DIDTRITO_FORM,CADER_FORM,IFERROR(INDEX(BS:BS,MATCH(DAY(F1926),BR:BR,0),1),DAY(F1926)),IFERROR(INDEX(BS:BS,MATCH(MONTH(F1926),BR:BR,0),1),MONTH(F1926)),YEAR(F1926),G1926),""))</f>
        <v/>
      </c>
      <c r="L1926" s="4"/>
      <c r="M1926" s="4"/>
      <c r="Q1926" s="5"/>
      <c r="AA1926" s="4"/>
      <c r="AU1926" s="7"/>
      <c r="BM1926" s="7"/>
      <c r="BN1926" s="75" t="str">
        <f t="shared" si="248"/>
        <v/>
      </c>
      <c r="BO1926" s="75" t="str">
        <f t="shared" si="249"/>
        <v/>
      </c>
      <c r="BT1926" s="5"/>
      <c r="BW1926" s="5"/>
      <c r="BX1926" s="5"/>
      <c r="BY1926" s="5"/>
      <c r="BZ1926" s="5"/>
      <c r="CB1926" s="14"/>
      <c r="CC1926" s="25"/>
      <c r="DG1926" s="5" t="e">
        <f>IF(REPORTE!AH$2="si",IF(C1926=VALUE(REPORTE!C$22),IF(SUM(DG1927:DG$1993),CONCATENATE(INT(B1926),", "),INT(B1926)),""),IF(C1926=VALUE(REPORTE!C$21),IF(SUM(DG1927:DG$1993),CONCATENATE(INT(B1926),", "),INT(B1926)),""))</f>
        <v>#VALUE!</v>
      </c>
      <c r="DK1926" s="5"/>
      <c r="DL1926" s="5"/>
      <c r="DM1926" s="5"/>
      <c r="DN1926" s="5"/>
    </row>
    <row r="1927" spans="1:118" x14ac:dyDescent="0.25">
      <c r="A1927" s="4" t="str">
        <f t="shared" si="247"/>
        <v/>
      </c>
      <c r="B1927" s="3"/>
      <c r="D1927" s="1"/>
      <c r="H1927" s="5" t="str">
        <f>IF(F1927="","",IFERROR(CONCATENATE("PEUA",VLOOKUP(ESTADO,REPORTE!AV$2:AW$33,2,0),DIDTRITO_FORM,CADER_FORM,IFERROR(INDEX(BS:BS,MATCH(DAY(F1927),BR:BR,0),1),DAY(F1927)),IFERROR(INDEX(BS:BS,MATCH(MONTH(F1927),BR:BR,0),1),MONTH(F1927)),YEAR(F1927),G1927),""))</f>
        <v/>
      </c>
      <c r="L1927" s="4"/>
      <c r="M1927" s="4"/>
      <c r="Q1927" s="5"/>
      <c r="AA1927" s="4"/>
      <c r="AU1927" s="7"/>
      <c r="BM1927" s="7"/>
      <c r="BN1927" s="75" t="str">
        <f t="shared" si="248"/>
        <v/>
      </c>
      <c r="BO1927" s="75" t="str">
        <f t="shared" si="249"/>
        <v/>
      </c>
      <c r="BT1927" s="5"/>
      <c r="BW1927" s="5"/>
      <c r="BX1927" s="5"/>
      <c r="BY1927" s="5"/>
      <c r="BZ1927" s="5"/>
      <c r="CB1927" s="14"/>
      <c r="CC1927" s="25"/>
      <c r="DG1927" s="5" t="e">
        <f>IF(REPORTE!AH$2="si",IF(C1927=VALUE(REPORTE!C$22),IF(SUM(DG1928:DG$1993),CONCATENATE(INT(B1927),", "),INT(B1927)),""),IF(C1927=VALUE(REPORTE!C$21),IF(SUM(DG1928:DG$1993),CONCATENATE(INT(B1927),", "),INT(B1927)),""))</f>
        <v>#VALUE!</v>
      </c>
      <c r="DK1927" s="5"/>
      <c r="DL1927" s="5"/>
      <c r="DM1927" s="5"/>
      <c r="DN1927" s="5"/>
    </row>
    <row r="1928" spans="1:118" x14ac:dyDescent="0.25">
      <c r="A1928" s="4" t="str">
        <f t="shared" si="247"/>
        <v/>
      </c>
      <c r="B1928" s="3"/>
      <c r="D1928" s="1"/>
      <c r="H1928" s="5" t="str">
        <f>IF(F1928="","",IFERROR(CONCATENATE("PEUA",VLOOKUP(ESTADO,REPORTE!AV$2:AW$33,2,0),DIDTRITO_FORM,CADER_FORM,IFERROR(INDEX(BS:BS,MATCH(DAY(F1928),BR:BR,0),1),DAY(F1928)),IFERROR(INDEX(BS:BS,MATCH(MONTH(F1928),BR:BR,0),1),MONTH(F1928)),YEAR(F1928),G1928),""))</f>
        <v/>
      </c>
      <c r="L1928" s="4"/>
      <c r="M1928" s="4"/>
      <c r="Q1928" s="5"/>
      <c r="AA1928" s="4"/>
      <c r="AU1928" s="7"/>
      <c r="BM1928" s="7"/>
      <c r="BN1928" s="75" t="str">
        <f t="shared" si="248"/>
        <v/>
      </c>
      <c r="BO1928" s="75" t="str">
        <f t="shared" si="249"/>
        <v/>
      </c>
      <c r="BT1928" s="5"/>
      <c r="BW1928" s="5"/>
      <c r="BX1928" s="5"/>
      <c r="BY1928" s="5"/>
      <c r="BZ1928" s="5"/>
      <c r="CB1928" s="14"/>
      <c r="CC1928" s="25"/>
      <c r="DG1928" s="5" t="e">
        <f>IF(REPORTE!AH$2="si",IF(C1928=VALUE(REPORTE!C$22),IF(SUM(DG1929:DG$1993),CONCATENATE(INT(B1928),", "),INT(B1928)),""),IF(C1928=VALUE(REPORTE!C$21),IF(SUM(DG1929:DG$1993),CONCATENATE(INT(B1928),", "),INT(B1928)),""))</f>
        <v>#VALUE!</v>
      </c>
      <c r="DK1928" s="5"/>
      <c r="DL1928" s="5"/>
      <c r="DM1928" s="5"/>
      <c r="DN1928" s="5"/>
    </row>
    <row r="1929" spans="1:118" x14ac:dyDescent="0.25">
      <c r="A1929" s="4" t="str">
        <f t="shared" si="247"/>
        <v/>
      </c>
      <c r="B1929" s="3"/>
      <c r="D1929" s="1"/>
      <c r="H1929" s="5" t="str">
        <f>IF(F1929="","",IFERROR(CONCATENATE("PEUA",VLOOKUP(ESTADO,REPORTE!AV$2:AW$33,2,0),DIDTRITO_FORM,CADER_FORM,IFERROR(INDEX(BS:BS,MATCH(DAY(F1929),BR:BR,0),1),DAY(F1929)),IFERROR(INDEX(BS:BS,MATCH(MONTH(F1929),BR:BR,0),1),MONTH(F1929)),YEAR(F1929),G1929),""))</f>
        <v/>
      </c>
      <c r="L1929" s="4"/>
      <c r="M1929" s="4"/>
      <c r="Q1929" s="5"/>
      <c r="AA1929" s="4"/>
      <c r="AU1929" s="7"/>
      <c r="BM1929" s="7"/>
      <c r="BN1929" s="75" t="str">
        <f t="shared" si="248"/>
        <v/>
      </c>
      <c r="BO1929" s="75" t="str">
        <f t="shared" si="249"/>
        <v/>
      </c>
      <c r="BT1929" s="5"/>
      <c r="BW1929" s="5"/>
      <c r="BX1929" s="5"/>
      <c r="BY1929" s="5"/>
      <c r="BZ1929" s="5"/>
      <c r="CB1929" s="14"/>
      <c r="CC1929" s="25"/>
      <c r="DG1929" s="5" t="e">
        <f>IF(REPORTE!AH$2="si",IF(C1929=VALUE(REPORTE!C$22),IF(SUM(DG1930:DG$1993),CONCATENATE(INT(B1929),", "),INT(B1929)),""),IF(C1929=VALUE(REPORTE!C$21),IF(SUM(DG1930:DG$1993),CONCATENATE(INT(B1929),", "),INT(B1929)),""))</f>
        <v>#VALUE!</v>
      </c>
      <c r="DK1929" s="5"/>
      <c r="DL1929" s="5"/>
      <c r="DM1929" s="5"/>
      <c r="DN1929" s="5"/>
    </row>
    <row r="1930" spans="1:118" x14ac:dyDescent="0.25">
      <c r="A1930" s="4" t="str">
        <f t="shared" si="247"/>
        <v/>
      </c>
      <c r="B1930" s="3"/>
      <c r="D1930" s="1"/>
      <c r="H1930" s="5" t="str">
        <f>IF(F1930="","",IFERROR(CONCATENATE("PEUA",VLOOKUP(ESTADO,REPORTE!AV$2:AW$33,2,0),DIDTRITO_FORM,CADER_FORM,IFERROR(INDEX(BS:BS,MATCH(DAY(F1930),BR:BR,0),1),DAY(F1930)),IFERROR(INDEX(BS:BS,MATCH(MONTH(F1930),BR:BR,0),1),MONTH(F1930)),YEAR(F1930),G1930),""))</f>
        <v/>
      </c>
      <c r="L1930" s="4"/>
      <c r="M1930" s="4"/>
      <c r="Q1930" s="5"/>
      <c r="AA1930" s="4"/>
      <c r="AU1930" s="7"/>
      <c r="BM1930" s="7"/>
      <c r="BN1930" s="75" t="str">
        <f t="shared" si="248"/>
        <v/>
      </c>
      <c r="BO1930" s="75" t="str">
        <f t="shared" si="249"/>
        <v/>
      </c>
      <c r="BT1930" s="5"/>
      <c r="BW1930" s="5"/>
      <c r="BX1930" s="5"/>
      <c r="BY1930" s="5"/>
      <c r="BZ1930" s="5"/>
      <c r="CB1930" s="14"/>
      <c r="CC1930" s="25"/>
      <c r="DG1930" s="5" t="e">
        <f>IF(REPORTE!AH$2="si",IF(C1930=VALUE(REPORTE!C$22),IF(SUM(DG1931:DG$1993),CONCATENATE(INT(B1930),", "),INT(B1930)),""),IF(C1930=VALUE(REPORTE!C$21),IF(SUM(DG1931:DG$1993),CONCATENATE(INT(B1930),", "),INT(B1930)),""))</f>
        <v>#VALUE!</v>
      </c>
      <c r="DK1930" s="5"/>
      <c r="DL1930" s="5"/>
      <c r="DM1930" s="5"/>
      <c r="DN1930" s="5"/>
    </row>
    <row r="1931" spans="1:118" x14ac:dyDescent="0.25">
      <c r="A1931" s="4" t="str">
        <f t="shared" si="247"/>
        <v/>
      </c>
      <c r="B1931" s="3"/>
      <c r="D1931" s="1"/>
      <c r="H1931" s="5" t="str">
        <f>IF(F1931="","",IFERROR(CONCATENATE("PEUA",VLOOKUP(ESTADO,REPORTE!AV$2:AW$33,2,0),DIDTRITO_FORM,CADER_FORM,IFERROR(INDEX(BS:BS,MATCH(DAY(F1931),BR:BR,0),1),DAY(F1931)),IFERROR(INDEX(BS:BS,MATCH(MONTH(F1931),BR:BR,0),1),MONTH(F1931)),YEAR(F1931),G1931),""))</f>
        <v/>
      </c>
      <c r="L1931" s="4"/>
      <c r="M1931" s="4"/>
      <c r="Q1931" s="5"/>
      <c r="AA1931" s="4"/>
      <c r="AU1931" s="7"/>
      <c r="BM1931" s="7"/>
      <c r="BN1931" s="75" t="str">
        <f t="shared" si="248"/>
        <v/>
      </c>
      <c r="BO1931" s="75" t="str">
        <f t="shared" si="249"/>
        <v/>
      </c>
      <c r="BT1931" s="5"/>
      <c r="BW1931" s="5"/>
      <c r="BX1931" s="5"/>
      <c r="BY1931" s="5"/>
      <c r="BZ1931" s="5"/>
      <c r="CB1931" s="14"/>
      <c r="CC1931" s="25"/>
      <c r="DG1931" s="5" t="e">
        <f>IF(REPORTE!AH$2="si",IF(C1931=VALUE(REPORTE!C$22),IF(SUM(DG1932:DG$1993),CONCATENATE(INT(B1931),", "),INT(B1931)),""),IF(C1931=VALUE(REPORTE!C$21),IF(SUM(DG1932:DG$1993),CONCATENATE(INT(B1931),", "),INT(B1931)),""))</f>
        <v>#VALUE!</v>
      </c>
      <c r="DK1931" s="5"/>
      <c r="DL1931" s="5"/>
      <c r="DM1931" s="5"/>
      <c r="DN1931" s="5"/>
    </row>
    <row r="1932" spans="1:118" x14ac:dyDescent="0.25">
      <c r="A1932" s="4" t="str">
        <f t="shared" si="247"/>
        <v/>
      </c>
      <c r="B1932" s="3"/>
      <c r="D1932" s="1"/>
      <c r="H1932" s="5" t="str">
        <f>IF(F1932="","",IFERROR(CONCATENATE("PEUA",VLOOKUP(ESTADO,REPORTE!AV$2:AW$33,2,0),DIDTRITO_FORM,CADER_FORM,IFERROR(INDEX(BS:BS,MATCH(DAY(F1932),BR:BR,0),1),DAY(F1932)),IFERROR(INDEX(BS:BS,MATCH(MONTH(F1932),BR:BR,0),1),MONTH(F1932)),YEAR(F1932),G1932),""))</f>
        <v/>
      </c>
      <c r="L1932" s="4"/>
      <c r="M1932" s="4"/>
      <c r="Q1932" s="5"/>
      <c r="AA1932" s="4"/>
      <c r="AU1932" s="7"/>
      <c r="BM1932" s="7"/>
      <c r="BN1932" s="75" t="str">
        <f t="shared" si="248"/>
        <v/>
      </c>
      <c r="BO1932" s="75" t="str">
        <f t="shared" si="249"/>
        <v/>
      </c>
      <c r="BT1932" s="5"/>
      <c r="BW1932" s="5"/>
      <c r="BX1932" s="5"/>
      <c r="BY1932" s="5"/>
      <c r="BZ1932" s="5"/>
      <c r="CB1932" s="14"/>
      <c r="CC1932" s="25"/>
      <c r="DG1932" s="5" t="e">
        <f>IF(REPORTE!AH$2="si",IF(C1932=VALUE(REPORTE!C$22),IF(SUM(DG1933:DG$1993),CONCATENATE(INT(B1932),", "),INT(B1932)),""),IF(C1932=VALUE(REPORTE!C$21),IF(SUM(DG1933:DG$1993),CONCATENATE(INT(B1932),", "),INT(B1932)),""))</f>
        <v>#VALUE!</v>
      </c>
      <c r="DK1932" s="5"/>
      <c r="DL1932" s="5"/>
      <c r="DM1932" s="5"/>
      <c r="DN1932" s="5"/>
    </row>
    <row r="1933" spans="1:118" x14ac:dyDescent="0.25">
      <c r="A1933" s="4" t="str">
        <f t="shared" si="247"/>
        <v/>
      </c>
      <c r="B1933" s="3"/>
      <c r="D1933" s="1"/>
      <c r="H1933" s="5" t="str">
        <f>IF(F1933="","",IFERROR(CONCATENATE("PEUA",VLOOKUP(ESTADO,REPORTE!AV$2:AW$33,2,0),DIDTRITO_FORM,CADER_FORM,IFERROR(INDEX(BS:BS,MATCH(DAY(F1933),BR:BR,0),1),DAY(F1933)),IFERROR(INDEX(BS:BS,MATCH(MONTH(F1933),BR:BR,0),1),MONTH(F1933)),YEAR(F1933),G1933),""))</f>
        <v/>
      </c>
      <c r="L1933" s="4"/>
      <c r="M1933" s="4"/>
      <c r="Q1933" s="5"/>
      <c r="AA1933" s="4"/>
      <c r="AU1933" s="7"/>
      <c r="BM1933" s="7"/>
      <c r="BN1933" s="75" t="str">
        <f t="shared" si="248"/>
        <v/>
      </c>
      <c r="BO1933" s="75" t="str">
        <f t="shared" si="249"/>
        <v/>
      </c>
      <c r="BT1933" s="5"/>
      <c r="BW1933" s="5"/>
      <c r="BX1933" s="5"/>
      <c r="BY1933" s="5"/>
      <c r="BZ1933" s="5"/>
      <c r="CB1933" s="14"/>
      <c r="CC1933" s="25"/>
      <c r="DG1933" s="5" t="e">
        <f>IF(REPORTE!AH$2="si",IF(C1933=VALUE(REPORTE!C$22),IF(SUM(DG1934:DG$1993),CONCATENATE(INT(B1933),", "),INT(B1933)),""),IF(C1933=VALUE(REPORTE!C$21),IF(SUM(DG1934:DG$1993),CONCATENATE(INT(B1933),", "),INT(B1933)),""))</f>
        <v>#VALUE!</v>
      </c>
      <c r="DH1933" s="5"/>
      <c r="DK1933" s="5"/>
      <c r="DL1933" s="5"/>
      <c r="DM1933" s="5"/>
      <c r="DN1933" s="5"/>
    </row>
    <row r="1934" spans="1:118" x14ac:dyDescent="0.25">
      <c r="A1934" s="4" t="str">
        <f t="shared" si="247"/>
        <v/>
      </c>
      <c r="B1934" s="3"/>
      <c r="D1934" s="1"/>
      <c r="H1934" s="5" t="str">
        <f>IF(F1934="","",IFERROR(CONCATENATE("PEUA",VLOOKUP(ESTADO,REPORTE!AV$2:AW$33,2,0),DIDTRITO_FORM,CADER_FORM,IFERROR(INDEX(BS:BS,MATCH(DAY(F1934),BR:BR,0),1),DAY(F1934)),IFERROR(INDEX(BS:BS,MATCH(MONTH(F1934),BR:BR,0),1),MONTH(F1934)),YEAR(F1934),G1934),""))</f>
        <v/>
      </c>
      <c r="L1934" s="4"/>
      <c r="M1934" s="4"/>
      <c r="Q1934" s="5"/>
      <c r="AA1934" s="4"/>
      <c r="AU1934" s="7"/>
      <c r="BM1934" s="7"/>
      <c r="BN1934" s="75" t="str">
        <f t="shared" si="248"/>
        <v/>
      </c>
      <c r="BO1934" s="75" t="str">
        <f t="shared" si="249"/>
        <v/>
      </c>
      <c r="BT1934" s="5"/>
      <c r="BW1934" s="5"/>
      <c r="BX1934" s="5"/>
      <c r="BY1934" s="5"/>
      <c r="BZ1934" s="5"/>
      <c r="CB1934" s="14"/>
      <c r="CC1934" s="25"/>
      <c r="DG1934" s="5" t="e">
        <f>IF(REPORTE!AH$2="si",IF(C1934=VALUE(REPORTE!C$22),IF(SUM(DG1935:DG$1993),CONCATENATE(INT(B1934),", "),INT(B1934)),""),IF(C1934=VALUE(REPORTE!C$21),IF(SUM(DG1935:DG$1993),CONCATENATE(INT(B1934),", "),INT(B1934)),""))</f>
        <v>#VALUE!</v>
      </c>
      <c r="DH1934" s="5" t="e">
        <f>CONCATENATE(DG1934,DG1935,DG1936,DG1937,DG1938,DG1939,DG1940,DG1941,DG1942,DG1943,DG1944,DG1945,DG1946,DG1947,DG1948,DG1949,DG1950,DG1951,DG1952,DG1953,DG1954,DG1955,DG1956,DG1957,DG1958,DG1959,DG1960,DG1961,DG1962,DG1963,DG1964,DG1965,DG1966,DG1967,DG1968,DG1969,DG1970,DG1971,DG1972,DG1973,DG1974,DG1975)</f>
        <v>#VALUE!</v>
      </c>
      <c r="DK1934" s="5"/>
      <c r="DL1934" s="5"/>
      <c r="DM1934" s="5"/>
      <c r="DN1934" s="5"/>
    </row>
    <row r="1935" spans="1:118" x14ac:dyDescent="0.25">
      <c r="A1935" s="4" t="str">
        <f t="shared" si="247"/>
        <v/>
      </c>
      <c r="B1935" s="3"/>
      <c r="D1935" s="1"/>
      <c r="H1935" s="5" t="str">
        <f>IF(F1935="","",IFERROR(CONCATENATE("PEUA",VLOOKUP(ESTADO,REPORTE!AV$2:AW$33,2,0),DIDTRITO_FORM,CADER_FORM,IFERROR(INDEX(BS:BS,MATCH(DAY(F1935),BR:BR,0),1),DAY(F1935)),IFERROR(INDEX(BS:BS,MATCH(MONTH(F1935),BR:BR,0),1),MONTH(F1935)),YEAR(F1935),G1935),""))</f>
        <v/>
      </c>
      <c r="L1935" s="4"/>
      <c r="M1935" s="4"/>
      <c r="Q1935" s="5"/>
      <c r="AA1935" s="4"/>
      <c r="AU1935" s="7"/>
      <c r="BM1935" s="7"/>
      <c r="BN1935" s="75" t="str">
        <f t="shared" si="248"/>
        <v/>
      </c>
      <c r="BO1935" s="75" t="str">
        <f t="shared" si="249"/>
        <v/>
      </c>
      <c r="BT1935" s="5"/>
      <c r="BW1935" s="5"/>
      <c r="BX1935" s="5"/>
      <c r="BY1935" s="5"/>
      <c r="BZ1935" s="5"/>
      <c r="CB1935" s="14"/>
      <c r="CC1935" s="25"/>
      <c r="DG1935" s="5" t="e">
        <f>IF(REPORTE!AH$2="si",IF(C1935=VALUE(REPORTE!C$22),IF(SUM(DG1936:DG$1993),CONCATENATE(INT(B1935),", "),INT(B1935)),""),IF(C1935=VALUE(REPORTE!C$21),IF(SUM(DG1936:DG$1993),CONCATENATE(INT(B1935),", "),INT(B1935)),""))</f>
        <v>#VALUE!</v>
      </c>
      <c r="DK1935" s="5"/>
      <c r="DL1935" s="5"/>
      <c r="DM1935" s="5"/>
      <c r="DN1935" s="5"/>
    </row>
    <row r="1936" spans="1:118" x14ac:dyDescent="0.25">
      <c r="A1936" s="4" t="str">
        <f t="shared" si="247"/>
        <v/>
      </c>
      <c r="B1936" s="3"/>
      <c r="D1936" s="1"/>
      <c r="H1936" s="5" t="str">
        <f>IF(F1936="","",IFERROR(CONCATENATE("PEUA",VLOOKUP(ESTADO,REPORTE!AV$2:AW$33,2,0),DIDTRITO_FORM,CADER_FORM,IFERROR(INDEX(BS:BS,MATCH(DAY(F1936),BR:BR,0),1),DAY(F1936)),IFERROR(INDEX(BS:BS,MATCH(MONTH(F1936),BR:BR,0),1),MONTH(F1936)),YEAR(F1936),G1936),""))</f>
        <v/>
      </c>
      <c r="L1936" s="4"/>
      <c r="M1936" s="4"/>
      <c r="Q1936" s="5"/>
      <c r="AA1936" s="4"/>
      <c r="AU1936" s="7"/>
      <c r="BM1936" s="7"/>
      <c r="BN1936" s="75" t="str">
        <f t="shared" si="248"/>
        <v/>
      </c>
      <c r="BO1936" s="75" t="str">
        <f t="shared" si="249"/>
        <v/>
      </c>
      <c r="BT1936" s="5"/>
      <c r="BW1936" s="5"/>
      <c r="BX1936" s="5"/>
      <c r="BY1936" s="5"/>
      <c r="BZ1936" s="5"/>
      <c r="CB1936" s="14"/>
      <c r="CC1936" s="25"/>
      <c r="DG1936" s="5" t="e">
        <f>IF(REPORTE!AH$2="si",IF(C1936=VALUE(REPORTE!C$22),IF(SUM(DG1937:DG$1993),CONCATENATE(INT(B1936),", "),INT(B1936)),""),IF(C1936=VALUE(REPORTE!C$21),IF(SUM(DG1937:DG$1993),CONCATENATE(INT(B1936),", "),INT(B1936)),""))</f>
        <v>#VALUE!</v>
      </c>
      <c r="DK1936" s="5"/>
      <c r="DL1936" s="5"/>
      <c r="DM1936" s="5"/>
      <c r="DN1936" s="5"/>
    </row>
    <row r="1937" spans="1:118" x14ac:dyDescent="0.25">
      <c r="A1937" s="4" t="str">
        <f t="shared" si="247"/>
        <v/>
      </c>
      <c r="B1937" s="3"/>
      <c r="D1937" s="1"/>
      <c r="H1937" s="5" t="str">
        <f>IF(F1937="","",IFERROR(CONCATENATE("PEUA",VLOOKUP(ESTADO,REPORTE!AV$2:AW$33,2,0),DIDTRITO_FORM,CADER_FORM,IFERROR(INDEX(BS:BS,MATCH(DAY(F1937),BR:BR,0),1),DAY(F1937)),IFERROR(INDEX(BS:BS,MATCH(MONTH(F1937),BR:BR,0),1),MONTH(F1937)),YEAR(F1937),G1937),""))</f>
        <v/>
      </c>
      <c r="L1937" s="4"/>
      <c r="M1937" s="4"/>
      <c r="Q1937" s="5"/>
      <c r="AA1937" s="4"/>
      <c r="AU1937" s="7"/>
      <c r="BM1937" s="7"/>
      <c r="BN1937" s="75" t="str">
        <f t="shared" si="248"/>
        <v/>
      </c>
      <c r="BO1937" s="75" t="str">
        <f t="shared" si="249"/>
        <v/>
      </c>
      <c r="BT1937" s="5"/>
      <c r="BW1937" s="5"/>
      <c r="BX1937" s="5"/>
      <c r="BY1937" s="5"/>
      <c r="BZ1937" s="5"/>
      <c r="CB1937" s="14"/>
      <c r="CC1937" s="25"/>
      <c r="DG1937" s="5" t="e">
        <f>IF(REPORTE!AH$2="si",IF(C1937=VALUE(REPORTE!C$22),IF(SUM(DG1938:DG$1993),CONCATENATE(INT(B1937),", "),INT(B1937)),""),IF(C1937=VALUE(REPORTE!C$21),IF(SUM(DG1938:DG$1993),CONCATENATE(INT(B1937),", "),INT(B1937)),""))</f>
        <v>#VALUE!</v>
      </c>
      <c r="DK1937" s="5"/>
      <c r="DL1937" s="5"/>
      <c r="DM1937" s="5"/>
      <c r="DN1937" s="5"/>
    </row>
    <row r="1938" spans="1:118" x14ac:dyDescent="0.25">
      <c r="A1938" s="4" t="str">
        <f t="shared" si="247"/>
        <v/>
      </c>
      <c r="B1938" s="3"/>
      <c r="D1938" s="1"/>
      <c r="H1938" s="5" t="str">
        <f>IF(F1938="","",IFERROR(CONCATENATE("PEUA",VLOOKUP(ESTADO,REPORTE!AV$2:AW$33,2,0),DIDTRITO_FORM,CADER_FORM,IFERROR(INDEX(BS:BS,MATCH(DAY(F1938),BR:BR,0),1),DAY(F1938)),IFERROR(INDEX(BS:BS,MATCH(MONTH(F1938),BR:BR,0),1),MONTH(F1938)),YEAR(F1938),G1938),""))</f>
        <v/>
      </c>
      <c r="L1938" s="4"/>
      <c r="M1938" s="4"/>
      <c r="Q1938" s="5"/>
      <c r="AA1938" s="4"/>
      <c r="AU1938" s="7"/>
      <c r="BM1938" s="7"/>
      <c r="BN1938" s="75" t="str">
        <f t="shared" si="248"/>
        <v/>
      </c>
      <c r="BO1938" s="75" t="str">
        <f t="shared" si="249"/>
        <v/>
      </c>
      <c r="BT1938" s="5"/>
      <c r="BW1938" s="5"/>
      <c r="BX1938" s="5"/>
      <c r="BY1938" s="5"/>
      <c r="BZ1938" s="5"/>
      <c r="CB1938" s="14"/>
      <c r="CC1938" s="25"/>
      <c r="DG1938" s="5" t="e">
        <f>IF(REPORTE!AH$2="si",IF(C1938=VALUE(REPORTE!C$22),IF(SUM(DG1939:DG$1993),CONCATENATE(INT(B1938),", "),INT(B1938)),""),IF(C1938=VALUE(REPORTE!C$21),IF(SUM(DG1939:DG$1993),CONCATENATE(INT(B1938),", "),INT(B1938)),""))</f>
        <v>#VALUE!</v>
      </c>
      <c r="DK1938" s="5"/>
      <c r="DL1938" s="5"/>
      <c r="DM1938" s="5"/>
      <c r="DN1938" s="5"/>
    </row>
    <row r="1939" spans="1:118" x14ac:dyDescent="0.25">
      <c r="A1939" s="4" t="str">
        <f t="shared" si="247"/>
        <v/>
      </c>
      <c r="B1939" s="3"/>
      <c r="D1939" s="1"/>
      <c r="H1939" s="5" t="str">
        <f>IF(F1939="","",IFERROR(CONCATENATE("PEUA",VLOOKUP(ESTADO,REPORTE!AV$2:AW$33,2,0),DIDTRITO_FORM,CADER_FORM,IFERROR(INDEX(BS:BS,MATCH(DAY(F1939),BR:BR,0),1),DAY(F1939)),IFERROR(INDEX(BS:BS,MATCH(MONTH(F1939),BR:BR,0),1),MONTH(F1939)),YEAR(F1939),G1939),""))</f>
        <v/>
      </c>
      <c r="L1939" s="4"/>
      <c r="M1939" s="4"/>
      <c r="Q1939" s="5"/>
      <c r="AA1939" s="4"/>
      <c r="AU1939" s="7"/>
      <c r="BM1939" s="7"/>
      <c r="BN1939" s="75" t="str">
        <f t="shared" si="248"/>
        <v/>
      </c>
      <c r="BO1939" s="75" t="str">
        <f t="shared" si="249"/>
        <v/>
      </c>
      <c r="BT1939" s="5"/>
      <c r="BW1939" s="5"/>
      <c r="BX1939" s="5"/>
      <c r="BY1939" s="5"/>
      <c r="BZ1939" s="5"/>
      <c r="CB1939" s="14"/>
      <c r="CC1939" s="25"/>
      <c r="DG1939" s="5" t="e">
        <f>IF(REPORTE!AH$2="si",IF(C1939=VALUE(REPORTE!C$22),IF(SUM(DG1940:DG$1993),CONCATENATE(INT(B1939),", "),INT(B1939)),""),IF(C1939=VALUE(REPORTE!C$21),IF(SUM(DG1940:DG$1993),CONCATENATE(INT(B1939),", "),INT(B1939)),""))</f>
        <v>#VALUE!</v>
      </c>
      <c r="DK1939" s="5"/>
      <c r="DL1939" s="5"/>
      <c r="DM1939" s="5"/>
      <c r="DN1939" s="5"/>
    </row>
    <row r="1940" spans="1:118" x14ac:dyDescent="0.25">
      <c r="A1940" s="4" t="str">
        <f t="shared" si="247"/>
        <v/>
      </c>
      <c r="B1940" s="3"/>
      <c r="D1940" s="1"/>
      <c r="H1940" s="5" t="str">
        <f>IF(F1940="","",IFERROR(CONCATENATE("PEUA",VLOOKUP(ESTADO,REPORTE!AV$2:AW$33,2,0),DIDTRITO_FORM,CADER_FORM,IFERROR(INDEX(BS:BS,MATCH(DAY(F1940),BR:BR,0),1),DAY(F1940)),IFERROR(INDEX(BS:BS,MATCH(MONTH(F1940),BR:BR,0),1),MONTH(F1940)),YEAR(F1940),G1940),""))</f>
        <v/>
      </c>
      <c r="L1940" s="4"/>
      <c r="M1940" s="4"/>
      <c r="Q1940" s="5"/>
      <c r="AA1940" s="4"/>
      <c r="AU1940" s="7"/>
      <c r="BM1940" s="7"/>
      <c r="BN1940" s="75" t="str">
        <f t="shared" si="248"/>
        <v/>
      </c>
      <c r="BO1940" s="75" t="str">
        <f t="shared" si="249"/>
        <v/>
      </c>
      <c r="BT1940" s="5"/>
      <c r="BW1940" s="5"/>
      <c r="BX1940" s="5"/>
      <c r="BY1940" s="5"/>
      <c r="BZ1940" s="5"/>
      <c r="CB1940" s="14"/>
      <c r="CC1940" s="25"/>
      <c r="DG1940" s="5" t="e">
        <f>IF(REPORTE!AH$2="si",IF(C1940=VALUE(REPORTE!C$22),IF(SUM(DG1941:DG$1993),CONCATENATE(INT(B1940),", "),INT(B1940)),""),IF(C1940=VALUE(REPORTE!C$21),IF(SUM(DG1941:DG$1993),CONCATENATE(INT(B1940),", "),INT(B1940)),""))</f>
        <v>#VALUE!</v>
      </c>
      <c r="DK1940" s="5"/>
      <c r="DL1940" s="5"/>
      <c r="DM1940" s="5"/>
      <c r="DN1940" s="5"/>
    </row>
    <row r="1941" spans="1:118" x14ac:dyDescent="0.25">
      <c r="A1941" s="4" t="str">
        <f t="shared" si="247"/>
        <v/>
      </c>
      <c r="B1941" s="3"/>
      <c r="D1941" s="1"/>
      <c r="H1941" s="5" t="str">
        <f>IF(F1941="","",IFERROR(CONCATENATE("PEUA",VLOOKUP(ESTADO,REPORTE!AV$2:AW$33,2,0),DIDTRITO_FORM,CADER_FORM,IFERROR(INDEX(BS:BS,MATCH(DAY(F1941),BR:BR,0),1),DAY(F1941)),IFERROR(INDEX(BS:BS,MATCH(MONTH(F1941),BR:BR,0),1),MONTH(F1941)),YEAR(F1941),G1941),""))</f>
        <v/>
      </c>
      <c r="L1941" s="4"/>
      <c r="M1941" s="4"/>
      <c r="Q1941" s="5"/>
      <c r="AA1941" s="4"/>
      <c r="AU1941" s="7"/>
      <c r="BM1941" s="7"/>
      <c r="BN1941" s="75" t="str">
        <f t="shared" si="248"/>
        <v/>
      </c>
      <c r="BO1941" s="75" t="str">
        <f t="shared" si="249"/>
        <v/>
      </c>
      <c r="BT1941" s="5"/>
      <c r="BW1941" s="5"/>
      <c r="BX1941" s="5"/>
      <c r="BY1941" s="5"/>
      <c r="BZ1941" s="5"/>
      <c r="CB1941" s="14"/>
      <c r="CC1941" s="25"/>
      <c r="DG1941" s="5" t="e">
        <f>IF(REPORTE!AH$2="si",IF(C1941=VALUE(REPORTE!C$22),IF(SUM(DG1942:DG$1993),CONCATENATE(INT(B1941),", "),INT(B1941)),""),IF(C1941=VALUE(REPORTE!C$21),IF(SUM(DG1942:DG$1993),CONCATENATE(INT(B1941),", "),INT(B1941)),""))</f>
        <v>#VALUE!</v>
      </c>
      <c r="DK1941" s="5"/>
      <c r="DL1941" s="5"/>
      <c r="DM1941" s="5"/>
      <c r="DN1941" s="5"/>
    </row>
    <row r="1942" spans="1:118" x14ac:dyDescent="0.25">
      <c r="A1942" s="4" t="str">
        <f t="shared" si="247"/>
        <v/>
      </c>
      <c r="B1942" s="3"/>
      <c r="D1942" s="1"/>
      <c r="H1942" s="5" t="str">
        <f>IF(F1942="","",IFERROR(CONCATENATE("PEUA",VLOOKUP(ESTADO,REPORTE!AV$2:AW$33,2,0),DIDTRITO_FORM,CADER_FORM,IFERROR(INDEX(BS:BS,MATCH(DAY(F1942),BR:BR,0),1),DAY(F1942)),IFERROR(INDEX(BS:BS,MATCH(MONTH(F1942),BR:BR,0),1),MONTH(F1942)),YEAR(F1942),G1942),""))</f>
        <v/>
      </c>
      <c r="L1942" s="4"/>
      <c r="M1942" s="4"/>
      <c r="Q1942" s="5"/>
      <c r="AA1942" s="4"/>
      <c r="AU1942" s="7"/>
      <c r="BM1942" s="7"/>
      <c r="BN1942" s="75" t="str">
        <f t="shared" si="248"/>
        <v/>
      </c>
      <c r="BO1942" s="75" t="str">
        <f t="shared" si="249"/>
        <v/>
      </c>
      <c r="BT1942" s="5"/>
      <c r="BW1942" s="5"/>
      <c r="BX1942" s="5"/>
      <c r="BY1942" s="5"/>
      <c r="BZ1942" s="5"/>
      <c r="CB1942" s="14"/>
      <c r="CC1942" s="25"/>
      <c r="DG1942" s="5" t="e">
        <f>IF(REPORTE!AH$2="si",IF(C1942=VALUE(REPORTE!C$22),IF(SUM(DG1943:DG$1993),CONCATENATE(INT(B1942),", "),INT(B1942)),""),IF(C1942=VALUE(REPORTE!C$21),IF(SUM(DG1943:DG$1993),CONCATENATE(INT(B1942),", "),INT(B1942)),""))</f>
        <v>#VALUE!</v>
      </c>
      <c r="DK1942" s="5"/>
      <c r="DL1942" s="5"/>
      <c r="DM1942" s="5"/>
      <c r="DN1942" s="5"/>
    </row>
    <row r="1943" spans="1:118" x14ac:dyDescent="0.25">
      <c r="A1943" s="4" t="str">
        <f t="shared" si="247"/>
        <v/>
      </c>
      <c r="B1943" s="3"/>
      <c r="D1943" s="1"/>
      <c r="H1943" s="5" t="str">
        <f>IF(F1943="","",IFERROR(CONCATENATE("PEUA",VLOOKUP(ESTADO,REPORTE!AV$2:AW$33,2,0),DIDTRITO_FORM,CADER_FORM,IFERROR(INDEX(BS:BS,MATCH(DAY(F1943),BR:BR,0),1),DAY(F1943)),IFERROR(INDEX(BS:BS,MATCH(MONTH(F1943),BR:BR,0),1),MONTH(F1943)),YEAR(F1943),G1943),""))</f>
        <v/>
      </c>
      <c r="L1943" s="4"/>
      <c r="M1943" s="4"/>
      <c r="Q1943" s="5"/>
      <c r="AA1943" s="4"/>
      <c r="AU1943" s="7"/>
      <c r="BM1943" s="7"/>
      <c r="BN1943" s="75" t="str">
        <f t="shared" si="248"/>
        <v/>
      </c>
      <c r="BO1943" s="75" t="str">
        <f t="shared" si="249"/>
        <v/>
      </c>
      <c r="BT1943" s="5"/>
      <c r="BW1943" s="5"/>
      <c r="BX1943" s="5"/>
      <c r="BY1943" s="5"/>
      <c r="BZ1943" s="5"/>
      <c r="CB1943" s="14"/>
      <c r="CC1943" s="25"/>
      <c r="DG1943" s="5" t="e">
        <f>IF(REPORTE!AH$2="si",IF(C1943=VALUE(REPORTE!C$22),IF(SUM(DG1944:DG$1993),CONCATENATE(INT(B1943),", "),INT(B1943)),""),IF(C1943=VALUE(REPORTE!C$21),IF(SUM(DG1944:DG$1993),CONCATENATE(INT(B1943),", "),INT(B1943)),""))</f>
        <v>#VALUE!</v>
      </c>
      <c r="DK1943" s="5"/>
      <c r="DL1943" s="5"/>
      <c r="DM1943" s="5"/>
      <c r="DN1943" s="5"/>
    </row>
    <row r="1944" spans="1:118" x14ac:dyDescent="0.25">
      <c r="A1944" s="4" t="str">
        <f t="shared" si="247"/>
        <v/>
      </c>
      <c r="B1944" s="3"/>
      <c r="D1944" s="1"/>
      <c r="H1944" s="5" t="str">
        <f>IF(F1944="","",IFERROR(CONCATENATE("PEUA",VLOOKUP(ESTADO,REPORTE!AV$2:AW$33,2,0),DIDTRITO_FORM,CADER_FORM,IFERROR(INDEX(BS:BS,MATCH(DAY(F1944),BR:BR,0),1),DAY(F1944)),IFERROR(INDEX(BS:BS,MATCH(MONTH(F1944),BR:BR,0),1),MONTH(F1944)),YEAR(F1944),G1944),""))</f>
        <v/>
      </c>
      <c r="L1944" s="4"/>
      <c r="M1944" s="4"/>
      <c r="Q1944" s="5"/>
      <c r="AA1944" s="4"/>
      <c r="AU1944" s="7"/>
      <c r="BM1944" s="7"/>
      <c r="BN1944" s="75" t="str">
        <f t="shared" si="248"/>
        <v/>
      </c>
      <c r="BO1944" s="75" t="str">
        <f t="shared" si="249"/>
        <v/>
      </c>
      <c r="BT1944" s="5"/>
      <c r="BW1944" s="5"/>
      <c r="BX1944" s="5"/>
      <c r="BY1944" s="5"/>
      <c r="BZ1944" s="5"/>
      <c r="CB1944" s="14"/>
      <c r="CC1944" s="25"/>
      <c r="DG1944" s="5" t="e">
        <f>IF(REPORTE!AH$2="si",IF(C1944=VALUE(REPORTE!C$22),IF(SUM(DG1945:DG$1993),CONCATENATE(INT(B1944),", "),INT(B1944)),""),IF(C1944=VALUE(REPORTE!C$21),IF(SUM(DG1945:DG$1993),CONCATENATE(INT(B1944),", "),INT(B1944)),""))</f>
        <v>#VALUE!</v>
      </c>
      <c r="DK1944" s="5"/>
      <c r="DL1944" s="5"/>
      <c r="DM1944" s="5"/>
      <c r="DN1944" s="5"/>
    </row>
    <row r="1945" spans="1:118" x14ac:dyDescent="0.25">
      <c r="A1945" s="4" t="str">
        <f t="shared" si="247"/>
        <v/>
      </c>
      <c r="B1945" s="3"/>
      <c r="D1945" s="1"/>
      <c r="H1945" s="5" t="str">
        <f>IF(F1945="","",IFERROR(CONCATENATE("PEUA",VLOOKUP(ESTADO,REPORTE!AV$2:AW$33,2,0),DIDTRITO_FORM,CADER_FORM,IFERROR(INDEX(BS:BS,MATCH(DAY(F1945),BR:BR,0),1),DAY(F1945)),IFERROR(INDEX(BS:BS,MATCH(MONTH(F1945),BR:BR,0),1),MONTH(F1945)),YEAR(F1945),G1945),""))</f>
        <v/>
      </c>
      <c r="L1945" s="4"/>
      <c r="M1945" s="4"/>
      <c r="Q1945" s="5"/>
      <c r="AA1945" s="4"/>
      <c r="AU1945" s="7"/>
      <c r="BM1945" s="7"/>
      <c r="BN1945" s="75" t="str">
        <f t="shared" si="248"/>
        <v/>
      </c>
      <c r="BO1945" s="75" t="str">
        <f t="shared" si="249"/>
        <v/>
      </c>
      <c r="BT1945" s="5"/>
      <c r="BW1945" s="5"/>
      <c r="BX1945" s="5"/>
      <c r="BY1945" s="5"/>
      <c r="BZ1945" s="5"/>
      <c r="CB1945" s="14"/>
      <c r="CC1945" s="25"/>
      <c r="DG1945" s="5" t="e">
        <f>IF(REPORTE!AH$2="si",IF(C1945=VALUE(REPORTE!C$22),IF(SUM(DG1946:DG$1993),CONCATENATE(INT(B1945),", "),INT(B1945)),""),IF(C1945=VALUE(REPORTE!C$21),IF(SUM(DG1946:DG$1993),CONCATENATE(INT(B1945),", "),INT(B1945)),""))</f>
        <v>#VALUE!</v>
      </c>
      <c r="DK1945" s="5"/>
      <c r="DL1945" s="5"/>
      <c r="DM1945" s="5"/>
      <c r="DN1945" s="5"/>
    </row>
    <row r="1946" spans="1:118" x14ac:dyDescent="0.25">
      <c r="A1946" s="4" t="str">
        <f t="shared" si="247"/>
        <v/>
      </c>
      <c r="B1946" s="3"/>
      <c r="D1946" s="1"/>
      <c r="H1946" s="5" t="str">
        <f>IF(F1946="","",IFERROR(CONCATENATE("PEUA",VLOOKUP(ESTADO,REPORTE!AV$2:AW$33,2,0),DIDTRITO_FORM,CADER_FORM,IFERROR(INDEX(BS:BS,MATCH(DAY(F1946),BR:BR,0),1),DAY(F1946)),IFERROR(INDEX(BS:BS,MATCH(MONTH(F1946),BR:BR,0),1),MONTH(F1946)),YEAR(F1946),G1946),""))</f>
        <v/>
      </c>
      <c r="L1946" s="4"/>
      <c r="M1946" s="4"/>
      <c r="Q1946" s="5"/>
      <c r="AA1946" s="4"/>
      <c r="AU1946" s="7"/>
      <c r="BM1946" s="7"/>
      <c r="BN1946" s="75" t="str">
        <f t="shared" si="248"/>
        <v/>
      </c>
      <c r="BO1946" s="75" t="str">
        <f t="shared" si="249"/>
        <v/>
      </c>
      <c r="BT1946" s="5"/>
      <c r="BW1946" s="5"/>
      <c r="BX1946" s="5"/>
      <c r="BY1946" s="5"/>
      <c r="BZ1946" s="5"/>
      <c r="CB1946" s="14"/>
      <c r="CC1946" s="25"/>
      <c r="DG1946" s="5" t="e">
        <f>IF(REPORTE!AH$2="si",IF(C1946=VALUE(REPORTE!C$22),IF(SUM(DG1947:DG$1993),CONCATENATE(INT(B1946),", "),INT(B1946)),""),IF(C1946=VALUE(REPORTE!C$21),IF(SUM(DG1947:DG$1993),CONCATENATE(INT(B1946),", "),INT(B1946)),""))</f>
        <v>#VALUE!</v>
      </c>
      <c r="DK1946" s="5"/>
      <c r="DL1946" s="5"/>
      <c r="DM1946" s="5"/>
      <c r="DN1946" s="5"/>
    </row>
    <row r="1947" spans="1:118" x14ac:dyDescent="0.25">
      <c r="A1947" s="4" t="str">
        <f t="shared" si="247"/>
        <v/>
      </c>
      <c r="B1947" s="3"/>
      <c r="D1947" s="1"/>
      <c r="H1947" s="5" t="str">
        <f>IF(F1947="","",IFERROR(CONCATENATE("PEUA",VLOOKUP(ESTADO,REPORTE!AV$2:AW$33,2,0),DIDTRITO_FORM,CADER_FORM,IFERROR(INDEX(BS:BS,MATCH(DAY(F1947),BR:BR,0),1),DAY(F1947)),IFERROR(INDEX(BS:BS,MATCH(MONTH(F1947),BR:BR,0),1),MONTH(F1947)),YEAR(F1947),G1947),""))</f>
        <v/>
      </c>
      <c r="L1947" s="4"/>
      <c r="M1947" s="4"/>
      <c r="Q1947" s="5"/>
      <c r="AA1947" s="4"/>
      <c r="AU1947" s="7"/>
      <c r="BM1947" s="7"/>
      <c r="BN1947" s="75" t="str">
        <f t="shared" si="248"/>
        <v/>
      </c>
      <c r="BO1947" s="75" t="str">
        <f t="shared" si="249"/>
        <v/>
      </c>
      <c r="BT1947" s="5"/>
      <c r="BW1947" s="5"/>
      <c r="BX1947" s="5"/>
      <c r="BY1947" s="5"/>
      <c r="BZ1947" s="5"/>
      <c r="CB1947" s="14"/>
      <c r="CC1947" s="25"/>
      <c r="DG1947" s="5" t="e">
        <f>IF(REPORTE!AH$2="si",IF(C1947=VALUE(REPORTE!C$22),IF(SUM(DG1948:DG$1993),CONCATENATE(INT(B1947),", "),INT(B1947)),""),IF(C1947=VALUE(REPORTE!C$21),IF(SUM(DG1948:DG$1993),CONCATENATE(INT(B1947),", "),INT(B1947)),""))</f>
        <v>#VALUE!</v>
      </c>
      <c r="DK1947" s="5"/>
      <c r="DL1947" s="5"/>
      <c r="DM1947" s="5"/>
      <c r="DN1947" s="5"/>
    </row>
    <row r="1948" spans="1:118" x14ac:dyDescent="0.25">
      <c r="A1948" s="4" t="str">
        <f t="shared" si="247"/>
        <v/>
      </c>
      <c r="B1948" s="3"/>
      <c r="D1948" s="1"/>
      <c r="H1948" s="5" t="str">
        <f>IF(F1948="","",IFERROR(CONCATENATE("PEUA",VLOOKUP(ESTADO,REPORTE!AV$2:AW$33,2,0),DIDTRITO_FORM,CADER_FORM,IFERROR(INDEX(BS:BS,MATCH(DAY(F1948),BR:BR,0),1),DAY(F1948)),IFERROR(INDEX(BS:BS,MATCH(MONTH(F1948),BR:BR,0),1),MONTH(F1948)),YEAR(F1948),G1948),""))</f>
        <v/>
      </c>
      <c r="L1948" s="4"/>
      <c r="M1948" s="4"/>
      <c r="Q1948" s="5"/>
      <c r="AA1948" s="4"/>
      <c r="AU1948" s="7"/>
      <c r="BM1948" s="7"/>
      <c r="BN1948" s="75" t="str">
        <f t="shared" si="248"/>
        <v/>
      </c>
      <c r="BO1948" s="75" t="str">
        <f t="shared" si="249"/>
        <v/>
      </c>
      <c r="BT1948" s="5"/>
      <c r="BW1948" s="5"/>
      <c r="BX1948" s="5"/>
      <c r="BY1948" s="5"/>
      <c r="BZ1948" s="5"/>
      <c r="CB1948" s="14"/>
      <c r="CC1948" s="25"/>
      <c r="DG1948" s="5" t="e">
        <f>IF(REPORTE!AH$2="si",IF(C1948=VALUE(REPORTE!C$22),IF(SUM(DG1949:DG$1993),CONCATENATE(INT(B1948),", "),INT(B1948)),""),IF(C1948=VALUE(REPORTE!C$21),IF(SUM(DG1949:DG$1993),CONCATENATE(INT(B1948),", "),INT(B1948)),""))</f>
        <v>#VALUE!</v>
      </c>
      <c r="DK1948" s="5"/>
      <c r="DL1948" s="5"/>
      <c r="DM1948" s="5"/>
      <c r="DN1948" s="5"/>
    </row>
    <row r="1949" spans="1:118" x14ac:dyDescent="0.25">
      <c r="A1949" s="4" t="str">
        <f t="shared" si="247"/>
        <v/>
      </c>
      <c r="B1949" s="3"/>
      <c r="D1949" s="1"/>
      <c r="H1949" s="5" t="str">
        <f>IF(F1949="","",IFERROR(CONCATENATE("PEUA",VLOOKUP(ESTADO,REPORTE!AV$2:AW$33,2,0),DIDTRITO_FORM,CADER_FORM,IFERROR(INDEX(BS:BS,MATCH(DAY(F1949),BR:BR,0),1),DAY(F1949)),IFERROR(INDEX(BS:BS,MATCH(MONTH(F1949),BR:BR,0),1),MONTH(F1949)),YEAR(F1949),G1949),""))</f>
        <v/>
      </c>
      <c r="L1949" s="4"/>
      <c r="M1949" s="4"/>
      <c r="Q1949" s="5"/>
      <c r="AA1949" s="4"/>
      <c r="AU1949" s="7"/>
      <c r="BM1949" s="7"/>
      <c r="BN1949" s="75" t="str">
        <f t="shared" si="248"/>
        <v/>
      </c>
      <c r="BO1949" s="75" t="str">
        <f t="shared" si="249"/>
        <v/>
      </c>
      <c r="BT1949" s="5"/>
      <c r="BW1949" s="5"/>
      <c r="BX1949" s="5"/>
      <c r="BY1949" s="5"/>
      <c r="BZ1949" s="5"/>
      <c r="CB1949" s="14"/>
      <c r="CC1949" s="25"/>
      <c r="DG1949" s="5" t="e">
        <f>IF(REPORTE!AH$2="si",IF(C1949=VALUE(REPORTE!C$22),IF(SUM(DG1950:DG$1993),CONCATENATE(INT(B1949),", "),INT(B1949)),""),IF(C1949=VALUE(REPORTE!C$21),IF(SUM(DG1950:DG$1993),CONCATENATE(INT(B1949),", "),INT(B1949)),""))</f>
        <v>#VALUE!</v>
      </c>
      <c r="DK1949" s="5"/>
      <c r="DL1949" s="5"/>
      <c r="DM1949" s="5"/>
      <c r="DN1949" s="5"/>
    </row>
    <row r="1950" spans="1:118" x14ac:dyDescent="0.25">
      <c r="A1950" s="4" t="str">
        <f t="shared" si="247"/>
        <v/>
      </c>
      <c r="B1950" s="3"/>
      <c r="D1950" s="1"/>
      <c r="H1950" s="5" t="str">
        <f>IF(F1950="","",IFERROR(CONCATENATE("PEUA",VLOOKUP(ESTADO,REPORTE!AV$2:AW$33,2,0),DIDTRITO_FORM,CADER_FORM,IFERROR(INDEX(BS:BS,MATCH(DAY(F1950),BR:BR,0),1),DAY(F1950)),IFERROR(INDEX(BS:BS,MATCH(MONTH(F1950),BR:BR,0),1),MONTH(F1950)),YEAR(F1950),G1950),""))</f>
        <v/>
      </c>
      <c r="L1950" s="4"/>
      <c r="M1950" s="4"/>
      <c r="Q1950" s="5"/>
      <c r="AA1950" s="4"/>
      <c r="AU1950" s="7"/>
      <c r="BM1950" s="7"/>
      <c r="BN1950" s="75" t="str">
        <f t="shared" si="248"/>
        <v/>
      </c>
      <c r="BO1950" s="75" t="str">
        <f t="shared" si="249"/>
        <v/>
      </c>
      <c r="BT1950" s="5"/>
      <c r="BW1950" s="5"/>
      <c r="BX1950" s="5"/>
      <c r="BY1950" s="5"/>
      <c r="BZ1950" s="5"/>
      <c r="CB1950" s="14"/>
      <c r="CC1950" s="25"/>
      <c r="DG1950" s="5" t="e">
        <f>IF(REPORTE!AH$2="si",IF(C1950=VALUE(REPORTE!C$22),IF(SUM(DG1951:DG$1993),CONCATENATE(INT(B1950),", "),INT(B1950)),""),IF(C1950=VALUE(REPORTE!C$21),IF(SUM(DG1951:DG$1993),CONCATENATE(INT(B1950),", "),INT(B1950)),""))</f>
        <v>#VALUE!</v>
      </c>
      <c r="DK1950" s="5"/>
      <c r="DL1950" s="5"/>
      <c r="DM1950" s="5"/>
      <c r="DN1950" s="5"/>
    </row>
    <row r="1951" spans="1:118" x14ac:dyDescent="0.25">
      <c r="A1951" s="4" t="str">
        <f t="shared" si="247"/>
        <v/>
      </c>
      <c r="B1951" s="3"/>
      <c r="D1951" s="1"/>
      <c r="H1951" s="5" t="str">
        <f>IF(F1951="","",IFERROR(CONCATENATE("PEUA",VLOOKUP(ESTADO,REPORTE!AV$2:AW$33,2,0),DIDTRITO_FORM,CADER_FORM,IFERROR(INDEX(BS:BS,MATCH(DAY(F1951),BR:BR,0),1),DAY(F1951)),IFERROR(INDEX(BS:BS,MATCH(MONTH(F1951),BR:BR,0),1),MONTH(F1951)),YEAR(F1951),G1951),""))</f>
        <v/>
      </c>
      <c r="L1951" s="4"/>
      <c r="M1951" s="4"/>
      <c r="Q1951" s="5"/>
      <c r="AA1951" s="4"/>
      <c r="AU1951" s="7"/>
      <c r="BM1951" s="7"/>
      <c r="BN1951" s="75" t="str">
        <f t="shared" si="248"/>
        <v/>
      </c>
      <c r="BO1951" s="75" t="str">
        <f t="shared" si="249"/>
        <v/>
      </c>
      <c r="BT1951" s="5"/>
      <c r="BW1951" s="5"/>
      <c r="BX1951" s="5"/>
      <c r="BY1951" s="5"/>
      <c r="BZ1951" s="5"/>
      <c r="CB1951" s="14"/>
      <c r="CC1951" s="25"/>
      <c r="DG1951" s="5" t="e">
        <f>IF(REPORTE!AH$2="si",IF(C1951=VALUE(REPORTE!C$22),IF(SUM(DG1952:DG$1993),CONCATENATE(INT(B1951),", "),INT(B1951)),""),IF(C1951=VALUE(REPORTE!C$21),IF(SUM(DG1952:DG$1993),CONCATENATE(INT(B1951),", "),INT(B1951)),""))</f>
        <v>#VALUE!</v>
      </c>
      <c r="DK1951" s="5"/>
      <c r="DL1951" s="5"/>
      <c r="DM1951" s="5"/>
      <c r="DN1951" s="5"/>
    </row>
    <row r="1952" spans="1:118" x14ac:dyDescent="0.25">
      <c r="A1952" s="4" t="str">
        <f t="shared" si="247"/>
        <v/>
      </c>
      <c r="B1952" s="3"/>
      <c r="D1952" s="1"/>
      <c r="H1952" s="5" t="str">
        <f>IF(F1952="","",IFERROR(CONCATENATE("PEUA",VLOOKUP(ESTADO,REPORTE!AV$2:AW$33,2,0),DIDTRITO_FORM,CADER_FORM,IFERROR(INDEX(BS:BS,MATCH(DAY(F1952),BR:BR,0),1),DAY(F1952)),IFERROR(INDEX(BS:BS,MATCH(MONTH(F1952),BR:BR,0),1),MONTH(F1952)),YEAR(F1952),G1952),""))</f>
        <v/>
      </c>
      <c r="L1952" s="4"/>
      <c r="M1952" s="4"/>
      <c r="Q1952" s="5"/>
      <c r="AA1952" s="4"/>
      <c r="AU1952" s="7"/>
      <c r="BM1952" s="7"/>
      <c r="BN1952" s="75" t="str">
        <f t="shared" si="248"/>
        <v/>
      </c>
      <c r="BO1952" s="75" t="str">
        <f t="shared" si="249"/>
        <v/>
      </c>
      <c r="BT1952" s="5"/>
      <c r="BW1952" s="5"/>
      <c r="BX1952" s="5"/>
      <c r="BY1952" s="5"/>
      <c r="BZ1952" s="5"/>
      <c r="CB1952" s="14"/>
      <c r="CC1952" s="25"/>
      <c r="DG1952" s="5" t="e">
        <f>IF(REPORTE!AH$2="si",IF(C1952=VALUE(REPORTE!C$22),IF(SUM(DG1953:DG$1993),CONCATENATE(INT(B1952),", "),INT(B1952)),""),IF(C1952=VALUE(REPORTE!C$21),IF(SUM(DG1953:DG$1993),CONCATENATE(INT(B1952),", "),INT(B1952)),""))</f>
        <v>#VALUE!</v>
      </c>
      <c r="DK1952" s="5"/>
      <c r="DL1952" s="5"/>
      <c r="DM1952" s="5"/>
      <c r="DN1952" s="5"/>
    </row>
    <row r="1953" spans="1:118" x14ac:dyDescent="0.25">
      <c r="A1953" s="4" t="str">
        <f t="shared" si="247"/>
        <v/>
      </c>
      <c r="B1953" s="3"/>
      <c r="D1953" s="1"/>
      <c r="H1953" s="5" t="str">
        <f>IF(F1953="","",IFERROR(CONCATENATE("PEUA",VLOOKUP(ESTADO,REPORTE!AV$2:AW$33,2,0),DIDTRITO_FORM,CADER_FORM,IFERROR(INDEX(BS:BS,MATCH(DAY(F1953),BR:BR,0),1),DAY(F1953)),IFERROR(INDEX(BS:BS,MATCH(MONTH(F1953),BR:BR,0),1),MONTH(F1953)),YEAR(F1953),G1953),""))</f>
        <v/>
      </c>
      <c r="L1953" s="4"/>
      <c r="M1953" s="4"/>
      <c r="Q1953" s="5"/>
      <c r="AA1953" s="4"/>
      <c r="AU1953" s="7"/>
      <c r="BM1953" s="7"/>
      <c r="BN1953" s="75" t="str">
        <f t="shared" si="248"/>
        <v/>
      </c>
      <c r="BO1953" s="75" t="str">
        <f t="shared" si="249"/>
        <v/>
      </c>
      <c r="BT1953" s="5"/>
      <c r="BW1953" s="5"/>
      <c r="BX1953" s="5"/>
      <c r="BY1953" s="5"/>
      <c r="BZ1953" s="5"/>
      <c r="CB1953" s="14"/>
      <c r="CC1953" s="25"/>
      <c r="DG1953" s="5" t="e">
        <f>IF(REPORTE!AH$2="si",IF(C1953=VALUE(REPORTE!C$22),IF(SUM(DG1954:DG$1993),CONCATENATE(INT(B1953),", "),INT(B1953)),""),IF(C1953=VALUE(REPORTE!C$21),IF(SUM(DG1954:DG$1993),CONCATENATE(INT(B1953),", "),INT(B1953)),""))</f>
        <v>#VALUE!</v>
      </c>
      <c r="DK1953" s="5"/>
      <c r="DL1953" s="5"/>
      <c r="DM1953" s="5"/>
      <c r="DN1953" s="5"/>
    </row>
    <row r="1954" spans="1:118" x14ac:dyDescent="0.25">
      <c r="A1954" s="4" t="str">
        <f t="shared" si="247"/>
        <v/>
      </c>
      <c r="B1954" s="3"/>
      <c r="D1954" s="1"/>
      <c r="H1954" s="5" t="str">
        <f>IF(F1954="","",IFERROR(CONCATENATE("PEUA",VLOOKUP(ESTADO,REPORTE!AV$2:AW$33,2,0),DIDTRITO_FORM,CADER_FORM,IFERROR(INDEX(BS:BS,MATCH(DAY(F1954),BR:BR,0),1),DAY(F1954)),IFERROR(INDEX(BS:BS,MATCH(MONTH(F1954),BR:BR,0),1),MONTH(F1954)),YEAR(F1954),G1954),""))</f>
        <v/>
      </c>
      <c r="L1954" s="4"/>
      <c r="M1954" s="4"/>
      <c r="Q1954" s="5"/>
      <c r="AA1954" s="4"/>
      <c r="AU1954" s="7"/>
      <c r="BM1954" s="7"/>
      <c r="BN1954" s="75" t="str">
        <f t="shared" si="248"/>
        <v/>
      </c>
      <c r="BO1954" s="75" t="str">
        <f t="shared" si="249"/>
        <v/>
      </c>
      <c r="BT1954" s="5"/>
      <c r="BW1954" s="5"/>
      <c r="BX1954" s="5"/>
      <c r="BY1954" s="5"/>
      <c r="BZ1954" s="5"/>
      <c r="CB1954" s="14"/>
      <c r="CC1954" s="25"/>
      <c r="DG1954" s="5" t="e">
        <f>IF(REPORTE!AH$2="si",IF(C1954=VALUE(REPORTE!C$22),IF(SUM(DG1955:DG$1993),CONCATENATE(INT(B1954),", "),INT(B1954)),""),IF(C1954=VALUE(REPORTE!C$21),IF(SUM(DG1955:DG$1993),CONCATENATE(INT(B1954),", "),INT(B1954)),""))</f>
        <v>#VALUE!</v>
      </c>
      <c r="DK1954" s="5"/>
      <c r="DL1954" s="5"/>
      <c r="DM1954" s="5"/>
      <c r="DN1954" s="5"/>
    </row>
    <row r="1955" spans="1:118" x14ac:dyDescent="0.25">
      <c r="A1955" s="4" t="str">
        <f t="shared" si="247"/>
        <v/>
      </c>
      <c r="B1955" s="3"/>
      <c r="D1955" s="1"/>
      <c r="H1955" s="5" t="str">
        <f>IF(F1955="","",IFERROR(CONCATENATE("PEUA",VLOOKUP(ESTADO,REPORTE!AV$2:AW$33,2,0),DIDTRITO_FORM,CADER_FORM,IFERROR(INDEX(BS:BS,MATCH(DAY(F1955),BR:BR,0),1),DAY(F1955)),IFERROR(INDEX(BS:BS,MATCH(MONTH(F1955),BR:BR,0),1),MONTH(F1955)),YEAR(F1955),G1955),""))</f>
        <v/>
      </c>
      <c r="L1955" s="4"/>
      <c r="M1955" s="4"/>
      <c r="Q1955" s="5"/>
      <c r="AA1955" s="4"/>
      <c r="AU1955" s="7"/>
      <c r="BM1955" s="7"/>
      <c r="BN1955" s="75" t="str">
        <f t="shared" si="248"/>
        <v/>
      </c>
      <c r="BO1955" s="75" t="str">
        <f t="shared" si="249"/>
        <v/>
      </c>
      <c r="BT1955" s="5"/>
      <c r="BW1955" s="5"/>
      <c r="BX1955" s="5"/>
      <c r="BY1955" s="5"/>
      <c r="BZ1955" s="5"/>
      <c r="CB1955" s="14"/>
      <c r="CC1955" s="25"/>
      <c r="DG1955" s="5" t="e">
        <f>IF(REPORTE!AH$2="si",IF(C1955=VALUE(REPORTE!C$22),IF(SUM(DG1956:DG$1993),CONCATENATE(INT(B1955),", "),INT(B1955)),""),IF(C1955=VALUE(REPORTE!C$21),IF(SUM(DG1956:DG$1993),CONCATENATE(INT(B1955),", "),INT(B1955)),""))</f>
        <v>#VALUE!</v>
      </c>
      <c r="DK1955" s="5"/>
      <c r="DL1955" s="5"/>
      <c r="DM1955" s="5"/>
      <c r="DN1955" s="5"/>
    </row>
    <row r="1956" spans="1:118" x14ac:dyDescent="0.25">
      <c r="A1956" s="4" t="str">
        <f t="shared" si="247"/>
        <v/>
      </c>
      <c r="B1956" s="3"/>
      <c r="D1956" s="1"/>
      <c r="H1956" s="5" t="str">
        <f>IF(F1956="","",IFERROR(CONCATENATE("PEUA",VLOOKUP(ESTADO,REPORTE!AV$2:AW$33,2,0),DIDTRITO_FORM,CADER_FORM,IFERROR(INDEX(BS:BS,MATCH(DAY(F1956),BR:BR,0),1),DAY(F1956)),IFERROR(INDEX(BS:BS,MATCH(MONTH(F1956),BR:BR,0),1),MONTH(F1956)),YEAR(F1956),G1956),""))</f>
        <v/>
      </c>
      <c r="L1956" s="4"/>
      <c r="M1956" s="4"/>
      <c r="Q1956" s="5"/>
      <c r="AA1956" s="4"/>
      <c r="AU1956" s="7"/>
      <c r="BM1956" s="7"/>
      <c r="BN1956" s="75" t="str">
        <f t="shared" si="248"/>
        <v/>
      </c>
      <c r="BO1956" s="75" t="str">
        <f t="shared" si="249"/>
        <v/>
      </c>
      <c r="BT1956" s="5"/>
      <c r="BW1956" s="5"/>
      <c r="BX1956" s="5"/>
      <c r="BY1956" s="5"/>
      <c r="BZ1956" s="5"/>
      <c r="CB1956" s="14"/>
      <c r="CC1956" s="25"/>
      <c r="DG1956" s="5" t="e">
        <f>IF(REPORTE!AH$2="si",IF(C1956=VALUE(REPORTE!C$22),IF(SUM(DG1957:DG$1993),CONCATENATE(INT(B1956),", "),INT(B1956)),""),IF(C1956=VALUE(REPORTE!C$21),IF(SUM(DG1957:DG$1993),CONCATENATE(INT(B1956),", "),INT(B1956)),""))</f>
        <v>#VALUE!</v>
      </c>
      <c r="DK1956" s="5"/>
      <c r="DL1956" s="5"/>
      <c r="DM1956" s="5"/>
      <c r="DN1956" s="5"/>
    </row>
    <row r="1957" spans="1:118" x14ac:dyDescent="0.25">
      <c r="A1957" s="4" t="str">
        <f t="shared" si="247"/>
        <v/>
      </c>
      <c r="B1957" s="3"/>
      <c r="D1957" s="1"/>
      <c r="H1957" s="5" t="str">
        <f>IF(F1957="","",IFERROR(CONCATENATE("PEUA",VLOOKUP(ESTADO,REPORTE!AV$2:AW$33,2,0),DIDTRITO_FORM,CADER_FORM,IFERROR(INDEX(BS:BS,MATCH(DAY(F1957),BR:BR,0),1),DAY(F1957)),IFERROR(INDEX(BS:BS,MATCH(MONTH(F1957),BR:BR,0),1),MONTH(F1957)),YEAR(F1957),G1957),""))</f>
        <v/>
      </c>
      <c r="L1957" s="4"/>
      <c r="M1957" s="4"/>
      <c r="Q1957" s="5"/>
      <c r="AA1957" s="4"/>
      <c r="AU1957" s="7"/>
      <c r="BM1957" s="7"/>
      <c r="BN1957" s="75" t="str">
        <f t="shared" si="248"/>
        <v/>
      </c>
      <c r="BO1957" s="75" t="str">
        <f t="shared" si="249"/>
        <v/>
      </c>
      <c r="BT1957" s="5"/>
      <c r="BW1957" s="5"/>
      <c r="BX1957" s="5"/>
      <c r="BY1957" s="5"/>
      <c r="BZ1957" s="5"/>
      <c r="CB1957" s="14"/>
      <c r="CC1957" s="25"/>
      <c r="DG1957" s="5" t="e">
        <f>IF(REPORTE!AH$2="si",IF(C1957=VALUE(REPORTE!C$22),IF(SUM(DG1958:DG$1993),CONCATENATE(INT(B1957),", "),INT(B1957)),""),IF(C1957=VALUE(REPORTE!C$21),IF(SUM(DG1958:DG$1993),CONCATENATE(INT(B1957),", "),INT(B1957)),""))</f>
        <v>#VALUE!</v>
      </c>
      <c r="DK1957" s="5"/>
      <c r="DL1957" s="5"/>
      <c r="DM1957" s="5"/>
      <c r="DN1957" s="5"/>
    </row>
    <row r="1958" spans="1:118" x14ac:dyDescent="0.25">
      <c r="A1958" s="4" t="str">
        <f t="shared" si="247"/>
        <v/>
      </c>
      <c r="B1958" s="3"/>
      <c r="D1958" s="1"/>
      <c r="H1958" s="5" t="str">
        <f>IF(F1958="","",IFERROR(CONCATENATE("PEUA",VLOOKUP(ESTADO,REPORTE!AV$2:AW$33,2,0),DIDTRITO_FORM,CADER_FORM,IFERROR(INDEX(BS:BS,MATCH(DAY(F1958),BR:BR,0),1),DAY(F1958)),IFERROR(INDEX(BS:BS,MATCH(MONTH(F1958),BR:BR,0),1),MONTH(F1958)),YEAR(F1958),G1958),""))</f>
        <v/>
      </c>
      <c r="L1958" s="4"/>
      <c r="M1958" s="4"/>
      <c r="Q1958" s="5"/>
      <c r="AA1958" s="4"/>
      <c r="AU1958" s="7"/>
      <c r="BM1958" s="7"/>
      <c r="BN1958" s="75" t="str">
        <f t="shared" si="248"/>
        <v/>
      </c>
      <c r="BO1958" s="75" t="str">
        <f t="shared" si="249"/>
        <v/>
      </c>
      <c r="BT1958" s="5"/>
      <c r="BW1958" s="5"/>
      <c r="BX1958" s="5"/>
      <c r="BY1958" s="5"/>
      <c r="BZ1958" s="5"/>
      <c r="CB1958" s="14"/>
      <c r="CC1958" s="25"/>
      <c r="DG1958" s="5" t="e">
        <f>IF(REPORTE!AH$2="si",IF(C1958=VALUE(REPORTE!C$22),IF(SUM(DG1959:DG$1993),CONCATENATE(INT(B1958),", "),INT(B1958)),""),IF(C1958=VALUE(REPORTE!C$21),IF(SUM(DG1959:DG$1993),CONCATENATE(INT(B1958),", "),INT(B1958)),""))</f>
        <v>#VALUE!</v>
      </c>
      <c r="DK1958" s="5"/>
      <c r="DL1958" s="5"/>
      <c r="DM1958" s="5"/>
      <c r="DN1958" s="5"/>
    </row>
    <row r="1959" spans="1:118" x14ac:dyDescent="0.25">
      <c r="A1959" s="4" t="str">
        <f t="shared" si="247"/>
        <v/>
      </c>
      <c r="B1959" s="3"/>
      <c r="D1959" s="1"/>
      <c r="H1959" s="5" t="str">
        <f>IF(F1959="","",IFERROR(CONCATENATE("PEUA",VLOOKUP(ESTADO,REPORTE!AV$2:AW$33,2,0),DIDTRITO_FORM,CADER_FORM,IFERROR(INDEX(BS:BS,MATCH(DAY(F1959),BR:BR,0),1),DAY(F1959)),IFERROR(INDEX(BS:BS,MATCH(MONTH(F1959),BR:BR,0),1),MONTH(F1959)),YEAR(F1959),G1959),""))</f>
        <v/>
      </c>
      <c r="L1959" s="4"/>
      <c r="M1959" s="4"/>
      <c r="Q1959" s="5"/>
      <c r="AA1959" s="4"/>
      <c r="AU1959" s="7"/>
      <c r="BM1959" s="7"/>
      <c r="BN1959" s="75" t="str">
        <f t="shared" si="248"/>
        <v/>
      </c>
      <c r="BO1959" s="75" t="str">
        <f t="shared" si="249"/>
        <v/>
      </c>
      <c r="BT1959" s="5"/>
      <c r="BW1959" s="5"/>
      <c r="BX1959" s="5"/>
      <c r="BY1959" s="5"/>
      <c r="BZ1959" s="5"/>
      <c r="CB1959" s="14"/>
      <c r="CC1959" s="25"/>
      <c r="DG1959" s="5" t="e">
        <f>IF(REPORTE!AH$2="si",IF(C1959=VALUE(REPORTE!C$22),IF(SUM(DG1960:DG$1993),CONCATENATE(INT(B1959),", "),INT(B1959)),""),IF(C1959=VALUE(REPORTE!C$21),IF(SUM(DG1960:DG$1993),CONCATENATE(INT(B1959),", "),INT(B1959)),""))</f>
        <v>#VALUE!</v>
      </c>
      <c r="DK1959" s="5"/>
      <c r="DL1959" s="5"/>
      <c r="DM1959" s="5"/>
      <c r="DN1959" s="5"/>
    </row>
    <row r="1960" spans="1:118" x14ac:dyDescent="0.25">
      <c r="A1960" s="4" t="str">
        <f t="shared" si="247"/>
        <v/>
      </c>
      <c r="B1960" s="3"/>
      <c r="D1960" s="1"/>
      <c r="H1960" s="5" t="str">
        <f>IF(F1960="","",IFERROR(CONCATENATE("PEUA",VLOOKUP(ESTADO,REPORTE!AV$2:AW$33,2,0),DIDTRITO_FORM,CADER_FORM,IFERROR(INDEX(BS:BS,MATCH(DAY(F1960),BR:BR,0),1),DAY(F1960)),IFERROR(INDEX(BS:BS,MATCH(MONTH(F1960),BR:BR,0),1),MONTH(F1960)),YEAR(F1960),G1960),""))</f>
        <v/>
      </c>
      <c r="L1960" s="4"/>
      <c r="M1960" s="4"/>
      <c r="Q1960" s="5"/>
      <c r="AA1960" s="4"/>
      <c r="AU1960" s="7"/>
      <c r="BM1960" s="7"/>
      <c r="BN1960" s="75" t="str">
        <f t="shared" si="248"/>
        <v/>
      </c>
      <c r="BO1960" s="75" t="str">
        <f t="shared" si="249"/>
        <v/>
      </c>
      <c r="BT1960" s="5"/>
      <c r="BW1960" s="5"/>
      <c r="BX1960" s="5"/>
      <c r="BY1960" s="5"/>
      <c r="BZ1960" s="5"/>
      <c r="CB1960" s="14"/>
      <c r="CC1960" s="25"/>
      <c r="DG1960" s="5" t="e">
        <f>IF(REPORTE!AH$2="si",IF(C1960=VALUE(REPORTE!C$22),IF(SUM(DG1961:DG$1993),CONCATENATE(INT(B1960),", "),INT(B1960)),""),IF(C1960=VALUE(REPORTE!C$21),IF(SUM(DG1961:DG$1993),CONCATENATE(INT(B1960),", "),INT(B1960)),""))</f>
        <v>#VALUE!</v>
      </c>
      <c r="DK1960" s="5"/>
      <c r="DL1960" s="5"/>
      <c r="DM1960" s="5"/>
      <c r="DN1960" s="5"/>
    </row>
    <row r="1961" spans="1:118" x14ac:dyDescent="0.25">
      <c r="A1961" s="4" t="str">
        <f t="shared" si="247"/>
        <v/>
      </c>
      <c r="B1961" s="3"/>
      <c r="D1961" s="1"/>
      <c r="H1961" s="5" t="str">
        <f>IF(F1961="","",IFERROR(CONCATENATE("PEUA",VLOOKUP(ESTADO,REPORTE!AV$2:AW$33,2,0),DIDTRITO_FORM,CADER_FORM,IFERROR(INDEX(BS:BS,MATCH(DAY(F1961),BR:BR,0),1),DAY(F1961)),IFERROR(INDEX(BS:BS,MATCH(MONTH(F1961),BR:BR,0),1),MONTH(F1961)),YEAR(F1961),G1961),""))</f>
        <v/>
      </c>
      <c r="L1961" s="4"/>
      <c r="M1961" s="4"/>
      <c r="Q1961" s="5"/>
      <c r="AA1961" s="4"/>
      <c r="AU1961" s="7"/>
      <c r="BM1961" s="7"/>
      <c r="BN1961" s="75" t="str">
        <f t="shared" si="248"/>
        <v/>
      </c>
      <c r="BO1961" s="75" t="str">
        <f t="shared" si="249"/>
        <v/>
      </c>
      <c r="BT1961" s="5"/>
      <c r="BW1961" s="5"/>
      <c r="BX1961" s="5"/>
      <c r="BY1961" s="5"/>
      <c r="BZ1961" s="5"/>
      <c r="CB1961" s="14"/>
      <c r="CC1961" s="25"/>
      <c r="DG1961" s="5" t="e">
        <f>IF(REPORTE!AH$2="si",IF(C1961=VALUE(REPORTE!C$22),IF(SUM(DG1962:DG$1993),CONCATENATE(INT(B1961),", "),INT(B1961)),""),IF(C1961=VALUE(REPORTE!C$21),IF(SUM(DG1962:DG$1993),CONCATENATE(INT(B1961),", "),INT(B1961)),""))</f>
        <v>#VALUE!</v>
      </c>
      <c r="DK1961" s="5"/>
      <c r="DL1961" s="5"/>
      <c r="DM1961" s="5"/>
      <c r="DN1961" s="5"/>
    </row>
    <row r="1962" spans="1:118" x14ac:dyDescent="0.25">
      <c r="A1962" s="4" t="str">
        <f t="shared" si="247"/>
        <v/>
      </c>
      <c r="B1962" s="3"/>
      <c r="D1962" s="1"/>
      <c r="H1962" s="5" t="str">
        <f>IF(F1962="","",IFERROR(CONCATENATE("PEUA",VLOOKUP(ESTADO,REPORTE!AV$2:AW$33,2,0),DIDTRITO_FORM,CADER_FORM,IFERROR(INDEX(BS:BS,MATCH(DAY(F1962),BR:BR,0),1),DAY(F1962)),IFERROR(INDEX(BS:BS,MATCH(MONTH(F1962),BR:BR,0),1),MONTH(F1962)),YEAR(F1962),G1962),""))</f>
        <v/>
      </c>
      <c r="L1962" s="4"/>
      <c r="M1962" s="4"/>
      <c r="Q1962" s="5"/>
      <c r="AA1962" s="4"/>
      <c r="AU1962" s="7"/>
      <c r="BM1962" s="7"/>
      <c r="BN1962" s="75" t="str">
        <f t="shared" si="248"/>
        <v/>
      </c>
      <c r="BO1962" s="75" t="str">
        <f t="shared" si="249"/>
        <v/>
      </c>
      <c r="BT1962" s="5"/>
      <c r="BW1962" s="5"/>
      <c r="BX1962" s="5"/>
      <c r="BY1962" s="5"/>
      <c r="BZ1962" s="5"/>
      <c r="CB1962" s="14"/>
      <c r="CC1962" s="25"/>
      <c r="DG1962" s="5" t="e">
        <f>IF(REPORTE!AH$2="si",IF(C1962=VALUE(REPORTE!C$22),IF(SUM(DG1963:DG$1993),CONCATENATE(INT(B1962),", "),INT(B1962)),""),IF(C1962=VALUE(REPORTE!C$21),IF(SUM(DG1963:DG$1993),CONCATENATE(INT(B1962),", "),INT(B1962)),""))</f>
        <v>#VALUE!</v>
      </c>
      <c r="DK1962" s="5"/>
      <c r="DL1962" s="5"/>
      <c r="DM1962" s="5"/>
      <c r="DN1962" s="5"/>
    </row>
    <row r="1963" spans="1:118" x14ac:dyDescent="0.25">
      <c r="A1963" s="4" t="str">
        <f t="shared" si="247"/>
        <v/>
      </c>
      <c r="B1963" s="3"/>
      <c r="D1963" s="1"/>
      <c r="H1963" s="5" t="str">
        <f>IF(F1963="","",IFERROR(CONCATENATE("PEUA",VLOOKUP(ESTADO,REPORTE!AV$2:AW$33,2,0),DIDTRITO_FORM,CADER_FORM,IFERROR(INDEX(BS:BS,MATCH(DAY(F1963),BR:BR,0),1),DAY(F1963)),IFERROR(INDEX(BS:BS,MATCH(MONTH(F1963),BR:BR,0),1),MONTH(F1963)),YEAR(F1963),G1963),""))</f>
        <v/>
      </c>
      <c r="L1963" s="4"/>
      <c r="M1963" s="4"/>
      <c r="Q1963" s="5"/>
      <c r="AA1963" s="4"/>
      <c r="AU1963" s="7"/>
      <c r="BM1963" s="7"/>
      <c r="BN1963" s="75" t="str">
        <f t="shared" si="248"/>
        <v/>
      </c>
      <c r="BO1963" s="75" t="str">
        <f t="shared" si="249"/>
        <v/>
      </c>
      <c r="BT1963" s="5"/>
      <c r="BW1963" s="5"/>
      <c r="BX1963" s="5"/>
      <c r="BY1963" s="5"/>
      <c r="BZ1963" s="5"/>
      <c r="CB1963" s="14"/>
      <c r="CC1963" s="25"/>
      <c r="DG1963" s="5" t="e">
        <f>IF(REPORTE!AH$2="si",IF(C1963=VALUE(REPORTE!C$22),IF(SUM(DG1964:DG$1993),CONCATENATE(INT(B1963),", "),INT(B1963)),""),IF(C1963=VALUE(REPORTE!C$21),IF(SUM(DG1964:DG$1993),CONCATENATE(INT(B1963),", "),INT(B1963)),""))</f>
        <v>#VALUE!</v>
      </c>
      <c r="DK1963" s="5"/>
      <c r="DL1963" s="5"/>
      <c r="DM1963" s="5"/>
      <c r="DN1963" s="5"/>
    </row>
    <row r="1964" spans="1:118" x14ac:dyDescent="0.25">
      <c r="A1964" s="4" t="str">
        <f t="shared" si="247"/>
        <v/>
      </c>
      <c r="B1964" s="3"/>
      <c r="D1964" s="1"/>
      <c r="H1964" s="5" t="str">
        <f>IF(F1964="","",IFERROR(CONCATENATE("PEUA",VLOOKUP(ESTADO,REPORTE!AV$2:AW$33,2,0),DIDTRITO_FORM,CADER_FORM,IFERROR(INDEX(BS:BS,MATCH(DAY(F1964),BR:BR,0),1),DAY(F1964)),IFERROR(INDEX(BS:BS,MATCH(MONTH(F1964),BR:BR,0),1),MONTH(F1964)),YEAR(F1964),G1964),""))</f>
        <v/>
      </c>
      <c r="L1964" s="4"/>
      <c r="M1964" s="4"/>
      <c r="Q1964" s="5"/>
      <c r="AA1964" s="4"/>
      <c r="AU1964" s="7"/>
      <c r="BM1964" s="7"/>
      <c r="BN1964" s="75" t="str">
        <f t="shared" si="248"/>
        <v/>
      </c>
      <c r="BO1964" s="75" t="str">
        <f t="shared" si="249"/>
        <v/>
      </c>
      <c r="BT1964" s="5"/>
      <c r="BW1964" s="5"/>
      <c r="BX1964" s="5"/>
      <c r="BY1964" s="5"/>
      <c r="BZ1964" s="5"/>
      <c r="CB1964" s="14"/>
      <c r="CC1964" s="25"/>
      <c r="DG1964" s="5" t="e">
        <f>IF(REPORTE!AH$2="si",IF(C1964=VALUE(REPORTE!C$22),IF(SUM(DG1965:DG$1993),CONCATENATE(INT(B1964),", "),INT(B1964)),""),IF(C1964=VALUE(REPORTE!C$21),IF(SUM(DG1965:DG$1993),CONCATENATE(INT(B1964),", "),INT(B1964)),""))</f>
        <v>#VALUE!</v>
      </c>
      <c r="DK1964" s="5"/>
      <c r="DL1964" s="5"/>
      <c r="DM1964" s="5"/>
      <c r="DN1964" s="5"/>
    </row>
    <row r="1965" spans="1:118" x14ac:dyDescent="0.25">
      <c r="A1965" s="4" t="str">
        <f t="shared" si="247"/>
        <v/>
      </c>
      <c r="B1965" s="3"/>
      <c r="D1965" s="1"/>
      <c r="H1965" s="5" t="str">
        <f>IF(F1965="","",IFERROR(CONCATENATE("PEUA",VLOOKUP(ESTADO,REPORTE!AV$2:AW$33,2,0),DIDTRITO_FORM,CADER_FORM,IFERROR(INDEX(BS:BS,MATCH(DAY(F1965),BR:BR,0),1),DAY(F1965)),IFERROR(INDEX(BS:BS,MATCH(MONTH(F1965),BR:BR,0),1),MONTH(F1965)),YEAR(F1965),G1965),""))</f>
        <v/>
      </c>
      <c r="L1965" s="4"/>
      <c r="M1965" s="4"/>
      <c r="Q1965" s="5"/>
      <c r="AA1965" s="4"/>
      <c r="AU1965" s="7"/>
      <c r="BM1965" s="7"/>
      <c r="BN1965" s="75" t="str">
        <f t="shared" si="248"/>
        <v/>
      </c>
      <c r="BO1965" s="75" t="str">
        <f t="shared" si="249"/>
        <v/>
      </c>
      <c r="BT1965" s="5"/>
      <c r="BW1965" s="5"/>
      <c r="BX1965" s="5"/>
      <c r="BY1965" s="5"/>
      <c r="BZ1965" s="5"/>
      <c r="CB1965" s="14"/>
      <c r="CC1965" s="25"/>
      <c r="DG1965" s="5" t="e">
        <f>IF(REPORTE!AH$2="si",IF(C1965=VALUE(REPORTE!C$22),IF(SUM(DG1966:DG$1993),CONCATENATE(INT(B1965),", "),INT(B1965)),""),IF(C1965=VALUE(REPORTE!C$21),IF(SUM(DG1966:DG$1993),CONCATENATE(INT(B1965),", "),INT(B1965)),""))</f>
        <v>#VALUE!</v>
      </c>
      <c r="DK1965" s="5"/>
      <c r="DL1965" s="5"/>
      <c r="DM1965" s="5"/>
      <c r="DN1965" s="5"/>
    </row>
    <row r="1966" spans="1:118" x14ac:dyDescent="0.25">
      <c r="A1966" s="4" t="str">
        <f t="shared" si="247"/>
        <v/>
      </c>
      <c r="B1966" s="3"/>
      <c r="D1966" s="1"/>
      <c r="H1966" s="5" t="str">
        <f>IF(F1966="","",IFERROR(CONCATENATE("PEUA",VLOOKUP(ESTADO,REPORTE!AV$2:AW$33,2,0),DIDTRITO_FORM,CADER_FORM,IFERROR(INDEX(BS:BS,MATCH(DAY(F1966),BR:BR,0),1),DAY(F1966)),IFERROR(INDEX(BS:BS,MATCH(MONTH(F1966),BR:BR,0),1),MONTH(F1966)),YEAR(F1966),G1966),""))</f>
        <v/>
      </c>
      <c r="L1966" s="4"/>
      <c r="M1966" s="4"/>
      <c r="Q1966" s="5"/>
      <c r="AA1966" s="4"/>
      <c r="AU1966" s="7"/>
      <c r="BM1966" s="7"/>
      <c r="BN1966" s="75" t="str">
        <f t="shared" si="248"/>
        <v/>
      </c>
      <c r="BO1966" s="75" t="str">
        <f t="shared" si="249"/>
        <v/>
      </c>
      <c r="BT1966" s="5"/>
      <c r="BW1966" s="5"/>
      <c r="BX1966" s="5"/>
      <c r="BY1966" s="5"/>
      <c r="BZ1966" s="5"/>
      <c r="CB1966" s="14"/>
      <c r="CC1966" s="25"/>
      <c r="DG1966" s="5" t="e">
        <f>IF(REPORTE!AH$2="si",IF(C1966=VALUE(REPORTE!C$22),IF(SUM(DG1967:DG$1993),CONCATENATE(INT(B1966),", "),INT(B1966)),""),IF(C1966=VALUE(REPORTE!C$21),IF(SUM(DG1967:DG$1993),CONCATENATE(INT(B1966),", "),INT(B1966)),""))</f>
        <v>#VALUE!</v>
      </c>
      <c r="DK1966" s="5"/>
      <c r="DL1966" s="5"/>
      <c r="DM1966" s="5"/>
      <c r="DN1966" s="5"/>
    </row>
    <row r="1967" spans="1:118" x14ac:dyDescent="0.25">
      <c r="A1967" s="4" t="str">
        <f t="shared" si="247"/>
        <v/>
      </c>
      <c r="B1967" s="3"/>
      <c r="D1967" s="1"/>
      <c r="H1967" s="5" t="str">
        <f>IF(F1967="","",IFERROR(CONCATENATE("PEUA",VLOOKUP(ESTADO,REPORTE!AV$2:AW$33,2,0),DIDTRITO_FORM,CADER_FORM,IFERROR(INDEX(BS:BS,MATCH(DAY(F1967),BR:BR,0),1),DAY(F1967)),IFERROR(INDEX(BS:BS,MATCH(MONTH(F1967),BR:BR,0),1),MONTH(F1967)),YEAR(F1967),G1967),""))</f>
        <v/>
      </c>
      <c r="L1967" s="4"/>
      <c r="M1967" s="4"/>
      <c r="Q1967" s="5"/>
      <c r="AA1967" s="4"/>
      <c r="AU1967" s="7"/>
      <c r="BM1967" s="7"/>
      <c r="BN1967" s="75" t="str">
        <f t="shared" si="248"/>
        <v/>
      </c>
      <c r="BO1967" s="75" t="str">
        <f t="shared" si="249"/>
        <v/>
      </c>
      <c r="BT1967" s="5"/>
      <c r="BW1967" s="5"/>
      <c r="BX1967" s="5"/>
      <c r="BY1967" s="5"/>
      <c r="BZ1967" s="5"/>
      <c r="CB1967" s="14"/>
      <c r="CC1967" s="25"/>
      <c r="DG1967" s="5" t="e">
        <f>IF(REPORTE!AH$2="si",IF(C1967=VALUE(REPORTE!C$22),IF(SUM(DG1968:DG$1993),CONCATENATE(INT(B1967),", "),INT(B1967)),""),IF(C1967=VALUE(REPORTE!C$21),IF(SUM(DG1968:DG$1993),CONCATENATE(INT(B1967),", "),INT(B1967)),""))</f>
        <v>#VALUE!</v>
      </c>
      <c r="DK1967" s="5"/>
      <c r="DL1967" s="5"/>
      <c r="DM1967" s="5"/>
      <c r="DN1967" s="5"/>
    </row>
    <row r="1968" spans="1:118" x14ac:dyDescent="0.25">
      <c r="A1968" s="4" t="str">
        <f t="shared" si="247"/>
        <v/>
      </c>
      <c r="B1968" s="3"/>
      <c r="D1968" s="1"/>
      <c r="H1968" s="5" t="str">
        <f>IF(F1968="","",IFERROR(CONCATENATE("PEUA",VLOOKUP(ESTADO,REPORTE!AV$2:AW$33,2,0),DIDTRITO_FORM,CADER_FORM,IFERROR(INDEX(BS:BS,MATCH(DAY(F1968),BR:BR,0),1),DAY(F1968)),IFERROR(INDEX(BS:BS,MATCH(MONTH(F1968),BR:BR,0),1),MONTH(F1968)),YEAR(F1968),G1968),""))</f>
        <v/>
      </c>
      <c r="L1968" s="4"/>
      <c r="M1968" s="4"/>
      <c r="Q1968" s="5"/>
      <c r="AA1968" s="4"/>
      <c r="AU1968" s="7"/>
      <c r="BM1968" s="7"/>
      <c r="BN1968" s="75" t="str">
        <f t="shared" si="248"/>
        <v/>
      </c>
      <c r="BO1968" s="75" t="str">
        <f t="shared" si="249"/>
        <v/>
      </c>
      <c r="BT1968" s="5"/>
      <c r="BW1968" s="5"/>
      <c r="BX1968" s="5"/>
      <c r="BY1968" s="5"/>
      <c r="BZ1968" s="5"/>
      <c r="CB1968" s="14"/>
      <c r="CC1968" s="25"/>
      <c r="DG1968" s="5" t="e">
        <f>IF(REPORTE!AH$2="si",IF(C1968=VALUE(REPORTE!C$22),IF(SUM(DG1969:DG$1993),CONCATENATE(INT(B1968),", "),INT(B1968)),""),IF(C1968=VALUE(REPORTE!C$21),IF(SUM(DG1969:DG$1993),CONCATENATE(INT(B1968),", "),INT(B1968)),""))</f>
        <v>#VALUE!</v>
      </c>
      <c r="DK1968" s="5"/>
      <c r="DL1968" s="5"/>
      <c r="DM1968" s="5"/>
      <c r="DN1968" s="5"/>
    </row>
    <row r="1969" spans="1:118" x14ac:dyDescent="0.25">
      <c r="A1969" s="4" t="str">
        <f t="shared" si="247"/>
        <v/>
      </c>
      <c r="B1969" s="3"/>
      <c r="D1969" s="1"/>
      <c r="H1969" s="5" t="str">
        <f>IF(F1969="","",IFERROR(CONCATENATE("PEUA",VLOOKUP(ESTADO,REPORTE!AV$2:AW$33,2,0),DIDTRITO_FORM,CADER_FORM,IFERROR(INDEX(BS:BS,MATCH(DAY(F1969),BR:BR,0),1),DAY(F1969)),IFERROR(INDEX(BS:BS,MATCH(MONTH(F1969),BR:BR,0),1),MONTH(F1969)),YEAR(F1969),G1969),""))</f>
        <v/>
      </c>
      <c r="L1969" s="4"/>
      <c r="M1969" s="4"/>
      <c r="Q1969" s="5"/>
      <c r="AA1969" s="4"/>
      <c r="AU1969" s="7"/>
      <c r="BM1969" s="7"/>
      <c r="BN1969" s="75" t="str">
        <f t="shared" si="248"/>
        <v/>
      </c>
      <c r="BO1969" s="75" t="str">
        <f t="shared" si="249"/>
        <v/>
      </c>
      <c r="BT1969" s="5"/>
      <c r="BW1969" s="5"/>
      <c r="BX1969" s="5"/>
      <c r="BY1969" s="5"/>
      <c r="BZ1969" s="5"/>
      <c r="CB1969" s="14"/>
      <c r="CC1969" s="25"/>
      <c r="DG1969" s="5" t="e">
        <f>IF(REPORTE!AH$2="si",IF(C1969=VALUE(REPORTE!C$22),IF(SUM(DG1970:DG$1993),CONCATENATE(INT(B1969),", "),INT(B1969)),""),IF(C1969=VALUE(REPORTE!C$21),IF(SUM(DG1970:DG$1993),CONCATENATE(INT(B1969),", "),INT(B1969)),""))</f>
        <v>#VALUE!</v>
      </c>
      <c r="DK1969" s="5"/>
      <c r="DL1969" s="5"/>
      <c r="DM1969" s="5"/>
      <c r="DN1969" s="5"/>
    </row>
    <row r="1970" spans="1:118" x14ac:dyDescent="0.25">
      <c r="A1970" s="4" t="str">
        <f t="shared" si="247"/>
        <v/>
      </c>
      <c r="B1970" s="3"/>
      <c r="D1970" s="1"/>
      <c r="H1970" s="5" t="str">
        <f>IF(F1970="","",IFERROR(CONCATENATE("PEUA",VLOOKUP(ESTADO,REPORTE!AV$2:AW$33,2,0),DIDTRITO_FORM,CADER_FORM,IFERROR(INDEX(BS:BS,MATCH(DAY(F1970),BR:BR,0),1),DAY(F1970)),IFERROR(INDEX(BS:BS,MATCH(MONTH(F1970),BR:BR,0),1),MONTH(F1970)),YEAR(F1970),G1970),""))</f>
        <v/>
      </c>
      <c r="L1970" s="4"/>
      <c r="M1970" s="4"/>
      <c r="Q1970" s="5"/>
      <c r="AA1970" s="4"/>
      <c r="AU1970" s="7"/>
      <c r="BM1970" s="7"/>
      <c r="BN1970" s="75" t="str">
        <f t="shared" si="248"/>
        <v/>
      </c>
      <c r="BO1970" s="75" t="str">
        <f t="shared" si="249"/>
        <v/>
      </c>
      <c r="BT1970" s="5"/>
      <c r="BW1970" s="5"/>
      <c r="BX1970" s="5"/>
      <c r="BY1970" s="5"/>
      <c r="BZ1970" s="5"/>
      <c r="CB1970" s="14"/>
      <c r="CC1970" s="25"/>
      <c r="DG1970" s="5" t="e">
        <f>IF(REPORTE!AH$2="si",IF(C1970=VALUE(REPORTE!C$22),IF(SUM(DG1971:DG$1993),CONCATENATE(INT(B1970),", "),INT(B1970)),""),IF(C1970=VALUE(REPORTE!C$21),IF(SUM(DG1971:DG$1993),CONCATENATE(INT(B1970),", "),INT(B1970)),""))</f>
        <v>#VALUE!</v>
      </c>
      <c r="DK1970" s="5"/>
      <c r="DL1970" s="5"/>
      <c r="DM1970" s="5"/>
      <c r="DN1970" s="5"/>
    </row>
    <row r="1971" spans="1:118" x14ac:dyDescent="0.25">
      <c r="A1971" s="4" t="str">
        <f t="shared" si="247"/>
        <v/>
      </c>
      <c r="B1971" s="3"/>
      <c r="D1971" s="1"/>
      <c r="H1971" s="5" t="str">
        <f>IF(F1971="","",IFERROR(CONCATENATE("PEUA",VLOOKUP(ESTADO,REPORTE!AV$2:AW$33,2,0),DIDTRITO_FORM,CADER_FORM,IFERROR(INDEX(BS:BS,MATCH(DAY(F1971),BR:BR,0),1),DAY(F1971)),IFERROR(INDEX(BS:BS,MATCH(MONTH(F1971),BR:BR,0),1),MONTH(F1971)),YEAR(F1971),G1971),""))</f>
        <v/>
      </c>
      <c r="L1971" s="4"/>
      <c r="M1971" s="4"/>
      <c r="Q1971" s="5"/>
      <c r="AA1971" s="4"/>
      <c r="AU1971" s="7"/>
      <c r="BM1971" s="7"/>
      <c r="BN1971" s="75" t="str">
        <f t="shared" si="248"/>
        <v/>
      </c>
      <c r="BO1971" s="75" t="str">
        <f t="shared" si="249"/>
        <v/>
      </c>
      <c r="BT1971" s="5"/>
      <c r="BW1971" s="5"/>
      <c r="BX1971" s="5"/>
      <c r="BY1971" s="5"/>
      <c r="BZ1971" s="5"/>
      <c r="CB1971" s="14"/>
      <c r="CC1971" s="25"/>
      <c r="DG1971" s="5" t="e">
        <f>IF(REPORTE!AH$2="si",IF(C1971=VALUE(REPORTE!C$22),IF(SUM(DG1972:DG$1993),CONCATENATE(INT(B1971),", "),INT(B1971)),""),IF(C1971=VALUE(REPORTE!C$21),IF(SUM(DG1972:DG$1993),CONCATENATE(INT(B1971),", "),INT(B1971)),""))</f>
        <v>#VALUE!</v>
      </c>
      <c r="DK1971" s="5"/>
      <c r="DL1971" s="5"/>
      <c r="DM1971" s="5"/>
      <c r="DN1971" s="5"/>
    </row>
    <row r="1972" spans="1:118" x14ac:dyDescent="0.25">
      <c r="A1972" s="4" t="str">
        <f t="shared" si="247"/>
        <v/>
      </c>
      <c r="B1972" s="3"/>
      <c r="D1972" s="1"/>
      <c r="H1972" s="5" t="str">
        <f>IF(F1972="","",IFERROR(CONCATENATE("PEUA",VLOOKUP(ESTADO,REPORTE!AV$2:AW$33,2,0),DIDTRITO_FORM,CADER_FORM,IFERROR(INDEX(BS:BS,MATCH(DAY(F1972),BR:BR,0),1),DAY(F1972)),IFERROR(INDEX(BS:BS,MATCH(MONTH(F1972),BR:BR,0),1),MONTH(F1972)),YEAR(F1972),G1972),""))</f>
        <v/>
      </c>
      <c r="L1972" s="4"/>
      <c r="M1972" s="4"/>
      <c r="Q1972" s="5"/>
      <c r="AA1972" s="4"/>
      <c r="AU1972" s="7"/>
      <c r="BM1972" s="7"/>
      <c r="BN1972" s="75" t="str">
        <f t="shared" si="248"/>
        <v/>
      </c>
      <c r="BO1972" s="75" t="str">
        <f t="shared" si="249"/>
        <v/>
      </c>
      <c r="BT1972" s="5"/>
      <c r="BW1972" s="5"/>
      <c r="BX1972" s="5"/>
      <c r="BY1972" s="5"/>
      <c r="BZ1972" s="5"/>
      <c r="CB1972" s="14"/>
      <c r="CC1972" s="25"/>
      <c r="DG1972" s="5" t="e">
        <f>IF(REPORTE!AH$2="si",IF(C1972=VALUE(REPORTE!C$22),IF(SUM(DG1973:DG$1993),CONCATENATE(INT(B1972),", "),INT(B1972)),""),IF(C1972=VALUE(REPORTE!C$21),IF(SUM(DG1973:DG$1993),CONCATENATE(INT(B1972),", "),INT(B1972)),""))</f>
        <v>#VALUE!</v>
      </c>
      <c r="DK1972" s="5"/>
      <c r="DL1972" s="5"/>
      <c r="DM1972" s="5"/>
      <c r="DN1972" s="5"/>
    </row>
    <row r="1973" spans="1:118" x14ac:dyDescent="0.25">
      <c r="A1973" s="4" t="str">
        <f t="shared" si="247"/>
        <v/>
      </c>
      <c r="B1973" s="3"/>
      <c r="D1973" s="1"/>
      <c r="H1973" s="5" t="str">
        <f>IF(F1973="","",IFERROR(CONCATENATE("PEUA",VLOOKUP(ESTADO,REPORTE!AV$2:AW$33,2,0),DIDTRITO_FORM,CADER_FORM,IFERROR(INDEX(BS:BS,MATCH(DAY(F1973),BR:BR,0),1),DAY(F1973)),IFERROR(INDEX(BS:BS,MATCH(MONTH(F1973),BR:BR,0),1),MONTH(F1973)),YEAR(F1973),G1973),""))</f>
        <v/>
      </c>
      <c r="L1973" s="4"/>
      <c r="M1973" s="4"/>
      <c r="Q1973" s="5"/>
      <c r="AA1973" s="4"/>
      <c r="AU1973" s="7"/>
      <c r="BM1973" s="7"/>
      <c r="BN1973" s="75" t="str">
        <f t="shared" si="248"/>
        <v/>
      </c>
      <c r="BO1973" s="75" t="str">
        <f t="shared" si="249"/>
        <v/>
      </c>
      <c r="BT1973" s="5"/>
      <c r="BW1973" s="5"/>
      <c r="BX1973" s="5"/>
      <c r="BY1973" s="5"/>
      <c r="BZ1973" s="5"/>
      <c r="CB1973" s="14"/>
      <c r="CC1973" s="25"/>
      <c r="DG1973" s="5" t="e">
        <f>IF(REPORTE!AH$2="si",IF(C1973=VALUE(REPORTE!C$22),IF(SUM(DG1974:DG$1993),CONCATENATE(INT(B1973),", "),INT(B1973)),""),IF(C1973=VALUE(REPORTE!C$21),IF(SUM(DG1974:DG$1993),CONCATENATE(INT(B1973),", "),INT(B1973)),""))</f>
        <v>#VALUE!</v>
      </c>
      <c r="DK1973" s="5"/>
      <c r="DL1973" s="5"/>
      <c r="DM1973" s="5"/>
      <c r="DN1973" s="5"/>
    </row>
    <row r="1974" spans="1:118" x14ac:dyDescent="0.25">
      <c r="A1974" s="4" t="str">
        <f t="shared" si="247"/>
        <v/>
      </c>
      <c r="B1974" s="3"/>
      <c r="D1974" s="1"/>
      <c r="H1974" s="5" t="str">
        <f>IF(F1974="","",IFERROR(CONCATENATE("PEUA",VLOOKUP(ESTADO,REPORTE!AV$2:AW$33,2,0),DIDTRITO_FORM,CADER_FORM,IFERROR(INDEX(BS:BS,MATCH(DAY(F1974),BR:BR,0),1),DAY(F1974)),IFERROR(INDEX(BS:BS,MATCH(MONTH(F1974),BR:BR,0),1),MONTH(F1974)),YEAR(F1974),G1974),""))</f>
        <v/>
      </c>
      <c r="L1974" s="4"/>
      <c r="M1974" s="4"/>
      <c r="Q1974" s="5"/>
      <c r="AA1974" s="4"/>
      <c r="AU1974" s="7"/>
      <c r="BM1974" s="7"/>
      <c r="BN1974" s="75" t="str">
        <f t="shared" si="248"/>
        <v/>
      </c>
      <c r="BO1974" s="75" t="str">
        <f t="shared" si="249"/>
        <v/>
      </c>
      <c r="BT1974" s="5"/>
      <c r="BW1974" s="5"/>
      <c r="BX1974" s="5"/>
      <c r="BY1974" s="5"/>
      <c r="BZ1974" s="5"/>
      <c r="CB1974" s="14"/>
      <c r="CC1974" s="25"/>
      <c r="DG1974" s="5" t="e">
        <f>IF(REPORTE!AH$2="si",IF(C1974=VALUE(REPORTE!C$22),IF(SUM(DG1975:DG$1993),CONCATENATE(INT(B1974),", "),INT(B1974)),""),IF(C1974=VALUE(REPORTE!C$21),IF(SUM(DG1975:DG$1993),CONCATENATE(INT(B1974),", "),INT(B1974)),""))</f>
        <v>#VALUE!</v>
      </c>
      <c r="DK1974" s="5"/>
      <c r="DL1974" s="5"/>
      <c r="DM1974" s="5"/>
      <c r="DN1974" s="5"/>
    </row>
    <row r="1975" spans="1:118" x14ac:dyDescent="0.25">
      <c r="A1975" s="4" t="str">
        <f t="shared" si="247"/>
        <v/>
      </c>
      <c r="B1975" s="3"/>
      <c r="D1975" s="1"/>
      <c r="H1975" s="5" t="str">
        <f>IF(F1975="","",IFERROR(CONCATENATE("PEUA",VLOOKUP(ESTADO,REPORTE!AV$2:AW$33,2,0),DIDTRITO_FORM,CADER_FORM,IFERROR(INDEX(BS:BS,MATCH(DAY(F1975),BR:BR,0),1),DAY(F1975)),IFERROR(INDEX(BS:BS,MATCH(MONTH(F1975),BR:BR,0),1),MONTH(F1975)),YEAR(F1975),G1975),""))</f>
        <v/>
      </c>
      <c r="L1975" s="4"/>
      <c r="M1975" s="4"/>
      <c r="Q1975" s="5"/>
      <c r="AA1975" s="4"/>
      <c r="AU1975" s="7"/>
      <c r="BM1975" s="7"/>
      <c r="BN1975" s="75" t="str">
        <f t="shared" si="248"/>
        <v/>
      </c>
      <c r="BO1975" s="75" t="str">
        <f t="shared" si="249"/>
        <v/>
      </c>
      <c r="BT1975" s="5"/>
      <c r="BW1975" s="5"/>
      <c r="BX1975" s="5"/>
      <c r="BY1975" s="5"/>
      <c r="BZ1975" s="5"/>
      <c r="CB1975" s="14"/>
      <c r="CC1975" s="25"/>
      <c r="DG1975" s="5" t="e">
        <f>IF(REPORTE!AH$2="si",IF(C1975=VALUE(REPORTE!C$22),IF(SUM(DG1976:DG$1993),CONCATENATE(INT(B1975),", "),INT(B1975)),""),IF(C1975=VALUE(REPORTE!C$21),IF(SUM(DG1976:DG$1993),CONCATENATE(INT(B1975),", "),INT(B1975)),""))</f>
        <v>#VALUE!</v>
      </c>
      <c r="DH1975" s="5"/>
      <c r="DK1975" s="5"/>
      <c r="DL1975" s="5"/>
      <c r="DM1975" s="5"/>
      <c r="DN1975" s="5"/>
    </row>
    <row r="1976" spans="1:118" x14ac:dyDescent="0.25">
      <c r="A1976" s="4" t="str">
        <f t="shared" si="247"/>
        <v/>
      </c>
      <c r="B1976" s="3"/>
      <c r="D1976" s="1"/>
      <c r="H1976" s="5" t="str">
        <f>IF(F1976="","",IFERROR(CONCATENATE("PEUA",VLOOKUP(ESTADO,REPORTE!AV$2:AW$33,2,0),DIDTRITO_FORM,CADER_FORM,IFERROR(INDEX(BS:BS,MATCH(DAY(F1976),BR:BR,0),1),DAY(F1976)),IFERROR(INDEX(BS:BS,MATCH(MONTH(F1976),BR:BR,0),1),MONTH(F1976)),YEAR(F1976),G1976),""))</f>
        <v/>
      </c>
      <c r="L1976" s="4"/>
      <c r="M1976" s="4"/>
      <c r="Q1976" s="5"/>
      <c r="AA1976" s="4"/>
      <c r="AU1976" s="7"/>
      <c r="BM1976" s="7"/>
      <c r="BN1976" s="75" t="str">
        <f t="shared" si="248"/>
        <v/>
      </c>
      <c r="BO1976" s="75" t="str">
        <f t="shared" si="249"/>
        <v/>
      </c>
      <c r="BT1976" s="5"/>
      <c r="BW1976" s="5"/>
      <c r="BX1976" s="5"/>
      <c r="BY1976" s="5"/>
      <c r="BZ1976" s="5"/>
      <c r="CB1976" s="14"/>
      <c r="CC1976" s="25"/>
      <c r="DG1976" s="5" t="e">
        <f>IF(REPORTE!AH$2="si",IF(C1976=VALUE(REPORTE!C$22),IF(SUM(DG1977:DG$1993),CONCATENATE(INT(B1976),", "),INT(B1976)),""),IF(C1976=VALUE(REPORTE!C$21),IF(SUM(DG1977:DG$1993),CONCATENATE(INT(B1976),", "),INT(B1976)),""))</f>
        <v>#VALUE!</v>
      </c>
      <c r="DH1976" s="5" t="e">
        <f>CONCATENATE(DG1976,DG1977,DG1978,DG1979,DG1980,DG1981,DG1982,DG1983,DG1984,DG1985,DG1986,DG1987,DG1988,DG1989,DG1990,DG1991,DG1992,DG1993,DG1994,DG1995,DG1996,DG1997,DG1998,DG1999,DG2000,DG2001,DG2002,DG2003,DG2004,DG2005,DG2006,DG2007,DG2008,DG2009,DG2010,DG2011,DG2012,DG2013,DG2014,DG2015,DG2016,DG2017)</f>
        <v>#VALUE!</v>
      </c>
      <c r="DK1976" s="5"/>
      <c r="DL1976" s="5"/>
      <c r="DM1976" s="5"/>
      <c r="DN1976" s="5"/>
    </row>
    <row r="1977" spans="1:118" x14ac:dyDescent="0.25">
      <c r="A1977" s="4" t="str">
        <f t="shared" si="247"/>
        <v/>
      </c>
      <c r="B1977" s="3"/>
      <c r="D1977" s="1"/>
      <c r="H1977" s="5" t="str">
        <f>IF(F1977="","",IFERROR(CONCATENATE("PEUA",VLOOKUP(ESTADO,REPORTE!AV$2:AW$33,2,0),DIDTRITO_FORM,CADER_FORM,IFERROR(INDEX(BS:BS,MATCH(DAY(F1977),BR:BR,0),1),DAY(F1977)),IFERROR(INDEX(BS:BS,MATCH(MONTH(F1977),BR:BR,0),1),MONTH(F1977)),YEAR(F1977),G1977),""))</f>
        <v/>
      </c>
      <c r="L1977" s="4"/>
      <c r="M1977" s="4"/>
      <c r="Q1977" s="5"/>
      <c r="AA1977" s="4"/>
      <c r="AU1977" s="7"/>
      <c r="BM1977" s="7"/>
      <c r="BN1977" s="75" t="str">
        <f t="shared" si="248"/>
        <v/>
      </c>
      <c r="BO1977" s="75" t="str">
        <f t="shared" si="249"/>
        <v/>
      </c>
      <c r="BT1977" s="5"/>
      <c r="BW1977" s="5"/>
      <c r="BX1977" s="5"/>
      <c r="BY1977" s="5"/>
      <c r="BZ1977" s="5"/>
      <c r="CB1977" s="14"/>
      <c r="CC1977" s="25"/>
      <c r="DG1977" s="5" t="e">
        <f>IF(REPORTE!AH$2="si",IF(C1977=VALUE(REPORTE!C$22),IF(SUM(DG1978:DG$1993),CONCATENATE(INT(B1977),", "),INT(B1977)),""),IF(C1977=VALUE(REPORTE!C$21),IF(SUM(DG1978:DG$1993),CONCATENATE(INT(B1977),", "),INT(B1977)),""))</f>
        <v>#VALUE!</v>
      </c>
      <c r="DK1977" s="5"/>
      <c r="DL1977" s="5"/>
      <c r="DM1977" s="5"/>
      <c r="DN1977" s="5"/>
    </row>
    <row r="1978" spans="1:118" x14ac:dyDescent="0.25">
      <c r="A1978" s="4" t="str">
        <f t="shared" si="247"/>
        <v/>
      </c>
      <c r="B1978" s="3"/>
      <c r="D1978" s="1"/>
      <c r="H1978" s="5" t="str">
        <f>IF(F1978="","",IFERROR(CONCATENATE("PEUA",VLOOKUP(ESTADO,REPORTE!AV$2:AW$33,2,0),DIDTRITO_FORM,CADER_FORM,IFERROR(INDEX(BS:BS,MATCH(DAY(F1978),BR:BR,0),1),DAY(F1978)),IFERROR(INDEX(BS:BS,MATCH(MONTH(F1978),BR:BR,0),1),MONTH(F1978)),YEAR(F1978),G1978),""))</f>
        <v/>
      </c>
      <c r="L1978" s="4"/>
      <c r="M1978" s="4"/>
      <c r="Q1978" s="5"/>
      <c r="AA1978" s="4"/>
      <c r="AU1978" s="7"/>
      <c r="BM1978" s="7"/>
      <c r="BN1978" s="75" t="str">
        <f t="shared" si="248"/>
        <v/>
      </c>
      <c r="BO1978" s="75" t="str">
        <f t="shared" si="249"/>
        <v/>
      </c>
      <c r="BT1978" s="5"/>
      <c r="BW1978" s="5"/>
      <c r="BX1978" s="5"/>
      <c r="BY1978" s="5"/>
      <c r="BZ1978" s="5"/>
      <c r="CB1978" s="14"/>
      <c r="CC1978" s="25"/>
      <c r="DG1978" s="5" t="e">
        <f>IF(REPORTE!AH$2="si",IF(C1978=VALUE(REPORTE!C$22),IF(SUM(DG1979:DG$1993),CONCATENATE(INT(B1978),", "),INT(B1978)),""),IF(C1978=VALUE(REPORTE!C$21),IF(SUM(DG1979:DG$1993),CONCATENATE(INT(B1978),", "),INT(B1978)),""))</f>
        <v>#VALUE!</v>
      </c>
      <c r="DK1978" s="5"/>
      <c r="DL1978" s="5"/>
      <c r="DM1978" s="5"/>
      <c r="DN1978" s="5"/>
    </row>
    <row r="1979" spans="1:118" x14ac:dyDescent="0.25">
      <c r="A1979" s="4" t="str">
        <f t="shared" si="247"/>
        <v/>
      </c>
      <c r="B1979" s="3"/>
      <c r="D1979" s="1"/>
      <c r="H1979" s="5" t="str">
        <f>IF(F1979="","",IFERROR(CONCATENATE("PEUA",VLOOKUP(ESTADO,REPORTE!AV$2:AW$33,2,0),DIDTRITO_FORM,CADER_FORM,IFERROR(INDEX(BS:BS,MATCH(DAY(F1979),BR:BR,0),1),DAY(F1979)),IFERROR(INDEX(BS:BS,MATCH(MONTH(F1979),BR:BR,0),1),MONTH(F1979)),YEAR(F1979),G1979),""))</f>
        <v/>
      </c>
      <c r="L1979" s="4"/>
      <c r="M1979" s="4"/>
      <c r="Q1979" s="5"/>
      <c r="AA1979" s="4"/>
      <c r="AU1979" s="7"/>
      <c r="BM1979" s="7"/>
      <c r="BN1979" s="75" t="str">
        <f t="shared" si="248"/>
        <v/>
      </c>
      <c r="BO1979" s="75" t="str">
        <f t="shared" si="249"/>
        <v/>
      </c>
      <c r="BT1979" s="5"/>
      <c r="BW1979" s="5"/>
      <c r="BX1979" s="5"/>
      <c r="BY1979" s="5"/>
      <c r="BZ1979" s="5"/>
      <c r="CB1979" s="14"/>
      <c r="CC1979" s="25"/>
      <c r="DG1979" s="5" t="e">
        <f>IF(REPORTE!AH$2="si",IF(C1979=VALUE(REPORTE!C$22),IF(SUM(DG1980:DG$1993),CONCATENATE(INT(B1979),", "),INT(B1979)),""),IF(C1979=VALUE(REPORTE!C$21),IF(SUM(DG1980:DG$1993),CONCATENATE(INT(B1979),", "),INT(B1979)),""))</f>
        <v>#VALUE!</v>
      </c>
      <c r="DK1979" s="5"/>
      <c r="DL1979" s="5"/>
      <c r="DM1979" s="5"/>
      <c r="DN1979" s="5"/>
    </row>
    <row r="1980" spans="1:118" x14ac:dyDescent="0.25">
      <c r="A1980" s="4" t="str">
        <f t="shared" si="247"/>
        <v/>
      </c>
      <c r="B1980" s="3"/>
      <c r="D1980" s="1"/>
      <c r="H1980" s="5" t="str">
        <f>IF(F1980="","",IFERROR(CONCATENATE("PEUA",VLOOKUP(ESTADO,REPORTE!AV$2:AW$33,2,0),DIDTRITO_FORM,CADER_FORM,IFERROR(INDEX(BS:BS,MATCH(DAY(F1980),BR:BR,0),1),DAY(F1980)),IFERROR(INDEX(BS:BS,MATCH(MONTH(F1980),BR:BR,0),1),MONTH(F1980)),YEAR(F1980),G1980),""))</f>
        <v/>
      </c>
      <c r="L1980" s="4"/>
      <c r="M1980" s="4"/>
      <c r="Q1980" s="5"/>
      <c r="AA1980" s="4"/>
      <c r="AU1980" s="7"/>
      <c r="BM1980" s="7"/>
      <c r="BN1980" s="75" t="str">
        <f t="shared" si="248"/>
        <v/>
      </c>
      <c r="BO1980" s="75" t="str">
        <f t="shared" si="249"/>
        <v/>
      </c>
      <c r="BT1980" s="5"/>
      <c r="BW1980" s="5"/>
      <c r="BX1980" s="5"/>
      <c r="BY1980" s="5"/>
      <c r="BZ1980" s="5"/>
      <c r="CB1980" s="14"/>
      <c r="CC1980" s="25"/>
      <c r="DG1980" s="5" t="e">
        <f>IF(REPORTE!AH$2="si",IF(C1980=VALUE(REPORTE!C$22),IF(SUM(DG1981:DG$1993),CONCATENATE(INT(B1980),", "),INT(B1980)),""),IF(C1980=VALUE(REPORTE!C$21),IF(SUM(DG1981:DG$1993),CONCATENATE(INT(B1980),", "),INT(B1980)),""))</f>
        <v>#VALUE!</v>
      </c>
      <c r="DK1980" s="5"/>
      <c r="DL1980" s="5"/>
      <c r="DM1980" s="5"/>
      <c r="DN1980" s="5"/>
    </row>
    <row r="1981" spans="1:118" x14ac:dyDescent="0.25">
      <c r="A1981" s="4" t="str">
        <f t="shared" si="247"/>
        <v/>
      </c>
      <c r="B1981" s="3"/>
      <c r="D1981" s="1"/>
      <c r="H1981" s="5" t="str">
        <f>IF(F1981="","",IFERROR(CONCATENATE("PEUA",VLOOKUP(ESTADO,REPORTE!AV$2:AW$33,2,0),DIDTRITO_FORM,CADER_FORM,IFERROR(INDEX(BS:BS,MATCH(DAY(F1981),BR:BR,0),1),DAY(F1981)),IFERROR(INDEX(BS:BS,MATCH(MONTH(F1981),BR:BR,0),1),MONTH(F1981)),YEAR(F1981),G1981),""))</f>
        <v/>
      </c>
      <c r="L1981" s="4"/>
      <c r="M1981" s="4"/>
      <c r="Q1981" s="5"/>
      <c r="AA1981" s="4"/>
      <c r="AU1981" s="7"/>
      <c r="BM1981" s="7"/>
      <c r="BN1981" s="75" t="str">
        <f t="shared" si="248"/>
        <v/>
      </c>
      <c r="BO1981" s="75" t="str">
        <f t="shared" si="249"/>
        <v/>
      </c>
      <c r="BT1981" s="5"/>
      <c r="BW1981" s="5"/>
      <c r="BX1981" s="5"/>
      <c r="BY1981" s="5"/>
      <c r="BZ1981" s="5"/>
      <c r="CB1981" s="14"/>
      <c r="CC1981" s="25"/>
      <c r="DG1981" s="5" t="e">
        <f>IF(REPORTE!AH$2="si",IF(C1981=VALUE(REPORTE!C$22),IF(SUM(DG1982:DG$1993),CONCATENATE(INT(B1981),", "),INT(B1981)),""),IF(C1981=VALUE(REPORTE!C$21),IF(SUM(DG1982:DG$1993),CONCATENATE(INT(B1981),", "),INT(B1981)),""))</f>
        <v>#VALUE!</v>
      </c>
      <c r="DK1981" s="5"/>
      <c r="DL1981" s="5"/>
      <c r="DM1981" s="5"/>
      <c r="DN1981" s="5"/>
    </row>
    <row r="1982" spans="1:118" x14ac:dyDescent="0.25">
      <c r="A1982" s="4" t="str">
        <f t="shared" si="247"/>
        <v/>
      </c>
      <c r="B1982" s="3"/>
      <c r="D1982" s="1"/>
      <c r="H1982" s="5" t="str">
        <f>IF(F1982="","",IFERROR(CONCATENATE("PEUA",VLOOKUP(ESTADO,REPORTE!AV$2:AW$33,2,0),DIDTRITO_FORM,CADER_FORM,IFERROR(INDEX(BS:BS,MATCH(DAY(F1982),BR:BR,0),1),DAY(F1982)),IFERROR(INDEX(BS:BS,MATCH(MONTH(F1982),BR:BR,0),1),MONTH(F1982)),YEAR(F1982),G1982),""))</f>
        <v/>
      </c>
      <c r="L1982" s="4"/>
      <c r="M1982" s="4"/>
      <c r="Q1982" s="5"/>
      <c r="AA1982" s="4"/>
      <c r="AU1982" s="7"/>
      <c r="BM1982" s="7"/>
      <c r="BN1982" s="75" t="str">
        <f t="shared" si="248"/>
        <v/>
      </c>
      <c r="BO1982" s="75" t="str">
        <f t="shared" si="249"/>
        <v/>
      </c>
      <c r="BT1982" s="5"/>
      <c r="BW1982" s="5"/>
      <c r="BX1982" s="5"/>
      <c r="BY1982" s="5"/>
      <c r="BZ1982" s="5"/>
      <c r="CB1982" s="14"/>
      <c r="CC1982" s="25"/>
      <c r="DG1982" s="5" t="e">
        <f>IF(REPORTE!AH$2="si",IF(C1982=VALUE(REPORTE!C$22),IF(SUM(DG1983:DG$1993),CONCATENATE(INT(B1982),", "),INT(B1982)),""),IF(C1982=VALUE(REPORTE!C$21),IF(SUM(DG1983:DG$1993),CONCATENATE(INT(B1982),", "),INT(B1982)),""))</f>
        <v>#VALUE!</v>
      </c>
      <c r="DK1982" s="5"/>
      <c r="DL1982" s="5"/>
      <c r="DM1982" s="5"/>
      <c r="DN1982" s="5"/>
    </row>
    <row r="1983" spans="1:118" x14ac:dyDescent="0.25">
      <c r="A1983" s="4" t="str">
        <f t="shared" si="247"/>
        <v/>
      </c>
      <c r="B1983" s="3"/>
      <c r="D1983" s="1"/>
      <c r="H1983" s="5" t="str">
        <f>IF(F1983="","",IFERROR(CONCATENATE("PEUA",VLOOKUP(ESTADO,REPORTE!AV$2:AW$33,2,0),DIDTRITO_FORM,CADER_FORM,IFERROR(INDEX(BS:BS,MATCH(DAY(F1983),BR:BR,0),1),DAY(F1983)),IFERROR(INDEX(BS:BS,MATCH(MONTH(F1983),BR:BR,0),1),MONTH(F1983)),YEAR(F1983),G1983),""))</f>
        <v/>
      </c>
      <c r="L1983" s="4"/>
      <c r="M1983" s="4"/>
      <c r="Q1983" s="5"/>
      <c r="AA1983" s="4"/>
      <c r="AU1983" s="7"/>
      <c r="BM1983" s="7"/>
      <c r="BN1983" s="75" t="str">
        <f t="shared" si="248"/>
        <v/>
      </c>
      <c r="BO1983" s="75" t="str">
        <f t="shared" si="249"/>
        <v/>
      </c>
      <c r="BT1983" s="5"/>
      <c r="BW1983" s="5"/>
      <c r="BX1983" s="5"/>
      <c r="BY1983" s="5"/>
      <c r="BZ1983" s="5"/>
      <c r="CB1983" s="14"/>
      <c r="CC1983" s="25"/>
      <c r="DG1983" s="5" t="e">
        <f>IF(REPORTE!AH$2="si",IF(C1983=VALUE(REPORTE!C$22),IF(SUM(DG1984:DG$1993),CONCATENATE(INT(B1983),", "),INT(B1983)),""),IF(C1983=VALUE(REPORTE!C$21),IF(SUM(DG1984:DG$1993),CONCATENATE(INT(B1983),", "),INT(B1983)),""))</f>
        <v>#VALUE!</v>
      </c>
      <c r="DK1983" s="5"/>
      <c r="DL1983" s="5"/>
      <c r="DM1983" s="5"/>
      <c r="DN1983" s="5"/>
    </row>
    <row r="1984" spans="1:118" x14ac:dyDescent="0.25">
      <c r="A1984" s="4" t="str">
        <f t="shared" si="247"/>
        <v/>
      </c>
      <c r="B1984" s="3"/>
      <c r="D1984" s="1"/>
      <c r="H1984" s="5" t="str">
        <f>IF(F1984="","",IFERROR(CONCATENATE("PEUA",VLOOKUP(ESTADO,REPORTE!AV$2:AW$33,2,0),DIDTRITO_FORM,CADER_FORM,IFERROR(INDEX(BS:BS,MATCH(DAY(F1984),BR:BR,0),1),DAY(F1984)),IFERROR(INDEX(BS:BS,MATCH(MONTH(F1984),BR:BR,0),1),MONTH(F1984)),YEAR(F1984),G1984),""))</f>
        <v/>
      </c>
      <c r="L1984" s="4"/>
      <c r="M1984" s="4"/>
      <c r="Q1984" s="5"/>
      <c r="AA1984" s="4"/>
      <c r="AU1984" s="7"/>
      <c r="BM1984" s="7"/>
      <c r="BN1984" s="75" t="str">
        <f t="shared" si="248"/>
        <v/>
      </c>
      <c r="BO1984" s="75" t="str">
        <f t="shared" si="249"/>
        <v/>
      </c>
      <c r="BT1984" s="5"/>
      <c r="BW1984" s="5"/>
      <c r="BX1984" s="5"/>
      <c r="BY1984" s="5"/>
      <c r="BZ1984" s="5"/>
      <c r="CB1984" s="14"/>
      <c r="CC1984" s="25"/>
      <c r="DG1984" s="5" t="e">
        <f>IF(REPORTE!AH$2="si",IF(C1984=VALUE(REPORTE!C$22),IF(SUM(DG1985:DG$1993),CONCATENATE(INT(B1984),", "),INT(B1984)),""),IF(C1984=VALUE(REPORTE!C$21),IF(SUM(DG1985:DG$1993),CONCATENATE(INT(B1984),", "),INT(B1984)),""))</f>
        <v>#VALUE!</v>
      </c>
      <c r="DK1984" s="5"/>
      <c r="DL1984" s="5"/>
      <c r="DM1984" s="5"/>
      <c r="DN1984" s="5"/>
    </row>
    <row r="1985" spans="1:118" x14ac:dyDescent="0.25">
      <c r="A1985" s="4" t="str">
        <f t="shared" si="247"/>
        <v/>
      </c>
      <c r="B1985" s="3"/>
      <c r="D1985" s="1"/>
      <c r="H1985" s="5" t="str">
        <f>IF(F1985="","",IFERROR(CONCATENATE("PEUA",VLOOKUP(ESTADO,REPORTE!AV$2:AW$33,2,0),DIDTRITO_FORM,CADER_FORM,IFERROR(INDEX(BS:BS,MATCH(DAY(F1985),BR:BR,0),1),DAY(F1985)),IFERROR(INDEX(BS:BS,MATCH(MONTH(F1985),BR:BR,0),1),MONTH(F1985)),YEAR(F1985),G1985),""))</f>
        <v/>
      </c>
      <c r="L1985" s="4"/>
      <c r="M1985" s="4"/>
      <c r="Q1985" s="5"/>
      <c r="AA1985" s="4"/>
      <c r="AU1985" s="7"/>
      <c r="BM1985" s="7"/>
      <c r="BN1985" s="75" t="str">
        <f t="shared" si="248"/>
        <v/>
      </c>
      <c r="BO1985" s="75" t="str">
        <f t="shared" si="249"/>
        <v/>
      </c>
      <c r="BT1985" s="5"/>
      <c r="BW1985" s="5"/>
      <c r="BX1985" s="5"/>
      <c r="BY1985" s="5"/>
      <c r="BZ1985" s="5"/>
      <c r="CB1985" s="14"/>
      <c r="CC1985" s="25"/>
      <c r="DG1985" s="5" t="e">
        <f>IF(REPORTE!AH$2="si",IF(C1985=VALUE(REPORTE!C$22),IF(SUM(DG1986:DG$1993),CONCATENATE(INT(B1985),", "),INT(B1985)),""),IF(C1985=VALUE(REPORTE!C$21),IF(SUM(DG1986:DG$1993),CONCATENATE(INT(B1985),", "),INT(B1985)),""))</f>
        <v>#VALUE!</v>
      </c>
      <c r="DK1985" s="5"/>
      <c r="DL1985" s="5"/>
      <c r="DM1985" s="5"/>
      <c r="DN1985" s="5"/>
    </row>
    <row r="1986" spans="1:118" x14ac:dyDescent="0.25">
      <c r="A1986" s="4" t="str">
        <f t="shared" ref="A1986:A2000" si="250">IF(OR(BO1986="",BM1986="",BM1986="VENCIDO"),IF(B1986="","",IF(LEN(B1986)=1,"000"&amp;B1986,IF(LEN(B1986)=2,"00"&amp;B1986,IF(LEN(B1986)=3,"0"&amp;B1986,B1986)))),C1986)</f>
        <v/>
      </c>
      <c r="B1986" s="3"/>
      <c r="D1986" s="1"/>
      <c r="H1986" s="5" t="str">
        <f>IF(F1986="","",IFERROR(CONCATENATE("PEUA",VLOOKUP(ESTADO,REPORTE!AV$2:AW$33,2,0),DIDTRITO_FORM,CADER_FORM,IFERROR(INDEX(BS:BS,MATCH(DAY(F1986),BR:BR,0),1),DAY(F1986)),IFERROR(INDEX(BS:BS,MATCH(MONTH(F1986),BR:BR,0),1),MONTH(F1986)),YEAR(F1986),G1986),""))</f>
        <v/>
      </c>
      <c r="L1986" s="4"/>
      <c r="M1986" s="4"/>
      <c r="Q1986" s="5"/>
      <c r="AA1986" s="4"/>
      <c r="AU1986" s="7"/>
      <c r="BM1986" s="7"/>
      <c r="BN1986" s="75" t="str">
        <f t="shared" ref="BN1986:BN2000" si="251">IFERROR(IF(BD1986=0,"",BD1986/6000),"")</f>
        <v/>
      </c>
      <c r="BO1986" s="75" t="str">
        <f t="shared" ref="BO1986:BO2002" si="252">IFERROR(IF(VALUE(AU1986)&gt;VALUE(APERTURA_VENTANILLA),"OK",""),"")</f>
        <v/>
      </c>
      <c r="BT1986" s="5"/>
      <c r="BW1986" s="5"/>
      <c r="BX1986" s="5"/>
      <c r="BY1986" s="5"/>
      <c r="BZ1986" s="5"/>
      <c r="CB1986" s="14"/>
      <c r="CC1986" s="25"/>
      <c r="DG1986" s="5" t="e">
        <f>IF(REPORTE!AH$2="si",IF(C1986=VALUE(REPORTE!C$22),IF(SUM(DG1987:DG$1993),CONCATENATE(INT(B1986),", "),INT(B1986)),""),IF(C1986=VALUE(REPORTE!C$21),IF(SUM(DG1987:DG$1993),CONCATENATE(INT(B1986),", "),INT(B1986)),""))</f>
        <v>#VALUE!</v>
      </c>
      <c r="DK1986" s="5"/>
      <c r="DL1986" s="5"/>
      <c r="DM1986" s="5"/>
      <c r="DN1986" s="5"/>
    </row>
    <row r="1987" spans="1:118" x14ac:dyDescent="0.25">
      <c r="A1987" s="4" t="str">
        <f t="shared" si="250"/>
        <v/>
      </c>
      <c r="B1987" s="3"/>
      <c r="D1987" s="1"/>
      <c r="H1987" s="5" t="str">
        <f>IF(F1987="","",IFERROR(CONCATENATE("PEUA",VLOOKUP(ESTADO,REPORTE!AV$2:AW$33,2,0),DIDTRITO_FORM,CADER_FORM,IFERROR(INDEX(BS:BS,MATCH(DAY(F1987),BR:BR,0),1),DAY(F1987)),IFERROR(INDEX(BS:BS,MATCH(MONTH(F1987),BR:BR,0),1),MONTH(F1987)),YEAR(F1987),G1987),""))</f>
        <v/>
      </c>
      <c r="L1987" s="4"/>
      <c r="M1987" s="4"/>
      <c r="Q1987" s="5"/>
      <c r="AA1987" s="4"/>
      <c r="AU1987" s="7"/>
      <c r="BM1987" s="7"/>
      <c r="BN1987" s="75" t="str">
        <f t="shared" si="251"/>
        <v/>
      </c>
      <c r="BO1987" s="75" t="str">
        <f t="shared" si="252"/>
        <v/>
      </c>
      <c r="BT1987" s="5"/>
      <c r="BW1987" s="5"/>
      <c r="BX1987" s="5"/>
      <c r="BY1987" s="5"/>
      <c r="BZ1987" s="5"/>
      <c r="CB1987" s="14"/>
      <c r="CC1987" s="25"/>
      <c r="DG1987" s="5" t="e">
        <f>IF(REPORTE!AH$2="si",IF(C1987=VALUE(REPORTE!C$22),IF(SUM(DG1988:DG$1993),CONCATENATE(INT(B1987),", "),INT(B1987)),""),IF(C1987=VALUE(REPORTE!C$21),IF(SUM(DG1988:DG$1993),CONCATENATE(INT(B1987),", "),INT(B1987)),""))</f>
        <v>#VALUE!</v>
      </c>
      <c r="DK1987" s="5"/>
      <c r="DL1987" s="5"/>
      <c r="DM1987" s="5"/>
      <c r="DN1987" s="5"/>
    </row>
    <row r="1988" spans="1:118" x14ac:dyDescent="0.25">
      <c r="A1988" s="4" t="str">
        <f t="shared" si="250"/>
        <v/>
      </c>
      <c r="B1988" s="3"/>
      <c r="D1988" s="1"/>
      <c r="H1988" s="5" t="str">
        <f>IF(F1988="","",IFERROR(CONCATENATE("PEUA",VLOOKUP(ESTADO,REPORTE!AV$2:AW$33,2,0),DIDTRITO_FORM,CADER_FORM,IFERROR(INDEX(BS:BS,MATCH(DAY(F1988),BR:BR,0),1),DAY(F1988)),IFERROR(INDEX(BS:BS,MATCH(MONTH(F1988),BR:BR,0),1),MONTH(F1988)),YEAR(F1988),G1988),""))</f>
        <v/>
      </c>
      <c r="L1988" s="4"/>
      <c r="M1988" s="4"/>
      <c r="Q1988" s="5"/>
      <c r="AA1988" s="4"/>
      <c r="AU1988" s="7"/>
      <c r="BM1988" s="7"/>
      <c r="BN1988" s="75" t="str">
        <f t="shared" si="251"/>
        <v/>
      </c>
      <c r="BO1988" s="75" t="str">
        <f t="shared" si="252"/>
        <v/>
      </c>
      <c r="BT1988" s="5"/>
      <c r="BW1988" s="5"/>
      <c r="BX1988" s="5"/>
      <c r="BY1988" s="5"/>
      <c r="BZ1988" s="5"/>
      <c r="CB1988" s="14"/>
      <c r="CC1988" s="25"/>
      <c r="DG1988" s="5" t="e">
        <f>IF(REPORTE!AH$2="si",IF(C1988=VALUE(REPORTE!C$22),IF(SUM(DG1989:DG$1993),CONCATENATE(INT(B1988),", "),INT(B1988)),""),IF(C1988=VALUE(REPORTE!C$21),IF(SUM(DG1989:DG$1993),CONCATENATE(INT(B1988),", "),INT(B1988)),""))</f>
        <v>#VALUE!</v>
      </c>
      <c r="DK1988" s="5"/>
      <c r="DL1988" s="5"/>
      <c r="DM1988" s="5"/>
      <c r="DN1988" s="5"/>
    </row>
    <row r="1989" spans="1:118" x14ac:dyDescent="0.25">
      <c r="A1989" s="4" t="str">
        <f t="shared" si="250"/>
        <v/>
      </c>
      <c r="B1989" s="3"/>
      <c r="D1989" s="1"/>
      <c r="H1989" s="5" t="str">
        <f>IF(F1989="","",IFERROR(CONCATENATE("PEUA",VLOOKUP(ESTADO,REPORTE!AV$2:AW$33,2,0),DIDTRITO_FORM,CADER_FORM,IFERROR(INDEX(BS:BS,MATCH(DAY(F1989),BR:BR,0),1),DAY(F1989)),IFERROR(INDEX(BS:BS,MATCH(MONTH(F1989),BR:BR,0),1),MONTH(F1989)),YEAR(F1989),G1989),""))</f>
        <v/>
      </c>
      <c r="L1989" s="4"/>
      <c r="M1989" s="4"/>
      <c r="Q1989" s="5"/>
      <c r="AA1989" s="4"/>
      <c r="AU1989" s="7"/>
      <c r="BM1989" s="7"/>
      <c r="BN1989" s="75" t="str">
        <f t="shared" si="251"/>
        <v/>
      </c>
      <c r="BO1989" s="75" t="str">
        <f t="shared" si="252"/>
        <v/>
      </c>
      <c r="BT1989" s="5"/>
      <c r="BW1989" s="5"/>
      <c r="BX1989" s="5"/>
      <c r="BY1989" s="5"/>
      <c r="BZ1989" s="5"/>
      <c r="CB1989" s="14"/>
      <c r="CC1989" s="25"/>
      <c r="DG1989" s="5" t="e">
        <f>IF(REPORTE!AH$2="si",IF(C1989=VALUE(REPORTE!C$22),IF(SUM(DG1990:DG$1993),CONCATENATE(INT(B1989),", "),INT(B1989)),""),IF(C1989=VALUE(REPORTE!C$21),IF(SUM(DG1990:DG$1993),CONCATENATE(INT(B1989),", "),INT(B1989)),""))</f>
        <v>#VALUE!</v>
      </c>
      <c r="DK1989" s="5"/>
      <c r="DL1989" s="5"/>
      <c r="DM1989" s="5"/>
      <c r="DN1989" s="5"/>
    </row>
    <row r="1990" spans="1:118" x14ac:dyDescent="0.25">
      <c r="A1990" s="4" t="str">
        <f t="shared" si="250"/>
        <v/>
      </c>
      <c r="B1990" s="3"/>
      <c r="D1990" s="1"/>
      <c r="H1990" s="5" t="str">
        <f>IF(F1990="","",IFERROR(CONCATENATE("PEUA",VLOOKUP(ESTADO,REPORTE!AV$2:AW$33,2,0),DIDTRITO_FORM,CADER_FORM,IFERROR(INDEX(BS:BS,MATCH(DAY(F1990),BR:BR,0),1),DAY(F1990)),IFERROR(INDEX(BS:BS,MATCH(MONTH(F1990),BR:BR,0),1),MONTH(F1990)),YEAR(F1990),G1990),""))</f>
        <v/>
      </c>
      <c r="L1990" s="4"/>
      <c r="M1990" s="4"/>
      <c r="Q1990" s="5"/>
      <c r="AA1990" s="4"/>
      <c r="AU1990" s="7"/>
      <c r="BM1990" s="7"/>
      <c r="BN1990" s="75" t="str">
        <f t="shared" si="251"/>
        <v/>
      </c>
      <c r="BO1990" s="75" t="str">
        <f t="shared" si="252"/>
        <v/>
      </c>
      <c r="BT1990" s="5"/>
      <c r="BW1990" s="5"/>
      <c r="BX1990" s="5"/>
      <c r="BY1990" s="5"/>
      <c r="BZ1990" s="5"/>
      <c r="CB1990" s="14"/>
      <c r="CC1990" s="25"/>
      <c r="DG1990" s="5" t="e">
        <f>IF(REPORTE!AH$2="si",IF(C1990=VALUE(REPORTE!C$22),IF(SUM(DG1991:DG$1993),CONCATENATE(INT(B1990),", "),INT(B1990)),""),IF(C1990=VALUE(REPORTE!C$21),IF(SUM(DG1991:DG$1993),CONCATENATE(INT(B1990),", "),INT(B1990)),""))</f>
        <v>#VALUE!</v>
      </c>
      <c r="DK1990" s="5"/>
      <c r="DL1990" s="5"/>
      <c r="DM1990" s="5"/>
      <c r="DN1990" s="5"/>
    </row>
    <row r="1991" spans="1:118" x14ac:dyDescent="0.25">
      <c r="A1991" s="4" t="str">
        <f t="shared" si="250"/>
        <v/>
      </c>
      <c r="B1991" s="3"/>
      <c r="D1991" s="1"/>
      <c r="H1991" s="5" t="str">
        <f>IF(F1991="","",IFERROR(CONCATENATE("PEUA",VLOOKUP(ESTADO,REPORTE!AV$2:AW$33,2,0),DIDTRITO_FORM,CADER_FORM,IFERROR(INDEX(BS:BS,MATCH(DAY(F1991),BR:BR,0),1),DAY(F1991)),IFERROR(INDEX(BS:BS,MATCH(MONTH(F1991),BR:BR,0),1),MONTH(F1991)),YEAR(F1991),G1991),""))</f>
        <v/>
      </c>
      <c r="L1991" s="4"/>
      <c r="M1991" s="4"/>
      <c r="Q1991" s="5"/>
      <c r="AA1991" s="4"/>
      <c r="AU1991" s="7"/>
      <c r="BM1991" s="7"/>
      <c r="BN1991" s="75" t="str">
        <f t="shared" si="251"/>
        <v/>
      </c>
      <c r="BO1991" s="75" t="str">
        <f t="shared" si="252"/>
        <v/>
      </c>
      <c r="BT1991" s="5"/>
      <c r="BW1991" s="5"/>
      <c r="BX1991" s="5"/>
      <c r="BY1991" s="5"/>
      <c r="BZ1991" s="5"/>
      <c r="CB1991" s="14"/>
      <c r="CC1991" s="25"/>
      <c r="DG1991" s="5" t="e">
        <f>IF(REPORTE!AH$2="si",IF(C1991=VALUE(REPORTE!C$22),IF(SUM(DG1992:DG$1993),CONCATENATE(INT(B1991),", "),INT(B1991)),""),IF(C1991=VALUE(REPORTE!C$21),IF(SUM(DG1992:DG$1993),CONCATENATE(INT(B1991),", "),INT(B1991)),""))</f>
        <v>#VALUE!</v>
      </c>
      <c r="DK1991" s="5"/>
      <c r="DL1991" s="5"/>
      <c r="DM1991" s="5"/>
      <c r="DN1991" s="5"/>
    </row>
    <row r="1992" spans="1:118" x14ac:dyDescent="0.25">
      <c r="A1992" s="4" t="str">
        <f t="shared" si="250"/>
        <v/>
      </c>
      <c r="B1992" s="3"/>
      <c r="D1992" s="1"/>
      <c r="H1992" s="5" t="str">
        <f>IF(F1992="","",IFERROR(CONCATENATE("PEUA",VLOOKUP(ESTADO,REPORTE!AV$2:AW$33,2,0),DIDTRITO_FORM,CADER_FORM,IFERROR(INDEX(BS:BS,MATCH(DAY(F1992),BR:BR,0),1),DAY(F1992)),IFERROR(INDEX(BS:BS,MATCH(MONTH(F1992),BR:BR,0),1),MONTH(F1992)),YEAR(F1992),G1992),""))</f>
        <v/>
      </c>
      <c r="L1992" s="4"/>
      <c r="M1992" s="4"/>
      <c r="Q1992" s="5"/>
      <c r="AA1992" s="4"/>
      <c r="AU1992" s="7"/>
      <c r="BM1992" s="7"/>
      <c r="BN1992" s="75" t="str">
        <f t="shared" si="251"/>
        <v/>
      </c>
      <c r="BO1992" s="75" t="str">
        <f t="shared" si="252"/>
        <v/>
      </c>
      <c r="BT1992" s="5"/>
      <c r="BW1992" s="5"/>
      <c r="BX1992" s="5"/>
      <c r="BY1992" s="5"/>
      <c r="BZ1992" s="5"/>
      <c r="CB1992" s="14"/>
      <c r="CC1992" s="25"/>
      <c r="DG1992" s="5" t="e">
        <f>IF(REPORTE!AH$2="si",IF(C1992=VALUE(REPORTE!C$22),IF(SUM(DG1993:DG$1993),CONCATENATE(INT(B1992),", "),INT(B1992)),""),IF(C1992=VALUE(REPORTE!C$21),IF(SUM(DG1993:DG$1993),CONCATENATE(INT(B1992),", "),INT(B1992)),""))</f>
        <v>#VALUE!</v>
      </c>
      <c r="DK1992" s="5"/>
      <c r="DL1992" s="5"/>
      <c r="DM1992" s="5"/>
      <c r="DN1992" s="5"/>
    </row>
    <row r="1993" spans="1:118" x14ac:dyDescent="0.25">
      <c r="A1993" s="4" t="str">
        <f t="shared" si="250"/>
        <v/>
      </c>
      <c r="B1993" s="3"/>
      <c r="D1993" s="1"/>
      <c r="H1993" s="5" t="str">
        <f>IF(F1993="","",IFERROR(CONCATENATE("PEUA",VLOOKUP(ESTADO,REPORTE!AV$2:AW$33,2,0),DIDTRITO_FORM,CADER_FORM,IFERROR(INDEX(BS:BS,MATCH(DAY(F1993),BR:BR,0),1),DAY(F1993)),IFERROR(INDEX(BS:BS,MATCH(MONTH(F1993),BR:BR,0),1),MONTH(F1993)),YEAR(F1993),G1993),""))</f>
        <v/>
      </c>
      <c r="L1993" s="4"/>
      <c r="M1993" s="4"/>
      <c r="Q1993" s="5"/>
      <c r="AA1993" s="4"/>
      <c r="AU1993" s="7"/>
      <c r="BM1993" s="7"/>
      <c r="BN1993" s="75" t="str">
        <f t="shared" si="251"/>
        <v/>
      </c>
      <c r="BO1993" s="75" t="str">
        <f t="shared" si="252"/>
        <v/>
      </c>
      <c r="BT1993" s="5"/>
      <c r="BW1993" s="5"/>
      <c r="BX1993" s="5"/>
      <c r="BY1993" s="5"/>
      <c r="BZ1993" s="5"/>
      <c r="CB1993" s="14"/>
      <c r="CC1993" s="25"/>
      <c r="DG1993" s="5" t="e">
        <f>IF(REPORTE!AH$2="si",IF(C1993=VALUE(REPORTE!C$22),IF(SUM(DG$1993:DG1994),CONCATENATE(INT(B1993),", "),INT(B1993)),""),IF(C1993=VALUE(REPORTE!C$21),IF(SUM(DG$1993:DG1994),CONCATENATE(INT(B1993),", "),INT(B1993)),""))</f>
        <v>#VALUE!</v>
      </c>
      <c r="DK1993" s="5"/>
      <c r="DL1993" s="5"/>
      <c r="DM1993" s="5"/>
      <c r="DN1993" s="5"/>
    </row>
    <row r="1994" spans="1:118" x14ac:dyDescent="0.25">
      <c r="A1994" s="4" t="str">
        <f t="shared" si="250"/>
        <v/>
      </c>
      <c r="B1994" s="3"/>
      <c r="D1994" s="1"/>
      <c r="H1994" s="5" t="str">
        <f>IF(F1994="","",IFERROR(CONCATENATE("PEUA",VLOOKUP(ESTADO,REPORTE!AV$2:AW$33,2,0),DIDTRITO_FORM,CADER_FORM,IFERROR(INDEX(BS:BS,MATCH(DAY(F1994),BR:BR,0),1),DAY(F1994)),IFERROR(INDEX(BS:BS,MATCH(MONTH(F1994),BR:BR,0),1),MONTH(F1994)),YEAR(F1994),G1994),""))</f>
        <v/>
      </c>
      <c r="L1994" s="4"/>
      <c r="M1994" s="4"/>
      <c r="Q1994" s="5"/>
      <c r="AA1994" s="4"/>
      <c r="AU1994" s="7"/>
      <c r="BM1994" s="7"/>
      <c r="BN1994" s="75" t="str">
        <f t="shared" si="251"/>
        <v/>
      </c>
      <c r="BO1994" s="75" t="str">
        <f t="shared" si="252"/>
        <v/>
      </c>
      <c r="BT1994" s="5"/>
      <c r="BW1994" s="5"/>
      <c r="BX1994" s="5"/>
      <c r="BY1994" s="5"/>
      <c r="BZ1994" s="5"/>
      <c r="CB1994" s="14"/>
      <c r="CC1994" s="25"/>
      <c r="DG1994" s="5" t="e">
        <f>IF(REPORTE!AH$2="si",IF(C1994=VALUE(REPORTE!C$22),IF(SUM(DG$1993:DG1995),CONCATENATE(INT(B1994),", "),INT(B1994)),""),IF(C1994=VALUE(REPORTE!C$21),IF(SUM(DG$1993:DG1995),CONCATENATE(INT(B1994),", "),INT(B1994)),""))</f>
        <v>#VALUE!</v>
      </c>
      <c r="DK1994" s="5"/>
      <c r="DL1994" s="5"/>
      <c r="DM1994" s="5"/>
      <c r="DN1994" s="5"/>
    </row>
    <row r="1995" spans="1:118" x14ac:dyDescent="0.25">
      <c r="A1995" s="4" t="str">
        <f t="shared" si="250"/>
        <v/>
      </c>
      <c r="B1995" s="3"/>
      <c r="D1995" s="1"/>
      <c r="H1995" s="5" t="str">
        <f>IF(F1995="","",IFERROR(CONCATENATE("PEUA",VLOOKUP(ESTADO,REPORTE!AV$2:AW$33,2,0),DIDTRITO_FORM,CADER_FORM,IFERROR(INDEX(BS:BS,MATCH(DAY(F1995),BR:BR,0),1),DAY(F1995)),IFERROR(INDEX(BS:BS,MATCH(MONTH(F1995),BR:BR,0),1),MONTH(F1995)),YEAR(F1995),G1995),""))</f>
        <v/>
      </c>
      <c r="L1995" s="4"/>
      <c r="M1995" s="4"/>
      <c r="Q1995" s="5"/>
      <c r="AA1995" s="4"/>
      <c r="AU1995" s="7"/>
      <c r="BM1995" s="7"/>
      <c r="BN1995" s="75" t="str">
        <f t="shared" si="251"/>
        <v/>
      </c>
      <c r="BO1995" s="75" t="str">
        <f t="shared" si="252"/>
        <v/>
      </c>
      <c r="BT1995" s="5"/>
      <c r="BW1995" s="5"/>
      <c r="BX1995" s="5"/>
      <c r="BY1995" s="5"/>
      <c r="BZ1995" s="5"/>
      <c r="CB1995" s="14"/>
      <c r="CC1995" s="25"/>
      <c r="DG1995" s="5" t="e">
        <f>IF(REPORTE!AH$2="si",IF(C1995=VALUE(REPORTE!C$22),IF(SUM(DG$1993:DG1996),CONCATENATE(INT(B1995),", "),INT(B1995)),""),IF(C1995=VALUE(REPORTE!C$21),IF(SUM(DG$1993:DG1996),CONCATENATE(INT(B1995),", "),INT(B1995)),""))</f>
        <v>#VALUE!</v>
      </c>
      <c r="DK1995" s="5"/>
      <c r="DL1995" s="5"/>
      <c r="DM1995" s="5"/>
      <c r="DN1995" s="5"/>
    </row>
    <row r="1996" spans="1:118" x14ac:dyDescent="0.25">
      <c r="A1996" s="4" t="str">
        <f t="shared" si="250"/>
        <v/>
      </c>
      <c r="B1996" s="3"/>
      <c r="D1996" s="1"/>
      <c r="H1996" s="5" t="str">
        <f>IF(F1996="","",IFERROR(CONCATENATE("PEUA",VLOOKUP(ESTADO,REPORTE!AV$2:AW$33,2,0),DIDTRITO_FORM,CADER_FORM,IFERROR(INDEX(BS:BS,MATCH(DAY(F1996),BR:BR,0),1),DAY(F1996)),IFERROR(INDEX(BS:BS,MATCH(MONTH(F1996),BR:BR,0),1),MONTH(F1996)),YEAR(F1996),G1996),""))</f>
        <v/>
      </c>
      <c r="L1996" s="4"/>
      <c r="M1996" s="4"/>
      <c r="Q1996" s="5"/>
      <c r="AA1996" s="4"/>
      <c r="AU1996" s="7"/>
      <c r="BM1996" s="7"/>
      <c r="BN1996" s="75" t="str">
        <f t="shared" si="251"/>
        <v/>
      </c>
      <c r="BO1996" s="75" t="str">
        <f t="shared" si="252"/>
        <v/>
      </c>
      <c r="BT1996" s="5"/>
      <c r="BW1996" s="5"/>
      <c r="BX1996" s="5"/>
      <c r="BY1996" s="5"/>
      <c r="BZ1996" s="5"/>
      <c r="CB1996" s="14"/>
      <c r="CC1996" s="25"/>
      <c r="DG1996" s="5" t="e">
        <f>IF(REPORTE!AH$2="si",IF(C1996=VALUE(REPORTE!C$22),IF(SUM(DG$1993:DG1997),CONCATENATE(INT(B1996),", "),INT(B1996)),""),IF(C1996=VALUE(REPORTE!C$21),IF(SUM(DG$1993:DG1997),CONCATENATE(INT(B1996),", "),INT(B1996)),""))</f>
        <v>#VALUE!</v>
      </c>
      <c r="DK1996" s="5"/>
      <c r="DL1996" s="5"/>
      <c r="DM1996" s="5"/>
      <c r="DN1996" s="5"/>
    </row>
    <row r="1997" spans="1:118" x14ac:dyDescent="0.25">
      <c r="A1997" s="4" t="str">
        <f t="shared" si="250"/>
        <v/>
      </c>
      <c r="B1997" s="3"/>
      <c r="D1997" s="1"/>
      <c r="H1997" s="5" t="str">
        <f>IF(F1997="","",IFERROR(CONCATENATE("PEUA",VLOOKUP(ESTADO,REPORTE!AV$2:AW$33,2,0),DIDTRITO_FORM,CADER_FORM,IFERROR(INDEX(BS:BS,MATCH(DAY(F1997),BR:BR,0),1),DAY(F1997)),IFERROR(INDEX(BS:BS,MATCH(MONTH(F1997),BR:BR,0),1),MONTH(F1997)),YEAR(F1997),G1997),""))</f>
        <v/>
      </c>
      <c r="L1997" s="4"/>
      <c r="M1997" s="4"/>
      <c r="Q1997" s="5"/>
      <c r="AA1997" s="4"/>
      <c r="AU1997" s="7"/>
      <c r="BM1997" s="7"/>
      <c r="BN1997" s="75" t="str">
        <f t="shared" si="251"/>
        <v/>
      </c>
      <c r="BO1997" s="75" t="str">
        <f t="shared" si="252"/>
        <v/>
      </c>
      <c r="BT1997" s="5"/>
      <c r="BW1997" s="5"/>
      <c r="BX1997" s="5"/>
      <c r="BY1997" s="5"/>
      <c r="BZ1997" s="5"/>
      <c r="CB1997" s="14"/>
      <c r="CC1997" s="25"/>
      <c r="DG1997" s="5" t="e">
        <f>IF(REPORTE!AH$2="si",IF(C1997=VALUE(REPORTE!C$22),IF(SUM(DG$1993:DG1998),CONCATENATE(INT(B1997),", "),INT(B1997)),""),IF(C1997=VALUE(REPORTE!C$21),IF(SUM(DG$1993:DG1998),CONCATENATE(INT(B1997),", "),INT(B1997)),""))</f>
        <v>#VALUE!</v>
      </c>
      <c r="DK1997" s="5"/>
      <c r="DL1997" s="5"/>
      <c r="DM1997" s="5"/>
      <c r="DN1997" s="5"/>
    </row>
    <row r="1998" spans="1:118" x14ac:dyDescent="0.25">
      <c r="A1998" s="4" t="str">
        <f t="shared" si="250"/>
        <v/>
      </c>
      <c r="B1998" s="3"/>
      <c r="D1998" s="1"/>
      <c r="H1998" s="5" t="str">
        <f>IF(F1998="","",IFERROR(CONCATENATE("PEUA",VLOOKUP(ESTADO,REPORTE!AV$2:AW$33,2,0),DIDTRITO_FORM,CADER_FORM,IFERROR(INDEX(BS:BS,MATCH(DAY(F1998),BR:BR,0),1),DAY(F1998)),IFERROR(INDEX(BS:BS,MATCH(MONTH(F1998),BR:BR,0),1),MONTH(F1998)),YEAR(F1998),G1998),""))</f>
        <v/>
      </c>
      <c r="L1998" s="4"/>
      <c r="M1998" s="4"/>
      <c r="Q1998" s="5"/>
      <c r="AA1998" s="4"/>
      <c r="AU1998" s="7"/>
      <c r="BM1998" s="7"/>
      <c r="BN1998" s="75" t="str">
        <f t="shared" si="251"/>
        <v/>
      </c>
      <c r="BO1998" s="75" t="str">
        <f t="shared" si="252"/>
        <v/>
      </c>
      <c r="BT1998" s="5"/>
      <c r="BW1998" s="5"/>
      <c r="BX1998" s="5"/>
      <c r="BY1998" s="5"/>
      <c r="BZ1998" s="5"/>
      <c r="CB1998" s="14"/>
      <c r="CC1998" s="25"/>
      <c r="DG1998" s="5" t="e">
        <f>IF(REPORTE!AH$2="si",IF(C1998=VALUE(REPORTE!C$22),IF(SUM(DG$1993:DG1999),CONCATENATE(INT(B1998),", "),INT(B1998)),""),IF(C1998=VALUE(REPORTE!C$21),IF(SUM(DG$1993:DG1999),CONCATENATE(INT(B1998),", "),INT(B1998)),""))</f>
        <v>#VALUE!</v>
      </c>
      <c r="DK1998" s="5"/>
      <c r="DL1998" s="5"/>
      <c r="DM1998" s="5"/>
      <c r="DN1998" s="5"/>
    </row>
    <row r="1999" spans="1:118" x14ac:dyDescent="0.25">
      <c r="A1999" s="4" t="str">
        <f t="shared" si="250"/>
        <v/>
      </c>
      <c r="B1999" s="3"/>
      <c r="D1999" s="1"/>
      <c r="H1999" s="5" t="str">
        <f>IF(F1999="","",IFERROR(CONCATENATE("PEUA",VLOOKUP(ESTADO,REPORTE!AV$2:AW$33,2,0),DIDTRITO_FORM,CADER_FORM,IFERROR(INDEX(BS:BS,MATCH(DAY(F1999),BR:BR,0),1),DAY(F1999)),IFERROR(INDEX(BS:BS,MATCH(MONTH(F1999),BR:BR,0),1),MONTH(F1999)),YEAR(F1999),G1999),""))</f>
        <v/>
      </c>
      <c r="L1999" s="4"/>
      <c r="M1999" s="4"/>
      <c r="Q1999" s="5"/>
      <c r="AA1999" s="4"/>
      <c r="AU1999" s="7"/>
      <c r="BM1999" s="7"/>
      <c r="BN1999" s="75" t="str">
        <f t="shared" si="251"/>
        <v/>
      </c>
      <c r="BO1999" s="75" t="str">
        <f t="shared" si="252"/>
        <v/>
      </c>
      <c r="BT1999" s="5"/>
      <c r="BW1999" s="5"/>
      <c r="BX1999" s="5"/>
      <c r="BY1999" s="5"/>
      <c r="BZ1999" s="5"/>
      <c r="CB1999" s="14"/>
      <c r="CC1999" s="25"/>
      <c r="DG1999" s="5" t="e">
        <f>IF(REPORTE!AH$2="si",IF(C1999=VALUE(REPORTE!C$22),IF(SUM(DG$1993:DG2000),CONCATENATE(INT(B1999),", "),INT(B1999)),""),IF(C1999=VALUE(REPORTE!C$21),IF(SUM(DG$1993:DG2000),CONCATENATE(INT(B1999),", "),INT(B1999)),""))</f>
        <v>#VALUE!</v>
      </c>
      <c r="DK1999" s="5"/>
      <c r="DL1999" s="5"/>
      <c r="DM1999" s="5"/>
      <c r="DN1999" s="5"/>
    </row>
    <row r="2000" spans="1:118" x14ac:dyDescent="0.25">
      <c r="A2000" s="4" t="str">
        <f t="shared" si="250"/>
        <v/>
      </c>
      <c r="B2000" s="3"/>
      <c r="D2000" s="1"/>
      <c r="H2000" s="5" t="str">
        <f>IF(F2000="","",IFERROR(CONCATENATE("PEUA",VLOOKUP(ESTADO,REPORTE!AV$2:AW$33,2,0),DIDTRITO_FORM,CADER_FORM,IFERROR(INDEX(BS:BS,MATCH(DAY(F2000),BR:BR,0),1),DAY(F2000)),IFERROR(INDEX(BS:BS,MATCH(MONTH(F2000),BR:BR,0),1),MONTH(F2000)),YEAR(F2000),G2000),""))</f>
        <v/>
      </c>
      <c r="L2000" s="4"/>
      <c r="M2000" s="4"/>
      <c r="Q2000" s="5"/>
      <c r="AA2000" s="4"/>
      <c r="AU2000" s="7"/>
      <c r="BM2000" s="7"/>
      <c r="BN2000" s="75" t="str">
        <f t="shared" si="251"/>
        <v/>
      </c>
      <c r="BO2000" s="75" t="str">
        <f t="shared" si="252"/>
        <v/>
      </c>
      <c r="BT2000" s="5"/>
      <c r="BW2000" s="5"/>
      <c r="BX2000" s="5"/>
      <c r="BY2000" s="5"/>
      <c r="BZ2000" s="5"/>
      <c r="CB2000" s="14"/>
      <c r="CC2000" s="25"/>
      <c r="DG2000" s="5" t="e">
        <f>IF(REPORTE!AH$2="si",IF(C2000=VALUE(REPORTE!C$22),IF(SUM(DG$1993:DG2001),CONCATENATE(INT(B2000),", "),INT(B2000)),""),IF(C2000=VALUE(REPORTE!C$21),IF(SUM(DG$1993:DG2001),CONCATENATE(INT(B2000),", "),INT(B2000)),""))</f>
        <v>#VALUE!</v>
      </c>
      <c r="DK2000" s="5"/>
      <c r="DL2000" s="5"/>
      <c r="DM2000" s="5"/>
      <c r="DN2000" s="5"/>
    </row>
    <row r="2001" spans="1:118" x14ac:dyDescent="0.25">
      <c r="A2001" s="22"/>
      <c r="B2001" s="3"/>
      <c r="H2001" s="5" t="str">
        <f>IF(F2001="","",IFERROR(CONCATENATE("PEUA",VLOOKUP(ESTADO,REPORTE!AV$2:AW$33,2,0),DIDTRITO_FORM,CADER_FORM,IFERROR(INDEX(BS:BS,MATCH(DAY(F2001),BR:BR,0),1),DAY(F2001)),IFERROR(INDEX(BS:BS,MATCH(MONTH(F2001),BR:BR,0),1),MONTH(F2001)),YEAR(F2001),G2001),""))</f>
        <v/>
      </c>
      <c r="Q2001" s="5"/>
      <c r="AA2001" s="4"/>
      <c r="AU2001" s="7"/>
      <c r="BM2001" s="7"/>
      <c r="BN2001" s="75" t="str">
        <f>IFERROR(IF(BD2001=0,"",BD2001/V2001),"")</f>
        <v/>
      </c>
      <c r="BO2001" s="75" t="str">
        <f t="shared" si="252"/>
        <v/>
      </c>
      <c r="BT2001" s="5"/>
      <c r="BW2001" s="5"/>
      <c r="BX2001" s="5"/>
      <c r="BY2001" s="5"/>
      <c r="BZ2001" s="5"/>
      <c r="CB2001" s="14"/>
      <c r="CC2001" s="25"/>
      <c r="DG2001" s="5" t="e">
        <f>IF(REPORTE!AH$2="si",IF(C2001=VALUE(REPORTE!C$22),IF(SUM(DG$1993:DG2002),CONCATENATE(INT(B2001),", "),INT(B2001)),""),IF(C2001=VALUE(REPORTE!C$21),IF(SUM(DG$1993:DG2002),CONCATENATE(INT(B2001),", "),INT(B2001)),""))</f>
        <v>#VALUE!</v>
      </c>
      <c r="DK2001" s="5"/>
      <c r="DL2001" s="5"/>
      <c r="DM2001" s="5"/>
      <c r="DN2001" s="5"/>
    </row>
    <row r="2002" spans="1:118" x14ac:dyDescent="0.25">
      <c r="A2002" s="22"/>
      <c r="B2002" s="3"/>
      <c r="H2002" s="5" t="str">
        <f>IF(F2002="","",IFERROR(CONCATENATE("PEUA",VLOOKUP(ESTADO,REPORTE!AV$2:AW$33,2,0),DIDTRITO_FORM,CADER_FORM,IFERROR(INDEX(BS:BS,MATCH(DAY(F2002),BR:BR,0),1),DAY(F2002)),IFERROR(INDEX(BS:BS,MATCH(MONTH(F2002),BR:BR,0),1),MONTH(F2002)),YEAR(F2002),G2002),""))</f>
        <v/>
      </c>
      <c r="AU2002" s="7"/>
      <c r="BM2002" s="7"/>
      <c r="BN2002" s="75"/>
      <c r="BO2002" s="75" t="str">
        <f t="shared" si="252"/>
        <v/>
      </c>
      <c r="BT2002" s="5"/>
      <c r="BW2002" s="5"/>
      <c r="BX2002" s="5"/>
      <c r="BY2002" s="5"/>
      <c r="BZ2002" s="5"/>
      <c r="CB2002" s="14"/>
      <c r="CC2002" s="25"/>
      <c r="DG2002" s="5" t="e">
        <f>IF(REPORTE!AH$2="si",IF(C2002=VALUE(REPORTE!C$22),IF(SUM(DG$1993:DG2003),CONCATENATE(INT(B2002),", "),INT(B2002)),""),IF(C2002=VALUE(REPORTE!C$21),IF(SUM(DG$1993:DG2003),CONCATENATE(INT(B2002),", "),INT(B2002)),""))</f>
        <v>#VALUE!</v>
      </c>
      <c r="DK2002" s="5"/>
      <c r="DL2002" s="5"/>
      <c r="DM2002" s="5"/>
      <c r="DN2002" s="5"/>
    </row>
    <row r="2003" spans="1:118" x14ac:dyDescent="0.25">
      <c r="A2003" s="22"/>
      <c r="B2003" s="3"/>
      <c r="H2003" s="5"/>
      <c r="AU2003" s="7"/>
      <c r="BM2003" s="7"/>
      <c r="BN2003" s="75"/>
      <c r="BO2003" s="75" t="str">
        <f>IFERROR(IF(AU2003&gt;APERTURA_VENTANILLA,"OK",""),"")</f>
        <v/>
      </c>
      <c r="BT2003" s="5"/>
      <c r="BW2003" s="5"/>
      <c r="BX2003" s="5"/>
      <c r="BY2003" s="5"/>
      <c r="BZ2003" s="5"/>
      <c r="CB2003" s="14"/>
      <c r="CC2003" s="25"/>
      <c r="DG2003" s="5" t="e">
        <f>IF(REPORTE!AH$2="si",IF(C2003=VALUE(REPORTE!C$22),IF(SUM(DG$1993:DG2004),CONCATENATE(INT(B2003),", "),INT(B2003)),""),IF(C2003=VALUE(REPORTE!C$21),IF(SUM(DG$1993:DG2004),CONCATENATE(INT(B2003),", "),INT(B2003)),""))</f>
        <v>#VALUE!</v>
      </c>
      <c r="DK2003" s="5"/>
      <c r="DL2003" s="5"/>
      <c r="DM2003" s="5"/>
      <c r="DN2003" s="5"/>
    </row>
    <row r="2004" spans="1:118" x14ac:dyDescent="0.25">
      <c r="A2004" s="22"/>
      <c r="B2004" s="3"/>
      <c r="H2004" s="5"/>
      <c r="AU2004" s="7"/>
      <c r="BM2004" s="7"/>
      <c r="BN2004" s="75"/>
      <c r="BO2004" s="75"/>
      <c r="BT2004" s="5"/>
      <c r="BW2004" s="5"/>
      <c r="BX2004" s="5"/>
      <c r="BY2004" s="5"/>
      <c r="BZ2004" s="5"/>
      <c r="CB2004" s="14"/>
      <c r="CC2004" s="25"/>
      <c r="DG2004" s="5" t="e">
        <f>IF(REPORTE!AH$2="si",IF(C2004=VALUE(REPORTE!C$22),IF(SUM(DG$1993:DG2005),CONCATENATE(INT(B2004),", "),INT(B2004)),""),IF(C2004=VALUE(REPORTE!C$21),IF(SUM(DG$1993:DG2005),CONCATENATE(INT(B2004),", "),INT(B2004)),""))</f>
        <v>#VALUE!</v>
      </c>
      <c r="DK2004" s="5"/>
      <c r="DL2004" s="5"/>
      <c r="DM2004" s="5"/>
      <c r="DN2004" s="5"/>
    </row>
    <row r="2005" spans="1:118" x14ac:dyDescent="0.25">
      <c r="A2005" s="22"/>
      <c r="B2005" s="3"/>
      <c r="H2005" s="5"/>
      <c r="AU2005" s="7"/>
      <c r="BM2005" s="7"/>
      <c r="BN2005" s="75"/>
      <c r="BO2005" s="75"/>
      <c r="BT2005" s="5"/>
      <c r="BW2005" s="5"/>
      <c r="BX2005" s="5"/>
      <c r="BY2005" s="5"/>
      <c r="BZ2005" s="5"/>
      <c r="CB2005" s="14"/>
      <c r="CC2005" s="25"/>
      <c r="DG2005" s="5" t="e">
        <f>IF(REPORTE!AH$2="si",IF(C2005=VALUE(REPORTE!C$22),IF(SUM(DG$1993:DG2006),CONCATENATE(INT(B2005),", "),INT(B2005)),""),IF(C2005=VALUE(REPORTE!C$21),IF(SUM(DG$1993:DG2006),CONCATENATE(INT(B2005),", "),INT(B2005)),""))</f>
        <v>#VALUE!</v>
      </c>
      <c r="DK2005" s="5"/>
      <c r="DL2005" s="5"/>
      <c r="DM2005" s="5"/>
      <c r="DN2005" s="5"/>
    </row>
    <row r="2006" spans="1:118" x14ac:dyDescent="0.25">
      <c r="A2006" s="22"/>
      <c r="B2006" s="3"/>
      <c r="H2006" s="5"/>
      <c r="AU2006" s="7"/>
      <c r="BM2006" s="7"/>
      <c r="BN2006" s="75"/>
      <c r="BO2006" s="75"/>
      <c r="BT2006" s="5"/>
      <c r="BW2006" s="5"/>
      <c r="BX2006" s="5"/>
      <c r="BY2006" s="5"/>
      <c r="BZ2006" s="5"/>
      <c r="CB2006" s="14"/>
      <c r="CC2006" s="25"/>
      <c r="DG2006" s="5" t="e">
        <f>IF(REPORTE!AH$2="si",IF(C2006=VALUE(REPORTE!C$22),IF(SUM(DG$1993:DG2007),CONCATENATE(INT(B2006),", "),INT(B2006)),""),IF(C2006=VALUE(REPORTE!C$21),IF(SUM(DG$1993:DG2007),CONCATENATE(INT(B2006),", "),INT(B2006)),""))</f>
        <v>#VALUE!</v>
      </c>
      <c r="DK2006" s="5"/>
      <c r="DL2006" s="5"/>
      <c r="DM2006" s="5"/>
      <c r="DN2006" s="5"/>
    </row>
    <row r="2007" spans="1:118" x14ac:dyDescent="0.25">
      <c r="A2007" s="22"/>
      <c r="B2007" s="3"/>
      <c r="H2007" s="5"/>
      <c r="AU2007" s="7"/>
      <c r="BM2007" s="7"/>
      <c r="BN2007" s="75"/>
      <c r="BO2007" s="75"/>
      <c r="BT2007" s="5"/>
      <c r="BW2007" s="5"/>
      <c r="BX2007" s="5"/>
      <c r="BY2007" s="5"/>
      <c r="BZ2007" s="5"/>
      <c r="CB2007" s="14"/>
      <c r="CC2007" s="25"/>
      <c r="DG2007" s="5" t="e">
        <f>IF(REPORTE!AH$2="si",IF(C2007=VALUE(REPORTE!C$22),IF(SUM(DG$1993:DG2008),CONCATENATE(INT(B2007),", "),INT(B2007)),""),IF(C2007=VALUE(REPORTE!C$21),IF(SUM(DG$1993:DG2008),CONCATENATE(INT(B2007),", "),INT(B2007)),""))</f>
        <v>#VALUE!</v>
      </c>
      <c r="DK2007" s="5"/>
      <c r="DL2007" s="5"/>
      <c r="DM2007" s="5"/>
      <c r="DN2007" s="5"/>
    </row>
    <row r="2008" spans="1:118" x14ac:dyDescent="0.25">
      <c r="A2008" s="22"/>
      <c r="B2008" s="3"/>
      <c r="H2008" s="5"/>
      <c r="AU2008" s="7"/>
      <c r="BM2008" s="7"/>
      <c r="BN2008" s="75"/>
      <c r="BO2008" s="75"/>
      <c r="BT2008" s="5"/>
      <c r="BW2008" s="5"/>
      <c r="BX2008" s="5"/>
      <c r="BY2008" s="5"/>
      <c r="BZ2008" s="5"/>
      <c r="CB2008" s="14"/>
      <c r="CC2008" s="25"/>
      <c r="DG2008" s="5" t="e">
        <f>IF(REPORTE!AH$2="si",IF(C2008=VALUE(REPORTE!C$22),IF(SUM(DG$1993:DG2009),CONCATENATE(INT(B2008),", "),INT(B2008)),""),IF(C2008=VALUE(REPORTE!C$21),IF(SUM(DG$1993:DG2009),CONCATENATE(INT(B2008),", "),INT(B2008)),""))</f>
        <v>#VALUE!</v>
      </c>
      <c r="DK2008" s="5"/>
      <c r="DL2008" s="5"/>
      <c r="DM2008" s="5"/>
      <c r="DN2008" s="5"/>
    </row>
    <row r="2009" spans="1:118" x14ac:dyDescent="0.25">
      <c r="A2009" s="22"/>
      <c r="B2009" s="3"/>
      <c r="H2009" s="5"/>
      <c r="AU2009" s="7"/>
      <c r="BM2009" s="7"/>
      <c r="BN2009" s="75"/>
      <c r="BO2009" s="75"/>
      <c r="BT2009" s="5"/>
      <c r="BW2009" s="5"/>
      <c r="BX2009" s="5"/>
      <c r="BY2009" s="5"/>
      <c r="BZ2009" s="5"/>
      <c r="CB2009" s="14"/>
      <c r="CC2009" s="25"/>
      <c r="DG2009" s="5" t="e">
        <f>IF(REPORTE!AH$2="si",IF(C2009=VALUE(REPORTE!C$22),IF(SUM(DG$1993:DG2010),CONCATENATE(INT(B2009),", "),INT(B2009)),""),IF(C2009=VALUE(REPORTE!C$21),IF(SUM(DG$1993:DG2010),CONCATENATE(INT(B2009),", "),INT(B2009)),""))</f>
        <v>#VALUE!</v>
      </c>
      <c r="DK2009" s="5"/>
      <c r="DL2009" s="5"/>
      <c r="DM2009" s="5"/>
      <c r="DN2009" s="5"/>
    </row>
    <row r="2010" spans="1:118" x14ac:dyDescent="0.25">
      <c r="A2010" s="22"/>
      <c r="B2010" s="3"/>
      <c r="H2010" s="5"/>
      <c r="AU2010" s="7"/>
      <c r="BM2010" s="7"/>
      <c r="BN2010" s="75"/>
      <c r="BO2010" s="75"/>
      <c r="BT2010" s="5"/>
      <c r="BW2010" s="5"/>
      <c r="BX2010" s="5"/>
      <c r="BY2010" s="5"/>
      <c r="BZ2010" s="5"/>
      <c r="CB2010" s="14"/>
      <c r="CC2010" s="25"/>
      <c r="DG2010" s="5" t="e">
        <f>IF(REPORTE!AH$2="si",IF(C2010=VALUE(REPORTE!C$22),IF(SUM(DG$1993:DG2011),CONCATENATE(INT(B2010),", "),INT(B2010)),""),IF(C2010=VALUE(REPORTE!C$21),IF(SUM(DG$1993:DG2011),CONCATENATE(INT(B2010),", "),INT(B2010)),""))</f>
        <v>#VALUE!</v>
      </c>
      <c r="DK2010" s="5"/>
      <c r="DL2010" s="5"/>
      <c r="DM2010" s="5"/>
      <c r="DN2010" s="5"/>
    </row>
    <row r="2011" spans="1:118" x14ac:dyDescent="0.25">
      <c r="A2011" s="22"/>
      <c r="B2011" s="3"/>
      <c r="H2011" s="5"/>
      <c r="AU2011" s="7"/>
      <c r="BM2011" s="7"/>
      <c r="BN2011" s="75"/>
      <c r="BO2011" s="75"/>
      <c r="BT2011" s="5"/>
      <c r="BW2011" s="5"/>
      <c r="BX2011" s="5"/>
      <c r="BY2011" s="5"/>
      <c r="BZ2011" s="5"/>
      <c r="CB2011" s="14"/>
      <c r="CC2011" s="25"/>
      <c r="DG2011" s="5" t="e">
        <f>IF(REPORTE!AH$2="si",IF(C2011=VALUE(REPORTE!C$22),IF(SUM(DG$1993:DG2012),CONCATENATE(INT(B2011),", "),INT(B2011)),""),IF(C2011=VALUE(REPORTE!C$21),IF(SUM(DG$1993:DG2012),CONCATENATE(INT(B2011),", "),INT(B2011)),""))</f>
        <v>#VALUE!</v>
      </c>
      <c r="DK2011" s="5"/>
      <c r="DL2011" s="5"/>
      <c r="DM2011" s="5"/>
      <c r="DN2011" s="5"/>
    </row>
    <row r="2012" spans="1:118" x14ac:dyDescent="0.25">
      <c r="A2012" s="22"/>
      <c r="B2012" s="3"/>
      <c r="H2012" s="5"/>
      <c r="AU2012" s="7"/>
      <c r="BM2012" s="7"/>
      <c r="BN2012" s="75"/>
      <c r="BO2012" s="75"/>
      <c r="BT2012" s="5"/>
      <c r="BW2012" s="5"/>
      <c r="BX2012" s="5"/>
      <c r="BY2012" s="5"/>
      <c r="BZ2012" s="5"/>
      <c r="CB2012" s="14"/>
      <c r="CC2012" s="25"/>
      <c r="DG2012" s="5" t="e">
        <f>IF(REPORTE!AH$2="si",IF(C2012=VALUE(REPORTE!C$22),IF(SUM(DG$1993:DG2013),CONCATENATE(INT(B2012),", "),INT(B2012)),""),IF(C2012=VALUE(REPORTE!C$21),IF(SUM(DG$1993:DG2013),CONCATENATE(INT(B2012),", "),INT(B2012)),""))</f>
        <v>#VALUE!</v>
      </c>
      <c r="DK2012" s="5"/>
      <c r="DL2012" s="5"/>
      <c r="DM2012" s="5"/>
      <c r="DN2012" s="5"/>
    </row>
    <row r="2013" spans="1:118" x14ac:dyDescent="0.25">
      <c r="A2013" s="22"/>
      <c r="B2013" s="3"/>
      <c r="H2013" s="5"/>
      <c r="AU2013" s="7"/>
      <c r="BM2013" s="7"/>
      <c r="BN2013" s="75"/>
      <c r="BO2013" s="75"/>
      <c r="BT2013" s="5"/>
      <c r="BW2013" s="5"/>
      <c r="BX2013" s="5"/>
      <c r="BY2013" s="5"/>
      <c r="BZ2013" s="5"/>
      <c r="CB2013" s="14"/>
      <c r="CC2013" s="25"/>
      <c r="DG2013" s="5" t="e">
        <f>IF(REPORTE!AH$2="si",IF(C2013=VALUE(REPORTE!C$22),IF(SUM(DG$1993:DG2014),CONCATENATE(INT(B2013),", "),INT(B2013)),""),IF(C2013=VALUE(REPORTE!C$21),IF(SUM(DG$1993:DG2014),CONCATENATE(INT(B2013),", "),INT(B2013)),""))</f>
        <v>#VALUE!</v>
      </c>
      <c r="DK2013" s="5"/>
      <c r="DL2013" s="5"/>
      <c r="DM2013" s="5"/>
      <c r="DN2013" s="5"/>
    </row>
    <row r="2014" spans="1:118" x14ac:dyDescent="0.25">
      <c r="A2014" s="22"/>
      <c r="B2014" s="3"/>
      <c r="H2014" s="5"/>
      <c r="AU2014" s="7"/>
      <c r="BM2014" s="7"/>
      <c r="BN2014" s="75"/>
      <c r="BO2014" s="75"/>
      <c r="BT2014" s="5"/>
      <c r="BW2014" s="5"/>
      <c r="BX2014" s="5"/>
      <c r="BY2014" s="5"/>
      <c r="BZ2014" s="5"/>
      <c r="CB2014" s="14"/>
      <c r="CC2014" s="25"/>
      <c r="DG2014" s="5" t="e">
        <f>IF(REPORTE!AH$2="si",IF(C2014=VALUE(REPORTE!C$22),IF(SUM(DG$1993:DG2015),CONCATENATE(INT(B2014),", "),INT(B2014)),""),IF(C2014=VALUE(REPORTE!C$21),IF(SUM(DG$1993:DG2015),CONCATENATE(INT(B2014),", "),INT(B2014)),""))</f>
        <v>#VALUE!</v>
      </c>
      <c r="DK2014" s="5"/>
      <c r="DL2014" s="5"/>
      <c r="DM2014" s="5"/>
      <c r="DN2014" s="5"/>
    </row>
    <row r="2015" spans="1:118" x14ac:dyDescent="0.25">
      <c r="A2015" s="22"/>
      <c r="B2015" s="3"/>
      <c r="H2015" s="5"/>
      <c r="BM2015" s="7"/>
      <c r="BN2015" s="75"/>
      <c r="BO2015" s="75"/>
      <c r="BT2015" s="5"/>
      <c r="BW2015" s="5"/>
      <c r="BX2015" s="5"/>
      <c r="BY2015" s="5"/>
      <c r="BZ2015" s="5"/>
      <c r="CB2015" s="14"/>
      <c r="CC2015" s="25"/>
      <c r="DG2015" s="5" t="e">
        <f>IF(REPORTE!AH$2="si",IF(C2015=VALUE(REPORTE!C$22),IF(SUM(DG$1993:DG2016),CONCATENATE(INT(B2015),", "),INT(B2015)),""),IF(C2015=VALUE(REPORTE!C$21),IF(SUM(DG$1993:DG2016),CONCATENATE(INT(B2015),", "),INT(B2015)),""))</f>
        <v>#VALUE!</v>
      </c>
      <c r="DK2015" s="5"/>
      <c r="DL2015" s="5"/>
      <c r="DM2015" s="5"/>
      <c r="DN2015" s="5"/>
    </row>
    <row r="2016" spans="1:118" x14ac:dyDescent="0.25">
      <c r="A2016" s="22"/>
      <c r="B2016" s="3"/>
      <c r="H2016" s="5"/>
      <c r="BM2016" s="7"/>
      <c r="BN2016" s="75"/>
      <c r="BO2016" s="75"/>
      <c r="BT2016" s="5"/>
      <c r="BW2016" s="5"/>
      <c r="BX2016" s="5"/>
      <c r="BY2016" s="5"/>
      <c r="BZ2016" s="5"/>
      <c r="CB2016" s="14"/>
      <c r="CC2016" s="25"/>
      <c r="DG2016" s="5" t="e">
        <f>IF(REPORTE!AH$2="si",IF(C2016=VALUE(REPORTE!C$22),IF(SUM(DG$1993:DG2017),CONCATENATE(INT(B2016),", "),INT(B2016)),""),IF(C2016=VALUE(REPORTE!C$21),IF(SUM(DG$1993:DG2017),CONCATENATE(INT(B2016),", "),INT(B2016)),""))</f>
        <v>#VALUE!</v>
      </c>
      <c r="DK2016" s="5"/>
      <c r="DL2016" s="5"/>
      <c r="DM2016" s="5"/>
      <c r="DN2016" s="5"/>
    </row>
    <row r="2017" spans="1:118" x14ac:dyDescent="0.25">
      <c r="A2017" s="22"/>
      <c r="B2017" s="3"/>
      <c r="H2017" s="5"/>
      <c r="BM2017" s="7"/>
      <c r="BN2017" s="75"/>
      <c r="BO2017" s="75"/>
      <c r="BT2017" s="5"/>
      <c r="BW2017" s="5"/>
      <c r="BX2017" s="5"/>
      <c r="BY2017" s="5"/>
      <c r="BZ2017" s="5"/>
      <c r="CB2017" s="14"/>
      <c r="CC2017" s="25"/>
      <c r="DG2017" s="5" t="e">
        <f>IF(REPORTE!AH$2="si",IF(C2017=VALUE(REPORTE!C$22),IF(SUM(DG$1993:DG2018),CONCATENATE(INT(B2017),", "),INT(B2017)),""),IF(C2017=VALUE(REPORTE!C$21),IF(SUM(DG$1993:DG2018),CONCATENATE(INT(B2017),", "),INT(B2017)),""))</f>
        <v>#VALUE!</v>
      </c>
      <c r="DH2017" s="5"/>
      <c r="DK2017" s="5"/>
      <c r="DL2017" s="5"/>
      <c r="DM2017" s="5"/>
      <c r="DN2017" s="5"/>
    </row>
    <row r="2018" spans="1:118" x14ac:dyDescent="0.25">
      <c r="A2018" s="22"/>
      <c r="B2018" s="3"/>
      <c r="H2018" s="5"/>
      <c r="BM2018" s="7"/>
      <c r="BN2018" s="75"/>
      <c r="BO2018" s="75"/>
      <c r="BT2018" s="5"/>
      <c r="BW2018" s="5"/>
      <c r="BX2018" s="5"/>
      <c r="BY2018" s="5"/>
      <c r="BZ2018" s="5"/>
      <c r="CB2018" s="14"/>
      <c r="CC2018" s="25"/>
      <c r="DG2018" s="5" t="e">
        <f>IF(REPORTE!AH$2="si",IF(C2018=VALUE(REPORTE!C$22),IF(SUM(DG$1993:DG2019),CONCATENATE(INT(B2018),", "),INT(B2018)),""),IF(C2018=VALUE(REPORTE!C$21),IF(SUM(DG$1993:DG2019),CONCATENATE(INT(B2018),", "),INT(B2018)),""))</f>
        <v>#VALUE!</v>
      </c>
      <c r="DH2018" s="5" t="e">
        <f>CONCATENATE(DG2018,DG2019,DG2020,DG2021,DG2022,DG2023,DG2024,DG2025,DG2026,DG2027,DG2028,DG2029,DG2030,DG2031,DG2032,DG2033,DG2034,DG2035,DG2036,DG2037,DG2038,DG2039,DG2040,DG2041,DG2042,DG2043,DG2044,DG2045,DG2046,DG2047,DG2048,DG2049,DG2050,DG2051,DG2052,DG2053,DG2054,DG2055,DG2056,DG2057,DG2058,DG2059)</f>
        <v>#VALUE!</v>
      </c>
      <c r="DK2018" s="5"/>
      <c r="DL2018" s="5"/>
      <c r="DM2018" s="5"/>
      <c r="DN2018" s="5"/>
    </row>
    <row r="2019" spans="1:118" x14ac:dyDescent="0.25">
      <c r="A2019" s="22"/>
      <c r="B2019" s="3"/>
      <c r="H2019" s="5"/>
      <c r="BM2019" s="7"/>
      <c r="BN2019" s="75"/>
      <c r="BO2019" s="75"/>
      <c r="BT2019" s="5"/>
      <c r="BW2019" s="5"/>
      <c r="BX2019" s="5"/>
      <c r="BY2019" s="5"/>
      <c r="BZ2019" s="5"/>
      <c r="CB2019" s="14"/>
      <c r="CC2019" s="25"/>
      <c r="DG2019" s="5" t="e">
        <f>IF(REPORTE!AH$2="si",IF(C2019=VALUE(REPORTE!C$22),IF(SUM(DG$1993:DG2020),CONCATENATE(INT(B2019),", "),INT(B2019)),""),IF(C2019=VALUE(REPORTE!C$21),IF(SUM(DG$1993:DG2020),CONCATENATE(INT(B2019),", "),INT(B2019)),""))</f>
        <v>#VALUE!</v>
      </c>
      <c r="DK2019" s="5"/>
      <c r="DL2019" s="5"/>
      <c r="DM2019" s="5"/>
      <c r="DN2019" s="5"/>
    </row>
    <row r="2020" spans="1:118" x14ac:dyDescent="0.25">
      <c r="A2020" s="22"/>
      <c r="B2020" s="3"/>
      <c r="H2020" s="5"/>
      <c r="BM2020" s="7"/>
      <c r="BN2020" s="75"/>
      <c r="BO2020" s="75"/>
      <c r="BT2020" s="5"/>
      <c r="BW2020" s="5"/>
      <c r="BX2020" s="5"/>
      <c r="BY2020" s="5"/>
      <c r="BZ2020" s="5"/>
      <c r="CB2020" s="14"/>
      <c r="CC2020" s="25"/>
      <c r="DG2020" s="5" t="e">
        <f>IF(REPORTE!AH$2="si",IF(C2020=VALUE(REPORTE!C$22),IF(SUM(DG$1993:DG2021),CONCATENATE(INT(B2020),", "),INT(B2020)),""),IF(C2020=VALUE(REPORTE!C$21),IF(SUM(DG$1993:DG2021),CONCATENATE(INT(B2020),", "),INT(B2020)),""))</f>
        <v>#VALUE!</v>
      </c>
      <c r="DK2020" s="5"/>
      <c r="DL2020" s="5"/>
      <c r="DM2020" s="5"/>
      <c r="DN2020" s="5"/>
    </row>
    <row r="2021" spans="1:118" x14ac:dyDescent="0.25">
      <c r="A2021" s="22"/>
      <c r="B2021" s="3"/>
      <c r="H2021" s="5"/>
      <c r="BM2021" s="7"/>
      <c r="BN2021" s="75"/>
      <c r="BO2021" s="75"/>
      <c r="BT2021" s="5"/>
      <c r="BW2021" s="5"/>
      <c r="BX2021" s="5"/>
      <c r="BY2021" s="5"/>
      <c r="BZ2021" s="5"/>
      <c r="CB2021" s="14"/>
      <c r="CC2021" s="25"/>
      <c r="DG2021" s="5" t="e">
        <f>IF(REPORTE!AH$2="si",IF(C2021=VALUE(REPORTE!C$22),IF(SUM(DG$1993:DG2022),CONCATENATE(INT(B2021),", "),INT(B2021)),""),IF(C2021=VALUE(REPORTE!C$21),IF(SUM(DG$1993:DG2022),CONCATENATE(INT(B2021),", "),INT(B2021)),""))</f>
        <v>#VALUE!</v>
      </c>
      <c r="DK2021" s="5"/>
      <c r="DL2021" s="5"/>
      <c r="DM2021" s="5"/>
      <c r="DN2021" s="5"/>
    </row>
    <row r="2022" spans="1:118" x14ac:dyDescent="0.25">
      <c r="A2022" s="22"/>
      <c r="B2022" s="3"/>
      <c r="H2022" s="5"/>
      <c r="BM2022" s="7"/>
      <c r="BN2022" s="75"/>
      <c r="BO2022" s="75"/>
      <c r="BT2022" s="5"/>
      <c r="BW2022" s="5"/>
      <c r="BX2022" s="5"/>
      <c r="BY2022" s="5"/>
      <c r="BZ2022" s="5"/>
      <c r="CB2022" s="14"/>
      <c r="CC2022" s="25"/>
      <c r="DG2022" s="5" t="e">
        <f>IF(REPORTE!AH$2="si",IF(C2022=VALUE(REPORTE!C$22),IF(SUM(DG$1993:DG2023),CONCATENATE(INT(B2022),", "),INT(B2022)),""),IF(C2022=VALUE(REPORTE!C$21),IF(SUM(DG$1993:DG2023),CONCATENATE(INT(B2022),", "),INT(B2022)),""))</f>
        <v>#VALUE!</v>
      </c>
      <c r="DK2022" s="5"/>
      <c r="DL2022" s="5"/>
      <c r="DM2022" s="5"/>
      <c r="DN2022" s="5"/>
    </row>
    <row r="2023" spans="1:118" x14ac:dyDescent="0.25">
      <c r="A2023" s="22"/>
      <c r="B2023" s="3"/>
      <c r="H2023" s="5"/>
      <c r="BM2023" s="7"/>
      <c r="BN2023" s="75"/>
      <c r="BO2023" s="75"/>
      <c r="BT2023" s="5"/>
      <c r="BW2023" s="5"/>
      <c r="BX2023" s="5"/>
      <c r="BY2023" s="5"/>
      <c r="BZ2023" s="5"/>
      <c r="CB2023" s="14"/>
      <c r="CC2023" s="25"/>
      <c r="DG2023" s="5" t="e">
        <f>IF(REPORTE!AH$2="si",IF(C2023=VALUE(REPORTE!C$22),IF(SUM(DG$1993:DG2024),CONCATENATE(INT(B2023),", "),INT(B2023)),""),IF(C2023=VALUE(REPORTE!C$21),IF(SUM(DG$1993:DG2024),CONCATENATE(INT(B2023),", "),INT(B2023)),""))</f>
        <v>#VALUE!</v>
      </c>
      <c r="DK2023" s="5"/>
      <c r="DL2023" s="5"/>
      <c r="DM2023" s="5"/>
      <c r="DN2023" s="5"/>
    </row>
    <row r="2024" spans="1:118" x14ac:dyDescent="0.25">
      <c r="A2024" s="22"/>
      <c r="B2024" s="3"/>
      <c r="H2024" s="5"/>
      <c r="BM2024" s="7"/>
      <c r="BN2024" s="75"/>
      <c r="BO2024" s="75"/>
      <c r="BT2024" s="5"/>
      <c r="BW2024" s="5"/>
      <c r="BX2024" s="5"/>
      <c r="BY2024" s="5"/>
      <c r="BZ2024" s="5"/>
      <c r="CB2024" s="14"/>
      <c r="CC2024" s="25"/>
      <c r="DG2024" s="5" t="e">
        <f>IF(REPORTE!AH$2="si",IF(C2024=VALUE(REPORTE!C$22),IF(SUM(DG$1993:DG2025),CONCATENATE(INT(B2024),", "),INT(B2024)),""),IF(C2024=VALUE(REPORTE!C$21),IF(SUM(DG$1993:DG2025),CONCATENATE(INT(B2024),", "),INT(B2024)),""))</f>
        <v>#VALUE!</v>
      </c>
      <c r="DK2024" s="5"/>
      <c r="DL2024" s="5"/>
      <c r="DM2024" s="5"/>
      <c r="DN2024" s="5"/>
    </row>
    <row r="2025" spans="1:118" x14ac:dyDescent="0.25">
      <c r="A2025" s="22"/>
      <c r="B2025" s="3"/>
      <c r="H2025" s="5"/>
      <c r="BM2025" s="7"/>
      <c r="BN2025" s="75"/>
      <c r="BO2025" s="75"/>
      <c r="BT2025" s="5"/>
      <c r="BW2025" s="5"/>
      <c r="BX2025" s="5"/>
      <c r="BY2025" s="5"/>
      <c r="BZ2025" s="5"/>
      <c r="CB2025" s="14"/>
      <c r="CC2025" s="25"/>
      <c r="DG2025" s="5" t="e">
        <f>IF(REPORTE!AH$2="si",IF(C2025=VALUE(REPORTE!C$22),IF(SUM(DG$1993:DG2026),CONCATENATE(INT(B2025),", "),INT(B2025)),""),IF(C2025=VALUE(REPORTE!C$21),IF(SUM(DG$1993:DG2026),CONCATENATE(INT(B2025),", "),INT(B2025)),""))</f>
        <v>#VALUE!</v>
      </c>
      <c r="DK2025" s="5"/>
      <c r="DL2025" s="5"/>
      <c r="DM2025" s="5"/>
      <c r="DN2025" s="5"/>
    </row>
    <row r="2026" spans="1:118" x14ac:dyDescent="0.25">
      <c r="A2026" s="22"/>
      <c r="B2026" s="3"/>
      <c r="H2026" s="5"/>
      <c r="BM2026" s="7"/>
      <c r="BN2026" s="75"/>
      <c r="BO2026" s="75"/>
      <c r="BT2026" s="5"/>
      <c r="BW2026" s="5"/>
      <c r="BX2026" s="5"/>
      <c r="BY2026" s="5"/>
      <c r="BZ2026" s="5"/>
      <c r="CB2026" s="14"/>
      <c r="CC2026" s="25"/>
      <c r="DG2026" s="5" t="e">
        <f>IF(REPORTE!AH$2="si",IF(C2026=VALUE(REPORTE!C$22),IF(SUM(DG$1993:DG2027),CONCATENATE(INT(B2026),", "),INT(B2026)),""),IF(C2026=VALUE(REPORTE!C$21),IF(SUM(DG$1993:DG2027),CONCATENATE(INT(B2026),", "),INT(B2026)),""))</f>
        <v>#VALUE!</v>
      </c>
      <c r="DK2026" s="5"/>
      <c r="DL2026" s="5"/>
      <c r="DM2026" s="5"/>
      <c r="DN2026" s="5"/>
    </row>
    <row r="2027" spans="1:118" x14ac:dyDescent="0.25">
      <c r="A2027" s="22"/>
      <c r="B2027" s="3"/>
      <c r="H2027" s="5"/>
      <c r="BM2027" s="7"/>
      <c r="BN2027" s="75"/>
      <c r="BO2027" s="75"/>
      <c r="BT2027" s="5"/>
      <c r="BW2027" s="5"/>
      <c r="BX2027" s="5"/>
      <c r="BY2027" s="5"/>
      <c r="BZ2027" s="5"/>
      <c r="CB2027" s="14"/>
      <c r="CC2027" s="25"/>
      <c r="DG2027" s="5" t="e">
        <f>IF(REPORTE!AH$2="si",IF(C2027=VALUE(REPORTE!C$22),IF(SUM(DG$1993:DG2028),CONCATENATE(INT(B2027),", "),INT(B2027)),""),IF(C2027=VALUE(REPORTE!C$21),IF(SUM(DG$1993:DG2028),CONCATENATE(INT(B2027),", "),INT(B2027)),""))</f>
        <v>#VALUE!</v>
      </c>
      <c r="DK2027" s="5"/>
      <c r="DL2027" s="5"/>
      <c r="DM2027" s="5"/>
      <c r="DN2027" s="5"/>
    </row>
    <row r="2028" spans="1:118" x14ac:dyDescent="0.25">
      <c r="A2028" s="22"/>
      <c r="B2028" s="3"/>
      <c r="H2028" s="5"/>
      <c r="BN2028" s="75"/>
      <c r="BO2028" s="75"/>
      <c r="BT2028" s="5"/>
      <c r="BW2028" s="5"/>
      <c r="BX2028" s="5"/>
      <c r="BY2028" s="5"/>
      <c r="BZ2028" s="5"/>
      <c r="CB2028" s="14"/>
      <c r="CC2028" s="25"/>
      <c r="DG2028" s="5" t="e">
        <f>IF(REPORTE!AH$2="si",IF(C2028=VALUE(REPORTE!C$22),IF(SUM(DG$1993:DG2029),CONCATENATE(INT(B2028),", "),INT(B2028)),""),IF(C2028=VALUE(REPORTE!C$21),IF(SUM(DG$1993:DG2029),CONCATENATE(INT(B2028),", "),INT(B2028)),""))</f>
        <v>#VALUE!</v>
      </c>
      <c r="DK2028" s="5"/>
      <c r="DL2028" s="5"/>
      <c r="DM2028" s="5"/>
      <c r="DN2028" s="5"/>
    </row>
    <row r="2029" spans="1:118" x14ac:dyDescent="0.25">
      <c r="A2029" s="22"/>
      <c r="B2029" s="3"/>
      <c r="H2029" s="5"/>
      <c r="BN2029" s="75"/>
      <c r="BO2029" s="75"/>
      <c r="BT2029" s="5"/>
      <c r="BW2029" s="5"/>
      <c r="BX2029" s="5"/>
      <c r="BY2029" s="5"/>
      <c r="BZ2029" s="5"/>
      <c r="CB2029" s="14"/>
      <c r="CC2029" s="25"/>
      <c r="DG2029" s="5" t="e">
        <f>IF(REPORTE!AH$2="si",IF(C2029=VALUE(REPORTE!C$22),IF(SUM(DG$1993:DG2030),CONCATENATE(INT(B2029),", "),INT(B2029)),""),IF(C2029=VALUE(REPORTE!C$21),IF(SUM(DG$1993:DG2030),CONCATENATE(INT(B2029),", "),INT(B2029)),""))</f>
        <v>#VALUE!</v>
      </c>
      <c r="DK2029" s="5"/>
      <c r="DL2029" s="5"/>
      <c r="DM2029" s="5"/>
      <c r="DN2029" s="5"/>
    </row>
    <row r="2030" spans="1:118" x14ac:dyDescent="0.25">
      <c r="A2030" s="22"/>
      <c r="B2030" s="3"/>
      <c r="H2030" s="5"/>
      <c r="BN2030" s="75"/>
      <c r="BO2030" s="75"/>
      <c r="BT2030" s="5"/>
      <c r="BW2030" s="5"/>
      <c r="BX2030" s="5"/>
      <c r="BY2030" s="5"/>
      <c r="BZ2030" s="5"/>
      <c r="CB2030" s="14"/>
      <c r="CC2030" s="25"/>
      <c r="DG2030" s="5" t="e">
        <f>IF(REPORTE!AH$2="si",IF(C2030=VALUE(REPORTE!C$22),IF(SUM(DG$1993:DG2031),CONCATENATE(INT(B2030),", "),INT(B2030)),""),IF(C2030=VALUE(REPORTE!C$21),IF(SUM(DG$1993:DG2031),CONCATENATE(INT(B2030),", "),INT(B2030)),""))</f>
        <v>#VALUE!</v>
      </c>
      <c r="DK2030" s="5"/>
      <c r="DL2030" s="5"/>
      <c r="DM2030" s="5"/>
      <c r="DN2030" s="5"/>
    </row>
    <row r="2031" spans="1:118" x14ac:dyDescent="0.25">
      <c r="A2031" s="22"/>
      <c r="B2031" s="3"/>
      <c r="H2031" s="5"/>
      <c r="BN2031" s="75"/>
      <c r="BO2031" s="75"/>
      <c r="BT2031" s="5"/>
      <c r="BW2031" s="5"/>
      <c r="BX2031" s="5"/>
      <c r="BY2031" s="5"/>
      <c r="BZ2031" s="5"/>
      <c r="CB2031" s="14"/>
      <c r="CC2031" s="25"/>
      <c r="DG2031" s="5" t="e">
        <f>IF(REPORTE!AH$2="si",IF(C2031=VALUE(REPORTE!C$22),IF(SUM(DG$1993:DG2032),CONCATENATE(INT(B2031),", "),INT(B2031)),""),IF(C2031=VALUE(REPORTE!C$21),IF(SUM(DG$1993:DG2032),CONCATENATE(INT(B2031),", "),INT(B2031)),""))</f>
        <v>#VALUE!</v>
      </c>
      <c r="DK2031" s="5"/>
      <c r="DL2031" s="5"/>
      <c r="DM2031" s="5"/>
      <c r="DN2031" s="5"/>
    </row>
    <row r="2032" spans="1:118" x14ac:dyDescent="0.25">
      <c r="A2032" s="22"/>
      <c r="B2032" s="3"/>
      <c r="H2032" s="5"/>
      <c r="BN2032" s="75"/>
      <c r="BO2032" s="75"/>
      <c r="BT2032" s="5"/>
      <c r="BW2032" s="5"/>
      <c r="BX2032" s="5"/>
      <c r="BY2032" s="5"/>
      <c r="BZ2032" s="5"/>
      <c r="CB2032" s="14"/>
      <c r="CC2032" s="25"/>
      <c r="DG2032" s="5" t="e">
        <f>IF(REPORTE!AH$2="si",IF(C2032=VALUE(REPORTE!C$22),IF(SUM(DG$1993:DG2033),CONCATENATE(INT(B2032),", "),INT(B2032)),""),IF(C2032=VALUE(REPORTE!C$21),IF(SUM(DG$1993:DG2033),CONCATENATE(INT(B2032),", "),INT(B2032)),""))</f>
        <v>#VALUE!</v>
      </c>
      <c r="DK2032" s="5"/>
      <c r="DL2032" s="5"/>
      <c r="DM2032" s="5"/>
      <c r="DN2032" s="5"/>
    </row>
    <row r="2033" spans="1:118" x14ac:dyDescent="0.25">
      <c r="A2033" s="22"/>
      <c r="B2033" s="3"/>
      <c r="H2033" s="5"/>
      <c r="BN2033" s="75"/>
      <c r="BO2033" s="75"/>
      <c r="BT2033" s="5"/>
      <c r="BW2033" s="5"/>
      <c r="BX2033" s="5"/>
      <c r="BY2033" s="5"/>
      <c r="BZ2033" s="5"/>
      <c r="CB2033" s="14"/>
      <c r="CC2033" s="25"/>
      <c r="DG2033" s="5" t="e">
        <f>IF(REPORTE!AH$2="si",IF(C2033=VALUE(REPORTE!C$22),IF(SUM(DG$1993:DG2034),CONCATENATE(INT(B2033),", "),INT(B2033)),""),IF(C2033=VALUE(REPORTE!C$21),IF(SUM(DG$1993:DG2034),CONCATENATE(INT(B2033),", "),INT(B2033)),""))</f>
        <v>#VALUE!</v>
      </c>
      <c r="DK2033" s="5"/>
      <c r="DL2033" s="5"/>
      <c r="DM2033" s="5"/>
      <c r="DN2033" s="5"/>
    </row>
    <row r="2034" spans="1:118" x14ac:dyDescent="0.25">
      <c r="A2034" s="22"/>
      <c r="B2034" s="3"/>
      <c r="H2034" s="5"/>
      <c r="BN2034" s="75"/>
      <c r="BO2034" s="75"/>
      <c r="BT2034" s="5"/>
      <c r="BW2034" s="5"/>
      <c r="BX2034" s="5"/>
      <c r="BY2034" s="5"/>
      <c r="BZ2034" s="5"/>
      <c r="CB2034" s="14"/>
      <c r="CC2034" s="25"/>
      <c r="DG2034" s="5" t="e">
        <f>IF(REPORTE!AH$2="si",IF(C2034=VALUE(REPORTE!C$22),IF(SUM(DG$1993:DG2035),CONCATENATE(INT(B2034),", "),INT(B2034)),""),IF(C2034=VALUE(REPORTE!C$21),IF(SUM(DG$1993:DG2035),CONCATENATE(INT(B2034),", "),INT(B2034)),""))</f>
        <v>#VALUE!</v>
      </c>
      <c r="DK2034" s="5"/>
      <c r="DL2034" s="5"/>
      <c r="DM2034" s="5"/>
      <c r="DN2034" s="5"/>
    </row>
    <row r="2035" spans="1:118" x14ac:dyDescent="0.25">
      <c r="A2035" s="22"/>
      <c r="B2035" s="3"/>
      <c r="H2035" s="5"/>
      <c r="BN2035" s="75"/>
      <c r="BO2035" s="75"/>
      <c r="BT2035" s="5"/>
      <c r="BW2035" s="5"/>
      <c r="BX2035" s="5"/>
      <c r="BY2035" s="5"/>
      <c r="BZ2035" s="5"/>
      <c r="CB2035" s="14"/>
      <c r="CC2035" s="25"/>
      <c r="DG2035" s="5" t="e">
        <f>IF(REPORTE!AH$2="si",IF(C2035=VALUE(REPORTE!C$22),IF(SUM(DG$1993:DG2036),CONCATENATE(INT(B2035),", "),INT(B2035)),""),IF(C2035=VALUE(REPORTE!C$21),IF(SUM(DG$1993:DG2036),CONCATENATE(INT(B2035),", "),INT(B2035)),""))</f>
        <v>#VALUE!</v>
      </c>
      <c r="DK2035" s="5"/>
      <c r="DL2035" s="5"/>
      <c r="DM2035" s="5"/>
      <c r="DN2035" s="5"/>
    </row>
    <row r="2036" spans="1:118" x14ac:dyDescent="0.25">
      <c r="A2036" s="22"/>
      <c r="B2036" s="3"/>
      <c r="H2036" s="5"/>
      <c r="BN2036" s="75"/>
      <c r="BO2036" s="75"/>
      <c r="BT2036" s="5"/>
      <c r="BW2036" s="5"/>
      <c r="BX2036" s="5"/>
      <c r="BY2036" s="5"/>
      <c r="BZ2036" s="5"/>
      <c r="CB2036" s="14"/>
      <c r="CC2036" s="25"/>
      <c r="DG2036" s="5" t="e">
        <f>IF(REPORTE!AH$2="si",IF(C2036=VALUE(REPORTE!C$22),IF(SUM(DG$1993:DG2037),CONCATENATE(INT(B2036),", "),INT(B2036)),""),IF(C2036=VALUE(REPORTE!C$21),IF(SUM(DG$1993:DG2037),CONCATENATE(INT(B2036),", "),INT(B2036)),""))</f>
        <v>#VALUE!</v>
      </c>
      <c r="DK2036" s="5"/>
      <c r="DL2036" s="5"/>
      <c r="DM2036" s="5"/>
      <c r="DN2036" s="5"/>
    </row>
    <row r="2037" spans="1:118" x14ac:dyDescent="0.25">
      <c r="A2037" s="22"/>
      <c r="B2037" s="3"/>
      <c r="H2037" s="5"/>
      <c r="BN2037" s="75"/>
      <c r="BO2037" s="75"/>
      <c r="BT2037" s="5"/>
      <c r="BW2037" s="5"/>
      <c r="BX2037" s="5"/>
      <c r="BY2037" s="5"/>
      <c r="BZ2037" s="5"/>
      <c r="CB2037" s="14"/>
      <c r="CC2037" s="25"/>
      <c r="DG2037" s="5" t="e">
        <f>IF(REPORTE!AH$2="si",IF(C2037=VALUE(REPORTE!C$22),IF(SUM(DG$1993:DG2038),CONCATENATE(INT(B2037),", "),INT(B2037)),""),IF(C2037=VALUE(REPORTE!C$21),IF(SUM(DG$1993:DG2038),CONCATENATE(INT(B2037),", "),INT(B2037)),""))</f>
        <v>#VALUE!</v>
      </c>
      <c r="DK2037" s="5"/>
      <c r="DL2037" s="5"/>
      <c r="DM2037" s="5"/>
      <c r="DN2037" s="5"/>
    </row>
    <row r="2038" spans="1:118" x14ac:dyDescent="0.25">
      <c r="A2038" s="22"/>
      <c r="B2038" s="3"/>
      <c r="H2038" s="5"/>
      <c r="BN2038" s="75"/>
      <c r="BO2038" s="75"/>
      <c r="BT2038" s="5"/>
      <c r="BW2038" s="5"/>
      <c r="BX2038" s="5"/>
      <c r="BY2038" s="5"/>
      <c r="BZ2038" s="5"/>
      <c r="CB2038" s="14"/>
      <c r="CC2038" s="25"/>
      <c r="DG2038" s="5" t="e">
        <f>IF(REPORTE!AH$2="si",IF(C2038=VALUE(REPORTE!C$22),IF(SUM(DG$1993:DG2039),CONCATENATE(INT(B2038),", "),INT(B2038)),""),IF(C2038=VALUE(REPORTE!C$21),IF(SUM(DG$1993:DG2039),CONCATENATE(INT(B2038),", "),INT(B2038)),""))</f>
        <v>#VALUE!</v>
      </c>
      <c r="DK2038" s="5"/>
      <c r="DL2038" s="5"/>
      <c r="DM2038" s="5"/>
      <c r="DN2038" s="5"/>
    </row>
    <row r="2039" spans="1:118" x14ac:dyDescent="0.25">
      <c r="A2039" s="22"/>
      <c r="B2039" s="3"/>
      <c r="H2039" s="5"/>
      <c r="BN2039" s="75"/>
      <c r="BO2039" s="75"/>
      <c r="BT2039" s="5"/>
      <c r="BW2039" s="5"/>
      <c r="BX2039" s="5"/>
      <c r="BY2039" s="5"/>
      <c r="BZ2039" s="5"/>
      <c r="CB2039" s="14"/>
      <c r="CC2039" s="25"/>
      <c r="DG2039" s="5" t="e">
        <f>IF(REPORTE!AH$2="si",IF(C2039=VALUE(REPORTE!C$22),IF(SUM(DG$1993:DG2040),CONCATENATE(INT(B2039),", "),INT(B2039)),""),IF(C2039=VALUE(REPORTE!C$21),IF(SUM(DG$1993:DG2040),CONCATENATE(INT(B2039),", "),INT(B2039)),""))</f>
        <v>#VALUE!</v>
      </c>
      <c r="DK2039" s="5"/>
      <c r="DL2039" s="5"/>
      <c r="DM2039" s="5"/>
      <c r="DN2039" s="5"/>
    </row>
    <row r="2040" spans="1:118" x14ac:dyDescent="0.25">
      <c r="A2040" s="22"/>
      <c r="B2040" s="3"/>
      <c r="H2040" s="5"/>
      <c r="BN2040" s="75"/>
      <c r="BO2040" s="75"/>
      <c r="BT2040" s="5"/>
      <c r="BW2040" s="5"/>
      <c r="BX2040" s="5"/>
      <c r="BY2040" s="5"/>
      <c r="BZ2040" s="5"/>
      <c r="CB2040" s="14"/>
      <c r="CC2040" s="25"/>
      <c r="DG2040" s="5" t="e">
        <f>IF(REPORTE!AH$2="si",IF(C2040=VALUE(REPORTE!C$22),IF(SUM(DG$1993:DG2041),CONCATENATE(INT(B2040),", "),INT(B2040)),""),IF(C2040=VALUE(REPORTE!C$21),IF(SUM(DG$1993:DG2041),CONCATENATE(INT(B2040),", "),INT(B2040)),""))</f>
        <v>#VALUE!</v>
      </c>
      <c r="DK2040" s="5"/>
      <c r="DL2040" s="5"/>
      <c r="DM2040" s="5"/>
      <c r="DN2040" s="5"/>
    </row>
    <row r="2041" spans="1:118" x14ac:dyDescent="0.25">
      <c r="A2041" s="22"/>
      <c r="B2041" s="3"/>
      <c r="H2041" s="5"/>
      <c r="BN2041" s="75"/>
      <c r="BO2041" s="75"/>
      <c r="BT2041" s="5"/>
      <c r="BW2041" s="5"/>
      <c r="BX2041" s="5"/>
      <c r="BY2041" s="5"/>
      <c r="BZ2041" s="5"/>
      <c r="CB2041" s="14"/>
      <c r="CC2041" s="25"/>
      <c r="DG2041" s="5" t="e">
        <f>IF(REPORTE!AH$2="si",IF(C2041=VALUE(REPORTE!C$22),IF(SUM(DG$1993:DG2042),CONCATENATE(INT(B2041),", "),INT(B2041)),""),IF(C2041=VALUE(REPORTE!C$21),IF(SUM(DG$1993:DG2042),CONCATENATE(INT(B2041),", "),INT(B2041)),""))</f>
        <v>#VALUE!</v>
      </c>
      <c r="DK2041" s="5"/>
      <c r="DL2041" s="5"/>
      <c r="DM2041" s="5"/>
      <c r="DN2041" s="5"/>
    </row>
    <row r="2042" spans="1:118" x14ac:dyDescent="0.25">
      <c r="A2042" s="22"/>
      <c r="B2042" s="3"/>
      <c r="H2042" s="5"/>
      <c r="BN2042" s="75"/>
      <c r="BO2042" s="75"/>
      <c r="BT2042" s="5"/>
      <c r="BW2042" s="5"/>
      <c r="BX2042" s="5"/>
      <c r="BY2042" s="5"/>
      <c r="BZ2042" s="5"/>
      <c r="CB2042" s="14"/>
      <c r="CC2042" s="25"/>
      <c r="DG2042" s="5" t="e">
        <f>IF(REPORTE!AH$2="si",IF(C2042=VALUE(REPORTE!C$22),IF(SUM(DG$1993:DG2043),CONCATENATE(INT(B2042),", "),INT(B2042)),""),IF(C2042=VALUE(REPORTE!C$21),IF(SUM(DG$1993:DG2043),CONCATENATE(INT(B2042),", "),INT(B2042)),""))</f>
        <v>#VALUE!</v>
      </c>
      <c r="DK2042" s="5"/>
      <c r="DL2042" s="5"/>
      <c r="DM2042" s="5"/>
      <c r="DN2042" s="5"/>
    </row>
    <row r="2043" spans="1:118" x14ac:dyDescent="0.25">
      <c r="A2043" s="22"/>
      <c r="B2043" s="3"/>
      <c r="H2043" s="5"/>
      <c r="BN2043" s="75"/>
      <c r="BO2043" s="75"/>
      <c r="BT2043" s="5"/>
      <c r="BW2043" s="5"/>
      <c r="BX2043" s="5"/>
      <c r="BY2043" s="5"/>
      <c r="BZ2043" s="5"/>
      <c r="CB2043" s="14"/>
      <c r="CC2043" s="25"/>
      <c r="DG2043" s="5" t="e">
        <f>IF(REPORTE!AH$2="si",IF(C2043=VALUE(REPORTE!C$22),IF(SUM(DG$1993:DG2044),CONCATENATE(INT(B2043),", "),INT(B2043)),""),IF(C2043=VALUE(REPORTE!C$21),IF(SUM(DG$1993:DG2044),CONCATENATE(INT(B2043),", "),INT(B2043)),""))</f>
        <v>#VALUE!</v>
      </c>
      <c r="DK2043" s="5"/>
      <c r="DL2043" s="5"/>
      <c r="DM2043" s="5"/>
      <c r="DN2043" s="5"/>
    </row>
    <row r="2044" spans="1:118" x14ac:dyDescent="0.25">
      <c r="A2044" s="22"/>
      <c r="B2044" s="3"/>
      <c r="H2044" s="5"/>
      <c r="BN2044" s="75"/>
      <c r="BO2044" s="75"/>
      <c r="BT2044" s="5"/>
      <c r="BW2044" s="5"/>
      <c r="BX2044" s="5"/>
      <c r="BY2044" s="5"/>
      <c r="BZ2044" s="5"/>
      <c r="CB2044" s="14"/>
      <c r="CC2044" s="25"/>
      <c r="DG2044" s="5" t="e">
        <f>IF(REPORTE!AH$2="si",IF(C2044=VALUE(REPORTE!C$22),IF(SUM(DG$1993:DG2045),CONCATENATE(INT(B2044),", "),INT(B2044)),""),IF(C2044=VALUE(REPORTE!C$21),IF(SUM(DG$1993:DG2045),CONCATENATE(INT(B2044),", "),INT(B2044)),""))</f>
        <v>#VALUE!</v>
      </c>
      <c r="DK2044" s="5"/>
      <c r="DL2044" s="5"/>
      <c r="DM2044" s="5"/>
      <c r="DN2044" s="5"/>
    </row>
    <row r="2045" spans="1:118" x14ac:dyDescent="0.25">
      <c r="A2045" s="22"/>
      <c r="B2045" s="3"/>
      <c r="H2045" s="5"/>
      <c r="BN2045" s="75"/>
      <c r="BO2045" s="75"/>
      <c r="BT2045" s="5"/>
      <c r="BW2045" s="5"/>
      <c r="BX2045" s="5"/>
      <c r="BY2045" s="5"/>
      <c r="BZ2045" s="5"/>
      <c r="CB2045" s="14"/>
      <c r="CC2045" s="25"/>
      <c r="DG2045" s="5" t="e">
        <f>IF(REPORTE!AH$2="si",IF(C2045=VALUE(REPORTE!C$22),IF(SUM(DG$1993:DG2046),CONCATENATE(INT(B2045),", "),INT(B2045)),""),IF(C2045=VALUE(REPORTE!C$21),IF(SUM(DG$1993:DG2046),CONCATENATE(INT(B2045),", "),INT(B2045)),""))</f>
        <v>#VALUE!</v>
      </c>
      <c r="DK2045" s="5"/>
      <c r="DL2045" s="5"/>
      <c r="DM2045" s="5"/>
      <c r="DN2045" s="5"/>
    </row>
    <row r="2046" spans="1:118" x14ac:dyDescent="0.25">
      <c r="A2046" s="22"/>
      <c r="B2046" s="3"/>
      <c r="H2046" s="5"/>
      <c r="BN2046" s="75"/>
      <c r="BO2046" s="75"/>
      <c r="BT2046" s="5"/>
      <c r="BW2046" s="5"/>
      <c r="BX2046" s="5"/>
      <c r="BY2046" s="5"/>
      <c r="BZ2046" s="5"/>
      <c r="CB2046" s="14"/>
      <c r="CC2046" s="25"/>
      <c r="DG2046" s="5" t="e">
        <f>IF(REPORTE!AH$2="si",IF(C2046=VALUE(REPORTE!C$22),IF(SUM(DG$1993:DG2047),CONCATENATE(INT(B2046),", "),INT(B2046)),""),IF(C2046=VALUE(REPORTE!C$21),IF(SUM(DG$1993:DG2047),CONCATENATE(INT(B2046),", "),INT(B2046)),""))</f>
        <v>#VALUE!</v>
      </c>
      <c r="DK2046" s="5"/>
      <c r="DL2046" s="5"/>
      <c r="DM2046" s="5"/>
      <c r="DN2046" s="5"/>
    </row>
    <row r="2047" spans="1:118" x14ac:dyDescent="0.25">
      <c r="A2047" s="22"/>
      <c r="B2047" s="3"/>
      <c r="H2047" s="5"/>
      <c r="BN2047" s="75"/>
      <c r="BO2047" s="75"/>
      <c r="BT2047" s="5"/>
      <c r="BW2047" s="5"/>
      <c r="BX2047" s="5"/>
      <c r="BY2047" s="5"/>
      <c r="BZ2047" s="5"/>
      <c r="CB2047" s="14"/>
      <c r="CC2047" s="25"/>
      <c r="DG2047" s="5" t="e">
        <f>IF(REPORTE!AH$2="si",IF(C2047=VALUE(REPORTE!C$22),IF(SUM(DG$1993:DG2048),CONCATENATE(INT(B2047),", "),INT(B2047)),""),IF(C2047=VALUE(REPORTE!C$21),IF(SUM(DG$1993:DG2048),CONCATENATE(INT(B2047),", "),INT(B2047)),""))</f>
        <v>#VALUE!</v>
      </c>
      <c r="DK2047" s="5"/>
      <c r="DL2047" s="5"/>
      <c r="DM2047" s="5"/>
      <c r="DN2047" s="5"/>
    </row>
    <row r="2048" spans="1:118" x14ac:dyDescent="0.25">
      <c r="A2048" s="22"/>
      <c r="B2048" s="3"/>
      <c r="H2048" s="5"/>
      <c r="BN2048" s="75"/>
      <c r="BO2048" s="75"/>
      <c r="BT2048" s="5"/>
      <c r="BW2048" s="5"/>
      <c r="BX2048" s="5"/>
      <c r="BY2048" s="5"/>
      <c r="BZ2048" s="5"/>
      <c r="CB2048" s="14"/>
      <c r="CC2048" s="25"/>
      <c r="DG2048" s="5" t="e">
        <f>IF(REPORTE!AH$2="si",IF(C2048=VALUE(REPORTE!C$22),IF(SUM(DG$1993:DG2049),CONCATENATE(INT(B2048),", "),INT(B2048)),""),IF(C2048=VALUE(REPORTE!C$21),IF(SUM(DG$1993:DG2049),CONCATENATE(INT(B2048),", "),INT(B2048)),""))</f>
        <v>#VALUE!</v>
      </c>
      <c r="DK2048" s="5"/>
      <c r="DL2048" s="5"/>
      <c r="DM2048" s="5"/>
      <c r="DN2048" s="5"/>
    </row>
    <row r="2049" spans="1:118" x14ac:dyDescent="0.25">
      <c r="A2049" s="22"/>
      <c r="B2049" s="3"/>
      <c r="H2049" s="5"/>
      <c r="BN2049" s="75"/>
      <c r="BO2049" s="75"/>
      <c r="BT2049" s="5"/>
      <c r="BW2049" s="5"/>
      <c r="BX2049" s="5"/>
      <c r="BY2049" s="5"/>
      <c r="BZ2049" s="5"/>
      <c r="CB2049" s="14"/>
      <c r="CC2049" s="25"/>
      <c r="DG2049" s="5" t="e">
        <f>IF(REPORTE!AH$2="si",IF(C2049=VALUE(REPORTE!C$22),IF(SUM(DG$1993:DG2050),CONCATENATE(INT(B2049),", "),INT(B2049)),""),IF(C2049=VALUE(REPORTE!C$21),IF(SUM(DG$1993:DG2050),CONCATENATE(INT(B2049),", "),INT(B2049)),""))</f>
        <v>#VALUE!</v>
      </c>
      <c r="DK2049" s="5"/>
      <c r="DL2049" s="5"/>
      <c r="DM2049" s="5"/>
      <c r="DN2049" s="5"/>
    </row>
    <row r="2050" spans="1:118" x14ac:dyDescent="0.25">
      <c r="A2050" s="22"/>
      <c r="B2050" s="3"/>
      <c r="H2050" s="5"/>
      <c r="BN2050" s="75"/>
      <c r="BO2050" s="75"/>
      <c r="BT2050" s="5"/>
      <c r="BW2050" s="5"/>
      <c r="BX2050" s="5"/>
      <c r="BY2050" s="5"/>
      <c r="BZ2050" s="5"/>
      <c r="CB2050" s="14"/>
      <c r="CC2050" s="25"/>
      <c r="DG2050" s="5" t="e">
        <f>IF(REPORTE!AH$2="si",IF(C2050=VALUE(REPORTE!C$22),IF(SUM(DG$1993:DG2051),CONCATENATE(INT(B2050),", "),INT(B2050)),""),IF(C2050=VALUE(REPORTE!C$21),IF(SUM(DG$1993:DG2051),CONCATENATE(INT(B2050),", "),INT(B2050)),""))</f>
        <v>#VALUE!</v>
      </c>
      <c r="DK2050" s="5"/>
      <c r="DL2050" s="5"/>
      <c r="DM2050" s="5"/>
      <c r="DN2050" s="5"/>
    </row>
    <row r="2051" spans="1:118" x14ac:dyDescent="0.25">
      <c r="A2051" s="22"/>
      <c r="B2051" s="3"/>
      <c r="H2051" s="5"/>
      <c r="BN2051" s="75"/>
      <c r="BO2051" s="75"/>
      <c r="BT2051" s="5"/>
      <c r="BW2051" s="5"/>
      <c r="BX2051" s="5"/>
      <c r="BY2051" s="5"/>
      <c r="BZ2051" s="5"/>
      <c r="CB2051" s="14"/>
      <c r="CC2051" s="25"/>
      <c r="DG2051" s="5" t="e">
        <f>IF(REPORTE!AH$2="si",IF(C2051=VALUE(REPORTE!C$22),IF(SUM(DG$1993:DG2052),CONCATENATE(INT(B2051),", "),INT(B2051)),""),IF(C2051=VALUE(REPORTE!C$21),IF(SUM(DG$1993:DG2052),CONCATENATE(INT(B2051),", "),INT(B2051)),""))</f>
        <v>#VALUE!</v>
      </c>
      <c r="DK2051" s="5"/>
      <c r="DL2051" s="5"/>
      <c r="DM2051" s="5"/>
      <c r="DN2051" s="5"/>
    </row>
    <row r="2052" spans="1:118" x14ac:dyDescent="0.25">
      <c r="A2052" s="22"/>
      <c r="B2052" s="3"/>
      <c r="H2052" s="5"/>
      <c r="BN2052" s="75"/>
      <c r="BO2052" s="75"/>
      <c r="BT2052" s="5"/>
      <c r="BW2052" s="5"/>
      <c r="BX2052" s="5"/>
      <c r="BY2052" s="5"/>
      <c r="BZ2052" s="5"/>
      <c r="CB2052" s="14"/>
      <c r="CC2052" s="25"/>
      <c r="DG2052" s="5" t="e">
        <f>IF(REPORTE!AH$2="si",IF(C2052=VALUE(REPORTE!C$22),IF(SUM(DG$1993:DG2053),CONCATENATE(INT(B2052),", "),INT(B2052)),""),IF(C2052=VALUE(REPORTE!C$21),IF(SUM(DG$1993:DG2053),CONCATENATE(INT(B2052),", "),INT(B2052)),""))</f>
        <v>#VALUE!</v>
      </c>
      <c r="DK2052" s="5"/>
      <c r="DL2052" s="5"/>
      <c r="DM2052" s="5"/>
      <c r="DN2052" s="5"/>
    </row>
    <row r="2053" spans="1:118" x14ac:dyDescent="0.25">
      <c r="A2053" s="22"/>
      <c r="B2053" s="3"/>
      <c r="H2053" s="5"/>
      <c r="BN2053" s="75"/>
      <c r="BO2053" s="75"/>
      <c r="BT2053" s="5"/>
      <c r="BW2053" s="5"/>
      <c r="BX2053" s="5"/>
      <c r="BY2053" s="5"/>
      <c r="BZ2053" s="5"/>
      <c r="CB2053" s="14"/>
      <c r="CC2053" s="25"/>
      <c r="DG2053" s="5" t="e">
        <f>IF(REPORTE!AH$2="si",IF(C2053=VALUE(REPORTE!C$22),IF(SUM(DG$1993:DG2054),CONCATENATE(INT(B2053),", "),INT(B2053)),""),IF(C2053=VALUE(REPORTE!C$21),IF(SUM(DG$1993:DG2054),CONCATENATE(INT(B2053),", "),INT(B2053)),""))</f>
        <v>#VALUE!</v>
      </c>
      <c r="DK2053" s="5"/>
      <c r="DL2053" s="5"/>
      <c r="DM2053" s="5"/>
      <c r="DN2053" s="5"/>
    </row>
    <row r="2054" spans="1:118" x14ac:dyDescent="0.25">
      <c r="A2054" s="22"/>
      <c r="B2054" s="3"/>
      <c r="H2054" s="5"/>
      <c r="BN2054" s="75"/>
      <c r="BO2054" s="75"/>
      <c r="BT2054" s="5"/>
      <c r="BW2054" s="5"/>
      <c r="BX2054" s="5"/>
      <c r="BY2054" s="5"/>
      <c r="CB2054" s="14"/>
      <c r="CC2054" s="25"/>
      <c r="DG2054" s="5" t="e">
        <f>IF(REPORTE!AH$2="si",IF(C2054=VALUE(REPORTE!C$22),IF(SUM(DG$1993:DG2055),CONCATENATE(INT(B2054),", "),INT(B2054)),""),IF(C2054=VALUE(REPORTE!C$21),IF(SUM(DG$1993:DG2055),CONCATENATE(INT(B2054),", "),INT(B2054)),""))</f>
        <v>#VALUE!</v>
      </c>
      <c r="DK2054" s="5"/>
      <c r="DL2054" s="5"/>
      <c r="DM2054" s="5"/>
      <c r="DN2054" s="5"/>
    </row>
    <row r="2055" spans="1:118" x14ac:dyDescent="0.25">
      <c r="A2055" s="22"/>
      <c r="B2055" s="3"/>
      <c r="H2055" s="5"/>
      <c r="BN2055" s="75"/>
      <c r="BO2055" s="75"/>
      <c r="BT2055" s="5"/>
      <c r="BW2055" s="5"/>
      <c r="BX2055" s="5"/>
      <c r="BY2055" s="5"/>
      <c r="CB2055" s="14"/>
      <c r="CC2055" s="25"/>
      <c r="DG2055" s="5" t="e">
        <f>IF(REPORTE!AH$2="si",IF(C2055=VALUE(REPORTE!C$22),IF(SUM(DG$1993:DG2056),CONCATENATE(INT(B2055),", "),INT(B2055)),""),IF(C2055=VALUE(REPORTE!C$21),IF(SUM(DG$1993:DG2056),CONCATENATE(INT(B2055),", "),INT(B2055)),""))</f>
        <v>#VALUE!</v>
      </c>
      <c r="DK2055" s="5"/>
      <c r="DL2055" s="5"/>
      <c r="DM2055" s="5"/>
      <c r="DN2055" s="5"/>
    </row>
    <row r="2056" spans="1:118" x14ac:dyDescent="0.25">
      <c r="A2056" s="22"/>
      <c r="B2056" s="3"/>
      <c r="H2056" s="5"/>
      <c r="BN2056" s="75"/>
      <c r="BO2056" s="75"/>
      <c r="BT2056" s="5"/>
      <c r="BW2056" s="5"/>
      <c r="BX2056" s="5"/>
      <c r="BY2056" s="5"/>
      <c r="CB2056" s="14"/>
      <c r="CC2056" s="25"/>
      <c r="DG2056" s="5" t="e">
        <f>IF(REPORTE!AH$2="si",IF(C2056=VALUE(REPORTE!C$22),IF(SUM(DG$1993:DG2057),CONCATENATE(INT(B2056),", "),INT(B2056)),""),IF(C2056=VALUE(REPORTE!C$21),IF(SUM(DG$1993:DG2057),CONCATENATE(INT(B2056),", "),INT(B2056)),""))</f>
        <v>#VALUE!</v>
      </c>
      <c r="DK2056" s="5"/>
      <c r="DL2056" s="5"/>
      <c r="DM2056" s="5"/>
      <c r="DN2056" s="5"/>
    </row>
    <row r="2057" spans="1:118" x14ac:dyDescent="0.25">
      <c r="A2057" s="22"/>
      <c r="B2057" s="3"/>
      <c r="H2057" s="5"/>
      <c r="BN2057" s="75"/>
      <c r="BO2057" s="75"/>
      <c r="BT2057" s="5"/>
      <c r="BW2057" s="5"/>
      <c r="BX2057" s="5"/>
      <c r="BY2057" s="5"/>
      <c r="CB2057" s="14"/>
      <c r="CC2057" s="25"/>
      <c r="DG2057" s="5" t="e">
        <f>IF(REPORTE!AH$2="si",IF(C2057=VALUE(REPORTE!C$22),IF(SUM(DG$1993:DG2058),CONCATENATE(INT(B2057),", "),INT(B2057)),""),IF(C2057=VALUE(REPORTE!C$21),IF(SUM(DG$1993:DG2058),CONCATENATE(INT(B2057),", "),INT(B2057)),""))</f>
        <v>#VALUE!</v>
      </c>
      <c r="DK2057" s="5"/>
      <c r="DL2057" s="5"/>
      <c r="DM2057" s="5"/>
      <c r="DN2057" s="5"/>
    </row>
    <row r="2058" spans="1:118" x14ac:dyDescent="0.25">
      <c r="A2058" s="22"/>
      <c r="B2058" s="3"/>
      <c r="H2058" s="5"/>
      <c r="BN2058" s="75"/>
      <c r="BO2058" s="75"/>
      <c r="BT2058" s="5"/>
      <c r="BW2058" s="5"/>
      <c r="BX2058" s="5"/>
      <c r="BY2058" s="5"/>
      <c r="CB2058" s="14"/>
      <c r="CC2058" s="25"/>
      <c r="DG2058" s="5" t="e">
        <f>IF(REPORTE!AH$2="si",IF(C2058=VALUE(REPORTE!C$22),IF(SUM(DG$1993:DG2059),CONCATENATE(INT(B2058),", "),INT(B2058)),""),IF(C2058=VALUE(REPORTE!C$21),IF(SUM(DG$1993:DG2059),CONCATENATE(INT(B2058),", "),INT(B2058)),""))</f>
        <v>#VALUE!</v>
      </c>
      <c r="DK2058" s="5"/>
      <c r="DL2058" s="5"/>
      <c r="DM2058" s="5"/>
      <c r="DN2058" s="5"/>
    </row>
    <row r="2059" spans="1:118" x14ac:dyDescent="0.25">
      <c r="A2059" s="22"/>
      <c r="B2059" s="3"/>
      <c r="H2059" s="5"/>
      <c r="BN2059" s="75"/>
      <c r="BO2059" s="75"/>
      <c r="BT2059" s="5"/>
      <c r="BW2059" s="5"/>
      <c r="BX2059" s="5"/>
      <c r="BY2059" s="5"/>
      <c r="CB2059" s="14"/>
      <c r="CC2059" s="25"/>
      <c r="DG2059" s="5" t="e">
        <f>IF(REPORTE!AH$2="si",IF(C2059=VALUE(REPORTE!C$22),IF(SUM(DG$1993:DG2060),CONCATENATE(INT(B2059),", "),INT(B2059)),""),IF(C2059=VALUE(REPORTE!C$21),IF(SUM(DG$1993:DG2060),CONCATENATE(INT(B2059),", "),INT(B2059)),""))</f>
        <v>#VALUE!</v>
      </c>
      <c r="DK2059" s="5"/>
      <c r="DL2059" s="5"/>
      <c r="DM2059" s="5"/>
      <c r="DN2059" s="5"/>
    </row>
    <row r="2060" spans="1:118" x14ac:dyDescent="0.25">
      <c r="A2060" s="22"/>
      <c r="B2060" s="3"/>
      <c r="H2060" s="5"/>
      <c r="BN2060" s="75"/>
      <c r="BO2060" s="75"/>
      <c r="BT2060" s="5"/>
      <c r="BW2060" s="5"/>
      <c r="BX2060" s="5"/>
      <c r="BY2060" s="5"/>
      <c r="CB2060" s="14"/>
      <c r="CC2060" s="25"/>
      <c r="DG2060" s="5" t="e">
        <f>IF(REPORTE!AH$2="si",IF(C2060=VALUE(REPORTE!C$22),IF(SUM(DG$1993:DG2061),CONCATENATE(INT(B2060),", "),INT(B2060)),""),IF(C2060=VALUE(REPORTE!C$21),IF(SUM(DG$1993:DG2061),CONCATENATE(INT(B2060),", "),INT(B2060)),""))</f>
        <v>#VALUE!</v>
      </c>
      <c r="DK2060" s="5"/>
      <c r="DL2060" s="5"/>
      <c r="DM2060" s="5"/>
      <c r="DN2060" s="5"/>
    </row>
    <row r="2061" spans="1:118" x14ac:dyDescent="0.25">
      <c r="A2061" s="22"/>
      <c r="B2061" s="3"/>
      <c r="H2061" s="5"/>
      <c r="BN2061" s="75"/>
      <c r="BO2061" s="75"/>
      <c r="BT2061" s="5"/>
      <c r="BW2061" s="5"/>
      <c r="BX2061" s="5"/>
      <c r="BY2061" s="5"/>
      <c r="CB2061" s="14"/>
      <c r="CC2061" s="25"/>
      <c r="DG2061" s="5" t="e">
        <f>IF(REPORTE!AH$2="si",IF(C2061=VALUE(REPORTE!C$22),IF(SUM(DG$1993:DG2062),CONCATENATE(INT(B2061),", "),INT(B2061)),""),IF(C2061=VALUE(REPORTE!C$21),IF(SUM(DG$1993:DG2062),CONCATENATE(INT(B2061),", "),INT(B2061)),""))</f>
        <v>#VALUE!</v>
      </c>
      <c r="DK2061" s="5"/>
      <c r="DL2061" s="5"/>
      <c r="DM2061" s="5"/>
      <c r="DN2061" s="5"/>
    </row>
    <row r="2062" spans="1:118" x14ac:dyDescent="0.25">
      <c r="A2062" s="22"/>
      <c r="B2062" s="3"/>
      <c r="H2062" s="5"/>
      <c r="BN2062" s="75"/>
      <c r="BO2062" s="75"/>
      <c r="BT2062" s="5"/>
      <c r="BW2062" s="5"/>
      <c r="BX2062" s="5"/>
      <c r="BY2062" s="5"/>
      <c r="CB2062" s="14"/>
      <c r="CC2062" s="25"/>
      <c r="DG2062" s="5" t="e">
        <f>IF(REPORTE!AH$2="si",IF(C2062=VALUE(REPORTE!C$22),IF(SUM(DG$1993:DG2063),CONCATENATE(INT(B2062),", "),INT(B2062)),""),IF(C2062=VALUE(REPORTE!C$21),IF(SUM(DG$1993:DG2063),CONCATENATE(INT(B2062),", "),INT(B2062)),""))</f>
        <v>#VALUE!</v>
      </c>
      <c r="DK2062" s="5"/>
      <c r="DL2062" s="5"/>
      <c r="DM2062" s="5"/>
      <c r="DN2062" s="5"/>
    </row>
    <row r="2063" spans="1:118" x14ac:dyDescent="0.25">
      <c r="A2063" s="22"/>
      <c r="B2063" s="3"/>
      <c r="H2063" s="5"/>
      <c r="BN2063" s="75"/>
      <c r="BO2063" s="75"/>
      <c r="BT2063" s="5"/>
      <c r="BW2063" s="5"/>
      <c r="BX2063" s="5"/>
      <c r="BY2063" s="5"/>
      <c r="CB2063" s="14"/>
      <c r="CC2063" s="25"/>
      <c r="DG2063" s="5" t="e">
        <f>IF(REPORTE!AH$2="si",IF(C2063=VALUE(REPORTE!C$22),IF(SUM(DG$1993:DG2064),CONCATENATE(INT(B2063),", "),INT(B2063)),""),IF(C2063=VALUE(REPORTE!C$21),IF(SUM(DG$1993:DG2064),CONCATENATE(INT(B2063),", "),INT(B2063)),""))</f>
        <v>#VALUE!</v>
      </c>
      <c r="DK2063" s="5"/>
      <c r="DL2063" s="5"/>
      <c r="DM2063" s="5"/>
      <c r="DN2063" s="5"/>
    </row>
    <row r="2064" spans="1:118" x14ac:dyDescent="0.25">
      <c r="A2064" s="22"/>
      <c r="B2064" s="3"/>
      <c r="H2064" s="5"/>
      <c r="BN2064" s="75"/>
      <c r="BO2064" s="75"/>
      <c r="BT2064" s="5"/>
      <c r="BW2064" s="5"/>
      <c r="BX2064" s="5"/>
      <c r="BY2064" s="5"/>
      <c r="CB2064" s="14"/>
      <c r="CC2064" s="25"/>
      <c r="DG2064" s="5" t="e">
        <f>IF(REPORTE!AH$2="si",IF(C2064=VALUE(REPORTE!C$22),IF(SUM(DG$1993:DG2065),CONCATENATE(INT(B2064),", "),INT(B2064)),""),IF(C2064=VALUE(REPORTE!C$21),IF(SUM(DG$1993:DG2065),CONCATENATE(INT(B2064),", "),INT(B2064)),""))</f>
        <v>#VALUE!</v>
      </c>
      <c r="DK2064" s="5"/>
      <c r="DL2064" s="5"/>
      <c r="DM2064" s="5"/>
      <c r="DN2064" s="5"/>
    </row>
    <row r="2065" spans="1:118" x14ac:dyDescent="0.25">
      <c r="A2065" s="22"/>
      <c r="B2065" s="3"/>
      <c r="H2065" s="5"/>
      <c r="BN2065" s="75"/>
      <c r="BO2065" s="75"/>
      <c r="BT2065" s="5"/>
      <c r="BW2065" s="5"/>
      <c r="BX2065" s="5"/>
      <c r="BY2065" s="5"/>
      <c r="CB2065" s="14"/>
      <c r="CC2065" s="25"/>
      <c r="DG2065" s="5" t="e">
        <f>IF(REPORTE!AH$2="si",IF(C2065=VALUE(REPORTE!C$22),IF(SUM(DG$1993:DG2066),CONCATENATE(INT(B2065),", "),INT(B2065)),""),IF(C2065=VALUE(REPORTE!C$21),IF(SUM(DG$1993:DG2066),CONCATENATE(INT(B2065),", "),INT(B2065)),""))</f>
        <v>#VALUE!</v>
      </c>
      <c r="DK2065" s="5"/>
      <c r="DL2065" s="5"/>
      <c r="DM2065" s="5"/>
      <c r="DN2065" s="5"/>
    </row>
    <row r="2066" spans="1:118" x14ac:dyDescent="0.25">
      <c r="A2066" s="22"/>
      <c r="B2066" s="3"/>
      <c r="H2066" s="5"/>
      <c r="BN2066" s="75"/>
      <c r="BO2066" s="75"/>
      <c r="BT2066" s="5"/>
      <c r="BW2066" s="5"/>
      <c r="BX2066" s="5"/>
      <c r="BY2066" s="5"/>
      <c r="CB2066" s="14"/>
      <c r="CC2066" s="25"/>
      <c r="DG2066" s="5" t="e">
        <f>IF(REPORTE!AH$2="si",IF(C2066=VALUE(REPORTE!C$22),IF(SUM(DG$1993:DG2067),CONCATENATE(INT(B2066),", "),INT(B2066)),""),IF(C2066=VALUE(REPORTE!C$21),IF(SUM(DG$1993:DG2067),CONCATENATE(INT(B2066),", "),INT(B2066)),""))</f>
        <v>#VALUE!</v>
      </c>
      <c r="DK2066" s="5"/>
      <c r="DL2066" s="5"/>
      <c r="DM2066" s="5"/>
      <c r="DN2066" s="5"/>
    </row>
    <row r="2067" spans="1:118" x14ac:dyDescent="0.25">
      <c r="A2067" s="22"/>
      <c r="B2067" s="3"/>
      <c r="H2067" s="5"/>
      <c r="BN2067" s="75"/>
      <c r="BO2067" s="75"/>
      <c r="BT2067" s="5"/>
      <c r="BW2067" s="5"/>
      <c r="BX2067" s="5"/>
      <c r="BY2067" s="5"/>
      <c r="CB2067" s="14"/>
      <c r="CC2067" s="25"/>
      <c r="DG2067" s="5" t="e">
        <f>IF(REPORTE!AH$2="si",IF(C2067=VALUE(REPORTE!C$22),IF(SUM(DG$1993:DG2068),CONCATENATE(INT(B2067),", "),INT(B2067)),""),IF(C2067=VALUE(REPORTE!C$21),IF(SUM(DG$1993:DG2068),CONCATENATE(INT(B2067),", "),INT(B2067)),""))</f>
        <v>#VALUE!</v>
      </c>
      <c r="DK2067" s="5"/>
      <c r="DL2067" s="5"/>
      <c r="DM2067" s="5"/>
      <c r="DN2067" s="5"/>
    </row>
    <row r="2068" spans="1:118" x14ac:dyDescent="0.25">
      <c r="A2068" s="22"/>
      <c r="B2068" s="3"/>
      <c r="H2068" s="5"/>
      <c r="BN2068" s="75"/>
      <c r="BO2068" s="75"/>
      <c r="BT2068" s="5"/>
      <c r="BW2068" s="5"/>
      <c r="BX2068" s="5"/>
      <c r="BY2068" s="5"/>
      <c r="CB2068" s="14"/>
      <c r="CC2068" s="25"/>
      <c r="DG2068" s="5" t="e">
        <f>IF(REPORTE!AH$2="si",IF(C2068=VALUE(REPORTE!C$22),IF(SUM(DG$1993:DG2069),CONCATENATE(INT(B2068),", "),INT(B2068)),""),IF(C2068=VALUE(REPORTE!C$21),IF(SUM(DG$1993:DG2069),CONCATENATE(INT(B2068),", "),INT(B2068)),""))</f>
        <v>#VALUE!</v>
      </c>
      <c r="DK2068" s="5"/>
      <c r="DL2068" s="5"/>
      <c r="DM2068" s="5"/>
      <c r="DN2068" s="5"/>
    </row>
    <row r="2069" spans="1:118" x14ac:dyDescent="0.25">
      <c r="A2069" s="22"/>
      <c r="B2069" s="3"/>
      <c r="H2069" s="5"/>
      <c r="BN2069" s="75"/>
      <c r="BO2069" s="75"/>
      <c r="BT2069" s="5"/>
      <c r="BW2069" s="5"/>
      <c r="BX2069" s="5"/>
      <c r="BY2069" s="5"/>
      <c r="CB2069" s="14"/>
      <c r="CC2069" s="25"/>
      <c r="DG2069" s="5" t="e">
        <f>IF(REPORTE!AH$2="si",IF(C2069=VALUE(REPORTE!C$22),IF(SUM(DG$1993:DG2070),CONCATENATE(INT(B2069),", "),INT(B2069)),""),IF(C2069=VALUE(REPORTE!C$21),IF(SUM(DG$1993:DG2070),CONCATENATE(INT(B2069),", "),INT(B2069)),""))</f>
        <v>#VALUE!</v>
      </c>
      <c r="DK2069" s="5"/>
      <c r="DL2069" s="5"/>
      <c r="DM2069" s="5"/>
      <c r="DN2069" s="5"/>
    </row>
    <row r="2070" spans="1:118" x14ac:dyDescent="0.25">
      <c r="A2070" s="22"/>
      <c r="B2070" s="3"/>
      <c r="H2070" s="5"/>
      <c r="BN2070" s="75"/>
      <c r="BO2070" s="75"/>
      <c r="BT2070" s="5"/>
      <c r="BW2070" s="5"/>
      <c r="BX2070" s="5"/>
      <c r="BY2070" s="5"/>
      <c r="CB2070" s="14"/>
      <c r="CC2070" s="25"/>
      <c r="DG2070" s="5" t="e">
        <f>IF(REPORTE!AH$2="si",IF(C2070=VALUE(REPORTE!C$22),IF(SUM(DG$1993:DG2071),CONCATENATE(INT(B2070),", "),INT(B2070)),""),IF(C2070=VALUE(REPORTE!C$21),IF(SUM(DG$1993:DG2071),CONCATENATE(INT(B2070),", "),INT(B2070)),""))</f>
        <v>#VALUE!</v>
      </c>
      <c r="DK2070" s="5"/>
      <c r="DL2070" s="5"/>
      <c r="DM2070" s="5"/>
      <c r="DN2070" s="5"/>
    </row>
    <row r="2071" spans="1:118" x14ac:dyDescent="0.25">
      <c r="A2071" s="22"/>
      <c r="B2071" s="3"/>
      <c r="H2071" s="5"/>
      <c r="BN2071" s="75"/>
      <c r="BO2071" s="75"/>
      <c r="BT2071" s="5"/>
      <c r="BW2071" s="5"/>
      <c r="BX2071" s="5"/>
      <c r="BY2071" s="5"/>
      <c r="CB2071" s="14"/>
      <c r="CC2071" s="25"/>
      <c r="DG2071" s="5" t="e">
        <f>IF(REPORTE!AH$2="si",IF(C2071=VALUE(REPORTE!C$22),IF(SUM(DG$1993:DG2072),CONCATENATE(INT(B2071),", "),INT(B2071)),""),IF(C2071=VALUE(REPORTE!C$21),IF(SUM(DG$1993:DG2072),CONCATENATE(INT(B2071),", "),INT(B2071)),""))</f>
        <v>#VALUE!</v>
      </c>
      <c r="DK2071" s="5"/>
      <c r="DL2071" s="5"/>
      <c r="DM2071" s="5"/>
      <c r="DN2071" s="5"/>
    </row>
    <row r="2072" spans="1:118" x14ac:dyDescent="0.25">
      <c r="A2072" s="22"/>
      <c r="B2072" s="3"/>
      <c r="H2072" s="5"/>
      <c r="BN2072" s="75"/>
      <c r="BO2072" s="75"/>
      <c r="BT2072" s="5"/>
      <c r="BW2072" s="5"/>
      <c r="BX2072" s="5"/>
      <c r="BY2072" s="5"/>
      <c r="CB2072" s="14"/>
      <c r="CC2072" s="25"/>
      <c r="DG2072" s="5" t="e">
        <f>IF(REPORTE!AH$2="si",IF(C2072=VALUE(REPORTE!C$22),IF(SUM(DG$1993:DG2073),CONCATENATE(INT(B2072),", "),INT(B2072)),""),IF(C2072=VALUE(REPORTE!C$21),IF(SUM(DG$1993:DG2073),CONCATENATE(INT(B2072),", "),INT(B2072)),""))</f>
        <v>#VALUE!</v>
      </c>
      <c r="DK2072" s="5"/>
      <c r="DL2072" s="5"/>
      <c r="DM2072" s="5"/>
      <c r="DN2072" s="5"/>
    </row>
    <row r="2073" spans="1:118" x14ac:dyDescent="0.25">
      <c r="A2073" s="22"/>
      <c r="B2073" s="3"/>
      <c r="H2073" s="5"/>
      <c r="BN2073" s="75"/>
      <c r="BO2073" s="75"/>
      <c r="BT2073" s="5"/>
      <c r="BW2073" s="5"/>
      <c r="BX2073" s="5"/>
      <c r="BY2073" s="5"/>
      <c r="CB2073" s="14"/>
      <c r="CC2073" s="25"/>
      <c r="DG2073" s="5" t="e">
        <f>IF(REPORTE!AH$2="si",IF(C2073=VALUE(REPORTE!C$22),IF(SUM(DG$1993:DG2074),CONCATENATE(INT(B2073),", "),INT(B2073)),""),IF(C2073=VALUE(REPORTE!C$21),IF(SUM(DG$1993:DG2074),CONCATENATE(INT(B2073),", "),INT(B2073)),""))</f>
        <v>#VALUE!</v>
      </c>
      <c r="DK2073" s="5"/>
      <c r="DL2073" s="5"/>
      <c r="DM2073" s="5"/>
      <c r="DN2073" s="5"/>
    </row>
    <row r="2074" spans="1:118" x14ac:dyDescent="0.25">
      <c r="A2074" s="22"/>
      <c r="B2074" s="3"/>
      <c r="H2074" s="5"/>
      <c r="BN2074" s="75"/>
      <c r="BO2074" s="75"/>
      <c r="BT2074" s="5"/>
      <c r="BW2074" s="5"/>
      <c r="BX2074" s="5"/>
      <c r="BY2074" s="5"/>
      <c r="CB2074" s="14"/>
      <c r="CC2074" s="25"/>
      <c r="DG2074" s="5" t="e">
        <f>IF(REPORTE!AH$2="si",IF(C2074=VALUE(REPORTE!C$22),IF(SUM(DG$1993:DG2075),CONCATENATE(INT(B2074),", "),INT(B2074)),""),IF(C2074=VALUE(REPORTE!C$21),IF(SUM(DG$1993:DG2075),CONCATENATE(INT(B2074),", "),INT(B2074)),""))</f>
        <v>#VALUE!</v>
      </c>
      <c r="DK2074" s="5"/>
      <c r="DL2074" s="5"/>
      <c r="DM2074" s="5"/>
      <c r="DN2074" s="5"/>
    </row>
    <row r="2075" spans="1:118" x14ac:dyDescent="0.25">
      <c r="A2075" s="22"/>
      <c r="B2075" s="3"/>
      <c r="H2075" s="5"/>
      <c r="BN2075" s="75"/>
      <c r="BO2075" s="75"/>
      <c r="BT2075" s="5"/>
      <c r="BW2075" s="5"/>
      <c r="BX2075" s="5"/>
      <c r="BY2075" s="5"/>
      <c r="CB2075" s="14"/>
      <c r="CC2075" s="25"/>
      <c r="DG2075" s="5" t="e">
        <f>IF(REPORTE!AH$2="si",IF(C2075=VALUE(REPORTE!C$22),IF(SUM(DG$1993:DG2076),CONCATENATE(INT(B2075),", "),INT(B2075)),""),IF(C2075=VALUE(REPORTE!C$21),IF(SUM(DG$1993:DG2076),CONCATENATE(INT(B2075),", "),INT(B2075)),""))</f>
        <v>#VALUE!</v>
      </c>
      <c r="DK2075" s="5"/>
      <c r="DL2075" s="5"/>
      <c r="DM2075" s="5"/>
      <c r="DN2075" s="5"/>
    </row>
    <row r="2076" spans="1:118" x14ac:dyDescent="0.25">
      <c r="A2076" s="22"/>
      <c r="B2076" s="3"/>
      <c r="H2076" s="5"/>
      <c r="BN2076" s="75"/>
      <c r="BO2076" s="75"/>
      <c r="BT2076" s="5"/>
      <c r="BW2076" s="5"/>
      <c r="BX2076" s="5"/>
      <c r="BY2076" s="5"/>
      <c r="CB2076" s="14"/>
      <c r="CC2076" s="25"/>
      <c r="DG2076" s="5" t="e">
        <f>IF(REPORTE!AH$2="si",IF(C2076=VALUE(REPORTE!C$22),IF(SUM(DG$1993:DG2077),CONCATENATE(INT(B2076),", "),INT(B2076)),""),IF(C2076=VALUE(REPORTE!C$21),IF(SUM(DG$1993:DG2077),CONCATENATE(INT(B2076),", "),INT(B2076)),""))</f>
        <v>#VALUE!</v>
      </c>
      <c r="DK2076" s="5"/>
      <c r="DL2076" s="5"/>
      <c r="DM2076" s="5"/>
      <c r="DN2076" s="5"/>
    </row>
    <row r="2077" spans="1:118" x14ac:dyDescent="0.25">
      <c r="A2077" s="22"/>
      <c r="B2077" s="3"/>
      <c r="H2077" s="5"/>
      <c r="BN2077" s="75"/>
      <c r="BO2077" s="75"/>
      <c r="BT2077" s="5"/>
      <c r="BW2077" s="5"/>
      <c r="BX2077" s="5"/>
      <c r="BY2077" s="5"/>
      <c r="CB2077" s="14"/>
      <c r="CC2077" s="25"/>
      <c r="DG2077" s="5" t="e">
        <f>IF(REPORTE!AH$2="si",IF(C2077=VALUE(REPORTE!C$22),IF(SUM(DG$1993:DG2078),CONCATENATE(INT(B2077),", "),INT(B2077)),""),IF(C2077=VALUE(REPORTE!C$21),IF(SUM(DG$1993:DG2078),CONCATENATE(INT(B2077),", "),INT(B2077)),""))</f>
        <v>#VALUE!</v>
      </c>
      <c r="DK2077" s="5"/>
      <c r="DL2077" s="5"/>
      <c r="DM2077" s="5"/>
      <c r="DN2077" s="5"/>
    </row>
    <row r="2078" spans="1:118" x14ac:dyDescent="0.25">
      <c r="A2078" s="22"/>
      <c r="B2078" s="3"/>
      <c r="H2078" s="5"/>
      <c r="BN2078" s="75"/>
      <c r="BO2078" s="75"/>
      <c r="BT2078" s="5"/>
      <c r="BW2078" s="5"/>
      <c r="BX2078" s="5"/>
      <c r="BY2078" s="5"/>
      <c r="CB2078" s="14"/>
      <c r="CC2078" s="25"/>
      <c r="DG2078" s="5" t="e">
        <f>IF(REPORTE!AH$2="si",IF(C2078=VALUE(REPORTE!C$22),IF(SUM(DG$1993:DG2079),CONCATENATE(INT(B2078),", "),INT(B2078)),""),IF(C2078=VALUE(REPORTE!C$21),IF(SUM(DG$1993:DG2079),CONCATENATE(INT(B2078),", "),INT(B2078)),""))</f>
        <v>#VALUE!</v>
      </c>
      <c r="DK2078" s="5"/>
      <c r="DL2078" s="5"/>
      <c r="DM2078" s="5"/>
      <c r="DN2078" s="5"/>
    </row>
    <row r="2079" spans="1:118" x14ac:dyDescent="0.25">
      <c r="A2079" s="22"/>
      <c r="B2079" s="3"/>
      <c r="H2079" s="5"/>
      <c r="BN2079" s="75"/>
      <c r="BO2079" s="75"/>
      <c r="BT2079" s="5"/>
      <c r="BW2079" s="5"/>
      <c r="BX2079" s="5"/>
      <c r="BY2079" s="5"/>
      <c r="CB2079" s="14"/>
      <c r="CC2079" s="25"/>
      <c r="DG2079" s="5" t="e">
        <f>IF(REPORTE!AH$2="si",IF(C2079=VALUE(REPORTE!C$22),IF(SUM(DG$1993:DG2080),CONCATENATE(INT(B2079),", "),INT(B2079)),""),IF(C2079=VALUE(REPORTE!C$21),IF(SUM(DG$1993:DG2080),CONCATENATE(INT(B2079),", "),INT(B2079)),""))</f>
        <v>#VALUE!</v>
      </c>
      <c r="DK2079" s="5"/>
      <c r="DL2079" s="5"/>
      <c r="DM2079" s="5"/>
      <c r="DN2079" s="5"/>
    </row>
    <row r="2080" spans="1:118" x14ac:dyDescent="0.25">
      <c r="A2080" s="22"/>
      <c r="B2080" s="3"/>
      <c r="H2080" s="5"/>
      <c r="BN2080" s="75"/>
      <c r="BO2080" s="75"/>
      <c r="BT2080" s="5"/>
      <c r="BW2080" s="5"/>
      <c r="BX2080" s="5"/>
      <c r="BY2080" s="5"/>
      <c r="CB2080" s="14"/>
      <c r="CC2080" s="25"/>
      <c r="DG2080" s="5" t="e">
        <f>IF(REPORTE!AH$2="si",IF(C2080=VALUE(REPORTE!C$22),IF(SUM(DG$1993:DG2081),CONCATENATE(INT(B2080),", "),INT(B2080)),""),IF(C2080=VALUE(REPORTE!C$21),IF(SUM(DG$1993:DG2081),CONCATENATE(INT(B2080),", "),INT(B2080)),""))</f>
        <v>#VALUE!</v>
      </c>
      <c r="DK2080" s="5"/>
      <c r="DL2080" s="5"/>
      <c r="DM2080" s="5"/>
      <c r="DN2080" s="5"/>
    </row>
    <row r="2081" spans="1:118" x14ac:dyDescent="0.25">
      <c r="A2081" s="22"/>
      <c r="B2081" s="3"/>
      <c r="H2081" s="5"/>
      <c r="BN2081" s="75"/>
      <c r="BO2081" s="75"/>
      <c r="BT2081" s="5"/>
      <c r="BW2081" s="5"/>
      <c r="BX2081" s="5"/>
      <c r="BY2081" s="5"/>
      <c r="CB2081" s="14"/>
      <c r="CC2081" s="25"/>
      <c r="DG2081" s="5" t="e">
        <f>IF(REPORTE!AH$2="si",IF(C2081=VALUE(REPORTE!C$22),IF(SUM(DG$1993:DG2082),CONCATENATE(INT(B2081),", "),INT(B2081)),""),IF(C2081=VALUE(REPORTE!C$21),IF(SUM(DG$1993:DG2082),CONCATENATE(INT(B2081),", "),INT(B2081)),""))</f>
        <v>#VALUE!</v>
      </c>
      <c r="DK2081" s="5"/>
      <c r="DL2081" s="5"/>
      <c r="DM2081" s="5"/>
      <c r="DN2081" s="5"/>
    </row>
    <row r="2082" spans="1:118" x14ac:dyDescent="0.25">
      <c r="A2082" s="22"/>
      <c r="B2082" s="3"/>
      <c r="H2082" s="5"/>
      <c r="BN2082" s="75"/>
      <c r="BO2082" s="75"/>
      <c r="BT2082" s="5"/>
      <c r="BW2082" s="5"/>
      <c r="BX2082" s="5"/>
      <c r="BY2082" s="5"/>
      <c r="CB2082" s="14"/>
      <c r="CC2082" s="25"/>
      <c r="DG2082" s="5" t="e">
        <f>IF(REPORTE!AH$2="si",IF(C2082=VALUE(REPORTE!C$22),IF(SUM(DG$1993:DG2083),CONCATENATE(INT(B2082),", "),INT(B2082)),""),IF(C2082=VALUE(REPORTE!C$21),IF(SUM(DG$1993:DG2083),CONCATENATE(INT(B2082),", "),INT(B2082)),""))</f>
        <v>#VALUE!</v>
      </c>
      <c r="DK2082" s="5"/>
      <c r="DL2082" s="5"/>
      <c r="DM2082" s="5"/>
      <c r="DN2082" s="5"/>
    </row>
    <row r="2083" spans="1:118" x14ac:dyDescent="0.25">
      <c r="A2083" s="22"/>
      <c r="B2083" s="3"/>
      <c r="H2083" s="5"/>
      <c r="BN2083" s="75"/>
      <c r="BO2083" s="75"/>
      <c r="BT2083" s="5"/>
      <c r="BW2083" s="5"/>
      <c r="BX2083" s="5"/>
      <c r="BY2083" s="5"/>
      <c r="CB2083" s="14"/>
      <c r="CC2083" s="25"/>
      <c r="DG2083" s="5" t="e">
        <f>IF(REPORTE!AH$2="si",IF(C2083=VALUE(REPORTE!C$22),IF(SUM(DG$1993:DG2084),CONCATENATE(INT(B2083),", "),INT(B2083)),""),IF(C2083=VALUE(REPORTE!C$21),IF(SUM(DG$1993:DG2084),CONCATENATE(INT(B2083),", "),INT(B2083)),""))</f>
        <v>#VALUE!</v>
      </c>
      <c r="DK2083" s="5"/>
      <c r="DL2083" s="5"/>
      <c r="DM2083" s="5"/>
      <c r="DN2083" s="5"/>
    </row>
    <row r="2084" spans="1:118" x14ac:dyDescent="0.25">
      <c r="A2084" s="22"/>
      <c r="B2084" s="3"/>
      <c r="H2084" s="5"/>
      <c r="BN2084" s="75"/>
      <c r="BO2084" s="75"/>
      <c r="BT2084" s="5"/>
      <c r="BW2084" s="5"/>
      <c r="BX2084" s="5"/>
      <c r="BY2084" s="5"/>
      <c r="CB2084" s="14"/>
      <c r="CC2084" s="25"/>
      <c r="DG2084" s="5" t="e">
        <f>IF(REPORTE!AH$2="si",IF(C2084=VALUE(REPORTE!C$22),IF(SUM(DG$1993:DG2085),CONCATENATE(INT(B2084),", "),INT(B2084)),""),IF(C2084=VALUE(REPORTE!C$21),IF(SUM(DG$1993:DG2085),CONCATENATE(INT(B2084),", "),INT(B2084)),""))</f>
        <v>#VALUE!</v>
      </c>
      <c r="DK2084" s="5"/>
      <c r="DL2084" s="5"/>
      <c r="DM2084" s="5"/>
      <c r="DN2084" s="5"/>
    </row>
    <row r="2085" spans="1:118" x14ac:dyDescent="0.25">
      <c r="A2085" s="22"/>
      <c r="B2085" s="3"/>
      <c r="H2085" s="5"/>
      <c r="BN2085" s="75"/>
      <c r="BO2085" s="75"/>
      <c r="BT2085" s="5"/>
      <c r="BW2085" s="5"/>
      <c r="BX2085" s="5"/>
      <c r="BY2085" s="5"/>
      <c r="CB2085" s="14"/>
      <c r="CC2085" s="25"/>
      <c r="DG2085" s="5" t="e">
        <f>IF(REPORTE!AH$2="si",IF(C2085=VALUE(REPORTE!C$22),IF(SUM(DG$1993:DG2086),CONCATENATE(INT(B2085),", "),INT(B2085)),""),IF(C2085=VALUE(REPORTE!C$21),IF(SUM(DG$1993:DG2086),CONCATENATE(INT(B2085),", "),INT(B2085)),""))</f>
        <v>#VALUE!</v>
      </c>
      <c r="DK2085" s="5"/>
      <c r="DL2085" s="5"/>
      <c r="DM2085" s="5"/>
      <c r="DN2085" s="5"/>
    </row>
    <row r="2086" spans="1:118" x14ac:dyDescent="0.25">
      <c r="A2086" s="22"/>
      <c r="B2086" s="3"/>
      <c r="H2086" s="5"/>
      <c r="BN2086" s="75"/>
      <c r="BO2086" s="75"/>
      <c r="BT2086" s="5"/>
      <c r="BW2086" s="5"/>
      <c r="BX2086" s="5"/>
      <c r="BY2086" s="5"/>
      <c r="CB2086" s="14"/>
      <c r="CC2086" s="25"/>
      <c r="DG2086" s="5" t="e">
        <f>IF(REPORTE!AH$2="si",IF(C2086=VALUE(REPORTE!C$22),IF(SUM(DG$1993:DG2087),CONCATENATE(INT(B2086),", "),INT(B2086)),""),IF(C2086=VALUE(REPORTE!C$21),IF(SUM(DG$1993:DG2087),CONCATENATE(INT(B2086),", "),INT(B2086)),""))</f>
        <v>#VALUE!</v>
      </c>
      <c r="DK2086" s="5"/>
      <c r="DL2086" s="5"/>
      <c r="DM2086" s="5"/>
      <c r="DN2086" s="5"/>
    </row>
    <row r="2087" spans="1:118" x14ac:dyDescent="0.25">
      <c r="A2087" s="22"/>
      <c r="B2087" s="3"/>
      <c r="H2087" s="5"/>
      <c r="BN2087" s="75"/>
      <c r="BO2087" s="75"/>
      <c r="BT2087" s="5"/>
      <c r="BW2087" s="5"/>
      <c r="BX2087" s="5"/>
      <c r="BY2087" s="5"/>
      <c r="CB2087" s="14"/>
      <c r="CC2087" s="25"/>
      <c r="DG2087" s="5" t="e">
        <f>IF(REPORTE!AH$2="si",IF(C2087=VALUE(REPORTE!C$22),IF(SUM(DG$1993:DG2088),CONCATENATE(INT(B2087),", "),INT(B2087)),""),IF(C2087=VALUE(REPORTE!C$21),IF(SUM(DG$1993:DG2088),CONCATENATE(INT(B2087),", "),INT(B2087)),""))</f>
        <v>#VALUE!</v>
      </c>
      <c r="DK2087" s="5"/>
      <c r="DL2087" s="5"/>
      <c r="DM2087" s="5"/>
      <c r="DN2087" s="5"/>
    </row>
    <row r="2088" spans="1:118" x14ac:dyDescent="0.25">
      <c r="A2088" s="22"/>
      <c r="B2088" s="3"/>
      <c r="H2088" s="5"/>
      <c r="BN2088" s="75"/>
      <c r="BO2088" s="75"/>
      <c r="BT2088" s="5"/>
      <c r="BW2088" s="5"/>
      <c r="BX2088" s="5"/>
      <c r="BY2088" s="5"/>
      <c r="CB2088" s="14"/>
      <c r="CC2088" s="25"/>
      <c r="DG2088" s="5" t="e">
        <f>IF(REPORTE!AH$2="si",IF(C2088=VALUE(REPORTE!C$22),IF(SUM(DG$1993:DG2089),CONCATENATE(INT(B2088),", "),INT(B2088)),""),IF(C2088=VALUE(REPORTE!C$21),IF(SUM(DG$1993:DG2089),CONCATENATE(INT(B2088),", "),INT(B2088)),""))</f>
        <v>#VALUE!</v>
      </c>
      <c r="DK2088" s="5"/>
      <c r="DL2088" s="5"/>
      <c r="DM2088" s="5"/>
      <c r="DN2088" s="5"/>
    </row>
    <row r="2089" spans="1:118" x14ac:dyDescent="0.25">
      <c r="A2089" s="22"/>
      <c r="B2089" s="3"/>
      <c r="H2089" s="5"/>
      <c r="BN2089" s="75"/>
      <c r="BO2089" s="75"/>
      <c r="BT2089" s="5"/>
      <c r="BW2089" s="5"/>
      <c r="BX2089" s="5"/>
      <c r="BY2089" s="5"/>
      <c r="CB2089" s="14"/>
      <c r="CC2089" s="25"/>
      <c r="DG2089" s="5" t="e">
        <f>IF(REPORTE!AH$2="si",IF(C2089=VALUE(REPORTE!C$22),IF(SUM(DG$1993:DG2090),CONCATENATE(INT(B2089),", "),INT(B2089)),""),IF(C2089=VALUE(REPORTE!C$21),IF(SUM(DG$1993:DG2090),CONCATENATE(INT(B2089),", "),INT(B2089)),""))</f>
        <v>#VALUE!</v>
      </c>
      <c r="DK2089" s="5"/>
      <c r="DL2089" s="5"/>
      <c r="DM2089" s="5"/>
      <c r="DN2089" s="5"/>
    </row>
    <row r="2090" spans="1:118" x14ac:dyDescent="0.25">
      <c r="A2090" s="22"/>
      <c r="B2090" s="3"/>
      <c r="H2090" s="5"/>
      <c r="BN2090" s="75"/>
      <c r="BO2090" s="75"/>
      <c r="BT2090" s="5"/>
      <c r="BW2090" s="5"/>
      <c r="BX2090" s="5"/>
      <c r="BY2090" s="5"/>
      <c r="CB2090" s="14"/>
      <c r="CC2090" s="25"/>
      <c r="DG2090" s="5" t="e">
        <f>IF(REPORTE!AH$2="si",IF(C2090=VALUE(REPORTE!C$22),IF(SUM(DG$1993:DG2091),CONCATENATE(INT(B2090),", "),INT(B2090)),""),IF(C2090=VALUE(REPORTE!C$21),IF(SUM(DG$1993:DG2091),CONCATENATE(INT(B2090),", "),INT(B2090)),""))</f>
        <v>#VALUE!</v>
      </c>
      <c r="DK2090" s="5"/>
      <c r="DL2090" s="5"/>
      <c r="DM2090" s="5"/>
      <c r="DN2090" s="5"/>
    </row>
    <row r="2091" spans="1:118" x14ac:dyDescent="0.25">
      <c r="A2091" s="22"/>
      <c r="B2091" s="3"/>
      <c r="H2091" s="5"/>
      <c r="BN2091" s="75"/>
      <c r="BO2091" s="75"/>
      <c r="BT2091" s="5"/>
      <c r="BW2091" s="5"/>
      <c r="BX2091" s="5"/>
      <c r="BY2091" s="5"/>
      <c r="CB2091" s="14"/>
      <c r="CC2091" s="25"/>
      <c r="DG2091" s="5" t="e">
        <f>IF(REPORTE!AH$2="si",IF(C2091=VALUE(REPORTE!C$22),IF(SUM(DG$1993:DG2092),CONCATENATE(INT(B2091),", "),INT(B2091)),""),IF(C2091=VALUE(REPORTE!C$21),IF(SUM(DG$1993:DG2092),CONCATENATE(INT(B2091),", "),INT(B2091)),""))</f>
        <v>#VALUE!</v>
      </c>
      <c r="DK2091" s="5"/>
      <c r="DL2091" s="5"/>
      <c r="DM2091" s="5"/>
      <c r="DN2091" s="5"/>
    </row>
    <row r="2092" spans="1:118" x14ac:dyDescent="0.25">
      <c r="A2092" s="22"/>
      <c r="B2092" s="3"/>
      <c r="H2092" s="5"/>
      <c r="BN2092" s="75"/>
      <c r="BO2092" s="75"/>
      <c r="BT2092" s="5"/>
      <c r="BW2092" s="5"/>
      <c r="BX2092" s="5"/>
      <c r="BY2092" s="5"/>
      <c r="CB2092" s="14"/>
      <c r="CC2092" s="25"/>
      <c r="DG2092" s="5" t="e">
        <f>IF(REPORTE!AH$2="si",IF(C2092=VALUE(REPORTE!C$22),IF(SUM(DG$1993:DG2093),CONCATENATE(INT(B2092),", "),INT(B2092)),""),IF(C2092=VALUE(REPORTE!C$21),IF(SUM(DG$1993:DG2093),CONCATENATE(INT(B2092),", "),INT(B2092)),""))</f>
        <v>#VALUE!</v>
      </c>
      <c r="DK2092" s="5"/>
      <c r="DL2092" s="5"/>
      <c r="DM2092" s="5"/>
      <c r="DN2092" s="5"/>
    </row>
    <row r="2093" spans="1:118" x14ac:dyDescent="0.25">
      <c r="A2093" s="22"/>
      <c r="B2093" s="3"/>
      <c r="H2093" s="5"/>
      <c r="BN2093" s="75"/>
      <c r="BO2093" s="75"/>
      <c r="BT2093" s="5"/>
      <c r="BW2093" s="5"/>
      <c r="BX2093" s="5"/>
      <c r="BY2093" s="5"/>
      <c r="CB2093" s="14"/>
      <c r="CC2093" s="25"/>
      <c r="DG2093" s="5" t="e">
        <f>IF(REPORTE!AH$2="si",IF(C2093=VALUE(REPORTE!C$22),IF(SUM(DG$1993:DG2094),CONCATENATE(INT(B2093),", "),INT(B2093)),""),IF(C2093=VALUE(REPORTE!C$21),IF(SUM(DG$1993:DG2094),CONCATENATE(INT(B2093),", "),INT(B2093)),""))</f>
        <v>#VALUE!</v>
      </c>
      <c r="DK2093" s="5"/>
      <c r="DL2093" s="5"/>
      <c r="DM2093" s="5"/>
      <c r="DN2093" s="5"/>
    </row>
    <row r="2094" spans="1:118" x14ac:dyDescent="0.25">
      <c r="A2094" s="22"/>
      <c r="B2094" s="3"/>
      <c r="H2094" s="5"/>
      <c r="BN2094" s="75"/>
      <c r="BO2094" s="75"/>
      <c r="BT2094" s="5"/>
      <c r="BW2094" s="5"/>
      <c r="BX2094" s="5"/>
      <c r="BY2094" s="5"/>
      <c r="CB2094" s="14"/>
      <c r="CC2094" s="25"/>
      <c r="DG2094" s="5" t="e">
        <f>IF(REPORTE!AH$2="si",IF(C2094=VALUE(REPORTE!C$22),IF(SUM(DG$1993:DG2095),CONCATENATE(INT(B2094),", "),INT(B2094)),""),IF(C2094=VALUE(REPORTE!C$21),IF(SUM(DG$1993:DG2095),CONCATENATE(INT(B2094),", "),INT(B2094)),""))</f>
        <v>#VALUE!</v>
      </c>
      <c r="DK2094" s="5"/>
      <c r="DL2094" s="5"/>
      <c r="DM2094" s="5"/>
      <c r="DN2094" s="5"/>
    </row>
    <row r="2095" spans="1:118" x14ac:dyDescent="0.25">
      <c r="A2095" s="22"/>
      <c r="B2095" s="3"/>
      <c r="H2095" s="5"/>
      <c r="BN2095" s="75"/>
      <c r="BO2095" s="75"/>
      <c r="BT2095" s="5"/>
      <c r="BW2095" s="5"/>
      <c r="BX2095" s="5"/>
      <c r="BY2095" s="5"/>
      <c r="CB2095" s="14"/>
      <c r="CC2095" s="25"/>
      <c r="DG2095" s="5" t="e">
        <f>IF(REPORTE!AH$2="si",IF(C2095=VALUE(REPORTE!C$22),IF(SUM(DG$1993:DG2096),CONCATENATE(INT(B2095),", "),INT(B2095)),""),IF(C2095=VALUE(REPORTE!C$21),IF(SUM(DG$1993:DG2096),CONCATENATE(INT(B2095),", "),INT(B2095)),""))</f>
        <v>#VALUE!</v>
      </c>
      <c r="DK2095" s="5"/>
      <c r="DL2095" s="5"/>
      <c r="DM2095" s="5"/>
      <c r="DN2095" s="5"/>
    </row>
    <row r="2096" spans="1:118" x14ac:dyDescent="0.25">
      <c r="A2096" s="22"/>
      <c r="B2096" s="3"/>
      <c r="H2096" s="5"/>
      <c r="BN2096" s="75"/>
      <c r="BO2096" s="75"/>
      <c r="BT2096" s="5"/>
      <c r="BW2096" s="5"/>
      <c r="BX2096" s="5"/>
      <c r="BY2096" s="5"/>
      <c r="CB2096" s="14"/>
      <c r="CC2096" s="25"/>
      <c r="DG2096" s="5" t="e">
        <f>IF(REPORTE!AH$2="si",IF(C2096=VALUE(REPORTE!C$22),IF(SUM(DG$1993:DG2097),CONCATENATE(INT(B2096),", "),INT(B2096)),""),IF(C2096=VALUE(REPORTE!C$21),IF(SUM(DG$1993:DG2097),CONCATENATE(INT(B2096),", "),INT(B2096)),""))</f>
        <v>#VALUE!</v>
      </c>
      <c r="DK2096" s="5"/>
      <c r="DL2096" s="5"/>
      <c r="DM2096" s="5"/>
      <c r="DN2096" s="5"/>
    </row>
    <row r="2097" spans="1:118" x14ac:dyDescent="0.25">
      <c r="A2097" s="22"/>
      <c r="B2097" s="3"/>
      <c r="H2097" s="5"/>
      <c r="BN2097" s="75"/>
      <c r="BO2097" s="75"/>
      <c r="BT2097" s="5"/>
      <c r="BW2097" s="5"/>
      <c r="BX2097" s="5"/>
      <c r="BY2097" s="5"/>
      <c r="CB2097" s="14"/>
      <c r="CC2097" s="25"/>
      <c r="DG2097" s="5" t="e">
        <f>IF(REPORTE!AH$2="si",IF(C2097=VALUE(REPORTE!C$22),IF(SUM(DG$1993:DG2098),CONCATENATE(INT(B2097),", "),INT(B2097)),""),IF(C2097=VALUE(REPORTE!C$21),IF(SUM(DG$1993:DG2098),CONCATENATE(INT(B2097),", "),INT(B2097)),""))</f>
        <v>#VALUE!</v>
      </c>
      <c r="DK2097" s="5"/>
      <c r="DL2097" s="5"/>
      <c r="DM2097" s="5"/>
      <c r="DN2097" s="5"/>
    </row>
    <row r="2098" spans="1:118" x14ac:dyDescent="0.25">
      <c r="A2098" s="22"/>
      <c r="B2098" s="3"/>
      <c r="H2098" s="5"/>
      <c r="BN2098" s="75"/>
      <c r="BO2098" s="75"/>
      <c r="BT2098" s="5"/>
      <c r="BW2098" s="5"/>
      <c r="BX2098" s="5"/>
      <c r="BY2098" s="5"/>
      <c r="CB2098" s="14"/>
      <c r="CC2098" s="25"/>
      <c r="DG2098" s="5" t="e">
        <f>IF(REPORTE!AH$2="si",IF(C2098=VALUE(REPORTE!C$22),IF(SUM(DG$1993:DG2099),CONCATENATE(INT(B2098),", "),INT(B2098)),""),IF(C2098=VALUE(REPORTE!C$21),IF(SUM(DG$1993:DG2099),CONCATENATE(INT(B2098),", "),INT(B2098)),""))</f>
        <v>#VALUE!</v>
      </c>
      <c r="DK2098" s="5"/>
      <c r="DL2098" s="5"/>
      <c r="DM2098" s="5"/>
      <c r="DN2098" s="5"/>
    </row>
    <row r="2099" spans="1:118" x14ac:dyDescent="0.25">
      <c r="A2099" s="22"/>
      <c r="B2099" s="3"/>
      <c r="H2099" s="5"/>
      <c r="BN2099" s="75"/>
      <c r="BO2099" s="75"/>
      <c r="BT2099" s="5"/>
      <c r="BW2099" s="5"/>
      <c r="BX2099" s="5"/>
      <c r="BY2099" s="5"/>
      <c r="CB2099" s="14"/>
      <c r="CC2099" s="25"/>
      <c r="DG2099" s="5" t="e">
        <f>IF(REPORTE!AH$2="si",IF(C2099=VALUE(REPORTE!C$22),IF(SUM(DG$1993:DG2100),CONCATENATE(INT(B2099),", "),INT(B2099)),""),IF(C2099=VALUE(REPORTE!C$21),IF(SUM(DG$1993:DG2100),CONCATENATE(INT(B2099),", "),INT(B2099)),""))</f>
        <v>#VALUE!</v>
      </c>
      <c r="DK2099" s="5"/>
      <c r="DL2099" s="5"/>
      <c r="DM2099" s="5"/>
      <c r="DN2099" s="5"/>
    </row>
    <row r="2100" spans="1:118" x14ac:dyDescent="0.25">
      <c r="A2100" s="22"/>
      <c r="B2100" s="3"/>
      <c r="H2100" s="5"/>
      <c r="BN2100" s="75"/>
      <c r="BO2100" s="75"/>
      <c r="BT2100" s="5"/>
      <c r="BW2100" s="5"/>
      <c r="BX2100" s="5"/>
      <c r="BY2100" s="5"/>
      <c r="CB2100" s="14"/>
      <c r="CC2100" s="25"/>
      <c r="DG2100" s="5" t="e">
        <f>IF(REPORTE!AH$2="si",IF(C2100=VALUE(REPORTE!C$22),IF(SUM(DG$1993:DG2101),CONCATENATE(INT(B2100),", "),INT(B2100)),""),IF(C2100=VALUE(REPORTE!C$21),IF(SUM(DG$1993:DG2101),CONCATENATE(INT(B2100),", "),INT(B2100)),""))</f>
        <v>#VALUE!</v>
      </c>
      <c r="DK2100" s="5"/>
      <c r="DL2100" s="5"/>
      <c r="DM2100" s="5"/>
      <c r="DN2100" s="5"/>
    </row>
    <row r="2101" spans="1:118" x14ac:dyDescent="0.25">
      <c r="A2101" s="22"/>
      <c r="B2101" s="3"/>
      <c r="BN2101" s="75"/>
      <c r="BO2101" s="75"/>
      <c r="BT2101" s="5"/>
      <c r="BW2101" s="5"/>
      <c r="BX2101" s="5"/>
      <c r="BY2101" s="5"/>
      <c r="CB2101" s="14"/>
      <c r="CC2101" s="25"/>
      <c r="DG2101" s="5" t="e">
        <f>IF(REPORTE!AH$2="si",IF(C2101=VALUE(REPORTE!C$22),IF(SUM(DG$1993:DG2102),CONCATENATE(INT(B2101),", "),INT(B2101)),""),IF(C2101=VALUE(REPORTE!C$21),IF(SUM(DG$1993:DG2102),CONCATENATE(INT(B2101),", "),INT(B2101)),""))</f>
        <v>#VALUE!</v>
      </c>
      <c r="DK2101" s="5"/>
      <c r="DL2101" s="5"/>
      <c r="DM2101" s="5"/>
      <c r="DN2101" s="5"/>
    </row>
    <row r="2102" spans="1:118" x14ac:dyDescent="0.25">
      <c r="A2102" s="22"/>
      <c r="B2102" s="3"/>
      <c r="BN2102" s="75"/>
      <c r="BO2102" s="75"/>
      <c r="BT2102" s="5"/>
      <c r="BW2102" s="5"/>
      <c r="BX2102" s="5"/>
      <c r="BY2102" s="5"/>
      <c r="CB2102" s="14"/>
      <c r="CC2102" s="25"/>
      <c r="DG2102" s="5" t="e">
        <f>IF(REPORTE!AH$2="si",IF(C2102=VALUE(REPORTE!C$22),IF(SUM(DG$1993:DG2103),CONCATENATE(INT(B2102),", "),INT(B2102)),""),IF(C2102=VALUE(REPORTE!C$21),IF(SUM(DG$1993:DG2103),CONCATENATE(INT(B2102),", "),INT(B2102)),""))</f>
        <v>#VALUE!</v>
      </c>
      <c r="DK2102" s="5"/>
      <c r="DL2102" s="5"/>
      <c r="DM2102" s="5"/>
      <c r="DN2102" s="5"/>
    </row>
    <row r="2103" spans="1:118" x14ac:dyDescent="0.25">
      <c r="A2103" s="22"/>
      <c r="B2103" s="3"/>
      <c r="BN2103" s="75"/>
      <c r="BO2103" s="75"/>
      <c r="BT2103" s="5"/>
      <c r="BW2103" s="5"/>
      <c r="BX2103" s="5"/>
      <c r="BY2103" s="5"/>
      <c r="CB2103" s="14"/>
      <c r="CC2103" s="25"/>
      <c r="DG2103" s="5" t="e">
        <f>IF(REPORTE!AH$2="si",IF(C2103=VALUE(REPORTE!C$22),IF(SUM(DG$1993:DG2104),CONCATENATE(INT(B2103),", "),INT(B2103)),""),IF(C2103=VALUE(REPORTE!C$21),IF(SUM(DG$1993:DG2104),CONCATENATE(INT(B2103),", "),INT(B2103)),""))</f>
        <v>#VALUE!</v>
      </c>
      <c r="DK2103" s="5"/>
      <c r="DL2103" s="5"/>
      <c r="DM2103" s="5"/>
      <c r="DN2103" s="5"/>
    </row>
    <row r="2104" spans="1:118" x14ac:dyDescent="0.25">
      <c r="A2104" s="22"/>
      <c r="B2104" s="3"/>
      <c r="BN2104" s="75"/>
      <c r="BO2104" s="75"/>
      <c r="BT2104" s="5"/>
      <c r="BW2104" s="5"/>
      <c r="BX2104" s="5"/>
      <c r="BY2104" s="5"/>
      <c r="CB2104" s="14" t="str">
        <f t="shared" ref="CB2104:CB2117" si="253">IF(BY2104="","",C2104)</f>
        <v/>
      </c>
      <c r="CC2104" s="25"/>
      <c r="DG2104" s="5" t="e">
        <f>IF(REPORTE!AH$2="si",IF(C2104=VALUE(REPORTE!C$22),IF(SUM(DG$1993:DG2105),CONCATENATE(INT(B2104),", "),INT(B2104)),""),IF(C2104=VALUE(REPORTE!C$21),IF(SUM(DG$1993:DG2105),CONCATENATE(INT(B2104),", "),INT(B2104)),""))</f>
        <v>#VALUE!</v>
      </c>
      <c r="DK2104" s="5"/>
      <c r="DL2104" s="5"/>
      <c r="DM2104" s="5"/>
      <c r="DN2104" s="5"/>
    </row>
    <row r="2105" spans="1:118" x14ac:dyDescent="0.25">
      <c r="A2105" s="22"/>
      <c r="B2105" s="3"/>
      <c r="BN2105" s="75"/>
      <c r="BO2105" s="75"/>
      <c r="BT2105" s="5"/>
      <c r="BW2105" s="5"/>
      <c r="BX2105" s="5"/>
      <c r="BY2105" s="5"/>
      <c r="CB2105" s="14" t="str">
        <f t="shared" si="253"/>
        <v/>
      </c>
      <c r="CC2105" s="25"/>
      <c r="DG2105" s="5" t="e">
        <f>IF(REPORTE!AH$2="si",IF(C2105=VALUE(REPORTE!C$22),IF(SUM(DG$1993:DG2106),CONCATENATE(INT(B2105),", "),INT(B2105)),""),IF(C2105=VALUE(REPORTE!C$21),IF(SUM(DG$1993:DG2106),CONCATENATE(INT(B2105),", "),INT(B2105)),""))</f>
        <v>#VALUE!</v>
      </c>
      <c r="DK2105" s="5"/>
      <c r="DL2105" s="5"/>
      <c r="DM2105" s="5"/>
      <c r="DN2105" s="5"/>
    </row>
    <row r="2106" spans="1:118" x14ac:dyDescent="0.25">
      <c r="A2106" s="22"/>
      <c r="B2106" s="3"/>
      <c r="BN2106" s="75"/>
      <c r="BO2106" s="75"/>
      <c r="BT2106" s="5"/>
      <c r="BW2106" s="5"/>
      <c r="BX2106" s="5"/>
      <c r="BY2106" s="5"/>
      <c r="CB2106" s="14" t="str">
        <f t="shared" si="253"/>
        <v/>
      </c>
      <c r="CC2106" s="25"/>
      <c r="DG2106" s="5" t="e">
        <f>IF(REPORTE!AH$2="si",IF(C2106=VALUE(REPORTE!C$22),IF(SUM(DG$1993:DG2107),CONCATENATE(INT(B2106),", "),INT(B2106)),""),IF(C2106=VALUE(REPORTE!C$21),IF(SUM(DG$1993:DG2107),CONCATENATE(INT(B2106),", "),INT(B2106)),""))</f>
        <v>#VALUE!</v>
      </c>
      <c r="DK2106" s="5"/>
      <c r="DL2106" s="5"/>
      <c r="DM2106" s="5"/>
      <c r="DN2106" s="5"/>
    </row>
    <row r="2107" spans="1:118" x14ac:dyDescent="0.25">
      <c r="A2107" s="22"/>
      <c r="B2107" s="3"/>
      <c r="BN2107" s="75"/>
      <c r="BO2107" s="75"/>
      <c r="BT2107" s="5"/>
      <c r="BW2107" s="5"/>
      <c r="BX2107" s="5"/>
      <c r="BY2107" s="5"/>
      <c r="CB2107" s="14" t="str">
        <f t="shared" si="253"/>
        <v/>
      </c>
      <c r="CC2107" s="25"/>
      <c r="DG2107" s="5" t="e">
        <f>IF(REPORTE!AH$2="si",IF(C2107=VALUE(REPORTE!C$22),IF(SUM(DG$1993:DG2108),CONCATENATE(INT(B2107),", "),INT(B2107)),""),IF(C2107=VALUE(REPORTE!C$21),IF(SUM(DG$1993:DG2108),CONCATENATE(INT(B2107),", "),INT(B2107)),""))</f>
        <v>#VALUE!</v>
      </c>
      <c r="DK2107" s="5"/>
      <c r="DL2107" s="5"/>
      <c r="DM2107" s="5"/>
      <c r="DN2107" s="5"/>
    </row>
    <row r="2108" spans="1:118" x14ac:dyDescent="0.25">
      <c r="A2108" s="22"/>
      <c r="B2108" s="3"/>
      <c r="BN2108" s="75"/>
      <c r="BO2108" s="75"/>
      <c r="BT2108" s="5"/>
      <c r="BW2108" s="5"/>
      <c r="BX2108" s="5"/>
      <c r="BY2108" s="5"/>
      <c r="CB2108" s="14" t="str">
        <f t="shared" si="253"/>
        <v/>
      </c>
      <c r="CC2108" s="25"/>
      <c r="DG2108" s="5" t="e">
        <f>IF(REPORTE!AH$2="si",IF(C2108=VALUE(REPORTE!C$22),IF(SUM(DG$1993:DG2109),CONCATENATE(INT(B2108),", "),INT(B2108)),""),IF(C2108=VALUE(REPORTE!C$21),IF(SUM(DG$1993:DG2109),CONCATENATE(INT(B2108),", "),INT(B2108)),""))</f>
        <v>#VALUE!</v>
      </c>
      <c r="DK2108" s="5"/>
      <c r="DL2108" s="5"/>
      <c r="DM2108" s="5"/>
      <c r="DN2108" s="5"/>
    </row>
    <row r="2109" spans="1:118" x14ac:dyDescent="0.25">
      <c r="A2109" s="22"/>
      <c r="B2109" s="3"/>
      <c r="BN2109" s="75"/>
      <c r="BO2109" s="75"/>
      <c r="BT2109" s="5"/>
      <c r="BW2109" s="5"/>
      <c r="BX2109" s="5"/>
      <c r="BY2109" s="5"/>
      <c r="CB2109" s="14" t="str">
        <f t="shared" si="253"/>
        <v/>
      </c>
      <c r="CC2109" s="25"/>
      <c r="DG2109" s="5" t="e">
        <f>IF(REPORTE!AH$2="si",IF(C2109=VALUE(REPORTE!C$22),IF(SUM(DG$1993:DG2110),CONCATENATE(INT(B2109),", "),INT(B2109)),""),IF(C2109=VALUE(REPORTE!C$21),IF(SUM(DG$1993:DG2110),CONCATENATE(INT(B2109),", "),INT(B2109)),""))</f>
        <v>#VALUE!</v>
      </c>
      <c r="DK2109" s="5"/>
      <c r="DL2109" s="5"/>
      <c r="DM2109" s="5"/>
      <c r="DN2109" s="5"/>
    </row>
    <row r="2110" spans="1:118" x14ac:dyDescent="0.25">
      <c r="A2110" s="22"/>
      <c r="B2110" s="3"/>
      <c r="BN2110" s="75"/>
      <c r="BO2110" s="75"/>
      <c r="BT2110" s="5"/>
      <c r="BW2110" s="5"/>
      <c r="BX2110" s="5"/>
      <c r="BY2110" s="5"/>
      <c r="CB2110" s="14" t="str">
        <f t="shared" si="253"/>
        <v/>
      </c>
      <c r="CC2110" s="25"/>
      <c r="DG2110" s="5" t="e">
        <f>IF(REPORTE!AH$2="si",IF(C2110=VALUE(REPORTE!C$22),IF(SUM(DG$1993:DG2111),CONCATENATE(INT(B2110),", "),INT(B2110)),""),IF(C2110=VALUE(REPORTE!C$21),IF(SUM(DG$1993:DG2111),CONCATENATE(INT(B2110),", "),INT(B2110)),""))</f>
        <v>#VALUE!</v>
      </c>
      <c r="DK2110" s="5"/>
      <c r="DL2110" s="5"/>
      <c r="DM2110" s="5"/>
      <c r="DN2110" s="5"/>
    </row>
    <row r="2111" spans="1:118" x14ac:dyDescent="0.25">
      <c r="A2111" s="22"/>
      <c r="B2111" s="3"/>
      <c r="BN2111" s="75"/>
      <c r="BO2111" s="75"/>
      <c r="BT2111" s="5"/>
      <c r="BW2111" s="5"/>
      <c r="BX2111" s="5"/>
      <c r="BY2111" s="5"/>
      <c r="CB2111" s="14" t="str">
        <f t="shared" si="253"/>
        <v/>
      </c>
      <c r="CC2111" s="25"/>
      <c r="DG2111" s="5" t="e">
        <f>IF(REPORTE!AH$2="si",IF(C2111=VALUE(REPORTE!C$22),IF(SUM(DG$1993:DG2112),CONCATENATE(INT(B2111),", "),INT(B2111)),""),IF(C2111=VALUE(REPORTE!C$21),IF(SUM(DG$1993:DG2112),CONCATENATE(INT(B2111),", "),INT(B2111)),""))</f>
        <v>#VALUE!</v>
      </c>
      <c r="DK2111" s="5"/>
      <c r="DL2111" s="5"/>
      <c r="DM2111" s="5"/>
      <c r="DN2111" s="5"/>
    </row>
    <row r="2112" spans="1:118" x14ac:dyDescent="0.25">
      <c r="A2112" s="22"/>
      <c r="B2112" s="3"/>
      <c r="BN2112" s="75"/>
      <c r="BO2112" s="75"/>
      <c r="BT2112" s="5"/>
      <c r="BW2112" s="5"/>
      <c r="BX2112" s="5"/>
      <c r="BY2112" s="5"/>
      <c r="CB2112" s="14" t="str">
        <f t="shared" si="253"/>
        <v/>
      </c>
      <c r="CC2112" s="25"/>
      <c r="DG2112" s="5" t="e">
        <f>IF(REPORTE!AH$2="si",IF(C2112=VALUE(REPORTE!C$22),IF(SUM(DG$1993:DG2113),CONCATENATE(INT(B2112),", "),INT(B2112)),""),IF(C2112=VALUE(REPORTE!C$21),IF(SUM(DG$1993:DG2113),CONCATENATE(INT(B2112),", "),INT(B2112)),""))</f>
        <v>#VALUE!</v>
      </c>
      <c r="DK2112" s="5"/>
      <c r="DL2112" s="5"/>
      <c r="DM2112" s="5"/>
      <c r="DN2112" s="5"/>
    </row>
    <row r="2113" spans="1:118" x14ac:dyDescent="0.25">
      <c r="A2113" s="22"/>
      <c r="B2113" s="3"/>
      <c r="BN2113" s="75"/>
      <c r="BO2113" s="75"/>
      <c r="BT2113" s="5"/>
      <c r="BW2113" s="5"/>
      <c r="BX2113" s="5"/>
      <c r="BY2113" s="5"/>
      <c r="CB2113" s="14" t="str">
        <f t="shared" si="253"/>
        <v/>
      </c>
      <c r="CC2113" s="25"/>
      <c r="DG2113" s="5" t="e">
        <f>IF(REPORTE!AH$2="si",IF(C2113=VALUE(REPORTE!C$22),IF(SUM(DG$1993:DG2114),CONCATENATE(INT(B2113),", "),INT(B2113)),""),IF(C2113=VALUE(REPORTE!C$21),IF(SUM(DG$1993:DG2114),CONCATENATE(INT(B2113),", "),INT(B2113)),""))</f>
        <v>#VALUE!</v>
      </c>
      <c r="DK2113" s="5"/>
      <c r="DL2113" s="5"/>
      <c r="DM2113" s="5"/>
      <c r="DN2113" s="5"/>
    </row>
    <row r="2114" spans="1:118" x14ac:dyDescent="0.25">
      <c r="A2114" s="22"/>
      <c r="B2114" s="3"/>
      <c r="BN2114" s="75"/>
      <c r="BO2114" s="75"/>
      <c r="BT2114" s="5"/>
      <c r="BW2114" s="5"/>
      <c r="BX2114" s="5"/>
      <c r="BY2114" s="5"/>
      <c r="CB2114" s="14" t="str">
        <f t="shared" si="253"/>
        <v/>
      </c>
      <c r="CC2114" s="25"/>
      <c r="DG2114" s="5" t="e">
        <f>IF(REPORTE!AH$2="si",IF(C2114=VALUE(REPORTE!C$22),IF(SUM(DG$1993:DG2115),CONCATENATE(INT(B2114),", "),INT(B2114)),""),IF(C2114=VALUE(REPORTE!C$21),IF(SUM(DG$1993:DG2115),CONCATENATE(INT(B2114),", "),INT(B2114)),""))</f>
        <v>#VALUE!</v>
      </c>
      <c r="DK2114" s="5"/>
      <c r="DL2114" s="5"/>
      <c r="DM2114" s="5"/>
      <c r="DN2114" s="5"/>
    </row>
    <row r="2115" spans="1:118" x14ac:dyDescent="0.25">
      <c r="A2115" s="22"/>
      <c r="B2115" s="3"/>
      <c r="BN2115" s="75"/>
      <c r="BO2115" s="75"/>
      <c r="BT2115" s="5"/>
      <c r="BW2115" s="5"/>
      <c r="BX2115" s="5"/>
      <c r="BY2115" s="5"/>
      <c r="CB2115" s="14" t="str">
        <f t="shared" si="253"/>
        <v/>
      </c>
      <c r="CC2115" s="25"/>
      <c r="DK2115" s="5"/>
      <c r="DL2115" s="5"/>
      <c r="DM2115" s="5"/>
      <c r="DN2115" s="5"/>
    </row>
    <row r="2116" spans="1:118" x14ac:dyDescent="0.25">
      <c r="A2116" s="22"/>
      <c r="BN2116" s="75"/>
      <c r="BO2116" s="75"/>
      <c r="BT2116" s="5"/>
      <c r="BW2116" s="5"/>
      <c r="BX2116" s="5"/>
      <c r="BY2116" s="5"/>
      <c r="CB2116" s="14" t="str">
        <f t="shared" si="253"/>
        <v/>
      </c>
      <c r="CC2116" s="25"/>
      <c r="DK2116" s="5"/>
      <c r="DL2116" s="5"/>
      <c r="DM2116" s="5"/>
      <c r="DN2116" s="5"/>
    </row>
    <row r="2117" spans="1:118" x14ac:dyDescent="0.25">
      <c r="A2117" s="22"/>
      <c r="BN2117" s="75"/>
      <c r="BO2117" s="75"/>
      <c r="BT2117" s="5"/>
      <c r="BW2117" s="5"/>
      <c r="BX2117" s="5"/>
      <c r="BY2117" s="5"/>
      <c r="CB2117" s="14" t="str">
        <f t="shared" si="253"/>
        <v/>
      </c>
      <c r="CC2117" s="25"/>
      <c r="DK2117" s="5"/>
      <c r="DL2117" s="5"/>
      <c r="DM2117" s="5"/>
      <c r="DN2117" s="5"/>
    </row>
    <row r="2118" spans="1:118" x14ac:dyDescent="0.25">
      <c r="A2118" s="22"/>
      <c r="BW2118" s="5"/>
      <c r="BX2118" s="5"/>
      <c r="BY2118" s="5"/>
      <c r="DK2118" s="5"/>
      <c r="DL2118" s="5"/>
      <c r="DM2118" s="5"/>
      <c r="DN2118" s="5"/>
    </row>
    <row r="2119" spans="1:118" x14ac:dyDescent="0.25">
      <c r="A2119" s="22"/>
      <c r="BW2119" s="5"/>
      <c r="BX2119" s="5"/>
      <c r="BY2119" s="5"/>
      <c r="DK2119" s="5"/>
      <c r="DL2119" s="5"/>
      <c r="DM2119" s="5"/>
      <c r="DN2119" s="5"/>
    </row>
    <row r="2120" spans="1:118" x14ac:dyDescent="0.25">
      <c r="A2120" s="22"/>
      <c r="BW2120" s="5"/>
      <c r="BX2120" s="5"/>
      <c r="BY2120" s="5"/>
    </row>
    <row r="2121" spans="1:118" x14ac:dyDescent="0.25">
      <c r="BW2121" s="5"/>
      <c r="BX2121" s="5"/>
      <c r="BY2121" s="5"/>
    </row>
    <row r="2122" spans="1:118" x14ac:dyDescent="0.25">
      <c r="BW2122" s="5"/>
      <c r="BX2122" s="5"/>
    </row>
  </sheetData>
  <autoFilter ref="B1:CM1412"/>
  <sortState ref="BP9:BP758">
    <sortCondition ref="BP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Y1:Y1048576">
    <cfRule type="expression" dxfId="72" priority="6">
      <formula>AND($BC1="",$Y1&lt;&gt;"")</formula>
    </cfRule>
    <cfRule type="expression" dxfId="71" priority="9">
      <formula>$BC1=4</formula>
    </cfRule>
    <cfRule type="expression" dxfId="70" priority="10">
      <formula>$BC1=2</formula>
    </cfRule>
    <cfRule type="expression" dxfId="69" priority="11">
      <formula>$BC1=3</formula>
    </cfRule>
    <cfRule type="expression" dxfId="68" priority="12">
      <formula>$BC1=5</formula>
    </cfRule>
  </conditionalFormatting>
  <conditionalFormatting sqref="B1:AU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activeCell="A9" sqref="A9"/>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319" t="str">
        <f>"REPRESENTACIÓN ESTATAL EN "&amp;UPPER(ESTADO)&amp;", CADER "&amp;UPPER(CADER)</f>
        <v>REPRESENTACIÓN ESTATAL EN NUEVO LEÓN, CADER LINARES</v>
      </c>
      <c r="I1" s="319"/>
      <c r="J1" s="319"/>
      <c r="K1" s="319"/>
      <c r="L1" s="319"/>
      <c r="M1" s="85"/>
      <c r="N1" s="85" t="str">
        <f>IF(I21="","",IFERROR(INDEX(DATOS!N:N,MATCH(IF(O4="SI",VALUE(C21),VALUE(REPORTE!C22)),DATOS!CB:CB,0),1),""))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32" t="str">
        <f>"DISTRITO DEL DESARROLLO RURAL NUMERO "&amp;CLAVE_DISTRITO&amp;", "&amp;DISTRITO</f>
        <v>DISTRITO DEL DESARROLLO RURAL NUMERO 102, MONTEMORELOS</v>
      </c>
      <c r="I2" s="332"/>
      <c r="J2" s="332"/>
      <c r="K2" s="332"/>
      <c r="L2" s="332"/>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20" t="s">
        <v>10536</v>
      </c>
      <c r="C3" s="320"/>
      <c r="D3" s="320"/>
      <c r="E3" s="320"/>
      <c r="F3" s="320"/>
      <c r="G3" s="320"/>
      <c r="H3" s="320"/>
      <c r="I3" s="320"/>
      <c r="J3" s="320"/>
      <c r="K3" s="320"/>
      <c r="L3" s="320"/>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319"/>
      <c r="E4" s="319"/>
      <c r="F4" s="319"/>
      <c r="G4" s="319"/>
      <c r="H4" s="319"/>
      <c r="I4" s="319"/>
      <c r="J4" s="319"/>
      <c r="K4" s="319"/>
      <c r="L4" s="319"/>
      <c r="O4" s="83" t="str">
        <f>IFERROR(IF(VLOOKUP(C21,CHECKLIST!E14:U2000,17,0)=C20,"si","no"),"")</f>
        <v>si</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21" t="s">
        <v>10537</v>
      </c>
      <c r="C5" s="321"/>
      <c r="D5" s="321"/>
      <c r="E5" s="321"/>
      <c r="F5" s="321"/>
      <c r="G5" s="321"/>
      <c r="H5" s="321"/>
      <c r="I5" s="321"/>
      <c r="J5" s="321"/>
      <c r="K5" s="321"/>
      <c r="L5" s="321"/>
      <c r="Q5" s="83" t="e">
        <f>IF(N19=1,INDEX(DATOS!N:N,MATCH(REPORTE!C21,DATOS!C:C,0),1),INDEX(DATOS!N:N,MATCH(VALUE(REPORTE!C22),DATOS!C:C,0),1))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21" t="s">
        <v>10538</v>
      </c>
      <c r="C6" s="321"/>
      <c r="D6" s="321"/>
      <c r="E6" s="321"/>
      <c r="F6" s="321"/>
      <c r="G6" s="321"/>
      <c r="H6" s="321"/>
      <c r="I6" s="321"/>
      <c r="J6" s="321"/>
      <c r="K6" s="321"/>
      <c r="L6" s="321"/>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319" t="str">
        <f ca="1">CADER&amp;", "&amp;ESTADO&amp;" A "&amp;REINSCRIPCION!BJ13&amp;" DE "&amp;UPPER(REINSCRIPCION!BJ14)&amp;" DE "&amp;REINSCRIPCION!BJ15</f>
        <v>LINARES, NUEVO LEÓN A 20 DE NOVIEMBRE DE 2025</v>
      </c>
      <c r="G8" s="319"/>
      <c r="H8" s="319"/>
      <c r="I8" s="319"/>
      <c r="J8" s="319"/>
      <c r="K8" s="319"/>
      <c r="L8" s="319"/>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22" t="s">
        <v>10539</v>
      </c>
      <c r="C11" s="322"/>
      <c r="D11" s="322"/>
      <c r="E11" s="322"/>
      <c r="F11" s="322"/>
      <c r="G11" s="322"/>
      <c r="H11" s="322"/>
      <c r="I11" s="322"/>
      <c r="J11" s="322"/>
      <c r="K11" s="322"/>
      <c r="L11" s="322"/>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22"/>
      <c r="C12" s="322"/>
      <c r="D12" s="322"/>
      <c r="E12" s="322"/>
      <c r="F12" s="322"/>
      <c r="G12" s="322"/>
      <c r="H12" s="322"/>
      <c r="I12" s="322"/>
      <c r="J12" s="322"/>
      <c r="K12" s="322"/>
      <c r="L12" s="322"/>
      <c r="AM12" s="90" t="s">
        <v>10464</v>
      </c>
      <c r="AN12" s="83" t="str">
        <f>LEFT(PATH,LEN(PATH)-21)&amp;"Scripts\mapa.pyw"</f>
        <v>C:\Users\Cader Linares\Documents\Programas\python\energia-main\Scripts\mapa.pyw</v>
      </c>
      <c r="AV12" s="83" t="s">
        <v>10476</v>
      </c>
      <c r="AW12" s="83">
        <v>11</v>
      </c>
      <c r="AX12" s="83" t="s">
        <v>10476</v>
      </c>
    </row>
    <row r="13" spans="1:53" x14ac:dyDescent="0.25">
      <c r="B13" s="322"/>
      <c r="C13" s="322"/>
      <c r="D13" s="322"/>
      <c r="E13" s="322"/>
      <c r="F13" s="322"/>
      <c r="G13" s="322"/>
      <c r="H13" s="322"/>
      <c r="I13" s="322"/>
      <c r="J13" s="322"/>
      <c r="K13" s="322"/>
      <c r="L13" s="322"/>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IFERROR(IF(INDEX(DATOS!AS:AS,(MATCH(VALUE(CARPETA),DATOS!B:B,0)))=0,"","*SERVICIO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333" t="s">
        <v>157</v>
      </c>
      <c r="D20" s="333"/>
      <c r="E20" s="333"/>
      <c r="F20" s="334"/>
      <c r="G20" s="116"/>
      <c r="H20" s="116"/>
      <c r="I20" s="164" t="s">
        <v>10562</v>
      </c>
      <c r="J20" s="312" t="str">
        <f>IFERROR(HYPERLINK("#"&amp;"DATOS!aQ"&amp;MATCH(VALUE(CARPETA),DATOS!B:B,0),IF(I20="","",IFERROR(INDEX(DATOS!S:S,MATCH(IF(O4="SI",VALUE(C21),VALUE(REPORTE!C22)),DATOS!CB:CB,0),1),""))),"")</f>
        <v/>
      </c>
      <c r="K20" s="313"/>
      <c r="L20" s="314"/>
      <c r="M20" s="95"/>
      <c r="AM20" s="83" t="s">
        <v>10430</v>
      </c>
      <c r="AN20" s="98"/>
      <c r="AO20" s="98" t="e">
        <f>INDEX(DATOS!J:J,MATCH(REPORTE!AN20,DATOS!C:C,0),1)</f>
        <v>#N/A</v>
      </c>
      <c r="AP20" s="98"/>
      <c r="AV20" s="83" t="s">
        <v>10484</v>
      </c>
      <c r="AW20" s="83">
        <v>19</v>
      </c>
      <c r="AX20" s="83" t="s">
        <v>10484</v>
      </c>
      <c r="AZ20" s="271" t="s">
        <v>10603</v>
      </c>
    </row>
    <row r="21" spans="2:54" x14ac:dyDescent="0.25">
      <c r="B21" s="161" t="str">
        <f>IFERROR(IF(N19=0,"","RPU:"),"")</f>
        <v/>
      </c>
      <c r="C21" s="317" t="str">
        <f>IFERROR(IF(IF(P76="","",IF(P77="",1,""))=1,INDEX(DATOS!C:C,MATCH(REPORTE!C20,DATOS!J:J,0),1),""),"")</f>
        <v/>
      </c>
      <c r="D21" s="317"/>
      <c r="E21" s="317"/>
      <c r="F21" s="318"/>
      <c r="G21" s="116"/>
      <c r="H21" s="116"/>
      <c r="I21" s="162" t="s">
        <v>10546</v>
      </c>
      <c r="J21" s="315" t="str">
        <f>IFERROR(HYPERLINK("#"&amp;"DATOS!aQ"&amp;MATCH(VALUE(CARPETA),DATOS!B:B,0),IF(I20="","",IFERROR(INDEX(DATOS!W:W,MATCH(IF(O4="SI",VALUE(C21),VALUE(REPORTE!C22)),DATOS!CB:CB,0),1),""))),"")</f>
        <v/>
      </c>
      <c r="K21" s="315"/>
      <c r="L21" s="316"/>
      <c r="M21" s="95"/>
      <c r="AV21" s="83" t="s">
        <v>10485</v>
      </c>
      <c r="AW21" s="83">
        <v>20</v>
      </c>
      <c r="AX21" s="93" t="s">
        <v>10485</v>
      </c>
      <c r="AZ21" s="83">
        <v>2026</v>
      </c>
    </row>
    <row r="22" spans="2:54" x14ac:dyDescent="0.25">
      <c r="B22" s="162" t="str">
        <f>IF(C20="","",IF(N19=0,"RPU:",""))</f>
        <v/>
      </c>
      <c r="C22" s="325" t="s">
        <v>157</v>
      </c>
      <c r="D22" s="325"/>
      <c r="E22" s="325"/>
      <c r="F22" s="326"/>
      <c r="G22" s="118"/>
      <c r="H22" s="116"/>
      <c r="I22" s="162" t="s">
        <v>10605</v>
      </c>
      <c r="J22" s="315" t="str">
        <f>IF(I22="","",IFERROR(CONCATENATE(INDEX(DATOS!V:V,MATCH(IF(O4="SI",VALUE(C21),VALUE(REPORTE!C22)),DATOS!CB:CB,0),1)," HA"),""))</f>
        <v/>
      </c>
      <c r="K22" s="315"/>
      <c r="L22" s="316"/>
      <c r="M22" s="95"/>
      <c r="AV22" s="83" t="s">
        <v>10486</v>
      </c>
      <c r="AW22" s="83">
        <v>21</v>
      </c>
      <c r="AX22" s="93" t="s">
        <v>10486</v>
      </c>
    </row>
    <row r="23" spans="2:54" ht="15" customHeight="1" x14ac:dyDescent="0.25">
      <c r="B23" s="162" t="s">
        <v>10535</v>
      </c>
      <c r="C23" s="302" t="str">
        <f>IF(I22="","",IFERROR(INDEX(DATOS!E:E,MATCH(IF(O4="SI",VALUE(C21),VALUE(REPORTE!C22)),DATOS!CB:CB,0),1),""))</f>
        <v/>
      </c>
      <c r="D23" s="302"/>
      <c r="E23" s="302"/>
      <c r="F23" s="303"/>
      <c r="G23" s="116"/>
      <c r="H23" s="116"/>
      <c r="I23" s="162" t="s">
        <v>10561</v>
      </c>
      <c r="J23" s="315" t="str">
        <f>IF(I22="","",IFERROR(CONCATENATE(INDEX(DATOS!Z:Z,MATCH(IF(O4="SI",VALUE(C21),VALUE(REPORTE!C22)),DATOS!CB:CB,0),1)," HP"),""))</f>
        <v/>
      </c>
      <c r="K23" s="315"/>
      <c r="L23" s="316"/>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IF(B24="","",IFERROR(INDEX(DATOS!CA:CA,MATCH(IF(O4="SI",VALUE(C21),VALUE(C22)),DATOS!CB:CB,0),1),""))</f>
        <v/>
      </c>
      <c r="G24" s="116"/>
      <c r="H24" s="116"/>
      <c r="I24" s="163" t="s">
        <v>10545</v>
      </c>
      <c r="J24" s="300" t="str">
        <f>IFERROR(IF(N19=0,IF(AH2="si",DATOS!DI2,""),DATOS!DI2),"")</f>
        <v/>
      </c>
      <c r="K24" s="300"/>
      <c r="L24" s="301"/>
      <c r="M24" s="95"/>
      <c r="AV24" s="83" t="s">
        <v>10488</v>
      </c>
      <c r="AW24" s="83">
        <v>23</v>
      </c>
      <c r="AX24" s="83" t="s">
        <v>10488</v>
      </c>
    </row>
    <row r="25" spans="2:54" x14ac:dyDescent="0.25">
      <c r="B25" s="329"/>
      <c r="C25" s="329"/>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04" t="s">
        <v>1</v>
      </c>
      <c r="C28" s="304"/>
      <c r="D28" s="310" t="s">
        <v>10548</v>
      </c>
      <c r="E28" s="310"/>
      <c r="F28" s="310"/>
      <c r="G28" s="310"/>
      <c r="H28" s="310"/>
      <c r="I28" s="310"/>
      <c r="J28" s="310"/>
      <c r="K28" s="306" t="s">
        <v>10549</v>
      </c>
      <c r="L28" s="307"/>
      <c r="M28" s="95"/>
      <c r="AV28" s="83" t="s">
        <v>10492</v>
      </c>
      <c r="AW28" s="83">
        <v>27</v>
      </c>
      <c r="AX28" s="83" t="s">
        <v>10492</v>
      </c>
      <c r="BA28" s="83">
        <v>2</v>
      </c>
      <c r="BB28" s="83" t="s">
        <v>183</v>
      </c>
    </row>
    <row r="29" spans="2:54" ht="15" customHeight="1" x14ac:dyDescent="0.25">
      <c r="B29" s="305"/>
      <c r="C29" s="305"/>
      <c r="D29" s="311"/>
      <c r="E29" s="311"/>
      <c r="F29" s="311"/>
      <c r="G29" s="311"/>
      <c r="H29" s="311"/>
      <c r="I29" s="311"/>
      <c r="J29" s="311"/>
      <c r="K29" s="308"/>
      <c r="L29" s="309"/>
      <c r="M29" s="95"/>
      <c r="AV29" s="83" t="s">
        <v>10493</v>
      </c>
      <c r="AW29" s="83">
        <v>28</v>
      </c>
      <c r="AX29" s="83" t="s">
        <v>10493</v>
      </c>
      <c r="BA29" s="83">
        <v>3</v>
      </c>
      <c r="BB29" s="83" t="s">
        <v>184</v>
      </c>
    </row>
    <row r="30" spans="2:54" ht="15" customHeight="1" x14ac:dyDescent="0.25">
      <c r="B30" s="298" t="str">
        <f>IFERROR(HYPERLINK("#"&amp;"DATOS!aQ"&amp;MATCH(VALUE(CARPETA),DATOS!B:B,0),IF(B65="(  ●  )","OK",B65)),"")</f>
        <v/>
      </c>
      <c r="C30" s="299"/>
      <c r="D30" s="259" t="s">
        <v>10550</v>
      </c>
      <c r="E30" s="257"/>
      <c r="F30" s="257"/>
      <c r="G30" s="257"/>
      <c r="H30" s="257"/>
      <c r="I30" s="257"/>
      <c r="J30" s="260"/>
      <c r="K30" s="288" t="str">
        <f>IF(IF(I21="","",IFERROR(INDEX(DATOS!AT:AT,MATCH(IF(O4="SI",VALUE(C21),VALUE(REPORTE!C22)),DATOS!CB:CB,0),1),""))=0,"",IF(I21="","",IFERROR(INDEX(DATOS!AT:AT,MATCH(IF(O4="SI",VALUE(C21),VALUE(REPORTE!C22)),DATOS!CB:CB,0),1),"")))</f>
        <v/>
      </c>
      <c r="L30" s="289"/>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296" t="str">
        <f>IFERROR(HYPERLINK("#"&amp;"DATOS!aQ"&amp;MATCH(VALUE(CARPETA),DATOS!B:B,0),IF(G65="(  ●  )","OK",G65)),"")</f>
        <v/>
      </c>
      <c r="C31" s="297"/>
      <c r="D31" s="261" t="s">
        <v>10551</v>
      </c>
      <c r="E31" s="131"/>
      <c r="F31" s="131"/>
      <c r="G31" s="131"/>
      <c r="H31" s="131"/>
      <c r="I31" s="131"/>
      <c r="J31" s="262"/>
      <c r="K31" s="290"/>
      <c r="L31" s="291"/>
      <c r="M31" s="95"/>
      <c r="AV31" s="83" t="s">
        <v>10495</v>
      </c>
      <c r="AW31" s="83">
        <v>30</v>
      </c>
      <c r="AX31" s="83" t="s">
        <v>10495</v>
      </c>
      <c r="BA31" s="83">
        <v>5</v>
      </c>
      <c r="BB31" s="83" t="s">
        <v>186</v>
      </c>
    </row>
    <row r="32" spans="2:54" ht="15" customHeight="1" x14ac:dyDescent="0.25">
      <c r="B32" s="294" t="str">
        <f>IFERROR(HYPERLINK("#"&amp;"DATOS!I"&amp;MATCH(VALUE(CARPETA),DATOS!B:B,0),IF(J65="(  ●  )","OK",J65)),"")</f>
        <v/>
      </c>
      <c r="C32" s="295"/>
      <c r="D32" s="263" t="s">
        <v>10552</v>
      </c>
      <c r="E32" s="132"/>
      <c r="F32" s="132"/>
      <c r="G32" s="132"/>
      <c r="H32" s="132"/>
      <c r="I32" s="132"/>
      <c r="J32" s="264"/>
      <c r="K32" s="290"/>
      <c r="L32" s="291"/>
      <c r="M32" s="95"/>
      <c r="AV32" s="83" t="s">
        <v>10496</v>
      </c>
      <c r="AW32" s="83">
        <v>31</v>
      </c>
      <c r="AX32" s="93" t="s">
        <v>10496</v>
      </c>
      <c r="BA32" s="83">
        <v>6</v>
      </c>
      <c r="BB32" s="83" t="s">
        <v>187</v>
      </c>
    </row>
    <row r="33" spans="2:54" ht="15" customHeight="1" x14ac:dyDescent="0.25">
      <c r="B33" s="296" t="str">
        <f>IFERROR(HYPERLINK("#"&amp;"DATOS!L"&amp;MATCH(VALUE(CARPETA),DATOS!B:B,0),IF(B68="(  ●  )","OK",B68)),"")</f>
        <v/>
      </c>
      <c r="C33" s="297"/>
      <c r="D33" s="261" t="s">
        <v>4</v>
      </c>
      <c r="E33" s="131"/>
      <c r="F33" s="131"/>
      <c r="G33" s="131"/>
      <c r="H33" s="131"/>
      <c r="I33" s="131"/>
      <c r="J33" s="262"/>
      <c r="K33" s="290"/>
      <c r="L33" s="291"/>
      <c r="M33" s="95"/>
      <c r="AV33" s="83" t="s">
        <v>10497</v>
      </c>
      <c r="AW33" s="83">
        <v>32</v>
      </c>
      <c r="AX33" s="83" t="s">
        <v>10497</v>
      </c>
      <c r="BA33" s="83">
        <v>7</v>
      </c>
      <c r="BB33" s="83" t="s">
        <v>188</v>
      </c>
    </row>
    <row r="34" spans="2:54" ht="15" customHeight="1" x14ac:dyDescent="0.25">
      <c r="B34" s="294" t="str">
        <f>IFERROR(HYPERLINK("#"&amp;"DATOS!AQ"&amp;MATCH(VALUE(CARPETA),DATOS!B:B,0),IF(G68="(  ●  )","OK",G68)),"")</f>
        <v/>
      </c>
      <c r="C34" s="295"/>
      <c r="D34" s="263" t="s">
        <v>10553</v>
      </c>
      <c r="E34" s="132"/>
      <c r="F34" s="132"/>
      <c r="G34" s="132"/>
      <c r="H34" s="132"/>
      <c r="I34" s="132"/>
      <c r="J34" s="264"/>
      <c r="K34" s="290"/>
      <c r="L34" s="291"/>
      <c r="M34" s="95"/>
      <c r="BA34" s="83">
        <v>8</v>
      </c>
      <c r="BB34" s="83" t="s">
        <v>189</v>
      </c>
    </row>
    <row r="35" spans="2:54" ht="15" customHeight="1" x14ac:dyDescent="0.25">
      <c r="B35" s="296" t="str">
        <f>IFERROR(HYPERLINK("#"&amp;"DATOS!AQ"&amp;MATCH(VALUE(CARPETA),DATOS!B:B,0),IF(J68="(  ●  )","OK",J68)),"")</f>
        <v/>
      </c>
      <c r="C35" s="297"/>
      <c r="D35" s="261" t="s">
        <v>10554</v>
      </c>
      <c r="E35" s="131"/>
      <c r="F35" s="131"/>
      <c r="G35" s="131"/>
      <c r="H35" s="131"/>
      <c r="I35" s="131"/>
      <c r="J35" s="262"/>
      <c r="K35" s="290"/>
      <c r="L35" s="291"/>
      <c r="M35" s="95"/>
      <c r="BA35" s="83">
        <v>9</v>
      </c>
      <c r="BB35" s="83" t="s">
        <v>191</v>
      </c>
    </row>
    <row r="36" spans="2:54" ht="15" customHeight="1" x14ac:dyDescent="0.25">
      <c r="B36" s="294" t="str">
        <f>IF(B71="(  ●  )","OK",B71)</f>
        <v/>
      </c>
      <c r="C36" s="295"/>
      <c r="D36" s="263" t="s">
        <v>10555</v>
      </c>
      <c r="E36" s="132"/>
      <c r="F36" s="132"/>
      <c r="G36" s="132"/>
      <c r="H36" s="132"/>
      <c r="I36" s="132"/>
      <c r="J36" s="264"/>
      <c r="K36" s="290"/>
      <c r="L36" s="291"/>
      <c r="M36" s="95"/>
      <c r="BA36" s="83">
        <v>10</v>
      </c>
      <c r="BB36" s="83" t="s">
        <v>190</v>
      </c>
    </row>
    <row r="37" spans="2:54" ht="15" customHeight="1" x14ac:dyDescent="0.25">
      <c r="B37" s="296" t="str">
        <f>IFERROR(HYPERLINK("#"&amp;"DATOS!AQ"&amp;MATCH(VALUE(CARPETA),DATOS!B:B,0),IF(G71="(  ●  )","OK",G71)),"")</f>
        <v/>
      </c>
      <c r="C37" s="297"/>
      <c r="D37" s="261" t="s">
        <v>10556</v>
      </c>
      <c r="E37" s="131"/>
      <c r="F37" s="131"/>
      <c r="G37" s="131"/>
      <c r="H37" s="131"/>
      <c r="I37" s="131"/>
      <c r="J37" s="262"/>
      <c r="K37" s="290"/>
      <c r="L37" s="291"/>
      <c r="M37" s="95"/>
      <c r="BA37" s="83">
        <v>11</v>
      </c>
      <c r="BB37" s="83" t="s">
        <v>192</v>
      </c>
    </row>
    <row r="38" spans="2:54" ht="15" customHeight="1" x14ac:dyDescent="0.25">
      <c r="B38" s="294" t="str">
        <f>IFERROR(HYPERLINK("#"&amp;"DATOS!AQ"&amp;MATCH(VALUE(CARPETA),DATOS!B:B,0),IF(J71="(  ●  )","OK",J71)),"")</f>
        <v/>
      </c>
      <c r="C38" s="295"/>
      <c r="D38" s="263" t="s">
        <v>10557</v>
      </c>
      <c r="E38" s="132"/>
      <c r="F38" s="132"/>
      <c r="G38" s="132"/>
      <c r="H38" s="132"/>
      <c r="I38" s="132"/>
      <c r="J38" s="264"/>
      <c r="K38" s="290"/>
      <c r="L38" s="291"/>
      <c r="M38" s="95"/>
      <c r="BA38" s="83">
        <v>12</v>
      </c>
      <c r="BB38" s="83" t="s">
        <v>193</v>
      </c>
    </row>
    <row r="39" spans="2:54" ht="15" customHeight="1" x14ac:dyDescent="0.25">
      <c r="B39" s="296" t="str">
        <f>IFERROR(HYPERLINK("#"&amp;"DATOS!AQ"&amp;MATCH(VALUE(CARPETA),DATOS!B:B,0),IF(L15="MORAL",IF(G74="(  ●  )","OK",G74),"")),"")</f>
        <v/>
      </c>
      <c r="C39" s="297"/>
      <c r="D39" s="261" t="str">
        <f>IF(B39="","","ACTA CONSTITUTIVA")</f>
        <v/>
      </c>
      <c r="E39" s="131"/>
      <c r="F39" s="131"/>
      <c r="G39" s="131"/>
      <c r="H39" s="131"/>
      <c r="I39" s="131"/>
      <c r="J39" s="262"/>
      <c r="K39" s="290"/>
      <c r="L39" s="291"/>
      <c r="M39" s="95"/>
    </row>
    <row r="40" spans="2:54" ht="15" customHeight="1" x14ac:dyDescent="0.25">
      <c r="B40" s="294" t="str">
        <f>IFERROR(HYPERLINK("#"&amp;"DATOS!AQ"&amp;MATCH(VALUE(CARPETA),DATOS!B:B,0),IF(B74="(  ●  )","OK",B74)),"")</f>
        <v/>
      </c>
      <c r="C40" s="295"/>
      <c r="D40" s="263" t="str">
        <f>IF(B40="","","RFC O CEDULA DE IDENTIFICACIÓN FISCAL")</f>
        <v/>
      </c>
      <c r="E40" s="132"/>
      <c r="F40" s="132"/>
      <c r="G40" s="132"/>
      <c r="H40" s="132"/>
      <c r="I40" s="132"/>
      <c r="J40" s="264"/>
      <c r="K40" s="290"/>
      <c r="L40" s="291"/>
      <c r="M40" s="95"/>
    </row>
    <row r="41" spans="2:54" ht="15" customHeight="1" x14ac:dyDescent="0.25">
      <c r="B41" s="286" t="str">
        <f>IFERROR(HYPERLINK("#"&amp;"DATOS!P"&amp;MATCH(VALUE(CARPETA),DATOS!B:B,0),IF(J74="        *TRAE CARTA PODER","OK","")),"")</f>
        <v/>
      </c>
      <c r="C41" s="287"/>
      <c r="D41" s="265" t="str">
        <f>IF(B41="","","DOCUMENTO QUE ACREDITE AL REPRESENTANTE LEGAL (EN CASO DE SER REQUERIDO)")</f>
        <v/>
      </c>
      <c r="E41" s="258"/>
      <c r="F41" s="258"/>
      <c r="G41" s="258"/>
      <c r="H41" s="258"/>
      <c r="I41" s="258"/>
      <c r="J41" s="266"/>
      <c r="K41" s="292"/>
      <c r="L41" s="293"/>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282"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282"/>
      <c r="D45" s="282"/>
      <c r="E45" s="282"/>
      <c r="F45" s="282"/>
      <c r="G45" s="282"/>
      <c r="H45" s="282"/>
      <c r="I45" s="282"/>
      <c r="J45" s="282"/>
      <c r="K45" s="282"/>
      <c r="L45" s="282"/>
      <c r="M45" s="95"/>
    </row>
    <row r="46" spans="2:54" ht="15" customHeight="1" x14ac:dyDescent="0.25">
      <c r="B46" s="282"/>
      <c r="C46" s="282"/>
      <c r="D46" s="282"/>
      <c r="E46" s="282"/>
      <c r="F46" s="282"/>
      <c r="G46" s="282"/>
      <c r="H46" s="282"/>
      <c r="I46" s="282"/>
      <c r="J46" s="282"/>
      <c r="K46" s="282"/>
      <c r="L46" s="282"/>
      <c r="M46" s="95"/>
    </row>
    <row r="47" spans="2:54" ht="15" customHeight="1" x14ac:dyDescent="0.25">
      <c r="B47" s="282"/>
      <c r="C47" s="282"/>
      <c r="D47" s="282"/>
      <c r="E47" s="282"/>
      <c r="F47" s="282"/>
      <c r="G47" s="282"/>
      <c r="H47" s="282"/>
      <c r="I47" s="282"/>
      <c r="J47" s="282"/>
      <c r="K47" s="282"/>
      <c r="L47" s="282"/>
      <c r="M47" s="95"/>
    </row>
    <row r="48" spans="2:54" ht="15" customHeight="1" x14ac:dyDescent="0.25">
      <c r="B48" s="282"/>
      <c r="C48" s="282"/>
      <c r="D48" s="282"/>
      <c r="E48" s="282"/>
      <c r="F48" s="282"/>
      <c r="G48" s="282"/>
      <c r="H48" s="282"/>
      <c r="I48" s="282"/>
      <c r="J48" s="282"/>
      <c r="K48" s="282"/>
      <c r="L48" s="282"/>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283" t="str">
        <f>IF(C20="","",C20)</f>
        <v/>
      </c>
      <c r="C61" s="283"/>
      <c r="D61" s="283"/>
      <c r="E61" s="283"/>
      <c r="F61" s="283"/>
      <c r="G61" s="116"/>
      <c r="H61" s="285" t="str">
        <f>UPPER(TRABAJADOR)</f>
        <v>ING. JUAN CARLOS FLORES VILLARREAL</v>
      </c>
      <c r="I61" s="285"/>
      <c r="J61" s="285"/>
      <c r="K61" s="285"/>
      <c r="L61" s="285"/>
      <c r="M61" s="95"/>
      <c r="O61" s="100"/>
    </row>
    <row r="62" spans="2:15" ht="15" customHeight="1" x14ac:dyDescent="0.25">
      <c r="B62" s="283" t="str">
        <f>IF(TIPODEPERSONA="MORAL","REPRESENTANTE: "&amp;IFERROR(LEFT(INDEX(DATOS!P:P, MATCH(IF(O4="SI", VALUE(C21), VALUE(REPORTE!C22)), DATOS!CB:CB, 0)),
    SEARCH(";", INDEX(DATOS!P:P, MATCH(IF(O4="SI", VALUE(C21), VALUE(REPORTE!C22)), DATOS!CB:CB, 0))) - 1), INDEX(DATOS!P:P, MATCH(IF(O4="SI", VALUE(C21), VALUE(REPORTE!C22)), DATOS!CB:CB, 0))),"NOMBRE Y FIRMA DEL SOLICITANTE")</f>
        <v>NOMBRE Y FIRMA DEL SOLICITANTE</v>
      </c>
      <c r="C62" s="283"/>
      <c r="D62" s="283"/>
      <c r="E62" s="283"/>
      <c r="F62" s="283"/>
      <c r="G62" s="116"/>
      <c r="H62" s="284" t="s">
        <v>10461</v>
      </c>
      <c r="I62" s="284"/>
      <c r="J62" s="284"/>
      <c r="K62" s="284"/>
      <c r="L62" s="284"/>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1</v>
      </c>
      <c r="S73" s="83">
        <f>IF(T73="",0,1)</f>
        <v>1</v>
      </c>
      <c r="T73" s="95">
        <f>IF(DATOS!J2=P$74,DATOS!C2,"")</f>
        <v>0</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IFERROR(IF(INDEX(DATOS!N:N,(MATCH(VALUE(CARPETA),DATOS!B:B,0)))="M",IF(LEN(INDEX(DATOS!P:P,(MATCH(VALUE(CARPETA),DATOS!B:B,0))))-FIND(";",INDEX(DATOS!P:P,(MATCH(VALUE(CARPETA),DATOS!B:B,0))),1)&gt;0,"        *TRAE CARTA PODER",""),IF(INDEX(DATOS!P:P,(MATCH(VALUE(CARPETA),DATOS!B:B,0)))="NO APLICA","",IF(INDEX(DATOS!P:P,(MATCH(VALUE(CARPETA),DATOS!B:B,0)))="","","        *TRAE CARTA PODER"))),"")</f>
        <v/>
      </c>
      <c r="K74" s="116"/>
      <c r="L74" s="121"/>
      <c r="M74" s="100"/>
      <c r="N74" s="100"/>
      <c r="P74" s="83" t="str">
        <f>C20</f>
        <v/>
      </c>
      <c r="R74" s="83">
        <f t="shared" ref="R74:R137" si="0">R73+S74</f>
        <v>1</v>
      </c>
      <c r="S74" s="83">
        <f>IF(T74="",0,IFERROR(IF(VLOOKUP(T74,T$73:T73,1,0)&gt;0,0,0),1))</f>
        <v>0</v>
      </c>
      <c r="T74" s="95">
        <f>IF(DATOS!J3=P$74,DATOS!C3,"")</f>
        <v>0</v>
      </c>
    </row>
    <row r="75" spans="2:20" hidden="1" x14ac:dyDescent="0.25">
      <c r="B75" s="117"/>
      <c r="C75" s="116"/>
      <c r="D75" s="120"/>
      <c r="E75" s="116"/>
      <c r="F75" s="116"/>
      <c r="G75" s="117"/>
      <c r="H75" s="117"/>
      <c r="I75" s="116"/>
      <c r="J75" s="120"/>
      <c r="K75" s="120"/>
      <c r="L75" s="120"/>
      <c r="M75" s="100"/>
      <c r="N75" s="100"/>
      <c r="T75" s="95"/>
    </row>
    <row r="76" spans="2:20" hidden="1" x14ac:dyDescent="0.25">
      <c r="B76" s="330"/>
      <c r="C76" s="330"/>
      <c r="D76" s="106"/>
      <c r="E76" s="107"/>
      <c r="F76" s="107"/>
      <c r="G76" s="113"/>
      <c r="H76" s="107"/>
      <c r="I76" s="110"/>
      <c r="J76" s="324" t="str">
        <f>IFERROR(IF(CONCATENATE(N19,O8,AH2)="0nosi"," ",IF(CONCATENATE(N19,O4)="1no"," ","")),"")</f>
        <v/>
      </c>
      <c r="K76" s="324"/>
      <c r="L76" s="324"/>
      <c r="M76" s="100"/>
      <c r="N76" s="100"/>
      <c r="O76" s="83">
        <v>1</v>
      </c>
      <c r="P76" s="95">
        <f t="shared" ref="P76:P107" si="1">IFERROR(VLOOKUP(O76,R$73:T$3406,3,0),"")</f>
        <v>0</v>
      </c>
      <c r="R76" s="83">
        <f>R74+S76</f>
        <v>1</v>
      </c>
      <c r="S76" s="83">
        <f>IF(T76="",0,IFERROR(IF(VLOOKUP(T76,T$73:T74,1,0)&gt;0,0,0),1))</f>
        <v>0</v>
      </c>
      <c r="T76" s="95">
        <f>IF(DATOS!J4=P$74,DATOS!C4,"")</f>
        <v>0</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1</v>
      </c>
      <c r="S77" s="83">
        <f>IF(T77="",0,IFERROR(IF(VLOOKUP(T77,T$73:T76,1,0)&gt;0,0,0),1))</f>
        <v>0</v>
      </c>
      <c r="T77" s="95">
        <f>IF(DATOS!J5=P$74,DATOS!C5,"")</f>
        <v>0</v>
      </c>
    </row>
    <row r="78" spans="2:20" hidden="1" x14ac:dyDescent="0.25">
      <c r="B78" s="106"/>
      <c r="C78" s="107"/>
      <c r="D78" s="106"/>
      <c r="E78" s="107"/>
      <c r="F78" s="107"/>
      <c r="G78" s="107"/>
      <c r="H78" s="107"/>
      <c r="I78" s="107"/>
      <c r="J78" s="107"/>
      <c r="K78" s="107"/>
      <c r="L78" s="107"/>
      <c r="O78" s="83">
        <v>3</v>
      </c>
      <c r="P78" s="95" t="str">
        <f t="shared" si="1"/>
        <v/>
      </c>
      <c r="R78" s="83">
        <f t="shared" si="0"/>
        <v>1</v>
      </c>
      <c r="S78" s="83">
        <f>IF(T78="",0,IFERROR(IF(VLOOKUP(T78,T$73:T77,1,0)&gt;0,0,0),1))</f>
        <v>0</v>
      </c>
      <c r="T78" s="95">
        <f>IF(DATOS!J6=P$74,DATOS!C6,"")</f>
        <v>0</v>
      </c>
    </row>
    <row r="79" spans="2:20" hidden="1" x14ac:dyDescent="0.25">
      <c r="B79" s="106"/>
      <c r="C79" s="107"/>
      <c r="D79" s="106"/>
      <c r="E79" s="107"/>
      <c r="F79" s="107"/>
      <c r="G79" s="107"/>
      <c r="H79" s="107"/>
      <c r="I79" s="107"/>
      <c r="J79" s="107"/>
      <c r="K79" s="107"/>
      <c r="L79" s="107"/>
      <c r="M79" s="95"/>
      <c r="O79" s="83">
        <v>4</v>
      </c>
      <c r="P79" s="95" t="str">
        <f t="shared" si="1"/>
        <v/>
      </c>
      <c r="R79" s="83">
        <f t="shared" si="0"/>
        <v>1</v>
      </c>
      <c r="S79" s="83">
        <f>IF(T79="",0,IFERROR(IF(VLOOKUP(T79,T$73:T78,1,0)&gt;0,0,0),1))</f>
        <v>0</v>
      </c>
      <c r="T79" s="95">
        <f>IF(DATOS!J7=P$74,DATOS!C7,"")</f>
        <v>0</v>
      </c>
    </row>
    <row r="80" spans="2:20" hidden="1" x14ac:dyDescent="0.25">
      <c r="B80" s="331" t="str">
        <f>IF(IF(I21="","",IFERROR(INDEX(DATOS!AT:AT,MATCH(IF(O4="SI",VALUE(C21),VALUE(REPORTE!C22)),DATOS!CB:CB,0),1),""))=0,"",IF(I21="","",IFERROR(INDEX(DATOS!AT:AT,MATCH(IF(O4="SI",VALUE(C21),VALUE(REPORTE!C22)),DATOS!CB:CB,0),1),"")))</f>
        <v/>
      </c>
      <c r="C80" s="331"/>
      <c r="D80" s="331"/>
      <c r="E80" s="331"/>
      <c r="F80" s="331"/>
      <c r="G80" s="331"/>
      <c r="H80" s="331"/>
      <c r="I80" s="331"/>
      <c r="J80" s="331"/>
      <c r="K80" s="331"/>
      <c r="L80" s="331"/>
      <c r="M80" s="95"/>
      <c r="O80" s="83">
        <v>5</v>
      </c>
      <c r="P80" s="95" t="str">
        <f t="shared" si="1"/>
        <v/>
      </c>
      <c r="R80" s="83">
        <f t="shared" si="0"/>
        <v>1</v>
      </c>
      <c r="S80" s="83">
        <f>IF(T80="",0,IFERROR(IF(VLOOKUP(T80,T$73:T79,1,0)&gt;0,0,0),1))</f>
        <v>0</v>
      </c>
      <c r="T80" s="95">
        <f>IF(DATOS!J8=P$74,DATOS!C8,"")</f>
        <v>0</v>
      </c>
    </row>
    <row r="81" spans="2:22" ht="15" hidden="1" customHeight="1" x14ac:dyDescent="0.25">
      <c r="B81" s="328" t="s">
        <v>10540</v>
      </c>
      <c r="C81" s="328"/>
      <c r="D81" s="328"/>
      <c r="E81" s="328"/>
      <c r="F81" s="328"/>
      <c r="G81" s="328"/>
      <c r="H81" s="328"/>
      <c r="I81" s="328"/>
      <c r="J81" s="328"/>
      <c r="K81" s="328"/>
      <c r="L81" s="328"/>
      <c r="M81" s="95"/>
      <c r="O81" s="83">
        <v>6</v>
      </c>
      <c r="P81" s="95" t="str">
        <f t="shared" si="1"/>
        <v/>
      </c>
      <c r="R81" s="83">
        <f t="shared" si="0"/>
        <v>1</v>
      </c>
      <c r="S81" s="83">
        <f>IF(T81="",0,IFERROR(IF(VLOOKUP(T81,T$73:T80,1,0)&gt;0,0,0),1))</f>
        <v>0</v>
      </c>
      <c r="T81" s="95">
        <f>IF(DATOS!J9=P$74,DATOS!C9,"")</f>
        <v>0</v>
      </c>
    </row>
    <row r="82" spans="2:22" ht="15" hidden="1" customHeight="1" x14ac:dyDescent="0.25">
      <c r="B82" s="328"/>
      <c r="C82" s="328"/>
      <c r="D82" s="328"/>
      <c r="E82" s="328"/>
      <c r="F82" s="328"/>
      <c r="G82" s="328"/>
      <c r="H82" s="328"/>
      <c r="I82" s="328"/>
      <c r="J82" s="328"/>
      <c r="K82" s="328"/>
      <c r="L82" s="328"/>
      <c r="M82" s="95"/>
      <c r="O82" s="83">
        <v>7</v>
      </c>
      <c r="P82" s="95" t="str">
        <f t="shared" si="1"/>
        <v/>
      </c>
      <c r="R82" s="83">
        <f t="shared" si="0"/>
        <v>1</v>
      </c>
      <c r="S82" s="83">
        <f>IF(T82="",0,IFERROR(IF(VLOOKUP(T82,T$73:T81,1,0)&gt;0,0,0),1))</f>
        <v>0</v>
      </c>
      <c r="T82" s="95">
        <f>IF(DATOS!J10=P$74,DATOS!C10,"")</f>
        <v>0</v>
      </c>
    </row>
    <row r="83" spans="2:22" ht="15" hidden="1" customHeight="1" x14ac:dyDescent="0.25">
      <c r="B83" s="328"/>
      <c r="C83" s="328"/>
      <c r="D83" s="328"/>
      <c r="E83" s="328"/>
      <c r="F83" s="328"/>
      <c r="G83" s="328"/>
      <c r="H83" s="328"/>
      <c r="I83" s="328"/>
      <c r="J83" s="328"/>
      <c r="K83" s="328"/>
      <c r="L83" s="328"/>
      <c r="M83" s="95"/>
      <c r="O83" s="83">
        <v>8</v>
      </c>
      <c r="P83" s="95" t="str">
        <f t="shared" si="1"/>
        <v/>
      </c>
      <c r="R83" s="83">
        <f t="shared" si="0"/>
        <v>1</v>
      </c>
      <c r="S83" s="83">
        <f>IF(T83="",0,IFERROR(IF(VLOOKUP(T83,T$73:T82,1,0)&gt;0,0,0),1))</f>
        <v>0</v>
      </c>
      <c r="T83" s="95">
        <f>IF(DATOS!J11=P$74,DATOS!C11,"")</f>
        <v>0</v>
      </c>
    </row>
    <row r="84" spans="2:22" hidden="1" x14ac:dyDescent="0.25">
      <c r="B84" s="328"/>
      <c r="C84" s="328"/>
      <c r="D84" s="328"/>
      <c r="E84" s="328"/>
      <c r="F84" s="328"/>
      <c r="G84" s="328"/>
      <c r="H84" s="328"/>
      <c r="I84" s="328"/>
      <c r="J84" s="328"/>
      <c r="K84" s="328"/>
      <c r="L84" s="328"/>
      <c r="M84" s="95"/>
      <c r="O84" s="83">
        <v>9</v>
      </c>
      <c r="P84" s="95" t="str">
        <f t="shared" si="1"/>
        <v/>
      </c>
      <c r="R84" s="83">
        <f t="shared" si="0"/>
        <v>1</v>
      </c>
      <c r="S84" s="83">
        <f>IF(T84="",0,IFERROR(IF(VLOOKUP(T84,T$73:T83,1,0)&gt;0,0,0),1))</f>
        <v>0</v>
      </c>
      <c r="T84" s="95">
        <f>IF(DATOS!J12=P$74,DATOS!C12,"")</f>
        <v>0</v>
      </c>
    </row>
    <row r="85" spans="2:22" hidden="1" x14ac:dyDescent="0.25">
      <c r="B85" s="106"/>
      <c r="C85" s="107"/>
      <c r="D85" s="106"/>
      <c r="E85" s="107"/>
      <c r="F85" s="107"/>
      <c r="G85" s="107"/>
      <c r="H85" s="107"/>
      <c r="I85" s="107"/>
      <c r="J85" s="107"/>
      <c r="K85" s="107"/>
      <c r="L85" s="111"/>
      <c r="M85" s="95"/>
      <c r="O85" s="83">
        <v>10</v>
      </c>
      <c r="P85" s="95" t="str">
        <f t="shared" si="1"/>
        <v/>
      </c>
      <c r="R85" s="83">
        <f t="shared" si="0"/>
        <v>1</v>
      </c>
      <c r="S85" s="83">
        <f>IF(T85="",0,IFERROR(IF(VLOOKUP(T85,T$73:T84,1,0)&gt;0,0,0),1))</f>
        <v>0</v>
      </c>
      <c r="T85" s="95">
        <f>IF(DATOS!J13=P$74,DATOS!C13,"")</f>
        <v>0</v>
      </c>
    </row>
    <row r="86" spans="2:22" hidden="1" x14ac:dyDescent="0.25">
      <c r="B86" s="106"/>
      <c r="C86" s="107"/>
      <c r="D86" s="106"/>
      <c r="E86" s="107"/>
      <c r="F86" s="107"/>
      <c r="G86" s="107"/>
      <c r="H86" s="107"/>
      <c r="I86" s="107"/>
      <c r="J86" s="107"/>
      <c r="K86" s="107"/>
      <c r="L86" s="111"/>
      <c r="M86" s="95"/>
      <c r="O86" s="83">
        <v>11</v>
      </c>
      <c r="P86" s="95" t="str">
        <f t="shared" si="1"/>
        <v/>
      </c>
      <c r="R86" s="83">
        <f t="shared" si="0"/>
        <v>1</v>
      </c>
      <c r="S86" s="83">
        <f>IF(T86="",0,IFERROR(IF(VLOOKUP(T86,T$73:T85,1,0)&gt;0,0,0),1))</f>
        <v>0</v>
      </c>
      <c r="T86" s="95">
        <f>IF(DATOS!J14=P$74,DATOS!C14,"")</f>
        <v>0</v>
      </c>
    </row>
    <row r="87" spans="2:22" hidden="1" x14ac:dyDescent="0.25">
      <c r="B87" s="106"/>
      <c r="C87" s="107"/>
      <c r="D87" s="106"/>
      <c r="E87" s="107"/>
      <c r="F87" s="107"/>
      <c r="G87" s="107"/>
      <c r="H87" s="112"/>
      <c r="I87" s="107"/>
      <c r="J87" s="107"/>
      <c r="K87" s="107"/>
      <c r="L87" s="111"/>
      <c r="M87" s="95"/>
      <c r="O87" s="83">
        <v>12</v>
      </c>
      <c r="P87" s="95" t="str">
        <f t="shared" si="1"/>
        <v/>
      </c>
      <c r="R87" s="83">
        <f t="shared" si="0"/>
        <v>1</v>
      </c>
      <c r="S87" s="83">
        <f>IF(T87="",0,IFERROR(IF(VLOOKUP(T87,T$73:T86,1,0)&gt;0,0,0),1))</f>
        <v>0</v>
      </c>
      <c r="T87" s="95">
        <f>IF(DATOS!J15=P$74,DATOS!C15,"")</f>
        <v>0</v>
      </c>
    </row>
    <row r="88" spans="2:22" hidden="1" x14ac:dyDescent="0.25">
      <c r="B88" s="106"/>
      <c r="C88" s="107"/>
      <c r="D88" s="106"/>
      <c r="E88" s="107"/>
      <c r="F88" s="107"/>
      <c r="G88" s="107"/>
      <c r="H88" s="112"/>
      <c r="I88" s="107"/>
      <c r="J88" s="107"/>
      <c r="K88" s="107"/>
      <c r="L88" s="111"/>
      <c r="M88" s="95"/>
      <c r="O88" s="83">
        <v>13</v>
      </c>
      <c r="P88" s="95" t="str">
        <f t="shared" si="1"/>
        <v/>
      </c>
      <c r="R88" s="83">
        <f t="shared" si="0"/>
        <v>1</v>
      </c>
      <c r="S88" s="83">
        <f>IF(T88="",0,IFERROR(IF(VLOOKUP(T88,T$73:T87,1,0)&gt;0,0,0),1))</f>
        <v>0</v>
      </c>
      <c r="T88" s="95">
        <f>IF(DATOS!J16=P$74,DATOS!C16,"")</f>
        <v>0</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1</v>
      </c>
      <c r="S89" s="83">
        <f>IF(T89="",0,IFERROR(IF(VLOOKUP(T89,T$73:T88,1,0)&gt;0,0,0),1))</f>
        <v>0</v>
      </c>
      <c r="T89" s="95">
        <f>IF(DATOS!J17=P$74,DATOS!C17,"")</f>
        <v>0</v>
      </c>
    </row>
    <row r="90" spans="2:22" ht="15" hidden="1" customHeight="1" x14ac:dyDescent="0.25">
      <c r="B90" s="106"/>
      <c r="C90" s="107"/>
      <c r="D90" s="106"/>
      <c r="E90" s="107"/>
      <c r="F90" s="327"/>
      <c r="G90" s="327"/>
      <c r="H90" s="327"/>
      <c r="I90" s="107"/>
      <c r="J90" s="107"/>
      <c r="K90" s="107"/>
      <c r="L90" s="111"/>
      <c r="M90" s="95"/>
      <c r="O90" s="83">
        <v>15</v>
      </c>
      <c r="P90" s="95" t="str">
        <f t="shared" si="1"/>
        <v/>
      </c>
      <c r="R90" s="83">
        <f t="shared" si="0"/>
        <v>1</v>
      </c>
      <c r="S90" s="83">
        <f>IF(T90="",0,IFERROR(IF(VLOOKUP(T90,T$73:T89,1,0)&gt;0,0,0),1))</f>
        <v>0</v>
      </c>
      <c r="T90" s="95">
        <f>IF(DATOS!J18=P$74,DATOS!C18,"")</f>
        <v>0</v>
      </c>
    </row>
    <row r="91" spans="2:22" hidden="1" x14ac:dyDescent="0.25">
      <c r="B91" s="327" t="s">
        <v>10434</v>
      </c>
      <c r="C91" s="327"/>
      <c r="D91" s="327"/>
      <c r="E91" s="327"/>
      <c r="F91" s="327"/>
      <c r="G91" s="327"/>
      <c r="H91" s="327"/>
      <c r="I91" s="327"/>
      <c r="J91" s="327"/>
      <c r="K91" s="327"/>
      <c r="L91" s="327"/>
      <c r="M91" s="95"/>
      <c r="O91" s="83">
        <v>16</v>
      </c>
      <c r="P91" s="95" t="str">
        <f t="shared" si="1"/>
        <v/>
      </c>
      <c r="R91" s="83">
        <f t="shared" si="0"/>
        <v>1</v>
      </c>
      <c r="S91" s="83">
        <f>IF(T91="",0,IFERROR(IF(VLOOKUP(T91,T$73:T90,1,0)&gt;0,0,0),1))</f>
        <v>0</v>
      </c>
      <c r="T91" s="95">
        <f>IF(DATOS!J19=P$74,DATOS!C19,"")</f>
        <v>0</v>
      </c>
    </row>
    <row r="92" spans="2:22" hidden="1" x14ac:dyDescent="0.25">
      <c r="B92" s="327" t="str">
        <f>IF(G74="",C20,"REPRESENTANTE LEGAL DE "&amp;C20)</f>
        <v/>
      </c>
      <c r="C92" s="327"/>
      <c r="D92" s="327"/>
      <c r="E92" s="327"/>
      <c r="F92" s="327"/>
      <c r="G92" s="327"/>
      <c r="H92" s="327"/>
      <c r="I92" s="327"/>
      <c r="J92" s="327"/>
      <c r="K92" s="327"/>
      <c r="L92" s="327"/>
      <c r="M92" s="95"/>
      <c r="O92" s="83">
        <v>17</v>
      </c>
      <c r="P92" s="95" t="str">
        <f t="shared" si="1"/>
        <v/>
      </c>
      <c r="R92" s="83">
        <f t="shared" si="0"/>
        <v>1</v>
      </c>
      <c r="S92" s="83">
        <f>IF(T92="",0,IFERROR(IF(VLOOKUP(T92,T$73:T91,1,0)&gt;0,0,0),1))</f>
        <v>0</v>
      </c>
      <c r="T92" s="95">
        <f>IF(DATOS!J20=P$74,DATOS!C20,"")</f>
        <v>0</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1</v>
      </c>
      <c r="S93" s="83">
        <f>IF(T93="",0,IFERROR(IF(VLOOKUP(T93,T$73:T92,1,0)&gt;0,0,0),1))</f>
        <v>0</v>
      </c>
      <c r="T93" s="95">
        <f>IF(DATOS!J21=P$74,DATOS!C21,"")</f>
        <v>0</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1</v>
      </c>
      <c r="S94" s="83">
        <f>IF(T94="",0,IFERROR(IF(VLOOKUP(T94,T$73:T93,1,0)&gt;0,0,0),1))</f>
        <v>0</v>
      </c>
      <c r="T94" s="95">
        <f>IF(DATOS!J22=P$74,DATOS!C22,"")</f>
        <v>0</v>
      </c>
      <c r="V94" s="83">
        <f>IFERROR(IF(VLOOKUP(T96,T$73:T95,1,0)&gt;0,0,0),1)</f>
        <v>0</v>
      </c>
    </row>
    <row r="95" spans="2:22" ht="15" hidden="1" customHeight="1" x14ac:dyDescent="0.25">
      <c r="L95" s="95"/>
      <c r="M95" s="95"/>
      <c r="O95" s="83">
        <v>20</v>
      </c>
      <c r="P95" s="95" t="str">
        <f t="shared" si="1"/>
        <v/>
      </c>
      <c r="R95" s="83">
        <f t="shared" si="0"/>
        <v>1</v>
      </c>
      <c r="S95" s="83">
        <f>IF(T95="",0,IFERROR(IF(VLOOKUP(T95,T$73:T94,1,0)&gt;0,0,0),1))</f>
        <v>0</v>
      </c>
      <c r="T95" s="95">
        <f>IF(DATOS!J23=P$74,DATOS!C23,"")</f>
        <v>0</v>
      </c>
      <c r="V95" s="83">
        <f>IFERROR(IF(VLOOKUP(T97,T$73:T96,1,0)&gt;0,0,0),1)</f>
        <v>0</v>
      </c>
    </row>
    <row r="96" spans="2:22" hidden="1" x14ac:dyDescent="0.25">
      <c r="M96" s="95"/>
      <c r="O96" s="83">
        <v>21</v>
      </c>
      <c r="P96" s="95" t="str">
        <f t="shared" si="1"/>
        <v/>
      </c>
      <c r="R96" s="83">
        <f t="shared" si="0"/>
        <v>1</v>
      </c>
      <c r="S96" s="83">
        <f>IF(T96="",0,IFERROR(IF(VLOOKUP(T96,T$73:T95,1,0)&gt;0,0,0),1))</f>
        <v>0</v>
      </c>
      <c r="T96" s="95">
        <f>IF(DATOS!J24=P$74,DATOS!C24,"")</f>
        <v>0</v>
      </c>
      <c r="V96" s="83">
        <f>IFERROR(IF(VLOOKUP(T98,T$73:T97,1,0)&gt;0,0,0),1)</f>
        <v>0</v>
      </c>
    </row>
    <row r="97" spans="12:22" hidden="1" x14ac:dyDescent="0.25">
      <c r="L97" s="95"/>
      <c r="M97" s="95"/>
      <c r="O97" s="83">
        <v>22</v>
      </c>
      <c r="P97" s="95" t="str">
        <f t="shared" si="1"/>
        <v/>
      </c>
      <c r="R97" s="83">
        <f t="shared" si="0"/>
        <v>1</v>
      </c>
      <c r="S97" s="83">
        <f>IF(T97="",0,IFERROR(IF(VLOOKUP(T97,T$73:T96,1,0)&gt;0,0,0),1))</f>
        <v>0</v>
      </c>
      <c r="T97" s="95">
        <f>IF(DATOS!J25=P$74,DATOS!C25,"")</f>
        <v>0</v>
      </c>
      <c r="V97" s="83">
        <f>IFERROR(IF(VLOOKUP(T99,T$73:T98,1,0)&gt;0,0,0),1)</f>
        <v>0</v>
      </c>
    </row>
    <row r="98" spans="12:22" ht="37.5" hidden="1" customHeight="1" x14ac:dyDescent="0.25">
      <c r="L98" s="323"/>
      <c r="M98" s="323"/>
      <c r="O98" s="83">
        <v>23</v>
      </c>
      <c r="P98" s="95" t="str">
        <f t="shared" si="1"/>
        <v/>
      </c>
      <c r="R98" s="83">
        <f t="shared" si="0"/>
        <v>1</v>
      </c>
      <c r="S98" s="83">
        <f>IF(T98="",0,IFERROR(IF(VLOOKUP(T98,T$73:T97,1,0)&gt;0,0,0),1))</f>
        <v>0</v>
      </c>
      <c r="T98" s="95">
        <f>IF(DATOS!J26=P$74,DATOS!C26,"")</f>
        <v>0</v>
      </c>
      <c r="V98" s="83">
        <f>IFERROR(IF(VLOOKUP(T100,T$73:T99,1,0)&gt;0,0,0),1)</f>
        <v>0</v>
      </c>
    </row>
    <row r="99" spans="12:22" ht="17.25" hidden="1" customHeight="1" x14ac:dyDescent="0.25">
      <c r="O99" s="83">
        <v>24</v>
      </c>
      <c r="P99" s="95" t="str">
        <f t="shared" si="1"/>
        <v/>
      </c>
      <c r="R99" s="83">
        <f t="shared" si="0"/>
        <v>1</v>
      </c>
      <c r="S99" s="83">
        <f>IF(T99="",0,IFERROR(IF(VLOOKUP(T99,T$73:T98,1,0)&gt;0,0,0),1))</f>
        <v>0</v>
      </c>
      <c r="T99" s="95">
        <f>IF(DATOS!J27=P$74,DATOS!C27,"")</f>
        <v>0</v>
      </c>
      <c r="V99" s="83">
        <f>IFERROR(IF(VLOOKUP(T101,T$73:T100,1,0)&gt;0,0,0),1)</f>
        <v>0</v>
      </c>
    </row>
    <row r="100" spans="12:22" x14ac:dyDescent="0.25">
      <c r="O100" s="83">
        <v>25</v>
      </c>
      <c r="P100" s="95" t="str">
        <f t="shared" si="1"/>
        <v/>
      </c>
      <c r="R100" s="83">
        <f t="shared" si="0"/>
        <v>1</v>
      </c>
      <c r="S100" s="83">
        <f>IF(T100="",0,IFERROR(IF(VLOOKUP(T100,T$73:T99,1,0)&gt;0,0,0),1))</f>
        <v>0</v>
      </c>
      <c r="T100" s="95">
        <f>IF(DATOS!J28=P$74,DATOS!C28,"")</f>
        <v>0</v>
      </c>
      <c r="V100" s="83">
        <f>IFERROR(IF(VLOOKUP(T102,T$73:T101,1,0)&gt;0,0,0),1)</f>
        <v>0</v>
      </c>
    </row>
    <row r="101" spans="12:22" x14ac:dyDescent="0.25">
      <c r="O101" s="83">
        <v>26</v>
      </c>
      <c r="P101" s="95" t="str">
        <f t="shared" si="1"/>
        <v/>
      </c>
      <c r="R101" s="83">
        <f t="shared" si="0"/>
        <v>1</v>
      </c>
      <c r="S101" s="83">
        <f>IF(T101="",0,IFERROR(IF(VLOOKUP(T101,T$73:T100,1,0)&gt;0,0,0),1))</f>
        <v>0</v>
      </c>
      <c r="T101" s="95">
        <f>IF(DATOS!J29=P$74,DATOS!C29,"")</f>
        <v>0</v>
      </c>
      <c r="V101" s="83">
        <f>IFERROR(IF(VLOOKUP(T103,T$73:T102,1,0)&gt;0,0,0),1)</f>
        <v>0</v>
      </c>
    </row>
    <row r="102" spans="12:22" x14ac:dyDescent="0.25">
      <c r="O102" s="83">
        <v>27</v>
      </c>
      <c r="P102" s="95" t="str">
        <f t="shared" si="1"/>
        <v/>
      </c>
      <c r="R102" s="83">
        <f t="shared" si="0"/>
        <v>1</v>
      </c>
      <c r="S102" s="83">
        <f>IF(T102="",0,IFERROR(IF(VLOOKUP(T102,T$73:T101,1,0)&gt;0,0,0),1))</f>
        <v>0</v>
      </c>
      <c r="T102" s="95">
        <f>IF(DATOS!J30=P$74,DATOS!C30,"")</f>
        <v>0</v>
      </c>
      <c r="V102" s="83">
        <f>IFERROR(IF(VLOOKUP(T104,T$73:T103,1,0)&gt;0,0,0),1)</f>
        <v>0</v>
      </c>
    </row>
    <row r="103" spans="12:22" x14ac:dyDescent="0.25">
      <c r="O103" s="83">
        <v>28</v>
      </c>
      <c r="P103" s="95" t="str">
        <f t="shared" si="1"/>
        <v/>
      </c>
      <c r="R103" s="83">
        <f t="shared" si="0"/>
        <v>1</v>
      </c>
      <c r="S103" s="83">
        <f>IF(T103="",0,IFERROR(IF(VLOOKUP(T103,T$73:T102,1,0)&gt;0,0,0),1))</f>
        <v>0</v>
      </c>
      <c r="T103" s="95">
        <f>IF(DATOS!J31=P$74,DATOS!C31,"")</f>
        <v>0</v>
      </c>
      <c r="V103" s="83">
        <f>IFERROR(IF(VLOOKUP(T105,T$73:T104,1,0)&gt;0,0,0),1)</f>
        <v>0</v>
      </c>
    </row>
    <row r="104" spans="12:22" x14ac:dyDescent="0.25">
      <c r="O104" s="83">
        <v>29</v>
      </c>
      <c r="P104" s="95" t="str">
        <f t="shared" si="1"/>
        <v/>
      </c>
      <c r="R104" s="83">
        <f t="shared" si="0"/>
        <v>1</v>
      </c>
      <c r="S104" s="83">
        <f>IF(T104="",0,IFERROR(IF(VLOOKUP(T104,T$73:T103,1,0)&gt;0,0,0),1))</f>
        <v>0</v>
      </c>
      <c r="T104" s="95">
        <f>IF(DATOS!J32=P$74,DATOS!C32,"")</f>
        <v>0</v>
      </c>
      <c r="V104" s="83">
        <f>IFERROR(IF(VLOOKUP(T106,T$73:T105,1,0)&gt;0,0,0),1)</f>
        <v>0</v>
      </c>
    </row>
    <row r="105" spans="12:22" x14ac:dyDescent="0.25">
      <c r="O105" s="83">
        <v>30</v>
      </c>
      <c r="P105" s="95" t="str">
        <f t="shared" si="1"/>
        <v/>
      </c>
      <c r="R105" s="83">
        <f t="shared" si="0"/>
        <v>1</v>
      </c>
      <c r="S105" s="83">
        <f>IF(T105="",0,IFERROR(IF(VLOOKUP(T105,T$73:T104,1,0)&gt;0,0,0),1))</f>
        <v>0</v>
      </c>
      <c r="T105" s="95">
        <f>IF(DATOS!J33=P$74,DATOS!C33,"")</f>
        <v>0</v>
      </c>
      <c r="V105" s="83">
        <f>IFERROR(IF(VLOOKUP(T107,T$73:T106,1,0)&gt;0,0,0),1)</f>
        <v>0</v>
      </c>
    </row>
    <row r="106" spans="12:22" x14ac:dyDescent="0.25">
      <c r="O106" s="83">
        <v>31</v>
      </c>
      <c r="P106" s="95" t="str">
        <f t="shared" si="1"/>
        <v/>
      </c>
      <c r="R106" s="83">
        <f t="shared" si="0"/>
        <v>1</v>
      </c>
      <c r="S106" s="83">
        <f>IF(T106="",0,IFERROR(IF(VLOOKUP(T106,T$73:T105,1,0)&gt;0,0,0),1))</f>
        <v>0</v>
      </c>
      <c r="T106" s="95">
        <f>IF(DATOS!J34=P$74,DATOS!C34,"")</f>
        <v>0</v>
      </c>
      <c r="V106" s="83">
        <f>IFERROR(IF(VLOOKUP(T108,T$73:T$3406,1,0)&gt;0,0,0),1)</f>
        <v>0</v>
      </c>
    </row>
    <row r="107" spans="12:22" x14ac:dyDescent="0.25">
      <c r="O107" s="83">
        <v>32</v>
      </c>
      <c r="P107" s="95" t="str">
        <f t="shared" si="1"/>
        <v/>
      </c>
      <c r="R107" s="83">
        <f t="shared" si="0"/>
        <v>1</v>
      </c>
      <c r="S107" s="83">
        <f>IF(T107="",0,IFERROR(IF(VLOOKUP(T107,T$73:T106,1,0)&gt;0,0,0),1))</f>
        <v>0</v>
      </c>
      <c r="T107" s="95">
        <f>IF(DATOS!J35=P$74,DATOS!C35,"")</f>
        <v>0</v>
      </c>
      <c r="V107" s="83">
        <f>IFERROR(IF(VLOOKUP(T109,T$73:T$3406,1,0)&gt;0,0,0),1)</f>
        <v>0</v>
      </c>
    </row>
    <row r="108" spans="12:22" x14ac:dyDescent="0.25">
      <c r="O108" s="83">
        <v>33</v>
      </c>
      <c r="P108" s="95" t="str">
        <f t="shared" ref="P108:P139" si="2">IFERROR(VLOOKUP(O108,R$73:T$3406,3,0),"")</f>
        <v/>
      </c>
      <c r="R108" s="83">
        <f t="shared" si="0"/>
        <v>1</v>
      </c>
      <c r="S108" s="83">
        <f>IF(T108="",0,IFERROR(IF(VLOOKUP(T108,T$73:T107,1,0)&gt;0,0,0),1))</f>
        <v>0</v>
      </c>
      <c r="T108" s="95">
        <f>IF(DATOS!J36=P$74,DATOS!C36,"")</f>
        <v>0</v>
      </c>
      <c r="V108" s="83">
        <f>IFERROR(IF(VLOOKUP(T110,T$73:T$3406,1,0)&gt;0,0,0),1)</f>
        <v>0</v>
      </c>
    </row>
    <row r="109" spans="12:22" x14ac:dyDescent="0.25">
      <c r="O109" s="83">
        <v>34</v>
      </c>
      <c r="P109" s="95" t="str">
        <f t="shared" si="2"/>
        <v/>
      </c>
      <c r="R109" s="83">
        <f t="shared" si="0"/>
        <v>1</v>
      </c>
      <c r="S109" s="83">
        <f>IF(T109="",0,IFERROR(IF(VLOOKUP(T109,T$73:T108,1,0)&gt;0,0,0),1))</f>
        <v>0</v>
      </c>
      <c r="T109" s="95">
        <f>IF(DATOS!J37=P$74,DATOS!C37,"")</f>
        <v>0</v>
      </c>
      <c r="V109" s="83">
        <f>IFERROR(IF(VLOOKUP(T111,T$73:T$3406,1,0)&gt;0,0,0),1)</f>
        <v>0</v>
      </c>
    </row>
    <row r="110" spans="12:22" x14ac:dyDescent="0.25">
      <c r="O110" s="83">
        <v>35</v>
      </c>
      <c r="P110" s="95" t="str">
        <f t="shared" si="2"/>
        <v/>
      </c>
      <c r="R110" s="83">
        <f t="shared" si="0"/>
        <v>1</v>
      </c>
      <c r="S110" s="83">
        <f>IF(T110="",0,IFERROR(IF(VLOOKUP(T110,T$73:T109,1,0)&gt;0,0,0),1))</f>
        <v>0</v>
      </c>
      <c r="T110" s="95">
        <f>IF(DATOS!J38=P$74,DATOS!C38,"")</f>
        <v>0</v>
      </c>
    </row>
    <row r="111" spans="12:22" x14ac:dyDescent="0.25">
      <c r="O111" s="83">
        <v>36</v>
      </c>
      <c r="P111" s="95" t="str">
        <f t="shared" si="2"/>
        <v/>
      </c>
      <c r="R111" s="83">
        <f t="shared" si="0"/>
        <v>1</v>
      </c>
      <c r="S111" s="83">
        <f>IF(T111="",0,IFERROR(IF(VLOOKUP(T111,T$73:T110,1,0)&gt;0,0,0),1))</f>
        <v>0</v>
      </c>
      <c r="T111" s="95">
        <f>IF(DATOS!J39=P$74,DATOS!C39,"")</f>
        <v>0</v>
      </c>
    </row>
    <row r="112" spans="12:22" x14ac:dyDescent="0.25">
      <c r="O112" s="83">
        <v>37</v>
      </c>
      <c r="P112" s="95" t="str">
        <f t="shared" si="2"/>
        <v/>
      </c>
      <c r="R112" s="83">
        <f t="shared" si="0"/>
        <v>1</v>
      </c>
      <c r="S112" s="83">
        <f>IF(T112="",0,IFERROR(IF(VLOOKUP(T112,T$73:T111,1,0)&gt;0,0,0),1))</f>
        <v>0</v>
      </c>
      <c r="T112" s="95">
        <f>IF(DATOS!J40=P$74,DATOS!C40,"")</f>
        <v>0</v>
      </c>
    </row>
    <row r="113" spans="15:20" x14ac:dyDescent="0.25">
      <c r="O113" s="83">
        <v>38</v>
      </c>
      <c r="P113" s="95" t="str">
        <f t="shared" si="2"/>
        <v/>
      </c>
      <c r="R113" s="83">
        <f t="shared" si="0"/>
        <v>1</v>
      </c>
      <c r="S113" s="83">
        <f>IF(T113="",0,IFERROR(IF(VLOOKUP(T113,T$73:T112,1,0)&gt;0,0,0),1))</f>
        <v>0</v>
      </c>
      <c r="T113" s="95">
        <f>IF(DATOS!J41=P$74,DATOS!C41,"")</f>
        <v>0</v>
      </c>
    </row>
    <row r="114" spans="15:20" x14ac:dyDescent="0.25">
      <c r="O114" s="83">
        <v>39</v>
      </c>
      <c r="P114" s="95" t="str">
        <f t="shared" si="2"/>
        <v/>
      </c>
      <c r="R114" s="83">
        <f t="shared" si="0"/>
        <v>1</v>
      </c>
      <c r="S114" s="83">
        <f>IF(T114="",0,IFERROR(IF(VLOOKUP(T114,T$73:T113,1,0)&gt;0,0,0),1))</f>
        <v>0</v>
      </c>
      <c r="T114" s="95">
        <f>IF(DATOS!J42=P$74,DATOS!C42,"")</f>
        <v>0</v>
      </c>
    </row>
    <row r="115" spans="15:20" x14ac:dyDescent="0.25">
      <c r="O115" s="83">
        <v>40</v>
      </c>
      <c r="P115" s="95" t="str">
        <f t="shared" si="2"/>
        <v/>
      </c>
      <c r="R115" s="83">
        <f t="shared" si="0"/>
        <v>1</v>
      </c>
      <c r="S115" s="83">
        <f>IF(T115="",0,IFERROR(IF(VLOOKUP(T115,T$73:T114,1,0)&gt;0,0,0),1))</f>
        <v>0</v>
      </c>
      <c r="T115" s="95">
        <f>IF(DATOS!J43=P$74,DATOS!C43,"")</f>
        <v>0</v>
      </c>
    </row>
    <row r="116" spans="15:20" x14ac:dyDescent="0.25">
      <c r="O116" s="83">
        <v>41</v>
      </c>
      <c r="P116" s="95" t="str">
        <f t="shared" si="2"/>
        <v/>
      </c>
      <c r="R116" s="83">
        <f t="shared" si="0"/>
        <v>1</v>
      </c>
      <c r="S116" s="83">
        <f>IF(T116="",0,IFERROR(IF(VLOOKUP(T116,T$73:T115,1,0)&gt;0,0,0),1))</f>
        <v>0</v>
      </c>
      <c r="T116" s="95">
        <f>IF(DATOS!J44=P$74,DATOS!C44,"")</f>
        <v>0</v>
      </c>
    </row>
    <row r="117" spans="15:20" x14ac:dyDescent="0.25">
      <c r="O117" s="83">
        <v>42</v>
      </c>
      <c r="P117" s="95" t="str">
        <f t="shared" si="2"/>
        <v/>
      </c>
      <c r="R117" s="83">
        <f t="shared" si="0"/>
        <v>1</v>
      </c>
      <c r="S117" s="83">
        <f>IF(T117="",0,IFERROR(IF(VLOOKUP(T117,T$73:T116,1,0)&gt;0,0,0),1))</f>
        <v>0</v>
      </c>
      <c r="T117" s="95">
        <f>IF(DATOS!J45=P$74,DATOS!C45,"")</f>
        <v>0</v>
      </c>
    </row>
    <row r="118" spans="15:20" x14ac:dyDescent="0.25">
      <c r="O118" s="83">
        <v>43</v>
      </c>
      <c r="P118" s="95" t="str">
        <f t="shared" si="2"/>
        <v/>
      </c>
      <c r="R118" s="83">
        <f t="shared" si="0"/>
        <v>1</v>
      </c>
      <c r="S118" s="83">
        <f>IF(T118="",0,IFERROR(IF(VLOOKUP(T118,T$73:T117,1,0)&gt;0,0,0),1))</f>
        <v>0</v>
      </c>
      <c r="T118" s="95">
        <f>IF(DATOS!J46=P$74,DATOS!C46,"")</f>
        <v>0</v>
      </c>
    </row>
    <row r="119" spans="15:20" x14ac:dyDescent="0.25">
      <c r="O119" s="83">
        <v>44</v>
      </c>
      <c r="P119" s="95" t="str">
        <f t="shared" si="2"/>
        <v/>
      </c>
      <c r="R119" s="83">
        <f t="shared" si="0"/>
        <v>1</v>
      </c>
      <c r="S119" s="83">
        <f>IF(T119="",0,IFERROR(IF(VLOOKUP(T119,T$73:T118,1,0)&gt;0,0,0),1))</f>
        <v>0</v>
      </c>
      <c r="T119" s="95">
        <f>IF(DATOS!J47=P$74,DATOS!C47,"")</f>
        <v>0</v>
      </c>
    </row>
    <row r="120" spans="15:20" x14ac:dyDescent="0.25">
      <c r="O120" s="83">
        <v>45</v>
      </c>
      <c r="P120" s="95" t="str">
        <f t="shared" si="2"/>
        <v/>
      </c>
      <c r="R120" s="83">
        <f t="shared" si="0"/>
        <v>1</v>
      </c>
      <c r="S120" s="83">
        <f>IF(T120="",0,IFERROR(IF(VLOOKUP(T120,T$73:T119,1,0)&gt;0,0,0),1))</f>
        <v>0</v>
      </c>
      <c r="T120" s="95">
        <f>IF(DATOS!J48=P$74,DATOS!C48,"")</f>
        <v>0</v>
      </c>
    </row>
    <row r="121" spans="15:20" x14ac:dyDescent="0.25">
      <c r="O121" s="83">
        <v>46</v>
      </c>
      <c r="P121" s="95" t="str">
        <f t="shared" si="2"/>
        <v/>
      </c>
      <c r="R121" s="83">
        <f t="shared" si="0"/>
        <v>1</v>
      </c>
      <c r="S121" s="83">
        <f>IF(T121="",0,IFERROR(IF(VLOOKUP(T121,T$73:T120,1,0)&gt;0,0,0),1))</f>
        <v>0</v>
      </c>
      <c r="T121" s="95">
        <f>IF(DATOS!J49=P$74,DATOS!C49,"")</f>
        <v>0</v>
      </c>
    </row>
    <row r="122" spans="15:20" x14ac:dyDescent="0.25">
      <c r="O122" s="83">
        <v>47</v>
      </c>
      <c r="P122" s="95" t="str">
        <f t="shared" si="2"/>
        <v/>
      </c>
      <c r="R122" s="83">
        <f t="shared" si="0"/>
        <v>1</v>
      </c>
      <c r="S122" s="83">
        <f>IF(T122="",0,IFERROR(IF(VLOOKUP(T122,T$73:T121,1,0)&gt;0,0,0),1))</f>
        <v>0</v>
      </c>
      <c r="T122" s="95">
        <f>IF(DATOS!J50=P$74,DATOS!C50,"")</f>
        <v>0</v>
      </c>
    </row>
    <row r="123" spans="15:20" x14ac:dyDescent="0.25">
      <c r="O123" s="83">
        <v>48</v>
      </c>
      <c r="P123" s="95" t="str">
        <f t="shared" si="2"/>
        <v/>
      </c>
      <c r="R123" s="83">
        <f t="shared" si="0"/>
        <v>1</v>
      </c>
      <c r="S123" s="83">
        <f>IF(T123="",0,IFERROR(IF(VLOOKUP(T123,T$73:T122,1,0)&gt;0,0,0),1))</f>
        <v>0</v>
      </c>
      <c r="T123" s="95">
        <f>IF(DATOS!J51=P$74,DATOS!C51,"")</f>
        <v>0</v>
      </c>
    </row>
    <row r="124" spans="15:20" x14ac:dyDescent="0.25">
      <c r="O124" s="83">
        <v>49</v>
      </c>
      <c r="P124" s="95" t="str">
        <f t="shared" si="2"/>
        <v/>
      </c>
      <c r="R124" s="83">
        <f t="shared" si="0"/>
        <v>1</v>
      </c>
      <c r="S124" s="83">
        <f>IF(T124="",0,IFERROR(IF(VLOOKUP(T124,T$73:T123,1,0)&gt;0,0,0),1))</f>
        <v>0</v>
      </c>
      <c r="T124" s="95">
        <f>IF(DATOS!J52=P$74,DATOS!C52,"")</f>
        <v>0</v>
      </c>
    </row>
    <row r="125" spans="15:20" x14ac:dyDescent="0.25">
      <c r="O125" s="83">
        <v>50</v>
      </c>
      <c r="P125" s="95" t="str">
        <f t="shared" si="2"/>
        <v/>
      </c>
      <c r="R125" s="83">
        <f t="shared" si="0"/>
        <v>1</v>
      </c>
      <c r="S125" s="83">
        <f>IF(T125="",0,IFERROR(IF(VLOOKUP(T125,T$73:T124,1,0)&gt;0,0,0),1))</f>
        <v>0</v>
      </c>
      <c r="T125" s="95">
        <f>IF(DATOS!J53=P$74,DATOS!C53,"")</f>
        <v>0</v>
      </c>
    </row>
    <row r="126" spans="15:20" x14ac:dyDescent="0.25">
      <c r="O126" s="83">
        <v>51</v>
      </c>
      <c r="P126" s="95" t="str">
        <f t="shared" si="2"/>
        <v/>
      </c>
      <c r="R126" s="83">
        <f t="shared" si="0"/>
        <v>1</v>
      </c>
      <c r="S126" s="83">
        <f>IF(T126="",0,IFERROR(IF(VLOOKUP(T126,T$73:T125,1,0)&gt;0,0,0),1))</f>
        <v>0</v>
      </c>
      <c r="T126" s="95">
        <f>IF(DATOS!J54=P$74,DATOS!C54,"")</f>
        <v>0</v>
      </c>
    </row>
    <row r="127" spans="15:20" x14ac:dyDescent="0.25">
      <c r="O127" s="83">
        <v>52</v>
      </c>
      <c r="P127" s="95" t="str">
        <f t="shared" si="2"/>
        <v/>
      </c>
      <c r="R127" s="83">
        <f t="shared" si="0"/>
        <v>1</v>
      </c>
      <c r="S127" s="83">
        <f>IF(T127="",0,IFERROR(IF(VLOOKUP(T127,T$73:T126,1,0)&gt;0,0,0),1))</f>
        <v>0</v>
      </c>
      <c r="T127" s="95">
        <f>IF(DATOS!J55=P$74,DATOS!C55,"")</f>
        <v>0</v>
      </c>
    </row>
    <row r="128" spans="15:20" x14ac:dyDescent="0.25">
      <c r="O128" s="83">
        <v>53</v>
      </c>
      <c r="P128" s="95" t="str">
        <f t="shared" si="2"/>
        <v/>
      </c>
      <c r="R128" s="83">
        <f t="shared" si="0"/>
        <v>1</v>
      </c>
      <c r="S128" s="83">
        <f>IF(T128="",0,IFERROR(IF(VLOOKUP(T128,T$73:T127,1,0)&gt;0,0,0),1))</f>
        <v>0</v>
      </c>
      <c r="T128" s="95">
        <f>IF(DATOS!J56=P$74,DATOS!C56,"")</f>
        <v>0</v>
      </c>
    </row>
    <row r="129" spans="15:20" x14ac:dyDescent="0.25">
      <c r="O129" s="83">
        <v>54</v>
      </c>
      <c r="P129" s="95" t="str">
        <f t="shared" si="2"/>
        <v/>
      </c>
      <c r="R129" s="83">
        <f t="shared" si="0"/>
        <v>1</v>
      </c>
      <c r="S129" s="83">
        <f>IF(T129="",0,IFERROR(IF(VLOOKUP(T129,T$73:T128,1,0)&gt;0,0,0),1))</f>
        <v>0</v>
      </c>
      <c r="T129" s="95">
        <f>IF(DATOS!J57=P$74,DATOS!C57,"")</f>
        <v>0</v>
      </c>
    </row>
    <row r="130" spans="15:20" x14ac:dyDescent="0.25">
      <c r="O130" s="83">
        <v>55</v>
      </c>
      <c r="P130" s="95" t="str">
        <f t="shared" si="2"/>
        <v/>
      </c>
      <c r="R130" s="83">
        <f t="shared" si="0"/>
        <v>1</v>
      </c>
      <c r="S130" s="83">
        <f>IF(T130="",0,IFERROR(IF(VLOOKUP(T130,T$73:T129,1,0)&gt;0,0,0),1))</f>
        <v>0</v>
      </c>
      <c r="T130" s="95">
        <f>IF(DATOS!J58=P$74,DATOS!C58,"")</f>
        <v>0</v>
      </c>
    </row>
    <row r="131" spans="15:20" x14ac:dyDescent="0.25">
      <c r="O131" s="83">
        <v>56</v>
      </c>
      <c r="P131" s="95" t="str">
        <f t="shared" si="2"/>
        <v/>
      </c>
      <c r="R131" s="83">
        <f t="shared" si="0"/>
        <v>1</v>
      </c>
      <c r="S131" s="83">
        <f>IF(T131="",0,IFERROR(IF(VLOOKUP(T131,T$73:T130,1,0)&gt;0,0,0),1))</f>
        <v>0</v>
      </c>
      <c r="T131" s="95">
        <f>IF(DATOS!J59=P$74,DATOS!C59,"")</f>
        <v>0</v>
      </c>
    </row>
    <row r="132" spans="15:20" x14ac:dyDescent="0.25">
      <c r="O132" s="83">
        <v>57</v>
      </c>
      <c r="P132" s="95" t="str">
        <f t="shared" si="2"/>
        <v/>
      </c>
      <c r="R132" s="83">
        <f t="shared" si="0"/>
        <v>1</v>
      </c>
      <c r="S132" s="83">
        <f>IF(T132="",0,IFERROR(IF(VLOOKUP(T132,T$73:T131,1,0)&gt;0,0,0),1))</f>
        <v>0</v>
      </c>
      <c r="T132" s="95">
        <f>IF(DATOS!J60=P$74,DATOS!C60,"")</f>
        <v>0</v>
      </c>
    </row>
    <row r="133" spans="15:20" x14ac:dyDescent="0.25">
      <c r="O133" s="83">
        <v>58</v>
      </c>
      <c r="P133" s="95" t="str">
        <f t="shared" si="2"/>
        <v/>
      </c>
      <c r="R133" s="83">
        <f t="shared" si="0"/>
        <v>1</v>
      </c>
      <c r="S133" s="83">
        <f>IF(T133="",0,IFERROR(IF(VLOOKUP(T133,T$73:T132,1,0)&gt;0,0,0),1))</f>
        <v>0</v>
      </c>
      <c r="T133" s="95">
        <f>IF(DATOS!J61=P$74,DATOS!C61,"")</f>
        <v>0</v>
      </c>
    </row>
    <row r="134" spans="15:20" x14ac:dyDescent="0.25">
      <c r="O134" s="83">
        <v>59</v>
      </c>
      <c r="P134" s="95" t="str">
        <f t="shared" si="2"/>
        <v/>
      </c>
      <c r="R134" s="83">
        <f t="shared" si="0"/>
        <v>1</v>
      </c>
      <c r="S134" s="83">
        <f>IF(T134="",0,IFERROR(IF(VLOOKUP(T134,T$73:T133,1,0)&gt;0,0,0),1))</f>
        <v>0</v>
      </c>
      <c r="T134" s="95">
        <f>IF(DATOS!J62=P$74,DATOS!C62,"")</f>
        <v>0</v>
      </c>
    </row>
    <row r="135" spans="15:20" x14ac:dyDescent="0.25">
      <c r="O135" s="83">
        <v>60</v>
      </c>
      <c r="P135" s="95" t="str">
        <f t="shared" si="2"/>
        <v/>
      </c>
      <c r="R135" s="83">
        <f t="shared" si="0"/>
        <v>1</v>
      </c>
      <c r="S135" s="83">
        <f>IF(T135="",0,IFERROR(IF(VLOOKUP(T135,T$73:T134,1,0)&gt;0,0,0),1))</f>
        <v>0</v>
      </c>
      <c r="T135" s="95">
        <f>IF(DATOS!J63=P$74,DATOS!C63,"")</f>
        <v>0</v>
      </c>
    </row>
    <row r="136" spans="15:20" x14ac:dyDescent="0.25">
      <c r="O136" s="83">
        <v>61</v>
      </c>
      <c r="P136" s="95" t="str">
        <f t="shared" si="2"/>
        <v/>
      </c>
      <c r="R136" s="83">
        <f t="shared" si="0"/>
        <v>1</v>
      </c>
      <c r="S136" s="83">
        <f>IF(T136="",0,IFERROR(IF(VLOOKUP(T136,T$73:T135,1,0)&gt;0,0,0),1))</f>
        <v>0</v>
      </c>
      <c r="T136" s="95">
        <f>IF(DATOS!J64=P$74,DATOS!C64,"")</f>
        <v>0</v>
      </c>
    </row>
    <row r="137" spans="15:20" x14ac:dyDescent="0.25">
      <c r="O137" s="83">
        <v>62</v>
      </c>
      <c r="P137" s="95" t="str">
        <f t="shared" si="2"/>
        <v/>
      </c>
      <c r="R137" s="83">
        <f t="shared" si="0"/>
        <v>1</v>
      </c>
      <c r="S137" s="83">
        <f>IF(T137="",0,IFERROR(IF(VLOOKUP(T137,T$73:T136,1,0)&gt;0,0,0),1))</f>
        <v>0</v>
      </c>
      <c r="T137" s="95">
        <f>IF(DATOS!J65=P$74,DATOS!C65,"")</f>
        <v>0</v>
      </c>
    </row>
    <row r="138" spans="15:20" x14ac:dyDescent="0.25">
      <c r="O138" s="83">
        <v>63</v>
      </c>
      <c r="P138" s="95" t="str">
        <f t="shared" si="2"/>
        <v/>
      </c>
      <c r="R138" s="83">
        <f t="shared" ref="R138:R201" si="3">R137+S138</f>
        <v>1</v>
      </c>
      <c r="S138" s="83">
        <f>IF(T138="",0,IFERROR(IF(VLOOKUP(T138,T$73:T137,1,0)&gt;0,0,0),1))</f>
        <v>0</v>
      </c>
      <c r="T138" s="95">
        <f>IF(DATOS!J66=P$74,DATOS!C66,"")</f>
        <v>0</v>
      </c>
    </row>
    <row r="139" spans="15:20" x14ac:dyDescent="0.25">
      <c r="O139" s="83">
        <v>64</v>
      </c>
      <c r="P139" s="95" t="str">
        <f t="shared" si="2"/>
        <v/>
      </c>
      <c r="R139" s="83">
        <f t="shared" si="3"/>
        <v>1</v>
      </c>
      <c r="S139" s="83">
        <f>IF(T139="",0,IFERROR(IF(VLOOKUP(T139,T$73:T138,1,0)&gt;0,0,0),1))</f>
        <v>0</v>
      </c>
      <c r="T139" s="95">
        <f>IF(DATOS!J67=P$74,DATOS!C67,"")</f>
        <v>0</v>
      </c>
    </row>
    <row r="140" spans="15:20" x14ac:dyDescent="0.25">
      <c r="O140" s="83">
        <v>65</v>
      </c>
      <c r="P140" s="95" t="str">
        <f t="shared" ref="P140:P160" si="4">IFERROR(VLOOKUP(O140,R$73:T$3406,3,0),"")</f>
        <v/>
      </c>
      <c r="R140" s="83">
        <f t="shared" si="3"/>
        <v>1</v>
      </c>
      <c r="S140" s="83">
        <f>IF(T140="",0,IFERROR(IF(VLOOKUP(T140,T$73:T139,1,0)&gt;0,0,0),1))</f>
        <v>0</v>
      </c>
      <c r="T140" s="95">
        <f>IF(DATOS!J68=P$74,DATOS!C68,"")</f>
        <v>0</v>
      </c>
    </row>
    <row r="141" spans="15:20" x14ac:dyDescent="0.25">
      <c r="O141" s="83">
        <v>66</v>
      </c>
      <c r="P141" s="95" t="str">
        <f t="shared" si="4"/>
        <v/>
      </c>
      <c r="R141" s="83">
        <f t="shared" si="3"/>
        <v>1</v>
      </c>
      <c r="S141" s="83">
        <f>IF(T141="",0,IFERROR(IF(VLOOKUP(T141,T$73:T140,1,0)&gt;0,0,0),1))</f>
        <v>0</v>
      </c>
      <c r="T141" s="95">
        <f>IF(DATOS!J69=P$74,DATOS!C69,"")</f>
        <v>0</v>
      </c>
    </row>
    <row r="142" spans="15:20" x14ac:dyDescent="0.25">
      <c r="O142" s="83">
        <v>67</v>
      </c>
      <c r="P142" s="95" t="str">
        <f t="shared" si="4"/>
        <v/>
      </c>
      <c r="R142" s="83">
        <f t="shared" si="3"/>
        <v>1</v>
      </c>
      <c r="S142" s="83">
        <f>IF(T142="",0,IFERROR(IF(VLOOKUP(T142,T$73:T141,1,0)&gt;0,0,0),1))</f>
        <v>0</v>
      </c>
      <c r="T142" s="95">
        <f>IF(DATOS!J70=P$74,DATOS!C70,"")</f>
        <v>0</v>
      </c>
    </row>
    <row r="143" spans="15:20" x14ac:dyDescent="0.25">
      <c r="O143" s="83">
        <v>68</v>
      </c>
      <c r="P143" s="95" t="str">
        <f t="shared" si="4"/>
        <v/>
      </c>
      <c r="R143" s="83">
        <f t="shared" si="3"/>
        <v>1</v>
      </c>
      <c r="S143" s="83">
        <f>IF(T143="",0,IFERROR(IF(VLOOKUP(T143,T$73:T142,1,0)&gt;0,0,0),1))</f>
        <v>0</v>
      </c>
      <c r="T143" s="95">
        <f>IF(DATOS!J71=P$74,DATOS!C71,"")</f>
        <v>0</v>
      </c>
    </row>
    <row r="144" spans="15:20" x14ac:dyDescent="0.25">
      <c r="O144" s="83">
        <v>69</v>
      </c>
      <c r="P144" s="95" t="str">
        <f t="shared" si="4"/>
        <v/>
      </c>
      <c r="R144" s="83">
        <f t="shared" si="3"/>
        <v>1</v>
      </c>
      <c r="S144" s="83">
        <f>IF(T144="",0,IFERROR(IF(VLOOKUP(T144,T$73:T143,1,0)&gt;0,0,0),1))</f>
        <v>0</v>
      </c>
      <c r="T144" s="95">
        <f>IF(DATOS!J72=P$74,DATOS!C72,"")</f>
        <v>0</v>
      </c>
    </row>
    <row r="145" spans="15:20" x14ac:dyDescent="0.25">
      <c r="O145" s="83">
        <v>70</v>
      </c>
      <c r="P145" s="95" t="str">
        <f t="shared" si="4"/>
        <v/>
      </c>
      <c r="R145" s="83">
        <f t="shared" si="3"/>
        <v>1</v>
      </c>
      <c r="S145" s="83">
        <f>IF(T145="",0,IFERROR(IF(VLOOKUP(T145,T$73:T144,1,0)&gt;0,0,0),1))</f>
        <v>0</v>
      </c>
      <c r="T145" s="95">
        <f>IF(DATOS!J73=P$74,DATOS!C73,"")</f>
        <v>0</v>
      </c>
    </row>
    <row r="146" spans="15:20" x14ac:dyDescent="0.25">
      <c r="O146" s="83">
        <v>71</v>
      </c>
      <c r="P146" s="95" t="str">
        <f t="shared" si="4"/>
        <v/>
      </c>
      <c r="R146" s="83">
        <f t="shared" si="3"/>
        <v>1</v>
      </c>
      <c r="S146" s="83">
        <f>IF(T146="",0,IFERROR(IF(VLOOKUP(T146,T$73:T145,1,0)&gt;0,0,0),1))</f>
        <v>0</v>
      </c>
      <c r="T146" s="95">
        <f>IF(DATOS!J74=P$74,DATOS!C74,"")</f>
        <v>0</v>
      </c>
    </row>
    <row r="147" spans="15:20" x14ac:dyDescent="0.25">
      <c r="O147" s="83">
        <v>72</v>
      </c>
      <c r="P147" s="95" t="str">
        <f t="shared" si="4"/>
        <v/>
      </c>
      <c r="R147" s="83">
        <f t="shared" si="3"/>
        <v>1</v>
      </c>
      <c r="S147" s="83">
        <f>IF(T147="",0,IFERROR(IF(VLOOKUP(T147,T$73:T146,1,0)&gt;0,0,0),1))</f>
        <v>0</v>
      </c>
      <c r="T147" s="95">
        <f>IF(DATOS!J75=P$74,DATOS!C75,"")</f>
        <v>0</v>
      </c>
    </row>
    <row r="148" spans="15:20" x14ac:dyDescent="0.25">
      <c r="O148" s="83">
        <v>73</v>
      </c>
      <c r="P148" s="95" t="str">
        <f t="shared" si="4"/>
        <v/>
      </c>
      <c r="R148" s="83">
        <f t="shared" si="3"/>
        <v>1</v>
      </c>
      <c r="S148" s="83">
        <f>IF(T148="",0,IFERROR(IF(VLOOKUP(T148,T$73:T147,1,0)&gt;0,0,0),1))</f>
        <v>0</v>
      </c>
      <c r="T148" s="95">
        <f>IF(DATOS!J76=P$74,DATOS!C76,"")</f>
        <v>0</v>
      </c>
    </row>
    <row r="149" spans="15:20" x14ac:dyDescent="0.25">
      <c r="O149" s="83">
        <v>74</v>
      </c>
      <c r="P149" s="95" t="str">
        <f t="shared" si="4"/>
        <v/>
      </c>
      <c r="R149" s="83">
        <f t="shared" si="3"/>
        <v>1</v>
      </c>
      <c r="S149" s="83">
        <f>IF(T149="",0,IFERROR(IF(VLOOKUP(T149,T$73:T148,1,0)&gt;0,0,0),1))</f>
        <v>0</v>
      </c>
      <c r="T149" s="95">
        <f>IF(DATOS!J77=P$74,DATOS!C77,"")</f>
        <v>0</v>
      </c>
    </row>
    <row r="150" spans="15:20" x14ac:dyDescent="0.25">
      <c r="O150" s="83">
        <v>75</v>
      </c>
      <c r="P150" s="95" t="str">
        <f t="shared" si="4"/>
        <v/>
      </c>
      <c r="R150" s="83">
        <f t="shared" si="3"/>
        <v>1</v>
      </c>
      <c r="S150" s="83">
        <f>IF(T150="",0,IFERROR(IF(VLOOKUP(T150,T$73:T149,1,0)&gt;0,0,0),1))</f>
        <v>0</v>
      </c>
      <c r="T150" s="95">
        <f>IF(DATOS!J78=P$74,DATOS!C78,"")</f>
        <v>0</v>
      </c>
    </row>
    <row r="151" spans="15:20" x14ac:dyDescent="0.25">
      <c r="O151" s="83">
        <v>76</v>
      </c>
      <c r="P151" s="95" t="str">
        <f t="shared" si="4"/>
        <v/>
      </c>
      <c r="R151" s="83">
        <f t="shared" si="3"/>
        <v>1</v>
      </c>
      <c r="S151" s="83">
        <f>IF(T151="",0,IFERROR(IF(VLOOKUP(T151,T$73:T150,1,0)&gt;0,0,0),1))</f>
        <v>0</v>
      </c>
      <c r="T151" s="95">
        <f>IF(DATOS!J79=P$74,DATOS!C79,"")</f>
        <v>0</v>
      </c>
    </row>
    <row r="152" spans="15:20" x14ac:dyDescent="0.25">
      <c r="O152" s="83">
        <v>77</v>
      </c>
      <c r="P152" s="95" t="str">
        <f t="shared" si="4"/>
        <v/>
      </c>
      <c r="R152" s="83">
        <f t="shared" si="3"/>
        <v>1</v>
      </c>
      <c r="S152" s="83">
        <f>IF(T152="",0,IFERROR(IF(VLOOKUP(T152,T$73:T151,1,0)&gt;0,0,0),1))</f>
        <v>0</v>
      </c>
      <c r="T152" s="95">
        <f>IF(DATOS!J80=P$74,DATOS!C80,"")</f>
        <v>0</v>
      </c>
    </row>
    <row r="153" spans="15:20" x14ac:dyDescent="0.25">
      <c r="O153" s="83">
        <v>78</v>
      </c>
      <c r="P153" s="95" t="str">
        <f t="shared" si="4"/>
        <v/>
      </c>
      <c r="R153" s="83">
        <f t="shared" si="3"/>
        <v>1</v>
      </c>
      <c r="S153" s="83">
        <f>IF(T153="",0,IFERROR(IF(VLOOKUP(T153,T$73:T152,1,0)&gt;0,0,0),1))</f>
        <v>0</v>
      </c>
      <c r="T153" s="95">
        <f>IF(DATOS!J81=P$74,DATOS!C81,"")</f>
        <v>0</v>
      </c>
    </row>
    <row r="154" spans="15:20" x14ac:dyDescent="0.25">
      <c r="O154" s="83">
        <v>79</v>
      </c>
      <c r="P154" s="95" t="str">
        <f t="shared" si="4"/>
        <v/>
      </c>
      <c r="R154" s="83">
        <f t="shared" si="3"/>
        <v>1</v>
      </c>
      <c r="S154" s="83">
        <f>IF(T154="",0,IFERROR(IF(VLOOKUP(T154,T$73:T153,1,0)&gt;0,0,0),1))</f>
        <v>0</v>
      </c>
      <c r="T154" s="95">
        <f>IF(DATOS!J82=P$74,DATOS!C82,"")</f>
        <v>0</v>
      </c>
    </row>
    <row r="155" spans="15:20" x14ac:dyDescent="0.25">
      <c r="O155" s="83">
        <v>80</v>
      </c>
      <c r="P155" s="95" t="str">
        <f t="shared" si="4"/>
        <v/>
      </c>
      <c r="R155" s="83">
        <f t="shared" si="3"/>
        <v>1</v>
      </c>
      <c r="S155" s="83">
        <f>IF(T155="",0,IFERROR(IF(VLOOKUP(T155,T$73:T154,1,0)&gt;0,0,0),1))</f>
        <v>0</v>
      </c>
      <c r="T155" s="95">
        <f>IF(DATOS!J83=P$74,DATOS!C83,"")</f>
        <v>0</v>
      </c>
    </row>
    <row r="156" spans="15:20" x14ac:dyDescent="0.25">
      <c r="O156" s="83">
        <v>81</v>
      </c>
      <c r="P156" s="95" t="str">
        <f t="shared" si="4"/>
        <v/>
      </c>
      <c r="R156" s="83">
        <f t="shared" si="3"/>
        <v>1</v>
      </c>
      <c r="S156" s="83">
        <f>IF(T156="",0,IFERROR(IF(VLOOKUP(T156,T$73:T155,1,0)&gt;0,0,0),1))</f>
        <v>0</v>
      </c>
      <c r="T156" s="95">
        <f>IF(DATOS!J84=P$74,DATOS!C84,"")</f>
        <v>0</v>
      </c>
    </row>
    <row r="157" spans="15:20" x14ac:dyDescent="0.25">
      <c r="O157" s="83">
        <v>82</v>
      </c>
      <c r="P157" s="95" t="str">
        <f t="shared" si="4"/>
        <v/>
      </c>
      <c r="R157" s="83">
        <f t="shared" si="3"/>
        <v>1</v>
      </c>
      <c r="S157" s="83">
        <f>IF(T157="",0,IFERROR(IF(VLOOKUP(T157,T$73:T156,1,0)&gt;0,0,0),1))</f>
        <v>0</v>
      </c>
      <c r="T157" s="95">
        <f>IF(DATOS!J85=P$74,DATOS!C85,"")</f>
        <v>0</v>
      </c>
    </row>
    <row r="158" spans="15:20" x14ac:dyDescent="0.25">
      <c r="O158" s="83">
        <v>83</v>
      </c>
      <c r="P158" s="95" t="str">
        <f t="shared" si="4"/>
        <v/>
      </c>
      <c r="R158" s="83">
        <f t="shared" si="3"/>
        <v>1</v>
      </c>
      <c r="S158" s="83">
        <f>IF(T158="",0,IFERROR(IF(VLOOKUP(T158,T$73:T157,1,0)&gt;0,0,0),1))</f>
        <v>0</v>
      </c>
      <c r="T158" s="95">
        <f>IF(DATOS!J86=P$74,DATOS!C86,"")</f>
        <v>0</v>
      </c>
    </row>
    <row r="159" spans="15:20" x14ac:dyDescent="0.25">
      <c r="O159" s="83">
        <v>84</v>
      </c>
      <c r="P159" s="95" t="str">
        <f t="shared" si="4"/>
        <v/>
      </c>
      <c r="R159" s="83">
        <f t="shared" si="3"/>
        <v>1</v>
      </c>
      <c r="S159" s="83">
        <f>IF(T159="",0,IFERROR(IF(VLOOKUP(T159,T$73:T158,1,0)&gt;0,0,0),1))</f>
        <v>0</v>
      </c>
      <c r="T159" s="95">
        <f>IF(DATOS!J87=P$74,DATOS!C87,"")</f>
        <v>0</v>
      </c>
    </row>
    <row r="160" spans="15:20" x14ac:dyDescent="0.25">
      <c r="O160" s="83">
        <v>85</v>
      </c>
      <c r="P160" s="95" t="str">
        <f t="shared" si="4"/>
        <v/>
      </c>
      <c r="R160" s="83">
        <f t="shared" si="3"/>
        <v>1</v>
      </c>
      <c r="S160" s="83">
        <f>IF(T160="",0,IFERROR(IF(VLOOKUP(T160,T$73:T159,1,0)&gt;0,0,0),1))</f>
        <v>0</v>
      </c>
      <c r="T160" s="95">
        <f>IF(DATOS!J88=P$74,DATOS!C88,"")</f>
        <v>0</v>
      </c>
    </row>
    <row r="161" spans="18:20" x14ac:dyDescent="0.25">
      <c r="R161" s="83">
        <f t="shared" si="3"/>
        <v>1</v>
      </c>
      <c r="S161" s="83">
        <f>IF(T161="",0,IFERROR(IF(VLOOKUP(T161,T$73:T160,1,0)&gt;0,0,0),1))</f>
        <v>0</v>
      </c>
      <c r="T161" s="95">
        <f>IF(DATOS!J89=P$74,DATOS!C89,"")</f>
        <v>0</v>
      </c>
    </row>
    <row r="162" spans="18:20" x14ac:dyDescent="0.25">
      <c r="R162" s="83">
        <f t="shared" si="3"/>
        <v>1</v>
      </c>
      <c r="S162" s="83">
        <f>IF(T162="",0,IFERROR(IF(VLOOKUP(T162,T$73:T161,1,0)&gt;0,0,0),1))</f>
        <v>0</v>
      </c>
      <c r="T162" s="95">
        <f>IF(DATOS!J90=P$74,DATOS!C90,"")</f>
        <v>0</v>
      </c>
    </row>
    <row r="163" spans="18:20" x14ac:dyDescent="0.25">
      <c r="R163" s="83">
        <f t="shared" si="3"/>
        <v>1</v>
      </c>
      <c r="S163" s="83">
        <f>IF(T163="",0,IFERROR(IF(VLOOKUP(T163,T$73:T162,1,0)&gt;0,0,0),1))</f>
        <v>0</v>
      </c>
      <c r="T163" s="95">
        <f>IF(DATOS!J91=P$74,DATOS!C91,"")</f>
        <v>0</v>
      </c>
    </row>
    <row r="164" spans="18:20" x14ac:dyDescent="0.25">
      <c r="R164" s="83">
        <f t="shared" si="3"/>
        <v>1</v>
      </c>
      <c r="S164" s="83">
        <f>IF(T164="",0,IFERROR(IF(VLOOKUP(T164,T$73:T163,1,0)&gt;0,0,0),1))</f>
        <v>0</v>
      </c>
      <c r="T164" s="95">
        <f>IF(DATOS!J92=P$74,DATOS!C92,"")</f>
        <v>0</v>
      </c>
    </row>
    <row r="165" spans="18:20" x14ac:dyDescent="0.25">
      <c r="R165" s="83">
        <f t="shared" si="3"/>
        <v>1</v>
      </c>
      <c r="S165" s="83">
        <f>IF(T165="",0,IFERROR(IF(VLOOKUP(T165,T$73:T164,1,0)&gt;0,0,0),1))</f>
        <v>0</v>
      </c>
      <c r="T165" s="95">
        <f>IF(DATOS!J93=P$74,DATOS!C93,"")</f>
        <v>0</v>
      </c>
    </row>
    <row r="166" spans="18:20" x14ac:dyDescent="0.25">
      <c r="R166" s="83">
        <f t="shared" si="3"/>
        <v>1</v>
      </c>
      <c r="S166" s="83">
        <f>IF(T166="",0,IFERROR(IF(VLOOKUP(T166,T$73:T165,1,0)&gt;0,0,0),1))</f>
        <v>0</v>
      </c>
      <c r="T166" s="95">
        <f>IF(DATOS!J94=P$74,DATOS!C94,"")</f>
        <v>0</v>
      </c>
    </row>
    <row r="167" spans="18:20" x14ac:dyDescent="0.25">
      <c r="R167" s="83">
        <f t="shared" si="3"/>
        <v>1</v>
      </c>
      <c r="S167" s="83">
        <f>IF(T167="",0,IFERROR(IF(VLOOKUP(T167,T$73:T166,1,0)&gt;0,0,0),1))</f>
        <v>0</v>
      </c>
      <c r="T167" s="95">
        <f>IF(DATOS!J95=P$74,DATOS!C95,"")</f>
        <v>0</v>
      </c>
    </row>
    <row r="168" spans="18:20" x14ac:dyDescent="0.25">
      <c r="R168" s="83">
        <f t="shared" si="3"/>
        <v>1</v>
      </c>
      <c r="S168" s="83">
        <f>IF(T168="",0,IFERROR(IF(VLOOKUP(T168,T$73:T167,1,0)&gt;0,0,0),1))</f>
        <v>0</v>
      </c>
      <c r="T168" s="95">
        <f>IF(DATOS!J96=P$74,DATOS!C96,"")</f>
        <v>0</v>
      </c>
    </row>
    <row r="169" spans="18:20" x14ac:dyDescent="0.25">
      <c r="R169" s="83">
        <f t="shared" si="3"/>
        <v>1</v>
      </c>
      <c r="S169" s="83">
        <f>IF(T169="",0,IFERROR(IF(VLOOKUP(T169,T$73:T168,1,0)&gt;0,0,0),1))</f>
        <v>0</v>
      </c>
      <c r="T169" s="95">
        <f>IF(DATOS!J97=P$74,DATOS!C97,"")</f>
        <v>0</v>
      </c>
    </row>
    <row r="170" spans="18:20" x14ac:dyDescent="0.25">
      <c r="R170" s="83">
        <f t="shared" si="3"/>
        <v>1</v>
      </c>
      <c r="S170" s="83">
        <f>IF(T170="",0,IFERROR(IF(VLOOKUP(T170,T$73:T169,1,0)&gt;0,0,0),1))</f>
        <v>0</v>
      </c>
      <c r="T170" s="95">
        <f>IF(DATOS!J98=P$74,DATOS!C98,"")</f>
        <v>0</v>
      </c>
    </row>
    <row r="171" spans="18:20" x14ac:dyDescent="0.25">
      <c r="R171" s="83">
        <f t="shared" si="3"/>
        <v>1</v>
      </c>
      <c r="S171" s="83">
        <f>IF(T171="",0,IFERROR(IF(VLOOKUP(T171,T$73:T170,1,0)&gt;0,0,0),1))</f>
        <v>0</v>
      </c>
      <c r="T171" s="95">
        <f>IF(DATOS!J99=P$74,DATOS!C99,"")</f>
        <v>0</v>
      </c>
    </row>
    <row r="172" spans="18:20" x14ac:dyDescent="0.25">
      <c r="R172" s="83">
        <f t="shared" si="3"/>
        <v>1</v>
      </c>
      <c r="S172" s="83">
        <f>IF(T172="",0,IFERROR(IF(VLOOKUP(T172,T$73:T171,1,0)&gt;0,0,0),1))</f>
        <v>0</v>
      </c>
      <c r="T172" s="95">
        <f>IF(DATOS!J100=P$74,DATOS!C100,"")</f>
        <v>0</v>
      </c>
    </row>
    <row r="173" spans="18:20" x14ac:dyDescent="0.25">
      <c r="R173" s="83">
        <f t="shared" si="3"/>
        <v>1</v>
      </c>
      <c r="S173" s="83">
        <f>IF(T173="",0,IFERROR(IF(VLOOKUP(T173,T$73:T172,1,0)&gt;0,0,0),1))</f>
        <v>0</v>
      </c>
      <c r="T173" s="95">
        <f>IF(DATOS!J101=P$74,DATOS!C101,"")</f>
        <v>0</v>
      </c>
    </row>
    <row r="174" spans="18:20" x14ac:dyDescent="0.25">
      <c r="R174" s="83">
        <f t="shared" si="3"/>
        <v>1</v>
      </c>
      <c r="S174" s="83">
        <f>IF(T174="",0,IFERROR(IF(VLOOKUP(T174,T$73:T173,1,0)&gt;0,0,0),1))</f>
        <v>0</v>
      </c>
      <c r="T174" s="95">
        <f>IF(DATOS!J102=P$74,DATOS!C102,"")</f>
        <v>0</v>
      </c>
    </row>
    <row r="175" spans="18:20" x14ac:dyDescent="0.25">
      <c r="R175" s="83">
        <f t="shared" si="3"/>
        <v>1</v>
      </c>
      <c r="S175" s="83">
        <f>IF(T175="",0,IFERROR(IF(VLOOKUP(T175,T$73:T174,1,0)&gt;0,0,0),1))</f>
        <v>0</v>
      </c>
      <c r="T175" s="95">
        <f>IF(DATOS!J103=P$74,DATOS!C103,"")</f>
        <v>0</v>
      </c>
    </row>
    <row r="176" spans="18:20" x14ac:dyDescent="0.25">
      <c r="R176" s="83">
        <f t="shared" si="3"/>
        <v>1</v>
      </c>
      <c r="S176" s="83">
        <f>IF(T176="",0,IFERROR(IF(VLOOKUP(T176,T$73:T175,1,0)&gt;0,0,0),1))</f>
        <v>0</v>
      </c>
      <c r="T176" s="95">
        <f>IF(DATOS!J104=P$74,DATOS!C104,"")</f>
        <v>0</v>
      </c>
    </row>
    <row r="177" spans="18:20" x14ac:dyDescent="0.25">
      <c r="R177" s="83">
        <f t="shared" si="3"/>
        <v>1</v>
      </c>
      <c r="S177" s="83">
        <f>IF(T177="",0,IFERROR(IF(VLOOKUP(T177,T$73:T176,1,0)&gt;0,0,0),1))</f>
        <v>0</v>
      </c>
      <c r="T177" s="95">
        <f>IF(DATOS!J105=P$74,DATOS!C105,"")</f>
        <v>0</v>
      </c>
    </row>
    <row r="178" spans="18:20" x14ac:dyDescent="0.25">
      <c r="R178" s="83">
        <f t="shared" si="3"/>
        <v>1</v>
      </c>
      <c r="S178" s="83">
        <f>IF(T178="",0,IFERROR(IF(VLOOKUP(T178,T$73:T177,1,0)&gt;0,0,0),1))</f>
        <v>0</v>
      </c>
      <c r="T178" s="95">
        <f>IF(DATOS!J106=P$74,DATOS!C106,"")</f>
        <v>0</v>
      </c>
    </row>
    <row r="179" spans="18:20" x14ac:dyDescent="0.25">
      <c r="R179" s="83">
        <f t="shared" si="3"/>
        <v>1</v>
      </c>
      <c r="S179" s="83">
        <f>IF(T179="",0,IFERROR(IF(VLOOKUP(T179,T$73:T178,1,0)&gt;0,0,0),1))</f>
        <v>0</v>
      </c>
      <c r="T179" s="95">
        <f>IF(DATOS!J107=P$74,DATOS!C107,"")</f>
        <v>0</v>
      </c>
    </row>
    <row r="180" spans="18:20" x14ac:dyDescent="0.25">
      <c r="R180" s="83">
        <f t="shared" si="3"/>
        <v>1</v>
      </c>
      <c r="S180" s="83">
        <f>IF(T180="",0,IFERROR(IF(VLOOKUP(T180,T$73:T179,1,0)&gt;0,0,0),1))</f>
        <v>0</v>
      </c>
      <c r="T180" s="95">
        <f>IF(DATOS!J108=P$74,DATOS!C108,"")</f>
        <v>0</v>
      </c>
    </row>
    <row r="181" spans="18:20" x14ac:dyDescent="0.25">
      <c r="R181" s="83">
        <f t="shared" si="3"/>
        <v>1</v>
      </c>
      <c r="S181" s="83">
        <f>IF(T181="",0,IFERROR(IF(VLOOKUP(T181,T$73:T180,1,0)&gt;0,0,0),1))</f>
        <v>0</v>
      </c>
      <c r="T181" s="95">
        <f>IF(DATOS!J109=P$74,DATOS!C109,"")</f>
        <v>0</v>
      </c>
    </row>
    <row r="182" spans="18:20" x14ac:dyDescent="0.25">
      <c r="R182" s="83">
        <f t="shared" si="3"/>
        <v>1</v>
      </c>
      <c r="S182" s="83">
        <f>IF(T182="",0,IFERROR(IF(VLOOKUP(T182,T$73:T181,1,0)&gt;0,0,0),1))</f>
        <v>0</v>
      </c>
      <c r="T182" s="95">
        <f>IF(DATOS!J110=P$74,DATOS!C110,"")</f>
        <v>0</v>
      </c>
    </row>
    <row r="183" spans="18:20" x14ac:dyDescent="0.25">
      <c r="R183" s="83">
        <f t="shared" si="3"/>
        <v>1</v>
      </c>
      <c r="S183" s="83">
        <f>IF(T183="",0,IFERROR(IF(VLOOKUP(T183,T$73:T182,1,0)&gt;0,0,0),1))</f>
        <v>0</v>
      </c>
      <c r="T183" s="95">
        <f>IF(DATOS!J111=P$74,DATOS!C111,"")</f>
        <v>0</v>
      </c>
    </row>
    <row r="184" spans="18:20" x14ac:dyDescent="0.25">
      <c r="R184" s="83">
        <f t="shared" si="3"/>
        <v>1</v>
      </c>
      <c r="S184" s="83">
        <f>IF(T184="",0,IFERROR(IF(VLOOKUP(T184,T$73:T183,1,0)&gt;0,0,0),1))</f>
        <v>0</v>
      </c>
      <c r="T184" s="95">
        <f>IF(DATOS!J112=P$74,DATOS!C112,"")</f>
        <v>0</v>
      </c>
    </row>
    <row r="185" spans="18:20" x14ac:dyDescent="0.25">
      <c r="R185" s="83">
        <f t="shared" si="3"/>
        <v>1</v>
      </c>
      <c r="S185" s="83">
        <f>IF(T185="",0,IFERROR(IF(VLOOKUP(T185,T$73:T184,1,0)&gt;0,0,0),1))</f>
        <v>0</v>
      </c>
      <c r="T185" s="95">
        <f>IF(DATOS!J113=P$74,DATOS!C113,"")</f>
        <v>0</v>
      </c>
    </row>
    <row r="186" spans="18:20" x14ac:dyDescent="0.25">
      <c r="R186" s="83">
        <f t="shared" si="3"/>
        <v>1</v>
      </c>
      <c r="S186" s="83">
        <f>IF(T186="",0,IFERROR(IF(VLOOKUP(T186,T$73:T185,1,0)&gt;0,0,0),1))</f>
        <v>0</v>
      </c>
      <c r="T186" s="95">
        <f>IF(DATOS!J114=P$74,DATOS!C114,"")</f>
        <v>0</v>
      </c>
    </row>
    <row r="187" spans="18:20" x14ac:dyDescent="0.25">
      <c r="R187" s="83">
        <f t="shared" si="3"/>
        <v>1</v>
      </c>
      <c r="S187" s="83">
        <f>IF(T187="",0,IFERROR(IF(VLOOKUP(T187,T$73:T186,1,0)&gt;0,0,0),1))</f>
        <v>0</v>
      </c>
      <c r="T187" s="95">
        <f>IF(DATOS!J115=P$74,DATOS!C115,"")</f>
        <v>0</v>
      </c>
    </row>
    <row r="188" spans="18:20" x14ac:dyDescent="0.25">
      <c r="R188" s="83">
        <f t="shared" si="3"/>
        <v>1</v>
      </c>
      <c r="S188" s="83">
        <f>IF(T188="",0,IFERROR(IF(VLOOKUP(T188,T$73:T187,1,0)&gt;0,0,0),1))</f>
        <v>0</v>
      </c>
      <c r="T188" s="95">
        <f>IF(DATOS!J116=P$74,DATOS!C116,"")</f>
        <v>0</v>
      </c>
    </row>
    <row r="189" spans="18:20" x14ac:dyDescent="0.25">
      <c r="R189" s="83">
        <f t="shared" si="3"/>
        <v>1</v>
      </c>
      <c r="S189" s="83">
        <f>IF(T189="",0,IFERROR(IF(VLOOKUP(T189,T$73:T188,1,0)&gt;0,0,0),1))</f>
        <v>0</v>
      </c>
      <c r="T189" s="95">
        <f>IF(DATOS!J117=P$74,DATOS!C117,"")</f>
        <v>0</v>
      </c>
    </row>
    <row r="190" spans="18:20" x14ac:dyDescent="0.25">
      <c r="R190" s="83">
        <f t="shared" si="3"/>
        <v>1</v>
      </c>
      <c r="S190" s="83">
        <f>IF(T190="",0,IFERROR(IF(VLOOKUP(T190,T$73:T189,1,0)&gt;0,0,0),1))</f>
        <v>0</v>
      </c>
      <c r="T190" s="95">
        <f>IF(DATOS!J118=P$74,DATOS!C118,"")</f>
        <v>0</v>
      </c>
    </row>
    <row r="191" spans="18:20" x14ac:dyDescent="0.25">
      <c r="R191" s="83">
        <f t="shared" si="3"/>
        <v>1</v>
      </c>
      <c r="S191" s="83">
        <f>IF(T191="",0,IFERROR(IF(VLOOKUP(T191,T$73:T190,1,0)&gt;0,0,0),1))</f>
        <v>0</v>
      </c>
      <c r="T191" s="95">
        <f>IF(DATOS!J119=P$74,DATOS!C119,"")</f>
        <v>0</v>
      </c>
    </row>
    <row r="192" spans="18:20" x14ac:dyDescent="0.25">
      <c r="R192" s="83">
        <f t="shared" si="3"/>
        <v>1</v>
      </c>
      <c r="S192" s="83">
        <f>IF(T192="",0,IFERROR(IF(VLOOKUP(T192,T$73:T191,1,0)&gt;0,0,0),1))</f>
        <v>0</v>
      </c>
      <c r="T192" s="95">
        <f>IF(DATOS!J120=P$74,DATOS!C120,"")</f>
        <v>0</v>
      </c>
    </row>
    <row r="193" spans="18:20" x14ac:dyDescent="0.25">
      <c r="R193" s="83">
        <f t="shared" si="3"/>
        <v>1</v>
      </c>
      <c r="S193" s="83">
        <f>IF(T193="",0,IFERROR(IF(VLOOKUP(T193,T$73:T192,1,0)&gt;0,0,0),1))</f>
        <v>0</v>
      </c>
      <c r="T193" s="95">
        <f>IF(DATOS!J121=P$74,DATOS!C121,"")</f>
        <v>0</v>
      </c>
    </row>
    <row r="194" spans="18:20" x14ac:dyDescent="0.25">
      <c r="R194" s="83">
        <f t="shared" si="3"/>
        <v>1</v>
      </c>
      <c r="S194" s="83">
        <f>IF(T194="",0,IFERROR(IF(VLOOKUP(T194,T$73:T193,1,0)&gt;0,0,0),1))</f>
        <v>0</v>
      </c>
      <c r="T194" s="95">
        <f>IF(DATOS!J122=P$74,DATOS!C122,"")</f>
        <v>0</v>
      </c>
    </row>
    <row r="195" spans="18:20" x14ac:dyDescent="0.25">
      <c r="R195" s="83">
        <f t="shared" si="3"/>
        <v>1</v>
      </c>
      <c r="S195" s="83">
        <f>IF(T195="",0,IFERROR(IF(VLOOKUP(T195,T$73:T194,1,0)&gt;0,0,0),1))</f>
        <v>0</v>
      </c>
      <c r="T195" s="95">
        <f>IF(DATOS!J123=P$74,DATOS!C123,"")</f>
        <v>0</v>
      </c>
    </row>
    <row r="196" spans="18:20" x14ac:dyDescent="0.25">
      <c r="R196" s="83">
        <f t="shared" si="3"/>
        <v>1</v>
      </c>
      <c r="S196" s="83">
        <f>IF(T196="",0,IFERROR(IF(VLOOKUP(T196,T$73:T195,1,0)&gt;0,0,0),1))</f>
        <v>0</v>
      </c>
      <c r="T196" s="95">
        <f>IF(DATOS!J124=P$74,DATOS!C124,"")</f>
        <v>0</v>
      </c>
    </row>
    <row r="197" spans="18:20" x14ac:dyDescent="0.25">
      <c r="R197" s="83">
        <f t="shared" si="3"/>
        <v>1</v>
      </c>
      <c r="S197" s="83">
        <f>IF(T197="",0,IFERROR(IF(VLOOKUP(T197,T$73:T196,1,0)&gt;0,0,0),1))</f>
        <v>0</v>
      </c>
      <c r="T197" s="95">
        <f>IF(DATOS!J125=P$74,DATOS!C125,"")</f>
        <v>0</v>
      </c>
    </row>
    <row r="198" spans="18:20" x14ac:dyDescent="0.25">
      <c r="R198" s="83">
        <f t="shared" si="3"/>
        <v>1</v>
      </c>
      <c r="S198" s="83">
        <f>IF(T198="",0,IFERROR(IF(VLOOKUP(T198,T$73:T197,1,0)&gt;0,0,0),1))</f>
        <v>0</v>
      </c>
      <c r="T198" s="95">
        <f>IF(DATOS!J126=P$74,DATOS!C126,"")</f>
        <v>0</v>
      </c>
    </row>
    <row r="199" spans="18:20" x14ac:dyDescent="0.25">
      <c r="R199" s="83">
        <f t="shared" si="3"/>
        <v>1</v>
      </c>
      <c r="S199" s="83">
        <f>IF(T199="",0,IFERROR(IF(VLOOKUP(T199,T$73:T198,1,0)&gt;0,0,0),1))</f>
        <v>0</v>
      </c>
      <c r="T199" s="95">
        <f>IF(DATOS!J127=P$74,DATOS!C127,"")</f>
        <v>0</v>
      </c>
    </row>
    <row r="200" spans="18:20" x14ac:dyDescent="0.25">
      <c r="R200" s="83">
        <f t="shared" si="3"/>
        <v>1</v>
      </c>
      <c r="S200" s="83">
        <f>IF(T200="",0,IFERROR(IF(VLOOKUP(T200,T$73:T199,1,0)&gt;0,0,0),1))</f>
        <v>0</v>
      </c>
      <c r="T200" s="95">
        <f>IF(DATOS!J128=P$74,DATOS!C128,"")</f>
        <v>0</v>
      </c>
    </row>
    <row r="201" spans="18:20" x14ac:dyDescent="0.25">
      <c r="R201" s="83">
        <f t="shared" si="3"/>
        <v>1</v>
      </c>
      <c r="S201" s="83">
        <f>IF(T201="",0,IFERROR(IF(VLOOKUP(T201,T$73:T200,1,0)&gt;0,0,0),1))</f>
        <v>0</v>
      </c>
      <c r="T201" s="95">
        <f>IF(DATOS!J129=P$74,DATOS!C129,"")</f>
        <v>0</v>
      </c>
    </row>
    <row r="202" spans="18:20" x14ac:dyDescent="0.25">
      <c r="R202" s="83">
        <f t="shared" ref="R202:R265" si="5">R201+S202</f>
        <v>1</v>
      </c>
      <c r="S202" s="83">
        <f>IF(T202="",0,IFERROR(IF(VLOOKUP(T202,T$73:T201,1,0)&gt;0,0,0),1))</f>
        <v>0</v>
      </c>
      <c r="T202" s="95">
        <f>IF(DATOS!J130=P$74,DATOS!C130,"")</f>
        <v>0</v>
      </c>
    </row>
    <row r="203" spans="18:20" x14ac:dyDescent="0.25">
      <c r="R203" s="83">
        <f t="shared" si="5"/>
        <v>1</v>
      </c>
      <c r="S203" s="83">
        <f>IF(T203="",0,IFERROR(IF(VLOOKUP(T203,T$73:T202,1,0)&gt;0,0,0),1))</f>
        <v>0</v>
      </c>
      <c r="T203" s="95">
        <f>IF(DATOS!J131=P$74,DATOS!C131,"")</f>
        <v>0</v>
      </c>
    </row>
    <row r="204" spans="18:20" x14ac:dyDescent="0.25">
      <c r="R204" s="83">
        <f t="shared" si="5"/>
        <v>1</v>
      </c>
      <c r="S204" s="83">
        <f>IF(T204="",0,IFERROR(IF(VLOOKUP(T204,T$73:T203,1,0)&gt;0,0,0),1))</f>
        <v>0</v>
      </c>
      <c r="T204" s="95">
        <f>IF(DATOS!J132=P$74,DATOS!C132,"")</f>
        <v>0</v>
      </c>
    </row>
    <row r="205" spans="18:20" x14ac:dyDescent="0.25">
      <c r="R205" s="83">
        <f t="shared" si="5"/>
        <v>1</v>
      </c>
      <c r="S205" s="83">
        <f>IF(T205="",0,IFERROR(IF(VLOOKUP(T205,T$73:T204,1,0)&gt;0,0,0),1))</f>
        <v>0</v>
      </c>
      <c r="T205" s="95">
        <f>IF(DATOS!J133=P$74,DATOS!C133,"")</f>
        <v>0</v>
      </c>
    </row>
    <row r="206" spans="18:20" x14ac:dyDescent="0.25">
      <c r="R206" s="83">
        <f t="shared" si="5"/>
        <v>1</v>
      </c>
      <c r="S206" s="83">
        <f>IF(T206="",0,IFERROR(IF(VLOOKUP(T206,T$73:T205,1,0)&gt;0,0,0),1))</f>
        <v>0</v>
      </c>
      <c r="T206" s="95">
        <f>IF(DATOS!J134=P$74,DATOS!C134,"")</f>
        <v>0</v>
      </c>
    </row>
    <row r="207" spans="18:20" x14ac:dyDescent="0.25">
      <c r="R207" s="83">
        <f t="shared" si="5"/>
        <v>1</v>
      </c>
      <c r="S207" s="83">
        <f>IF(T207="",0,IFERROR(IF(VLOOKUP(T207,T$73:T206,1,0)&gt;0,0,0),1))</f>
        <v>0</v>
      </c>
      <c r="T207" s="95">
        <f>IF(DATOS!J135=P$74,DATOS!C135,"")</f>
        <v>0</v>
      </c>
    </row>
    <row r="208" spans="18:20" x14ac:dyDescent="0.25">
      <c r="R208" s="83">
        <f t="shared" si="5"/>
        <v>1</v>
      </c>
      <c r="S208" s="83">
        <f>IF(T208="",0,IFERROR(IF(VLOOKUP(T208,T$73:T207,1,0)&gt;0,0,0),1))</f>
        <v>0</v>
      </c>
      <c r="T208" s="95">
        <f>IF(DATOS!J136=P$74,DATOS!C136,"")</f>
        <v>0</v>
      </c>
    </row>
    <row r="209" spans="18:20" x14ac:dyDescent="0.25">
      <c r="R209" s="83">
        <f t="shared" si="5"/>
        <v>1</v>
      </c>
      <c r="S209" s="83">
        <f>IF(T209="",0,IFERROR(IF(VLOOKUP(T209,T$73:T208,1,0)&gt;0,0,0),1))</f>
        <v>0</v>
      </c>
      <c r="T209" s="95">
        <f>IF(DATOS!J137=P$74,DATOS!C137,"")</f>
        <v>0</v>
      </c>
    </row>
    <row r="210" spans="18:20" x14ac:dyDescent="0.25">
      <c r="R210" s="83">
        <f t="shared" si="5"/>
        <v>1</v>
      </c>
      <c r="S210" s="83">
        <f>IF(T210="",0,IFERROR(IF(VLOOKUP(T210,T$73:T209,1,0)&gt;0,0,0),1))</f>
        <v>0</v>
      </c>
      <c r="T210" s="95">
        <f>IF(DATOS!J138=P$74,DATOS!C138,"")</f>
        <v>0</v>
      </c>
    </row>
    <row r="211" spans="18:20" x14ac:dyDescent="0.25">
      <c r="R211" s="83">
        <f t="shared" si="5"/>
        <v>1</v>
      </c>
      <c r="S211" s="83">
        <f>IF(T211="",0,IFERROR(IF(VLOOKUP(T211,T$73:T210,1,0)&gt;0,0,0),1))</f>
        <v>0</v>
      </c>
      <c r="T211" s="95">
        <f>IF(DATOS!J139=P$74,DATOS!C139,"")</f>
        <v>0</v>
      </c>
    </row>
    <row r="212" spans="18:20" x14ac:dyDescent="0.25">
      <c r="R212" s="83">
        <f t="shared" si="5"/>
        <v>1</v>
      </c>
      <c r="S212" s="83">
        <f>IF(T212="",0,IFERROR(IF(VLOOKUP(T212,T$73:T211,1,0)&gt;0,0,0),1))</f>
        <v>0</v>
      </c>
      <c r="T212" s="95">
        <f>IF(DATOS!J140=P$74,DATOS!C140,"")</f>
        <v>0</v>
      </c>
    </row>
    <row r="213" spans="18:20" x14ac:dyDescent="0.25">
      <c r="R213" s="83">
        <f t="shared" si="5"/>
        <v>1</v>
      </c>
      <c r="S213" s="83">
        <f>IF(T213="",0,IFERROR(IF(VLOOKUP(T213,T$73:T212,1,0)&gt;0,0,0),1))</f>
        <v>0</v>
      </c>
      <c r="T213" s="95">
        <f>IF(DATOS!J141=P$74,DATOS!C141,"")</f>
        <v>0</v>
      </c>
    </row>
    <row r="214" spans="18:20" x14ac:dyDescent="0.25">
      <c r="R214" s="83">
        <f t="shared" si="5"/>
        <v>1</v>
      </c>
      <c r="S214" s="83">
        <f>IF(T214="",0,IFERROR(IF(VLOOKUP(T214,T$73:T213,1,0)&gt;0,0,0),1))</f>
        <v>0</v>
      </c>
      <c r="T214" s="95">
        <f>IF(DATOS!J142=P$74,DATOS!C142,"")</f>
        <v>0</v>
      </c>
    </row>
    <row r="215" spans="18:20" x14ac:dyDescent="0.25">
      <c r="R215" s="83">
        <f t="shared" si="5"/>
        <v>1</v>
      </c>
      <c r="S215" s="83">
        <f>IF(T215="",0,IFERROR(IF(VLOOKUP(T215,T$73:T214,1,0)&gt;0,0,0),1))</f>
        <v>0</v>
      </c>
      <c r="T215" s="95">
        <f>IF(DATOS!J143=P$74,DATOS!C143,"")</f>
        <v>0</v>
      </c>
    </row>
    <row r="216" spans="18:20" x14ac:dyDescent="0.25">
      <c r="R216" s="83">
        <f t="shared" si="5"/>
        <v>1</v>
      </c>
      <c r="S216" s="83">
        <f>IF(T216="",0,IFERROR(IF(VLOOKUP(T216,T$73:T215,1,0)&gt;0,0,0),1))</f>
        <v>0</v>
      </c>
      <c r="T216" s="95">
        <f>IF(DATOS!J144=P$74,DATOS!C144,"")</f>
        <v>0</v>
      </c>
    </row>
    <row r="217" spans="18:20" x14ac:dyDescent="0.25">
      <c r="R217" s="83">
        <f t="shared" si="5"/>
        <v>1</v>
      </c>
      <c r="S217" s="83">
        <f>IF(T217="",0,IFERROR(IF(VLOOKUP(T217,T$73:T216,1,0)&gt;0,0,0),1))</f>
        <v>0</v>
      </c>
      <c r="T217" s="95">
        <f>IF(DATOS!J145=P$74,DATOS!C145,"")</f>
        <v>0</v>
      </c>
    </row>
    <row r="218" spans="18:20" x14ac:dyDescent="0.25">
      <c r="R218" s="83">
        <f t="shared" si="5"/>
        <v>1</v>
      </c>
      <c r="S218" s="83">
        <f>IF(T218="",0,IFERROR(IF(VLOOKUP(T218,T$73:T217,1,0)&gt;0,0,0),1))</f>
        <v>0</v>
      </c>
      <c r="T218" s="95">
        <f>IF(DATOS!J146=P$74,DATOS!C146,"")</f>
        <v>0</v>
      </c>
    </row>
    <row r="219" spans="18:20" x14ac:dyDescent="0.25">
      <c r="R219" s="83">
        <f t="shared" si="5"/>
        <v>1</v>
      </c>
      <c r="S219" s="83">
        <f>IF(T219="",0,IFERROR(IF(VLOOKUP(T219,T$73:T218,1,0)&gt;0,0,0),1))</f>
        <v>0</v>
      </c>
      <c r="T219" s="95">
        <f>IF(DATOS!J147=P$74,DATOS!C147,"")</f>
        <v>0</v>
      </c>
    </row>
    <row r="220" spans="18:20" x14ac:dyDescent="0.25">
      <c r="R220" s="83">
        <f t="shared" si="5"/>
        <v>1</v>
      </c>
      <c r="S220" s="83">
        <f>IF(T220="",0,IFERROR(IF(VLOOKUP(T220,T$73:T219,1,0)&gt;0,0,0),1))</f>
        <v>0</v>
      </c>
      <c r="T220" s="95">
        <f>IF(DATOS!J148=P$74,DATOS!C148,"")</f>
        <v>0</v>
      </c>
    </row>
    <row r="221" spans="18:20" x14ac:dyDescent="0.25">
      <c r="R221" s="83">
        <f t="shared" si="5"/>
        <v>1</v>
      </c>
      <c r="S221" s="83">
        <f>IF(T221="",0,IFERROR(IF(VLOOKUP(T221,T$73:T220,1,0)&gt;0,0,0),1))</f>
        <v>0</v>
      </c>
      <c r="T221" s="95">
        <f>IF(DATOS!J149=P$74,DATOS!C149,"")</f>
        <v>0</v>
      </c>
    </row>
    <row r="222" spans="18:20" x14ac:dyDescent="0.25">
      <c r="R222" s="83">
        <f t="shared" si="5"/>
        <v>1</v>
      </c>
      <c r="S222" s="83">
        <f>IF(T222="",0,IFERROR(IF(VLOOKUP(T222,T$73:T221,1,0)&gt;0,0,0),1))</f>
        <v>0</v>
      </c>
      <c r="T222" s="95">
        <f>IF(DATOS!J150=P$74,DATOS!C150,"")</f>
        <v>0</v>
      </c>
    </row>
    <row r="223" spans="18:20" x14ac:dyDescent="0.25">
      <c r="R223" s="83">
        <f t="shared" si="5"/>
        <v>1</v>
      </c>
      <c r="S223" s="83">
        <f>IF(T223="",0,IFERROR(IF(VLOOKUP(T223,T$73:T222,1,0)&gt;0,0,0),1))</f>
        <v>0</v>
      </c>
      <c r="T223" s="95">
        <f>IF(DATOS!J151=P$74,DATOS!C151,"")</f>
        <v>0</v>
      </c>
    </row>
    <row r="224" spans="18:20" x14ac:dyDescent="0.25">
      <c r="R224" s="83">
        <f t="shared" si="5"/>
        <v>1</v>
      </c>
      <c r="S224" s="83">
        <f>IF(T224="",0,IFERROR(IF(VLOOKUP(T224,T$73:T223,1,0)&gt;0,0,0),1))</f>
        <v>0</v>
      </c>
      <c r="T224" s="95">
        <f>IF(DATOS!J152=P$74,DATOS!C152,"")</f>
        <v>0</v>
      </c>
    </row>
    <row r="225" spans="18:20" x14ac:dyDescent="0.25">
      <c r="R225" s="83">
        <f t="shared" si="5"/>
        <v>1</v>
      </c>
      <c r="S225" s="83">
        <f>IF(T225="",0,IFERROR(IF(VLOOKUP(T225,T$73:T224,1,0)&gt;0,0,0),1))</f>
        <v>0</v>
      </c>
      <c r="T225" s="95">
        <f>IF(DATOS!J153=P$74,DATOS!C153,"")</f>
        <v>0</v>
      </c>
    </row>
    <row r="226" spans="18:20" x14ac:dyDescent="0.25">
      <c r="R226" s="83">
        <f t="shared" si="5"/>
        <v>1</v>
      </c>
      <c r="S226" s="83">
        <f>IF(T226="",0,IFERROR(IF(VLOOKUP(T226,T$73:T225,1,0)&gt;0,0,0),1))</f>
        <v>0</v>
      </c>
      <c r="T226" s="95">
        <f>IF(DATOS!J154=P$74,DATOS!C154,"")</f>
        <v>0</v>
      </c>
    </row>
    <row r="227" spans="18:20" x14ac:dyDescent="0.25">
      <c r="R227" s="83">
        <f t="shared" si="5"/>
        <v>1</v>
      </c>
      <c r="S227" s="83">
        <f>IF(T227="",0,IFERROR(IF(VLOOKUP(T227,T$73:T226,1,0)&gt;0,0,0),1))</f>
        <v>0</v>
      </c>
      <c r="T227" s="95">
        <f>IF(DATOS!J155=P$74,DATOS!C155,"")</f>
        <v>0</v>
      </c>
    </row>
    <row r="228" spans="18:20" x14ac:dyDescent="0.25">
      <c r="R228" s="83">
        <f t="shared" si="5"/>
        <v>1</v>
      </c>
      <c r="S228" s="83">
        <f>IF(T228="",0,IFERROR(IF(VLOOKUP(T228,T$73:T227,1,0)&gt;0,0,0),1))</f>
        <v>0</v>
      </c>
      <c r="T228" s="95">
        <f>IF(DATOS!J156=P$74,DATOS!C156,"")</f>
        <v>0</v>
      </c>
    </row>
    <row r="229" spans="18:20" x14ac:dyDescent="0.25">
      <c r="R229" s="83">
        <f t="shared" si="5"/>
        <v>1</v>
      </c>
      <c r="S229" s="83">
        <f>IF(T229="",0,IFERROR(IF(VLOOKUP(T229,T$73:T228,1,0)&gt;0,0,0),1))</f>
        <v>0</v>
      </c>
      <c r="T229" s="95">
        <f>IF(DATOS!J157=P$74,DATOS!C157,"")</f>
        <v>0</v>
      </c>
    </row>
    <row r="230" spans="18:20" x14ac:dyDescent="0.25">
      <c r="R230" s="83">
        <f t="shared" si="5"/>
        <v>1</v>
      </c>
      <c r="S230" s="83">
        <f>IF(T230="",0,IFERROR(IF(VLOOKUP(T230,T$73:T229,1,0)&gt;0,0,0),1))</f>
        <v>0</v>
      </c>
      <c r="T230" s="95">
        <f>IF(DATOS!J158=P$74,DATOS!C158,"")</f>
        <v>0</v>
      </c>
    </row>
    <row r="231" spans="18:20" x14ac:dyDescent="0.25">
      <c r="R231" s="83">
        <f t="shared" si="5"/>
        <v>1</v>
      </c>
      <c r="S231" s="83">
        <f>IF(T231="",0,IFERROR(IF(VLOOKUP(T231,T$73:T230,1,0)&gt;0,0,0),1))</f>
        <v>0</v>
      </c>
      <c r="T231" s="95">
        <f>IF(DATOS!J159=P$74,DATOS!C159,"")</f>
        <v>0</v>
      </c>
    </row>
    <row r="232" spans="18:20" x14ac:dyDescent="0.25">
      <c r="R232" s="83">
        <f t="shared" si="5"/>
        <v>1</v>
      </c>
      <c r="S232" s="83">
        <f>IF(T232="",0,IFERROR(IF(VLOOKUP(T232,T$73:T231,1,0)&gt;0,0,0),1))</f>
        <v>0</v>
      </c>
      <c r="T232" s="95">
        <f>IF(DATOS!J160=P$74,DATOS!C160,"")</f>
        <v>0</v>
      </c>
    </row>
    <row r="233" spans="18:20" x14ac:dyDescent="0.25">
      <c r="R233" s="83">
        <f t="shared" si="5"/>
        <v>1</v>
      </c>
      <c r="S233" s="83">
        <f>IF(T233="",0,IFERROR(IF(VLOOKUP(T233,T$73:T232,1,0)&gt;0,0,0),1))</f>
        <v>0</v>
      </c>
      <c r="T233" s="95">
        <f>IF(DATOS!J161=P$74,DATOS!C161,"")</f>
        <v>0</v>
      </c>
    </row>
    <row r="234" spans="18:20" x14ac:dyDescent="0.25">
      <c r="R234" s="83">
        <f t="shared" si="5"/>
        <v>1</v>
      </c>
      <c r="S234" s="83">
        <f>IF(T234="",0,IFERROR(IF(VLOOKUP(T234,T$73:T233,1,0)&gt;0,0,0),1))</f>
        <v>0</v>
      </c>
      <c r="T234" s="95">
        <f>IF(DATOS!J162=P$74,DATOS!C162,"")</f>
        <v>0</v>
      </c>
    </row>
    <row r="235" spans="18:20" x14ac:dyDescent="0.25">
      <c r="R235" s="83">
        <f t="shared" si="5"/>
        <v>1</v>
      </c>
      <c r="S235" s="83">
        <f>IF(T235="",0,IFERROR(IF(VLOOKUP(T235,T$73:T234,1,0)&gt;0,0,0),1))</f>
        <v>0</v>
      </c>
      <c r="T235" s="95">
        <f>IF(DATOS!J163=P$74,DATOS!C163,"")</f>
        <v>0</v>
      </c>
    </row>
    <row r="236" spans="18:20" x14ac:dyDescent="0.25">
      <c r="R236" s="83">
        <f t="shared" si="5"/>
        <v>1</v>
      </c>
      <c r="S236" s="83">
        <f>IF(T236="",0,IFERROR(IF(VLOOKUP(T236,T$73:T235,1,0)&gt;0,0,0),1))</f>
        <v>0</v>
      </c>
      <c r="T236" s="95">
        <f>IF(DATOS!J164=P$74,DATOS!C164,"")</f>
        <v>0</v>
      </c>
    </row>
    <row r="237" spans="18:20" x14ac:dyDescent="0.25">
      <c r="R237" s="83">
        <f t="shared" si="5"/>
        <v>1</v>
      </c>
      <c r="S237" s="83">
        <f>IF(T237="",0,IFERROR(IF(VLOOKUP(T237,T$73:T236,1,0)&gt;0,0,0),1))</f>
        <v>0</v>
      </c>
      <c r="T237" s="95">
        <f>IF(DATOS!J165=P$74,DATOS!C165,"")</f>
        <v>0</v>
      </c>
    </row>
    <row r="238" spans="18:20" x14ac:dyDescent="0.25">
      <c r="R238" s="83">
        <f t="shared" si="5"/>
        <v>1</v>
      </c>
      <c r="S238" s="83">
        <f>IF(T238="",0,IFERROR(IF(VLOOKUP(T238,T$73:T237,1,0)&gt;0,0,0),1))</f>
        <v>0</v>
      </c>
      <c r="T238" s="95">
        <f>IF(DATOS!J166=P$74,DATOS!C166,"")</f>
        <v>0</v>
      </c>
    </row>
    <row r="239" spans="18:20" x14ac:dyDescent="0.25">
      <c r="R239" s="83">
        <f t="shared" si="5"/>
        <v>1</v>
      </c>
      <c r="S239" s="83">
        <f>IF(T239="",0,IFERROR(IF(VLOOKUP(T239,T$73:T238,1,0)&gt;0,0,0),1))</f>
        <v>0</v>
      </c>
      <c r="T239" s="95">
        <f>IF(DATOS!J167=P$74,DATOS!C167,"")</f>
        <v>0</v>
      </c>
    </row>
    <row r="240" spans="18:20" x14ac:dyDescent="0.25">
      <c r="R240" s="83">
        <f t="shared" si="5"/>
        <v>1</v>
      </c>
      <c r="S240" s="83">
        <f>IF(T240="",0,IFERROR(IF(VLOOKUP(T240,T$73:T239,1,0)&gt;0,0,0),1))</f>
        <v>0</v>
      </c>
      <c r="T240" s="95">
        <f>IF(DATOS!J168=P$74,DATOS!C168,"")</f>
        <v>0</v>
      </c>
    </row>
    <row r="241" spans="18:20" x14ac:dyDescent="0.25">
      <c r="R241" s="83">
        <f t="shared" si="5"/>
        <v>1</v>
      </c>
      <c r="S241" s="83">
        <f>IF(T241="",0,IFERROR(IF(VLOOKUP(T241,T$73:T240,1,0)&gt;0,0,0),1))</f>
        <v>0</v>
      </c>
      <c r="T241" s="95">
        <f>IF(DATOS!J169=P$74,DATOS!C169,"")</f>
        <v>0</v>
      </c>
    </row>
    <row r="242" spans="18:20" x14ac:dyDescent="0.25">
      <c r="R242" s="83">
        <f t="shared" si="5"/>
        <v>1</v>
      </c>
      <c r="S242" s="83">
        <f>IF(T242="",0,IFERROR(IF(VLOOKUP(T242,T$73:T241,1,0)&gt;0,0,0),1))</f>
        <v>0</v>
      </c>
      <c r="T242" s="95">
        <f>IF(DATOS!J170=P$74,DATOS!C170,"")</f>
        <v>0</v>
      </c>
    </row>
    <row r="243" spans="18:20" x14ac:dyDescent="0.25">
      <c r="R243" s="83">
        <f t="shared" si="5"/>
        <v>1</v>
      </c>
      <c r="S243" s="83">
        <f>IF(T243="",0,IFERROR(IF(VLOOKUP(T243,T$73:T242,1,0)&gt;0,0,0),1))</f>
        <v>0</v>
      </c>
      <c r="T243" s="95">
        <f>IF(DATOS!J171=P$74,DATOS!C171,"")</f>
        <v>0</v>
      </c>
    </row>
    <row r="244" spans="18:20" x14ac:dyDescent="0.25">
      <c r="R244" s="83">
        <f t="shared" si="5"/>
        <v>1</v>
      </c>
      <c r="S244" s="83">
        <f>IF(T244="",0,IFERROR(IF(VLOOKUP(T244,T$73:T243,1,0)&gt;0,0,0),1))</f>
        <v>0</v>
      </c>
      <c r="T244" s="95">
        <f>IF(DATOS!J172=P$74,DATOS!C172,"")</f>
        <v>0</v>
      </c>
    </row>
    <row r="245" spans="18:20" x14ac:dyDescent="0.25">
      <c r="R245" s="83">
        <f t="shared" si="5"/>
        <v>1</v>
      </c>
      <c r="S245" s="83">
        <f>IF(T245="",0,IFERROR(IF(VLOOKUP(T245,T$73:T244,1,0)&gt;0,0,0),1))</f>
        <v>0</v>
      </c>
      <c r="T245" s="95">
        <f>IF(DATOS!J173=P$74,DATOS!C173,"")</f>
        <v>0</v>
      </c>
    </row>
    <row r="246" spans="18:20" x14ac:dyDescent="0.25">
      <c r="R246" s="83">
        <f t="shared" si="5"/>
        <v>1</v>
      </c>
      <c r="S246" s="83">
        <f>IF(T246="",0,IFERROR(IF(VLOOKUP(T246,T$73:T245,1,0)&gt;0,0,0),1))</f>
        <v>0</v>
      </c>
      <c r="T246" s="95">
        <f>IF(DATOS!J174=P$74,DATOS!C174,"")</f>
        <v>0</v>
      </c>
    </row>
    <row r="247" spans="18:20" x14ac:dyDescent="0.25">
      <c r="R247" s="83">
        <f t="shared" si="5"/>
        <v>1</v>
      </c>
      <c r="S247" s="83">
        <f>IF(T247="",0,IFERROR(IF(VLOOKUP(T247,T$73:T246,1,0)&gt;0,0,0),1))</f>
        <v>0</v>
      </c>
      <c r="T247" s="95">
        <f>IF(DATOS!J175=P$74,DATOS!C175,"")</f>
        <v>0</v>
      </c>
    </row>
    <row r="248" spans="18:20" x14ac:dyDescent="0.25">
      <c r="R248" s="83">
        <f t="shared" si="5"/>
        <v>1</v>
      </c>
      <c r="S248" s="83">
        <f>IF(T248="",0,IFERROR(IF(VLOOKUP(T248,T$73:T247,1,0)&gt;0,0,0),1))</f>
        <v>0</v>
      </c>
      <c r="T248" s="95">
        <f>IF(DATOS!J176=P$74,DATOS!C176,"")</f>
        <v>0</v>
      </c>
    </row>
    <row r="249" spans="18:20" x14ac:dyDescent="0.25">
      <c r="R249" s="83">
        <f t="shared" si="5"/>
        <v>1</v>
      </c>
      <c r="S249" s="83">
        <f>IF(T249="",0,IFERROR(IF(VLOOKUP(T249,T$73:T248,1,0)&gt;0,0,0),1))</f>
        <v>0</v>
      </c>
      <c r="T249" s="95">
        <f>IF(DATOS!J177=P$74,DATOS!C177,"")</f>
        <v>0</v>
      </c>
    </row>
    <row r="250" spans="18:20" x14ac:dyDescent="0.25">
      <c r="R250" s="83">
        <f t="shared" si="5"/>
        <v>1</v>
      </c>
      <c r="S250" s="83">
        <f>IF(T250="",0,IFERROR(IF(VLOOKUP(T250,T$73:T249,1,0)&gt;0,0,0),1))</f>
        <v>0</v>
      </c>
      <c r="T250" s="95">
        <f>IF(DATOS!J178=P$74,DATOS!C178,"")</f>
        <v>0</v>
      </c>
    </row>
    <row r="251" spans="18:20" x14ac:dyDescent="0.25">
      <c r="R251" s="83">
        <f t="shared" si="5"/>
        <v>1</v>
      </c>
      <c r="S251" s="83">
        <f>IF(T251="",0,IFERROR(IF(VLOOKUP(T251,T$73:T250,1,0)&gt;0,0,0),1))</f>
        <v>0</v>
      </c>
      <c r="T251" s="95">
        <f>IF(DATOS!J179=P$74,DATOS!C179,"")</f>
        <v>0</v>
      </c>
    </row>
    <row r="252" spans="18:20" x14ac:dyDescent="0.25">
      <c r="R252" s="83">
        <f t="shared" si="5"/>
        <v>1</v>
      </c>
      <c r="S252" s="83">
        <f>IF(T252="",0,IFERROR(IF(VLOOKUP(T252,T$73:T251,1,0)&gt;0,0,0),1))</f>
        <v>0</v>
      </c>
      <c r="T252" s="95">
        <f>IF(DATOS!J180=P$74,DATOS!C180,"")</f>
        <v>0</v>
      </c>
    </row>
    <row r="253" spans="18:20" x14ac:dyDescent="0.25">
      <c r="R253" s="83">
        <f t="shared" si="5"/>
        <v>1</v>
      </c>
      <c r="S253" s="83">
        <f>IF(T253="",0,IFERROR(IF(VLOOKUP(T253,T$73:T252,1,0)&gt;0,0,0),1))</f>
        <v>0</v>
      </c>
      <c r="T253" s="95">
        <f>IF(DATOS!J181=P$74,DATOS!C181,"")</f>
        <v>0</v>
      </c>
    </row>
    <row r="254" spans="18:20" x14ac:dyDescent="0.25">
      <c r="R254" s="83">
        <f t="shared" si="5"/>
        <v>1</v>
      </c>
      <c r="S254" s="83">
        <f>IF(T254="",0,IFERROR(IF(VLOOKUP(T254,T$73:T253,1,0)&gt;0,0,0),1))</f>
        <v>0</v>
      </c>
      <c r="T254" s="95">
        <f>IF(DATOS!J182=P$74,DATOS!C182,"")</f>
        <v>0</v>
      </c>
    </row>
    <row r="255" spans="18:20" x14ac:dyDescent="0.25">
      <c r="R255" s="83">
        <f t="shared" si="5"/>
        <v>1</v>
      </c>
      <c r="S255" s="83">
        <f>IF(T255="",0,IFERROR(IF(VLOOKUP(T255,T$73:T254,1,0)&gt;0,0,0),1))</f>
        <v>0</v>
      </c>
      <c r="T255" s="95">
        <f>IF(DATOS!J183=P$74,DATOS!C183,"")</f>
        <v>0</v>
      </c>
    </row>
    <row r="256" spans="18:20" x14ac:dyDescent="0.25">
      <c r="R256" s="83">
        <f t="shared" si="5"/>
        <v>1</v>
      </c>
      <c r="S256" s="83">
        <f>IF(T256="",0,IFERROR(IF(VLOOKUP(T256,T$73:T255,1,0)&gt;0,0,0),1))</f>
        <v>0</v>
      </c>
      <c r="T256" s="95">
        <f>IF(DATOS!J184=P$74,DATOS!C184,"")</f>
        <v>0</v>
      </c>
    </row>
    <row r="257" spans="18:20" x14ac:dyDescent="0.25">
      <c r="R257" s="83">
        <f t="shared" si="5"/>
        <v>1</v>
      </c>
      <c r="S257" s="83">
        <f>IF(T257="",0,IFERROR(IF(VLOOKUP(T257,T$73:T256,1,0)&gt;0,0,0),1))</f>
        <v>0</v>
      </c>
      <c r="T257" s="95">
        <f>IF(DATOS!J185=P$74,DATOS!C185,"")</f>
        <v>0</v>
      </c>
    </row>
    <row r="258" spans="18:20" x14ac:dyDescent="0.25">
      <c r="R258" s="83">
        <f t="shared" si="5"/>
        <v>1</v>
      </c>
      <c r="S258" s="83">
        <f>IF(T258="",0,IFERROR(IF(VLOOKUP(T258,T$73:T257,1,0)&gt;0,0,0),1))</f>
        <v>0</v>
      </c>
      <c r="T258" s="95">
        <f>IF(DATOS!J186=P$74,DATOS!C186,"")</f>
        <v>0</v>
      </c>
    </row>
    <row r="259" spans="18:20" x14ac:dyDescent="0.25">
      <c r="R259" s="83">
        <f t="shared" si="5"/>
        <v>1</v>
      </c>
      <c r="S259" s="83">
        <f>IF(T259="",0,IFERROR(IF(VLOOKUP(T259,T$73:T258,1,0)&gt;0,0,0),1))</f>
        <v>0</v>
      </c>
      <c r="T259" s="95">
        <f>IF(DATOS!J187=P$74,DATOS!C187,"")</f>
        <v>0</v>
      </c>
    </row>
    <row r="260" spans="18:20" x14ac:dyDescent="0.25">
      <c r="R260" s="83">
        <f t="shared" si="5"/>
        <v>1</v>
      </c>
      <c r="S260" s="83">
        <f>IF(T260="",0,IFERROR(IF(VLOOKUP(T260,T$73:T259,1,0)&gt;0,0,0),1))</f>
        <v>0</v>
      </c>
      <c r="T260" s="95">
        <f>IF(DATOS!J188=P$74,DATOS!C188,"")</f>
        <v>0</v>
      </c>
    </row>
    <row r="261" spans="18:20" x14ac:dyDescent="0.25">
      <c r="R261" s="83">
        <f t="shared" si="5"/>
        <v>1</v>
      </c>
      <c r="S261" s="83">
        <f>IF(T261="",0,IFERROR(IF(VLOOKUP(T261,T$73:T260,1,0)&gt;0,0,0),1))</f>
        <v>0</v>
      </c>
      <c r="T261" s="95">
        <f>IF(DATOS!J189=P$74,DATOS!C189,"")</f>
        <v>0</v>
      </c>
    </row>
    <row r="262" spans="18:20" x14ac:dyDescent="0.25">
      <c r="R262" s="83">
        <f t="shared" si="5"/>
        <v>1</v>
      </c>
      <c r="S262" s="83">
        <f>IF(T262="",0,IFERROR(IF(VLOOKUP(T262,T$73:T261,1,0)&gt;0,0,0),1))</f>
        <v>0</v>
      </c>
      <c r="T262" s="95">
        <f>IF(DATOS!J190=P$74,DATOS!C190,"")</f>
        <v>0</v>
      </c>
    </row>
    <row r="263" spans="18:20" x14ac:dyDescent="0.25">
      <c r="R263" s="83">
        <f t="shared" si="5"/>
        <v>1</v>
      </c>
      <c r="S263" s="83">
        <f>IF(T263="",0,IFERROR(IF(VLOOKUP(T263,T$73:T262,1,0)&gt;0,0,0),1))</f>
        <v>0</v>
      </c>
      <c r="T263" s="95">
        <f>IF(DATOS!J191=P$74,DATOS!C191,"")</f>
        <v>0</v>
      </c>
    </row>
    <row r="264" spans="18:20" x14ac:dyDescent="0.25">
      <c r="R264" s="83">
        <f t="shared" si="5"/>
        <v>1</v>
      </c>
      <c r="S264" s="83">
        <f>IF(T264="",0,IFERROR(IF(VLOOKUP(T264,T$73:T263,1,0)&gt;0,0,0),1))</f>
        <v>0</v>
      </c>
      <c r="T264" s="95">
        <f>IF(DATOS!J192=P$74,DATOS!C192,"")</f>
        <v>0</v>
      </c>
    </row>
    <row r="265" spans="18:20" x14ac:dyDescent="0.25">
      <c r="R265" s="83">
        <f t="shared" si="5"/>
        <v>1</v>
      </c>
      <c r="S265" s="83">
        <f>IF(T265="",0,IFERROR(IF(VLOOKUP(T265,T$73:T264,1,0)&gt;0,0,0),1))</f>
        <v>0</v>
      </c>
      <c r="T265" s="95">
        <f>IF(DATOS!J193=P$74,DATOS!C193,"")</f>
        <v>0</v>
      </c>
    </row>
    <row r="266" spans="18:20" x14ac:dyDescent="0.25">
      <c r="R266" s="83">
        <f t="shared" ref="R266:R329" si="6">R265+S266</f>
        <v>1</v>
      </c>
      <c r="S266" s="83">
        <f>IF(T266="",0,IFERROR(IF(VLOOKUP(T266,T$73:T265,1,0)&gt;0,0,0),1))</f>
        <v>0</v>
      </c>
      <c r="T266" s="95">
        <f>IF(DATOS!J194=P$74,DATOS!C194,"")</f>
        <v>0</v>
      </c>
    </row>
    <row r="267" spans="18:20" x14ac:dyDescent="0.25">
      <c r="R267" s="83">
        <f t="shared" si="6"/>
        <v>1</v>
      </c>
      <c r="S267" s="83">
        <f>IF(T267="",0,IFERROR(IF(VLOOKUP(T267,T$73:T266,1,0)&gt;0,0,0),1))</f>
        <v>0</v>
      </c>
      <c r="T267" s="95">
        <f>IF(DATOS!J195=P$74,DATOS!C195,"")</f>
        <v>0</v>
      </c>
    </row>
    <row r="268" spans="18:20" x14ac:dyDescent="0.25">
      <c r="R268" s="83">
        <f t="shared" si="6"/>
        <v>1</v>
      </c>
      <c r="S268" s="83">
        <f>IF(T268="",0,IFERROR(IF(VLOOKUP(T268,T$73:T267,1,0)&gt;0,0,0),1))</f>
        <v>0</v>
      </c>
      <c r="T268" s="95">
        <f>IF(DATOS!J196=P$74,DATOS!C196,"")</f>
        <v>0</v>
      </c>
    </row>
    <row r="269" spans="18:20" x14ac:dyDescent="0.25">
      <c r="R269" s="83">
        <f t="shared" si="6"/>
        <v>1</v>
      </c>
      <c r="S269" s="83">
        <f>IF(T269="",0,IFERROR(IF(VLOOKUP(T269,T$73:T268,1,0)&gt;0,0,0),1))</f>
        <v>0</v>
      </c>
      <c r="T269" s="95">
        <f>IF(DATOS!J197=P$74,DATOS!C197,"")</f>
        <v>0</v>
      </c>
    </row>
    <row r="270" spans="18:20" x14ac:dyDescent="0.25">
      <c r="R270" s="83">
        <f t="shared" si="6"/>
        <v>1</v>
      </c>
      <c r="S270" s="83">
        <f>IF(T270="",0,IFERROR(IF(VLOOKUP(T270,T$73:T269,1,0)&gt;0,0,0),1))</f>
        <v>0</v>
      </c>
      <c r="T270" s="95">
        <f>IF(DATOS!J198=P$74,DATOS!C198,"")</f>
        <v>0</v>
      </c>
    </row>
    <row r="271" spans="18:20" x14ac:dyDescent="0.25">
      <c r="R271" s="83">
        <f t="shared" si="6"/>
        <v>1</v>
      </c>
      <c r="S271" s="83">
        <f>IF(T271="",0,IFERROR(IF(VLOOKUP(T271,T$73:T270,1,0)&gt;0,0,0),1))</f>
        <v>0</v>
      </c>
      <c r="T271" s="95">
        <f>IF(DATOS!J199=P$74,DATOS!C199,"")</f>
        <v>0</v>
      </c>
    </row>
    <row r="272" spans="18:20" x14ac:dyDescent="0.25">
      <c r="R272" s="83">
        <f t="shared" si="6"/>
        <v>1</v>
      </c>
      <c r="S272" s="83">
        <f>IF(T272="",0,IFERROR(IF(VLOOKUP(T272,T$73:T271,1,0)&gt;0,0,0),1))</f>
        <v>0</v>
      </c>
      <c r="T272" s="95">
        <f>IF(DATOS!J200=P$74,DATOS!C200,"")</f>
        <v>0</v>
      </c>
    </row>
    <row r="273" spans="18:20" x14ac:dyDescent="0.25">
      <c r="R273" s="83">
        <f t="shared" si="6"/>
        <v>1</v>
      </c>
      <c r="S273" s="83">
        <f>IF(T273="",0,IFERROR(IF(VLOOKUP(T273,T$73:T272,1,0)&gt;0,0,0),1))</f>
        <v>0</v>
      </c>
      <c r="T273" s="95">
        <f>IF(DATOS!J201=P$74,DATOS!C201,"")</f>
        <v>0</v>
      </c>
    </row>
    <row r="274" spans="18:20" x14ac:dyDescent="0.25">
      <c r="R274" s="83">
        <f t="shared" si="6"/>
        <v>1</v>
      </c>
      <c r="S274" s="83">
        <f>IF(T274="",0,IFERROR(IF(VLOOKUP(T274,T$73:T273,1,0)&gt;0,0,0),1))</f>
        <v>0</v>
      </c>
      <c r="T274" s="95">
        <f>IF(DATOS!J202=P$74,DATOS!C202,"")</f>
        <v>0</v>
      </c>
    </row>
    <row r="275" spans="18:20" x14ac:dyDescent="0.25">
      <c r="R275" s="83">
        <f t="shared" si="6"/>
        <v>1</v>
      </c>
      <c r="S275" s="83">
        <f>IF(T275="",0,IFERROR(IF(VLOOKUP(T275,T$73:T274,1,0)&gt;0,0,0),1))</f>
        <v>0</v>
      </c>
      <c r="T275" s="95">
        <f>IF(DATOS!J203=P$74,DATOS!C203,"")</f>
        <v>0</v>
      </c>
    </row>
    <row r="276" spans="18:20" x14ac:dyDescent="0.25">
      <c r="R276" s="83">
        <f t="shared" si="6"/>
        <v>1</v>
      </c>
      <c r="S276" s="83">
        <f>IF(T276="",0,IFERROR(IF(VLOOKUP(T276,T$73:T275,1,0)&gt;0,0,0),1))</f>
        <v>0</v>
      </c>
      <c r="T276" s="95">
        <f>IF(DATOS!J204=P$74,DATOS!C204,"")</f>
        <v>0</v>
      </c>
    </row>
    <row r="277" spans="18:20" x14ac:dyDescent="0.25">
      <c r="R277" s="83">
        <f t="shared" si="6"/>
        <v>1</v>
      </c>
      <c r="S277" s="83">
        <f>IF(T277="",0,IFERROR(IF(VLOOKUP(T277,T$73:T276,1,0)&gt;0,0,0),1))</f>
        <v>0</v>
      </c>
      <c r="T277" s="95">
        <f>IF(DATOS!J205=P$74,DATOS!C205,"")</f>
        <v>0</v>
      </c>
    </row>
    <row r="278" spans="18:20" x14ac:dyDescent="0.25">
      <c r="R278" s="83">
        <f t="shared" si="6"/>
        <v>1</v>
      </c>
      <c r="S278" s="83">
        <f>IF(T278="",0,IFERROR(IF(VLOOKUP(T278,T$73:T277,1,0)&gt;0,0,0),1))</f>
        <v>0</v>
      </c>
      <c r="T278" s="95">
        <f>IF(DATOS!J206=P$74,DATOS!C206,"")</f>
        <v>0</v>
      </c>
    </row>
    <row r="279" spans="18:20" x14ac:dyDescent="0.25">
      <c r="R279" s="83">
        <f t="shared" si="6"/>
        <v>1</v>
      </c>
      <c r="S279" s="83">
        <f>IF(T279="",0,IFERROR(IF(VLOOKUP(T279,T$73:T278,1,0)&gt;0,0,0),1))</f>
        <v>0</v>
      </c>
      <c r="T279" s="95">
        <f>IF(DATOS!J207=P$74,DATOS!C207,"")</f>
        <v>0</v>
      </c>
    </row>
    <row r="280" spans="18:20" x14ac:dyDescent="0.25">
      <c r="R280" s="83">
        <f t="shared" si="6"/>
        <v>1</v>
      </c>
      <c r="S280" s="83">
        <f>IF(T280="",0,IFERROR(IF(VLOOKUP(T280,T$73:T279,1,0)&gt;0,0,0),1))</f>
        <v>0</v>
      </c>
      <c r="T280" s="95">
        <f>IF(DATOS!J208=P$74,DATOS!C208,"")</f>
        <v>0</v>
      </c>
    </row>
    <row r="281" spans="18:20" x14ac:dyDescent="0.25">
      <c r="R281" s="83">
        <f t="shared" si="6"/>
        <v>1</v>
      </c>
      <c r="S281" s="83">
        <f>IF(T281="",0,IFERROR(IF(VLOOKUP(T281,T$73:T280,1,0)&gt;0,0,0),1))</f>
        <v>0</v>
      </c>
      <c r="T281" s="95">
        <f>IF(DATOS!J209=P$74,DATOS!C209,"")</f>
        <v>0</v>
      </c>
    </row>
    <row r="282" spans="18:20" x14ac:dyDescent="0.25">
      <c r="R282" s="83">
        <f t="shared" si="6"/>
        <v>1</v>
      </c>
      <c r="S282" s="83">
        <f>IF(T282="",0,IFERROR(IF(VLOOKUP(T282,T$73:T281,1,0)&gt;0,0,0),1))</f>
        <v>0</v>
      </c>
      <c r="T282" s="95">
        <f>IF(DATOS!J210=P$74,DATOS!C210,"")</f>
        <v>0</v>
      </c>
    </row>
    <row r="283" spans="18:20" x14ac:dyDescent="0.25">
      <c r="R283" s="83">
        <f t="shared" si="6"/>
        <v>1</v>
      </c>
      <c r="S283" s="83">
        <f>IF(T283="",0,IFERROR(IF(VLOOKUP(T283,T$73:T282,1,0)&gt;0,0,0),1))</f>
        <v>0</v>
      </c>
      <c r="T283" s="95">
        <f>IF(DATOS!J211=P$74,DATOS!C211,"")</f>
        <v>0</v>
      </c>
    </row>
    <row r="284" spans="18:20" x14ac:dyDescent="0.25">
      <c r="R284" s="83">
        <f t="shared" si="6"/>
        <v>1</v>
      </c>
      <c r="S284" s="83">
        <f>IF(T284="",0,IFERROR(IF(VLOOKUP(T284,T$73:T283,1,0)&gt;0,0,0),1))</f>
        <v>0</v>
      </c>
      <c r="T284" s="95">
        <f>IF(DATOS!J212=P$74,DATOS!C212,"")</f>
        <v>0</v>
      </c>
    </row>
    <row r="285" spans="18:20" x14ac:dyDescent="0.25">
      <c r="R285" s="83">
        <f t="shared" si="6"/>
        <v>1</v>
      </c>
      <c r="S285" s="83">
        <f>IF(T285="",0,IFERROR(IF(VLOOKUP(T285,T$73:T284,1,0)&gt;0,0,0),1))</f>
        <v>0</v>
      </c>
      <c r="T285" s="95">
        <f>IF(DATOS!J213=P$74,DATOS!C213,"")</f>
        <v>0</v>
      </c>
    </row>
    <row r="286" spans="18:20" x14ac:dyDescent="0.25">
      <c r="R286" s="83">
        <f t="shared" si="6"/>
        <v>1</v>
      </c>
      <c r="S286" s="83">
        <f>IF(T286="",0,IFERROR(IF(VLOOKUP(T286,T$73:T285,1,0)&gt;0,0,0),1))</f>
        <v>0</v>
      </c>
      <c r="T286" s="95">
        <f>IF(DATOS!J214=P$74,DATOS!C214,"")</f>
        <v>0</v>
      </c>
    </row>
    <row r="287" spans="18:20" x14ac:dyDescent="0.25">
      <c r="R287" s="83">
        <f t="shared" si="6"/>
        <v>1</v>
      </c>
      <c r="S287" s="83">
        <f>IF(T287="",0,IFERROR(IF(VLOOKUP(T287,T$73:T286,1,0)&gt;0,0,0),1))</f>
        <v>0</v>
      </c>
      <c r="T287" s="95">
        <f>IF(DATOS!J215=P$74,DATOS!C215,"")</f>
        <v>0</v>
      </c>
    </row>
    <row r="288" spans="18:20" x14ac:dyDescent="0.25">
      <c r="R288" s="83">
        <f t="shared" si="6"/>
        <v>1</v>
      </c>
      <c r="S288" s="83">
        <f>IF(T288="",0,IFERROR(IF(VLOOKUP(T288,T$73:T287,1,0)&gt;0,0,0),1))</f>
        <v>0</v>
      </c>
      <c r="T288" s="95">
        <f>IF(DATOS!J216=P$74,DATOS!C216,"")</f>
        <v>0</v>
      </c>
    </row>
    <row r="289" spans="18:20" x14ac:dyDescent="0.25">
      <c r="R289" s="83">
        <f t="shared" si="6"/>
        <v>1</v>
      </c>
      <c r="S289" s="83">
        <f>IF(T289="",0,IFERROR(IF(VLOOKUP(T289,T$73:T288,1,0)&gt;0,0,0),1))</f>
        <v>0</v>
      </c>
      <c r="T289" s="95">
        <f>IF(DATOS!J217=P$74,DATOS!C217,"")</f>
        <v>0</v>
      </c>
    </row>
    <row r="290" spans="18:20" x14ac:dyDescent="0.25">
      <c r="R290" s="83">
        <f t="shared" si="6"/>
        <v>1</v>
      </c>
      <c r="S290" s="83">
        <f>IF(T290="",0,IFERROR(IF(VLOOKUP(T290,T$73:T289,1,0)&gt;0,0,0),1))</f>
        <v>0</v>
      </c>
      <c r="T290" s="95">
        <f>IF(DATOS!J218=P$74,DATOS!C218,"")</f>
        <v>0</v>
      </c>
    </row>
    <row r="291" spans="18:20" x14ac:dyDescent="0.25">
      <c r="R291" s="83">
        <f t="shared" si="6"/>
        <v>1</v>
      </c>
      <c r="S291" s="83">
        <f>IF(T291="",0,IFERROR(IF(VLOOKUP(T291,T$73:T290,1,0)&gt;0,0,0),1))</f>
        <v>0</v>
      </c>
      <c r="T291" s="95">
        <f>IF(DATOS!J219=P$74,DATOS!C219,"")</f>
        <v>0</v>
      </c>
    </row>
    <row r="292" spans="18:20" x14ac:dyDescent="0.25">
      <c r="R292" s="83">
        <f t="shared" si="6"/>
        <v>1</v>
      </c>
      <c r="S292" s="83">
        <f>IF(T292="",0,IFERROR(IF(VLOOKUP(T292,T$73:T291,1,0)&gt;0,0,0),1))</f>
        <v>0</v>
      </c>
      <c r="T292" s="95">
        <f>IF(DATOS!J220=P$74,DATOS!C220,"")</f>
        <v>0</v>
      </c>
    </row>
    <row r="293" spans="18:20" x14ac:dyDescent="0.25">
      <c r="R293" s="83">
        <f t="shared" si="6"/>
        <v>1</v>
      </c>
      <c r="S293" s="83">
        <f>IF(T293="",0,IFERROR(IF(VLOOKUP(T293,T$73:T292,1,0)&gt;0,0,0),1))</f>
        <v>0</v>
      </c>
      <c r="T293" s="95">
        <f>IF(DATOS!J221=P$74,DATOS!C221,"")</f>
        <v>0</v>
      </c>
    </row>
    <row r="294" spans="18:20" x14ac:dyDescent="0.25">
      <c r="R294" s="83">
        <f t="shared" si="6"/>
        <v>1</v>
      </c>
      <c r="S294" s="83">
        <f>IF(T294="",0,IFERROR(IF(VLOOKUP(T294,T$73:T293,1,0)&gt;0,0,0),1))</f>
        <v>0</v>
      </c>
      <c r="T294" s="95">
        <f>IF(DATOS!J222=P$74,DATOS!C222,"")</f>
        <v>0</v>
      </c>
    </row>
    <row r="295" spans="18:20" x14ac:dyDescent="0.25">
      <c r="R295" s="83">
        <f t="shared" si="6"/>
        <v>1</v>
      </c>
      <c r="S295" s="83">
        <f>IF(T295="",0,IFERROR(IF(VLOOKUP(T295,T$73:T294,1,0)&gt;0,0,0),1))</f>
        <v>0</v>
      </c>
      <c r="T295" s="95">
        <f>IF(DATOS!J223=P$74,DATOS!C223,"")</f>
        <v>0</v>
      </c>
    </row>
    <row r="296" spans="18:20" x14ac:dyDescent="0.25">
      <c r="R296" s="83">
        <f t="shared" si="6"/>
        <v>1</v>
      </c>
      <c r="S296" s="83">
        <f>IF(T296="",0,IFERROR(IF(VLOOKUP(T296,T$73:T295,1,0)&gt;0,0,0),1))</f>
        <v>0</v>
      </c>
      <c r="T296" s="95">
        <f>IF(DATOS!J224=P$74,DATOS!C224,"")</f>
        <v>0</v>
      </c>
    </row>
    <row r="297" spans="18:20" x14ac:dyDescent="0.25">
      <c r="R297" s="83">
        <f t="shared" si="6"/>
        <v>1</v>
      </c>
      <c r="S297" s="83">
        <f>IF(T297="",0,IFERROR(IF(VLOOKUP(T297,T$73:T296,1,0)&gt;0,0,0),1))</f>
        <v>0</v>
      </c>
      <c r="T297" s="95">
        <f>IF(DATOS!J225=P$74,DATOS!C225,"")</f>
        <v>0</v>
      </c>
    </row>
    <row r="298" spans="18:20" x14ac:dyDescent="0.25">
      <c r="R298" s="83">
        <f t="shared" si="6"/>
        <v>1</v>
      </c>
      <c r="S298" s="83">
        <f>IF(T298="",0,IFERROR(IF(VLOOKUP(T298,T$73:T297,1,0)&gt;0,0,0),1))</f>
        <v>0</v>
      </c>
      <c r="T298" s="95">
        <f>IF(DATOS!J226=P$74,DATOS!C226,"")</f>
        <v>0</v>
      </c>
    </row>
    <row r="299" spans="18:20" x14ac:dyDescent="0.25">
      <c r="R299" s="83">
        <f t="shared" si="6"/>
        <v>1</v>
      </c>
      <c r="S299" s="83">
        <f>IF(T299="",0,IFERROR(IF(VLOOKUP(T299,T$73:T298,1,0)&gt;0,0,0),1))</f>
        <v>0</v>
      </c>
      <c r="T299" s="95">
        <f>IF(DATOS!J227=P$74,DATOS!C227,"")</f>
        <v>0</v>
      </c>
    </row>
    <row r="300" spans="18:20" x14ac:dyDescent="0.25">
      <c r="R300" s="83">
        <f t="shared" si="6"/>
        <v>1</v>
      </c>
      <c r="S300" s="83">
        <f>IF(T300="",0,IFERROR(IF(VLOOKUP(T300,T$73:T299,1,0)&gt;0,0,0),1))</f>
        <v>0</v>
      </c>
      <c r="T300" s="95">
        <f>IF(DATOS!J228=P$74,DATOS!C228,"")</f>
        <v>0</v>
      </c>
    </row>
    <row r="301" spans="18:20" x14ac:dyDescent="0.25">
      <c r="R301" s="83">
        <f t="shared" si="6"/>
        <v>1</v>
      </c>
      <c r="S301" s="83">
        <f>IF(T301="",0,IFERROR(IF(VLOOKUP(T301,T$73:T300,1,0)&gt;0,0,0),1))</f>
        <v>0</v>
      </c>
      <c r="T301" s="95">
        <f>IF(DATOS!J229=P$74,DATOS!C229,"")</f>
        <v>0</v>
      </c>
    </row>
    <row r="302" spans="18:20" x14ac:dyDescent="0.25">
      <c r="R302" s="83">
        <f t="shared" si="6"/>
        <v>1</v>
      </c>
      <c r="S302" s="83">
        <f>IF(T302="",0,IFERROR(IF(VLOOKUP(T302,T$73:T301,1,0)&gt;0,0,0),1))</f>
        <v>0</v>
      </c>
      <c r="T302" s="95">
        <f>IF(DATOS!J230=P$74,DATOS!C230,"")</f>
        <v>0</v>
      </c>
    </row>
    <row r="303" spans="18:20" x14ac:dyDescent="0.25">
      <c r="R303" s="83">
        <f t="shared" si="6"/>
        <v>1</v>
      </c>
      <c r="S303" s="83">
        <f>IF(T303="",0,IFERROR(IF(VLOOKUP(T303,T$73:T302,1,0)&gt;0,0,0),1))</f>
        <v>0</v>
      </c>
      <c r="T303" s="95">
        <f>IF(DATOS!J231=P$74,DATOS!C231,"")</f>
        <v>0</v>
      </c>
    </row>
    <row r="304" spans="18:20" x14ac:dyDescent="0.25">
      <c r="R304" s="83">
        <f t="shared" si="6"/>
        <v>1</v>
      </c>
      <c r="S304" s="83">
        <f>IF(T304="",0,IFERROR(IF(VLOOKUP(T304,T$73:T303,1,0)&gt;0,0,0),1))</f>
        <v>0</v>
      </c>
      <c r="T304" s="95">
        <f>IF(DATOS!J232=P$74,DATOS!C232,"")</f>
        <v>0</v>
      </c>
    </row>
    <row r="305" spans="18:20" x14ac:dyDescent="0.25">
      <c r="R305" s="83">
        <f t="shared" si="6"/>
        <v>1</v>
      </c>
      <c r="S305" s="83">
        <f>IF(T305="",0,IFERROR(IF(VLOOKUP(T305,T$73:T304,1,0)&gt;0,0,0),1))</f>
        <v>0</v>
      </c>
      <c r="T305" s="95">
        <f>IF(DATOS!J233=P$74,DATOS!C233,"")</f>
        <v>0</v>
      </c>
    </row>
    <row r="306" spans="18:20" x14ac:dyDescent="0.25">
      <c r="R306" s="83">
        <f t="shared" si="6"/>
        <v>1</v>
      </c>
      <c r="S306" s="83">
        <f>IF(T306="",0,IFERROR(IF(VLOOKUP(T306,T$73:T305,1,0)&gt;0,0,0),1))</f>
        <v>0</v>
      </c>
      <c r="T306" s="95">
        <f>IF(DATOS!J234=P$74,DATOS!C234,"")</f>
        <v>0</v>
      </c>
    </row>
    <row r="307" spans="18:20" x14ac:dyDescent="0.25">
      <c r="R307" s="83">
        <f t="shared" si="6"/>
        <v>1</v>
      </c>
      <c r="S307" s="83">
        <f>IF(T307="",0,IFERROR(IF(VLOOKUP(T307,T$73:T306,1,0)&gt;0,0,0),1))</f>
        <v>0</v>
      </c>
      <c r="T307" s="95">
        <f>IF(DATOS!J235=P$74,DATOS!C235,"")</f>
        <v>0</v>
      </c>
    </row>
    <row r="308" spans="18:20" x14ac:dyDescent="0.25">
      <c r="R308" s="83">
        <f t="shared" si="6"/>
        <v>1</v>
      </c>
      <c r="S308" s="83">
        <f>IF(T308="",0,IFERROR(IF(VLOOKUP(T308,T$73:T307,1,0)&gt;0,0,0),1))</f>
        <v>0</v>
      </c>
      <c r="T308" s="95">
        <f>IF(DATOS!J236=P$74,DATOS!C236,"")</f>
        <v>0</v>
      </c>
    </row>
    <row r="309" spans="18:20" x14ac:dyDescent="0.25">
      <c r="R309" s="83">
        <f t="shared" si="6"/>
        <v>1</v>
      </c>
      <c r="S309" s="83">
        <f>IF(T309="",0,IFERROR(IF(VLOOKUP(T309,T$73:T308,1,0)&gt;0,0,0),1))</f>
        <v>0</v>
      </c>
      <c r="T309" s="95">
        <f>IF(DATOS!J237=P$74,DATOS!C237,"")</f>
        <v>0</v>
      </c>
    </row>
    <row r="310" spans="18:20" x14ac:dyDescent="0.25">
      <c r="R310" s="83">
        <f t="shared" si="6"/>
        <v>1</v>
      </c>
      <c r="S310" s="83">
        <f>IF(T310="",0,IFERROR(IF(VLOOKUP(T310,T$73:T309,1,0)&gt;0,0,0),1))</f>
        <v>0</v>
      </c>
      <c r="T310" s="95">
        <f>IF(DATOS!J238=P$74,DATOS!C238,"")</f>
        <v>0</v>
      </c>
    </row>
    <row r="311" spans="18:20" x14ac:dyDescent="0.25">
      <c r="R311" s="83">
        <f t="shared" si="6"/>
        <v>1</v>
      </c>
      <c r="S311" s="83">
        <f>IF(T311="",0,IFERROR(IF(VLOOKUP(T311,T$73:T310,1,0)&gt;0,0,0),1))</f>
        <v>0</v>
      </c>
      <c r="T311" s="95">
        <f>IF(DATOS!J239=P$74,DATOS!C239,"")</f>
        <v>0</v>
      </c>
    </row>
    <row r="312" spans="18:20" x14ac:dyDescent="0.25">
      <c r="R312" s="83">
        <f t="shared" si="6"/>
        <v>1</v>
      </c>
      <c r="S312" s="83">
        <f>IF(T312="",0,IFERROR(IF(VLOOKUP(T312,T$73:T311,1,0)&gt;0,0,0),1))</f>
        <v>0</v>
      </c>
      <c r="T312" s="95">
        <f>IF(DATOS!J240=P$74,DATOS!C240,"")</f>
        <v>0</v>
      </c>
    </row>
    <row r="313" spans="18:20" x14ac:dyDescent="0.25">
      <c r="R313" s="83">
        <f t="shared" si="6"/>
        <v>1</v>
      </c>
      <c r="S313" s="83">
        <f>IF(T313="",0,IFERROR(IF(VLOOKUP(T313,T$73:T312,1,0)&gt;0,0,0),1))</f>
        <v>0</v>
      </c>
      <c r="T313" s="95">
        <f>IF(DATOS!J241=P$74,DATOS!C241,"")</f>
        <v>0</v>
      </c>
    </row>
    <row r="314" spans="18:20" x14ac:dyDescent="0.25">
      <c r="R314" s="83">
        <f t="shared" si="6"/>
        <v>1</v>
      </c>
      <c r="S314" s="83">
        <f>IF(T314="",0,IFERROR(IF(VLOOKUP(T314,T$73:T313,1,0)&gt;0,0,0),1))</f>
        <v>0</v>
      </c>
      <c r="T314" s="95">
        <f>IF(DATOS!J242=P$74,DATOS!C242,"")</f>
        <v>0</v>
      </c>
    </row>
    <row r="315" spans="18:20" x14ac:dyDescent="0.25">
      <c r="R315" s="83">
        <f t="shared" si="6"/>
        <v>1</v>
      </c>
      <c r="S315" s="83">
        <f>IF(T315="",0,IFERROR(IF(VLOOKUP(T315,T$73:T314,1,0)&gt;0,0,0),1))</f>
        <v>0</v>
      </c>
      <c r="T315" s="95">
        <f>IF(DATOS!J243=P$74,DATOS!C243,"")</f>
        <v>0</v>
      </c>
    </row>
    <row r="316" spans="18:20" x14ac:dyDescent="0.25">
      <c r="R316" s="83">
        <f t="shared" si="6"/>
        <v>1</v>
      </c>
      <c r="S316" s="83">
        <f>IF(T316="",0,IFERROR(IF(VLOOKUP(T316,T$73:T315,1,0)&gt;0,0,0),1))</f>
        <v>0</v>
      </c>
      <c r="T316" s="95">
        <f>IF(DATOS!J244=P$74,DATOS!C244,"")</f>
        <v>0</v>
      </c>
    </row>
    <row r="317" spans="18:20" x14ac:dyDescent="0.25">
      <c r="R317" s="83">
        <f t="shared" si="6"/>
        <v>1</v>
      </c>
      <c r="S317" s="83">
        <f>IF(T317="",0,IFERROR(IF(VLOOKUP(T317,T$73:T316,1,0)&gt;0,0,0),1))</f>
        <v>0</v>
      </c>
      <c r="T317" s="95">
        <f>IF(DATOS!J245=P$74,DATOS!C245,"")</f>
        <v>0</v>
      </c>
    </row>
    <row r="318" spans="18:20" x14ac:dyDescent="0.25">
      <c r="R318" s="83">
        <f t="shared" si="6"/>
        <v>1</v>
      </c>
      <c r="S318" s="83">
        <f>IF(T318="",0,IFERROR(IF(VLOOKUP(T318,T$73:T317,1,0)&gt;0,0,0),1))</f>
        <v>0</v>
      </c>
      <c r="T318" s="95">
        <f>IF(DATOS!J246=P$74,DATOS!C246,"")</f>
        <v>0</v>
      </c>
    </row>
    <row r="319" spans="18:20" x14ac:dyDescent="0.25">
      <c r="R319" s="83">
        <f t="shared" si="6"/>
        <v>1</v>
      </c>
      <c r="S319" s="83">
        <f>IF(T319="",0,IFERROR(IF(VLOOKUP(T319,T$73:T318,1,0)&gt;0,0,0),1))</f>
        <v>0</v>
      </c>
      <c r="T319" s="95">
        <f>IF(DATOS!J247=P$74,DATOS!C247,"")</f>
        <v>0</v>
      </c>
    </row>
    <row r="320" spans="18:20" x14ac:dyDescent="0.25">
      <c r="R320" s="83">
        <f t="shared" si="6"/>
        <v>1</v>
      </c>
      <c r="S320" s="83">
        <f>IF(T320="",0,IFERROR(IF(VLOOKUP(T320,T$73:T319,1,0)&gt;0,0,0),1))</f>
        <v>0</v>
      </c>
      <c r="T320" s="95">
        <f>IF(DATOS!J248=P$74,DATOS!C248,"")</f>
        <v>0</v>
      </c>
    </row>
    <row r="321" spans="18:20" x14ac:dyDescent="0.25">
      <c r="R321" s="83">
        <f t="shared" si="6"/>
        <v>1</v>
      </c>
      <c r="S321" s="83">
        <f>IF(T321="",0,IFERROR(IF(VLOOKUP(T321,T$73:T320,1,0)&gt;0,0,0),1))</f>
        <v>0</v>
      </c>
      <c r="T321" s="95">
        <f>IF(DATOS!J249=P$74,DATOS!C249,"")</f>
        <v>0</v>
      </c>
    </row>
    <row r="322" spans="18:20" x14ac:dyDescent="0.25">
      <c r="R322" s="83">
        <f t="shared" si="6"/>
        <v>1</v>
      </c>
      <c r="S322" s="83">
        <f>IF(T322="",0,IFERROR(IF(VLOOKUP(T322,T$73:T321,1,0)&gt;0,0,0),1))</f>
        <v>0</v>
      </c>
      <c r="T322" s="95">
        <f>IF(DATOS!J250=P$74,DATOS!C250,"")</f>
        <v>0</v>
      </c>
    </row>
    <row r="323" spans="18:20" x14ac:dyDescent="0.25">
      <c r="R323" s="83">
        <f t="shared" si="6"/>
        <v>1</v>
      </c>
      <c r="S323" s="83">
        <f>IF(T323="",0,IFERROR(IF(VLOOKUP(T323,T$73:T322,1,0)&gt;0,0,0),1))</f>
        <v>0</v>
      </c>
      <c r="T323" s="95">
        <f>IF(DATOS!J251=P$74,DATOS!C251,"")</f>
        <v>0</v>
      </c>
    </row>
    <row r="324" spans="18:20" x14ac:dyDescent="0.25">
      <c r="R324" s="83">
        <f t="shared" si="6"/>
        <v>1</v>
      </c>
      <c r="S324" s="83">
        <f>IF(T324="",0,IFERROR(IF(VLOOKUP(T324,T$73:T323,1,0)&gt;0,0,0),1))</f>
        <v>0</v>
      </c>
      <c r="T324" s="95">
        <f>IF(DATOS!J252=P$74,DATOS!C252,"")</f>
        <v>0</v>
      </c>
    </row>
    <row r="325" spans="18:20" x14ac:dyDescent="0.25">
      <c r="R325" s="83">
        <f t="shared" si="6"/>
        <v>1</v>
      </c>
      <c r="S325" s="83">
        <f>IF(T325="",0,IFERROR(IF(VLOOKUP(T325,T$73:T324,1,0)&gt;0,0,0),1))</f>
        <v>0</v>
      </c>
      <c r="T325" s="95">
        <f>IF(DATOS!J253=P$74,DATOS!C253,"")</f>
        <v>0</v>
      </c>
    </row>
    <row r="326" spans="18:20" x14ac:dyDescent="0.25">
      <c r="R326" s="83">
        <f t="shared" si="6"/>
        <v>1</v>
      </c>
      <c r="S326" s="83">
        <f>IF(T326="",0,IFERROR(IF(VLOOKUP(T326,T$73:T325,1,0)&gt;0,0,0),1))</f>
        <v>0</v>
      </c>
      <c r="T326" s="95">
        <f>IF(DATOS!J254=P$74,DATOS!C254,"")</f>
        <v>0</v>
      </c>
    </row>
    <row r="327" spans="18:20" x14ac:dyDescent="0.25">
      <c r="R327" s="83">
        <f t="shared" si="6"/>
        <v>1</v>
      </c>
      <c r="S327" s="83">
        <f>IF(T327="",0,IFERROR(IF(VLOOKUP(T327,T$73:T326,1,0)&gt;0,0,0),1))</f>
        <v>0</v>
      </c>
      <c r="T327" s="95">
        <f>IF(DATOS!J255=P$74,DATOS!C255,"")</f>
        <v>0</v>
      </c>
    </row>
    <row r="328" spans="18:20" x14ac:dyDescent="0.25">
      <c r="R328" s="83">
        <f t="shared" si="6"/>
        <v>1</v>
      </c>
      <c r="S328" s="83">
        <f>IF(T328="",0,IFERROR(IF(VLOOKUP(T328,T$73:T327,1,0)&gt;0,0,0),1))</f>
        <v>0</v>
      </c>
      <c r="T328" s="95">
        <f>IF(DATOS!J256=P$74,DATOS!C256,"")</f>
        <v>0</v>
      </c>
    </row>
    <row r="329" spans="18:20" x14ac:dyDescent="0.25">
      <c r="R329" s="83">
        <f t="shared" si="6"/>
        <v>1</v>
      </c>
      <c r="S329" s="83">
        <f>IF(T329="",0,IFERROR(IF(VLOOKUP(T329,T$73:T328,1,0)&gt;0,0,0),1))</f>
        <v>0</v>
      </c>
      <c r="T329" s="95">
        <f>IF(DATOS!J257=P$74,DATOS!C257,"")</f>
        <v>0</v>
      </c>
    </row>
    <row r="330" spans="18:20" x14ac:dyDescent="0.25">
      <c r="R330" s="83">
        <f t="shared" ref="R330:R393" si="7">R329+S330</f>
        <v>1</v>
      </c>
      <c r="S330" s="83">
        <f>IF(T330="",0,IFERROR(IF(VLOOKUP(T330,T$73:T329,1,0)&gt;0,0,0),1))</f>
        <v>0</v>
      </c>
      <c r="T330" s="95">
        <f>IF(DATOS!J258=P$74,DATOS!C258,"")</f>
        <v>0</v>
      </c>
    </row>
    <row r="331" spans="18:20" x14ac:dyDescent="0.25">
      <c r="R331" s="83">
        <f t="shared" si="7"/>
        <v>1</v>
      </c>
      <c r="S331" s="83">
        <f>IF(T331="",0,IFERROR(IF(VLOOKUP(T331,T$73:T330,1,0)&gt;0,0,0),1))</f>
        <v>0</v>
      </c>
      <c r="T331" s="95">
        <f>IF(DATOS!J259=P$74,DATOS!C259,"")</f>
        <v>0</v>
      </c>
    </row>
    <row r="332" spans="18:20" x14ac:dyDescent="0.25">
      <c r="R332" s="83">
        <f t="shared" si="7"/>
        <v>1</v>
      </c>
      <c r="S332" s="83">
        <f>IF(T332="",0,IFERROR(IF(VLOOKUP(T332,T$73:T331,1,0)&gt;0,0,0),1))</f>
        <v>0</v>
      </c>
      <c r="T332" s="95">
        <f>IF(DATOS!J260=P$74,DATOS!C260,"")</f>
        <v>0</v>
      </c>
    </row>
    <row r="333" spans="18:20" x14ac:dyDescent="0.25">
      <c r="R333" s="83">
        <f t="shared" si="7"/>
        <v>1</v>
      </c>
      <c r="S333" s="83">
        <f>IF(T333="",0,IFERROR(IF(VLOOKUP(T333,T$73:T332,1,0)&gt;0,0,0),1))</f>
        <v>0</v>
      </c>
      <c r="T333" s="95">
        <f>IF(DATOS!J261=P$74,DATOS!C261,"")</f>
        <v>0</v>
      </c>
    </row>
    <row r="334" spans="18:20" x14ac:dyDescent="0.25">
      <c r="R334" s="83">
        <f t="shared" si="7"/>
        <v>1</v>
      </c>
      <c r="S334" s="83">
        <f>IF(T334="",0,IFERROR(IF(VLOOKUP(T334,T$73:T333,1,0)&gt;0,0,0),1))</f>
        <v>0</v>
      </c>
      <c r="T334" s="95">
        <f>IF(DATOS!J262=P$74,DATOS!C262,"")</f>
        <v>0</v>
      </c>
    </row>
    <row r="335" spans="18:20" x14ac:dyDescent="0.25">
      <c r="R335" s="83">
        <f t="shared" si="7"/>
        <v>1</v>
      </c>
      <c r="S335" s="83">
        <f>IF(T335="",0,IFERROR(IF(VLOOKUP(T335,T$73:T334,1,0)&gt;0,0,0),1))</f>
        <v>0</v>
      </c>
      <c r="T335" s="95">
        <f>IF(DATOS!J263=P$74,DATOS!C263,"")</f>
        <v>0</v>
      </c>
    </row>
    <row r="336" spans="18:20" x14ac:dyDescent="0.25">
      <c r="R336" s="83">
        <f t="shared" si="7"/>
        <v>1</v>
      </c>
      <c r="S336" s="83">
        <f>IF(T336="",0,IFERROR(IF(VLOOKUP(T336,T$73:T335,1,0)&gt;0,0,0),1))</f>
        <v>0</v>
      </c>
      <c r="T336" s="95">
        <f>IF(DATOS!J264=P$74,DATOS!C264,"")</f>
        <v>0</v>
      </c>
    </row>
    <row r="337" spans="18:20" x14ac:dyDescent="0.25">
      <c r="R337" s="83">
        <f t="shared" si="7"/>
        <v>1</v>
      </c>
      <c r="S337" s="83">
        <f>IF(T337="",0,IFERROR(IF(VLOOKUP(T337,T$73:T336,1,0)&gt;0,0,0),1))</f>
        <v>0</v>
      </c>
      <c r="T337" s="95">
        <f>IF(DATOS!J265=P$74,DATOS!C265,"")</f>
        <v>0</v>
      </c>
    </row>
    <row r="338" spans="18:20" x14ac:dyDescent="0.25">
      <c r="R338" s="83">
        <f t="shared" si="7"/>
        <v>1</v>
      </c>
      <c r="S338" s="83">
        <f>IF(T338="",0,IFERROR(IF(VLOOKUP(T338,T$73:T337,1,0)&gt;0,0,0),1))</f>
        <v>0</v>
      </c>
      <c r="T338" s="95">
        <f>IF(DATOS!J266=P$74,DATOS!C266,"")</f>
        <v>0</v>
      </c>
    </row>
    <row r="339" spans="18:20" x14ac:dyDescent="0.25">
      <c r="R339" s="83">
        <f t="shared" si="7"/>
        <v>1</v>
      </c>
      <c r="S339" s="83">
        <f>IF(T339="",0,IFERROR(IF(VLOOKUP(T339,T$73:T338,1,0)&gt;0,0,0),1))</f>
        <v>0</v>
      </c>
      <c r="T339" s="95">
        <f>IF(DATOS!J267=P$74,DATOS!C267,"")</f>
        <v>0</v>
      </c>
    </row>
    <row r="340" spans="18:20" x14ac:dyDescent="0.25">
      <c r="R340" s="83">
        <f t="shared" si="7"/>
        <v>1</v>
      </c>
      <c r="S340" s="83">
        <f>IF(T340="",0,IFERROR(IF(VLOOKUP(T340,T$73:T339,1,0)&gt;0,0,0),1))</f>
        <v>0</v>
      </c>
      <c r="T340" s="95">
        <f>IF(DATOS!J268=P$74,DATOS!C268,"")</f>
        <v>0</v>
      </c>
    </row>
    <row r="341" spans="18:20" x14ac:dyDescent="0.25">
      <c r="R341" s="83">
        <f t="shared" si="7"/>
        <v>1</v>
      </c>
      <c r="S341" s="83">
        <f>IF(T341="",0,IFERROR(IF(VLOOKUP(T341,T$73:T340,1,0)&gt;0,0,0),1))</f>
        <v>0</v>
      </c>
      <c r="T341" s="95">
        <f>IF(DATOS!J269=P$74,DATOS!C269,"")</f>
        <v>0</v>
      </c>
    </row>
    <row r="342" spans="18:20" x14ac:dyDescent="0.25">
      <c r="R342" s="83">
        <f t="shared" si="7"/>
        <v>1</v>
      </c>
      <c r="S342" s="83">
        <f>IF(T342="",0,IFERROR(IF(VLOOKUP(T342,T$73:T341,1,0)&gt;0,0,0),1))</f>
        <v>0</v>
      </c>
      <c r="T342" s="95">
        <f>IF(DATOS!J270=P$74,DATOS!C270,"")</f>
        <v>0</v>
      </c>
    </row>
    <row r="343" spans="18:20" x14ac:dyDescent="0.25">
      <c r="R343" s="83">
        <f t="shared" si="7"/>
        <v>1</v>
      </c>
      <c r="S343" s="83">
        <f>IF(T343="",0,IFERROR(IF(VLOOKUP(T343,T$73:T342,1,0)&gt;0,0,0),1))</f>
        <v>0</v>
      </c>
      <c r="T343" s="95">
        <f>IF(DATOS!J271=P$74,DATOS!C271,"")</f>
        <v>0</v>
      </c>
    </row>
    <row r="344" spans="18:20" x14ac:dyDescent="0.25">
      <c r="R344" s="83">
        <f t="shared" si="7"/>
        <v>1</v>
      </c>
      <c r="S344" s="83">
        <f>IF(T344="",0,IFERROR(IF(VLOOKUP(T344,T$73:T343,1,0)&gt;0,0,0),1))</f>
        <v>0</v>
      </c>
      <c r="T344" s="95">
        <f>IF(DATOS!J272=P$74,DATOS!C272,"")</f>
        <v>0</v>
      </c>
    </row>
    <row r="345" spans="18:20" x14ac:dyDescent="0.25">
      <c r="R345" s="83">
        <f t="shared" si="7"/>
        <v>1</v>
      </c>
      <c r="S345" s="83">
        <f>IF(T345="",0,IFERROR(IF(VLOOKUP(T345,T$73:T344,1,0)&gt;0,0,0),1))</f>
        <v>0</v>
      </c>
      <c r="T345" s="95">
        <f>IF(DATOS!J273=P$74,DATOS!C273,"")</f>
        <v>0</v>
      </c>
    </row>
    <row r="346" spans="18:20" x14ac:dyDescent="0.25">
      <c r="R346" s="83">
        <f t="shared" si="7"/>
        <v>1</v>
      </c>
      <c r="S346" s="83">
        <f>IF(T346="",0,IFERROR(IF(VLOOKUP(T346,T$73:T345,1,0)&gt;0,0,0),1))</f>
        <v>0</v>
      </c>
      <c r="T346" s="95">
        <f>IF(DATOS!J274=P$74,DATOS!C274,"")</f>
        <v>0</v>
      </c>
    </row>
    <row r="347" spans="18:20" x14ac:dyDescent="0.25">
      <c r="R347" s="83">
        <f t="shared" si="7"/>
        <v>1</v>
      </c>
      <c r="S347" s="83">
        <f>IF(T347="",0,IFERROR(IF(VLOOKUP(T347,T$73:T346,1,0)&gt;0,0,0),1))</f>
        <v>0</v>
      </c>
      <c r="T347" s="95">
        <f>IF(DATOS!J275=P$74,DATOS!C275,"")</f>
        <v>0</v>
      </c>
    </row>
    <row r="348" spans="18:20" x14ac:dyDescent="0.25">
      <c r="R348" s="83">
        <f t="shared" si="7"/>
        <v>1</v>
      </c>
      <c r="S348" s="83">
        <f>IF(T348="",0,IFERROR(IF(VLOOKUP(T348,T$73:T347,1,0)&gt;0,0,0),1))</f>
        <v>0</v>
      </c>
      <c r="T348" s="95">
        <f>IF(DATOS!J276=P$74,DATOS!C276,"")</f>
        <v>0</v>
      </c>
    </row>
    <row r="349" spans="18:20" x14ac:dyDescent="0.25">
      <c r="R349" s="83">
        <f t="shared" si="7"/>
        <v>1</v>
      </c>
      <c r="S349" s="83">
        <f>IF(T349="",0,IFERROR(IF(VLOOKUP(T349,T$73:T348,1,0)&gt;0,0,0),1))</f>
        <v>0</v>
      </c>
      <c r="T349" s="95">
        <f>IF(DATOS!J277=P$74,DATOS!C277,"")</f>
        <v>0</v>
      </c>
    </row>
    <row r="350" spans="18:20" x14ac:dyDescent="0.25">
      <c r="R350" s="83">
        <f t="shared" si="7"/>
        <v>1</v>
      </c>
      <c r="S350" s="83">
        <f>IF(T350="",0,IFERROR(IF(VLOOKUP(T350,T$73:T349,1,0)&gt;0,0,0),1))</f>
        <v>0</v>
      </c>
      <c r="T350" s="95">
        <f>IF(DATOS!J278=P$74,DATOS!C278,"")</f>
        <v>0</v>
      </c>
    </row>
    <row r="351" spans="18:20" x14ac:dyDescent="0.25">
      <c r="R351" s="83">
        <f t="shared" si="7"/>
        <v>1</v>
      </c>
      <c r="S351" s="83">
        <f>IF(T351="",0,IFERROR(IF(VLOOKUP(T351,T$73:T350,1,0)&gt;0,0,0),1))</f>
        <v>0</v>
      </c>
      <c r="T351" s="95">
        <f>IF(DATOS!J279=P$74,DATOS!C279,"")</f>
        <v>0</v>
      </c>
    </row>
    <row r="352" spans="18:20" x14ac:dyDescent="0.25">
      <c r="R352" s="83">
        <f t="shared" si="7"/>
        <v>1</v>
      </c>
      <c r="S352" s="83">
        <f>IF(T352="",0,IFERROR(IF(VLOOKUP(T352,T$73:T351,1,0)&gt;0,0,0),1))</f>
        <v>0</v>
      </c>
      <c r="T352" s="95">
        <f>IF(DATOS!J280=P$74,DATOS!C280,"")</f>
        <v>0</v>
      </c>
    </row>
    <row r="353" spans="18:20" x14ac:dyDescent="0.25">
      <c r="R353" s="83">
        <f t="shared" si="7"/>
        <v>1</v>
      </c>
      <c r="S353" s="83">
        <f>IF(T353="",0,IFERROR(IF(VLOOKUP(T353,T$73:T352,1,0)&gt;0,0,0),1))</f>
        <v>0</v>
      </c>
      <c r="T353" s="95">
        <f>IF(DATOS!J281=P$74,DATOS!C281,"")</f>
        <v>0</v>
      </c>
    </row>
    <row r="354" spans="18:20" x14ac:dyDescent="0.25">
      <c r="R354" s="83">
        <f t="shared" si="7"/>
        <v>1</v>
      </c>
      <c r="S354" s="83">
        <f>IF(T354="",0,IFERROR(IF(VLOOKUP(T354,T$73:T353,1,0)&gt;0,0,0),1))</f>
        <v>0</v>
      </c>
      <c r="T354" s="95">
        <f>IF(DATOS!J282=P$74,DATOS!C282,"")</f>
        <v>0</v>
      </c>
    </row>
    <row r="355" spans="18:20" x14ac:dyDescent="0.25">
      <c r="R355" s="83">
        <f t="shared" si="7"/>
        <v>1</v>
      </c>
      <c r="S355" s="83">
        <f>IF(T355="",0,IFERROR(IF(VLOOKUP(T355,T$73:T354,1,0)&gt;0,0,0),1))</f>
        <v>0</v>
      </c>
      <c r="T355" s="95">
        <f>IF(DATOS!J283=P$74,DATOS!C283,"")</f>
        <v>0</v>
      </c>
    </row>
    <row r="356" spans="18:20" x14ac:dyDescent="0.25">
      <c r="R356" s="83">
        <f t="shared" si="7"/>
        <v>1</v>
      </c>
      <c r="S356" s="83">
        <f>IF(T356="",0,IFERROR(IF(VLOOKUP(T356,T$73:T355,1,0)&gt;0,0,0),1))</f>
        <v>0</v>
      </c>
      <c r="T356" s="95">
        <f>IF(DATOS!J284=P$74,DATOS!C284,"")</f>
        <v>0</v>
      </c>
    </row>
    <row r="357" spans="18:20" x14ac:dyDescent="0.25">
      <c r="R357" s="83">
        <f t="shared" si="7"/>
        <v>1</v>
      </c>
      <c r="S357" s="83">
        <f>IF(T357="",0,IFERROR(IF(VLOOKUP(T357,T$73:T356,1,0)&gt;0,0,0),1))</f>
        <v>0</v>
      </c>
      <c r="T357" s="95">
        <f>IF(DATOS!J285=P$74,DATOS!C285,"")</f>
        <v>0</v>
      </c>
    </row>
    <row r="358" spans="18:20" x14ac:dyDescent="0.25">
      <c r="R358" s="83">
        <f t="shared" si="7"/>
        <v>1</v>
      </c>
      <c r="S358" s="83">
        <f>IF(T358="",0,IFERROR(IF(VLOOKUP(T358,T$73:T357,1,0)&gt;0,0,0),1))</f>
        <v>0</v>
      </c>
      <c r="T358" s="95">
        <f>IF(DATOS!J286=P$74,DATOS!C286,"")</f>
        <v>0</v>
      </c>
    </row>
    <row r="359" spans="18:20" x14ac:dyDescent="0.25">
      <c r="R359" s="83">
        <f t="shared" si="7"/>
        <v>1</v>
      </c>
      <c r="S359" s="83">
        <f>IF(T359="",0,IFERROR(IF(VLOOKUP(T359,T$73:T358,1,0)&gt;0,0,0),1))</f>
        <v>0</v>
      </c>
      <c r="T359" s="95">
        <f>IF(DATOS!J287=P$74,DATOS!C287,"")</f>
        <v>0</v>
      </c>
    </row>
    <row r="360" spans="18:20" x14ac:dyDescent="0.25">
      <c r="R360" s="83">
        <f t="shared" si="7"/>
        <v>1</v>
      </c>
      <c r="S360" s="83">
        <f>IF(T360="",0,IFERROR(IF(VLOOKUP(T360,T$73:T359,1,0)&gt;0,0,0),1))</f>
        <v>0</v>
      </c>
      <c r="T360" s="95">
        <f>IF(DATOS!J288=P$74,DATOS!C288,"")</f>
        <v>0</v>
      </c>
    </row>
    <row r="361" spans="18:20" x14ac:dyDescent="0.25">
      <c r="R361" s="83">
        <f t="shared" si="7"/>
        <v>1</v>
      </c>
      <c r="S361" s="83">
        <f>IF(T361="",0,IFERROR(IF(VLOOKUP(T361,T$73:T360,1,0)&gt;0,0,0),1))</f>
        <v>0</v>
      </c>
      <c r="T361" s="95">
        <f>IF(DATOS!J289=P$74,DATOS!C289,"")</f>
        <v>0</v>
      </c>
    </row>
    <row r="362" spans="18:20" x14ac:dyDescent="0.25">
      <c r="R362" s="83">
        <f t="shared" si="7"/>
        <v>1</v>
      </c>
      <c r="S362" s="83">
        <f>IF(T362="",0,IFERROR(IF(VLOOKUP(T362,T$73:T361,1,0)&gt;0,0,0),1))</f>
        <v>0</v>
      </c>
      <c r="T362" s="95">
        <f>IF(DATOS!J290=P$74,DATOS!C290,"")</f>
        <v>0</v>
      </c>
    </row>
    <row r="363" spans="18:20" x14ac:dyDescent="0.25">
      <c r="R363" s="83">
        <f t="shared" si="7"/>
        <v>1</v>
      </c>
      <c r="S363" s="83">
        <f>IF(T363="",0,IFERROR(IF(VLOOKUP(T363,T$73:T362,1,0)&gt;0,0,0),1))</f>
        <v>0</v>
      </c>
      <c r="T363" s="95">
        <f>IF(DATOS!J291=P$74,DATOS!C291,"")</f>
        <v>0</v>
      </c>
    </row>
    <row r="364" spans="18:20" x14ac:dyDescent="0.25">
      <c r="R364" s="83">
        <f t="shared" si="7"/>
        <v>1</v>
      </c>
      <c r="S364" s="83">
        <f>IF(T364="",0,IFERROR(IF(VLOOKUP(T364,T$73:T363,1,0)&gt;0,0,0),1))</f>
        <v>0</v>
      </c>
      <c r="T364" s="95">
        <f>IF(DATOS!J292=P$74,DATOS!C292,"")</f>
        <v>0</v>
      </c>
    </row>
    <row r="365" spans="18:20" x14ac:dyDescent="0.25">
      <c r="R365" s="83">
        <f t="shared" si="7"/>
        <v>1</v>
      </c>
      <c r="S365" s="83">
        <f>IF(T365="",0,IFERROR(IF(VLOOKUP(T365,T$73:T364,1,0)&gt;0,0,0),1))</f>
        <v>0</v>
      </c>
      <c r="T365" s="95">
        <f>IF(DATOS!J293=P$74,DATOS!C293,"")</f>
        <v>0</v>
      </c>
    </row>
    <row r="366" spans="18:20" x14ac:dyDescent="0.25">
      <c r="R366" s="83">
        <f t="shared" si="7"/>
        <v>1</v>
      </c>
      <c r="S366" s="83">
        <f>IF(T366="",0,IFERROR(IF(VLOOKUP(T366,T$73:T365,1,0)&gt;0,0,0),1))</f>
        <v>0</v>
      </c>
      <c r="T366" s="95">
        <f>IF(DATOS!J294=P$74,DATOS!C294,"")</f>
        <v>0</v>
      </c>
    </row>
    <row r="367" spans="18:20" x14ac:dyDescent="0.25">
      <c r="R367" s="83">
        <f t="shared" si="7"/>
        <v>1</v>
      </c>
      <c r="S367" s="83">
        <f>IF(T367="",0,IFERROR(IF(VLOOKUP(T367,T$73:T366,1,0)&gt;0,0,0),1))</f>
        <v>0</v>
      </c>
      <c r="T367" s="95">
        <f>IF(DATOS!J295=P$74,DATOS!C295,"")</f>
        <v>0</v>
      </c>
    </row>
    <row r="368" spans="18:20" x14ac:dyDescent="0.25">
      <c r="R368" s="83">
        <f t="shared" si="7"/>
        <v>1</v>
      </c>
      <c r="S368" s="83">
        <f>IF(T368="",0,IFERROR(IF(VLOOKUP(T368,T$73:T367,1,0)&gt;0,0,0),1))</f>
        <v>0</v>
      </c>
      <c r="T368" s="95">
        <f>IF(DATOS!J296=P$74,DATOS!C296,"")</f>
        <v>0</v>
      </c>
    </row>
    <row r="369" spans="18:20" x14ac:dyDescent="0.25">
      <c r="R369" s="83">
        <f t="shared" si="7"/>
        <v>1</v>
      </c>
      <c r="S369" s="83">
        <f>IF(T369="",0,IFERROR(IF(VLOOKUP(T369,T$73:T368,1,0)&gt;0,0,0),1))</f>
        <v>0</v>
      </c>
      <c r="T369" s="95">
        <f>IF(DATOS!J297=P$74,DATOS!C297,"")</f>
        <v>0</v>
      </c>
    </row>
    <row r="370" spans="18:20" x14ac:dyDescent="0.25">
      <c r="R370" s="83">
        <f t="shared" si="7"/>
        <v>1</v>
      </c>
      <c r="S370" s="83">
        <f>IF(T370="",0,IFERROR(IF(VLOOKUP(T370,T$73:T369,1,0)&gt;0,0,0),1))</f>
        <v>0</v>
      </c>
      <c r="T370" s="95">
        <f>IF(DATOS!J298=P$74,DATOS!C298,"")</f>
        <v>0</v>
      </c>
    </row>
    <row r="371" spans="18:20" x14ac:dyDescent="0.25">
      <c r="R371" s="83">
        <f t="shared" si="7"/>
        <v>1</v>
      </c>
      <c r="S371" s="83">
        <f>IF(T371="",0,IFERROR(IF(VLOOKUP(T371,T$73:T370,1,0)&gt;0,0,0),1))</f>
        <v>0</v>
      </c>
      <c r="T371" s="95">
        <f>IF(DATOS!J299=P$74,DATOS!C299,"")</f>
        <v>0</v>
      </c>
    </row>
    <row r="372" spans="18:20" x14ac:dyDescent="0.25">
      <c r="R372" s="83">
        <f t="shared" si="7"/>
        <v>1</v>
      </c>
      <c r="S372" s="83">
        <f>IF(T372="",0,IFERROR(IF(VLOOKUP(T372,T$73:T371,1,0)&gt;0,0,0),1))</f>
        <v>0</v>
      </c>
      <c r="T372" s="95">
        <f>IF(DATOS!J300=P$74,DATOS!C300,"")</f>
        <v>0</v>
      </c>
    </row>
    <row r="373" spans="18:20" x14ac:dyDescent="0.25">
      <c r="R373" s="83">
        <f t="shared" si="7"/>
        <v>1</v>
      </c>
      <c r="S373" s="83">
        <f>IF(T373="",0,IFERROR(IF(VLOOKUP(T373,T$73:T372,1,0)&gt;0,0,0),1))</f>
        <v>0</v>
      </c>
      <c r="T373" s="95">
        <f>IF(DATOS!J301=P$74,DATOS!C301,"")</f>
        <v>0</v>
      </c>
    </row>
    <row r="374" spans="18:20" x14ac:dyDescent="0.25">
      <c r="R374" s="83">
        <f t="shared" si="7"/>
        <v>1</v>
      </c>
      <c r="S374" s="83">
        <f>IF(T374="",0,IFERROR(IF(VLOOKUP(T374,T$73:T373,1,0)&gt;0,0,0),1))</f>
        <v>0</v>
      </c>
      <c r="T374" s="95">
        <f>IF(DATOS!J302=P$74,DATOS!C302,"")</f>
        <v>0</v>
      </c>
    </row>
    <row r="375" spans="18:20" x14ac:dyDescent="0.25">
      <c r="R375" s="83">
        <f t="shared" si="7"/>
        <v>1</v>
      </c>
      <c r="S375" s="83">
        <f>IF(T375="",0,IFERROR(IF(VLOOKUP(T375,T$73:T374,1,0)&gt;0,0,0),1))</f>
        <v>0</v>
      </c>
      <c r="T375" s="95">
        <f>IF(DATOS!J303=P$74,DATOS!C303,"")</f>
        <v>0</v>
      </c>
    </row>
    <row r="376" spans="18:20" x14ac:dyDescent="0.25">
      <c r="R376" s="83">
        <f t="shared" si="7"/>
        <v>1</v>
      </c>
      <c r="S376" s="83">
        <f>IF(T376="",0,IFERROR(IF(VLOOKUP(T376,T$73:T375,1,0)&gt;0,0,0),1))</f>
        <v>0</v>
      </c>
      <c r="T376" s="95">
        <f>IF(DATOS!J304=P$74,DATOS!C304,"")</f>
        <v>0</v>
      </c>
    </row>
    <row r="377" spans="18:20" x14ac:dyDescent="0.25">
      <c r="R377" s="83">
        <f t="shared" si="7"/>
        <v>1</v>
      </c>
      <c r="S377" s="83">
        <f>IF(T377="",0,IFERROR(IF(VLOOKUP(T377,T$73:T376,1,0)&gt;0,0,0),1))</f>
        <v>0</v>
      </c>
      <c r="T377" s="95">
        <f>IF(DATOS!J305=P$74,DATOS!C305,"")</f>
        <v>0</v>
      </c>
    </row>
    <row r="378" spans="18:20" x14ac:dyDescent="0.25">
      <c r="R378" s="83">
        <f t="shared" si="7"/>
        <v>1</v>
      </c>
      <c r="S378" s="83">
        <f>IF(T378="",0,IFERROR(IF(VLOOKUP(T378,T$73:T377,1,0)&gt;0,0,0),1))</f>
        <v>0</v>
      </c>
      <c r="T378" s="95">
        <f>IF(DATOS!J306=P$74,DATOS!C306,"")</f>
        <v>0</v>
      </c>
    </row>
    <row r="379" spans="18:20" x14ac:dyDescent="0.25">
      <c r="R379" s="83">
        <f t="shared" si="7"/>
        <v>1</v>
      </c>
      <c r="S379" s="83">
        <f>IF(T379="",0,IFERROR(IF(VLOOKUP(T379,T$73:T378,1,0)&gt;0,0,0),1))</f>
        <v>0</v>
      </c>
      <c r="T379" s="95">
        <f>IF(DATOS!J307=P$74,DATOS!C307,"")</f>
        <v>0</v>
      </c>
    </row>
    <row r="380" spans="18:20" x14ac:dyDescent="0.25">
      <c r="R380" s="83">
        <f t="shared" si="7"/>
        <v>1</v>
      </c>
      <c r="S380" s="83">
        <f>IF(T380="",0,IFERROR(IF(VLOOKUP(T380,T$73:T379,1,0)&gt;0,0,0),1))</f>
        <v>0</v>
      </c>
      <c r="T380" s="95">
        <f>IF(DATOS!J308=P$74,DATOS!C308,"")</f>
        <v>0</v>
      </c>
    </row>
    <row r="381" spans="18:20" x14ac:dyDescent="0.25">
      <c r="R381" s="83">
        <f t="shared" si="7"/>
        <v>1</v>
      </c>
      <c r="S381" s="83">
        <f>IF(T381="",0,IFERROR(IF(VLOOKUP(T381,T$73:T380,1,0)&gt;0,0,0),1))</f>
        <v>0</v>
      </c>
      <c r="T381" s="95">
        <f>IF(DATOS!J309=P$74,DATOS!C309,"")</f>
        <v>0</v>
      </c>
    </row>
    <row r="382" spans="18:20" x14ac:dyDescent="0.25">
      <c r="R382" s="83">
        <f t="shared" si="7"/>
        <v>1</v>
      </c>
      <c r="S382" s="83">
        <f>IF(T382="",0,IFERROR(IF(VLOOKUP(T382,T$73:T381,1,0)&gt;0,0,0),1))</f>
        <v>0</v>
      </c>
      <c r="T382" s="95">
        <f>IF(DATOS!J310=P$74,DATOS!C310,"")</f>
        <v>0</v>
      </c>
    </row>
    <row r="383" spans="18:20" x14ac:dyDescent="0.25">
      <c r="R383" s="83">
        <f t="shared" si="7"/>
        <v>1</v>
      </c>
      <c r="S383" s="83">
        <f>IF(T383="",0,IFERROR(IF(VLOOKUP(T383,T$73:T382,1,0)&gt;0,0,0),1))</f>
        <v>0</v>
      </c>
      <c r="T383" s="95">
        <f>IF(DATOS!J311=P$74,DATOS!C311,"")</f>
        <v>0</v>
      </c>
    </row>
    <row r="384" spans="18:20" x14ac:dyDescent="0.25">
      <c r="R384" s="83">
        <f t="shared" si="7"/>
        <v>1</v>
      </c>
      <c r="S384" s="83">
        <f>IF(T384="",0,IFERROR(IF(VLOOKUP(T384,T$73:T383,1,0)&gt;0,0,0),1))</f>
        <v>0</v>
      </c>
      <c r="T384" s="95">
        <f>IF(DATOS!J312=P$74,DATOS!C312,"")</f>
        <v>0</v>
      </c>
    </row>
    <row r="385" spans="18:20" x14ac:dyDescent="0.25">
      <c r="R385" s="83">
        <f t="shared" si="7"/>
        <v>1</v>
      </c>
      <c r="S385" s="83">
        <f>IF(T385="",0,IFERROR(IF(VLOOKUP(T385,T$73:T384,1,0)&gt;0,0,0),1))</f>
        <v>0</v>
      </c>
      <c r="T385" s="95">
        <f>IF(DATOS!J313=P$74,DATOS!C313,"")</f>
        <v>0</v>
      </c>
    </row>
    <row r="386" spans="18:20" x14ac:dyDescent="0.25">
      <c r="R386" s="83">
        <f t="shared" si="7"/>
        <v>1</v>
      </c>
      <c r="S386" s="83">
        <f>IF(T386="",0,IFERROR(IF(VLOOKUP(T386,T$73:T385,1,0)&gt;0,0,0),1))</f>
        <v>0</v>
      </c>
      <c r="T386" s="95">
        <f>IF(DATOS!J314=P$74,DATOS!C314,"")</f>
        <v>0</v>
      </c>
    </row>
    <row r="387" spans="18:20" x14ac:dyDescent="0.25">
      <c r="R387" s="83">
        <f t="shared" si="7"/>
        <v>1</v>
      </c>
      <c r="S387" s="83">
        <f>IF(T387="",0,IFERROR(IF(VLOOKUP(T387,T$73:T386,1,0)&gt;0,0,0),1))</f>
        <v>0</v>
      </c>
      <c r="T387" s="95">
        <f>IF(DATOS!J315=P$74,DATOS!C315,"")</f>
        <v>0</v>
      </c>
    </row>
    <row r="388" spans="18:20" x14ac:dyDescent="0.25">
      <c r="R388" s="83">
        <f t="shared" si="7"/>
        <v>1</v>
      </c>
      <c r="S388" s="83">
        <f>IF(T388="",0,IFERROR(IF(VLOOKUP(T388,T$73:T387,1,0)&gt;0,0,0),1))</f>
        <v>0</v>
      </c>
      <c r="T388" s="95">
        <f>IF(DATOS!J316=P$74,DATOS!C316,"")</f>
        <v>0</v>
      </c>
    </row>
    <row r="389" spans="18:20" x14ac:dyDescent="0.25">
      <c r="R389" s="83">
        <f t="shared" si="7"/>
        <v>1</v>
      </c>
      <c r="S389" s="83">
        <f>IF(T389="",0,IFERROR(IF(VLOOKUP(T389,T$73:T388,1,0)&gt;0,0,0),1))</f>
        <v>0</v>
      </c>
      <c r="T389" s="95">
        <f>IF(DATOS!J317=P$74,DATOS!C317,"")</f>
        <v>0</v>
      </c>
    </row>
    <row r="390" spans="18:20" x14ac:dyDescent="0.25">
      <c r="R390" s="83">
        <f t="shared" si="7"/>
        <v>1</v>
      </c>
      <c r="S390" s="83">
        <f>IF(T390="",0,IFERROR(IF(VLOOKUP(T390,T$73:T389,1,0)&gt;0,0,0),1))</f>
        <v>0</v>
      </c>
      <c r="T390" s="95">
        <f>IF(DATOS!J318=P$74,DATOS!C318,"")</f>
        <v>0</v>
      </c>
    </row>
    <row r="391" spans="18:20" x14ac:dyDescent="0.25">
      <c r="R391" s="83">
        <f t="shared" si="7"/>
        <v>1</v>
      </c>
      <c r="S391" s="83">
        <f>IF(T391="",0,IFERROR(IF(VLOOKUP(T391,T$73:T390,1,0)&gt;0,0,0),1))</f>
        <v>0</v>
      </c>
      <c r="T391" s="95">
        <f>IF(DATOS!J319=P$74,DATOS!C319,"")</f>
        <v>0</v>
      </c>
    </row>
    <row r="392" spans="18:20" x14ac:dyDescent="0.25">
      <c r="R392" s="83">
        <f t="shared" si="7"/>
        <v>1</v>
      </c>
      <c r="S392" s="83">
        <f>IF(T392="",0,IFERROR(IF(VLOOKUP(T392,T$73:T391,1,0)&gt;0,0,0),1))</f>
        <v>0</v>
      </c>
      <c r="T392" s="95">
        <f>IF(DATOS!J320=P$74,DATOS!C320,"")</f>
        <v>0</v>
      </c>
    </row>
    <row r="393" spans="18:20" x14ac:dyDescent="0.25">
      <c r="R393" s="83">
        <f t="shared" si="7"/>
        <v>1</v>
      </c>
      <c r="S393" s="83">
        <f>IF(T393="",0,IFERROR(IF(VLOOKUP(T393,T$73:T392,1,0)&gt;0,0,0),1))</f>
        <v>0</v>
      </c>
      <c r="T393" s="95">
        <f>IF(DATOS!J321=P$74,DATOS!C321,"")</f>
        <v>0</v>
      </c>
    </row>
    <row r="394" spans="18:20" x14ac:dyDescent="0.25">
      <c r="R394" s="83">
        <f t="shared" ref="R394:R457" si="8">R393+S394</f>
        <v>1</v>
      </c>
      <c r="S394" s="83">
        <f>IF(T394="",0,IFERROR(IF(VLOOKUP(T394,T$73:T393,1,0)&gt;0,0,0),1))</f>
        <v>0</v>
      </c>
      <c r="T394" s="95">
        <f>IF(DATOS!J322=P$74,DATOS!C322,"")</f>
        <v>0</v>
      </c>
    </row>
    <row r="395" spans="18:20" x14ac:dyDescent="0.25">
      <c r="R395" s="83">
        <f t="shared" si="8"/>
        <v>1</v>
      </c>
      <c r="S395" s="83">
        <f>IF(T395="",0,IFERROR(IF(VLOOKUP(T395,T$73:T394,1,0)&gt;0,0,0),1))</f>
        <v>0</v>
      </c>
      <c r="T395" s="95">
        <f>IF(DATOS!J323=P$74,DATOS!C323,"")</f>
        <v>0</v>
      </c>
    </row>
    <row r="396" spans="18:20" x14ac:dyDescent="0.25">
      <c r="R396" s="83">
        <f t="shared" si="8"/>
        <v>1</v>
      </c>
      <c r="S396" s="83">
        <f>IF(T396="",0,IFERROR(IF(VLOOKUP(T396,T$73:T395,1,0)&gt;0,0,0),1))</f>
        <v>0</v>
      </c>
      <c r="T396" s="95">
        <f>IF(DATOS!J324=P$74,DATOS!C324,"")</f>
        <v>0</v>
      </c>
    </row>
    <row r="397" spans="18:20" x14ac:dyDescent="0.25">
      <c r="R397" s="83">
        <f t="shared" si="8"/>
        <v>1</v>
      </c>
      <c r="S397" s="83">
        <f>IF(T397="",0,IFERROR(IF(VLOOKUP(T397,T$73:T396,1,0)&gt;0,0,0),1))</f>
        <v>0</v>
      </c>
      <c r="T397" s="95">
        <f>IF(DATOS!J325=P$74,DATOS!C325,"")</f>
        <v>0</v>
      </c>
    </row>
    <row r="398" spans="18:20" x14ac:dyDescent="0.25">
      <c r="R398" s="83">
        <f t="shared" si="8"/>
        <v>1</v>
      </c>
      <c r="S398" s="83">
        <f>IF(T398="",0,IFERROR(IF(VLOOKUP(T398,T$73:T397,1,0)&gt;0,0,0),1))</f>
        <v>0</v>
      </c>
      <c r="T398" s="95">
        <f>IF(DATOS!J326=P$74,DATOS!C326,"")</f>
        <v>0</v>
      </c>
    </row>
    <row r="399" spans="18:20" x14ac:dyDescent="0.25">
      <c r="R399" s="83">
        <f t="shared" si="8"/>
        <v>1</v>
      </c>
      <c r="S399" s="83">
        <f>IF(T399="",0,IFERROR(IF(VLOOKUP(T399,T$73:T398,1,0)&gt;0,0,0),1))</f>
        <v>0</v>
      </c>
      <c r="T399" s="95">
        <f>IF(DATOS!J327=P$74,DATOS!C327,"")</f>
        <v>0</v>
      </c>
    </row>
    <row r="400" spans="18:20" x14ac:dyDescent="0.25">
      <c r="R400" s="83">
        <f t="shared" si="8"/>
        <v>1</v>
      </c>
      <c r="S400" s="83">
        <f>IF(T400="",0,IFERROR(IF(VLOOKUP(T400,T$73:T399,1,0)&gt;0,0,0),1))</f>
        <v>0</v>
      </c>
      <c r="T400" s="95">
        <f>IF(DATOS!J328=P$74,DATOS!C328,"")</f>
        <v>0</v>
      </c>
    </row>
    <row r="401" spans="18:20" x14ac:dyDescent="0.25">
      <c r="R401" s="83">
        <f t="shared" si="8"/>
        <v>1</v>
      </c>
      <c r="S401" s="83">
        <f>IF(T401="",0,IFERROR(IF(VLOOKUP(T401,T$73:T400,1,0)&gt;0,0,0),1))</f>
        <v>0</v>
      </c>
      <c r="T401" s="95">
        <f>IF(DATOS!J329=P$74,DATOS!C329,"")</f>
        <v>0</v>
      </c>
    </row>
    <row r="402" spans="18:20" x14ac:dyDescent="0.25">
      <c r="R402" s="83">
        <f t="shared" si="8"/>
        <v>1</v>
      </c>
      <c r="S402" s="83">
        <f>IF(T402="",0,IFERROR(IF(VLOOKUP(T402,T$73:T401,1,0)&gt;0,0,0),1))</f>
        <v>0</v>
      </c>
      <c r="T402" s="95">
        <f>IF(DATOS!J330=P$74,DATOS!C330,"")</f>
        <v>0</v>
      </c>
    </row>
    <row r="403" spans="18:20" x14ac:dyDescent="0.25">
      <c r="R403" s="83">
        <f t="shared" si="8"/>
        <v>1</v>
      </c>
      <c r="S403" s="83">
        <f>IF(T403="",0,IFERROR(IF(VLOOKUP(T403,T$73:T402,1,0)&gt;0,0,0),1))</f>
        <v>0</v>
      </c>
      <c r="T403" s="95">
        <f>IF(DATOS!J331=P$74,DATOS!C331,"")</f>
        <v>0</v>
      </c>
    </row>
    <row r="404" spans="18:20" x14ac:dyDescent="0.25">
      <c r="R404" s="83">
        <f t="shared" si="8"/>
        <v>1</v>
      </c>
      <c r="S404" s="83">
        <f>IF(T404="",0,IFERROR(IF(VLOOKUP(T404,T$73:T403,1,0)&gt;0,0,0),1))</f>
        <v>0</v>
      </c>
      <c r="T404" s="95">
        <f>IF(DATOS!J332=P$74,DATOS!C332,"")</f>
        <v>0</v>
      </c>
    </row>
    <row r="405" spans="18:20" x14ac:dyDescent="0.25">
      <c r="R405" s="83">
        <f t="shared" si="8"/>
        <v>1</v>
      </c>
      <c r="S405" s="83">
        <f>IF(T405="",0,IFERROR(IF(VLOOKUP(T405,T$73:T404,1,0)&gt;0,0,0),1))</f>
        <v>0</v>
      </c>
      <c r="T405" s="95">
        <f>IF(DATOS!J333=P$74,DATOS!C333,"")</f>
        <v>0</v>
      </c>
    </row>
    <row r="406" spans="18:20" x14ac:dyDescent="0.25">
      <c r="R406" s="83">
        <f t="shared" si="8"/>
        <v>1</v>
      </c>
      <c r="S406" s="83">
        <f>IF(T406="",0,IFERROR(IF(VLOOKUP(T406,T$73:T405,1,0)&gt;0,0,0),1))</f>
        <v>0</v>
      </c>
      <c r="T406" s="95">
        <f>IF(DATOS!J334=P$74,DATOS!C334,"")</f>
        <v>0</v>
      </c>
    </row>
    <row r="407" spans="18:20" x14ac:dyDescent="0.25">
      <c r="R407" s="83">
        <f t="shared" si="8"/>
        <v>1</v>
      </c>
      <c r="S407" s="83">
        <f>IF(T407="",0,IFERROR(IF(VLOOKUP(T407,T$73:T406,1,0)&gt;0,0,0),1))</f>
        <v>0</v>
      </c>
      <c r="T407" s="95">
        <f>IF(DATOS!J335=P$74,DATOS!C335,"")</f>
        <v>0</v>
      </c>
    </row>
    <row r="408" spans="18:20" x14ac:dyDescent="0.25">
      <c r="R408" s="83">
        <f t="shared" si="8"/>
        <v>1</v>
      </c>
      <c r="S408" s="83">
        <f>IF(T408="",0,IFERROR(IF(VLOOKUP(T408,T$73:T407,1,0)&gt;0,0,0),1))</f>
        <v>0</v>
      </c>
      <c r="T408" s="95">
        <f>IF(DATOS!J336=P$74,DATOS!C336,"")</f>
        <v>0</v>
      </c>
    </row>
    <row r="409" spans="18:20" x14ac:dyDescent="0.25">
      <c r="R409" s="83">
        <f t="shared" si="8"/>
        <v>1</v>
      </c>
      <c r="S409" s="83">
        <f>IF(T409="",0,IFERROR(IF(VLOOKUP(T409,T$73:T408,1,0)&gt;0,0,0),1))</f>
        <v>0</v>
      </c>
      <c r="T409" s="95">
        <f>IF(DATOS!J337=P$74,DATOS!C337,"")</f>
        <v>0</v>
      </c>
    </row>
    <row r="410" spans="18:20" x14ac:dyDescent="0.25">
      <c r="R410" s="83">
        <f t="shared" si="8"/>
        <v>1</v>
      </c>
      <c r="S410" s="83">
        <f>IF(T410="",0,IFERROR(IF(VLOOKUP(T410,T$73:T409,1,0)&gt;0,0,0),1))</f>
        <v>0</v>
      </c>
      <c r="T410" s="95">
        <f>IF(DATOS!J338=P$74,DATOS!C338,"")</f>
        <v>0</v>
      </c>
    </row>
    <row r="411" spans="18:20" x14ac:dyDescent="0.25">
      <c r="R411" s="83">
        <f t="shared" si="8"/>
        <v>1</v>
      </c>
      <c r="S411" s="83">
        <f>IF(T411="",0,IFERROR(IF(VLOOKUP(T411,T$73:T410,1,0)&gt;0,0,0),1))</f>
        <v>0</v>
      </c>
      <c r="T411" s="95">
        <f>IF(DATOS!J339=P$74,DATOS!C339,"")</f>
        <v>0</v>
      </c>
    </row>
    <row r="412" spans="18:20" x14ac:dyDescent="0.25">
      <c r="R412" s="83">
        <f t="shared" si="8"/>
        <v>1</v>
      </c>
      <c r="S412" s="83">
        <f>IF(T412="",0,IFERROR(IF(VLOOKUP(T412,T$73:T411,1,0)&gt;0,0,0),1))</f>
        <v>0</v>
      </c>
      <c r="T412" s="95">
        <f>IF(DATOS!J340=P$74,DATOS!C340,"")</f>
        <v>0</v>
      </c>
    </row>
    <row r="413" spans="18:20" x14ac:dyDescent="0.25">
      <c r="R413" s="83">
        <f t="shared" si="8"/>
        <v>1</v>
      </c>
      <c r="S413" s="83">
        <f>IF(T413="",0,IFERROR(IF(VLOOKUP(T413,T$73:T412,1,0)&gt;0,0,0),1))</f>
        <v>0</v>
      </c>
      <c r="T413" s="95">
        <f>IF(DATOS!J341=P$74,DATOS!C341,"")</f>
        <v>0</v>
      </c>
    </row>
    <row r="414" spans="18:20" x14ac:dyDescent="0.25">
      <c r="R414" s="83">
        <f t="shared" si="8"/>
        <v>1</v>
      </c>
      <c r="S414" s="83">
        <f>IF(T414="",0,IFERROR(IF(VLOOKUP(T414,T$73:T413,1,0)&gt;0,0,0),1))</f>
        <v>0</v>
      </c>
      <c r="T414" s="95">
        <f>IF(DATOS!J342=P$74,DATOS!C342,"")</f>
        <v>0</v>
      </c>
    </row>
    <row r="415" spans="18:20" x14ac:dyDescent="0.25">
      <c r="R415" s="83">
        <f t="shared" si="8"/>
        <v>1</v>
      </c>
      <c r="S415" s="83">
        <f>IF(T415="",0,IFERROR(IF(VLOOKUP(T415,T$73:T414,1,0)&gt;0,0,0),1))</f>
        <v>0</v>
      </c>
      <c r="T415" s="95">
        <f>IF(DATOS!J343=P$74,DATOS!C343,"")</f>
        <v>0</v>
      </c>
    </row>
    <row r="416" spans="18:20" x14ac:dyDescent="0.25">
      <c r="R416" s="83">
        <f t="shared" si="8"/>
        <v>1</v>
      </c>
      <c r="S416" s="83">
        <f>IF(T416="",0,IFERROR(IF(VLOOKUP(T416,T$73:T415,1,0)&gt;0,0,0),1))</f>
        <v>0</v>
      </c>
      <c r="T416" s="95">
        <f>IF(DATOS!J344=P$74,DATOS!C344,"")</f>
        <v>0</v>
      </c>
    </row>
    <row r="417" spans="18:20" x14ac:dyDescent="0.25">
      <c r="R417" s="83">
        <f t="shared" si="8"/>
        <v>1</v>
      </c>
      <c r="S417" s="83">
        <f>IF(T417="",0,IFERROR(IF(VLOOKUP(T417,T$73:T416,1,0)&gt;0,0,0),1))</f>
        <v>0</v>
      </c>
      <c r="T417" s="95">
        <f>IF(DATOS!J345=P$74,DATOS!C345,"")</f>
        <v>0</v>
      </c>
    </row>
    <row r="418" spans="18:20" x14ac:dyDescent="0.25">
      <c r="R418" s="83">
        <f t="shared" si="8"/>
        <v>1</v>
      </c>
      <c r="S418" s="83">
        <f>IF(T418="",0,IFERROR(IF(VLOOKUP(T418,T$73:T417,1,0)&gt;0,0,0),1))</f>
        <v>0</v>
      </c>
      <c r="T418" s="95">
        <f>IF(DATOS!J346=P$74,DATOS!C346,"")</f>
        <v>0</v>
      </c>
    </row>
    <row r="419" spans="18:20" x14ac:dyDescent="0.25">
      <c r="R419" s="83">
        <f t="shared" si="8"/>
        <v>1</v>
      </c>
      <c r="S419" s="83">
        <f>IF(T419="",0,IFERROR(IF(VLOOKUP(T419,T$73:T418,1,0)&gt;0,0,0),1))</f>
        <v>0</v>
      </c>
      <c r="T419" s="95">
        <f>IF(DATOS!J347=P$74,DATOS!C347,"")</f>
        <v>0</v>
      </c>
    </row>
    <row r="420" spans="18:20" x14ac:dyDescent="0.25">
      <c r="R420" s="83">
        <f t="shared" si="8"/>
        <v>1</v>
      </c>
      <c r="S420" s="83">
        <f>IF(T420="",0,IFERROR(IF(VLOOKUP(T420,T$73:T419,1,0)&gt;0,0,0),1))</f>
        <v>0</v>
      </c>
      <c r="T420" s="95">
        <f>IF(DATOS!J348=P$74,DATOS!C348,"")</f>
        <v>0</v>
      </c>
    </row>
    <row r="421" spans="18:20" x14ac:dyDescent="0.25">
      <c r="R421" s="83">
        <f t="shared" si="8"/>
        <v>1</v>
      </c>
      <c r="S421" s="83">
        <f>IF(T421="",0,IFERROR(IF(VLOOKUP(T421,T$73:T420,1,0)&gt;0,0,0),1))</f>
        <v>0</v>
      </c>
      <c r="T421" s="95">
        <f>IF(DATOS!J349=P$74,DATOS!C349,"")</f>
        <v>0</v>
      </c>
    </row>
    <row r="422" spans="18:20" x14ac:dyDescent="0.25">
      <c r="R422" s="83">
        <f t="shared" si="8"/>
        <v>1</v>
      </c>
      <c r="S422" s="83">
        <f>IF(T422="",0,IFERROR(IF(VLOOKUP(T422,T$73:T421,1,0)&gt;0,0,0),1))</f>
        <v>0</v>
      </c>
      <c r="T422" s="95">
        <f>IF(DATOS!J350=P$74,DATOS!C350,"")</f>
        <v>0</v>
      </c>
    </row>
    <row r="423" spans="18:20" x14ac:dyDescent="0.25">
      <c r="R423" s="83">
        <f t="shared" si="8"/>
        <v>1</v>
      </c>
      <c r="S423" s="83">
        <f>IF(T423="",0,IFERROR(IF(VLOOKUP(T423,T$73:T422,1,0)&gt;0,0,0),1))</f>
        <v>0</v>
      </c>
      <c r="T423" s="95">
        <f>IF(DATOS!J351=P$74,DATOS!C351,"")</f>
        <v>0</v>
      </c>
    </row>
    <row r="424" spans="18:20" x14ac:dyDescent="0.25">
      <c r="R424" s="83">
        <f t="shared" si="8"/>
        <v>1</v>
      </c>
      <c r="S424" s="83">
        <f>IF(T424="",0,IFERROR(IF(VLOOKUP(T424,T$73:T423,1,0)&gt;0,0,0),1))</f>
        <v>0</v>
      </c>
      <c r="T424" s="95">
        <f>IF(DATOS!J352=P$74,DATOS!C352,"")</f>
        <v>0</v>
      </c>
    </row>
    <row r="425" spans="18:20" x14ac:dyDescent="0.25">
      <c r="R425" s="83">
        <f t="shared" si="8"/>
        <v>1</v>
      </c>
      <c r="S425" s="83">
        <f>IF(T425="",0,IFERROR(IF(VLOOKUP(T425,T$73:T424,1,0)&gt;0,0,0),1))</f>
        <v>0</v>
      </c>
      <c r="T425" s="95">
        <f>IF(DATOS!J353=P$74,DATOS!C353,"")</f>
        <v>0</v>
      </c>
    </row>
    <row r="426" spans="18:20" x14ac:dyDescent="0.25">
      <c r="R426" s="83">
        <f t="shared" si="8"/>
        <v>1</v>
      </c>
      <c r="S426" s="83">
        <f>IF(T426="",0,IFERROR(IF(VLOOKUP(T426,T$73:T425,1,0)&gt;0,0,0),1))</f>
        <v>0</v>
      </c>
      <c r="T426" s="95">
        <f>IF(DATOS!J354=P$74,DATOS!C354,"")</f>
        <v>0</v>
      </c>
    </row>
    <row r="427" spans="18:20" x14ac:dyDescent="0.25">
      <c r="R427" s="83">
        <f t="shared" si="8"/>
        <v>1</v>
      </c>
      <c r="S427" s="83">
        <f>IF(T427="",0,IFERROR(IF(VLOOKUP(T427,T$73:T426,1,0)&gt;0,0,0),1))</f>
        <v>0</v>
      </c>
      <c r="T427" s="95">
        <f>IF(DATOS!J355=P$74,DATOS!C355,"")</f>
        <v>0</v>
      </c>
    </row>
    <row r="428" spans="18:20" x14ac:dyDescent="0.25">
      <c r="R428" s="83">
        <f t="shared" si="8"/>
        <v>1</v>
      </c>
      <c r="S428" s="83">
        <f>IF(T428="",0,IFERROR(IF(VLOOKUP(T428,T$73:T427,1,0)&gt;0,0,0),1))</f>
        <v>0</v>
      </c>
      <c r="T428" s="95">
        <f>IF(DATOS!J356=P$74,DATOS!C356,"")</f>
        <v>0</v>
      </c>
    </row>
    <row r="429" spans="18:20" x14ac:dyDescent="0.25">
      <c r="R429" s="83">
        <f t="shared" si="8"/>
        <v>1</v>
      </c>
      <c r="S429" s="83">
        <f>IF(T429="",0,IFERROR(IF(VLOOKUP(T429,T$73:T428,1,0)&gt;0,0,0),1))</f>
        <v>0</v>
      </c>
      <c r="T429" s="95">
        <f>IF(DATOS!J357=P$74,DATOS!C357,"")</f>
        <v>0</v>
      </c>
    </row>
    <row r="430" spans="18:20" x14ac:dyDescent="0.25">
      <c r="R430" s="83">
        <f t="shared" si="8"/>
        <v>1</v>
      </c>
      <c r="S430" s="83">
        <f>IF(T430="",0,IFERROR(IF(VLOOKUP(T430,T$73:T429,1,0)&gt;0,0,0),1))</f>
        <v>0</v>
      </c>
      <c r="T430" s="95">
        <f>IF(DATOS!J358=P$74,DATOS!C358,"")</f>
        <v>0</v>
      </c>
    </row>
    <row r="431" spans="18:20" x14ac:dyDescent="0.25">
      <c r="R431" s="83">
        <f t="shared" si="8"/>
        <v>1</v>
      </c>
      <c r="S431" s="83">
        <f>IF(T431="",0,IFERROR(IF(VLOOKUP(T431,T$73:T430,1,0)&gt;0,0,0),1))</f>
        <v>0</v>
      </c>
      <c r="T431" s="95">
        <f>IF(DATOS!J359=P$74,DATOS!C359,"")</f>
        <v>0</v>
      </c>
    </row>
    <row r="432" spans="18:20" x14ac:dyDescent="0.25">
      <c r="R432" s="83">
        <f t="shared" si="8"/>
        <v>1</v>
      </c>
      <c r="S432" s="83">
        <f>IF(T432="",0,IFERROR(IF(VLOOKUP(T432,T$73:T431,1,0)&gt;0,0,0),1))</f>
        <v>0</v>
      </c>
      <c r="T432" s="95">
        <f>IF(DATOS!J360=P$74,DATOS!C360,"")</f>
        <v>0</v>
      </c>
    </row>
    <row r="433" spans="18:20" x14ac:dyDescent="0.25">
      <c r="R433" s="83">
        <f t="shared" si="8"/>
        <v>1</v>
      </c>
      <c r="S433" s="83">
        <f>IF(T433="",0,IFERROR(IF(VLOOKUP(T433,T$73:T432,1,0)&gt;0,0,0),1))</f>
        <v>0</v>
      </c>
      <c r="T433" s="95">
        <f>IF(DATOS!J361=P$74,DATOS!C361,"")</f>
        <v>0</v>
      </c>
    </row>
    <row r="434" spans="18:20" x14ac:dyDescent="0.25">
      <c r="R434" s="83">
        <f t="shared" si="8"/>
        <v>1</v>
      </c>
      <c r="S434" s="83">
        <f>IF(T434="",0,IFERROR(IF(VLOOKUP(T434,T$73:T433,1,0)&gt;0,0,0),1))</f>
        <v>0</v>
      </c>
      <c r="T434" s="95">
        <f>IF(DATOS!J362=P$74,DATOS!C362,"")</f>
        <v>0</v>
      </c>
    </row>
    <row r="435" spans="18:20" x14ac:dyDescent="0.25">
      <c r="R435" s="83">
        <f t="shared" si="8"/>
        <v>1</v>
      </c>
      <c r="S435" s="83">
        <f>IF(T435="",0,IFERROR(IF(VLOOKUP(T435,T$73:T434,1,0)&gt;0,0,0),1))</f>
        <v>0</v>
      </c>
      <c r="T435" s="95">
        <f>IF(DATOS!J363=P$74,DATOS!C363,"")</f>
        <v>0</v>
      </c>
    </row>
    <row r="436" spans="18:20" x14ac:dyDescent="0.25">
      <c r="R436" s="83">
        <f t="shared" si="8"/>
        <v>1</v>
      </c>
      <c r="S436" s="83">
        <f>IF(T436="",0,IFERROR(IF(VLOOKUP(T436,T$73:T435,1,0)&gt;0,0,0),1))</f>
        <v>0</v>
      </c>
      <c r="T436" s="95">
        <f>IF(DATOS!J364=P$74,DATOS!C364,"")</f>
        <v>0</v>
      </c>
    </row>
    <row r="437" spans="18:20" x14ac:dyDescent="0.25">
      <c r="R437" s="83">
        <f t="shared" si="8"/>
        <v>1</v>
      </c>
      <c r="S437" s="83">
        <f>IF(T437="",0,IFERROR(IF(VLOOKUP(T437,T$73:T436,1,0)&gt;0,0,0),1))</f>
        <v>0</v>
      </c>
      <c r="T437" s="95">
        <f>IF(DATOS!J365=P$74,DATOS!C365,"")</f>
        <v>0</v>
      </c>
    </row>
    <row r="438" spans="18:20" x14ac:dyDescent="0.25">
      <c r="R438" s="83">
        <f t="shared" si="8"/>
        <v>1</v>
      </c>
      <c r="S438" s="83">
        <f>IF(T438="",0,IFERROR(IF(VLOOKUP(T438,T$73:T437,1,0)&gt;0,0,0),1))</f>
        <v>0</v>
      </c>
      <c r="T438" s="95">
        <f>IF(DATOS!J366=P$74,DATOS!C366,"")</f>
        <v>0</v>
      </c>
    </row>
    <row r="439" spans="18:20" x14ac:dyDescent="0.25">
      <c r="R439" s="83">
        <f t="shared" si="8"/>
        <v>1</v>
      </c>
      <c r="S439" s="83">
        <f>IF(T439="",0,IFERROR(IF(VLOOKUP(T439,T$73:T438,1,0)&gt;0,0,0),1))</f>
        <v>0</v>
      </c>
      <c r="T439" s="95">
        <f>IF(DATOS!J367=P$74,DATOS!C367,"")</f>
        <v>0</v>
      </c>
    </row>
    <row r="440" spans="18:20" x14ac:dyDescent="0.25">
      <c r="R440" s="83">
        <f t="shared" si="8"/>
        <v>1</v>
      </c>
      <c r="S440" s="83">
        <f>IF(T440="",0,IFERROR(IF(VLOOKUP(T440,T$73:T439,1,0)&gt;0,0,0),1))</f>
        <v>0</v>
      </c>
      <c r="T440" s="95">
        <f>IF(DATOS!J368=P$74,DATOS!C368,"")</f>
        <v>0</v>
      </c>
    </row>
    <row r="441" spans="18:20" x14ac:dyDescent="0.25">
      <c r="R441" s="83">
        <f t="shared" si="8"/>
        <v>1</v>
      </c>
      <c r="S441" s="83">
        <f>IF(T441="",0,IFERROR(IF(VLOOKUP(T441,T$73:T440,1,0)&gt;0,0,0),1))</f>
        <v>0</v>
      </c>
      <c r="T441" s="95">
        <f>IF(DATOS!J369=P$74,DATOS!C369,"")</f>
        <v>0</v>
      </c>
    </row>
    <row r="442" spans="18:20" x14ac:dyDescent="0.25">
      <c r="R442" s="83">
        <f t="shared" si="8"/>
        <v>1</v>
      </c>
      <c r="S442" s="83">
        <f>IF(T442="",0,IFERROR(IF(VLOOKUP(T442,T$73:T441,1,0)&gt;0,0,0),1))</f>
        <v>0</v>
      </c>
      <c r="T442" s="95">
        <f>IF(DATOS!J370=P$74,DATOS!C370,"")</f>
        <v>0</v>
      </c>
    </row>
    <row r="443" spans="18:20" x14ac:dyDescent="0.25">
      <c r="R443" s="83">
        <f t="shared" si="8"/>
        <v>1</v>
      </c>
      <c r="S443" s="83">
        <f>IF(T443="",0,IFERROR(IF(VLOOKUP(T443,T$73:T442,1,0)&gt;0,0,0),1))</f>
        <v>0</v>
      </c>
      <c r="T443" s="95">
        <f>IF(DATOS!J371=P$74,DATOS!C371,"")</f>
        <v>0</v>
      </c>
    </row>
    <row r="444" spans="18:20" x14ac:dyDescent="0.25">
      <c r="R444" s="83">
        <f t="shared" si="8"/>
        <v>1</v>
      </c>
      <c r="S444" s="83">
        <f>IF(T444="",0,IFERROR(IF(VLOOKUP(T444,T$73:T443,1,0)&gt;0,0,0),1))</f>
        <v>0</v>
      </c>
      <c r="T444" s="95">
        <f>IF(DATOS!J372=P$74,DATOS!C372,"")</f>
        <v>0</v>
      </c>
    </row>
    <row r="445" spans="18:20" x14ac:dyDescent="0.25">
      <c r="R445" s="83">
        <f t="shared" si="8"/>
        <v>1</v>
      </c>
      <c r="S445" s="83">
        <f>IF(T445="",0,IFERROR(IF(VLOOKUP(T445,T$73:T444,1,0)&gt;0,0,0),1))</f>
        <v>0</v>
      </c>
      <c r="T445" s="95">
        <f>IF(DATOS!J373=P$74,DATOS!C373,"")</f>
        <v>0</v>
      </c>
    </row>
    <row r="446" spans="18:20" x14ac:dyDescent="0.25">
      <c r="R446" s="83">
        <f t="shared" si="8"/>
        <v>1</v>
      </c>
      <c r="S446" s="83">
        <f>IF(T446="",0,IFERROR(IF(VLOOKUP(T446,T$73:T445,1,0)&gt;0,0,0),1))</f>
        <v>0</v>
      </c>
      <c r="T446" s="95">
        <f>IF(DATOS!J374=P$74,DATOS!C374,"")</f>
        <v>0</v>
      </c>
    </row>
    <row r="447" spans="18:20" x14ac:dyDescent="0.25">
      <c r="R447" s="83">
        <f t="shared" si="8"/>
        <v>1</v>
      </c>
      <c r="S447" s="83">
        <f>IF(T447="",0,IFERROR(IF(VLOOKUP(T447,T$73:T446,1,0)&gt;0,0,0),1))</f>
        <v>0</v>
      </c>
      <c r="T447" s="95">
        <f>IF(DATOS!J375=P$74,DATOS!C375,"")</f>
        <v>0</v>
      </c>
    </row>
    <row r="448" spans="18:20" x14ac:dyDescent="0.25">
      <c r="R448" s="83">
        <f t="shared" si="8"/>
        <v>1</v>
      </c>
      <c r="S448" s="83">
        <f>IF(T448="",0,IFERROR(IF(VLOOKUP(T448,T$73:T447,1,0)&gt;0,0,0),1))</f>
        <v>0</v>
      </c>
      <c r="T448" s="95">
        <f>IF(DATOS!J376=P$74,DATOS!C376,"")</f>
        <v>0</v>
      </c>
    </row>
    <row r="449" spans="18:20" x14ac:dyDescent="0.25">
      <c r="R449" s="83">
        <f t="shared" si="8"/>
        <v>1</v>
      </c>
      <c r="S449" s="83">
        <f>IF(T449="",0,IFERROR(IF(VLOOKUP(T449,T$73:T448,1,0)&gt;0,0,0),1))</f>
        <v>0</v>
      </c>
      <c r="T449" s="95">
        <f>IF(DATOS!J377=P$74,DATOS!C377,"")</f>
        <v>0</v>
      </c>
    </row>
    <row r="450" spans="18:20" x14ac:dyDescent="0.25">
      <c r="R450" s="83">
        <f t="shared" si="8"/>
        <v>1</v>
      </c>
      <c r="S450" s="83">
        <f>IF(T450="",0,IFERROR(IF(VLOOKUP(T450,T$73:T449,1,0)&gt;0,0,0),1))</f>
        <v>0</v>
      </c>
      <c r="T450" s="95">
        <f>IF(DATOS!J378=P$74,DATOS!C378,"")</f>
        <v>0</v>
      </c>
    </row>
    <row r="451" spans="18:20" x14ac:dyDescent="0.25">
      <c r="R451" s="83">
        <f t="shared" si="8"/>
        <v>1</v>
      </c>
      <c r="S451" s="83">
        <f>IF(T451="",0,IFERROR(IF(VLOOKUP(T451,T$73:T450,1,0)&gt;0,0,0),1))</f>
        <v>0</v>
      </c>
      <c r="T451" s="95">
        <f>IF(DATOS!J379=P$74,DATOS!C379,"")</f>
        <v>0</v>
      </c>
    </row>
    <row r="452" spans="18:20" x14ac:dyDescent="0.25">
      <c r="R452" s="83">
        <f t="shared" si="8"/>
        <v>1</v>
      </c>
      <c r="S452" s="83">
        <f>IF(T452="",0,IFERROR(IF(VLOOKUP(T452,T$73:T451,1,0)&gt;0,0,0),1))</f>
        <v>0</v>
      </c>
      <c r="T452" s="95">
        <f>IF(DATOS!J380=P$74,DATOS!C380,"")</f>
        <v>0</v>
      </c>
    </row>
    <row r="453" spans="18:20" x14ac:dyDescent="0.25">
      <c r="R453" s="83">
        <f t="shared" si="8"/>
        <v>1</v>
      </c>
      <c r="S453" s="83">
        <f>IF(T453="",0,IFERROR(IF(VLOOKUP(T453,T$73:T452,1,0)&gt;0,0,0),1))</f>
        <v>0</v>
      </c>
      <c r="T453" s="95">
        <f>IF(DATOS!J381=P$74,DATOS!C381,"")</f>
        <v>0</v>
      </c>
    </row>
    <row r="454" spans="18:20" x14ac:dyDescent="0.25">
      <c r="R454" s="83">
        <f t="shared" si="8"/>
        <v>1</v>
      </c>
      <c r="S454" s="83">
        <f>IF(T454="",0,IFERROR(IF(VLOOKUP(T454,T$73:T453,1,0)&gt;0,0,0),1))</f>
        <v>0</v>
      </c>
      <c r="T454" s="95">
        <f>IF(DATOS!J382=P$74,DATOS!C382,"")</f>
        <v>0</v>
      </c>
    </row>
    <row r="455" spans="18:20" x14ac:dyDescent="0.25">
      <c r="R455" s="83">
        <f t="shared" si="8"/>
        <v>1</v>
      </c>
      <c r="S455" s="83">
        <f>IF(T455="",0,IFERROR(IF(VLOOKUP(T455,T$73:T454,1,0)&gt;0,0,0),1))</f>
        <v>0</v>
      </c>
      <c r="T455" s="95">
        <f>IF(DATOS!J383=P$74,DATOS!C383,"")</f>
        <v>0</v>
      </c>
    </row>
    <row r="456" spans="18:20" x14ac:dyDescent="0.25">
      <c r="R456" s="83">
        <f t="shared" si="8"/>
        <v>1</v>
      </c>
      <c r="S456" s="83">
        <f>IF(T456="",0,IFERROR(IF(VLOOKUP(T456,T$73:T455,1,0)&gt;0,0,0),1))</f>
        <v>0</v>
      </c>
      <c r="T456" s="95">
        <f>IF(DATOS!J384=P$74,DATOS!C384,"")</f>
        <v>0</v>
      </c>
    </row>
    <row r="457" spans="18:20" x14ac:dyDescent="0.25">
      <c r="R457" s="83">
        <f t="shared" si="8"/>
        <v>1</v>
      </c>
      <c r="S457" s="83">
        <f>IF(T457="",0,IFERROR(IF(VLOOKUP(T457,T$73:T456,1,0)&gt;0,0,0),1))</f>
        <v>0</v>
      </c>
      <c r="T457" s="95">
        <f>IF(DATOS!J385=P$74,DATOS!C385,"")</f>
        <v>0</v>
      </c>
    </row>
    <row r="458" spans="18:20" x14ac:dyDescent="0.25">
      <c r="R458" s="83">
        <f t="shared" ref="R458:R521" si="9">R457+S458</f>
        <v>1</v>
      </c>
      <c r="S458" s="83">
        <f>IF(T458="",0,IFERROR(IF(VLOOKUP(T458,T$73:T457,1,0)&gt;0,0,0),1))</f>
        <v>0</v>
      </c>
      <c r="T458" s="95">
        <f>IF(DATOS!J386=P$74,DATOS!C386,"")</f>
        <v>0</v>
      </c>
    </row>
    <row r="459" spans="18:20" x14ac:dyDescent="0.25">
      <c r="R459" s="83">
        <f t="shared" si="9"/>
        <v>1</v>
      </c>
      <c r="S459" s="83">
        <f>IF(T459="",0,IFERROR(IF(VLOOKUP(T459,T$73:T458,1,0)&gt;0,0,0),1))</f>
        <v>0</v>
      </c>
      <c r="T459" s="95">
        <f>IF(DATOS!J387=P$74,DATOS!C387,"")</f>
        <v>0</v>
      </c>
    </row>
    <row r="460" spans="18:20" x14ac:dyDescent="0.25">
      <c r="R460" s="83">
        <f t="shared" si="9"/>
        <v>1</v>
      </c>
      <c r="S460" s="83">
        <f>IF(T460="",0,IFERROR(IF(VLOOKUP(T460,T$73:T459,1,0)&gt;0,0,0),1))</f>
        <v>0</v>
      </c>
      <c r="T460" s="95">
        <f>IF(DATOS!J388=P$74,DATOS!C388,"")</f>
        <v>0</v>
      </c>
    </row>
    <row r="461" spans="18:20" x14ac:dyDescent="0.25">
      <c r="R461" s="83">
        <f t="shared" si="9"/>
        <v>1</v>
      </c>
      <c r="S461" s="83">
        <f>IF(T461="",0,IFERROR(IF(VLOOKUP(T461,T$73:T460,1,0)&gt;0,0,0),1))</f>
        <v>0</v>
      </c>
      <c r="T461" s="95">
        <f>IF(DATOS!J389=P$74,DATOS!C389,"")</f>
        <v>0</v>
      </c>
    </row>
    <row r="462" spans="18:20" x14ac:dyDescent="0.25">
      <c r="R462" s="83">
        <f t="shared" si="9"/>
        <v>1</v>
      </c>
      <c r="S462" s="83">
        <f>IF(T462="",0,IFERROR(IF(VLOOKUP(T462,T$73:T461,1,0)&gt;0,0,0),1))</f>
        <v>0</v>
      </c>
      <c r="T462" s="95">
        <f>IF(DATOS!J390=P$74,DATOS!C390,"")</f>
        <v>0</v>
      </c>
    </row>
    <row r="463" spans="18:20" x14ac:dyDescent="0.25">
      <c r="R463" s="83">
        <f t="shared" si="9"/>
        <v>1</v>
      </c>
      <c r="S463" s="83">
        <f>IF(T463="",0,IFERROR(IF(VLOOKUP(T463,T$73:T462,1,0)&gt;0,0,0),1))</f>
        <v>0</v>
      </c>
      <c r="T463" s="95">
        <f>IF(DATOS!J391=P$74,DATOS!C391,"")</f>
        <v>0</v>
      </c>
    </row>
    <row r="464" spans="18:20" x14ac:dyDescent="0.25">
      <c r="R464" s="83">
        <f t="shared" si="9"/>
        <v>1</v>
      </c>
      <c r="S464" s="83">
        <f>IF(T464="",0,IFERROR(IF(VLOOKUP(T464,T$73:T463,1,0)&gt;0,0,0),1))</f>
        <v>0</v>
      </c>
      <c r="T464" s="95">
        <f>IF(DATOS!J392=P$74,DATOS!C392,"")</f>
        <v>0</v>
      </c>
    </row>
    <row r="465" spans="18:20" x14ac:dyDescent="0.25">
      <c r="R465" s="83">
        <f t="shared" si="9"/>
        <v>1</v>
      </c>
      <c r="S465" s="83">
        <f>IF(T465="",0,IFERROR(IF(VLOOKUP(T465,T$73:T464,1,0)&gt;0,0,0),1))</f>
        <v>0</v>
      </c>
      <c r="T465" s="95">
        <f>IF(DATOS!J393=P$74,DATOS!C393,"")</f>
        <v>0</v>
      </c>
    </row>
    <row r="466" spans="18:20" x14ac:dyDescent="0.25">
      <c r="R466" s="83">
        <f t="shared" si="9"/>
        <v>1</v>
      </c>
      <c r="S466" s="83">
        <f>IF(T466="",0,IFERROR(IF(VLOOKUP(T466,T$73:T465,1,0)&gt;0,0,0),1))</f>
        <v>0</v>
      </c>
      <c r="T466" s="95">
        <f>IF(DATOS!J394=P$74,DATOS!C394,"")</f>
        <v>0</v>
      </c>
    </row>
    <row r="467" spans="18:20" x14ac:dyDescent="0.25">
      <c r="R467" s="83">
        <f t="shared" si="9"/>
        <v>1</v>
      </c>
      <c r="S467" s="83">
        <f>IF(T467="",0,IFERROR(IF(VLOOKUP(T467,T$73:T466,1,0)&gt;0,0,0),1))</f>
        <v>0</v>
      </c>
      <c r="T467" s="95">
        <f>IF(DATOS!J395=P$74,DATOS!C395,"")</f>
        <v>0</v>
      </c>
    </row>
    <row r="468" spans="18:20" x14ac:dyDescent="0.25">
      <c r="R468" s="83">
        <f t="shared" si="9"/>
        <v>1</v>
      </c>
      <c r="S468" s="83">
        <f>IF(T468="",0,IFERROR(IF(VLOOKUP(T468,T$73:T467,1,0)&gt;0,0,0),1))</f>
        <v>0</v>
      </c>
      <c r="T468" s="95">
        <f>IF(DATOS!J396=P$74,DATOS!C396,"")</f>
        <v>0</v>
      </c>
    </row>
    <row r="469" spans="18:20" x14ac:dyDescent="0.25">
      <c r="R469" s="83">
        <f t="shared" si="9"/>
        <v>1</v>
      </c>
      <c r="S469" s="83">
        <f>IF(T469="",0,IFERROR(IF(VLOOKUP(T469,T$73:T468,1,0)&gt;0,0,0),1))</f>
        <v>0</v>
      </c>
      <c r="T469" s="95">
        <f>IF(DATOS!J397=P$74,DATOS!C397,"")</f>
        <v>0</v>
      </c>
    </row>
    <row r="470" spans="18:20" x14ac:dyDescent="0.25">
      <c r="R470" s="83">
        <f t="shared" si="9"/>
        <v>1</v>
      </c>
      <c r="S470" s="83">
        <f>IF(T470="",0,IFERROR(IF(VLOOKUP(T470,T$73:T469,1,0)&gt;0,0,0),1))</f>
        <v>0</v>
      </c>
      <c r="T470" s="95">
        <f>IF(DATOS!J398=P$74,DATOS!C398,"")</f>
        <v>0</v>
      </c>
    </row>
    <row r="471" spans="18:20" x14ac:dyDescent="0.25">
      <c r="R471" s="83">
        <f t="shared" si="9"/>
        <v>1</v>
      </c>
      <c r="S471" s="83">
        <f>IF(T471="",0,IFERROR(IF(VLOOKUP(T471,T$73:T470,1,0)&gt;0,0,0),1))</f>
        <v>0</v>
      </c>
      <c r="T471" s="95">
        <f>IF(DATOS!J399=P$74,DATOS!C399,"")</f>
        <v>0</v>
      </c>
    </row>
    <row r="472" spans="18:20" x14ac:dyDescent="0.25">
      <c r="R472" s="83">
        <f t="shared" si="9"/>
        <v>1</v>
      </c>
      <c r="S472" s="83">
        <f>IF(T472="",0,IFERROR(IF(VLOOKUP(T472,T$73:T471,1,0)&gt;0,0,0),1))</f>
        <v>0</v>
      </c>
      <c r="T472" s="95">
        <f>IF(DATOS!J400=P$74,DATOS!C400,"")</f>
        <v>0</v>
      </c>
    </row>
    <row r="473" spans="18:20" x14ac:dyDescent="0.25">
      <c r="R473" s="83">
        <f t="shared" si="9"/>
        <v>1</v>
      </c>
      <c r="S473" s="83">
        <f>IF(T473="",0,IFERROR(IF(VLOOKUP(T473,T$73:T472,1,0)&gt;0,0,0),1))</f>
        <v>0</v>
      </c>
      <c r="T473" s="95">
        <f>IF(DATOS!J401=P$74,DATOS!C401,"")</f>
        <v>0</v>
      </c>
    </row>
    <row r="474" spans="18:20" x14ac:dyDescent="0.25">
      <c r="R474" s="83">
        <f t="shared" si="9"/>
        <v>1</v>
      </c>
      <c r="S474" s="83">
        <f>IF(T474="",0,IFERROR(IF(VLOOKUP(T474,T$73:T473,1,0)&gt;0,0,0),1))</f>
        <v>0</v>
      </c>
      <c r="T474" s="95">
        <f>IF(DATOS!J402=P$74,DATOS!C402,"")</f>
        <v>0</v>
      </c>
    </row>
    <row r="475" spans="18:20" x14ac:dyDescent="0.25">
      <c r="R475" s="83">
        <f t="shared" si="9"/>
        <v>1</v>
      </c>
      <c r="S475" s="83">
        <f>IF(T475="",0,IFERROR(IF(VLOOKUP(T475,T$73:T474,1,0)&gt;0,0,0),1))</f>
        <v>0</v>
      </c>
      <c r="T475" s="95">
        <f>IF(DATOS!J403=P$74,DATOS!C403,"")</f>
        <v>0</v>
      </c>
    </row>
    <row r="476" spans="18:20" x14ac:dyDescent="0.25">
      <c r="R476" s="83">
        <f t="shared" si="9"/>
        <v>1</v>
      </c>
      <c r="S476" s="83">
        <f>IF(T476="",0,IFERROR(IF(VLOOKUP(T476,T$73:T475,1,0)&gt;0,0,0),1))</f>
        <v>0</v>
      </c>
      <c r="T476" s="95">
        <f>IF(DATOS!J404=P$74,DATOS!C404,"")</f>
        <v>0</v>
      </c>
    </row>
    <row r="477" spans="18:20" x14ac:dyDescent="0.25">
      <c r="R477" s="83">
        <f t="shared" si="9"/>
        <v>1</v>
      </c>
      <c r="S477" s="83">
        <f>IF(T477="",0,IFERROR(IF(VLOOKUP(T477,T$73:T476,1,0)&gt;0,0,0),1))</f>
        <v>0</v>
      </c>
      <c r="T477" s="95">
        <f>IF(DATOS!J405=P$74,DATOS!C405,"")</f>
        <v>0</v>
      </c>
    </row>
    <row r="478" spans="18:20" x14ac:dyDescent="0.25">
      <c r="R478" s="83">
        <f t="shared" si="9"/>
        <v>1</v>
      </c>
      <c r="S478" s="83">
        <f>IF(T478="",0,IFERROR(IF(VLOOKUP(T478,T$73:T477,1,0)&gt;0,0,0),1))</f>
        <v>0</v>
      </c>
      <c r="T478" s="95">
        <f>IF(DATOS!J406=P$74,DATOS!C406,"")</f>
        <v>0</v>
      </c>
    </row>
    <row r="479" spans="18:20" x14ac:dyDescent="0.25">
      <c r="R479" s="83">
        <f t="shared" si="9"/>
        <v>1</v>
      </c>
      <c r="S479" s="83">
        <f>IF(T479="",0,IFERROR(IF(VLOOKUP(T479,T$73:T478,1,0)&gt;0,0,0),1))</f>
        <v>0</v>
      </c>
      <c r="T479" s="95">
        <f>IF(DATOS!J407=P$74,DATOS!C407,"")</f>
        <v>0</v>
      </c>
    </row>
    <row r="480" spans="18:20" x14ac:dyDescent="0.25">
      <c r="R480" s="83">
        <f t="shared" si="9"/>
        <v>1</v>
      </c>
      <c r="S480" s="83">
        <f>IF(T480="",0,IFERROR(IF(VLOOKUP(T480,T$73:T479,1,0)&gt;0,0,0),1))</f>
        <v>0</v>
      </c>
      <c r="T480" s="95">
        <f>IF(DATOS!J408=P$74,DATOS!C408,"")</f>
        <v>0</v>
      </c>
    </row>
    <row r="481" spans="18:20" x14ac:dyDescent="0.25">
      <c r="R481" s="83">
        <f t="shared" si="9"/>
        <v>1</v>
      </c>
      <c r="S481" s="83">
        <f>IF(T481="",0,IFERROR(IF(VLOOKUP(T481,T$73:T480,1,0)&gt;0,0,0),1))</f>
        <v>0</v>
      </c>
      <c r="T481" s="95">
        <f>IF(DATOS!J409=P$74,DATOS!C409,"")</f>
        <v>0</v>
      </c>
    </row>
    <row r="482" spans="18:20" x14ac:dyDescent="0.25">
      <c r="R482" s="83">
        <f t="shared" si="9"/>
        <v>1</v>
      </c>
      <c r="S482" s="83">
        <f>IF(T482="",0,IFERROR(IF(VLOOKUP(T482,T$73:T481,1,0)&gt;0,0,0),1))</f>
        <v>0</v>
      </c>
      <c r="T482" s="95">
        <f>IF(DATOS!J410=P$74,DATOS!C410,"")</f>
        <v>0</v>
      </c>
    </row>
    <row r="483" spans="18:20" x14ac:dyDescent="0.25">
      <c r="R483" s="83">
        <f t="shared" si="9"/>
        <v>1</v>
      </c>
      <c r="S483" s="83">
        <f>IF(T483="",0,IFERROR(IF(VLOOKUP(T483,T$73:T482,1,0)&gt;0,0,0),1))</f>
        <v>0</v>
      </c>
      <c r="T483" s="95">
        <f>IF(DATOS!J411=P$74,DATOS!C411,"")</f>
        <v>0</v>
      </c>
    </row>
    <row r="484" spans="18:20" x14ac:dyDescent="0.25">
      <c r="R484" s="83">
        <f t="shared" si="9"/>
        <v>1</v>
      </c>
      <c r="S484" s="83">
        <f>IF(T484="",0,IFERROR(IF(VLOOKUP(T484,T$73:T483,1,0)&gt;0,0,0),1))</f>
        <v>0</v>
      </c>
      <c r="T484" s="95">
        <f>IF(DATOS!J412=P$74,DATOS!C412,"")</f>
        <v>0</v>
      </c>
    </row>
    <row r="485" spans="18:20" x14ac:dyDescent="0.25">
      <c r="R485" s="83">
        <f t="shared" si="9"/>
        <v>1</v>
      </c>
      <c r="S485" s="83">
        <f>IF(T485="",0,IFERROR(IF(VLOOKUP(T485,T$73:T484,1,0)&gt;0,0,0),1))</f>
        <v>0</v>
      </c>
      <c r="T485" s="95">
        <f>IF(DATOS!J413=P$74,DATOS!C413,"")</f>
        <v>0</v>
      </c>
    </row>
    <row r="486" spans="18:20" x14ac:dyDescent="0.25">
      <c r="R486" s="83">
        <f t="shared" si="9"/>
        <v>1</v>
      </c>
      <c r="S486" s="83">
        <f>IF(T486="",0,IFERROR(IF(VLOOKUP(T486,T$73:T485,1,0)&gt;0,0,0),1))</f>
        <v>0</v>
      </c>
      <c r="T486" s="95">
        <f>IF(DATOS!J414=P$74,DATOS!C414,"")</f>
        <v>0</v>
      </c>
    </row>
    <row r="487" spans="18:20" x14ac:dyDescent="0.25">
      <c r="R487" s="83">
        <f t="shared" si="9"/>
        <v>1</v>
      </c>
      <c r="S487" s="83">
        <f>IF(T487="",0,IFERROR(IF(VLOOKUP(T487,T$73:T486,1,0)&gt;0,0,0),1))</f>
        <v>0</v>
      </c>
      <c r="T487" s="95">
        <f>IF(DATOS!J415=P$74,DATOS!C415,"")</f>
        <v>0</v>
      </c>
    </row>
    <row r="488" spans="18:20" x14ac:dyDescent="0.25">
      <c r="R488" s="83">
        <f t="shared" si="9"/>
        <v>1</v>
      </c>
      <c r="S488" s="83">
        <f>IF(T488="",0,IFERROR(IF(VLOOKUP(T488,T$73:T487,1,0)&gt;0,0,0),1))</f>
        <v>0</v>
      </c>
      <c r="T488" s="95">
        <f>IF(DATOS!J416=P$74,DATOS!C416,"")</f>
        <v>0</v>
      </c>
    </row>
    <row r="489" spans="18:20" x14ac:dyDescent="0.25">
      <c r="R489" s="83">
        <f t="shared" si="9"/>
        <v>1</v>
      </c>
      <c r="S489" s="83">
        <f>IF(T489="",0,IFERROR(IF(VLOOKUP(T489,T$73:T488,1,0)&gt;0,0,0),1))</f>
        <v>0</v>
      </c>
      <c r="T489" s="95">
        <f>IF(DATOS!J417=P$74,DATOS!C417,"")</f>
        <v>0</v>
      </c>
    </row>
    <row r="490" spans="18:20" x14ac:dyDescent="0.25">
      <c r="R490" s="83">
        <f t="shared" si="9"/>
        <v>1</v>
      </c>
      <c r="S490" s="83">
        <f>IF(T490="",0,IFERROR(IF(VLOOKUP(T490,T$73:T489,1,0)&gt;0,0,0),1))</f>
        <v>0</v>
      </c>
      <c r="T490" s="95">
        <f>IF(DATOS!J418=P$74,DATOS!C418,"")</f>
        <v>0</v>
      </c>
    </row>
    <row r="491" spans="18:20" x14ac:dyDescent="0.25">
      <c r="R491" s="83">
        <f t="shared" si="9"/>
        <v>1</v>
      </c>
      <c r="S491" s="83">
        <f>IF(T491="",0,IFERROR(IF(VLOOKUP(T491,T$73:T490,1,0)&gt;0,0,0),1))</f>
        <v>0</v>
      </c>
      <c r="T491" s="95">
        <f>IF(DATOS!J419=P$74,DATOS!C419,"")</f>
        <v>0</v>
      </c>
    </row>
    <row r="492" spans="18:20" x14ac:dyDescent="0.25">
      <c r="R492" s="83">
        <f t="shared" si="9"/>
        <v>1</v>
      </c>
      <c r="S492" s="83">
        <f>IF(T492="",0,IFERROR(IF(VLOOKUP(T492,T$73:T491,1,0)&gt;0,0,0),1))</f>
        <v>0</v>
      </c>
      <c r="T492" s="95">
        <f>IF(DATOS!J420=P$74,DATOS!C420,"")</f>
        <v>0</v>
      </c>
    </row>
    <row r="493" spans="18:20" x14ac:dyDescent="0.25">
      <c r="R493" s="83">
        <f t="shared" si="9"/>
        <v>1</v>
      </c>
      <c r="S493" s="83">
        <f>IF(T493="",0,IFERROR(IF(VLOOKUP(T493,T$73:T492,1,0)&gt;0,0,0),1))</f>
        <v>0</v>
      </c>
      <c r="T493" s="95">
        <f>IF(DATOS!J421=P$74,DATOS!C421,"")</f>
        <v>0</v>
      </c>
    </row>
    <row r="494" spans="18:20" x14ac:dyDescent="0.25">
      <c r="R494" s="83">
        <f t="shared" si="9"/>
        <v>1</v>
      </c>
      <c r="S494" s="83">
        <f>IF(T494="",0,IFERROR(IF(VLOOKUP(T494,T$73:T493,1,0)&gt;0,0,0),1))</f>
        <v>0</v>
      </c>
      <c r="T494" s="95">
        <f>IF(DATOS!J422=P$74,DATOS!C422,"")</f>
        <v>0</v>
      </c>
    </row>
    <row r="495" spans="18:20" x14ac:dyDescent="0.25">
      <c r="R495" s="83">
        <f t="shared" si="9"/>
        <v>1</v>
      </c>
      <c r="S495" s="83">
        <f>IF(T495="",0,IFERROR(IF(VLOOKUP(T495,T$73:T494,1,0)&gt;0,0,0),1))</f>
        <v>0</v>
      </c>
      <c r="T495" s="95">
        <f>IF(DATOS!J423=P$74,DATOS!C423,"")</f>
        <v>0</v>
      </c>
    </row>
    <row r="496" spans="18:20" x14ac:dyDescent="0.25">
      <c r="R496" s="83">
        <f t="shared" si="9"/>
        <v>1</v>
      </c>
      <c r="S496" s="83">
        <f>IF(T496="",0,IFERROR(IF(VLOOKUP(T496,T$73:T495,1,0)&gt;0,0,0),1))</f>
        <v>0</v>
      </c>
      <c r="T496" s="95">
        <f>IF(DATOS!J424=P$74,DATOS!C424,"")</f>
        <v>0</v>
      </c>
    </row>
    <row r="497" spans="18:20" x14ac:dyDescent="0.25">
      <c r="R497" s="83">
        <f t="shared" si="9"/>
        <v>1</v>
      </c>
      <c r="S497" s="83">
        <f>IF(T497="",0,IFERROR(IF(VLOOKUP(T497,T$73:T496,1,0)&gt;0,0,0),1))</f>
        <v>0</v>
      </c>
      <c r="T497" s="95">
        <f>IF(DATOS!J425=P$74,DATOS!C425,"")</f>
        <v>0</v>
      </c>
    </row>
    <row r="498" spans="18:20" x14ac:dyDescent="0.25">
      <c r="R498" s="83">
        <f t="shared" si="9"/>
        <v>1</v>
      </c>
      <c r="S498" s="83">
        <f>IF(T498="",0,IFERROR(IF(VLOOKUP(T498,T$73:T497,1,0)&gt;0,0,0),1))</f>
        <v>0</v>
      </c>
      <c r="T498" s="95">
        <f>IF(DATOS!J426=P$74,DATOS!C426,"")</f>
        <v>0</v>
      </c>
    </row>
    <row r="499" spans="18:20" x14ac:dyDescent="0.25">
      <c r="R499" s="83">
        <f t="shared" si="9"/>
        <v>1</v>
      </c>
      <c r="S499" s="83">
        <f>IF(T499="",0,IFERROR(IF(VLOOKUP(T499,T$73:T498,1,0)&gt;0,0,0),1))</f>
        <v>0</v>
      </c>
      <c r="T499" s="95">
        <f>IF(DATOS!J427=P$74,DATOS!C427,"")</f>
        <v>0</v>
      </c>
    </row>
    <row r="500" spans="18:20" x14ac:dyDescent="0.25">
      <c r="R500" s="83">
        <f t="shared" si="9"/>
        <v>1</v>
      </c>
      <c r="S500" s="83">
        <f>IF(T500="",0,IFERROR(IF(VLOOKUP(T500,T$73:T499,1,0)&gt;0,0,0),1))</f>
        <v>0</v>
      </c>
      <c r="T500" s="95">
        <f>IF(DATOS!J428=P$74,DATOS!C428,"")</f>
        <v>0</v>
      </c>
    </row>
    <row r="501" spans="18:20" x14ac:dyDescent="0.25">
      <c r="R501" s="83">
        <f t="shared" si="9"/>
        <v>1</v>
      </c>
      <c r="S501" s="83">
        <f>IF(T501="",0,IFERROR(IF(VLOOKUP(T501,T$73:T500,1,0)&gt;0,0,0),1))</f>
        <v>0</v>
      </c>
      <c r="T501" s="95">
        <f>IF(DATOS!J429=P$74,DATOS!C429,"")</f>
        <v>0</v>
      </c>
    </row>
    <row r="502" spans="18:20" x14ac:dyDescent="0.25">
      <c r="R502" s="83">
        <f t="shared" si="9"/>
        <v>1</v>
      </c>
      <c r="S502" s="83">
        <f>IF(T502="",0,IFERROR(IF(VLOOKUP(T502,T$73:T501,1,0)&gt;0,0,0),1))</f>
        <v>0</v>
      </c>
      <c r="T502" s="95">
        <f>IF(DATOS!J430=P$74,DATOS!C430,"")</f>
        <v>0</v>
      </c>
    </row>
    <row r="503" spans="18:20" x14ac:dyDescent="0.25">
      <c r="R503" s="83">
        <f t="shared" si="9"/>
        <v>1</v>
      </c>
      <c r="S503" s="83">
        <f>IF(T503="",0,IFERROR(IF(VLOOKUP(T503,T$73:T502,1,0)&gt;0,0,0),1))</f>
        <v>0</v>
      </c>
      <c r="T503" s="95">
        <f>IF(DATOS!J431=P$74,DATOS!C431,"")</f>
        <v>0</v>
      </c>
    </row>
    <row r="504" spans="18:20" x14ac:dyDescent="0.25">
      <c r="R504" s="83">
        <f t="shared" si="9"/>
        <v>1</v>
      </c>
      <c r="S504" s="83">
        <f>IF(T504="",0,IFERROR(IF(VLOOKUP(T504,T$73:T503,1,0)&gt;0,0,0),1))</f>
        <v>0</v>
      </c>
      <c r="T504" s="95">
        <f>IF(DATOS!J432=P$74,DATOS!C432,"")</f>
        <v>0</v>
      </c>
    </row>
    <row r="505" spans="18:20" x14ac:dyDescent="0.25">
      <c r="R505" s="83">
        <f t="shared" si="9"/>
        <v>1</v>
      </c>
      <c r="S505" s="83">
        <f>IF(T505="",0,IFERROR(IF(VLOOKUP(T505,T$73:T504,1,0)&gt;0,0,0),1))</f>
        <v>0</v>
      </c>
      <c r="T505" s="95">
        <f>IF(DATOS!J433=P$74,DATOS!C433,"")</f>
        <v>0</v>
      </c>
    </row>
    <row r="506" spans="18:20" x14ac:dyDescent="0.25">
      <c r="R506" s="83">
        <f t="shared" si="9"/>
        <v>1</v>
      </c>
      <c r="S506" s="83">
        <f>IF(T506="",0,IFERROR(IF(VLOOKUP(T506,T$73:T505,1,0)&gt;0,0,0),1))</f>
        <v>0</v>
      </c>
      <c r="T506" s="95">
        <f>IF(DATOS!J434=P$74,DATOS!C434,"")</f>
        <v>0</v>
      </c>
    </row>
    <row r="507" spans="18:20" x14ac:dyDescent="0.25">
      <c r="R507" s="83">
        <f t="shared" si="9"/>
        <v>1</v>
      </c>
      <c r="S507" s="83">
        <f>IF(T507="",0,IFERROR(IF(VLOOKUP(T507,T$73:T506,1,0)&gt;0,0,0),1))</f>
        <v>0</v>
      </c>
      <c r="T507" s="95">
        <f>IF(DATOS!J435=P$74,DATOS!C435,"")</f>
        <v>0</v>
      </c>
    </row>
    <row r="508" spans="18:20" x14ac:dyDescent="0.25">
      <c r="R508" s="83">
        <f t="shared" si="9"/>
        <v>1</v>
      </c>
      <c r="S508" s="83">
        <f>IF(T508="",0,IFERROR(IF(VLOOKUP(T508,T$73:T507,1,0)&gt;0,0,0),1))</f>
        <v>0</v>
      </c>
      <c r="T508" s="95">
        <f>IF(DATOS!J436=P$74,DATOS!C436,"")</f>
        <v>0</v>
      </c>
    </row>
    <row r="509" spans="18:20" x14ac:dyDescent="0.25">
      <c r="R509" s="83">
        <f t="shared" si="9"/>
        <v>1</v>
      </c>
      <c r="S509" s="83">
        <f>IF(T509="",0,IFERROR(IF(VLOOKUP(T509,T$73:T508,1,0)&gt;0,0,0),1))</f>
        <v>0</v>
      </c>
      <c r="T509" s="95">
        <f>IF(DATOS!J437=P$74,DATOS!C437,"")</f>
        <v>0</v>
      </c>
    </row>
    <row r="510" spans="18:20" x14ac:dyDescent="0.25">
      <c r="R510" s="83">
        <f t="shared" si="9"/>
        <v>1</v>
      </c>
      <c r="S510" s="83">
        <f>IF(T510="",0,IFERROR(IF(VLOOKUP(T510,T$73:T509,1,0)&gt;0,0,0),1))</f>
        <v>0</v>
      </c>
      <c r="T510" s="95">
        <f>IF(DATOS!J438=P$74,DATOS!C438,"")</f>
        <v>0</v>
      </c>
    </row>
    <row r="511" spans="18:20" x14ac:dyDescent="0.25">
      <c r="R511" s="83">
        <f t="shared" si="9"/>
        <v>1</v>
      </c>
      <c r="S511" s="83">
        <f>IF(T511="",0,IFERROR(IF(VLOOKUP(T511,T$73:T510,1,0)&gt;0,0,0),1))</f>
        <v>0</v>
      </c>
      <c r="T511" s="95">
        <f>IF(DATOS!J439=P$74,DATOS!C439,"")</f>
        <v>0</v>
      </c>
    </row>
    <row r="512" spans="18:20" x14ac:dyDescent="0.25">
      <c r="R512" s="83">
        <f t="shared" si="9"/>
        <v>1</v>
      </c>
      <c r="S512" s="83">
        <f>IF(T512="",0,IFERROR(IF(VLOOKUP(T512,T$73:T511,1,0)&gt;0,0,0),1))</f>
        <v>0</v>
      </c>
      <c r="T512" s="95">
        <f>IF(DATOS!J440=P$74,DATOS!C440,"")</f>
        <v>0</v>
      </c>
    </row>
    <row r="513" spans="18:20" x14ac:dyDescent="0.25">
      <c r="R513" s="83">
        <f t="shared" si="9"/>
        <v>1</v>
      </c>
      <c r="S513" s="83">
        <f>IF(T513="",0,IFERROR(IF(VLOOKUP(T513,T$73:T512,1,0)&gt;0,0,0),1))</f>
        <v>0</v>
      </c>
      <c r="T513" s="95">
        <f>IF(DATOS!J441=P$74,DATOS!C441,"")</f>
        <v>0</v>
      </c>
    </row>
    <row r="514" spans="18:20" x14ac:dyDescent="0.25">
      <c r="R514" s="83">
        <f t="shared" si="9"/>
        <v>1</v>
      </c>
      <c r="S514" s="83">
        <f>IF(T514="",0,IFERROR(IF(VLOOKUP(T514,T$73:T513,1,0)&gt;0,0,0),1))</f>
        <v>0</v>
      </c>
      <c r="T514" s="95">
        <f>IF(DATOS!J442=P$74,DATOS!C442,"")</f>
        <v>0</v>
      </c>
    </row>
    <row r="515" spans="18:20" x14ac:dyDescent="0.25">
      <c r="R515" s="83">
        <f t="shared" si="9"/>
        <v>1</v>
      </c>
      <c r="S515" s="83">
        <f>IF(T515="",0,IFERROR(IF(VLOOKUP(T515,T$73:T514,1,0)&gt;0,0,0),1))</f>
        <v>0</v>
      </c>
      <c r="T515" s="95">
        <f>IF(DATOS!J443=P$74,DATOS!C443,"")</f>
        <v>0</v>
      </c>
    </row>
    <row r="516" spans="18:20" x14ac:dyDescent="0.25">
      <c r="R516" s="83">
        <f t="shared" si="9"/>
        <v>1</v>
      </c>
      <c r="S516" s="83">
        <f>IF(T516="",0,IFERROR(IF(VLOOKUP(T516,T$73:T515,1,0)&gt;0,0,0),1))</f>
        <v>0</v>
      </c>
      <c r="T516" s="95">
        <f>IF(DATOS!J444=P$74,DATOS!C444,"")</f>
        <v>0</v>
      </c>
    </row>
    <row r="517" spans="18:20" x14ac:dyDescent="0.25">
      <c r="R517" s="83">
        <f t="shared" si="9"/>
        <v>1</v>
      </c>
      <c r="S517" s="83">
        <f>IF(T517="",0,IFERROR(IF(VLOOKUP(T517,T$73:T516,1,0)&gt;0,0,0),1))</f>
        <v>0</v>
      </c>
      <c r="T517" s="95">
        <f>IF(DATOS!J445=P$74,DATOS!C445,"")</f>
        <v>0</v>
      </c>
    </row>
    <row r="518" spans="18:20" x14ac:dyDescent="0.25">
      <c r="R518" s="83">
        <f t="shared" si="9"/>
        <v>1</v>
      </c>
      <c r="S518" s="83">
        <f>IF(T518="",0,IFERROR(IF(VLOOKUP(T518,T$73:T517,1,0)&gt;0,0,0),1))</f>
        <v>0</v>
      </c>
      <c r="T518" s="95">
        <f>IF(DATOS!J446=P$74,DATOS!C446,"")</f>
        <v>0</v>
      </c>
    </row>
    <row r="519" spans="18:20" x14ac:dyDescent="0.25">
      <c r="R519" s="83">
        <f t="shared" si="9"/>
        <v>1</v>
      </c>
      <c r="S519" s="83">
        <f>IF(T519="",0,IFERROR(IF(VLOOKUP(T519,T$73:T518,1,0)&gt;0,0,0),1))</f>
        <v>0</v>
      </c>
      <c r="T519" s="95">
        <f>IF(DATOS!J447=P$74,DATOS!C447,"")</f>
        <v>0</v>
      </c>
    </row>
    <row r="520" spans="18:20" x14ac:dyDescent="0.25">
      <c r="R520" s="83">
        <f t="shared" si="9"/>
        <v>1</v>
      </c>
      <c r="S520" s="83">
        <f>IF(T520="",0,IFERROR(IF(VLOOKUP(T520,T$73:T519,1,0)&gt;0,0,0),1))</f>
        <v>0</v>
      </c>
      <c r="T520" s="95">
        <f>IF(DATOS!J448=P$74,DATOS!C448,"")</f>
        <v>0</v>
      </c>
    </row>
    <row r="521" spans="18:20" x14ac:dyDescent="0.25">
      <c r="R521" s="83">
        <f t="shared" si="9"/>
        <v>1</v>
      </c>
      <c r="S521" s="83">
        <f>IF(T521="",0,IFERROR(IF(VLOOKUP(T521,T$73:T520,1,0)&gt;0,0,0),1))</f>
        <v>0</v>
      </c>
      <c r="T521" s="95">
        <f>IF(DATOS!J449=P$74,DATOS!C449,"")</f>
        <v>0</v>
      </c>
    </row>
    <row r="522" spans="18:20" x14ac:dyDescent="0.25">
      <c r="R522" s="83">
        <f t="shared" ref="R522:R585" si="10">R521+S522</f>
        <v>1</v>
      </c>
      <c r="S522" s="83">
        <f>IF(T522="",0,IFERROR(IF(VLOOKUP(T522,T$73:T521,1,0)&gt;0,0,0),1))</f>
        <v>0</v>
      </c>
      <c r="T522" s="95">
        <f>IF(DATOS!J450=P$74,DATOS!C450,"")</f>
        <v>0</v>
      </c>
    </row>
    <row r="523" spans="18:20" x14ac:dyDescent="0.25">
      <c r="R523" s="83">
        <f t="shared" si="10"/>
        <v>1</v>
      </c>
      <c r="S523" s="83">
        <f>IF(T523="",0,IFERROR(IF(VLOOKUP(T523,T$73:T522,1,0)&gt;0,0,0),1))</f>
        <v>0</v>
      </c>
      <c r="T523" s="95">
        <f>IF(DATOS!J451=P$74,DATOS!C451,"")</f>
        <v>0</v>
      </c>
    </row>
    <row r="524" spans="18:20" x14ac:dyDescent="0.25">
      <c r="R524" s="83">
        <f t="shared" si="10"/>
        <v>1</v>
      </c>
      <c r="S524" s="83">
        <f>IF(T524="",0,IFERROR(IF(VLOOKUP(T524,T$73:T523,1,0)&gt;0,0,0),1))</f>
        <v>0</v>
      </c>
      <c r="T524" s="95">
        <f>IF(DATOS!J452=P$74,DATOS!C452,"")</f>
        <v>0</v>
      </c>
    </row>
    <row r="525" spans="18:20" x14ac:dyDescent="0.25">
      <c r="R525" s="83">
        <f t="shared" si="10"/>
        <v>1</v>
      </c>
      <c r="S525" s="83">
        <f>IF(T525="",0,IFERROR(IF(VLOOKUP(T525,T$73:T524,1,0)&gt;0,0,0),1))</f>
        <v>0</v>
      </c>
      <c r="T525" s="95">
        <f>IF(DATOS!J453=P$74,DATOS!C453,"")</f>
        <v>0</v>
      </c>
    </row>
    <row r="526" spans="18:20" x14ac:dyDescent="0.25">
      <c r="R526" s="83">
        <f t="shared" si="10"/>
        <v>1</v>
      </c>
      <c r="S526" s="83">
        <f>IF(T526="",0,IFERROR(IF(VLOOKUP(T526,T$73:T525,1,0)&gt;0,0,0),1))</f>
        <v>0</v>
      </c>
      <c r="T526" s="95">
        <f>IF(DATOS!J454=P$74,DATOS!C454,"")</f>
        <v>0</v>
      </c>
    </row>
    <row r="527" spans="18:20" x14ac:dyDescent="0.25">
      <c r="R527" s="83">
        <f t="shared" si="10"/>
        <v>1</v>
      </c>
      <c r="S527" s="83">
        <f>IF(T527="",0,IFERROR(IF(VLOOKUP(T527,T$73:T526,1,0)&gt;0,0,0),1))</f>
        <v>0</v>
      </c>
      <c r="T527" s="95">
        <f>IF(DATOS!J455=P$74,DATOS!C455,"")</f>
        <v>0</v>
      </c>
    </row>
    <row r="528" spans="18:20" x14ac:dyDescent="0.25">
      <c r="R528" s="83">
        <f t="shared" si="10"/>
        <v>1</v>
      </c>
      <c r="S528" s="83">
        <f>IF(T528="",0,IFERROR(IF(VLOOKUP(T528,T$73:T527,1,0)&gt;0,0,0),1))</f>
        <v>0</v>
      </c>
      <c r="T528" s="95">
        <f>IF(DATOS!J456=P$74,DATOS!C456,"")</f>
        <v>0</v>
      </c>
    </row>
    <row r="529" spans="18:20" x14ac:dyDescent="0.25">
      <c r="R529" s="83">
        <f t="shared" si="10"/>
        <v>1</v>
      </c>
      <c r="S529" s="83">
        <f>IF(T529="",0,IFERROR(IF(VLOOKUP(T529,T$73:T528,1,0)&gt;0,0,0),1))</f>
        <v>0</v>
      </c>
      <c r="T529" s="95">
        <f>IF(DATOS!J457=P$74,DATOS!C457,"")</f>
        <v>0</v>
      </c>
    </row>
    <row r="530" spans="18:20" x14ac:dyDescent="0.25">
      <c r="R530" s="83">
        <f t="shared" si="10"/>
        <v>1</v>
      </c>
      <c r="S530" s="83">
        <f>IF(T530="",0,IFERROR(IF(VLOOKUP(T530,T$73:T529,1,0)&gt;0,0,0),1))</f>
        <v>0</v>
      </c>
      <c r="T530" s="95">
        <f>IF(DATOS!J458=P$74,DATOS!C458,"")</f>
        <v>0</v>
      </c>
    </row>
    <row r="531" spans="18:20" x14ac:dyDescent="0.25">
      <c r="R531" s="83">
        <f t="shared" si="10"/>
        <v>1</v>
      </c>
      <c r="S531" s="83">
        <f>IF(T531="",0,IFERROR(IF(VLOOKUP(T531,T$73:T530,1,0)&gt;0,0,0),1))</f>
        <v>0</v>
      </c>
      <c r="T531" s="95">
        <f>IF(DATOS!J459=P$74,DATOS!C459,"")</f>
        <v>0</v>
      </c>
    </row>
    <row r="532" spans="18:20" x14ac:dyDescent="0.25">
      <c r="R532" s="83">
        <f t="shared" si="10"/>
        <v>1</v>
      </c>
      <c r="S532" s="83">
        <f>IF(T532="",0,IFERROR(IF(VLOOKUP(T532,T$73:T531,1,0)&gt;0,0,0),1))</f>
        <v>0</v>
      </c>
      <c r="T532" s="95">
        <f>IF(DATOS!J460=P$74,DATOS!C460,"")</f>
        <v>0</v>
      </c>
    </row>
    <row r="533" spans="18:20" x14ac:dyDescent="0.25">
      <c r="R533" s="83">
        <f t="shared" si="10"/>
        <v>1</v>
      </c>
      <c r="S533" s="83">
        <f>IF(T533="",0,IFERROR(IF(VLOOKUP(T533,T$73:T532,1,0)&gt;0,0,0),1))</f>
        <v>0</v>
      </c>
      <c r="T533" s="95">
        <f>IF(DATOS!J461=P$74,DATOS!C461,"")</f>
        <v>0</v>
      </c>
    </row>
    <row r="534" spans="18:20" x14ac:dyDescent="0.25">
      <c r="R534" s="83">
        <f t="shared" si="10"/>
        <v>1</v>
      </c>
      <c r="S534" s="83">
        <f>IF(T534="",0,IFERROR(IF(VLOOKUP(T534,T$73:T533,1,0)&gt;0,0,0),1))</f>
        <v>0</v>
      </c>
      <c r="T534" s="95">
        <f>IF(DATOS!J462=P$74,DATOS!C462,"")</f>
        <v>0</v>
      </c>
    </row>
    <row r="535" spans="18:20" x14ac:dyDescent="0.25">
      <c r="R535" s="83">
        <f t="shared" si="10"/>
        <v>1</v>
      </c>
      <c r="S535" s="83">
        <f>IF(T535="",0,IFERROR(IF(VLOOKUP(T535,T$73:T534,1,0)&gt;0,0,0),1))</f>
        <v>0</v>
      </c>
      <c r="T535" s="95">
        <f>IF(DATOS!J463=P$74,DATOS!C463,"")</f>
        <v>0</v>
      </c>
    </row>
    <row r="536" spans="18:20" x14ac:dyDescent="0.25">
      <c r="R536" s="83">
        <f t="shared" si="10"/>
        <v>1</v>
      </c>
      <c r="S536" s="83">
        <f>IF(T536="",0,IFERROR(IF(VLOOKUP(T536,T$73:T535,1,0)&gt;0,0,0),1))</f>
        <v>0</v>
      </c>
      <c r="T536" s="95">
        <f>IF(DATOS!J464=P$74,DATOS!C464,"")</f>
        <v>0</v>
      </c>
    </row>
    <row r="537" spans="18:20" x14ac:dyDescent="0.25">
      <c r="R537" s="83">
        <f t="shared" si="10"/>
        <v>1</v>
      </c>
      <c r="S537" s="83">
        <f>IF(T537="",0,IFERROR(IF(VLOOKUP(T537,T$73:T536,1,0)&gt;0,0,0),1))</f>
        <v>0</v>
      </c>
      <c r="T537" s="95">
        <f>IF(DATOS!J465=P$74,DATOS!C465,"")</f>
        <v>0</v>
      </c>
    </row>
    <row r="538" spans="18:20" x14ac:dyDescent="0.25">
      <c r="R538" s="83">
        <f t="shared" si="10"/>
        <v>1</v>
      </c>
      <c r="S538" s="83">
        <f>IF(T538="",0,IFERROR(IF(VLOOKUP(T538,T$73:T537,1,0)&gt;0,0,0),1))</f>
        <v>0</v>
      </c>
      <c r="T538" s="95">
        <f>IF(DATOS!J466=P$74,DATOS!C466,"")</f>
        <v>0</v>
      </c>
    </row>
    <row r="539" spans="18:20" x14ac:dyDescent="0.25">
      <c r="R539" s="83">
        <f t="shared" si="10"/>
        <v>1</v>
      </c>
      <c r="S539" s="83">
        <f>IF(T539="",0,IFERROR(IF(VLOOKUP(T539,T$73:T538,1,0)&gt;0,0,0),1))</f>
        <v>0</v>
      </c>
      <c r="T539" s="95">
        <f>IF(DATOS!J467=P$74,DATOS!C467,"")</f>
        <v>0</v>
      </c>
    </row>
    <row r="540" spans="18:20" x14ac:dyDescent="0.25">
      <c r="R540" s="83">
        <f t="shared" si="10"/>
        <v>1</v>
      </c>
      <c r="S540" s="83">
        <f>IF(T540="",0,IFERROR(IF(VLOOKUP(T540,T$73:T539,1,0)&gt;0,0,0),1))</f>
        <v>0</v>
      </c>
      <c r="T540" s="95">
        <f>IF(DATOS!J468=P$74,DATOS!C468,"")</f>
        <v>0</v>
      </c>
    </row>
    <row r="541" spans="18:20" x14ac:dyDescent="0.25">
      <c r="R541" s="83">
        <f t="shared" si="10"/>
        <v>1</v>
      </c>
      <c r="S541" s="83">
        <f>IF(T541="",0,IFERROR(IF(VLOOKUP(T541,T$73:T540,1,0)&gt;0,0,0),1))</f>
        <v>0</v>
      </c>
      <c r="T541" s="95">
        <f>IF(DATOS!J469=P$74,DATOS!C469,"")</f>
        <v>0</v>
      </c>
    </row>
    <row r="542" spans="18:20" x14ac:dyDescent="0.25">
      <c r="R542" s="83">
        <f t="shared" si="10"/>
        <v>1</v>
      </c>
      <c r="S542" s="83">
        <f>IF(T542="",0,IFERROR(IF(VLOOKUP(T542,T$73:T541,1,0)&gt;0,0,0),1))</f>
        <v>0</v>
      </c>
      <c r="T542" s="95">
        <f>IF(DATOS!J470=P$74,DATOS!C470,"")</f>
        <v>0</v>
      </c>
    </row>
    <row r="543" spans="18:20" x14ac:dyDescent="0.25">
      <c r="R543" s="83">
        <f t="shared" si="10"/>
        <v>1</v>
      </c>
      <c r="S543" s="83">
        <f>IF(T543="",0,IFERROR(IF(VLOOKUP(T543,T$73:T542,1,0)&gt;0,0,0),1))</f>
        <v>0</v>
      </c>
      <c r="T543" s="95">
        <f>IF(DATOS!J471=P$74,DATOS!C471,"")</f>
        <v>0</v>
      </c>
    </row>
    <row r="544" spans="18:20" x14ac:dyDescent="0.25">
      <c r="R544" s="83">
        <f t="shared" si="10"/>
        <v>1</v>
      </c>
      <c r="S544" s="83">
        <f>IF(T544="",0,IFERROR(IF(VLOOKUP(T544,T$73:T543,1,0)&gt;0,0,0),1))</f>
        <v>0</v>
      </c>
      <c r="T544" s="95">
        <f>IF(DATOS!J472=P$74,DATOS!C472,"")</f>
        <v>0</v>
      </c>
    </row>
    <row r="545" spans="18:20" x14ac:dyDescent="0.25">
      <c r="R545" s="83">
        <f t="shared" si="10"/>
        <v>1</v>
      </c>
      <c r="S545" s="83">
        <f>IF(T545="",0,IFERROR(IF(VLOOKUP(T545,T$73:T544,1,0)&gt;0,0,0),1))</f>
        <v>0</v>
      </c>
      <c r="T545" s="95">
        <f>IF(DATOS!J473=P$74,DATOS!C473,"")</f>
        <v>0</v>
      </c>
    </row>
    <row r="546" spans="18:20" x14ac:dyDescent="0.25">
      <c r="R546" s="83">
        <f t="shared" si="10"/>
        <v>1</v>
      </c>
      <c r="S546" s="83">
        <f>IF(T546="",0,IFERROR(IF(VLOOKUP(T546,T$73:T545,1,0)&gt;0,0,0),1))</f>
        <v>0</v>
      </c>
      <c r="T546" s="95">
        <f>IF(DATOS!J474=P$74,DATOS!C474,"")</f>
        <v>0</v>
      </c>
    </row>
    <row r="547" spans="18:20" x14ac:dyDescent="0.25">
      <c r="R547" s="83">
        <f t="shared" si="10"/>
        <v>1</v>
      </c>
      <c r="S547" s="83">
        <f>IF(T547="",0,IFERROR(IF(VLOOKUP(T547,T$73:T546,1,0)&gt;0,0,0),1))</f>
        <v>0</v>
      </c>
      <c r="T547" s="95">
        <f>IF(DATOS!J475=P$74,DATOS!C475,"")</f>
        <v>0</v>
      </c>
    </row>
    <row r="548" spans="18:20" x14ac:dyDescent="0.25">
      <c r="R548" s="83">
        <f t="shared" si="10"/>
        <v>1</v>
      </c>
      <c r="S548" s="83">
        <f>IF(T548="",0,IFERROR(IF(VLOOKUP(T548,T$73:T547,1,0)&gt;0,0,0),1))</f>
        <v>0</v>
      </c>
      <c r="T548" s="95">
        <f>IF(DATOS!J476=P$74,DATOS!C476,"")</f>
        <v>0</v>
      </c>
    </row>
    <row r="549" spans="18:20" x14ac:dyDescent="0.25">
      <c r="R549" s="83">
        <f t="shared" si="10"/>
        <v>1</v>
      </c>
      <c r="S549" s="83">
        <f>IF(T549="",0,IFERROR(IF(VLOOKUP(T549,T$73:T548,1,0)&gt;0,0,0),1))</f>
        <v>0</v>
      </c>
      <c r="T549" s="95">
        <f>IF(DATOS!J477=P$74,DATOS!C477,"")</f>
        <v>0</v>
      </c>
    </row>
    <row r="550" spans="18:20" x14ac:dyDescent="0.25">
      <c r="R550" s="83">
        <f t="shared" si="10"/>
        <v>1</v>
      </c>
      <c r="S550" s="83">
        <f>IF(T550="",0,IFERROR(IF(VLOOKUP(T550,T$73:T549,1,0)&gt;0,0,0),1))</f>
        <v>0</v>
      </c>
      <c r="T550" s="95">
        <f>IF(DATOS!J478=P$74,DATOS!C478,"")</f>
        <v>0</v>
      </c>
    </row>
    <row r="551" spans="18:20" x14ac:dyDescent="0.25">
      <c r="R551" s="83">
        <f t="shared" si="10"/>
        <v>1</v>
      </c>
      <c r="S551" s="83">
        <f>IF(T551="",0,IFERROR(IF(VLOOKUP(T551,T$73:T550,1,0)&gt;0,0,0),1))</f>
        <v>0</v>
      </c>
      <c r="T551" s="95">
        <f>IF(DATOS!J479=P$74,DATOS!C479,"")</f>
        <v>0</v>
      </c>
    </row>
    <row r="552" spans="18:20" x14ac:dyDescent="0.25">
      <c r="R552" s="83">
        <f t="shared" si="10"/>
        <v>1</v>
      </c>
      <c r="S552" s="83">
        <f>IF(T552="",0,IFERROR(IF(VLOOKUP(T552,T$73:T551,1,0)&gt;0,0,0),1))</f>
        <v>0</v>
      </c>
      <c r="T552" s="95">
        <f>IF(DATOS!J480=P$74,DATOS!C480,"")</f>
        <v>0</v>
      </c>
    </row>
    <row r="553" spans="18:20" x14ac:dyDescent="0.25">
      <c r="R553" s="83">
        <f t="shared" si="10"/>
        <v>1</v>
      </c>
      <c r="S553" s="83">
        <f>IF(T553="",0,IFERROR(IF(VLOOKUP(T553,T$73:T552,1,0)&gt;0,0,0),1))</f>
        <v>0</v>
      </c>
      <c r="T553" s="95">
        <f>IF(DATOS!J481=P$74,DATOS!C481,"")</f>
        <v>0</v>
      </c>
    </row>
    <row r="554" spans="18:20" x14ac:dyDescent="0.25">
      <c r="R554" s="83">
        <f t="shared" si="10"/>
        <v>1</v>
      </c>
      <c r="S554" s="83">
        <f>IF(T554="",0,IFERROR(IF(VLOOKUP(T554,T$73:T553,1,0)&gt;0,0,0),1))</f>
        <v>0</v>
      </c>
      <c r="T554" s="95">
        <f>IF(DATOS!J482=P$74,DATOS!C482,"")</f>
        <v>0</v>
      </c>
    </row>
    <row r="555" spans="18:20" x14ac:dyDescent="0.25">
      <c r="R555" s="83">
        <f t="shared" si="10"/>
        <v>1</v>
      </c>
      <c r="S555" s="83">
        <f>IF(T555="",0,IFERROR(IF(VLOOKUP(T555,T$73:T554,1,0)&gt;0,0,0),1))</f>
        <v>0</v>
      </c>
      <c r="T555" s="95">
        <f>IF(DATOS!J483=P$74,DATOS!C483,"")</f>
        <v>0</v>
      </c>
    </row>
    <row r="556" spans="18:20" x14ac:dyDescent="0.25">
      <c r="R556" s="83">
        <f t="shared" si="10"/>
        <v>1</v>
      </c>
      <c r="S556" s="83">
        <f>IF(T556="",0,IFERROR(IF(VLOOKUP(T556,T$73:T555,1,0)&gt;0,0,0),1))</f>
        <v>0</v>
      </c>
      <c r="T556" s="95">
        <f>IF(DATOS!J484=P$74,DATOS!C484,"")</f>
        <v>0</v>
      </c>
    </row>
    <row r="557" spans="18:20" x14ac:dyDescent="0.25">
      <c r="R557" s="83">
        <f t="shared" si="10"/>
        <v>1</v>
      </c>
      <c r="S557" s="83">
        <f>IF(T557="",0,IFERROR(IF(VLOOKUP(T557,T$73:T556,1,0)&gt;0,0,0),1))</f>
        <v>0</v>
      </c>
      <c r="T557" s="95">
        <f>IF(DATOS!J485=P$74,DATOS!C485,"")</f>
        <v>0</v>
      </c>
    </row>
    <row r="558" spans="18:20" x14ac:dyDescent="0.25">
      <c r="R558" s="83">
        <f t="shared" si="10"/>
        <v>1</v>
      </c>
      <c r="S558" s="83">
        <f>IF(T558="",0,IFERROR(IF(VLOOKUP(T558,T$73:T557,1,0)&gt;0,0,0),1))</f>
        <v>0</v>
      </c>
      <c r="T558" s="95">
        <f>IF(DATOS!J486=P$74,DATOS!C486,"")</f>
        <v>0</v>
      </c>
    </row>
    <row r="559" spans="18:20" x14ac:dyDescent="0.25">
      <c r="R559" s="83">
        <f t="shared" si="10"/>
        <v>1</v>
      </c>
      <c r="S559" s="83">
        <f>IF(T559="",0,IFERROR(IF(VLOOKUP(T559,T$73:T558,1,0)&gt;0,0,0),1))</f>
        <v>0</v>
      </c>
      <c r="T559" s="95">
        <f>IF(DATOS!J487=P$74,DATOS!C487,"")</f>
        <v>0</v>
      </c>
    </row>
    <row r="560" spans="18:20" x14ac:dyDescent="0.25">
      <c r="R560" s="83">
        <f t="shared" si="10"/>
        <v>1</v>
      </c>
      <c r="S560" s="83">
        <f>IF(T560="",0,IFERROR(IF(VLOOKUP(T560,T$73:T559,1,0)&gt;0,0,0),1))</f>
        <v>0</v>
      </c>
      <c r="T560" s="95">
        <f>IF(DATOS!J488=P$74,DATOS!C488,"")</f>
        <v>0</v>
      </c>
    </row>
    <row r="561" spans="18:20" x14ac:dyDescent="0.25">
      <c r="R561" s="83">
        <f t="shared" si="10"/>
        <v>1</v>
      </c>
      <c r="S561" s="83">
        <f>IF(T561="",0,IFERROR(IF(VLOOKUP(T561,T$73:T560,1,0)&gt;0,0,0),1))</f>
        <v>0</v>
      </c>
      <c r="T561" s="95">
        <f>IF(DATOS!J489=P$74,DATOS!C489,"")</f>
        <v>0</v>
      </c>
    </row>
    <row r="562" spans="18:20" x14ac:dyDescent="0.25">
      <c r="R562" s="83">
        <f t="shared" si="10"/>
        <v>1</v>
      </c>
      <c r="S562" s="83">
        <f>IF(T562="",0,IFERROR(IF(VLOOKUP(T562,T$73:T561,1,0)&gt;0,0,0),1))</f>
        <v>0</v>
      </c>
      <c r="T562" s="95">
        <f>IF(DATOS!J490=P$74,DATOS!C490,"")</f>
        <v>0</v>
      </c>
    </row>
    <row r="563" spans="18:20" x14ac:dyDescent="0.25">
      <c r="R563" s="83">
        <f t="shared" si="10"/>
        <v>1</v>
      </c>
      <c r="S563" s="83">
        <f>IF(T563="",0,IFERROR(IF(VLOOKUP(T563,T$73:T562,1,0)&gt;0,0,0),1))</f>
        <v>0</v>
      </c>
      <c r="T563" s="95">
        <f>IF(DATOS!J491=P$74,DATOS!C491,"")</f>
        <v>0</v>
      </c>
    </row>
    <row r="564" spans="18:20" x14ac:dyDescent="0.25">
      <c r="R564" s="83">
        <f t="shared" si="10"/>
        <v>1</v>
      </c>
      <c r="S564" s="83">
        <f>IF(T564="",0,IFERROR(IF(VLOOKUP(T564,T$73:T563,1,0)&gt;0,0,0),1))</f>
        <v>0</v>
      </c>
      <c r="T564" s="95">
        <f>IF(DATOS!J492=P$74,DATOS!C492,"")</f>
        <v>0</v>
      </c>
    </row>
    <row r="565" spans="18:20" x14ac:dyDescent="0.25">
      <c r="R565" s="83">
        <f t="shared" si="10"/>
        <v>1</v>
      </c>
      <c r="S565" s="83">
        <f>IF(T565="",0,IFERROR(IF(VLOOKUP(T565,T$73:T564,1,0)&gt;0,0,0),1))</f>
        <v>0</v>
      </c>
      <c r="T565" s="95">
        <f>IF(DATOS!J493=P$74,DATOS!C493,"")</f>
        <v>0</v>
      </c>
    </row>
    <row r="566" spans="18:20" x14ac:dyDescent="0.25">
      <c r="R566" s="83">
        <f t="shared" si="10"/>
        <v>1</v>
      </c>
      <c r="S566" s="83">
        <f>IF(T566="",0,IFERROR(IF(VLOOKUP(T566,T$73:T565,1,0)&gt;0,0,0),1))</f>
        <v>0</v>
      </c>
      <c r="T566" s="95">
        <f>IF(DATOS!J494=P$74,DATOS!C494,"")</f>
        <v>0</v>
      </c>
    </row>
    <row r="567" spans="18:20" x14ac:dyDescent="0.25">
      <c r="R567" s="83">
        <f t="shared" si="10"/>
        <v>1</v>
      </c>
      <c r="S567" s="83">
        <f>IF(T567="",0,IFERROR(IF(VLOOKUP(T567,T$73:T566,1,0)&gt;0,0,0),1))</f>
        <v>0</v>
      </c>
      <c r="T567" s="95">
        <f>IF(DATOS!J495=P$74,DATOS!C495,"")</f>
        <v>0</v>
      </c>
    </row>
    <row r="568" spans="18:20" x14ac:dyDescent="0.25">
      <c r="R568" s="83">
        <f t="shared" si="10"/>
        <v>1</v>
      </c>
      <c r="S568" s="83">
        <f>IF(T568="",0,IFERROR(IF(VLOOKUP(T568,T$73:T567,1,0)&gt;0,0,0),1))</f>
        <v>0</v>
      </c>
      <c r="T568" s="95">
        <f>IF(DATOS!J496=P$74,DATOS!C496,"")</f>
        <v>0</v>
      </c>
    </row>
    <row r="569" spans="18:20" x14ac:dyDescent="0.25">
      <c r="R569" s="83">
        <f t="shared" si="10"/>
        <v>1</v>
      </c>
      <c r="S569" s="83">
        <f>IF(T569="",0,IFERROR(IF(VLOOKUP(T569,T$73:T568,1,0)&gt;0,0,0),1))</f>
        <v>0</v>
      </c>
      <c r="T569" s="95">
        <f>IF(DATOS!J497=P$74,DATOS!C497,"")</f>
        <v>0</v>
      </c>
    </row>
    <row r="570" spans="18:20" x14ac:dyDescent="0.25">
      <c r="R570" s="83">
        <f t="shared" si="10"/>
        <v>1</v>
      </c>
      <c r="S570" s="83">
        <f>IF(T570="",0,IFERROR(IF(VLOOKUP(T570,T$73:T569,1,0)&gt;0,0,0),1))</f>
        <v>0</v>
      </c>
      <c r="T570" s="95">
        <f>IF(DATOS!J498=P$74,DATOS!C498,"")</f>
        <v>0</v>
      </c>
    </row>
    <row r="571" spans="18:20" x14ac:dyDescent="0.25">
      <c r="R571" s="83">
        <f t="shared" si="10"/>
        <v>1</v>
      </c>
      <c r="S571" s="83">
        <f>IF(T571="",0,IFERROR(IF(VLOOKUP(T571,T$73:T570,1,0)&gt;0,0,0),1))</f>
        <v>0</v>
      </c>
      <c r="T571" s="95">
        <f>IF(DATOS!J499=P$74,DATOS!C499,"")</f>
        <v>0</v>
      </c>
    </row>
    <row r="572" spans="18:20" x14ac:dyDescent="0.25">
      <c r="R572" s="83">
        <f t="shared" si="10"/>
        <v>1</v>
      </c>
      <c r="S572" s="83">
        <f>IF(T572="",0,IFERROR(IF(VLOOKUP(T572,T$73:T571,1,0)&gt;0,0,0),1))</f>
        <v>0</v>
      </c>
      <c r="T572" s="95">
        <f>IF(DATOS!J500=P$74,DATOS!C500,"")</f>
        <v>0</v>
      </c>
    </row>
    <row r="573" spans="18:20" x14ac:dyDescent="0.25">
      <c r="R573" s="83">
        <f t="shared" si="10"/>
        <v>1</v>
      </c>
      <c r="S573" s="83">
        <f>IF(T573="",0,IFERROR(IF(VLOOKUP(T573,T$73:T572,1,0)&gt;0,0,0),1))</f>
        <v>0</v>
      </c>
      <c r="T573" s="95">
        <f>IF(DATOS!J501=P$74,DATOS!C501,"")</f>
        <v>0</v>
      </c>
    </row>
    <row r="574" spans="18:20" x14ac:dyDescent="0.25">
      <c r="R574" s="83">
        <f t="shared" si="10"/>
        <v>1</v>
      </c>
      <c r="S574" s="83">
        <f>IF(T574="",0,IFERROR(IF(VLOOKUP(T574,T$73:T573,1,0)&gt;0,0,0),1))</f>
        <v>0</v>
      </c>
      <c r="T574" s="95">
        <f>IF(DATOS!J502=P$74,DATOS!C502,"")</f>
        <v>0</v>
      </c>
    </row>
    <row r="575" spans="18:20" x14ac:dyDescent="0.25">
      <c r="R575" s="83">
        <f t="shared" si="10"/>
        <v>1</v>
      </c>
      <c r="S575" s="83">
        <f>IF(T575="",0,IFERROR(IF(VLOOKUP(T575,T$73:T574,1,0)&gt;0,0,0),1))</f>
        <v>0</v>
      </c>
      <c r="T575" s="95">
        <f>IF(DATOS!J503=P$74,DATOS!C503,"")</f>
        <v>0</v>
      </c>
    </row>
    <row r="576" spans="18:20" x14ac:dyDescent="0.25">
      <c r="R576" s="83">
        <f t="shared" si="10"/>
        <v>1</v>
      </c>
      <c r="S576" s="83">
        <f>IF(T576="",0,IFERROR(IF(VLOOKUP(T576,T$73:T575,1,0)&gt;0,0,0),1))</f>
        <v>0</v>
      </c>
      <c r="T576" s="95">
        <f>IF(DATOS!J504=P$74,DATOS!C504,"")</f>
        <v>0</v>
      </c>
    </row>
    <row r="577" spans="18:20" x14ac:dyDescent="0.25">
      <c r="R577" s="83">
        <f t="shared" si="10"/>
        <v>1</v>
      </c>
      <c r="S577" s="83">
        <f>IF(T577="",0,IFERROR(IF(VLOOKUP(T577,T$73:T576,1,0)&gt;0,0,0),1))</f>
        <v>0</v>
      </c>
      <c r="T577" s="95">
        <f>IF(DATOS!J505=P$74,DATOS!C505,"")</f>
        <v>0</v>
      </c>
    </row>
    <row r="578" spans="18:20" x14ac:dyDescent="0.25">
      <c r="R578" s="83">
        <f t="shared" si="10"/>
        <v>1</v>
      </c>
      <c r="S578" s="83">
        <f>IF(T578="",0,IFERROR(IF(VLOOKUP(T578,T$73:T577,1,0)&gt;0,0,0),1))</f>
        <v>0</v>
      </c>
      <c r="T578" s="95">
        <f>IF(DATOS!J506=P$74,DATOS!C506,"")</f>
        <v>0</v>
      </c>
    </row>
    <row r="579" spans="18:20" x14ac:dyDescent="0.25">
      <c r="R579" s="83">
        <f t="shared" si="10"/>
        <v>1</v>
      </c>
      <c r="S579" s="83">
        <f>IF(T579="",0,IFERROR(IF(VLOOKUP(T579,T$73:T578,1,0)&gt;0,0,0),1))</f>
        <v>0</v>
      </c>
      <c r="T579" s="95">
        <f>IF(DATOS!J507=P$74,DATOS!C507,"")</f>
        <v>0</v>
      </c>
    </row>
    <row r="580" spans="18:20" x14ac:dyDescent="0.25">
      <c r="R580" s="83">
        <f t="shared" si="10"/>
        <v>1</v>
      </c>
      <c r="S580" s="83">
        <f>IF(T580="",0,IFERROR(IF(VLOOKUP(T580,T$73:T579,1,0)&gt;0,0,0),1))</f>
        <v>0</v>
      </c>
      <c r="T580" s="95">
        <f>IF(DATOS!J508=P$74,DATOS!C508,"")</f>
        <v>0</v>
      </c>
    </row>
    <row r="581" spans="18:20" x14ac:dyDescent="0.25">
      <c r="R581" s="83">
        <f t="shared" si="10"/>
        <v>1</v>
      </c>
      <c r="S581" s="83">
        <f>IF(T581="",0,IFERROR(IF(VLOOKUP(T581,T$73:T580,1,0)&gt;0,0,0),1))</f>
        <v>0</v>
      </c>
      <c r="T581" s="95">
        <f>IF(DATOS!J509=P$74,DATOS!C509,"")</f>
        <v>0</v>
      </c>
    </row>
    <row r="582" spans="18:20" x14ac:dyDescent="0.25">
      <c r="R582" s="83">
        <f t="shared" si="10"/>
        <v>1</v>
      </c>
      <c r="S582" s="83">
        <f>IF(T582="",0,IFERROR(IF(VLOOKUP(T582,T$73:T581,1,0)&gt;0,0,0),1))</f>
        <v>0</v>
      </c>
      <c r="T582" s="95">
        <f>IF(DATOS!J510=P$74,DATOS!C510,"")</f>
        <v>0</v>
      </c>
    </row>
    <row r="583" spans="18:20" x14ac:dyDescent="0.25">
      <c r="R583" s="83">
        <f t="shared" si="10"/>
        <v>1</v>
      </c>
      <c r="S583" s="83">
        <f>IF(T583="",0,IFERROR(IF(VLOOKUP(T583,T$73:T582,1,0)&gt;0,0,0),1))</f>
        <v>0</v>
      </c>
      <c r="T583" s="95">
        <f>IF(DATOS!J511=P$74,DATOS!C511,"")</f>
        <v>0</v>
      </c>
    </row>
    <row r="584" spans="18:20" x14ac:dyDescent="0.25">
      <c r="R584" s="83">
        <f t="shared" si="10"/>
        <v>1</v>
      </c>
      <c r="S584" s="83">
        <f>IF(T584="",0,IFERROR(IF(VLOOKUP(T584,T$73:T583,1,0)&gt;0,0,0),1))</f>
        <v>0</v>
      </c>
      <c r="T584" s="95">
        <f>IF(DATOS!J512=P$74,DATOS!C512,"")</f>
        <v>0</v>
      </c>
    </row>
    <row r="585" spans="18:20" x14ac:dyDescent="0.25">
      <c r="R585" s="83">
        <f t="shared" si="10"/>
        <v>1</v>
      </c>
      <c r="S585" s="83">
        <f>IF(T585="",0,IFERROR(IF(VLOOKUP(T585,T$73:T584,1,0)&gt;0,0,0),1))</f>
        <v>0</v>
      </c>
      <c r="T585" s="95">
        <f>IF(DATOS!J513=P$74,DATOS!C513,"")</f>
        <v>0</v>
      </c>
    </row>
    <row r="586" spans="18:20" x14ac:dyDescent="0.25">
      <c r="R586" s="83">
        <f t="shared" ref="R586:R649" si="11">R585+S586</f>
        <v>1</v>
      </c>
      <c r="S586" s="83">
        <f>IF(T586="",0,IFERROR(IF(VLOOKUP(T586,T$73:T585,1,0)&gt;0,0,0),1))</f>
        <v>0</v>
      </c>
      <c r="T586" s="95">
        <f>IF(DATOS!J514=P$74,DATOS!C514,"")</f>
        <v>0</v>
      </c>
    </row>
    <row r="587" spans="18:20" x14ac:dyDescent="0.25">
      <c r="R587" s="83">
        <f t="shared" si="11"/>
        <v>1</v>
      </c>
      <c r="S587" s="83">
        <f>IF(T587="",0,IFERROR(IF(VLOOKUP(T587,T$73:T586,1,0)&gt;0,0,0),1))</f>
        <v>0</v>
      </c>
      <c r="T587" s="95">
        <f>IF(DATOS!J515=P$74,DATOS!C515,"")</f>
        <v>0</v>
      </c>
    </row>
    <row r="588" spans="18:20" x14ac:dyDescent="0.25">
      <c r="R588" s="83">
        <f t="shared" si="11"/>
        <v>1</v>
      </c>
      <c r="S588" s="83">
        <f>IF(T588="",0,IFERROR(IF(VLOOKUP(T588,T$73:T587,1,0)&gt;0,0,0),1))</f>
        <v>0</v>
      </c>
      <c r="T588" s="95">
        <f>IF(DATOS!J516=P$74,DATOS!C516,"")</f>
        <v>0</v>
      </c>
    </row>
    <row r="589" spans="18:20" x14ac:dyDescent="0.25">
      <c r="R589" s="83">
        <f t="shared" si="11"/>
        <v>1</v>
      </c>
      <c r="S589" s="83">
        <f>IF(T589="",0,IFERROR(IF(VLOOKUP(T589,T$73:T588,1,0)&gt;0,0,0),1))</f>
        <v>0</v>
      </c>
      <c r="T589" s="95">
        <f>IF(DATOS!J517=P$74,DATOS!C517,"")</f>
        <v>0</v>
      </c>
    </row>
    <row r="590" spans="18:20" x14ac:dyDescent="0.25">
      <c r="R590" s="83">
        <f t="shared" si="11"/>
        <v>1</v>
      </c>
      <c r="S590" s="83">
        <f>IF(T590="",0,IFERROR(IF(VLOOKUP(T590,T$73:T589,1,0)&gt;0,0,0),1))</f>
        <v>0</v>
      </c>
      <c r="T590" s="95">
        <f>IF(DATOS!J518=P$74,DATOS!C518,"")</f>
        <v>0</v>
      </c>
    </row>
    <row r="591" spans="18:20" x14ac:dyDescent="0.25">
      <c r="R591" s="83">
        <f t="shared" si="11"/>
        <v>1</v>
      </c>
      <c r="S591" s="83">
        <f>IF(T591="",0,IFERROR(IF(VLOOKUP(T591,T$73:T590,1,0)&gt;0,0,0),1))</f>
        <v>0</v>
      </c>
      <c r="T591" s="95">
        <f>IF(DATOS!J519=P$74,DATOS!C519,"")</f>
        <v>0</v>
      </c>
    </row>
    <row r="592" spans="18:20" x14ac:dyDescent="0.25">
      <c r="R592" s="83">
        <f t="shared" si="11"/>
        <v>1</v>
      </c>
      <c r="S592" s="83">
        <f>IF(T592="",0,IFERROR(IF(VLOOKUP(T592,T$73:T591,1,0)&gt;0,0,0),1))</f>
        <v>0</v>
      </c>
      <c r="T592" s="95">
        <f>IF(DATOS!J520=P$74,DATOS!C520,"")</f>
        <v>0</v>
      </c>
    </row>
    <row r="593" spans="18:20" x14ac:dyDescent="0.25">
      <c r="R593" s="83">
        <f t="shared" si="11"/>
        <v>1</v>
      </c>
      <c r="S593" s="83">
        <f>IF(T593="",0,IFERROR(IF(VLOOKUP(T593,T$73:T592,1,0)&gt;0,0,0),1))</f>
        <v>0</v>
      </c>
      <c r="T593" s="95">
        <f>IF(DATOS!J521=P$74,DATOS!C521,"")</f>
        <v>0</v>
      </c>
    </row>
    <row r="594" spans="18:20" x14ac:dyDescent="0.25">
      <c r="R594" s="83">
        <f t="shared" si="11"/>
        <v>1</v>
      </c>
      <c r="S594" s="83">
        <f>IF(T594="",0,IFERROR(IF(VLOOKUP(T594,T$73:T593,1,0)&gt;0,0,0),1))</f>
        <v>0</v>
      </c>
      <c r="T594" s="95">
        <f>IF(DATOS!J522=P$74,DATOS!C522,"")</f>
        <v>0</v>
      </c>
    </row>
    <row r="595" spans="18:20" x14ac:dyDescent="0.25">
      <c r="R595" s="83">
        <f t="shared" si="11"/>
        <v>1</v>
      </c>
      <c r="S595" s="83">
        <f>IF(T595="",0,IFERROR(IF(VLOOKUP(T595,T$73:T594,1,0)&gt;0,0,0),1))</f>
        <v>0</v>
      </c>
      <c r="T595" s="95">
        <f>IF(DATOS!J523=P$74,DATOS!C523,"")</f>
        <v>0</v>
      </c>
    </row>
    <row r="596" spans="18:20" x14ac:dyDescent="0.25">
      <c r="R596" s="83">
        <f t="shared" si="11"/>
        <v>1</v>
      </c>
      <c r="S596" s="83">
        <f>IF(T596="",0,IFERROR(IF(VLOOKUP(T596,T$73:T595,1,0)&gt;0,0,0),1))</f>
        <v>0</v>
      </c>
      <c r="T596" s="95">
        <f>IF(DATOS!J524=P$74,DATOS!C524,"")</f>
        <v>0</v>
      </c>
    </row>
    <row r="597" spans="18:20" x14ac:dyDescent="0.25">
      <c r="R597" s="83">
        <f t="shared" si="11"/>
        <v>1</v>
      </c>
      <c r="S597" s="83">
        <f>IF(T597="",0,IFERROR(IF(VLOOKUP(T597,T$73:T596,1,0)&gt;0,0,0),1))</f>
        <v>0</v>
      </c>
      <c r="T597" s="95">
        <f>IF(DATOS!J525=P$74,DATOS!C525,"")</f>
        <v>0</v>
      </c>
    </row>
    <row r="598" spans="18:20" x14ac:dyDescent="0.25">
      <c r="R598" s="83">
        <f t="shared" si="11"/>
        <v>1</v>
      </c>
      <c r="S598" s="83">
        <f>IF(T598="",0,IFERROR(IF(VLOOKUP(T598,T$73:T597,1,0)&gt;0,0,0),1))</f>
        <v>0</v>
      </c>
      <c r="T598" s="95">
        <f>IF(DATOS!J526=P$74,DATOS!C526,"")</f>
        <v>0</v>
      </c>
    </row>
    <row r="599" spans="18:20" x14ac:dyDescent="0.25">
      <c r="R599" s="83">
        <f t="shared" si="11"/>
        <v>1</v>
      </c>
      <c r="S599" s="83">
        <f>IF(T599="",0,IFERROR(IF(VLOOKUP(T599,T$73:T598,1,0)&gt;0,0,0),1))</f>
        <v>0</v>
      </c>
      <c r="T599" s="95">
        <f>IF(DATOS!J527=P$74,DATOS!C527,"")</f>
        <v>0</v>
      </c>
    </row>
    <row r="600" spans="18:20" x14ac:dyDescent="0.25">
      <c r="R600" s="83">
        <f t="shared" si="11"/>
        <v>1</v>
      </c>
      <c r="S600" s="83">
        <f>IF(T600="",0,IFERROR(IF(VLOOKUP(T600,T$73:T599,1,0)&gt;0,0,0),1))</f>
        <v>0</v>
      </c>
      <c r="T600" s="95">
        <f>IF(DATOS!J528=P$74,DATOS!C528,"")</f>
        <v>0</v>
      </c>
    </row>
    <row r="601" spans="18:20" x14ac:dyDescent="0.25">
      <c r="R601" s="83">
        <f t="shared" si="11"/>
        <v>1</v>
      </c>
      <c r="S601" s="83">
        <f>IF(T601="",0,IFERROR(IF(VLOOKUP(T601,T$73:T600,1,0)&gt;0,0,0),1))</f>
        <v>0</v>
      </c>
      <c r="T601" s="95">
        <f>IF(DATOS!J529=P$74,DATOS!C529,"")</f>
        <v>0</v>
      </c>
    </row>
    <row r="602" spans="18:20" x14ac:dyDescent="0.25">
      <c r="R602" s="83">
        <f t="shared" si="11"/>
        <v>1</v>
      </c>
      <c r="S602" s="83">
        <f>IF(T602="",0,IFERROR(IF(VLOOKUP(T602,T$73:T601,1,0)&gt;0,0,0),1))</f>
        <v>0</v>
      </c>
      <c r="T602" s="95">
        <f>IF(DATOS!J530=P$74,DATOS!C530,"")</f>
        <v>0</v>
      </c>
    </row>
    <row r="603" spans="18:20" x14ac:dyDescent="0.25">
      <c r="R603" s="83">
        <f t="shared" si="11"/>
        <v>1</v>
      </c>
      <c r="S603" s="83">
        <f>IF(T603="",0,IFERROR(IF(VLOOKUP(T603,T$73:T602,1,0)&gt;0,0,0),1))</f>
        <v>0</v>
      </c>
      <c r="T603" s="95">
        <f>IF(DATOS!J531=P$74,DATOS!C531,"")</f>
        <v>0</v>
      </c>
    </row>
    <row r="604" spans="18:20" x14ac:dyDescent="0.25">
      <c r="R604" s="83">
        <f t="shared" si="11"/>
        <v>1</v>
      </c>
      <c r="S604" s="83">
        <f>IF(T604="",0,IFERROR(IF(VLOOKUP(T604,T$73:T603,1,0)&gt;0,0,0),1))</f>
        <v>0</v>
      </c>
      <c r="T604" s="95">
        <f>IF(DATOS!J532=P$74,DATOS!C532,"")</f>
        <v>0</v>
      </c>
    </row>
    <row r="605" spans="18:20" x14ac:dyDescent="0.25">
      <c r="R605" s="83">
        <f t="shared" si="11"/>
        <v>1</v>
      </c>
      <c r="S605" s="83">
        <f>IF(T605="",0,IFERROR(IF(VLOOKUP(T605,T$73:T604,1,0)&gt;0,0,0),1))</f>
        <v>0</v>
      </c>
      <c r="T605" s="95">
        <f>IF(DATOS!J533=P$74,DATOS!C533,"")</f>
        <v>0</v>
      </c>
    </row>
    <row r="606" spans="18:20" x14ac:dyDescent="0.25">
      <c r="R606" s="83">
        <f t="shared" si="11"/>
        <v>1</v>
      </c>
      <c r="S606" s="83">
        <f>IF(T606="",0,IFERROR(IF(VLOOKUP(T606,T$73:T605,1,0)&gt;0,0,0),1))</f>
        <v>0</v>
      </c>
      <c r="T606" s="95">
        <f>IF(DATOS!J534=P$74,DATOS!C534,"")</f>
        <v>0</v>
      </c>
    </row>
    <row r="607" spans="18:20" x14ac:dyDescent="0.25">
      <c r="R607" s="83">
        <f t="shared" si="11"/>
        <v>1</v>
      </c>
      <c r="S607" s="83">
        <f>IF(T607="",0,IFERROR(IF(VLOOKUP(T607,T$73:T606,1,0)&gt;0,0,0),1))</f>
        <v>0</v>
      </c>
      <c r="T607" s="95">
        <f>IF(DATOS!J535=P$74,DATOS!C535,"")</f>
        <v>0</v>
      </c>
    </row>
    <row r="608" spans="18:20" x14ac:dyDescent="0.25">
      <c r="R608" s="83">
        <f t="shared" si="11"/>
        <v>1</v>
      </c>
      <c r="S608" s="83">
        <f>IF(T608="",0,IFERROR(IF(VLOOKUP(T608,T$73:T607,1,0)&gt;0,0,0),1))</f>
        <v>0</v>
      </c>
      <c r="T608" s="95">
        <f>IF(DATOS!J536=P$74,DATOS!C536,"")</f>
        <v>0</v>
      </c>
    </row>
    <row r="609" spans="18:20" x14ac:dyDescent="0.25">
      <c r="R609" s="83">
        <f t="shared" si="11"/>
        <v>1</v>
      </c>
      <c r="S609" s="83">
        <f>IF(T609="",0,IFERROR(IF(VLOOKUP(T609,T$73:T608,1,0)&gt;0,0,0),1))</f>
        <v>0</v>
      </c>
      <c r="T609" s="95">
        <f>IF(DATOS!J537=P$74,DATOS!C537,"")</f>
        <v>0</v>
      </c>
    </row>
    <row r="610" spans="18:20" x14ac:dyDescent="0.25">
      <c r="R610" s="83">
        <f t="shared" si="11"/>
        <v>1</v>
      </c>
      <c r="S610" s="83">
        <f>IF(T610="",0,IFERROR(IF(VLOOKUP(T610,T$73:T609,1,0)&gt;0,0,0),1))</f>
        <v>0</v>
      </c>
      <c r="T610" s="95">
        <f>IF(DATOS!J538=P$74,DATOS!C538,"")</f>
        <v>0</v>
      </c>
    </row>
    <row r="611" spans="18:20" x14ac:dyDescent="0.25">
      <c r="R611" s="83">
        <f t="shared" si="11"/>
        <v>1</v>
      </c>
      <c r="S611" s="83">
        <f>IF(T611="",0,IFERROR(IF(VLOOKUP(T611,T$73:T610,1,0)&gt;0,0,0),1))</f>
        <v>0</v>
      </c>
      <c r="T611" s="95">
        <f>IF(DATOS!J539=P$74,DATOS!C539,"")</f>
        <v>0</v>
      </c>
    </row>
    <row r="612" spans="18:20" x14ac:dyDescent="0.25">
      <c r="R612" s="83">
        <f t="shared" si="11"/>
        <v>1</v>
      </c>
      <c r="S612" s="83">
        <f>IF(T612="",0,IFERROR(IF(VLOOKUP(T612,T$73:T611,1,0)&gt;0,0,0),1))</f>
        <v>0</v>
      </c>
      <c r="T612" s="95">
        <f>IF(DATOS!J540=P$74,DATOS!C540,"")</f>
        <v>0</v>
      </c>
    </row>
    <row r="613" spans="18:20" x14ac:dyDescent="0.25">
      <c r="R613" s="83">
        <f t="shared" si="11"/>
        <v>1</v>
      </c>
      <c r="S613" s="83">
        <f>IF(T613="",0,IFERROR(IF(VLOOKUP(T613,T$73:T612,1,0)&gt;0,0,0),1))</f>
        <v>0</v>
      </c>
      <c r="T613" s="95">
        <f>IF(DATOS!J541=P$74,DATOS!C541,"")</f>
        <v>0</v>
      </c>
    </row>
    <row r="614" spans="18:20" x14ac:dyDescent="0.25">
      <c r="R614" s="83">
        <f t="shared" si="11"/>
        <v>1</v>
      </c>
      <c r="S614" s="83">
        <f>IF(T614="",0,IFERROR(IF(VLOOKUP(T614,T$73:T613,1,0)&gt;0,0,0),1))</f>
        <v>0</v>
      </c>
      <c r="T614" s="95">
        <f>IF(DATOS!J542=P$74,DATOS!C542,"")</f>
        <v>0</v>
      </c>
    </row>
    <row r="615" spans="18:20" x14ac:dyDescent="0.25">
      <c r="R615" s="83">
        <f t="shared" si="11"/>
        <v>1</v>
      </c>
      <c r="S615" s="83">
        <f>IF(T615="",0,IFERROR(IF(VLOOKUP(T615,T$73:T614,1,0)&gt;0,0,0),1))</f>
        <v>0</v>
      </c>
      <c r="T615" s="95">
        <f>IF(DATOS!J543=P$74,DATOS!C543,"")</f>
        <v>0</v>
      </c>
    </row>
    <row r="616" spans="18:20" x14ac:dyDescent="0.25">
      <c r="R616" s="83">
        <f t="shared" si="11"/>
        <v>1</v>
      </c>
      <c r="S616" s="83">
        <f>IF(T616="",0,IFERROR(IF(VLOOKUP(T616,T$73:T615,1,0)&gt;0,0,0),1))</f>
        <v>0</v>
      </c>
      <c r="T616" s="95">
        <f>IF(DATOS!J544=P$74,DATOS!C544,"")</f>
        <v>0</v>
      </c>
    </row>
    <row r="617" spans="18:20" x14ac:dyDescent="0.25">
      <c r="R617" s="83">
        <f t="shared" si="11"/>
        <v>1</v>
      </c>
      <c r="S617" s="83">
        <f>IF(T617="",0,IFERROR(IF(VLOOKUP(T617,T$73:T616,1,0)&gt;0,0,0),1))</f>
        <v>0</v>
      </c>
      <c r="T617" s="95">
        <f>IF(DATOS!J545=P$74,DATOS!C545,"")</f>
        <v>0</v>
      </c>
    </row>
    <row r="618" spans="18:20" x14ac:dyDescent="0.25">
      <c r="R618" s="83">
        <f t="shared" si="11"/>
        <v>1</v>
      </c>
      <c r="S618" s="83">
        <f>IF(T618="",0,IFERROR(IF(VLOOKUP(T618,T$73:T617,1,0)&gt;0,0,0),1))</f>
        <v>0</v>
      </c>
      <c r="T618" s="95">
        <f>IF(DATOS!J546=P$74,DATOS!C546,"")</f>
        <v>0</v>
      </c>
    </row>
    <row r="619" spans="18:20" x14ac:dyDescent="0.25">
      <c r="R619" s="83">
        <f t="shared" si="11"/>
        <v>1</v>
      </c>
      <c r="S619" s="83">
        <f>IF(T619="",0,IFERROR(IF(VLOOKUP(T619,T$73:T618,1,0)&gt;0,0,0),1))</f>
        <v>0</v>
      </c>
      <c r="T619" s="95">
        <f>IF(DATOS!J547=P$74,DATOS!C547,"")</f>
        <v>0</v>
      </c>
    </row>
    <row r="620" spans="18:20" x14ac:dyDescent="0.25">
      <c r="R620" s="83">
        <f t="shared" si="11"/>
        <v>1</v>
      </c>
      <c r="S620" s="83">
        <f>IF(T620="",0,IFERROR(IF(VLOOKUP(T620,T$73:T619,1,0)&gt;0,0,0),1))</f>
        <v>0</v>
      </c>
      <c r="T620" s="95">
        <f>IF(DATOS!J548=P$74,DATOS!C548,"")</f>
        <v>0</v>
      </c>
    </row>
    <row r="621" spans="18:20" x14ac:dyDescent="0.25">
      <c r="R621" s="83">
        <f t="shared" si="11"/>
        <v>1</v>
      </c>
      <c r="S621" s="83">
        <f>IF(T621="",0,IFERROR(IF(VLOOKUP(T621,T$73:T620,1,0)&gt;0,0,0),1))</f>
        <v>0</v>
      </c>
      <c r="T621" s="95">
        <f>IF(DATOS!J549=P$74,DATOS!C549,"")</f>
        <v>0</v>
      </c>
    </row>
    <row r="622" spans="18:20" x14ac:dyDescent="0.25">
      <c r="R622" s="83">
        <f t="shared" si="11"/>
        <v>1</v>
      </c>
      <c r="S622" s="83">
        <f>IF(T622="",0,IFERROR(IF(VLOOKUP(T622,T$73:T621,1,0)&gt;0,0,0),1))</f>
        <v>0</v>
      </c>
      <c r="T622" s="95">
        <f>IF(DATOS!J550=P$74,DATOS!C550,"")</f>
        <v>0</v>
      </c>
    </row>
    <row r="623" spans="18:20" x14ac:dyDescent="0.25">
      <c r="R623" s="83">
        <f t="shared" si="11"/>
        <v>1</v>
      </c>
      <c r="S623" s="83">
        <f>IF(T623="",0,IFERROR(IF(VLOOKUP(T623,T$73:T622,1,0)&gt;0,0,0),1))</f>
        <v>0</v>
      </c>
      <c r="T623" s="95">
        <f>IF(DATOS!J551=P$74,DATOS!C551,"")</f>
        <v>0</v>
      </c>
    </row>
    <row r="624" spans="18:20" x14ac:dyDescent="0.25">
      <c r="R624" s="83">
        <f t="shared" si="11"/>
        <v>1</v>
      </c>
      <c r="S624" s="83">
        <f>IF(T624="",0,IFERROR(IF(VLOOKUP(T624,T$73:T623,1,0)&gt;0,0,0),1))</f>
        <v>0</v>
      </c>
      <c r="T624" s="95">
        <f>IF(DATOS!J552=P$74,DATOS!C552,"")</f>
        <v>0</v>
      </c>
    </row>
    <row r="625" spans="18:20" x14ac:dyDescent="0.25">
      <c r="R625" s="83">
        <f t="shared" si="11"/>
        <v>1</v>
      </c>
      <c r="S625" s="83">
        <f>IF(T625="",0,IFERROR(IF(VLOOKUP(T625,T$73:T624,1,0)&gt;0,0,0),1))</f>
        <v>0</v>
      </c>
      <c r="T625" s="95">
        <f>IF(DATOS!J553=P$74,DATOS!C553,"")</f>
        <v>0</v>
      </c>
    </row>
    <row r="626" spans="18:20" x14ac:dyDescent="0.25">
      <c r="R626" s="83">
        <f t="shared" si="11"/>
        <v>1</v>
      </c>
      <c r="S626" s="83">
        <f>IF(T626="",0,IFERROR(IF(VLOOKUP(T626,T$73:T625,1,0)&gt;0,0,0),1))</f>
        <v>0</v>
      </c>
      <c r="T626" s="95">
        <f>IF(DATOS!J554=P$74,DATOS!C554,"")</f>
        <v>0</v>
      </c>
    </row>
    <row r="627" spans="18:20" x14ac:dyDescent="0.25">
      <c r="R627" s="83">
        <f t="shared" si="11"/>
        <v>1</v>
      </c>
      <c r="S627" s="83">
        <f>IF(T627="",0,IFERROR(IF(VLOOKUP(T627,T$73:T626,1,0)&gt;0,0,0),1))</f>
        <v>0</v>
      </c>
      <c r="T627" s="95">
        <f>IF(DATOS!J555=P$74,DATOS!C555,"")</f>
        <v>0</v>
      </c>
    </row>
    <row r="628" spans="18:20" x14ac:dyDescent="0.25">
      <c r="R628" s="83">
        <f t="shared" si="11"/>
        <v>1</v>
      </c>
      <c r="S628" s="83">
        <f>IF(T628="",0,IFERROR(IF(VLOOKUP(T628,T$73:T627,1,0)&gt;0,0,0),1))</f>
        <v>0</v>
      </c>
      <c r="T628" s="95">
        <f>IF(DATOS!J556=P$74,DATOS!C556,"")</f>
        <v>0</v>
      </c>
    </row>
    <row r="629" spans="18:20" x14ac:dyDescent="0.25">
      <c r="R629" s="83">
        <f t="shared" si="11"/>
        <v>1</v>
      </c>
      <c r="S629" s="83">
        <f>IF(T629="",0,IFERROR(IF(VLOOKUP(T629,T$73:T628,1,0)&gt;0,0,0),1))</f>
        <v>0</v>
      </c>
      <c r="T629" s="95">
        <f>IF(DATOS!J557=P$74,DATOS!C557,"")</f>
        <v>0</v>
      </c>
    </row>
    <row r="630" spans="18:20" x14ac:dyDescent="0.25">
      <c r="R630" s="83">
        <f t="shared" si="11"/>
        <v>1</v>
      </c>
      <c r="S630" s="83">
        <f>IF(T630="",0,IFERROR(IF(VLOOKUP(T630,T$73:T629,1,0)&gt;0,0,0),1))</f>
        <v>0</v>
      </c>
      <c r="T630" s="95">
        <f>IF(DATOS!J558=P$74,DATOS!C558,"")</f>
        <v>0</v>
      </c>
    </row>
    <row r="631" spans="18:20" x14ac:dyDescent="0.25">
      <c r="R631" s="83">
        <f t="shared" si="11"/>
        <v>1</v>
      </c>
      <c r="S631" s="83">
        <f>IF(T631="",0,IFERROR(IF(VLOOKUP(T631,T$73:T630,1,0)&gt;0,0,0),1))</f>
        <v>0</v>
      </c>
      <c r="T631" s="95">
        <f>IF(DATOS!J559=P$74,DATOS!C559,"")</f>
        <v>0</v>
      </c>
    </row>
    <row r="632" spans="18:20" x14ac:dyDescent="0.25">
      <c r="R632" s="83">
        <f t="shared" si="11"/>
        <v>1</v>
      </c>
      <c r="S632" s="83">
        <f>IF(T632="",0,IFERROR(IF(VLOOKUP(T632,T$73:T631,1,0)&gt;0,0,0),1))</f>
        <v>0</v>
      </c>
      <c r="T632" s="95">
        <f>IF(DATOS!J560=P$74,DATOS!C560,"")</f>
        <v>0</v>
      </c>
    </row>
    <row r="633" spans="18:20" x14ac:dyDescent="0.25">
      <c r="R633" s="83">
        <f t="shared" si="11"/>
        <v>1</v>
      </c>
      <c r="S633" s="83">
        <f>IF(T633="",0,IFERROR(IF(VLOOKUP(T633,T$73:T632,1,0)&gt;0,0,0),1))</f>
        <v>0</v>
      </c>
      <c r="T633" s="95">
        <f>IF(DATOS!J561=P$74,DATOS!C561,"")</f>
        <v>0</v>
      </c>
    </row>
    <row r="634" spans="18:20" x14ac:dyDescent="0.25">
      <c r="R634" s="83">
        <f t="shared" si="11"/>
        <v>1</v>
      </c>
      <c r="S634" s="83">
        <f>IF(T634="",0,IFERROR(IF(VLOOKUP(T634,T$73:T633,1,0)&gt;0,0,0),1))</f>
        <v>0</v>
      </c>
      <c r="T634" s="95">
        <f>IF(DATOS!J562=P$74,DATOS!C562,"")</f>
        <v>0</v>
      </c>
    </row>
    <row r="635" spans="18:20" x14ac:dyDescent="0.25">
      <c r="R635" s="83">
        <f t="shared" si="11"/>
        <v>1</v>
      </c>
      <c r="S635" s="83">
        <f>IF(T635="",0,IFERROR(IF(VLOOKUP(T635,T$73:T634,1,0)&gt;0,0,0),1))</f>
        <v>0</v>
      </c>
      <c r="T635" s="95">
        <f>IF(DATOS!J563=P$74,DATOS!C563,"")</f>
        <v>0</v>
      </c>
    </row>
    <row r="636" spans="18:20" x14ac:dyDescent="0.25">
      <c r="R636" s="83">
        <f t="shared" si="11"/>
        <v>1</v>
      </c>
      <c r="S636" s="83">
        <f>IF(T636="",0,IFERROR(IF(VLOOKUP(T636,T$73:T635,1,0)&gt;0,0,0),1))</f>
        <v>0</v>
      </c>
      <c r="T636" s="95">
        <f>IF(DATOS!J564=P$74,DATOS!C564,"")</f>
        <v>0</v>
      </c>
    </row>
    <row r="637" spans="18:20" x14ac:dyDescent="0.25">
      <c r="R637" s="83">
        <f t="shared" si="11"/>
        <v>1</v>
      </c>
      <c r="S637" s="83">
        <f>IF(T637="",0,IFERROR(IF(VLOOKUP(T637,T$73:T636,1,0)&gt;0,0,0),1))</f>
        <v>0</v>
      </c>
      <c r="T637" s="95">
        <f>IF(DATOS!J565=P$74,DATOS!C565,"")</f>
        <v>0</v>
      </c>
    </row>
    <row r="638" spans="18:20" x14ac:dyDescent="0.25">
      <c r="R638" s="83">
        <f t="shared" si="11"/>
        <v>1</v>
      </c>
      <c r="S638" s="83">
        <f>IF(T638="",0,IFERROR(IF(VLOOKUP(T638,T$73:T637,1,0)&gt;0,0,0),1))</f>
        <v>0</v>
      </c>
      <c r="T638" s="95">
        <f>IF(DATOS!J566=P$74,DATOS!C566,"")</f>
        <v>0</v>
      </c>
    </row>
    <row r="639" spans="18:20" x14ac:dyDescent="0.25">
      <c r="R639" s="83">
        <f t="shared" si="11"/>
        <v>1</v>
      </c>
      <c r="S639" s="83">
        <f>IF(T639="",0,IFERROR(IF(VLOOKUP(T639,T$73:T638,1,0)&gt;0,0,0),1))</f>
        <v>0</v>
      </c>
      <c r="T639" s="95">
        <f>IF(DATOS!J567=P$74,DATOS!C567,"")</f>
        <v>0</v>
      </c>
    </row>
    <row r="640" spans="18:20" x14ac:dyDescent="0.25">
      <c r="R640" s="83">
        <f t="shared" si="11"/>
        <v>1</v>
      </c>
      <c r="S640" s="83">
        <f>IF(T640="",0,IFERROR(IF(VLOOKUP(T640,T$73:T639,1,0)&gt;0,0,0),1))</f>
        <v>0</v>
      </c>
      <c r="T640" s="95">
        <f>IF(DATOS!J568=P$74,DATOS!C568,"")</f>
        <v>0</v>
      </c>
    </row>
    <row r="641" spans="18:20" x14ac:dyDescent="0.25">
      <c r="R641" s="83">
        <f t="shared" si="11"/>
        <v>1</v>
      </c>
      <c r="S641" s="83">
        <f>IF(T641="",0,IFERROR(IF(VLOOKUP(T641,T$73:T640,1,0)&gt;0,0,0),1))</f>
        <v>0</v>
      </c>
      <c r="T641" s="95">
        <f>IF(DATOS!J569=P$74,DATOS!C569,"")</f>
        <v>0</v>
      </c>
    </row>
    <row r="642" spans="18:20" x14ac:dyDescent="0.25">
      <c r="R642" s="83">
        <f t="shared" si="11"/>
        <v>1</v>
      </c>
      <c r="S642" s="83">
        <f>IF(T642="",0,IFERROR(IF(VLOOKUP(T642,T$73:T641,1,0)&gt;0,0,0),1))</f>
        <v>0</v>
      </c>
      <c r="T642" s="95">
        <f>IF(DATOS!J570=P$74,DATOS!C570,"")</f>
        <v>0</v>
      </c>
    </row>
    <row r="643" spans="18:20" x14ac:dyDescent="0.25">
      <c r="R643" s="83">
        <f t="shared" si="11"/>
        <v>1</v>
      </c>
      <c r="S643" s="83">
        <f>IF(T643="",0,IFERROR(IF(VLOOKUP(T643,T$73:T642,1,0)&gt;0,0,0),1))</f>
        <v>0</v>
      </c>
      <c r="T643" s="95">
        <f>IF(DATOS!J571=P$74,DATOS!C571,"")</f>
        <v>0</v>
      </c>
    </row>
    <row r="644" spans="18:20" x14ac:dyDescent="0.25">
      <c r="R644" s="83">
        <f t="shared" si="11"/>
        <v>1</v>
      </c>
      <c r="S644" s="83">
        <f>IF(T644="",0,IFERROR(IF(VLOOKUP(T644,T$73:T643,1,0)&gt;0,0,0),1))</f>
        <v>0</v>
      </c>
      <c r="T644" s="95">
        <f>IF(DATOS!J572=P$74,DATOS!C572,"")</f>
        <v>0</v>
      </c>
    </row>
    <row r="645" spans="18:20" x14ac:dyDescent="0.25">
      <c r="R645" s="83">
        <f t="shared" si="11"/>
        <v>1</v>
      </c>
      <c r="S645" s="83">
        <f>IF(T645="",0,IFERROR(IF(VLOOKUP(T645,T$73:T644,1,0)&gt;0,0,0),1))</f>
        <v>0</v>
      </c>
      <c r="T645" s="95">
        <f>IF(DATOS!J573=P$74,DATOS!C573,"")</f>
        <v>0</v>
      </c>
    </row>
    <row r="646" spans="18:20" x14ac:dyDescent="0.25">
      <c r="R646" s="83">
        <f t="shared" si="11"/>
        <v>1</v>
      </c>
      <c r="S646" s="83">
        <f>IF(T646="",0,IFERROR(IF(VLOOKUP(T646,T$73:T645,1,0)&gt;0,0,0),1))</f>
        <v>0</v>
      </c>
      <c r="T646" s="95">
        <f>IF(DATOS!J574=P$74,DATOS!C574,"")</f>
        <v>0</v>
      </c>
    </row>
    <row r="647" spans="18:20" x14ac:dyDescent="0.25">
      <c r="R647" s="83">
        <f t="shared" si="11"/>
        <v>1</v>
      </c>
      <c r="S647" s="83">
        <f>IF(T647="",0,IFERROR(IF(VLOOKUP(T647,T$73:T646,1,0)&gt;0,0,0),1))</f>
        <v>0</v>
      </c>
      <c r="T647" s="95">
        <f>IF(DATOS!J575=P$74,DATOS!C575,"")</f>
        <v>0</v>
      </c>
    </row>
    <row r="648" spans="18:20" x14ac:dyDescent="0.25">
      <c r="R648" s="83">
        <f t="shared" si="11"/>
        <v>1</v>
      </c>
      <c r="S648" s="83">
        <f>IF(T648="",0,IFERROR(IF(VLOOKUP(T648,T$73:T647,1,0)&gt;0,0,0),1))</f>
        <v>0</v>
      </c>
      <c r="T648" s="95">
        <f>IF(DATOS!J576=P$74,DATOS!C576,"")</f>
        <v>0</v>
      </c>
    </row>
    <row r="649" spans="18:20" x14ac:dyDescent="0.25">
      <c r="R649" s="83">
        <f t="shared" si="11"/>
        <v>1</v>
      </c>
      <c r="S649" s="83">
        <f>IF(T649="",0,IFERROR(IF(VLOOKUP(T649,T$73:T648,1,0)&gt;0,0,0),1))</f>
        <v>0</v>
      </c>
      <c r="T649" s="95">
        <f>IF(DATOS!J577=P$74,DATOS!C577,"")</f>
        <v>0</v>
      </c>
    </row>
    <row r="650" spans="18:20" x14ac:dyDescent="0.25">
      <c r="R650" s="83">
        <f t="shared" ref="R650:R713" si="12">R649+S650</f>
        <v>1</v>
      </c>
      <c r="S650" s="83">
        <f>IF(T650="",0,IFERROR(IF(VLOOKUP(T650,T$73:T649,1,0)&gt;0,0,0),1))</f>
        <v>0</v>
      </c>
      <c r="T650" s="95">
        <f>IF(DATOS!J578=P$74,DATOS!C578,"")</f>
        <v>0</v>
      </c>
    </row>
    <row r="651" spans="18:20" x14ac:dyDescent="0.25">
      <c r="R651" s="83">
        <f t="shared" si="12"/>
        <v>1</v>
      </c>
      <c r="S651" s="83">
        <f>IF(T651="",0,IFERROR(IF(VLOOKUP(T651,T$73:T650,1,0)&gt;0,0,0),1))</f>
        <v>0</v>
      </c>
      <c r="T651" s="95">
        <f>IF(DATOS!J579=P$74,DATOS!C579,"")</f>
        <v>0</v>
      </c>
    </row>
    <row r="652" spans="18:20" x14ac:dyDescent="0.25">
      <c r="R652" s="83">
        <f t="shared" si="12"/>
        <v>1</v>
      </c>
      <c r="S652" s="83">
        <f>IF(T652="",0,IFERROR(IF(VLOOKUP(T652,T$73:T651,1,0)&gt;0,0,0),1))</f>
        <v>0</v>
      </c>
      <c r="T652" s="95">
        <f>IF(DATOS!J580=P$74,DATOS!C580,"")</f>
        <v>0</v>
      </c>
    </row>
    <row r="653" spans="18:20" x14ac:dyDescent="0.25">
      <c r="R653" s="83">
        <f t="shared" si="12"/>
        <v>1</v>
      </c>
      <c r="S653" s="83">
        <f>IF(T653="",0,IFERROR(IF(VLOOKUP(T653,T$73:T652,1,0)&gt;0,0,0),1))</f>
        <v>0</v>
      </c>
      <c r="T653" s="95">
        <f>IF(DATOS!J581=P$74,DATOS!C581,"")</f>
        <v>0</v>
      </c>
    </row>
    <row r="654" spans="18:20" x14ac:dyDescent="0.25">
      <c r="R654" s="83">
        <f t="shared" si="12"/>
        <v>1</v>
      </c>
      <c r="S654" s="83">
        <f>IF(T654="",0,IFERROR(IF(VLOOKUP(T654,T$73:T653,1,0)&gt;0,0,0),1))</f>
        <v>0</v>
      </c>
      <c r="T654" s="95">
        <f>IF(DATOS!J582=P$74,DATOS!C582,"")</f>
        <v>0</v>
      </c>
    </row>
    <row r="655" spans="18:20" x14ac:dyDescent="0.25">
      <c r="R655" s="83">
        <f t="shared" si="12"/>
        <v>1</v>
      </c>
      <c r="S655" s="83">
        <f>IF(T655="",0,IFERROR(IF(VLOOKUP(T655,T$73:T654,1,0)&gt;0,0,0),1))</f>
        <v>0</v>
      </c>
      <c r="T655" s="95">
        <f>IF(DATOS!J583=P$74,DATOS!C583,"")</f>
        <v>0</v>
      </c>
    </row>
    <row r="656" spans="18:20" x14ac:dyDescent="0.25">
      <c r="R656" s="83">
        <f t="shared" si="12"/>
        <v>1</v>
      </c>
      <c r="S656" s="83">
        <f>IF(T656="",0,IFERROR(IF(VLOOKUP(T656,T$73:T655,1,0)&gt;0,0,0),1))</f>
        <v>0</v>
      </c>
      <c r="T656" s="95">
        <f>IF(DATOS!J584=P$74,DATOS!C584,"")</f>
        <v>0</v>
      </c>
    </row>
    <row r="657" spans="18:20" x14ac:dyDescent="0.25">
      <c r="R657" s="83">
        <f t="shared" si="12"/>
        <v>1</v>
      </c>
      <c r="S657" s="83">
        <f>IF(T657="",0,IFERROR(IF(VLOOKUP(T657,T$73:T656,1,0)&gt;0,0,0),1))</f>
        <v>0</v>
      </c>
      <c r="T657" s="95">
        <f>IF(DATOS!J585=P$74,DATOS!C585,"")</f>
        <v>0</v>
      </c>
    </row>
    <row r="658" spans="18:20" x14ac:dyDescent="0.25">
      <c r="R658" s="83">
        <f t="shared" si="12"/>
        <v>1</v>
      </c>
      <c r="S658" s="83">
        <f>IF(T658="",0,IFERROR(IF(VLOOKUP(T658,T$73:T657,1,0)&gt;0,0,0),1))</f>
        <v>0</v>
      </c>
      <c r="T658" s="95">
        <f>IF(DATOS!J586=P$74,DATOS!C586,"")</f>
        <v>0</v>
      </c>
    </row>
    <row r="659" spans="18:20" x14ac:dyDescent="0.25">
      <c r="R659" s="83">
        <f t="shared" si="12"/>
        <v>1</v>
      </c>
      <c r="S659" s="83">
        <f>IF(T659="",0,IFERROR(IF(VLOOKUP(T659,T$73:T658,1,0)&gt;0,0,0),1))</f>
        <v>0</v>
      </c>
      <c r="T659" s="95">
        <f>IF(DATOS!J587=P$74,DATOS!C587,"")</f>
        <v>0</v>
      </c>
    </row>
    <row r="660" spans="18:20" x14ac:dyDescent="0.25">
      <c r="R660" s="83">
        <f t="shared" si="12"/>
        <v>1</v>
      </c>
      <c r="S660" s="83">
        <f>IF(T660="",0,IFERROR(IF(VLOOKUP(T660,T$73:T659,1,0)&gt;0,0,0),1))</f>
        <v>0</v>
      </c>
      <c r="T660" s="95">
        <f>IF(DATOS!J588=P$74,DATOS!C588,"")</f>
        <v>0</v>
      </c>
    </row>
    <row r="661" spans="18:20" x14ac:dyDescent="0.25">
      <c r="R661" s="83">
        <f t="shared" si="12"/>
        <v>1</v>
      </c>
      <c r="S661" s="83">
        <f>IF(T661="",0,IFERROR(IF(VLOOKUP(T661,T$73:T660,1,0)&gt;0,0,0),1))</f>
        <v>0</v>
      </c>
      <c r="T661" s="95">
        <f>IF(DATOS!J589=P$74,DATOS!C589,"")</f>
        <v>0</v>
      </c>
    </row>
    <row r="662" spans="18:20" x14ac:dyDescent="0.25">
      <c r="R662" s="83">
        <f t="shared" si="12"/>
        <v>1</v>
      </c>
      <c r="S662" s="83">
        <f>IF(T662="",0,IFERROR(IF(VLOOKUP(T662,T$73:T661,1,0)&gt;0,0,0),1))</f>
        <v>0</v>
      </c>
      <c r="T662" s="95">
        <f>IF(DATOS!J590=P$74,DATOS!C590,"")</f>
        <v>0</v>
      </c>
    </row>
    <row r="663" spans="18:20" x14ac:dyDescent="0.25">
      <c r="R663" s="83">
        <f t="shared" si="12"/>
        <v>1</v>
      </c>
      <c r="S663" s="83">
        <f>IF(T663="",0,IFERROR(IF(VLOOKUP(T663,T$73:T662,1,0)&gt;0,0,0),1))</f>
        <v>0</v>
      </c>
      <c r="T663" s="95">
        <f>IF(DATOS!J591=P$74,DATOS!C591,"")</f>
        <v>0</v>
      </c>
    </row>
    <row r="664" spans="18:20" x14ac:dyDescent="0.25">
      <c r="R664" s="83">
        <f t="shared" si="12"/>
        <v>1</v>
      </c>
      <c r="S664" s="83">
        <f>IF(T664="",0,IFERROR(IF(VLOOKUP(T664,T$73:T663,1,0)&gt;0,0,0),1))</f>
        <v>0</v>
      </c>
      <c r="T664" s="95">
        <f>IF(DATOS!J592=P$74,DATOS!C592,"")</f>
        <v>0</v>
      </c>
    </row>
    <row r="665" spans="18:20" x14ac:dyDescent="0.25">
      <c r="R665" s="83">
        <f t="shared" si="12"/>
        <v>1</v>
      </c>
      <c r="S665" s="83">
        <f>IF(T665="",0,IFERROR(IF(VLOOKUP(T665,T$73:T664,1,0)&gt;0,0,0),1))</f>
        <v>0</v>
      </c>
      <c r="T665" s="95">
        <f>IF(DATOS!J593=P$74,DATOS!C593,"")</f>
        <v>0</v>
      </c>
    </row>
    <row r="666" spans="18:20" x14ac:dyDescent="0.25">
      <c r="R666" s="83">
        <f t="shared" si="12"/>
        <v>1</v>
      </c>
      <c r="S666" s="83">
        <f>IF(T666="",0,IFERROR(IF(VLOOKUP(T666,T$73:T665,1,0)&gt;0,0,0),1))</f>
        <v>0</v>
      </c>
      <c r="T666" s="95">
        <f>IF(DATOS!J594=P$74,DATOS!C594,"")</f>
        <v>0</v>
      </c>
    </row>
    <row r="667" spans="18:20" x14ac:dyDescent="0.25">
      <c r="R667" s="83">
        <f t="shared" si="12"/>
        <v>1</v>
      </c>
      <c r="S667" s="83">
        <f>IF(T667="",0,IFERROR(IF(VLOOKUP(T667,T$73:T666,1,0)&gt;0,0,0),1))</f>
        <v>0</v>
      </c>
      <c r="T667" s="95">
        <f>IF(DATOS!J595=P$74,DATOS!C595,"")</f>
        <v>0</v>
      </c>
    </row>
    <row r="668" spans="18:20" x14ac:dyDescent="0.25">
      <c r="R668" s="83">
        <f t="shared" si="12"/>
        <v>1</v>
      </c>
      <c r="S668" s="83">
        <f>IF(T668="",0,IFERROR(IF(VLOOKUP(T668,T$73:T667,1,0)&gt;0,0,0),1))</f>
        <v>0</v>
      </c>
      <c r="T668" s="95">
        <f>IF(DATOS!J596=P$74,DATOS!C596,"")</f>
        <v>0</v>
      </c>
    </row>
    <row r="669" spans="18:20" x14ac:dyDescent="0.25">
      <c r="R669" s="83">
        <f t="shared" si="12"/>
        <v>1</v>
      </c>
      <c r="S669" s="83">
        <f>IF(T669="",0,IFERROR(IF(VLOOKUP(T669,T$73:T668,1,0)&gt;0,0,0),1))</f>
        <v>0</v>
      </c>
      <c r="T669" s="95">
        <f>IF(DATOS!J597=P$74,DATOS!C597,"")</f>
        <v>0</v>
      </c>
    </row>
    <row r="670" spans="18:20" x14ac:dyDescent="0.25">
      <c r="R670" s="83">
        <f t="shared" si="12"/>
        <v>1</v>
      </c>
      <c r="S670" s="83">
        <f>IF(T670="",0,IFERROR(IF(VLOOKUP(T670,T$73:T669,1,0)&gt;0,0,0),1))</f>
        <v>0</v>
      </c>
      <c r="T670" s="95">
        <f>IF(DATOS!J598=P$74,DATOS!C598,"")</f>
        <v>0</v>
      </c>
    </row>
    <row r="671" spans="18:20" x14ac:dyDescent="0.25">
      <c r="R671" s="83">
        <f t="shared" si="12"/>
        <v>1</v>
      </c>
      <c r="S671" s="83">
        <f>IF(T671="",0,IFERROR(IF(VLOOKUP(T671,T$73:T670,1,0)&gt;0,0,0),1))</f>
        <v>0</v>
      </c>
      <c r="T671" s="95">
        <f>IF(DATOS!J599=P$74,DATOS!C599,"")</f>
        <v>0</v>
      </c>
    </row>
    <row r="672" spans="18:20" x14ac:dyDescent="0.25">
      <c r="R672" s="83">
        <f t="shared" si="12"/>
        <v>1</v>
      </c>
      <c r="S672" s="83">
        <f>IF(T672="",0,IFERROR(IF(VLOOKUP(T672,T$73:T671,1,0)&gt;0,0,0),1))</f>
        <v>0</v>
      </c>
      <c r="T672" s="95">
        <f>IF(DATOS!J600=P$74,DATOS!C600,"")</f>
        <v>0</v>
      </c>
    </row>
    <row r="673" spans="18:20" x14ac:dyDescent="0.25">
      <c r="R673" s="83">
        <f t="shared" si="12"/>
        <v>1</v>
      </c>
      <c r="S673" s="83">
        <f>IF(T673="",0,IFERROR(IF(VLOOKUP(T673,T$73:T672,1,0)&gt;0,0,0),1))</f>
        <v>0</v>
      </c>
      <c r="T673" s="95">
        <f>IF(DATOS!J601=P$74,DATOS!C601,"")</f>
        <v>0</v>
      </c>
    </row>
    <row r="674" spans="18:20" x14ac:dyDescent="0.25">
      <c r="R674" s="83">
        <f t="shared" si="12"/>
        <v>1</v>
      </c>
      <c r="S674" s="83">
        <f>IF(T674="",0,IFERROR(IF(VLOOKUP(T674,T$73:T673,1,0)&gt;0,0,0),1))</f>
        <v>0</v>
      </c>
      <c r="T674" s="95">
        <f>IF(DATOS!J602=P$74,DATOS!C602,"")</f>
        <v>0</v>
      </c>
    </row>
    <row r="675" spans="18:20" x14ac:dyDescent="0.25">
      <c r="R675" s="83">
        <f t="shared" si="12"/>
        <v>1</v>
      </c>
      <c r="S675" s="83">
        <f>IF(T675="",0,IFERROR(IF(VLOOKUP(T675,T$73:T674,1,0)&gt;0,0,0),1))</f>
        <v>0</v>
      </c>
      <c r="T675" s="95">
        <f>IF(DATOS!J603=P$74,DATOS!C603,"")</f>
        <v>0</v>
      </c>
    </row>
    <row r="676" spans="18:20" x14ac:dyDescent="0.25">
      <c r="R676" s="83">
        <f t="shared" si="12"/>
        <v>1</v>
      </c>
      <c r="S676" s="83">
        <f>IF(T676="",0,IFERROR(IF(VLOOKUP(T676,T$73:T675,1,0)&gt;0,0,0),1))</f>
        <v>0</v>
      </c>
      <c r="T676" s="95">
        <f>IF(DATOS!J604=P$74,DATOS!C604,"")</f>
        <v>0</v>
      </c>
    </row>
    <row r="677" spans="18:20" x14ac:dyDescent="0.25">
      <c r="R677" s="83">
        <f t="shared" si="12"/>
        <v>1</v>
      </c>
      <c r="S677" s="83">
        <f>IF(T677="",0,IFERROR(IF(VLOOKUP(T677,T$73:T676,1,0)&gt;0,0,0),1))</f>
        <v>0</v>
      </c>
      <c r="T677" s="95">
        <f>IF(DATOS!J605=P$74,DATOS!C605,"")</f>
        <v>0</v>
      </c>
    </row>
    <row r="678" spans="18:20" x14ac:dyDescent="0.25">
      <c r="R678" s="83">
        <f t="shared" si="12"/>
        <v>1</v>
      </c>
      <c r="S678" s="83">
        <f>IF(T678="",0,IFERROR(IF(VLOOKUP(T678,T$73:T677,1,0)&gt;0,0,0),1))</f>
        <v>0</v>
      </c>
      <c r="T678" s="95">
        <f>IF(DATOS!J606=P$74,DATOS!C606,"")</f>
        <v>0</v>
      </c>
    </row>
    <row r="679" spans="18:20" x14ac:dyDescent="0.25">
      <c r="R679" s="83">
        <f t="shared" si="12"/>
        <v>1</v>
      </c>
      <c r="S679" s="83">
        <f>IF(T679="",0,IFERROR(IF(VLOOKUP(T679,T$73:T678,1,0)&gt;0,0,0),1))</f>
        <v>0</v>
      </c>
      <c r="T679" s="95">
        <f>IF(DATOS!J607=P$74,DATOS!C607,"")</f>
        <v>0</v>
      </c>
    </row>
    <row r="680" spans="18:20" x14ac:dyDescent="0.25">
      <c r="R680" s="83">
        <f t="shared" si="12"/>
        <v>1</v>
      </c>
      <c r="S680" s="83">
        <f>IF(T680="",0,IFERROR(IF(VLOOKUP(T680,T$73:T679,1,0)&gt;0,0,0),1))</f>
        <v>0</v>
      </c>
      <c r="T680" s="95">
        <f>IF(DATOS!J608=P$74,DATOS!C608,"")</f>
        <v>0</v>
      </c>
    </row>
    <row r="681" spans="18:20" x14ac:dyDescent="0.25">
      <c r="R681" s="83">
        <f t="shared" si="12"/>
        <v>1</v>
      </c>
      <c r="S681" s="83">
        <f>IF(T681="",0,IFERROR(IF(VLOOKUP(T681,T$73:T680,1,0)&gt;0,0,0),1))</f>
        <v>0</v>
      </c>
      <c r="T681" s="95">
        <f>IF(DATOS!J609=P$74,DATOS!C609,"")</f>
        <v>0</v>
      </c>
    </row>
    <row r="682" spans="18:20" x14ac:dyDescent="0.25">
      <c r="R682" s="83">
        <f t="shared" si="12"/>
        <v>1</v>
      </c>
      <c r="S682" s="83">
        <f>IF(T682="",0,IFERROR(IF(VLOOKUP(T682,T$73:T681,1,0)&gt;0,0,0),1))</f>
        <v>0</v>
      </c>
      <c r="T682" s="95">
        <f>IF(DATOS!J610=P$74,DATOS!C610,"")</f>
        <v>0</v>
      </c>
    </row>
    <row r="683" spans="18:20" x14ac:dyDescent="0.25">
      <c r="R683" s="83">
        <f t="shared" si="12"/>
        <v>1</v>
      </c>
      <c r="S683" s="83">
        <f>IF(T683="",0,IFERROR(IF(VLOOKUP(T683,T$73:T682,1,0)&gt;0,0,0),1))</f>
        <v>0</v>
      </c>
      <c r="T683" s="95">
        <f>IF(DATOS!J611=P$74,DATOS!C611,"")</f>
        <v>0</v>
      </c>
    </row>
    <row r="684" spans="18:20" x14ac:dyDescent="0.25">
      <c r="R684" s="83">
        <f t="shared" si="12"/>
        <v>1</v>
      </c>
      <c r="S684" s="83">
        <f>IF(T684="",0,IFERROR(IF(VLOOKUP(T684,T$73:T683,1,0)&gt;0,0,0),1))</f>
        <v>0</v>
      </c>
      <c r="T684" s="95">
        <f>IF(DATOS!J612=P$74,DATOS!C612,"")</f>
        <v>0</v>
      </c>
    </row>
    <row r="685" spans="18:20" x14ac:dyDescent="0.25">
      <c r="R685" s="83">
        <f t="shared" si="12"/>
        <v>1</v>
      </c>
      <c r="S685" s="83">
        <f>IF(T685="",0,IFERROR(IF(VLOOKUP(T685,T$73:T684,1,0)&gt;0,0,0),1))</f>
        <v>0</v>
      </c>
      <c r="T685" s="95">
        <f>IF(DATOS!J613=P$74,DATOS!C613,"")</f>
        <v>0</v>
      </c>
    </row>
    <row r="686" spans="18:20" x14ac:dyDescent="0.25">
      <c r="R686" s="83">
        <f t="shared" si="12"/>
        <v>1</v>
      </c>
      <c r="S686" s="83">
        <f>IF(T686="",0,IFERROR(IF(VLOOKUP(T686,T$73:T685,1,0)&gt;0,0,0),1))</f>
        <v>0</v>
      </c>
      <c r="T686" s="95">
        <f>IF(DATOS!J614=P$74,DATOS!C614,"")</f>
        <v>0</v>
      </c>
    </row>
    <row r="687" spans="18:20" x14ac:dyDescent="0.25">
      <c r="R687" s="83">
        <f t="shared" si="12"/>
        <v>1</v>
      </c>
      <c r="S687" s="83">
        <f>IF(T687="",0,IFERROR(IF(VLOOKUP(T687,T$73:T686,1,0)&gt;0,0,0),1))</f>
        <v>0</v>
      </c>
      <c r="T687" s="95">
        <f>IF(DATOS!J615=P$74,DATOS!C615,"")</f>
        <v>0</v>
      </c>
    </row>
    <row r="688" spans="18:20" x14ac:dyDescent="0.25">
      <c r="R688" s="83">
        <f t="shared" si="12"/>
        <v>1</v>
      </c>
      <c r="S688" s="83">
        <f>IF(T688="",0,IFERROR(IF(VLOOKUP(T688,T$73:T687,1,0)&gt;0,0,0),1))</f>
        <v>0</v>
      </c>
      <c r="T688" s="95">
        <f>IF(DATOS!J616=P$74,DATOS!C616,"")</f>
        <v>0</v>
      </c>
    </row>
    <row r="689" spans="18:20" x14ac:dyDescent="0.25">
      <c r="R689" s="83">
        <f t="shared" si="12"/>
        <v>1</v>
      </c>
      <c r="S689" s="83">
        <f>IF(T689="",0,IFERROR(IF(VLOOKUP(T689,T$73:T688,1,0)&gt;0,0,0),1))</f>
        <v>0</v>
      </c>
      <c r="T689" s="95">
        <f>IF(DATOS!J617=P$74,DATOS!C617,"")</f>
        <v>0</v>
      </c>
    </row>
    <row r="690" spans="18:20" x14ac:dyDescent="0.25">
      <c r="R690" s="83">
        <f t="shared" si="12"/>
        <v>1</v>
      </c>
      <c r="S690" s="83">
        <f>IF(T690="",0,IFERROR(IF(VLOOKUP(T690,T$73:T689,1,0)&gt;0,0,0),1))</f>
        <v>0</v>
      </c>
      <c r="T690" s="95">
        <f>IF(DATOS!J618=P$74,DATOS!C618,"")</f>
        <v>0</v>
      </c>
    </row>
    <row r="691" spans="18:20" x14ac:dyDescent="0.25">
      <c r="R691" s="83">
        <f t="shared" si="12"/>
        <v>1</v>
      </c>
      <c r="S691" s="83">
        <f>IF(T691="",0,IFERROR(IF(VLOOKUP(T691,T$73:T690,1,0)&gt;0,0,0),1))</f>
        <v>0</v>
      </c>
      <c r="T691" s="95">
        <f>IF(DATOS!J619=P$74,DATOS!C619,"")</f>
        <v>0</v>
      </c>
    </row>
    <row r="692" spans="18:20" x14ac:dyDescent="0.25">
      <c r="R692" s="83">
        <f t="shared" si="12"/>
        <v>1</v>
      </c>
      <c r="S692" s="83">
        <f>IF(T692="",0,IFERROR(IF(VLOOKUP(T692,T$73:T691,1,0)&gt;0,0,0),1))</f>
        <v>0</v>
      </c>
      <c r="T692" s="95">
        <f>IF(DATOS!J620=P$74,DATOS!C620,"")</f>
        <v>0</v>
      </c>
    </row>
    <row r="693" spans="18:20" x14ac:dyDescent="0.25">
      <c r="R693" s="83">
        <f t="shared" si="12"/>
        <v>1</v>
      </c>
      <c r="S693" s="83">
        <f>IF(T693="",0,IFERROR(IF(VLOOKUP(T693,T$73:T692,1,0)&gt;0,0,0),1))</f>
        <v>0</v>
      </c>
      <c r="T693" s="95">
        <f>IF(DATOS!J621=P$74,DATOS!C621,"")</f>
        <v>0</v>
      </c>
    </row>
    <row r="694" spans="18:20" x14ac:dyDescent="0.25">
      <c r="R694" s="83">
        <f t="shared" si="12"/>
        <v>1</v>
      </c>
      <c r="S694" s="83">
        <f>IF(T694="",0,IFERROR(IF(VLOOKUP(T694,T$73:T693,1,0)&gt;0,0,0),1))</f>
        <v>0</v>
      </c>
      <c r="T694" s="95">
        <f>IF(DATOS!J622=P$74,DATOS!C622,"")</f>
        <v>0</v>
      </c>
    </row>
    <row r="695" spans="18:20" x14ac:dyDescent="0.25">
      <c r="R695" s="83">
        <f t="shared" si="12"/>
        <v>1</v>
      </c>
      <c r="S695" s="83">
        <f>IF(T695="",0,IFERROR(IF(VLOOKUP(T695,T$73:T694,1,0)&gt;0,0,0),1))</f>
        <v>0</v>
      </c>
      <c r="T695" s="95">
        <f>IF(DATOS!J623=P$74,DATOS!C623,"")</f>
        <v>0</v>
      </c>
    </row>
    <row r="696" spans="18:20" x14ac:dyDescent="0.25">
      <c r="R696" s="83">
        <f t="shared" si="12"/>
        <v>1</v>
      </c>
      <c r="S696" s="83">
        <f>IF(T696="",0,IFERROR(IF(VLOOKUP(T696,T$73:T695,1,0)&gt;0,0,0),1))</f>
        <v>0</v>
      </c>
      <c r="T696" s="95">
        <f>IF(DATOS!J624=P$74,DATOS!C624,"")</f>
        <v>0</v>
      </c>
    </row>
    <row r="697" spans="18:20" x14ac:dyDescent="0.25">
      <c r="R697" s="83">
        <f t="shared" si="12"/>
        <v>1</v>
      </c>
      <c r="S697" s="83">
        <f>IF(T697="",0,IFERROR(IF(VLOOKUP(T697,T$73:T696,1,0)&gt;0,0,0),1))</f>
        <v>0</v>
      </c>
      <c r="T697" s="95">
        <f>IF(DATOS!J625=P$74,DATOS!C625,"")</f>
        <v>0</v>
      </c>
    </row>
    <row r="698" spans="18:20" x14ac:dyDescent="0.25">
      <c r="R698" s="83">
        <f t="shared" si="12"/>
        <v>1</v>
      </c>
      <c r="S698" s="83">
        <f>IF(T698="",0,IFERROR(IF(VLOOKUP(T698,T$73:T697,1,0)&gt;0,0,0),1))</f>
        <v>0</v>
      </c>
      <c r="T698" s="95">
        <f>IF(DATOS!J626=P$74,DATOS!C626,"")</f>
        <v>0</v>
      </c>
    </row>
    <row r="699" spans="18:20" x14ac:dyDescent="0.25">
      <c r="R699" s="83">
        <f t="shared" si="12"/>
        <v>1</v>
      </c>
      <c r="S699" s="83">
        <f>IF(T699="",0,IFERROR(IF(VLOOKUP(T699,T$73:T698,1,0)&gt;0,0,0),1))</f>
        <v>0</v>
      </c>
      <c r="T699" s="95">
        <f>IF(DATOS!J627=P$74,DATOS!C627,"")</f>
        <v>0</v>
      </c>
    </row>
    <row r="700" spans="18:20" x14ac:dyDescent="0.25">
      <c r="R700" s="83">
        <f t="shared" si="12"/>
        <v>1</v>
      </c>
      <c r="S700" s="83">
        <f>IF(T700="",0,IFERROR(IF(VLOOKUP(T700,T$73:T699,1,0)&gt;0,0,0),1))</f>
        <v>0</v>
      </c>
      <c r="T700" s="95">
        <f>IF(DATOS!J628=P$74,DATOS!C628,"")</f>
        <v>0</v>
      </c>
    </row>
    <row r="701" spans="18:20" x14ac:dyDescent="0.25">
      <c r="R701" s="83">
        <f t="shared" si="12"/>
        <v>1</v>
      </c>
      <c r="S701" s="83">
        <f>IF(T701="",0,IFERROR(IF(VLOOKUP(T701,T$73:T700,1,0)&gt;0,0,0),1))</f>
        <v>0</v>
      </c>
      <c r="T701" s="95">
        <f>IF(DATOS!J629=P$74,DATOS!C629,"")</f>
        <v>0</v>
      </c>
    </row>
    <row r="702" spans="18:20" x14ac:dyDescent="0.25">
      <c r="R702" s="83">
        <f t="shared" si="12"/>
        <v>1</v>
      </c>
      <c r="S702" s="83">
        <f>IF(T702="",0,IFERROR(IF(VLOOKUP(T702,T$73:T701,1,0)&gt;0,0,0),1))</f>
        <v>0</v>
      </c>
      <c r="T702" s="95">
        <f>IF(DATOS!J630=P$74,DATOS!C630,"")</f>
        <v>0</v>
      </c>
    </row>
    <row r="703" spans="18:20" x14ac:dyDescent="0.25">
      <c r="R703" s="83">
        <f t="shared" si="12"/>
        <v>1</v>
      </c>
      <c r="S703" s="83">
        <f>IF(T703="",0,IFERROR(IF(VLOOKUP(T703,T$73:T702,1,0)&gt;0,0,0),1))</f>
        <v>0</v>
      </c>
      <c r="T703" s="95">
        <f>IF(DATOS!J631=P$74,DATOS!C631,"")</f>
        <v>0</v>
      </c>
    </row>
    <row r="704" spans="18:20" x14ac:dyDescent="0.25">
      <c r="R704" s="83">
        <f t="shared" si="12"/>
        <v>1</v>
      </c>
      <c r="S704" s="83">
        <f>IF(T704="",0,IFERROR(IF(VLOOKUP(T704,T$73:T703,1,0)&gt;0,0,0),1))</f>
        <v>0</v>
      </c>
      <c r="T704" s="95">
        <f>IF(DATOS!J632=P$74,DATOS!C632,"")</f>
        <v>0</v>
      </c>
    </row>
    <row r="705" spans="18:20" x14ac:dyDescent="0.25">
      <c r="R705" s="83">
        <f t="shared" si="12"/>
        <v>1</v>
      </c>
      <c r="S705" s="83">
        <f>IF(T705="",0,IFERROR(IF(VLOOKUP(T705,T$73:T704,1,0)&gt;0,0,0),1))</f>
        <v>0</v>
      </c>
      <c r="T705" s="95">
        <f>IF(DATOS!J633=P$74,DATOS!C633,"")</f>
        <v>0</v>
      </c>
    </row>
    <row r="706" spans="18:20" x14ac:dyDescent="0.25">
      <c r="R706" s="83">
        <f t="shared" si="12"/>
        <v>1</v>
      </c>
      <c r="S706" s="83">
        <f>IF(T706="",0,IFERROR(IF(VLOOKUP(T706,T$73:T705,1,0)&gt;0,0,0),1))</f>
        <v>0</v>
      </c>
      <c r="T706" s="95">
        <f>IF(DATOS!J634=P$74,DATOS!C634,"")</f>
        <v>0</v>
      </c>
    </row>
    <row r="707" spans="18:20" x14ac:dyDescent="0.25">
      <c r="R707" s="83">
        <f t="shared" si="12"/>
        <v>1</v>
      </c>
      <c r="S707" s="83">
        <f>IF(T707="",0,IFERROR(IF(VLOOKUP(T707,T$73:T706,1,0)&gt;0,0,0),1))</f>
        <v>0</v>
      </c>
      <c r="T707" s="95">
        <f>IF(DATOS!J635=P$74,DATOS!C635,"")</f>
        <v>0</v>
      </c>
    </row>
    <row r="708" spans="18:20" x14ac:dyDescent="0.25">
      <c r="R708" s="83">
        <f t="shared" si="12"/>
        <v>1</v>
      </c>
      <c r="S708" s="83">
        <f>IF(T708="",0,IFERROR(IF(VLOOKUP(T708,T$73:T707,1,0)&gt;0,0,0),1))</f>
        <v>0</v>
      </c>
      <c r="T708" s="95">
        <f>IF(DATOS!J636=P$74,DATOS!C636,"")</f>
        <v>0</v>
      </c>
    </row>
    <row r="709" spans="18:20" x14ac:dyDescent="0.25">
      <c r="R709" s="83">
        <f t="shared" si="12"/>
        <v>1</v>
      </c>
      <c r="S709" s="83">
        <f>IF(T709="",0,IFERROR(IF(VLOOKUP(T709,T$73:T708,1,0)&gt;0,0,0),1))</f>
        <v>0</v>
      </c>
      <c r="T709" s="95">
        <f>IF(DATOS!J637=P$74,DATOS!C637,"")</f>
        <v>0</v>
      </c>
    </row>
    <row r="710" spans="18:20" x14ac:dyDescent="0.25">
      <c r="R710" s="83">
        <f t="shared" si="12"/>
        <v>1</v>
      </c>
      <c r="S710" s="83">
        <f>IF(T710="",0,IFERROR(IF(VLOOKUP(T710,T$73:T709,1,0)&gt;0,0,0),1))</f>
        <v>0</v>
      </c>
      <c r="T710" s="95">
        <f>IF(DATOS!J638=P$74,DATOS!C638,"")</f>
        <v>0</v>
      </c>
    </row>
    <row r="711" spans="18:20" x14ac:dyDescent="0.25">
      <c r="R711" s="83">
        <f t="shared" si="12"/>
        <v>1</v>
      </c>
      <c r="S711" s="83">
        <f>IF(T711="",0,IFERROR(IF(VLOOKUP(T711,T$73:T710,1,0)&gt;0,0,0),1))</f>
        <v>0</v>
      </c>
      <c r="T711" s="95">
        <f>IF(DATOS!J639=P$74,DATOS!C639,"")</f>
        <v>0</v>
      </c>
    </row>
    <row r="712" spans="18:20" x14ac:dyDescent="0.25">
      <c r="R712" s="83">
        <f t="shared" si="12"/>
        <v>1</v>
      </c>
      <c r="S712" s="83">
        <f>IF(T712="",0,IFERROR(IF(VLOOKUP(T712,T$73:T711,1,0)&gt;0,0,0),1))</f>
        <v>0</v>
      </c>
      <c r="T712" s="95">
        <f>IF(DATOS!J640=P$74,DATOS!C640,"")</f>
        <v>0</v>
      </c>
    </row>
    <row r="713" spans="18:20" x14ac:dyDescent="0.25">
      <c r="R713" s="83">
        <f t="shared" si="12"/>
        <v>1</v>
      </c>
      <c r="S713" s="83">
        <f>IF(T713="",0,IFERROR(IF(VLOOKUP(T713,T$73:T712,1,0)&gt;0,0,0),1))</f>
        <v>0</v>
      </c>
      <c r="T713" s="95">
        <f>IF(DATOS!J641=P$74,DATOS!C641,"")</f>
        <v>0</v>
      </c>
    </row>
    <row r="714" spans="18:20" x14ac:dyDescent="0.25">
      <c r="R714" s="83">
        <f t="shared" ref="R714:R777" si="13">R713+S714</f>
        <v>1</v>
      </c>
      <c r="S714" s="83">
        <f>IF(T714="",0,IFERROR(IF(VLOOKUP(T714,T$73:T713,1,0)&gt;0,0,0),1))</f>
        <v>0</v>
      </c>
      <c r="T714" s="95">
        <f>IF(DATOS!J642=P$74,DATOS!C642,"")</f>
        <v>0</v>
      </c>
    </row>
    <row r="715" spans="18:20" x14ac:dyDescent="0.25">
      <c r="R715" s="83">
        <f t="shared" si="13"/>
        <v>1</v>
      </c>
      <c r="S715" s="83">
        <f>IF(T715="",0,IFERROR(IF(VLOOKUP(T715,T$73:T714,1,0)&gt;0,0,0),1))</f>
        <v>0</v>
      </c>
      <c r="T715" s="95">
        <f>IF(DATOS!J643=P$74,DATOS!C643,"")</f>
        <v>0</v>
      </c>
    </row>
    <row r="716" spans="18:20" x14ac:dyDescent="0.25">
      <c r="R716" s="83">
        <f t="shared" si="13"/>
        <v>1</v>
      </c>
      <c r="S716" s="83">
        <f>IF(T716="",0,IFERROR(IF(VLOOKUP(T716,T$73:T715,1,0)&gt;0,0,0),1))</f>
        <v>0</v>
      </c>
      <c r="T716" s="95">
        <f>IF(DATOS!J644=P$74,DATOS!C644,"")</f>
        <v>0</v>
      </c>
    </row>
    <row r="717" spans="18:20" x14ac:dyDescent="0.25">
      <c r="R717" s="83">
        <f t="shared" si="13"/>
        <v>1</v>
      </c>
      <c r="S717" s="83">
        <f>IF(T717="",0,IFERROR(IF(VLOOKUP(T717,T$73:T716,1,0)&gt;0,0,0),1))</f>
        <v>0</v>
      </c>
      <c r="T717" s="95">
        <f>IF(DATOS!J645=P$74,DATOS!C645,"")</f>
        <v>0</v>
      </c>
    </row>
    <row r="718" spans="18:20" x14ac:dyDescent="0.25">
      <c r="R718" s="83">
        <f t="shared" si="13"/>
        <v>1</v>
      </c>
      <c r="S718" s="83">
        <f>IF(T718="",0,IFERROR(IF(VLOOKUP(T718,T$73:T717,1,0)&gt;0,0,0),1))</f>
        <v>0</v>
      </c>
      <c r="T718" s="95">
        <f>IF(DATOS!J646=P$74,DATOS!C646,"")</f>
        <v>0</v>
      </c>
    </row>
    <row r="719" spans="18:20" x14ac:dyDescent="0.25">
      <c r="R719" s="83">
        <f t="shared" si="13"/>
        <v>1</v>
      </c>
      <c r="S719" s="83">
        <f>IF(T719="",0,IFERROR(IF(VLOOKUP(T719,T$73:T718,1,0)&gt;0,0,0),1))</f>
        <v>0</v>
      </c>
      <c r="T719" s="95">
        <f>IF(DATOS!J647=P$74,DATOS!C647,"")</f>
        <v>0</v>
      </c>
    </row>
    <row r="720" spans="18:20" x14ac:dyDescent="0.25">
      <c r="R720" s="83">
        <f t="shared" si="13"/>
        <v>1</v>
      </c>
      <c r="S720" s="83">
        <f>IF(T720="",0,IFERROR(IF(VLOOKUP(T720,T$73:T719,1,0)&gt;0,0,0),1))</f>
        <v>0</v>
      </c>
      <c r="T720" s="95">
        <f>IF(DATOS!J648=P$74,DATOS!C648,"")</f>
        <v>0</v>
      </c>
    </row>
    <row r="721" spans="18:20" x14ac:dyDescent="0.25">
      <c r="R721" s="83">
        <f t="shared" si="13"/>
        <v>1</v>
      </c>
      <c r="S721" s="83">
        <f>IF(T721="",0,IFERROR(IF(VLOOKUP(T721,T$73:T720,1,0)&gt;0,0,0),1))</f>
        <v>0</v>
      </c>
      <c r="T721" s="95">
        <f>IF(DATOS!J649=P$74,DATOS!C649,"")</f>
        <v>0</v>
      </c>
    </row>
    <row r="722" spans="18:20" x14ac:dyDescent="0.25">
      <c r="R722" s="83">
        <f t="shared" si="13"/>
        <v>1</v>
      </c>
      <c r="S722" s="83">
        <f>IF(T722="",0,IFERROR(IF(VLOOKUP(T722,T$73:T721,1,0)&gt;0,0,0),1))</f>
        <v>0</v>
      </c>
      <c r="T722" s="95">
        <f>IF(DATOS!J650=P$74,DATOS!C650,"")</f>
        <v>0</v>
      </c>
    </row>
    <row r="723" spans="18:20" x14ac:dyDescent="0.25">
      <c r="R723" s="83">
        <f t="shared" si="13"/>
        <v>1</v>
      </c>
      <c r="S723" s="83">
        <f>IF(T723="",0,IFERROR(IF(VLOOKUP(T723,T$73:T722,1,0)&gt;0,0,0),1))</f>
        <v>0</v>
      </c>
      <c r="T723" s="95">
        <f>IF(DATOS!J651=P$74,DATOS!C651,"")</f>
        <v>0</v>
      </c>
    </row>
    <row r="724" spans="18:20" x14ac:dyDescent="0.25">
      <c r="R724" s="83">
        <f t="shared" si="13"/>
        <v>1</v>
      </c>
      <c r="S724" s="83">
        <f>IF(T724="",0,IFERROR(IF(VLOOKUP(T724,T$73:T723,1,0)&gt;0,0,0),1))</f>
        <v>0</v>
      </c>
      <c r="T724" s="95">
        <f>IF(DATOS!J652=P$74,DATOS!C652,"")</f>
        <v>0</v>
      </c>
    </row>
    <row r="725" spans="18:20" x14ac:dyDescent="0.25">
      <c r="R725" s="83">
        <f t="shared" si="13"/>
        <v>1</v>
      </c>
      <c r="S725" s="83">
        <f>IF(T725="",0,IFERROR(IF(VLOOKUP(T725,T$73:T724,1,0)&gt;0,0,0),1))</f>
        <v>0</v>
      </c>
      <c r="T725" s="95">
        <f>IF(DATOS!J653=P$74,DATOS!C653,"")</f>
        <v>0</v>
      </c>
    </row>
    <row r="726" spans="18:20" x14ac:dyDescent="0.25">
      <c r="R726" s="83">
        <f t="shared" si="13"/>
        <v>1</v>
      </c>
      <c r="S726" s="83">
        <f>IF(T726="",0,IFERROR(IF(VLOOKUP(T726,T$73:T725,1,0)&gt;0,0,0),1))</f>
        <v>0</v>
      </c>
      <c r="T726" s="95">
        <f>IF(DATOS!J654=P$74,DATOS!C654,"")</f>
        <v>0</v>
      </c>
    </row>
    <row r="727" spans="18:20" x14ac:dyDescent="0.25">
      <c r="R727" s="83">
        <f t="shared" si="13"/>
        <v>1</v>
      </c>
      <c r="S727" s="83">
        <f>IF(T727="",0,IFERROR(IF(VLOOKUP(T727,T$73:T726,1,0)&gt;0,0,0),1))</f>
        <v>0</v>
      </c>
      <c r="T727" s="95">
        <f>IF(DATOS!J655=P$74,DATOS!C655,"")</f>
        <v>0</v>
      </c>
    </row>
    <row r="728" spans="18:20" x14ac:dyDescent="0.25">
      <c r="R728" s="83">
        <f t="shared" si="13"/>
        <v>1</v>
      </c>
      <c r="S728" s="83">
        <f>IF(T728="",0,IFERROR(IF(VLOOKUP(T728,T$73:T727,1,0)&gt;0,0,0),1))</f>
        <v>0</v>
      </c>
      <c r="T728" s="95">
        <f>IF(DATOS!J656=P$74,DATOS!C656,"")</f>
        <v>0</v>
      </c>
    </row>
    <row r="729" spans="18:20" x14ac:dyDescent="0.25">
      <c r="R729" s="83">
        <f t="shared" si="13"/>
        <v>1</v>
      </c>
      <c r="S729" s="83">
        <f>IF(T729="",0,IFERROR(IF(VLOOKUP(T729,T$73:T728,1,0)&gt;0,0,0),1))</f>
        <v>0</v>
      </c>
      <c r="T729" s="95">
        <f>IF(DATOS!J657=P$74,DATOS!C657,"")</f>
        <v>0</v>
      </c>
    </row>
    <row r="730" spans="18:20" x14ac:dyDescent="0.25">
      <c r="R730" s="83">
        <f t="shared" si="13"/>
        <v>1</v>
      </c>
      <c r="S730" s="83">
        <f>IF(T730="",0,IFERROR(IF(VLOOKUP(T730,T$73:T729,1,0)&gt;0,0,0),1))</f>
        <v>0</v>
      </c>
      <c r="T730" s="95">
        <f>IF(DATOS!J658=P$74,DATOS!C658,"")</f>
        <v>0</v>
      </c>
    </row>
    <row r="731" spans="18:20" x14ac:dyDescent="0.25">
      <c r="R731" s="83">
        <f t="shared" si="13"/>
        <v>1</v>
      </c>
      <c r="S731" s="83">
        <f>IF(T731="",0,IFERROR(IF(VLOOKUP(T731,T$73:T730,1,0)&gt;0,0,0),1))</f>
        <v>0</v>
      </c>
      <c r="T731" s="95">
        <f>IF(DATOS!J659=P$74,DATOS!C659,"")</f>
        <v>0</v>
      </c>
    </row>
    <row r="732" spans="18:20" x14ac:dyDescent="0.25">
      <c r="R732" s="83">
        <f t="shared" si="13"/>
        <v>1</v>
      </c>
      <c r="S732" s="83">
        <f>IF(T732="",0,IFERROR(IF(VLOOKUP(T732,T$73:T731,1,0)&gt;0,0,0),1))</f>
        <v>0</v>
      </c>
      <c r="T732" s="95">
        <f>IF(DATOS!J660=P$74,DATOS!C660,"")</f>
        <v>0</v>
      </c>
    </row>
    <row r="733" spans="18:20" x14ac:dyDescent="0.25">
      <c r="R733" s="83">
        <f t="shared" si="13"/>
        <v>1</v>
      </c>
      <c r="S733" s="83">
        <f>IF(T733="",0,IFERROR(IF(VLOOKUP(T733,T$73:T732,1,0)&gt;0,0,0),1))</f>
        <v>0</v>
      </c>
      <c r="T733" s="95">
        <f>IF(DATOS!J661=P$74,DATOS!C661,"")</f>
        <v>0</v>
      </c>
    </row>
    <row r="734" spans="18:20" x14ac:dyDescent="0.25">
      <c r="R734" s="83">
        <f t="shared" si="13"/>
        <v>1</v>
      </c>
      <c r="S734" s="83">
        <f>IF(T734="",0,IFERROR(IF(VLOOKUP(T734,T$73:T733,1,0)&gt;0,0,0),1))</f>
        <v>0</v>
      </c>
      <c r="T734" s="95">
        <f>IF(DATOS!J662=P$74,DATOS!C662,"")</f>
        <v>0</v>
      </c>
    </row>
    <row r="735" spans="18:20" x14ac:dyDescent="0.25">
      <c r="R735" s="83">
        <f t="shared" si="13"/>
        <v>1</v>
      </c>
      <c r="S735" s="83">
        <f>IF(T735="",0,IFERROR(IF(VLOOKUP(T735,T$73:T734,1,0)&gt;0,0,0),1))</f>
        <v>0</v>
      </c>
      <c r="T735" s="95">
        <f>IF(DATOS!J663=P$74,DATOS!C663,"")</f>
        <v>0</v>
      </c>
    </row>
    <row r="736" spans="18:20" x14ac:dyDescent="0.25">
      <c r="R736" s="83">
        <f t="shared" si="13"/>
        <v>1</v>
      </c>
      <c r="S736" s="83">
        <f>IF(T736="",0,IFERROR(IF(VLOOKUP(T736,T$73:T735,1,0)&gt;0,0,0),1))</f>
        <v>0</v>
      </c>
      <c r="T736" s="95">
        <f>IF(DATOS!J664=P$74,DATOS!C664,"")</f>
        <v>0</v>
      </c>
    </row>
    <row r="737" spans="18:20" x14ac:dyDescent="0.25">
      <c r="R737" s="83">
        <f t="shared" si="13"/>
        <v>1</v>
      </c>
      <c r="S737" s="83">
        <f>IF(T737="",0,IFERROR(IF(VLOOKUP(T737,T$73:T736,1,0)&gt;0,0,0),1))</f>
        <v>0</v>
      </c>
      <c r="T737" s="95">
        <f>IF(DATOS!J665=P$74,DATOS!C665,"")</f>
        <v>0</v>
      </c>
    </row>
    <row r="738" spans="18:20" x14ac:dyDescent="0.25">
      <c r="R738" s="83">
        <f t="shared" si="13"/>
        <v>1</v>
      </c>
      <c r="S738" s="83">
        <f>IF(T738="",0,IFERROR(IF(VLOOKUP(T738,T$73:T737,1,0)&gt;0,0,0),1))</f>
        <v>0</v>
      </c>
      <c r="T738" s="95">
        <f>IF(DATOS!J666=P$74,DATOS!C666,"")</f>
        <v>0</v>
      </c>
    </row>
    <row r="739" spans="18:20" x14ac:dyDescent="0.25">
      <c r="R739" s="83">
        <f t="shared" si="13"/>
        <v>1</v>
      </c>
      <c r="S739" s="83">
        <f>IF(T739="",0,IFERROR(IF(VLOOKUP(T739,T$73:T738,1,0)&gt;0,0,0),1))</f>
        <v>0</v>
      </c>
      <c r="T739" s="95">
        <f>IF(DATOS!J667=P$74,DATOS!C667,"")</f>
        <v>0</v>
      </c>
    </row>
    <row r="740" spans="18:20" x14ac:dyDescent="0.25">
      <c r="R740" s="83">
        <f t="shared" si="13"/>
        <v>1</v>
      </c>
      <c r="S740" s="83">
        <f>IF(T740="",0,IFERROR(IF(VLOOKUP(T740,T$73:T739,1,0)&gt;0,0,0),1))</f>
        <v>0</v>
      </c>
      <c r="T740" s="95">
        <f>IF(DATOS!J668=P$74,DATOS!C668,"")</f>
        <v>0</v>
      </c>
    </row>
    <row r="741" spans="18:20" x14ac:dyDescent="0.25">
      <c r="R741" s="83">
        <f t="shared" si="13"/>
        <v>1</v>
      </c>
      <c r="S741" s="83">
        <f>IF(T741="",0,IFERROR(IF(VLOOKUP(T741,T$73:T740,1,0)&gt;0,0,0),1))</f>
        <v>0</v>
      </c>
      <c r="T741" s="95">
        <f>IF(DATOS!J669=P$74,DATOS!C669,"")</f>
        <v>0</v>
      </c>
    </row>
    <row r="742" spans="18:20" x14ac:dyDescent="0.25">
      <c r="R742" s="83">
        <f t="shared" si="13"/>
        <v>1</v>
      </c>
      <c r="S742" s="83">
        <f>IF(T742="",0,IFERROR(IF(VLOOKUP(T742,T$73:T741,1,0)&gt;0,0,0),1))</f>
        <v>0</v>
      </c>
      <c r="T742" s="95">
        <f>IF(DATOS!J670=P$74,DATOS!C670,"")</f>
        <v>0</v>
      </c>
    </row>
    <row r="743" spans="18:20" x14ac:dyDescent="0.25">
      <c r="R743" s="83">
        <f t="shared" si="13"/>
        <v>1</v>
      </c>
      <c r="S743" s="83">
        <f>IF(T743="",0,IFERROR(IF(VLOOKUP(T743,T$73:T742,1,0)&gt;0,0,0),1))</f>
        <v>0</v>
      </c>
      <c r="T743" s="95">
        <f>IF(DATOS!J671=P$74,DATOS!C671,"")</f>
        <v>0</v>
      </c>
    </row>
    <row r="744" spans="18:20" x14ac:dyDescent="0.25">
      <c r="R744" s="83">
        <f t="shared" si="13"/>
        <v>1</v>
      </c>
      <c r="S744" s="83">
        <f>IF(T744="",0,IFERROR(IF(VLOOKUP(T744,T$73:T743,1,0)&gt;0,0,0),1))</f>
        <v>0</v>
      </c>
      <c r="T744" s="95">
        <f>IF(DATOS!J672=P$74,DATOS!C672,"")</f>
        <v>0</v>
      </c>
    </row>
    <row r="745" spans="18:20" x14ac:dyDescent="0.25">
      <c r="R745" s="83">
        <f t="shared" si="13"/>
        <v>1</v>
      </c>
      <c r="S745" s="83">
        <f>IF(T745="",0,IFERROR(IF(VLOOKUP(T745,T$73:T744,1,0)&gt;0,0,0),1))</f>
        <v>0</v>
      </c>
      <c r="T745" s="95">
        <f>IF(DATOS!J673=P$74,DATOS!C673,"")</f>
        <v>0</v>
      </c>
    </row>
    <row r="746" spans="18:20" x14ac:dyDescent="0.25">
      <c r="R746" s="83">
        <f t="shared" si="13"/>
        <v>1</v>
      </c>
      <c r="S746" s="83">
        <f>IF(T746="",0,IFERROR(IF(VLOOKUP(T746,T$73:T745,1,0)&gt;0,0,0),1))</f>
        <v>0</v>
      </c>
      <c r="T746" s="95">
        <f>IF(DATOS!J674=P$74,DATOS!C674,"")</f>
        <v>0</v>
      </c>
    </row>
    <row r="747" spans="18:20" x14ac:dyDescent="0.25">
      <c r="R747" s="83">
        <f t="shared" si="13"/>
        <v>1</v>
      </c>
      <c r="S747" s="83">
        <f>IF(T747="",0,IFERROR(IF(VLOOKUP(T747,T$73:T746,1,0)&gt;0,0,0),1))</f>
        <v>0</v>
      </c>
      <c r="T747" s="95">
        <f>IF(DATOS!J675=P$74,DATOS!C675,"")</f>
        <v>0</v>
      </c>
    </row>
    <row r="748" spans="18:20" x14ac:dyDescent="0.25">
      <c r="R748" s="83">
        <f t="shared" si="13"/>
        <v>1</v>
      </c>
      <c r="S748" s="83">
        <f>IF(T748="",0,IFERROR(IF(VLOOKUP(T748,T$73:T747,1,0)&gt;0,0,0),1))</f>
        <v>0</v>
      </c>
      <c r="T748" s="95">
        <f>IF(DATOS!J676=P$74,DATOS!C676,"")</f>
        <v>0</v>
      </c>
    </row>
    <row r="749" spans="18:20" x14ac:dyDescent="0.25">
      <c r="R749" s="83">
        <f t="shared" si="13"/>
        <v>1</v>
      </c>
      <c r="S749" s="83">
        <f>IF(T749="",0,IFERROR(IF(VLOOKUP(T749,T$73:T748,1,0)&gt;0,0,0),1))</f>
        <v>0</v>
      </c>
      <c r="T749" s="95">
        <f>IF(DATOS!J677=P$74,DATOS!C677,"")</f>
        <v>0</v>
      </c>
    </row>
    <row r="750" spans="18:20" x14ac:dyDescent="0.25">
      <c r="R750" s="83">
        <f t="shared" si="13"/>
        <v>1</v>
      </c>
      <c r="S750" s="83">
        <f>IF(T750="",0,IFERROR(IF(VLOOKUP(T750,T$73:T749,1,0)&gt;0,0,0),1))</f>
        <v>0</v>
      </c>
      <c r="T750" s="95">
        <f>IF(DATOS!J678=P$74,DATOS!C678,"")</f>
        <v>0</v>
      </c>
    </row>
    <row r="751" spans="18:20" x14ac:dyDescent="0.25">
      <c r="R751" s="83">
        <f t="shared" si="13"/>
        <v>1</v>
      </c>
      <c r="S751" s="83">
        <f>IF(T751="",0,IFERROR(IF(VLOOKUP(T751,T$73:T750,1,0)&gt;0,0,0),1))</f>
        <v>0</v>
      </c>
      <c r="T751" s="95">
        <f>IF(DATOS!J679=P$74,DATOS!C679,"")</f>
        <v>0</v>
      </c>
    </row>
    <row r="752" spans="18:20" x14ac:dyDescent="0.25">
      <c r="R752" s="83">
        <f t="shared" si="13"/>
        <v>1</v>
      </c>
      <c r="S752" s="83">
        <f>IF(T752="",0,IFERROR(IF(VLOOKUP(T752,T$73:T751,1,0)&gt;0,0,0),1))</f>
        <v>0</v>
      </c>
      <c r="T752" s="95">
        <f>IF(DATOS!J680=P$74,DATOS!C680,"")</f>
        <v>0</v>
      </c>
    </row>
    <row r="753" spans="18:20" x14ac:dyDescent="0.25">
      <c r="R753" s="83">
        <f t="shared" si="13"/>
        <v>1</v>
      </c>
      <c r="S753" s="83">
        <f>IF(T753="",0,IFERROR(IF(VLOOKUP(T753,T$73:T752,1,0)&gt;0,0,0),1))</f>
        <v>0</v>
      </c>
      <c r="T753" s="95">
        <f>IF(DATOS!J681=P$74,DATOS!C681,"")</f>
        <v>0</v>
      </c>
    </row>
    <row r="754" spans="18:20" x14ac:dyDescent="0.25">
      <c r="R754" s="83">
        <f t="shared" si="13"/>
        <v>1</v>
      </c>
      <c r="S754" s="83">
        <f>IF(T754="",0,IFERROR(IF(VLOOKUP(T754,T$73:T753,1,0)&gt;0,0,0),1))</f>
        <v>0</v>
      </c>
      <c r="T754" s="95">
        <f>IF(DATOS!J682=P$74,DATOS!C682,"")</f>
        <v>0</v>
      </c>
    </row>
    <row r="755" spans="18:20" x14ac:dyDescent="0.25">
      <c r="R755" s="83">
        <f t="shared" si="13"/>
        <v>1</v>
      </c>
      <c r="S755" s="83">
        <f>IF(T755="",0,IFERROR(IF(VLOOKUP(T755,T$73:T754,1,0)&gt;0,0,0),1))</f>
        <v>0</v>
      </c>
      <c r="T755" s="95">
        <f>IF(DATOS!J683=P$74,DATOS!C683,"")</f>
        <v>0</v>
      </c>
    </row>
    <row r="756" spans="18:20" x14ac:dyDescent="0.25">
      <c r="R756" s="83">
        <f t="shared" si="13"/>
        <v>1</v>
      </c>
      <c r="S756" s="83">
        <f>IF(T756="",0,IFERROR(IF(VLOOKUP(T756,T$73:T755,1,0)&gt;0,0,0),1))</f>
        <v>0</v>
      </c>
      <c r="T756" s="95">
        <f>IF(DATOS!J684=P$74,DATOS!C684,"")</f>
        <v>0</v>
      </c>
    </row>
    <row r="757" spans="18:20" x14ac:dyDescent="0.25">
      <c r="R757" s="83">
        <f t="shared" si="13"/>
        <v>1</v>
      </c>
      <c r="S757" s="83">
        <f>IF(T757="",0,IFERROR(IF(VLOOKUP(T757,T$73:T756,1,0)&gt;0,0,0),1))</f>
        <v>0</v>
      </c>
      <c r="T757" s="95">
        <f>IF(DATOS!J685=P$74,DATOS!C685,"")</f>
        <v>0</v>
      </c>
    </row>
    <row r="758" spans="18:20" x14ac:dyDescent="0.25">
      <c r="R758" s="83">
        <f t="shared" si="13"/>
        <v>1</v>
      </c>
      <c r="S758" s="83">
        <f>IF(T758="",0,IFERROR(IF(VLOOKUP(T758,T$73:T757,1,0)&gt;0,0,0),1))</f>
        <v>0</v>
      </c>
      <c r="T758" s="95">
        <f>IF(DATOS!J686=P$74,DATOS!C686,"")</f>
        <v>0</v>
      </c>
    </row>
    <row r="759" spans="18:20" x14ac:dyDescent="0.25">
      <c r="R759" s="83">
        <f t="shared" si="13"/>
        <v>1</v>
      </c>
      <c r="S759" s="83">
        <f>IF(T759="",0,IFERROR(IF(VLOOKUP(T759,T$73:T758,1,0)&gt;0,0,0),1))</f>
        <v>0</v>
      </c>
      <c r="T759" s="95">
        <f>IF(DATOS!J687=P$74,DATOS!C687,"")</f>
        <v>0</v>
      </c>
    </row>
    <row r="760" spans="18:20" x14ac:dyDescent="0.25">
      <c r="R760" s="83">
        <f t="shared" si="13"/>
        <v>1</v>
      </c>
      <c r="S760" s="83">
        <f>IF(T760="",0,IFERROR(IF(VLOOKUP(T760,T$73:T759,1,0)&gt;0,0,0),1))</f>
        <v>0</v>
      </c>
      <c r="T760" s="95">
        <f>IF(DATOS!J688=P$74,DATOS!C688,"")</f>
        <v>0</v>
      </c>
    </row>
    <row r="761" spans="18:20" x14ac:dyDescent="0.25">
      <c r="R761" s="83">
        <f t="shared" si="13"/>
        <v>1</v>
      </c>
      <c r="S761" s="83">
        <f>IF(T761="",0,IFERROR(IF(VLOOKUP(T761,T$73:T760,1,0)&gt;0,0,0),1))</f>
        <v>0</v>
      </c>
      <c r="T761" s="95">
        <f>IF(DATOS!J689=P$74,DATOS!C689,"")</f>
        <v>0</v>
      </c>
    </row>
    <row r="762" spans="18:20" x14ac:dyDescent="0.25">
      <c r="R762" s="83">
        <f t="shared" si="13"/>
        <v>1</v>
      </c>
      <c r="S762" s="83">
        <f>IF(T762="",0,IFERROR(IF(VLOOKUP(T762,T$73:T761,1,0)&gt;0,0,0),1))</f>
        <v>0</v>
      </c>
      <c r="T762" s="95">
        <f>IF(DATOS!J690=P$74,DATOS!C690,"")</f>
        <v>0</v>
      </c>
    </row>
    <row r="763" spans="18:20" x14ac:dyDescent="0.25">
      <c r="R763" s="83">
        <f t="shared" si="13"/>
        <v>1</v>
      </c>
      <c r="S763" s="83">
        <f>IF(T763="",0,IFERROR(IF(VLOOKUP(T763,T$73:T762,1,0)&gt;0,0,0),1))</f>
        <v>0</v>
      </c>
      <c r="T763" s="95">
        <f>IF(DATOS!J691=P$74,DATOS!C691,"")</f>
        <v>0</v>
      </c>
    </row>
    <row r="764" spans="18:20" x14ac:dyDescent="0.25">
      <c r="R764" s="83">
        <f t="shared" si="13"/>
        <v>1</v>
      </c>
      <c r="S764" s="83">
        <f>IF(T764="",0,IFERROR(IF(VLOOKUP(T764,T$73:T763,1,0)&gt;0,0,0),1))</f>
        <v>0</v>
      </c>
      <c r="T764" s="95">
        <f>IF(DATOS!J692=P$74,DATOS!C692,"")</f>
        <v>0</v>
      </c>
    </row>
    <row r="765" spans="18:20" x14ac:dyDescent="0.25">
      <c r="R765" s="83">
        <f t="shared" si="13"/>
        <v>1</v>
      </c>
      <c r="S765" s="83">
        <f>IF(T765="",0,IFERROR(IF(VLOOKUP(T765,T$73:T764,1,0)&gt;0,0,0),1))</f>
        <v>0</v>
      </c>
      <c r="T765" s="95">
        <f>IF(DATOS!J693=P$74,DATOS!C693,"")</f>
        <v>0</v>
      </c>
    </row>
    <row r="766" spans="18:20" x14ac:dyDescent="0.25">
      <c r="R766" s="83">
        <f t="shared" si="13"/>
        <v>1</v>
      </c>
      <c r="S766" s="83">
        <f>IF(T766="",0,IFERROR(IF(VLOOKUP(T766,T$73:T765,1,0)&gt;0,0,0),1))</f>
        <v>0</v>
      </c>
      <c r="T766" s="95">
        <f>IF(DATOS!J694=P$74,DATOS!C694,"")</f>
        <v>0</v>
      </c>
    </row>
    <row r="767" spans="18:20" x14ac:dyDescent="0.25">
      <c r="R767" s="83">
        <f t="shared" si="13"/>
        <v>1</v>
      </c>
      <c r="S767" s="83">
        <f>IF(T767="",0,IFERROR(IF(VLOOKUP(T767,T$73:T766,1,0)&gt;0,0,0),1))</f>
        <v>0</v>
      </c>
      <c r="T767" s="95">
        <f>IF(DATOS!J695=P$74,DATOS!C695,"")</f>
        <v>0</v>
      </c>
    </row>
    <row r="768" spans="18:20" x14ac:dyDescent="0.25">
      <c r="R768" s="83">
        <f t="shared" si="13"/>
        <v>1</v>
      </c>
      <c r="S768" s="83">
        <f>IF(T768="",0,IFERROR(IF(VLOOKUP(T768,T$73:T767,1,0)&gt;0,0,0),1))</f>
        <v>0</v>
      </c>
      <c r="T768" s="95">
        <f>IF(DATOS!J696=P$74,DATOS!C696,"")</f>
        <v>0</v>
      </c>
    </row>
    <row r="769" spans="18:20" x14ac:dyDescent="0.25">
      <c r="R769" s="83">
        <f t="shared" si="13"/>
        <v>1</v>
      </c>
      <c r="S769" s="83">
        <f>IF(T769="",0,IFERROR(IF(VLOOKUP(T769,T$73:T768,1,0)&gt;0,0,0),1))</f>
        <v>0</v>
      </c>
      <c r="T769" s="95">
        <f>IF(DATOS!J697=P$74,DATOS!C697,"")</f>
        <v>0</v>
      </c>
    </row>
    <row r="770" spans="18:20" x14ac:dyDescent="0.25">
      <c r="R770" s="83">
        <f t="shared" si="13"/>
        <v>1</v>
      </c>
      <c r="S770" s="83">
        <f>IF(T770="",0,IFERROR(IF(VLOOKUP(T770,T$73:T769,1,0)&gt;0,0,0),1))</f>
        <v>0</v>
      </c>
      <c r="T770" s="95">
        <f>IF(DATOS!J698=P$74,DATOS!C698,"")</f>
        <v>0</v>
      </c>
    </row>
    <row r="771" spans="18:20" x14ac:dyDescent="0.25">
      <c r="R771" s="83">
        <f t="shared" si="13"/>
        <v>1</v>
      </c>
      <c r="S771" s="83">
        <f>IF(T771="",0,IFERROR(IF(VLOOKUP(T771,T$73:T770,1,0)&gt;0,0,0),1))</f>
        <v>0</v>
      </c>
      <c r="T771" s="95">
        <f>IF(DATOS!J699=P$74,DATOS!C699,"")</f>
        <v>0</v>
      </c>
    </row>
    <row r="772" spans="18:20" x14ac:dyDescent="0.25">
      <c r="R772" s="83">
        <f t="shared" si="13"/>
        <v>1</v>
      </c>
      <c r="S772" s="83">
        <f>IF(T772="",0,IFERROR(IF(VLOOKUP(T772,T$73:T771,1,0)&gt;0,0,0),1))</f>
        <v>0</v>
      </c>
      <c r="T772" s="95">
        <f>IF(DATOS!J700=P$74,DATOS!C700,"")</f>
        <v>0</v>
      </c>
    </row>
    <row r="773" spans="18:20" x14ac:dyDescent="0.25">
      <c r="R773" s="83">
        <f t="shared" si="13"/>
        <v>1</v>
      </c>
      <c r="S773" s="83">
        <f>IF(T773="",0,IFERROR(IF(VLOOKUP(T773,T$73:T772,1,0)&gt;0,0,0),1))</f>
        <v>0</v>
      </c>
      <c r="T773" s="95">
        <f>IF(DATOS!J701=P$74,DATOS!C701,"")</f>
        <v>0</v>
      </c>
    </row>
    <row r="774" spans="18:20" x14ac:dyDescent="0.25">
      <c r="R774" s="83">
        <f t="shared" si="13"/>
        <v>1</v>
      </c>
      <c r="S774" s="83">
        <f>IF(T774="",0,IFERROR(IF(VLOOKUP(T774,T$73:T773,1,0)&gt;0,0,0),1))</f>
        <v>0</v>
      </c>
      <c r="T774" s="95">
        <f>IF(DATOS!J702=P$74,DATOS!C702,"")</f>
        <v>0</v>
      </c>
    </row>
    <row r="775" spans="18:20" x14ac:dyDescent="0.25">
      <c r="R775" s="83">
        <f t="shared" si="13"/>
        <v>1</v>
      </c>
      <c r="S775" s="83">
        <f>IF(T775="",0,IFERROR(IF(VLOOKUP(T775,T$73:T774,1,0)&gt;0,0,0),1))</f>
        <v>0</v>
      </c>
      <c r="T775" s="95">
        <f>IF(DATOS!J703=P$74,DATOS!C703,"")</f>
        <v>0</v>
      </c>
    </row>
    <row r="776" spans="18:20" x14ac:dyDescent="0.25">
      <c r="R776" s="83">
        <f t="shared" si="13"/>
        <v>1</v>
      </c>
      <c r="S776" s="83">
        <f>IF(T776="",0,IFERROR(IF(VLOOKUP(T776,T$73:T775,1,0)&gt;0,0,0),1))</f>
        <v>0</v>
      </c>
      <c r="T776" s="95">
        <f>IF(DATOS!J704=P$74,DATOS!C704,"")</f>
        <v>0</v>
      </c>
    </row>
    <row r="777" spans="18:20" x14ac:dyDescent="0.25">
      <c r="R777" s="83">
        <f t="shared" si="13"/>
        <v>1</v>
      </c>
      <c r="S777" s="83">
        <f>IF(T777="",0,IFERROR(IF(VLOOKUP(T777,T$73:T776,1,0)&gt;0,0,0),1))</f>
        <v>0</v>
      </c>
      <c r="T777" s="95">
        <f>IF(DATOS!J705=P$74,DATOS!C705,"")</f>
        <v>0</v>
      </c>
    </row>
    <row r="778" spans="18:20" x14ac:dyDescent="0.25">
      <c r="R778" s="83">
        <f t="shared" ref="R778:R841" si="14">R777+S778</f>
        <v>1</v>
      </c>
      <c r="S778" s="83">
        <f>IF(T778="",0,IFERROR(IF(VLOOKUP(T778,T$73:T777,1,0)&gt;0,0,0),1))</f>
        <v>0</v>
      </c>
      <c r="T778" s="95">
        <f>IF(DATOS!J706=P$74,DATOS!C706,"")</f>
        <v>0</v>
      </c>
    </row>
    <row r="779" spans="18:20" x14ac:dyDescent="0.25">
      <c r="R779" s="83">
        <f t="shared" si="14"/>
        <v>1</v>
      </c>
      <c r="S779" s="83">
        <f>IF(T779="",0,IFERROR(IF(VLOOKUP(T779,T$73:T778,1,0)&gt;0,0,0),1))</f>
        <v>0</v>
      </c>
      <c r="T779" s="95">
        <f>IF(DATOS!J707=P$74,DATOS!C707,"")</f>
        <v>0</v>
      </c>
    </row>
    <row r="780" spans="18:20" x14ac:dyDescent="0.25">
      <c r="R780" s="83">
        <f t="shared" si="14"/>
        <v>1</v>
      </c>
      <c r="S780" s="83">
        <f>IF(T780="",0,IFERROR(IF(VLOOKUP(T780,T$73:T779,1,0)&gt;0,0,0),1))</f>
        <v>0</v>
      </c>
      <c r="T780" s="95">
        <f>IF(DATOS!J708=P$74,DATOS!C708,"")</f>
        <v>0</v>
      </c>
    </row>
    <row r="781" spans="18:20" x14ac:dyDescent="0.25">
      <c r="R781" s="83">
        <f t="shared" si="14"/>
        <v>1</v>
      </c>
      <c r="S781" s="83">
        <f>IF(T781="",0,IFERROR(IF(VLOOKUP(T781,T$73:T780,1,0)&gt;0,0,0),1))</f>
        <v>0</v>
      </c>
      <c r="T781" s="95">
        <f>IF(DATOS!J709=P$74,DATOS!C709,"")</f>
        <v>0</v>
      </c>
    </row>
    <row r="782" spans="18:20" x14ac:dyDescent="0.25">
      <c r="R782" s="83">
        <f t="shared" si="14"/>
        <v>1</v>
      </c>
      <c r="S782" s="83">
        <f>IF(T782="",0,IFERROR(IF(VLOOKUP(T782,T$73:T781,1,0)&gt;0,0,0),1))</f>
        <v>0</v>
      </c>
      <c r="T782" s="95">
        <f>IF(DATOS!J710=P$74,DATOS!C710,"")</f>
        <v>0</v>
      </c>
    </row>
    <row r="783" spans="18:20" x14ac:dyDescent="0.25">
      <c r="R783" s="83">
        <f t="shared" si="14"/>
        <v>1</v>
      </c>
      <c r="S783" s="83">
        <f>IF(T783="",0,IFERROR(IF(VLOOKUP(T783,T$73:T782,1,0)&gt;0,0,0),1))</f>
        <v>0</v>
      </c>
      <c r="T783" s="95">
        <f>IF(DATOS!J711=P$74,DATOS!C711,"")</f>
        <v>0</v>
      </c>
    </row>
    <row r="784" spans="18:20" x14ac:dyDescent="0.25">
      <c r="R784" s="83">
        <f t="shared" si="14"/>
        <v>1</v>
      </c>
      <c r="S784" s="83">
        <f>IF(T784="",0,IFERROR(IF(VLOOKUP(T784,T$73:T783,1,0)&gt;0,0,0),1))</f>
        <v>0</v>
      </c>
      <c r="T784" s="95">
        <f>IF(DATOS!J712=P$74,DATOS!C712,"")</f>
        <v>0</v>
      </c>
    </row>
    <row r="785" spans="18:20" x14ac:dyDescent="0.25">
      <c r="R785" s="83">
        <f t="shared" si="14"/>
        <v>1</v>
      </c>
      <c r="S785" s="83">
        <f>IF(T785="",0,IFERROR(IF(VLOOKUP(T785,T$73:T784,1,0)&gt;0,0,0),1))</f>
        <v>0</v>
      </c>
      <c r="T785" s="95">
        <f>IF(DATOS!J713=P$74,DATOS!C713,"")</f>
        <v>0</v>
      </c>
    </row>
    <row r="786" spans="18:20" x14ac:dyDescent="0.25">
      <c r="R786" s="83">
        <f t="shared" si="14"/>
        <v>1</v>
      </c>
      <c r="S786" s="83">
        <f>IF(T786="",0,IFERROR(IF(VLOOKUP(T786,T$73:T785,1,0)&gt;0,0,0),1))</f>
        <v>0</v>
      </c>
      <c r="T786" s="95">
        <f>IF(DATOS!J714=P$74,DATOS!C714,"")</f>
        <v>0</v>
      </c>
    </row>
    <row r="787" spans="18:20" x14ac:dyDescent="0.25">
      <c r="R787" s="83">
        <f t="shared" si="14"/>
        <v>1</v>
      </c>
      <c r="S787" s="83">
        <f>IF(T787="",0,IFERROR(IF(VLOOKUP(T787,T$73:T786,1,0)&gt;0,0,0),1))</f>
        <v>0</v>
      </c>
      <c r="T787" s="95">
        <f>IF(DATOS!J715=P$74,DATOS!C715,"")</f>
        <v>0</v>
      </c>
    </row>
    <row r="788" spans="18:20" x14ac:dyDescent="0.25">
      <c r="R788" s="83">
        <f t="shared" si="14"/>
        <v>1</v>
      </c>
      <c r="S788" s="83">
        <f>IF(T788="",0,IFERROR(IF(VLOOKUP(T788,T$73:T787,1,0)&gt;0,0,0),1))</f>
        <v>0</v>
      </c>
      <c r="T788" s="95">
        <f>IF(DATOS!J716=P$74,DATOS!C716,"")</f>
        <v>0</v>
      </c>
    </row>
    <row r="789" spans="18:20" x14ac:dyDescent="0.25">
      <c r="R789" s="83">
        <f t="shared" si="14"/>
        <v>1</v>
      </c>
      <c r="S789" s="83">
        <f>IF(T789="",0,IFERROR(IF(VLOOKUP(T789,T$73:T788,1,0)&gt;0,0,0),1))</f>
        <v>0</v>
      </c>
      <c r="T789" s="95">
        <f>IF(DATOS!J717=P$74,DATOS!C717,"")</f>
        <v>0</v>
      </c>
    </row>
    <row r="790" spans="18:20" x14ac:dyDescent="0.25">
      <c r="R790" s="83">
        <f t="shared" si="14"/>
        <v>1</v>
      </c>
      <c r="S790" s="83">
        <f>IF(T790="",0,IFERROR(IF(VLOOKUP(T790,T$73:T789,1,0)&gt;0,0,0),1))</f>
        <v>0</v>
      </c>
      <c r="T790" s="95">
        <f>IF(DATOS!J718=P$74,DATOS!C718,"")</f>
        <v>0</v>
      </c>
    </row>
    <row r="791" spans="18:20" x14ac:dyDescent="0.25">
      <c r="R791" s="83">
        <f t="shared" si="14"/>
        <v>1</v>
      </c>
      <c r="S791" s="83">
        <f>IF(T791="",0,IFERROR(IF(VLOOKUP(T791,T$73:T790,1,0)&gt;0,0,0),1))</f>
        <v>0</v>
      </c>
      <c r="T791" s="95">
        <f>IF(DATOS!J719=P$74,DATOS!C719,"")</f>
        <v>0</v>
      </c>
    </row>
    <row r="792" spans="18:20" x14ac:dyDescent="0.25">
      <c r="R792" s="83">
        <f t="shared" si="14"/>
        <v>1</v>
      </c>
      <c r="S792" s="83">
        <f>IF(T792="",0,IFERROR(IF(VLOOKUP(T792,T$73:T791,1,0)&gt;0,0,0),1))</f>
        <v>0</v>
      </c>
      <c r="T792" s="95">
        <f>IF(DATOS!J720=P$74,DATOS!C720,"")</f>
        <v>0</v>
      </c>
    </row>
    <row r="793" spans="18:20" x14ac:dyDescent="0.25">
      <c r="R793" s="83">
        <f t="shared" si="14"/>
        <v>1</v>
      </c>
      <c r="S793" s="83">
        <f>IF(T793="",0,IFERROR(IF(VLOOKUP(T793,T$73:T792,1,0)&gt;0,0,0),1))</f>
        <v>0</v>
      </c>
      <c r="T793" s="95">
        <f>IF(DATOS!J721=P$74,DATOS!C721,"")</f>
        <v>0</v>
      </c>
    </row>
    <row r="794" spans="18:20" x14ac:dyDescent="0.25">
      <c r="R794" s="83">
        <f t="shared" si="14"/>
        <v>1</v>
      </c>
      <c r="S794" s="83">
        <f>IF(T794="",0,IFERROR(IF(VLOOKUP(T794,T$73:T793,1,0)&gt;0,0,0),1))</f>
        <v>0</v>
      </c>
      <c r="T794" s="95">
        <f>IF(DATOS!J722=P$74,DATOS!C722,"")</f>
        <v>0</v>
      </c>
    </row>
    <row r="795" spans="18:20" x14ac:dyDescent="0.25">
      <c r="R795" s="83">
        <f t="shared" si="14"/>
        <v>1</v>
      </c>
      <c r="S795" s="83">
        <f>IF(T795="",0,IFERROR(IF(VLOOKUP(T795,T$73:T794,1,0)&gt;0,0,0),1))</f>
        <v>0</v>
      </c>
      <c r="T795" s="95">
        <f>IF(DATOS!J723=P$74,DATOS!C723,"")</f>
        <v>0</v>
      </c>
    </row>
    <row r="796" spans="18:20" x14ac:dyDescent="0.25">
      <c r="R796" s="83">
        <f t="shared" si="14"/>
        <v>1</v>
      </c>
      <c r="S796" s="83">
        <f>IF(T796="",0,IFERROR(IF(VLOOKUP(T796,T$73:T795,1,0)&gt;0,0,0),1))</f>
        <v>0</v>
      </c>
      <c r="T796" s="95">
        <f>IF(DATOS!J724=P$74,DATOS!C724,"")</f>
        <v>0</v>
      </c>
    </row>
    <row r="797" spans="18:20" x14ac:dyDescent="0.25">
      <c r="R797" s="83">
        <f t="shared" si="14"/>
        <v>1</v>
      </c>
      <c r="S797" s="83">
        <f>IF(T797="",0,IFERROR(IF(VLOOKUP(T797,T$73:T796,1,0)&gt;0,0,0),1))</f>
        <v>0</v>
      </c>
      <c r="T797" s="95">
        <f>IF(DATOS!J725=P$74,DATOS!C725,"")</f>
        <v>0</v>
      </c>
    </row>
    <row r="798" spans="18:20" x14ac:dyDescent="0.25">
      <c r="R798" s="83">
        <f t="shared" si="14"/>
        <v>1</v>
      </c>
      <c r="S798" s="83">
        <f>IF(T798="",0,IFERROR(IF(VLOOKUP(T798,T$73:T797,1,0)&gt;0,0,0),1))</f>
        <v>0</v>
      </c>
      <c r="T798" s="95">
        <f>IF(DATOS!J726=P$74,DATOS!C726,"")</f>
        <v>0</v>
      </c>
    </row>
    <row r="799" spans="18:20" x14ac:dyDescent="0.25">
      <c r="R799" s="83">
        <f t="shared" si="14"/>
        <v>1</v>
      </c>
      <c r="S799" s="83">
        <f>IF(T799="",0,IFERROR(IF(VLOOKUP(T799,T$73:T798,1,0)&gt;0,0,0),1))</f>
        <v>0</v>
      </c>
      <c r="T799" s="95">
        <f>IF(DATOS!J727=P$74,DATOS!C727,"")</f>
        <v>0</v>
      </c>
    </row>
    <row r="800" spans="18:20" x14ac:dyDescent="0.25">
      <c r="R800" s="83">
        <f t="shared" si="14"/>
        <v>1</v>
      </c>
      <c r="S800" s="83">
        <f>IF(T800="",0,IFERROR(IF(VLOOKUP(T800,T$73:T799,1,0)&gt;0,0,0),1))</f>
        <v>0</v>
      </c>
      <c r="T800" s="95">
        <f>IF(DATOS!J728=P$74,DATOS!C728,"")</f>
        <v>0</v>
      </c>
    </row>
    <row r="801" spans="18:20" x14ac:dyDescent="0.25">
      <c r="R801" s="83">
        <f t="shared" si="14"/>
        <v>1</v>
      </c>
      <c r="S801" s="83">
        <f>IF(T801="",0,IFERROR(IF(VLOOKUP(T801,T$73:T800,1,0)&gt;0,0,0),1))</f>
        <v>0</v>
      </c>
      <c r="T801" s="95">
        <f>IF(DATOS!J729=P$74,DATOS!C729,"")</f>
        <v>0</v>
      </c>
    </row>
    <row r="802" spans="18:20" x14ac:dyDescent="0.25">
      <c r="R802" s="83">
        <f t="shared" si="14"/>
        <v>1</v>
      </c>
      <c r="S802" s="83">
        <f>IF(T802="",0,IFERROR(IF(VLOOKUP(T802,T$73:T801,1,0)&gt;0,0,0),1))</f>
        <v>0</v>
      </c>
      <c r="T802" s="95">
        <f>IF(DATOS!J730=P$74,DATOS!C730,"")</f>
        <v>0</v>
      </c>
    </row>
    <row r="803" spans="18:20" x14ac:dyDescent="0.25">
      <c r="R803" s="83">
        <f t="shared" si="14"/>
        <v>1</v>
      </c>
      <c r="S803" s="83">
        <f>IF(T803="",0,IFERROR(IF(VLOOKUP(T803,T$73:T802,1,0)&gt;0,0,0),1))</f>
        <v>0</v>
      </c>
      <c r="T803" s="95">
        <f>IF(DATOS!J731=P$74,DATOS!C731,"")</f>
        <v>0</v>
      </c>
    </row>
    <row r="804" spans="18:20" x14ac:dyDescent="0.25">
      <c r="R804" s="83">
        <f t="shared" si="14"/>
        <v>1</v>
      </c>
      <c r="S804" s="83">
        <f>IF(T804="",0,IFERROR(IF(VLOOKUP(T804,T$73:T803,1,0)&gt;0,0,0),1))</f>
        <v>0</v>
      </c>
      <c r="T804" s="95">
        <f>IF(DATOS!J732=P$74,DATOS!C732,"")</f>
        <v>0</v>
      </c>
    </row>
    <row r="805" spans="18:20" x14ac:dyDescent="0.25">
      <c r="R805" s="83">
        <f t="shared" si="14"/>
        <v>1</v>
      </c>
      <c r="S805" s="83">
        <f>IF(T805="",0,IFERROR(IF(VLOOKUP(T805,T$73:T804,1,0)&gt;0,0,0),1))</f>
        <v>0</v>
      </c>
      <c r="T805" s="95">
        <f>IF(DATOS!J733=P$74,DATOS!C733,"")</f>
        <v>0</v>
      </c>
    </row>
    <row r="806" spans="18:20" x14ac:dyDescent="0.25">
      <c r="R806" s="83">
        <f t="shared" si="14"/>
        <v>1</v>
      </c>
      <c r="S806" s="83">
        <f>IF(T806="",0,IFERROR(IF(VLOOKUP(T806,T$73:T805,1,0)&gt;0,0,0),1))</f>
        <v>0</v>
      </c>
      <c r="T806" s="95">
        <f>IF(DATOS!J734=P$74,DATOS!C734,"")</f>
        <v>0</v>
      </c>
    </row>
    <row r="807" spans="18:20" x14ac:dyDescent="0.25">
      <c r="R807" s="83">
        <f t="shared" si="14"/>
        <v>1</v>
      </c>
      <c r="S807" s="83">
        <f>IF(T807="",0,IFERROR(IF(VLOOKUP(T807,T$73:T806,1,0)&gt;0,0,0),1))</f>
        <v>0</v>
      </c>
      <c r="T807" s="95">
        <f>IF(DATOS!J735=P$74,DATOS!C735,"")</f>
        <v>0</v>
      </c>
    </row>
    <row r="808" spans="18:20" x14ac:dyDescent="0.25">
      <c r="R808" s="83">
        <f t="shared" si="14"/>
        <v>1</v>
      </c>
      <c r="S808" s="83">
        <f>IF(T808="",0,IFERROR(IF(VLOOKUP(T808,T$73:T807,1,0)&gt;0,0,0),1))</f>
        <v>0</v>
      </c>
      <c r="T808" s="95">
        <f>IF(DATOS!J736=P$74,DATOS!C736,"")</f>
        <v>0</v>
      </c>
    </row>
    <row r="809" spans="18:20" x14ac:dyDescent="0.25">
      <c r="R809" s="83">
        <f t="shared" si="14"/>
        <v>1</v>
      </c>
      <c r="S809" s="83">
        <f>IF(T809="",0,IFERROR(IF(VLOOKUP(T809,T$73:T808,1,0)&gt;0,0,0),1))</f>
        <v>0</v>
      </c>
      <c r="T809" s="95">
        <f>IF(DATOS!J737=P$74,DATOS!C737,"")</f>
        <v>0</v>
      </c>
    </row>
    <row r="810" spans="18:20" x14ac:dyDescent="0.25">
      <c r="R810" s="83">
        <f t="shared" si="14"/>
        <v>1</v>
      </c>
      <c r="S810" s="83">
        <f>IF(T810="",0,IFERROR(IF(VLOOKUP(T810,T$73:T809,1,0)&gt;0,0,0),1))</f>
        <v>0</v>
      </c>
      <c r="T810" s="95">
        <f>IF(DATOS!J738=P$74,DATOS!C738,"")</f>
        <v>0</v>
      </c>
    </row>
    <row r="811" spans="18:20" x14ac:dyDescent="0.25">
      <c r="R811" s="83">
        <f t="shared" si="14"/>
        <v>1</v>
      </c>
      <c r="S811" s="83">
        <f>IF(T811="",0,IFERROR(IF(VLOOKUP(T811,T$73:T810,1,0)&gt;0,0,0),1))</f>
        <v>0</v>
      </c>
      <c r="T811" s="95">
        <f>IF(DATOS!J739=P$74,DATOS!C739,"")</f>
        <v>0</v>
      </c>
    </row>
    <row r="812" spans="18:20" x14ac:dyDescent="0.25">
      <c r="R812" s="83">
        <f t="shared" si="14"/>
        <v>1</v>
      </c>
      <c r="S812" s="83">
        <f>IF(T812="",0,IFERROR(IF(VLOOKUP(T812,T$73:T811,1,0)&gt;0,0,0),1))</f>
        <v>0</v>
      </c>
      <c r="T812" s="95">
        <f>IF(DATOS!J740=P$74,DATOS!C740,"")</f>
        <v>0</v>
      </c>
    </row>
    <row r="813" spans="18:20" x14ac:dyDescent="0.25">
      <c r="R813" s="83">
        <f t="shared" si="14"/>
        <v>1</v>
      </c>
      <c r="S813" s="83">
        <f>IF(T813="",0,IFERROR(IF(VLOOKUP(T813,T$73:T812,1,0)&gt;0,0,0),1))</f>
        <v>0</v>
      </c>
      <c r="T813" s="95">
        <f>IF(DATOS!J741=P$74,DATOS!C741,"")</f>
        <v>0</v>
      </c>
    </row>
    <row r="814" spans="18:20" x14ac:dyDescent="0.25">
      <c r="R814" s="83">
        <f t="shared" si="14"/>
        <v>1</v>
      </c>
      <c r="S814" s="83">
        <f>IF(T814="",0,IFERROR(IF(VLOOKUP(T814,T$73:T813,1,0)&gt;0,0,0),1))</f>
        <v>0</v>
      </c>
      <c r="T814" s="95">
        <f>IF(DATOS!J742=P$74,DATOS!C742,"")</f>
        <v>0</v>
      </c>
    </row>
    <row r="815" spans="18:20" x14ac:dyDescent="0.25">
      <c r="R815" s="83">
        <f t="shared" si="14"/>
        <v>1</v>
      </c>
      <c r="S815" s="83">
        <f>IF(T815="",0,IFERROR(IF(VLOOKUP(T815,T$73:T814,1,0)&gt;0,0,0),1))</f>
        <v>0</v>
      </c>
      <c r="T815" s="95">
        <f>IF(DATOS!J743=P$74,DATOS!C743,"")</f>
        <v>0</v>
      </c>
    </row>
    <row r="816" spans="18:20" x14ac:dyDescent="0.25">
      <c r="R816" s="83">
        <f t="shared" si="14"/>
        <v>1</v>
      </c>
      <c r="S816" s="83">
        <f>IF(T816="",0,IFERROR(IF(VLOOKUP(T816,T$73:T815,1,0)&gt;0,0,0),1))</f>
        <v>0</v>
      </c>
      <c r="T816" s="95">
        <f>IF(DATOS!J744=P$74,DATOS!C744,"")</f>
        <v>0</v>
      </c>
    </row>
    <row r="817" spans="18:20" x14ac:dyDescent="0.25">
      <c r="R817" s="83">
        <f t="shared" si="14"/>
        <v>1</v>
      </c>
      <c r="S817" s="83">
        <f>IF(T817="",0,IFERROR(IF(VLOOKUP(T817,T$73:T816,1,0)&gt;0,0,0),1))</f>
        <v>0</v>
      </c>
      <c r="T817" s="95">
        <f>IF(DATOS!J745=P$74,DATOS!C745,"")</f>
        <v>0</v>
      </c>
    </row>
    <row r="818" spans="18:20" x14ac:dyDescent="0.25">
      <c r="R818" s="83">
        <f t="shared" si="14"/>
        <v>1</v>
      </c>
      <c r="S818" s="83">
        <f>IF(T818="",0,IFERROR(IF(VLOOKUP(T818,T$73:T817,1,0)&gt;0,0,0),1))</f>
        <v>0</v>
      </c>
      <c r="T818" s="95">
        <f>IF(DATOS!J746=P$74,DATOS!C746,"")</f>
        <v>0</v>
      </c>
    </row>
    <row r="819" spans="18:20" x14ac:dyDescent="0.25">
      <c r="R819" s="83">
        <f t="shared" si="14"/>
        <v>1</v>
      </c>
      <c r="S819" s="83">
        <f>IF(T819="",0,IFERROR(IF(VLOOKUP(T819,T$73:T818,1,0)&gt;0,0,0),1))</f>
        <v>0</v>
      </c>
      <c r="T819" s="95">
        <f>IF(DATOS!J747=P$74,DATOS!C747,"")</f>
        <v>0</v>
      </c>
    </row>
    <row r="820" spans="18:20" x14ac:dyDescent="0.25">
      <c r="R820" s="83">
        <f t="shared" si="14"/>
        <v>1</v>
      </c>
      <c r="S820" s="83">
        <f>IF(T820="",0,IFERROR(IF(VLOOKUP(T820,T$73:T819,1,0)&gt;0,0,0),1))</f>
        <v>0</v>
      </c>
      <c r="T820" s="95">
        <f>IF(DATOS!J748=P$74,DATOS!C748,"")</f>
        <v>0</v>
      </c>
    </row>
    <row r="821" spans="18:20" x14ac:dyDescent="0.25">
      <c r="R821" s="83">
        <f t="shared" si="14"/>
        <v>1</v>
      </c>
      <c r="S821" s="83">
        <f>IF(T821="",0,IFERROR(IF(VLOOKUP(T821,T$73:T820,1,0)&gt;0,0,0),1))</f>
        <v>0</v>
      </c>
      <c r="T821" s="95">
        <f>IF(DATOS!J749=P$74,DATOS!C749,"")</f>
        <v>0</v>
      </c>
    </row>
    <row r="822" spans="18:20" x14ac:dyDescent="0.25">
      <c r="R822" s="83">
        <f t="shared" si="14"/>
        <v>1</v>
      </c>
      <c r="S822" s="83">
        <f>IF(T822="",0,IFERROR(IF(VLOOKUP(T822,T$73:T821,1,0)&gt;0,0,0),1))</f>
        <v>0</v>
      </c>
      <c r="T822" s="95">
        <f>IF(DATOS!J750=P$74,DATOS!C750,"")</f>
        <v>0</v>
      </c>
    </row>
    <row r="823" spans="18:20" x14ac:dyDescent="0.25">
      <c r="R823" s="83">
        <f t="shared" si="14"/>
        <v>1</v>
      </c>
      <c r="S823" s="83">
        <f>IF(T823="",0,IFERROR(IF(VLOOKUP(T823,T$73:T822,1,0)&gt;0,0,0),1))</f>
        <v>0</v>
      </c>
      <c r="T823" s="95">
        <f>IF(DATOS!J751=P$74,DATOS!C751,"")</f>
        <v>0</v>
      </c>
    </row>
    <row r="824" spans="18:20" x14ac:dyDescent="0.25">
      <c r="R824" s="83">
        <f t="shared" si="14"/>
        <v>1</v>
      </c>
      <c r="S824" s="83">
        <f>IF(T824="",0,IFERROR(IF(VLOOKUP(T824,T$73:T823,1,0)&gt;0,0,0),1))</f>
        <v>0</v>
      </c>
      <c r="T824" s="95">
        <f>IF(DATOS!J752=P$74,DATOS!C752,"")</f>
        <v>0</v>
      </c>
    </row>
    <row r="825" spans="18:20" x14ac:dyDescent="0.25">
      <c r="R825" s="83">
        <f t="shared" si="14"/>
        <v>1</v>
      </c>
      <c r="S825" s="83">
        <f>IF(T825="",0,IFERROR(IF(VLOOKUP(T825,T$73:T824,1,0)&gt;0,0,0),1))</f>
        <v>0</v>
      </c>
      <c r="T825" s="95">
        <f>IF(DATOS!J753=P$74,DATOS!C753,"")</f>
        <v>0</v>
      </c>
    </row>
    <row r="826" spans="18:20" x14ac:dyDescent="0.25">
      <c r="R826" s="83">
        <f t="shared" si="14"/>
        <v>1</v>
      </c>
      <c r="S826" s="83">
        <f>IF(T826="",0,IFERROR(IF(VLOOKUP(T826,T$73:T825,1,0)&gt;0,0,0),1))</f>
        <v>0</v>
      </c>
      <c r="T826" s="95">
        <f>IF(DATOS!J754=P$74,DATOS!C754,"")</f>
        <v>0</v>
      </c>
    </row>
    <row r="827" spans="18:20" x14ac:dyDescent="0.25">
      <c r="R827" s="83">
        <f t="shared" si="14"/>
        <v>1</v>
      </c>
      <c r="S827" s="83">
        <f>IF(T827="",0,IFERROR(IF(VLOOKUP(T827,T$73:T826,1,0)&gt;0,0,0),1))</f>
        <v>0</v>
      </c>
      <c r="T827" s="95">
        <f>IF(DATOS!J755=P$74,DATOS!C755,"")</f>
        <v>0</v>
      </c>
    </row>
    <row r="828" spans="18:20" x14ac:dyDescent="0.25">
      <c r="R828" s="83">
        <f t="shared" si="14"/>
        <v>1</v>
      </c>
      <c r="S828" s="83">
        <f>IF(T828="",0,IFERROR(IF(VLOOKUP(T828,T$73:T827,1,0)&gt;0,0,0),1))</f>
        <v>0</v>
      </c>
      <c r="T828" s="95">
        <f>IF(DATOS!J756=P$74,DATOS!C756,"")</f>
        <v>0</v>
      </c>
    </row>
    <row r="829" spans="18:20" x14ac:dyDescent="0.25">
      <c r="R829" s="83">
        <f t="shared" si="14"/>
        <v>1</v>
      </c>
      <c r="S829" s="83">
        <f>IF(T829="",0,IFERROR(IF(VLOOKUP(T829,T$73:T828,1,0)&gt;0,0,0),1))</f>
        <v>0</v>
      </c>
      <c r="T829" s="95">
        <f>IF(DATOS!J757=P$74,DATOS!C757,"")</f>
        <v>0</v>
      </c>
    </row>
    <row r="830" spans="18:20" x14ac:dyDescent="0.25">
      <c r="R830" s="83">
        <f t="shared" si="14"/>
        <v>1</v>
      </c>
      <c r="S830" s="83">
        <f>IF(T830="",0,IFERROR(IF(VLOOKUP(T830,T$73:T829,1,0)&gt;0,0,0),1))</f>
        <v>0</v>
      </c>
      <c r="T830" s="95">
        <f>IF(DATOS!J758=P$74,DATOS!C758,"")</f>
        <v>0</v>
      </c>
    </row>
    <row r="831" spans="18:20" x14ac:dyDescent="0.25">
      <c r="R831" s="83">
        <f t="shared" si="14"/>
        <v>1</v>
      </c>
      <c r="S831" s="83">
        <f>IF(T831="",0,IFERROR(IF(VLOOKUP(T831,T$73:T830,1,0)&gt;0,0,0),1))</f>
        <v>0</v>
      </c>
      <c r="T831" s="95">
        <f>IF(DATOS!J759=P$74,DATOS!C759,"")</f>
        <v>0</v>
      </c>
    </row>
    <row r="832" spans="18:20" x14ac:dyDescent="0.25">
      <c r="R832" s="83">
        <f t="shared" si="14"/>
        <v>1</v>
      </c>
      <c r="S832" s="83">
        <f>IF(T832="",0,IFERROR(IF(VLOOKUP(T832,T$73:T831,1,0)&gt;0,0,0),1))</f>
        <v>0</v>
      </c>
      <c r="T832" s="95">
        <f>IF(DATOS!J760=P$74,DATOS!C760,"")</f>
        <v>0</v>
      </c>
    </row>
    <row r="833" spans="18:20" x14ac:dyDescent="0.25">
      <c r="R833" s="83">
        <f t="shared" si="14"/>
        <v>1</v>
      </c>
      <c r="S833" s="83">
        <f>IF(T833="",0,IFERROR(IF(VLOOKUP(T833,T$73:T832,1,0)&gt;0,0,0),1))</f>
        <v>0</v>
      </c>
      <c r="T833" s="95">
        <f>IF(DATOS!J761=P$74,DATOS!C761,"")</f>
        <v>0</v>
      </c>
    </row>
    <row r="834" spans="18:20" x14ac:dyDescent="0.25">
      <c r="R834" s="83">
        <f t="shared" si="14"/>
        <v>1</v>
      </c>
      <c r="S834" s="83">
        <f>IF(T834="",0,IFERROR(IF(VLOOKUP(T834,T$73:T833,1,0)&gt;0,0,0),1))</f>
        <v>0</v>
      </c>
      <c r="T834" s="95">
        <f>IF(DATOS!J762=P$74,DATOS!C762,"")</f>
        <v>0</v>
      </c>
    </row>
    <row r="835" spans="18:20" x14ac:dyDescent="0.25">
      <c r="R835" s="83">
        <f t="shared" si="14"/>
        <v>1</v>
      </c>
      <c r="S835" s="83">
        <f>IF(T835="",0,IFERROR(IF(VLOOKUP(T835,T$73:T834,1,0)&gt;0,0,0),1))</f>
        <v>0</v>
      </c>
      <c r="T835" s="95">
        <f>IF(DATOS!J763=P$74,DATOS!C763,"")</f>
        <v>0</v>
      </c>
    </row>
    <row r="836" spans="18:20" x14ac:dyDescent="0.25">
      <c r="R836" s="83">
        <f t="shared" si="14"/>
        <v>1</v>
      </c>
      <c r="S836" s="83">
        <f>IF(T836="",0,IFERROR(IF(VLOOKUP(T836,T$73:T835,1,0)&gt;0,0,0),1))</f>
        <v>0</v>
      </c>
      <c r="T836" s="95">
        <f>IF(DATOS!J764=P$74,DATOS!C764,"")</f>
        <v>0</v>
      </c>
    </row>
    <row r="837" spans="18:20" x14ac:dyDescent="0.25">
      <c r="R837" s="83">
        <f t="shared" si="14"/>
        <v>1</v>
      </c>
      <c r="S837" s="83">
        <f>IF(T837="",0,IFERROR(IF(VLOOKUP(T837,T$73:T836,1,0)&gt;0,0,0),1))</f>
        <v>0</v>
      </c>
      <c r="T837" s="95">
        <f>IF(DATOS!J765=P$74,DATOS!C765,"")</f>
        <v>0</v>
      </c>
    </row>
    <row r="838" spans="18:20" x14ac:dyDescent="0.25">
      <c r="R838" s="83">
        <f t="shared" si="14"/>
        <v>1</v>
      </c>
      <c r="S838" s="83">
        <f>IF(T838="",0,IFERROR(IF(VLOOKUP(T838,T$73:T837,1,0)&gt;0,0,0),1))</f>
        <v>0</v>
      </c>
      <c r="T838" s="95">
        <f>IF(DATOS!J766=P$74,DATOS!C766,"")</f>
        <v>0</v>
      </c>
    </row>
    <row r="839" spans="18:20" x14ac:dyDescent="0.25">
      <c r="R839" s="83">
        <f t="shared" si="14"/>
        <v>1</v>
      </c>
      <c r="S839" s="83">
        <f>IF(T839="",0,IFERROR(IF(VLOOKUP(T839,T$73:T838,1,0)&gt;0,0,0),1))</f>
        <v>0</v>
      </c>
      <c r="T839" s="95">
        <f>IF(DATOS!J767=P$74,DATOS!C767,"")</f>
        <v>0</v>
      </c>
    </row>
    <row r="840" spans="18:20" x14ac:dyDescent="0.25">
      <c r="R840" s="83">
        <f t="shared" si="14"/>
        <v>1</v>
      </c>
      <c r="S840" s="83">
        <f>IF(T840="",0,IFERROR(IF(VLOOKUP(T840,T$73:T839,1,0)&gt;0,0,0),1))</f>
        <v>0</v>
      </c>
      <c r="T840" s="95">
        <f>IF(DATOS!J768=P$74,DATOS!C768,"")</f>
        <v>0</v>
      </c>
    </row>
    <row r="841" spans="18:20" x14ac:dyDescent="0.25">
      <c r="R841" s="83">
        <f t="shared" si="14"/>
        <v>1</v>
      </c>
      <c r="S841" s="83">
        <f>IF(T841="",0,IFERROR(IF(VLOOKUP(T841,T$73:T840,1,0)&gt;0,0,0),1))</f>
        <v>0</v>
      </c>
      <c r="T841" s="95">
        <f>IF(DATOS!J769=P$74,DATOS!C769,"")</f>
        <v>0</v>
      </c>
    </row>
    <row r="842" spans="18:20" x14ac:dyDescent="0.25">
      <c r="R842" s="83">
        <f t="shared" ref="R842:R905" si="15">R841+S842</f>
        <v>1</v>
      </c>
      <c r="S842" s="83">
        <f>IF(T842="",0,IFERROR(IF(VLOOKUP(T842,T$73:T841,1,0)&gt;0,0,0),1))</f>
        <v>0</v>
      </c>
      <c r="T842" s="95">
        <f>IF(DATOS!J770=P$74,DATOS!C770,"")</f>
        <v>0</v>
      </c>
    </row>
    <row r="843" spans="18:20" x14ac:dyDescent="0.25">
      <c r="R843" s="83">
        <f t="shared" si="15"/>
        <v>1</v>
      </c>
      <c r="S843" s="83">
        <f>IF(T843="",0,IFERROR(IF(VLOOKUP(T843,T$73:T842,1,0)&gt;0,0,0),1))</f>
        <v>0</v>
      </c>
      <c r="T843" s="95">
        <f>IF(DATOS!J771=P$74,DATOS!C771,"")</f>
        <v>0</v>
      </c>
    </row>
    <row r="844" spans="18:20" x14ac:dyDescent="0.25">
      <c r="R844" s="83">
        <f t="shared" si="15"/>
        <v>1</v>
      </c>
      <c r="S844" s="83">
        <f>IF(T844="",0,IFERROR(IF(VLOOKUP(T844,T$73:T843,1,0)&gt;0,0,0),1))</f>
        <v>0</v>
      </c>
      <c r="T844" s="95">
        <f>IF(DATOS!J772=P$74,DATOS!C772,"")</f>
        <v>0</v>
      </c>
    </row>
    <row r="845" spans="18:20" x14ac:dyDescent="0.25">
      <c r="R845" s="83">
        <f t="shared" si="15"/>
        <v>1</v>
      </c>
      <c r="S845" s="83">
        <f>IF(T845="",0,IFERROR(IF(VLOOKUP(T845,T$73:T844,1,0)&gt;0,0,0),1))</f>
        <v>0</v>
      </c>
      <c r="T845" s="95">
        <f>IF(DATOS!J773=P$74,DATOS!C773,"")</f>
        <v>0</v>
      </c>
    </row>
    <row r="846" spans="18:20" x14ac:dyDescent="0.25">
      <c r="R846" s="83">
        <f t="shared" si="15"/>
        <v>1</v>
      </c>
      <c r="S846" s="83">
        <f>IF(T846="",0,IFERROR(IF(VLOOKUP(T846,T$73:T845,1,0)&gt;0,0,0),1))</f>
        <v>0</v>
      </c>
      <c r="T846" s="95">
        <f>IF(DATOS!J774=P$74,DATOS!C774,"")</f>
        <v>0</v>
      </c>
    </row>
    <row r="847" spans="18:20" x14ac:dyDescent="0.25">
      <c r="R847" s="83">
        <f t="shared" si="15"/>
        <v>1</v>
      </c>
      <c r="S847" s="83">
        <f>IF(T847="",0,IFERROR(IF(VLOOKUP(T847,T$73:T846,1,0)&gt;0,0,0),1))</f>
        <v>0</v>
      </c>
      <c r="T847" s="95">
        <f>IF(DATOS!J775=P$74,DATOS!C775,"")</f>
        <v>0</v>
      </c>
    </row>
    <row r="848" spans="18:20" x14ac:dyDescent="0.25">
      <c r="R848" s="83">
        <f t="shared" si="15"/>
        <v>1</v>
      </c>
      <c r="S848" s="83">
        <f>IF(T848="",0,IFERROR(IF(VLOOKUP(T848,T$73:T847,1,0)&gt;0,0,0),1))</f>
        <v>0</v>
      </c>
      <c r="T848" s="95">
        <f>IF(DATOS!J776=P$74,DATOS!C776,"")</f>
        <v>0</v>
      </c>
    </row>
    <row r="849" spans="18:20" x14ac:dyDescent="0.25">
      <c r="R849" s="83">
        <f t="shared" si="15"/>
        <v>1</v>
      </c>
      <c r="S849" s="83">
        <f>IF(T849="",0,IFERROR(IF(VLOOKUP(T849,T$73:T848,1,0)&gt;0,0,0),1))</f>
        <v>0</v>
      </c>
      <c r="T849" s="95">
        <f>IF(DATOS!J777=P$74,DATOS!C777,"")</f>
        <v>0</v>
      </c>
    </row>
    <row r="850" spans="18:20" x14ac:dyDescent="0.25">
      <c r="R850" s="83">
        <f t="shared" si="15"/>
        <v>1</v>
      </c>
      <c r="S850" s="83">
        <f>IF(T850="",0,IFERROR(IF(VLOOKUP(T850,T$73:T849,1,0)&gt;0,0,0),1))</f>
        <v>0</v>
      </c>
      <c r="T850" s="95">
        <f>IF(DATOS!J778=P$74,DATOS!C778,"")</f>
        <v>0</v>
      </c>
    </row>
    <row r="851" spans="18:20" x14ac:dyDescent="0.25">
      <c r="R851" s="83">
        <f t="shared" si="15"/>
        <v>1</v>
      </c>
      <c r="S851" s="83">
        <f>IF(T851="",0,IFERROR(IF(VLOOKUP(T851,T$73:T850,1,0)&gt;0,0,0),1))</f>
        <v>0</v>
      </c>
      <c r="T851" s="95">
        <f>IF(DATOS!J779=P$74,DATOS!C779,"")</f>
        <v>0</v>
      </c>
    </row>
    <row r="852" spans="18:20" x14ac:dyDescent="0.25">
      <c r="R852" s="83">
        <f t="shared" si="15"/>
        <v>1</v>
      </c>
      <c r="S852" s="83">
        <f>IF(T852="",0,IFERROR(IF(VLOOKUP(T852,T$73:T851,1,0)&gt;0,0,0),1))</f>
        <v>0</v>
      </c>
      <c r="T852" s="95">
        <f>IF(DATOS!J780=P$74,DATOS!C780,"")</f>
        <v>0</v>
      </c>
    </row>
    <row r="853" spans="18:20" x14ac:dyDescent="0.25">
      <c r="R853" s="83">
        <f t="shared" si="15"/>
        <v>1</v>
      </c>
      <c r="S853" s="83">
        <f>IF(T853="",0,IFERROR(IF(VLOOKUP(T853,T$73:T852,1,0)&gt;0,0,0),1))</f>
        <v>0</v>
      </c>
      <c r="T853" s="95">
        <f>IF(DATOS!J781=P$74,DATOS!C781,"")</f>
        <v>0</v>
      </c>
    </row>
    <row r="854" spans="18:20" x14ac:dyDescent="0.25">
      <c r="R854" s="83">
        <f t="shared" si="15"/>
        <v>1</v>
      </c>
      <c r="S854" s="83">
        <f>IF(T854="",0,IFERROR(IF(VLOOKUP(T854,T$73:T853,1,0)&gt;0,0,0),1))</f>
        <v>0</v>
      </c>
      <c r="T854" s="95">
        <f>IF(DATOS!J782=P$74,DATOS!C782,"")</f>
        <v>0</v>
      </c>
    </row>
    <row r="855" spans="18:20" x14ac:dyDescent="0.25">
      <c r="R855" s="83">
        <f t="shared" si="15"/>
        <v>1</v>
      </c>
      <c r="S855" s="83">
        <f>IF(T855="",0,IFERROR(IF(VLOOKUP(T855,T$73:T854,1,0)&gt;0,0,0),1))</f>
        <v>0</v>
      </c>
      <c r="T855" s="95">
        <f>IF(DATOS!J783=P$74,DATOS!C783,"")</f>
        <v>0</v>
      </c>
    </row>
    <row r="856" spans="18:20" x14ac:dyDescent="0.25">
      <c r="R856" s="83">
        <f t="shared" si="15"/>
        <v>1</v>
      </c>
      <c r="S856" s="83">
        <f>IF(T856="",0,IFERROR(IF(VLOOKUP(T856,T$73:T855,1,0)&gt;0,0,0),1))</f>
        <v>0</v>
      </c>
      <c r="T856" s="95">
        <f>IF(DATOS!J784=P$74,DATOS!C784,"")</f>
        <v>0</v>
      </c>
    </row>
    <row r="857" spans="18:20" x14ac:dyDescent="0.25">
      <c r="R857" s="83">
        <f t="shared" si="15"/>
        <v>1</v>
      </c>
      <c r="S857" s="83">
        <f>IF(T857="",0,IFERROR(IF(VLOOKUP(T857,T$73:T856,1,0)&gt;0,0,0),1))</f>
        <v>0</v>
      </c>
      <c r="T857" s="95">
        <f>IF(DATOS!J785=P$74,DATOS!C785,"")</f>
        <v>0</v>
      </c>
    </row>
    <row r="858" spans="18:20" x14ac:dyDescent="0.25">
      <c r="R858" s="83">
        <f t="shared" si="15"/>
        <v>1</v>
      </c>
      <c r="S858" s="83">
        <f>IF(T858="",0,IFERROR(IF(VLOOKUP(T858,T$73:T857,1,0)&gt;0,0,0),1))</f>
        <v>0</v>
      </c>
      <c r="T858" s="95">
        <f>IF(DATOS!J786=P$74,DATOS!C786,"")</f>
        <v>0</v>
      </c>
    </row>
    <row r="859" spans="18:20" x14ac:dyDescent="0.25">
      <c r="R859" s="83">
        <f t="shared" si="15"/>
        <v>1</v>
      </c>
      <c r="S859" s="83">
        <f>IF(T859="",0,IFERROR(IF(VLOOKUP(T859,T$73:T858,1,0)&gt;0,0,0),1))</f>
        <v>0</v>
      </c>
      <c r="T859" s="95">
        <f>IF(DATOS!J787=P$74,DATOS!C787,"")</f>
        <v>0</v>
      </c>
    </row>
    <row r="860" spans="18:20" x14ac:dyDescent="0.25">
      <c r="R860" s="83">
        <f t="shared" si="15"/>
        <v>1</v>
      </c>
      <c r="S860" s="83">
        <f>IF(T860="",0,IFERROR(IF(VLOOKUP(T860,T$73:T859,1,0)&gt;0,0,0),1))</f>
        <v>0</v>
      </c>
      <c r="T860" s="95">
        <f>IF(DATOS!J788=P$74,DATOS!C788,"")</f>
        <v>0</v>
      </c>
    </row>
    <row r="861" spans="18:20" x14ac:dyDescent="0.25">
      <c r="R861" s="83">
        <f t="shared" si="15"/>
        <v>1</v>
      </c>
      <c r="S861" s="83">
        <f>IF(T861="",0,IFERROR(IF(VLOOKUP(T861,T$73:T860,1,0)&gt;0,0,0),1))</f>
        <v>0</v>
      </c>
      <c r="T861" s="95">
        <f>IF(DATOS!J789=P$74,DATOS!C789,"")</f>
        <v>0</v>
      </c>
    </row>
    <row r="862" spans="18:20" x14ac:dyDescent="0.25">
      <c r="R862" s="83">
        <f t="shared" si="15"/>
        <v>1</v>
      </c>
      <c r="S862" s="83">
        <f>IF(T862="",0,IFERROR(IF(VLOOKUP(T862,T$73:T861,1,0)&gt;0,0,0),1))</f>
        <v>0</v>
      </c>
      <c r="T862" s="95">
        <f>IF(DATOS!J790=P$74,DATOS!C790,"")</f>
        <v>0</v>
      </c>
    </row>
    <row r="863" spans="18:20" x14ac:dyDescent="0.25">
      <c r="R863" s="83">
        <f t="shared" si="15"/>
        <v>1</v>
      </c>
      <c r="S863" s="83">
        <f>IF(T863="",0,IFERROR(IF(VLOOKUP(T863,T$73:T862,1,0)&gt;0,0,0),1))</f>
        <v>0</v>
      </c>
      <c r="T863" s="95">
        <f>IF(DATOS!J791=P$74,DATOS!C791,"")</f>
        <v>0</v>
      </c>
    </row>
    <row r="864" spans="18:20" x14ac:dyDescent="0.25">
      <c r="R864" s="83">
        <f t="shared" si="15"/>
        <v>1</v>
      </c>
      <c r="S864" s="83">
        <f>IF(T864="",0,IFERROR(IF(VLOOKUP(T864,T$73:T863,1,0)&gt;0,0,0),1))</f>
        <v>0</v>
      </c>
      <c r="T864" s="95">
        <f>IF(DATOS!J792=P$74,DATOS!C792,"")</f>
        <v>0</v>
      </c>
    </row>
    <row r="865" spans="18:20" x14ac:dyDescent="0.25">
      <c r="R865" s="83">
        <f t="shared" si="15"/>
        <v>1</v>
      </c>
      <c r="S865" s="83">
        <f>IF(T865="",0,IFERROR(IF(VLOOKUP(T865,T$73:T864,1,0)&gt;0,0,0),1))</f>
        <v>0</v>
      </c>
      <c r="T865" s="95">
        <f>IF(DATOS!J793=P$74,DATOS!C793,"")</f>
        <v>0</v>
      </c>
    </row>
    <row r="866" spans="18:20" x14ac:dyDescent="0.25">
      <c r="R866" s="83">
        <f t="shared" si="15"/>
        <v>1</v>
      </c>
      <c r="S866" s="83">
        <f>IF(T866="",0,IFERROR(IF(VLOOKUP(T866,T$73:T865,1,0)&gt;0,0,0),1))</f>
        <v>0</v>
      </c>
      <c r="T866" s="95">
        <f>IF(DATOS!J794=P$74,DATOS!C794,"")</f>
        <v>0</v>
      </c>
    </row>
    <row r="867" spans="18:20" x14ac:dyDescent="0.25">
      <c r="R867" s="83">
        <f t="shared" si="15"/>
        <v>1</v>
      </c>
      <c r="S867" s="83">
        <f>IF(T867="",0,IFERROR(IF(VLOOKUP(T867,T$73:T866,1,0)&gt;0,0,0),1))</f>
        <v>0</v>
      </c>
      <c r="T867" s="95">
        <f>IF(DATOS!J795=P$74,DATOS!C795,"")</f>
        <v>0</v>
      </c>
    </row>
    <row r="868" spans="18:20" x14ac:dyDescent="0.25">
      <c r="R868" s="83">
        <f t="shared" si="15"/>
        <v>1</v>
      </c>
      <c r="S868" s="83">
        <f>IF(T868="",0,IFERROR(IF(VLOOKUP(T868,T$73:T867,1,0)&gt;0,0,0),1))</f>
        <v>0</v>
      </c>
      <c r="T868" s="95">
        <f>IF(DATOS!J796=P$74,DATOS!C796,"")</f>
        <v>0</v>
      </c>
    </row>
    <row r="869" spans="18:20" x14ac:dyDescent="0.25">
      <c r="R869" s="83">
        <f t="shared" si="15"/>
        <v>1</v>
      </c>
      <c r="S869" s="83">
        <f>IF(T869="",0,IFERROR(IF(VLOOKUP(T869,T$73:T868,1,0)&gt;0,0,0),1))</f>
        <v>0</v>
      </c>
      <c r="T869" s="95">
        <f>IF(DATOS!J797=P$74,DATOS!C797,"")</f>
        <v>0</v>
      </c>
    </row>
    <row r="870" spans="18:20" x14ac:dyDescent="0.25">
      <c r="R870" s="83">
        <f t="shared" si="15"/>
        <v>1</v>
      </c>
      <c r="S870" s="83">
        <f>IF(T870="",0,IFERROR(IF(VLOOKUP(T870,T$73:T869,1,0)&gt;0,0,0),1))</f>
        <v>0</v>
      </c>
      <c r="T870" s="95">
        <f>IF(DATOS!J798=P$74,DATOS!C798,"")</f>
        <v>0</v>
      </c>
    </row>
    <row r="871" spans="18:20" x14ac:dyDescent="0.25">
      <c r="R871" s="83">
        <f t="shared" si="15"/>
        <v>1</v>
      </c>
      <c r="S871" s="83">
        <f>IF(T871="",0,IFERROR(IF(VLOOKUP(T871,T$73:T870,1,0)&gt;0,0,0),1))</f>
        <v>0</v>
      </c>
      <c r="T871" s="95">
        <f>IF(DATOS!J799=P$74,DATOS!C799,"")</f>
        <v>0</v>
      </c>
    </row>
    <row r="872" spans="18:20" x14ac:dyDescent="0.25">
      <c r="R872" s="83">
        <f t="shared" si="15"/>
        <v>1</v>
      </c>
      <c r="S872" s="83">
        <f>IF(T872="",0,IFERROR(IF(VLOOKUP(T872,T$73:T871,1,0)&gt;0,0,0),1))</f>
        <v>0</v>
      </c>
      <c r="T872" s="95">
        <f>IF(DATOS!J800=P$74,DATOS!C800,"")</f>
        <v>0</v>
      </c>
    </row>
    <row r="873" spans="18:20" x14ac:dyDescent="0.25">
      <c r="R873" s="83">
        <f t="shared" si="15"/>
        <v>1</v>
      </c>
      <c r="S873" s="83">
        <f>IF(T873="",0,IFERROR(IF(VLOOKUP(T873,T$73:T872,1,0)&gt;0,0,0),1))</f>
        <v>0</v>
      </c>
      <c r="T873" s="95">
        <f>IF(DATOS!J801=P$74,DATOS!C801,"")</f>
        <v>0</v>
      </c>
    </row>
    <row r="874" spans="18:20" x14ac:dyDescent="0.25">
      <c r="R874" s="83">
        <f t="shared" si="15"/>
        <v>1</v>
      </c>
      <c r="S874" s="83">
        <f>IF(T874="",0,IFERROR(IF(VLOOKUP(T874,T$73:T873,1,0)&gt;0,0,0),1))</f>
        <v>0</v>
      </c>
      <c r="T874" s="95">
        <f>IF(DATOS!J802=P$74,DATOS!C802,"")</f>
        <v>0</v>
      </c>
    </row>
    <row r="875" spans="18:20" x14ac:dyDescent="0.25">
      <c r="R875" s="83">
        <f t="shared" si="15"/>
        <v>1</v>
      </c>
      <c r="S875" s="83">
        <f>IF(T875="",0,IFERROR(IF(VLOOKUP(T875,T$73:T874,1,0)&gt;0,0,0),1))</f>
        <v>0</v>
      </c>
      <c r="T875" s="95">
        <f>IF(DATOS!J803=P$74,DATOS!C803,"")</f>
        <v>0</v>
      </c>
    </row>
    <row r="876" spans="18:20" x14ac:dyDescent="0.25">
      <c r="R876" s="83">
        <f t="shared" si="15"/>
        <v>1</v>
      </c>
      <c r="S876" s="83">
        <f>IF(T876="",0,IFERROR(IF(VLOOKUP(T876,T$73:T875,1,0)&gt;0,0,0),1))</f>
        <v>0</v>
      </c>
      <c r="T876" s="95">
        <f>IF(DATOS!J804=P$74,DATOS!C804,"")</f>
        <v>0</v>
      </c>
    </row>
    <row r="877" spans="18:20" x14ac:dyDescent="0.25">
      <c r="R877" s="83">
        <f t="shared" si="15"/>
        <v>1</v>
      </c>
      <c r="S877" s="83">
        <f>IF(T877="",0,IFERROR(IF(VLOOKUP(T877,T$73:T876,1,0)&gt;0,0,0),1))</f>
        <v>0</v>
      </c>
      <c r="T877" s="95">
        <f>IF(DATOS!J805=P$74,DATOS!C805,"")</f>
        <v>0</v>
      </c>
    </row>
    <row r="878" spans="18:20" x14ac:dyDescent="0.25">
      <c r="R878" s="83">
        <f t="shared" si="15"/>
        <v>1</v>
      </c>
      <c r="S878" s="83">
        <f>IF(T878="",0,IFERROR(IF(VLOOKUP(T878,T$73:T877,1,0)&gt;0,0,0),1))</f>
        <v>0</v>
      </c>
      <c r="T878" s="95">
        <f>IF(DATOS!J806=P$74,DATOS!C806,"")</f>
        <v>0</v>
      </c>
    </row>
    <row r="879" spans="18:20" x14ac:dyDescent="0.25">
      <c r="R879" s="83">
        <f t="shared" si="15"/>
        <v>1</v>
      </c>
      <c r="S879" s="83">
        <f>IF(T879="",0,IFERROR(IF(VLOOKUP(T879,T$73:T878,1,0)&gt;0,0,0),1))</f>
        <v>0</v>
      </c>
      <c r="T879" s="95">
        <f>IF(DATOS!J807=P$74,DATOS!C807,"")</f>
        <v>0</v>
      </c>
    </row>
    <row r="880" spans="18:20" x14ac:dyDescent="0.25">
      <c r="R880" s="83">
        <f t="shared" si="15"/>
        <v>1</v>
      </c>
      <c r="S880" s="83">
        <f>IF(T880="",0,IFERROR(IF(VLOOKUP(T880,T$73:T879,1,0)&gt;0,0,0),1))</f>
        <v>0</v>
      </c>
      <c r="T880" s="95">
        <f>IF(DATOS!J808=P$74,DATOS!C808,"")</f>
        <v>0</v>
      </c>
    </row>
    <row r="881" spans="18:20" x14ac:dyDescent="0.25">
      <c r="R881" s="83">
        <f t="shared" si="15"/>
        <v>1</v>
      </c>
      <c r="S881" s="83">
        <f>IF(T881="",0,IFERROR(IF(VLOOKUP(T881,T$73:T880,1,0)&gt;0,0,0),1))</f>
        <v>0</v>
      </c>
      <c r="T881" s="95">
        <f>IF(DATOS!J809=P$74,DATOS!C809,"")</f>
        <v>0</v>
      </c>
    </row>
    <row r="882" spans="18:20" x14ac:dyDescent="0.25">
      <c r="R882" s="83">
        <f t="shared" si="15"/>
        <v>1</v>
      </c>
      <c r="S882" s="83">
        <f>IF(T882="",0,IFERROR(IF(VLOOKUP(T882,T$73:T881,1,0)&gt;0,0,0),1))</f>
        <v>0</v>
      </c>
      <c r="T882" s="95">
        <f>IF(DATOS!J810=P$74,DATOS!C810,"")</f>
        <v>0</v>
      </c>
    </row>
    <row r="883" spans="18:20" x14ac:dyDescent="0.25">
      <c r="R883" s="83">
        <f t="shared" si="15"/>
        <v>1</v>
      </c>
      <c r="S883" s="83">
        <f>IF(T883="",0,IFERROR(IF(VLOOKUP(T883,T$73:T882,1,0)&gt;0,0,0),1))</f>
        <v>0</v>
      </c>
      <c r="T883" s="95">
        <f>IF(DATOS!J811=P$74,DATOS!C811,"")</f>
        <v>0</v>
      </c>
    </row>
    <row r="884" spans="18:20" x14ac:dyDescent="0.25">
      <c r="R884" s="83">
        <f t="shared" si="15"/>
        <v>1</v>
      </c>
      <c r="S884" s="83">
        <f>IF(T884="",0,IFERROR(IF(VLOOKUP(T884,T$73:T883,1,0)&gt;0,0,0),1))</f>
        <v>0</v>
      </c>
      <c r="T884" s="95">
        <f>IF(DATOS!J812=P$74,DATOS!C812,"")</f>
        <v>0</v>
      </c>
    </row>
    <row r="885" spans="18:20" x14ac:dyDescent="0.25">
      <c r="R885" s="83">
        <f t="shared" si="15"/>
        <v>1</v>
      </c>
      <c r="S885" s="83">
        <f>IF(T885="",0,IFERROR(IF(VLOOKUP(T885,T$73:T884,1,0)&gt;0,0,0),1))</f>
        <v>0</v>
      </c>
      <c r="T885" s="95">
        <f>IF(DATOS!J813=P$74,DATOS!C813,"")</f>
        <v>0</v>
      </c>
    </row>
    <row r="886" spans="18:20" x14ac:dyDescent="0.25">
      <c r="R886" s="83">
        <f t="shared" si="15"/>
        <v>1</v>
      </c>
      <c r="S886" s="83">
        <f>IF(T886="",0,IFERROR(IF(VLOOKUP(T886,T$73:T885,1,0)&gt;0,0,0),1))</f>
        <v>0</v>
      </c>
      <c r="T886" s="95">
        <f>IF(DATOS!J814=P$74,DATOS!C814,"")</f>
        <v>0</v>
      </c>
    </row>
    <row r="887" spans="18:20" x14ac:dyDescent="0.25">
      <c r="R887" s="83">
        <f t="shared" si="15"/>
        <v>1</v>
      </c>
      <c r="S887" s="83">
        <f>IF(T887="",0,IFERROR(IF(VLOOKUP(T887,T$73:T886,1,0)&gt;0,0,0),1))</f>
        <v>0</v>
      </c>
      <c r="T887" s="95">
        <f>IF(DATOS!J815=P$74,DATOS!C815,"")</f>
        <v>0</v>
      </c>
    </row>
    <row r="888" spans="18:20" x14ac:dyDescent="0.25">
      <c r="R888" s="83">
        <f t="shared" si="15"/>
        <v>1</v>
      </c>
      <c r="S888" s="83">
        <f>IF(T888="",0,IFERROR(IF(VLOOKUP(T888,T$73:T887,1,0)&gt;0,0,0),1))</f>
        <v>0</v>
      </c>
      <c r="T888" s="95">
        <f>IF(DATOS!J816=P$74,DATOS!C816,"")</f>
        <v>0</v>
      </c>
    </row>
    <row r="889" spans="18:20" x14ac:dyDescent="0.25">
      <c r="R889" s="83">
        <f t="shared" si="15"/>
        <v>1</v>
      </c>
      <c r="S889" s="83">
        <f>IF(T889="",0,IFERROR(IF(VLOOKUP(T889,T$73:T888,1,0)&gt;0,0,0),1))</f>
        <v>0</v>
      </c>
      <c r="T889" s="95">
        <f>IF(DATOS!J817=P$74,DATOS!C817,"")</f>
        <v>0</v>
      </c>
    </row>
    <row r="890" spans="18:20" x14ac:dyDescent="0.25">
      <c r="R890" s="83">
        <f t="shared" si="15"/>
        <v>1</v>
      </c>
      <c r="S890" s="83">
        <f>IF(T890="",0,IFERROR(IF(VLOOKUP(T890,T$73:T889,1,0)&gt;0,0,0),1))</f>
        <v>0</v>
      </c>
      <c r="T890" s="95">
        <f>IF(DATOS!J818=P$74,DATOS!C818,"")</f>
        <v>0</v>
      </c>
    </row>
    <row r="891" spans="18:20" x14ac:dyDescent="0.25">
      <c r="R891" s="83">
        <f t="shared" si="15"/>
        <v>1</v>
      </c>
      <c r="S891" s="83">
        <f>IF(T891="",0,IFERROR(IF(VLOOKUP(T891,T$73:T890,1,0)&gt;0,0,0),1))</f>
        <v>0</v>
      </c>
      <c r="T891" s="95">
        <f>IF(DATOS!J819=P$74,DATOS!C819,"")</f>
        <v>0</v>
      </c>
    </row>
    <row r="892" spans="18:20" x14ac:dyDescent="0.25">
      <c r="R892" s="83">
        <f t="shared" si="15"/>
        <v>1</v>
      </c>
      <c r="S892" s="83">
        <f>IF(T892="",0,IFERROR(IF(VLOOKUP(T892,T$73:T891,1,0)&gt;0,0,0),1))</f>
        <v>0</v>
      </c>
      <c r="T892" s="95">
        <f>IF(DATOS!J820=P$74,DATOS!C820,"")</f>
        <v>0</v>
      </c>
    </row>
    <row r="893" spans="18:20" x14ac:dyDescent="0.25">
      <c r="R893" s="83">
        <f t="shared" si="15"/>
        <v>1</v>
      </c>
      <c r="S893" s="83">
        <f>IF(T893="",0,IFERROR(IF(VLOOKUP(T893,T$73:T892,1,0)&gt;0,0,0),1))</f>
        <v>0</v>
      </c>
      <c r="T893" s="95">
        <f>IF(DATOS!J821=P$74,DATOS!C821,"")</f>
        <v>0</v>
      </c>
    </row>
    <row r="894" spans="18:20" x14ac:dyDescent="0.25">
      <c r="R894" s="83">
        <f t="shared" si="15"/>
        <v>1</v>
      </c>
      <c r="S894" s="83">
        <f>IF(T894="",0,IFERROR(IF(VLOOKUP(T894,T$73:T893,1,0)&gt;0,0,0),1))</f>
        <v>0</v>
      </c>
      <c r="T894" s="95">
        <f>IF(DATOS!J822=P$74,DATOS!C822,"")</f>
        <v>0</v>
      </c>
    </row>
    <row r="895" spans="18:20" x14ac:dyDescent="0.25">
      <c r="R895" s="83">
        <f t="shared" si="15"/>
        <v>1</v>
      </c>
      <c r="S895" s="83">
        <f>IF(T895="",0,IFERROR(IF(VLOOKUP(T895,T$73:T894,1,0)&gt;0,0,0),1))</f>
        <v>0</v>
      </c>
      <c r="T895" s="95">
        <f>IF(DATOS!J823=P$74,DATOS!C823,"")</f>
        <v>0</v>
      </c>
    </row>
    <row r="896" spans="18:20" x14ac:dyDescent="0.25">
      <c r="R896" s="83">
        <f t="shared" si="15"/>
        <v>1</v>
      </c>
      <c r="S896" s="83">
        <f>IF(T896="",0,IFERROR(IF(VLOOKUP(T896,T$73:T895,1,0)&gt;0,0,0),1))</f>
        <v>0</v>
      </c>
      <c r="T896" s="95">
        <f>IF(DATOS!J824=P$74,DATOS!C824,"")</f>
        <v>0</v>
      </c>
    </row>
    <row r="897" spans="18:20" x14ac:dyDescent="0.25">
      <c r="R897" s="83">
        <f t="shared" si="15"/>
        <v>1</v>
      </c>
      <c r="S897" s="83">
        <f>IF(T897="",0,IFERROR(IF(VLOOKUP(T897,T$73:T896,1,0)&gt;0,0,0),1))</f>
        <v>0</v>
      </c>
      <c r="T897" s="95">
        <f>IF(DATOS!J825=P$74,DATOS!C825,"")</f>
        <v>0</v>
      </c>
    </row>
    <row r="898" spans="18:20" x14ac:dyDescent="0.25">
      <c r="R898" s="83">
        <f t="shared" si="15"/>
        <v>1</v>
      </c>
      <c r="S898" s="83">
        <f>IF(T898="",0,IFERROR(IF(VLOOKUP(T898,T$73:T897,1,0)&gt;0,0,0),1))</f>
        <v>0</v>
      </c>
      <c r="T898" s="95">
        <f>IF(DATOS!J826=P$74,DATOS!C826,"")</f>
        <v>0</v>
      </c>
    </row>
    <row r="899" spans="18:20" x14ac:dyDescent="0.25">
      <c r="R899" s="83">
        <f t="shared" si="15"/>
        <v>1</v>
      </c>
      <c r="S899" s="83">
        <f>IF(T899="",0,IFERROR(IF(VLOOKUP(T899,T$73:T898,1,0)&gt;0,0,0),1))</f>
        <v>0</v>
      </c>
      <c r="T899" s="95">
        <f>IF(DATOS!J827=P$74,DATOS!C827,"")</f>
        <v>0</v>
      </c>
    </row>
    <row r="900" spans="18:20" x14ac:dyDescent="0.25">
      <c r="R900" s="83">
        <f t="shared" si="15"/>
        <v>1</v>
      </c>
      <c r="S900" s="83">
        <f>IF(T900="",0,IFERROR(IF(VLOOKUP(T900,T$73:T899,1,0)&gt;0,0,0),1))</f>
        <v>0</v>
      </c>
      <c r="T900" s="95">
        <f>IF(DATOS!J828=P$74,DATOS!C828,"")</f>
        <v>0</v>
      </c>
    </row>
    <row r="901" spans="18:20" x14ac:dyDescent="0.25">
      <c r="R901" s="83">
        <f t="shared" si="15"/>
        <v>1</v>
      </c>
      <c r="S901" s="83">
        <f>IF(T901="",0,IFERROR(IF(VLOOKUP(T901,T$73:T900,1,0)&gt;0,0,0),1))</f>
        <v>0</v>
      </c>
      <c r="T901" s="95">
        <f>IF(DATOS!J829=P$74,DATOS!C829,"")</f>
        <v>0</v>
      </c>
    </row>
    <row r="902" spans="18:20" x14ac:dyDescent="0.25">
      <c r="R902" s="83">
        <f t="shared" si="15"/>
        <v>1</v>
      </c>
      <c r="S902" s="83">
        <f>IF(T902="",0,IFERROR(IF(VLOOKUP(T902,T$73:T901,1,0)&gt;0,0,0),1))</f>
        <v>0</v>
      </c>
      <c r="T902" s="95">
        <f>IF(DATOS!J830=P$74,DATOS!C830,"")</f>
        <v>0</v>
      </c>
    </row>
    <row r="903" spans="18:20" x14ac:dyDescent="0.25">
      <c r="R903" s="83">
        <f t="shared" si="15"/>
        <v>1</v>
      </c>
      <c r="S903" s="83">
        <f>IF(T903="",0,IFERROR(IF(VLOOKUP(T903,T$73:T902,1,0)&gt;0,0,0),1))</f>
        <v>0</v>
      </c>
      <c r="T903" s="95">
        <f>IF(DATOS!J831=P$74,DATOS!C831,"")</f>
        <v>0</v>
      </c>
    </row>
    <row r="904" spans="18:20" x14ac:dyDescent="0.25">
      <c r="R904" s="83">
        <f t="shared" si="15"/>
        <v>1</v>
      </c>
      <c r="S904" s="83">
        <f>IF(T904="",0,IFERROR(IF(VLOOKUP(T904,T$73:T903,1,0)&gt;0,0,0),1))</f>
        <v>0</v>
      </c>
      <c r="T904" s="95">
        <f>IF(DATOS!J832=P$74,DATOS!C832,"")</f>
        <v>0</v>
      </c>
    </row>
    <row r="905" spans="18:20" x14ac:dyDescent="0.25">
      <c r="R905" s="83">
        <f t="shared" si="15"/>
        <v>1</v>
      </c>
      <c r="S905" s="83">
        <f>IF(T905="",0,IFERROR(IF(VLOOKUP(T905,T$73:T904,1,0)&gt;0,0,0),1))</f>
        <v>0</v>
      </c>
      <c r="T905" s="95">
        <f>IF(DATOS!J833=P$74,DATOS!C833,"")</f>
        <v>0</v>
      </c>
    </row>
    <row r="906" spans="18:20" x14ac:dyDescent="0.25">
      <c r="R906" s="83">
        <f t="shared" ref="R906:R969" si="16">R905+S906</f>
        <v>1</v>
      </c>
      <c r="S906" s="83">
        <f>IF(T906="",0,IFERROR(IF(VLOOKUP(T906,T$73:T905,1,0)&gt;0,0,0),1))</f>
        <v>0</v>
      </c>
      <c r="T906" s="95">
        <f>IF(DATOS!J834=P$74,DATOS!C834,"")</f>
        <v>0</v>
      </c>
    </row>
    <row r="907" spans="18:20" x14ac:dyDescent="0.25">
      <c r="R907" s="83">
        <f t="shared" si="16"/>
        <v>1</v>
      </c>
      <c r="S907" s="83">
        <f>IF(T907="",0,IFERROR(IF(VLOOKUP(T907,T$73:T906,1,0)&gt;0,0,0),1))</f>
        <v>0</v>
      </c>
      <c r="T907" s="95">
        <f>IF(DATOS!J835=P$74,DATOS!C835,"")</f>
        <v>0</v>
      </c>
    </row>
    <row r="908" spans="18:20" x14ac:dyDescent="0.25">
      <c r="R908" s="83">
        <f t="shared" si="16"/>
        <v>1</v>
      </c>
      <c r="S908" s="83">
        <f>IF(T908="",0,IFERROR(IF(VLOOKUP(T908,T$73:T907,1,0)&gt;0,0,0),1))</f>
        <v>0</v>
      </c>
      <c r="T908" s="95">
        <f>IF(DATOS!J836=P$74,DATOS!C836,"")</f>
        <v>0</v>
      </c>
    </row>
    <row r="909" spans="18:20" x14ac:dyDescent="0.25">
      <c r="R909" s="83">
        <f t="shared" si="16"/>
        <v>1</v>
      </c>
      <c r="S909" s="83">
        <f>IF(T909="",0,IFERROR(IF(VLOOKUP(T909,T$73:T908,1,0)&gt;0,0,0),1))</f>
        <v>0</v>
      </c>
      <c r="T909" s="95">
        <f>IF(DATOS!J837=P$74,DATOS!C837,"")</f>
        <v>0</v>
      </c>
    </row>
    <row r="910" spans="18:20" x14ac:dyDescent="0.25">
      <c r="R910" s="83">
        <f t="shared" si="16"/>
        <v>1</v>
      </c>
      <c r="S910" s="83">
        <f>IF(T910="",0,IFERROR(IF(VLOOKUP(T910,T$73:T909,1,0)&gt;0,0,0),1))</f>
        <v>0</v>
      </c>
      <c r="T910" s="95">
        <f>IF(DATOS!J838=P$74,DATOS!C838,"")</f>
        <v>0</v>
      </c>
    </row>
    <row r="911" spans="18:20" x14ac:dyDescent="0.25">
      <c r="R911" s="83">
        <f t="shared" si="16"/>
        <v>1</v>
      </c>
      <c r="S911" s="83">
        <f>IF(T911="",0,IFERROR(IF(VLOOKUP(T911,T$73:T910,1,0)&gt;0,0,0),1))</f>
        <v>0</v>
      </c>
      <c r="T911" s="95">
        <f>IF(DATOS!J839=P$74,DATOS!C839,"")</f>
        <v>0</v>
      </c>
    </row>
    <row r="912" spans="18:20" x14ac:dyDescent="0.25">
      <c r="R912" s="83">
        <f t="shared" si="16"/>
        <v>1</v>
      </c>
      <c r="S912" s="83">
        <f>IF(T912="",0,IFERROR(IF(VLOOKUP(T912,T$73:T911,1,0)&gt;0,0,0),1))</f>
        <v>0</v>
      </c>
      <c r="T912" s="95">
        <f>IF(DATOS!J840=P$74,DATOS!C840,"")</f>
        <v>0</v>
      </c>
    </row>
    <row r="913" spans="18:20" x14ac:dyDescent="0.25">
      <c r="R913" s="83">
        <f t="shared" si="16"/>
        <v>1</v>
      </c>
      <c r="S913" s="83">
        <f>IF(T913="",0,IFERROR(IF(VLOOKUP(T913,T$73:T912,1,0)&gt;0,0,0),1))</f>
        <v>0</v>
      </c>
      <c r="T913" s="95">
        <f>IF(DATOS!J841=P$74,DATOS!C841,"")</f>
        <v>0</v>
      </c>
    </row>
    <row r="914" spans="18:20" x14ac:dyDescent="0.25">
      <c r="R914" s="83">
        <f t="shared" si="16"/>
        <v>1</v>
      </c>
      <c r="S914" s="83">
        <f>IF(T914="",0,IFERROR(IF(VLOOKUP(T914,T$73:T913,1,0)&gt;0,0,0),1))</f>
        <v>0</v>
      </c>
      <c r="T914" s="95">
        <f>IF(DATOS!J842=P$74,DATOS!C842,"")</f>
        <v>0</v>
      </c>
    </row>
    <row r="915" spans="18:20" x14ac:dyDescent="0.25">
      <c r="R915" s="83">
        <f t="shared" si="16"/>
        <v>1</v>
      </c>
      <c r="S915" s="83">
        <f>IF(T915="",0,IFERROR(IF(VLOOKUP(T915,T$73:T914,1,0)&gt;0,0,0),1))</f>
        <v>0</v>
      </c>
      <c r="T915" s="95">
        <f>IF(DATOS!J843=P$74,DATOS!C843,"")</f>
        <v>0</v>
      </c>
    </row>
    <row r="916" spans="18:20" x14ac:dyDescent="0.25">
      <c r="R916" s="83">
        <f t="shared" si="16"/>
        <v>1</v>
      </c>
      <c r="S916" s="83">
        <f>IF(T916="",0,IFERROR(IF(VLOOKUP(T916,T$73:T915,1,0)&gt;0,0,0),1))</f>
        <v>0</v>
      </c>
      <c r="T916" s="95">
        <f>IF(DATOS!J844=P$74,DATOS!C844,"")</f>
        <v>0</v>
      </c>
    </row>
    <row r="917" spans="18:20" x14ac:dyDescent="0.25">
      <c r="R917" s="83">
        <f t="shared" si="16"/>
        <v>1</v>
      </c>
      <c r="S917" s="83">
        <f>IF(T917="",0,IFERROR(IF(VLOOKUP(T917,T$73:T916,1,0)&gt;0,0,0),1))</f>
        <v>0</v>
      </c>
      <c r="T917" s="95">
        <f>IF(DATOS!J845=P$74,DATOS!C845,"")</f>
        <v>0</v>
      </c>
    </row>
    <row r="918" spans="18:20" x14ac:dyDescent="0.25">
      <c r="R918" s="83">
        <f t="shared" si="16"/>
        <v>1</v>
      </c>
      <c r="S918" s="83">
        <f>IF(T918="",0,IFERROR(IF(VLOOKUP(T918,T$73:T917,1,0)&gt;0,0,0),1))</f>
        <v>0</v>
      </c>
      <c r="T918" s="95">
        <f>IF(DATOS!J846=P$74,DATOS!C846,"")</f>
        <v>0</v>
      </c>
    </row>
    <row r="919" spans="18:20" x14ac:dyDescent="0.25">
      <c r="R919" s="83">
        <f t="shared" si="16"/>
        <v>1</v>
      </c>
      <c r="S919" s="83">
        <f>IF(T919="",0,IFERROR(IF(VLOOKUP(T919,T$73:T918,1,0)&gt;0,0,0),1))</f>
        <v>0</v>
      </c>
      <c r="T919" s="95">
        <f>IF(DATOS!J847=P$74,DATOS!C847,"")</f>
        <v>0</v>
      </c>
    </row>
    <row r="920" spans="18:20" x14ac:dyDescent="0.25">
      <c r="R920" s="83">
        <f t="shared" si="16"/>
        <v>1</v>
      </c>
      <c r="S920" s="83">
        <f>IF(T920="",0,IFERROR(IF(VLOOKUP(T920,T$73:T919,1,0)&gt;0,0,0),1))</f>
        <v>0</v>
      </c>
      <c r="T920" s="95">
        <f>IF(DATOS!J848=P$74,DATOS!C848,"")</f>
        <v>0</v>
      </c>
    </row>
    <row r="921" spans="18:20" x14ac:dyDescent="0.25">
      <c r="R921" s="83">
        <f t="shared" si="16"/>
        <v>1</v>
      </c>
      <c r="S921" s="83">
        <f>IF(T921="",0,IFERROR(IF(VLOOKUP(T921,T$73:T920,1,0)&gt;0,0,0),1))</f>
        <v>0</v>
      </c>
      <c r="T921" s="95">
        <f>IF(DATOS!J849=P$74,DATOS!C849,"")</f>
        <v>0</v>
      </c>
    </row>
    <row r="922" spans="18:20" x14ac:dyDescent="0.25">
      <c r="R922" s="83">
        <f t="shared" si="16"/>
        <v>1</v>
      </c>
      <c r="S922" s="83">
        <f>IF(T922="",0,IFERROR(IF(VLOOKUP(T922,T$73:T921,1,0)&gt;0,0,0),1))</f>
        <v>0</v>
      </c>
      <c r="T922" s="95">
        <f>IF(DATOS!J850=P$74,DATOS!C850,"")</f>
        <v>0</v>
      </c>
    </row>
    <row r="923" spans="18:20" x14ac:dyDescent="0.25">
      <c r="R923" s="83">
        <f t="shared" si="16"/>
        <v>1</v>
      </c>
      <c r="S923" s="83">
        <f>IF(T923="",0,IFERROR(IF(VLOOKUP(T923,T$73:T922,1,0)&gt;0,0,0),1))</f>
        <v>0</v>
      </c>
      <c r="T923" s="95">
        <f>IF(DATOS!J851=P$74,DATOS!C851,"")</f>
        <v>0</v>
      </c>
    </row>
    <row r="924" spans="18:20" x14ac:dyDescent="0.25">
      <c r="R924" s="83">
        <f t="shared" si="16"/>
        <v>1</v>
      </c>
      <c r="S924" s="83">
        <f>IF(T924="",0,IFERROR(IF(VLOOKUP(T924,T$73:T923,1,0)&gt;0,0,0),1))</f>
        <v>0</v>
      </c>
      <c r="T924" s="95">
        <f>IF(DATOS!J852=P$74,DATOS!C852,"")</f>
        <v>0</v>
      </c>
    </row>
    <row r="925" spans="18:20" x14ac:dyDescent="0.25">
      <c r="R925" s="83">
        <f t="shared" si="16"/>
        <v>1</v>
      </c>
      <c r="S925" s="83">
        <f>IF(T925="",0,IFERROR(IF(VLOOKUP(T925,T$73:T924,1,0)&gt;0,0,0),1))</f>
        <v>0</v>
      </c>
      <c r="T925" s="95">
        <f>IF(DATOS!J853=P$74,DATOS!C853,"")</f>
        <v>0</v>
      </c>
    </row>
    <row r="926" spans="18:20" x14ac:dyDescent="0.25">
      <c r="R926" s="83">
        <f t="shared" si="16"/>
        <v>1</v>
      </c>
      <c r="S926" s="83">
        <f>IF(T926="",0,IFERROR(IF(VLOOKUP(T926,T$73:T925,1,0)&gt;0,0,0),1))</f>
        <v>0</v>
      </c>
      <c r="T926" s="95">
        <f>IF(DATOS!J854=P$74,DATOS!C854,"")</f>
        <v>0</v>
      </c>
    </row>
    <row r="927" spans="18:20" x14ac:dyDescent="0.25">
      <c r="R927" s="83">
        <f t="shared" si="16"/>
        <v>1</v>
      </c>
      <c r="S927" s="83">
        <f>IF(T927="",0,IFERROR(IF(VLOOKUP(T927,T$73:T926,1,0)&gt;0,0,0),1))</f>
        <v>0</v>
      </c>
      <c r="T927" s="95">
        <f>IF(DATOS!J855=P$74,DATOS!C855,"")</f>
        <v>0</v>
      </c>
    </row>
    <row r="928" spans="18:20" x14ac:dyDescent="0.25">
      <c r="R928" s="83">
        <f t="shared" si="16"/>
        <v>1</v>
      </c>
      <c r="S928" s="83">
        <f>IF(T928="",0,IFERROR(IF(VLOOKUP(T928,T$73:T927,1,0)&gt;0,0,0),1))</f>
        <v>0</v>
      </c>
      <c r="T928" s="95">
        <f>IF(DATOS!J856=P$74,DATOS!C856,"")</f>
        <v>0</v>
      </c>
    </row>
    <row r="929" spans="18:20" x14ac:dyDescent="0.25">
      <c r="R929" s="83">
        <f t="shared" si="16"/>
        <v>1</v>
      </c>
      <c r="S929" s="83">
        <f>IF(T929="",0,IFERROR(IF(VLOOKUP(T929,T$73:T928,1,0)&gt;0,0,0),1))</f>
        <v>0</v>
      </c>
      <c r="T929" s="95">
        <f>IF(DATOS!J857=P$74,DATOS!C857,"")</f>
        <v>0</v>
      </c>
    </row>
    <row r="930" spans="18:20" x14ac:dyDescent="0.25">
      <c r="R930" s="83">
        <f t="shared" si="16"/>
        <v>1</v>
      </c>
      <c r="S930" s="83">
        <f>IF(T930="",0,IFERROR(IF(VLOOKUP(T930,T$73:T929,1,0)&gt;0,0,0),1))</f>
        <v>0</v>
      </c>
      <c r="T930" s="95">
        <f>IF(DATOS!J858=P$74,DATOS!C858,"")</f>
        <v>0</v>
      </c>
    </row>
    <row r="931" spans="18:20" x14ac:dyDescent="0.25">
      <c r="R931" s="83">
        <f t="shared" si="16"/>
        <v>1</v>
      </c>
      <c r="S931" s="83">
        <f>IF(T931="",0,IFERROR(IF(VLOOKUP(T931,T$73:T930,1,0)&gt;0,0,0),1))</f>
        <v>0</v>
      </c>
      <c r="T931" s="95">
        <f>IF(DATOS!J859=P$74,DATOS!C859,"")</f>
        <v>0</v>
      </c>
    </row>
    <row r="932" spans="18:20" x14ac:dyDescent="0.25">
      <c r="R932" s="83">
        <f t="shared" si="16"/>
        <v>1</v>
      </c>
      <c r="S932" s="83">
        <f>IF(T932="",0,IFERROR(IF(VLOOKUP(T932,T$73:T931,1,0)&gt;0,0,0),1))</f>
        <v>0</v>
      </c>
      <c r="T932" s="95">
        <f>IF(DATOS!J860=P$74,DATOS!C860,"")</f>
        <v>0</v>
      </c>
    </row>
    <row r="933" spans="18:20" x14ac:dyDescent="0.25">
      <c r="R933" s="83">
        <f t="shared" si="16"/>
        <v>1</v>
      </c>
      <c r="S933" s="83">
        <f>IF(T933="",0,IFERROR(IF(VLOOKUP(T933,T$73:T932,1,0)&gt;0,0,0),1))</f>
        <v>0</v>
      </c>
      <c r="T933" s="95">
        <f>IF(DATOS!J861=P$74,DATOS!C861,"")</f>
        <v>0</v>
      </c>
    </row>
    <row r="934" spans="18:20" x14ac:dyDescent="0.25">
      <c r="R934" s="83">
        <f t="shared" si="16"/>
        <v>1</v>
      </c>
      <c r="S934" s="83">
        <f>IF(T934="",0,IFERROR(IF(VLOOKUP(T934,T$73:T933,1,0)&gt;0,0,0),1))</f>
        <v>0</v>
      </c>
      <c r="T934" s="95">
        <f>IF(DATOS!J862=P$74,DATOS!C862,"")</f>
        <v>0</v>
      </c>
    </row>
    <row r="935" spans="18:20" x14ac:dyDescent="0.25">
      <c r="R935" s="83">
        <f t="shared" si="16"/>
        <v>1</v>
      </c>
      <c r="S935" s="83">
        <f>IF(T935="",0,IFERROR(IF(VLOOKUP(T935,T$73:T934,1,0)&gt;0,0,0),1))</f>
        <v>0</v>
      </c>
      <c r="T935" s="95">
        <f>IF(DATOS!J863=P$74,DATOS!C863,"")</f>
        <v>0</v>
      </c>
    </row>
    <row r="936" spans="18:20" x14ac:dyDescent="0.25">
      <c r="R936" s="83">
        <f t="shared" si="16"/>
        <v>1</v>
      </c>
      <c r="S936" s="83">
        <f>IF(T936="",0,IFERROR(IF(VLOOKUP(T936,T$73:T935,1,0)&gt;0,0,0),1))</f>
        <v>0</v>
      </c>
      <c r="T936" s="95">
        <f>IF(DATOS!J864=P$74,DATOS!C864,"")</f>
        <v>0</v>
      </c>
    </row>
    <row r="937" spans="18:20" x14ac:dyDescent="0.25">
      <c r="R937" s="83">
        <f t="shared" si="16"/>
        <v>1</v>
      </c>
      <c r="S937" s="83">
        <f>IF(T937="",0,IFERROR(IF(VLOOKUP(T937,T$73:T936,1,0)&gt;0,0,0),1))</f>
        <v>0</v>
      </c>
      <c r="T937" s="95">
        <f>IF(DATOS!J865=P$74,DATOS!C865,"")</f>
        <v>0</v>
      </c>
    </row>
    <row r="938" spans="18:20" x14ac:dyDescent="0.25">
      <c r="R938" s="83">
        <f t="shared" si="16"/>
        <v>1</v>
      </c>
      <c r="S938" s="83">
        <f>IF(T938="",0,IFERROR(IF(VLOOKUP(T938,T$73:T937,1,0)&gt;0,0,0),1))</f>
        <v>0</v>
      </c>
      <c r="T938" s="95">
        <f>IF(DATOS!J866=P$74,DATOS!C866,"")</f>
        <v>0</v>
      </c>
    </row>
    <row r="939" spans="18:20" x14ac:dyDescent="0.25">
      <c r="R939" s="83">
        <f t="shared" si="16"/>
        <v>1</v>
      </c>
      <c r="S939" s="83">
        <f>IF(T939="",0,IFERROR(IF(VLOOKUP(T939,T$73:T938,1,0)&gt;0,0,0),1))</f>
        <v>0</v>
      </c>
      <c r="T939" s="95">
        <f>IF(DATOS!J867=P$74,DATOS!C867,"")</f>
        <v>0</v>
      </c>
    </row>
    <row r="940" spans="18:20" x14ac:dyDescent="0.25">
      <c r="R940" s="83">
        <f t="shared" si="16"/>
        <v>1</v>
      </c>
      <c r="S940" s="83">
        <f>IF(T940="",0,IFERROR(IF(VLOOKUP(T940,T$73:T939,1,0)&gt;0,0,0),1))</f>
        <v>0</v>
      </c>
      <c r="T940" s="95">
        <f>IF(DATOS!J868=P$74,DATOS!C868,"")</f>
        <v>0</v>
      </c>
    </row>
    <row r="941" spans="18:20" x14ac:dyDescent="0.25">
      <c r="R941" s="83">
        <f t="shared" si="16"/>
        <v>1</v>
      </c>
      <c r="S941" s="83">
        <f>IF(T941="",0,IFERROR(IF(VLOOKUP(T941,T$73:T940,1,0)&gt;0,0,0),1))</f>
        <v>0</v>
      </c>
      <c r="T941" s="95">
        <f>IF(DATOS!J869=P$74,DATOS!C869,"")</f>
        <v>0</v>
      </c>
    </row>
    <row r="942" spans="18:20" x14ac:dyDescent="0.25">
      <c r="R942" s="83">
        <f t="shared" si="16"/>
        <v>1</v>
      </c>
      <c r="S942" s="83">
        <f>IF(T942="",0,IFERROR(IF(VLOOKUP(T942,T$73:T941,1,0)&gt;0,0,0),1))</f>
        <v>0</v>
      </c>
      <c r="T942" s="95">
        <f>IF(DATOS!J870=P$74,DATOS!C870,"")</f>
        <v>0</v>
      </c>
    </row>
    <row r="943" spans="18:20" x14ac:dyDescent="0.25">
      <c r="R943" s="83">
        <f t="shared" si="16"/>
        <v>1</v>
      </c>
      <c r="S943" s="83">
        <f>IF(T943="",0,IFERROR(IF(VLOOKUP(T943,T$73:T942,1,0)&gt;0,0,0),1))</f>
        <v>0</v>
      </c>
      <c r="T943" s="95">
        <f>IF(DATOS!J871=P$74,DATOS!C871,"")</f>
        <v>0</v>
      </c>
    </row>
    <row r="944" spans="18:20" x14ac:dyDescent="0.25">
      <c r="R944" s="83">
        <f t="shared" si="16"/>
        <v>1</v>
      </c>
      <c r="S944" s="83">
        <f>IF(T944="",0,IFERROR(IF(VLOOKUP(T944,T$73:T943,1,0)&gt;0,0,0),1))</f>
        <v>0</v>
      </c>
      <c r="T944" s="95">
        <f>IF(DATOS!J872=P$74,DATOS!C872,"")</f>
        <v>0</v>
      </c>
    </row>
    <row r="945" spans="18:20" x14ac:dyDescent="0.25">
      <c r="R945" s="83">
        <f t="shared" si="16"/>
        <v>1</v>
      </c>
      <c r="S945" s="83">
        <f>IF(T945="",0,IFERROR(IF(VLOOKUP(T945,T$73:T944,1,0)&gt;0,0,0),1))</f>
        <v>0</v>
      </c>
      <c r="T945" s="95">
        <f>IF(DATOS!J873=P$74,DATOS!C873,"")</f>
        <v>0</v>
      </c>
    </row>
    <row r="946" spans="18:20" x14ac:dyDescent="0.25">
      <c r="R946" s="83">
        <f t="shared" si="16"/>
        <v>1</v>
      </c>
      <c r="S946" s="83">
        <f>IF(T946="",0,IFERROR(IF(VLOOKUP(T946,T$73:T945,1,0)&gt;0,0,0),1))</f>
        <v>0</v>
      </c>
      <c r="T946" s="95">
        <f>IF(DATOS!J874=P$74,DATOS!C874,"")</f>
        <v>0</v>
      </c>
    </row>
    <row r="947" spans="18:20" x14ac:dyDescent="0.25">
      <c r="R947" s="83">
        <f t="shared" si="16"/>
        <v>1</v>
      </c>
      <c r="S947" s="83">
        <f>IF(T947="",0,IFERROR(IF(VLOOKUP(T947,T$73:T946,1,0)&gt;0,0,0),1))</f>
        <v>0</v>
      </c>
      <c r="T947" s="95">
        <f>IF(DATOS!J875=P$74,DATOS!C875,"")</f>
        <v>0</v>
      </c>
    </row>
    <row r="948" spans="18:20" x14ac:dyDescent="0.25">
      <c r="R948" s="83">
        <f t="shared" si="16"/>
        <v>1</v>
      </c>
      <c r="S948" s="83">
        <f>IF(T948="",0,IFERROR(IF(VLOOKUP(T948,T$73:T947,1,0)&gt;0,0,0),1))</f>
        <v>0</v>
      </c>
      <c r="T948" s="95">
        <f>IF(DATOS!J876=P$74,DATOS!C876,"")</f>
        <v>0</v>
      </c>
    </row>
    <row r="949" spans="18:20" x14ac:dyDescent="0.25">
      <c r="R949" s="83">
        <f t="shared" si="16"/>
        <v>1</v>
      </c>
      <c r="S949" s="83">
        <f>IF(T949="",0,IFERROR(IF(VLOOKUP(T949,T$73:T948,1,0)&gt;0,0,0),1))</f>
        <v>0</v>
      </c>
      <c r="T949" s="95">
        <f>IF(DATOS!J877=P$74,DATOS!C877,"")</f>
        <v>0</v>
      </c>
    </row>
    <row r="950" spans="18:20" x14ac:dyDescent="0.25">
      <c r="R950" s="83">
        <f t="shared" si="16"/>
        <v>1</v>
      </c>
      <c r="S950" s="83">
        <f>IF(T950="",0,IFERROR(IF(VLOOKUP(T950,T$73:T949,1,0)&gt;0,0,0),1))</f>
        <v>0</v>
      </c>
      <c r="T950" s="95">
        <f>IF(DATOS!J878=P$74,DATOS!C878,"")</f>
        <v>0</v>
      </c>
    </row>
    <row r="951" spans="18:20" x14ac:dyDescent="0.25">
      <c r="R951" s="83">
        <f t="shared" si="16"/>
        <v>1</v>
      </c>
      <c r="S951" s="83">
        <f>IF(T951="",0,IFERROR(IF(VLOOKUP(T951,T$73:T950,1,0)&gt;0,0,0),1))</f>
        <v>0</v>
      </c>
      <c r="T951" s="95">
        <f>IF(DATOS!J879=P$74,DATOS!C879,"")</f>
        <v>0</v>
      </c>
    </row>
    <row r="952" spans="18:20" x14ac:dyDescent="0.25">
      <c r="R952" s="83">
        <f t="shared" si="16"/>
        <v>1</v>
      </c>
      <c r="S952" s="83">
        <f>IF(T952="",0,IFERROR(IF(VLOOKUP(T952,T$73:T951,1,0)&gt;0,0,0),1))</f>
        <v>0</v>
      </c>
      <c r="T952" s="95">
        <f>IF(DATOS!J880=P$74,DATOS!C880,"")</f>
        <v>0</v>
      </c>
    </row>
    <row r="953" spans="18:20" x14ac:dyDescent="0.25">
      <c r="R953" s="83">
        <f t="shared" si="16"/>
        <v>1</v>
      </c>
      <c r="S953" s="83">
        <f>IF(T953="",0,IFERROR(IF(VLOOKUP(T953,T$73:T952,1,0)&gt;0,0,0),1))</f>
        <v>0</v>
      </c>
      <c r="T953" s="95">
        <f>IF(DATOS!J881=P$74,DATOS!C881,"")</f>
        <v>0</v>
      </c>
    </row>
    <row r="954" spans="18:20" x14ac:dyDescent="0.25">
      <c r="R954" s="83">
        <f t="shared" si="16"/>
        <v>1</v>
      </c>
      <c r="S954" s="83">
        <f>IF(T954="",0,IFERROR(IF(VLOOKUP(T954,T$73:T953,1,0)&gt;0,0,0),1))</f>
        <v>0</v>
      </c>
      <c r="T954" s="95">
        <f>IF(DATOS!J882=P$74,DATOS!C882,"")</f>
        <v>0</v>
      </c>
    </row>
    <row r="955" spans="18:20" x14ac:dyDescent="0.25">
      <c r="R955" s="83">
        <f t="shared" si="16"/>
        <v>1</v>
      </c>
      <c r="S955" s="83">
        <f>IF(T955="",0,IFERROR(IF(VLOOKUP(T955,T$73:T954,1,0)&gt;0,0,0),1))</f>
        <v>0</v>
      </c>
      <c r="T955" s="95">
        <f>IF(DATOS!J883=P$74,DATOS!C883,"")</f>
        <v>0</v>
      </c>
    </row>
    <row r="956" spans="18:20" x14ac:dyDescent="0.25">
      <c r="R956" s="83">
        <f t="shared" si="16"/>
        <v>1</v>
      </c>
      <c r="S956" s="83">
        <f>IF(T956="",0,IFERROR(IF(VLOOKUP(T956,T$73:T955,1,0)&gt;0,0,0),1))</f>
        <v>0</v>
      </c>
      <c r="T956" s="95">
        <f>IF(DATOS!J884=P$74,DATOS!C884,"")</f>
        <v>0</v>
      </c>
    </row>
    <row r="957" spans="18:20" x14ac:dyDescent="0.25">
      <c r="R957" s="83">
        <f t="shared" si="16"/>
        <v>1</v>
      </c>
      <c r="S957" s="83">
        <f>IF(T957="",0,IFERROR(IF(VLOOKUP(T957,T$73:T956,1,0)&gt;0,0,0),1))</f>
        <v>0</v>
      </c>
      <c r="T957" s="95">
        <f>IF(DATOS!J885=P$74,DATOS!C885,"")</f>
        <v>0</v>
      </c>
    </row>
    <row r="958" spans="18:20" x14ac:dyDescent="0.25">
      <c r="R958" s="83">
        <f t="shared" si="16"/>
        <v>1</v>
      </c>
      <c r="S958" s="83">
        <f>IF(T958="",0,IFERROR(IF(VLOOKUP(T958,T$73:T957,1,0)&gt;0,0,0),1))</f>
        <v>0</v>
      </c>
      <c r="T958" s="95">
        <f>IF(DATOS!J886=P$74,DATOS!C886,"")</f>
        <v>0</v>
      </c>
    </row>
    <row r="959" spans="18:20" x14ac:dyDescent="0.25">
      <c r="R959" s="83">
        <f t="shared" si="16"/>
        <v>1</v>
      </c>
      <c r="S959" s="83">
        <f>IF(T959="",0,IFERROR(IF(VLOOKUP(T959,T$73:T958,1,0)&gt;0,0,0),1))</f>
        <v>0</v>
      </c>
      <c r="T959" s="95">
        <f>IF(DATOS!J887=P$74,DATOS!C887,"")</f>
        <v>0</v>
      </c>
    </row>
    <row r="960" spans="18:20" x14ac:dyDescent="0.25">
      <c r="R960" s="83">
        <f t="shared" si="16"/>
        <v>1</v>
      </c>
      <c r="S960" s="83">
        <f>IF(T960="",0,IFERROR(IF(VLOOKUP(T960,T$73:T959,1,0)&gt;0,0,0),1))</f>
        <v>0</v>
      </c>
      <c r="T960" s="95">
        <f>IF(DATOS!J888=P$74,DATOS!C888,"")</f>
        <v>0</v>
      </c>
    </row>
    <row r="961" spans="18:20" x14ac:dyDescent="0.25">
      <c r="R961" s="83">
        <f t="shared" si="16"/>
        <v>1</v>
      </c>
      <c r="S961" s="83">
        <f>IF(T961="",0,IFERROR(IF(VLOOKUP(T961,T$73:T960,1,0)&gt;0,0,0),1))</f>
        <v>0</v>
      </c>
      <c r="T961" s="95">
        <f>IF(DATOS!J889=P$74,DATOS!C889,"")</f>
        <v>0</v>
      </c>
    </row>
    <row r="962" spans="18:20" x14ac:dyDescent="0.25">
      <c r="R962" s="83">
        <f t="shared" si="16"/>
        <v>1</v>
      </c>
      <c r="S962" s="83">
        <f>IF(T962="",0,IFERROR(IF(VLOOKUP(T962,T$73:T961,1,0)&gt;0,0,0),1))</f>
        <v>0</v>
      </c>
      <c r="T962" s="95">
        <f>IF(DATOS!J890=P$74,DATOS!C890,"")</f>
        <v>0</v>
      </c>
    </row>
    <row r="963" spans="18:20" x14ac:dyDescent="0.25">
      <c r="R963" s="83">
        <f t="shared" si="16"/>
        <v>1</v>
      </c>
      <c r="S963" s="83">
        <f>IF(T963="",0,IFERROR(IF(VLOOKUP(T963,T$73:T962,1,0)&gt;0,0,0),1))</f>
        <v>0</v>
      </c>
      <c r="T963" s="95">
        <f>IF(DATOS!J891=P$74,DATOS!C891,"")</f>
        <v>0</v>
      </c>
    </row>
    <row r="964" spans="18:20" x14ac:dyDescent="0.25">
      <c r="R964" s="83">
        <f t="shared" si="16"/>
        <v>1</v>
      </c>
      <c r="S964" s="83">
        <f>IF(T964="",0,IFERROR(IF(VLOOKUP(T964,T$73:T963,1,0)&gt;0,0,0),1))</f>
        <v>0</v>
      </c>
      <c r="T964" s="95">
        <f>IF(DATOS!J892=P$74,DATOS!C892,"")</f>
        <v>0</v>
      </c>
    </row>
    <row r="965" spans="18:20" x14ac:dyDescent="0.25">
      <c r="R965" s="83">
        <f t="shared" si="16"/>
        <v>1</v>
      </c>
      <c r="S965" s="83">
        <f>IF(T965="",0,IFERROR(IF(VLOOKUP(T965,T$73:T964,1,0)&gt;0,0,0),1))</f>
        <v>0</v>
      </c>
      <c r="T965" s="95">
        <f>IF(DATOS!J893=P$74,DATOS!C893,"")</f>
        <v>0</v>
      </c>
    </row>
    <row r="966" spans="18:20" x14ac:dyDescent="0.25">
      <c r="R966" s="83">
        <f t="shared" si="16"/>
        <v>1</v>
      </c>
      <c r="S966" s="83">
        <f>IF(T966="",0,IFERROR(IF(VLOOKUP(T966,T$73:T965,1,0)&gt;0,0,0),1))</f>
        <v>0</v>
      </c>
      <c r="T966" s="95">
        <f>IF(DATOS!J894=P$74,DATOS!C894,"")</f>
        <v>0</v>
      </c>
    </row>
    <row r="967" spans="18:20" x14ac:dyDescent="0.25">
      <c r="R967" s="83">
        <f t="shared" si="16"/>
        <v>1</v>
      </c>
      <c r="S967" s="83">
        <f>IF(T967="",0,IFERROR(IF(VLOOKUP(T967,T$73:T966,1,0)&gt;0,0,0),1))</f>
        <v>0</v>
      </c>
      <c r="T967" s="95">
        <f>IF(DATOS!J895=P$74,DATOS!C895,"")</f>
        <v>0</v>
      </c>
    </row>
    <row r="968" spans="18:20" x14ac:dyDescent="0.25">
      <c r="R968" s="83">
        <f t="shared" si="16"/>
        <v>1</v>
      </c>
      <c r="S968" s="83">
        <f>IF(T968="",0,IFERROR(IF(VLOOKUP(T968,T$73:T967,1,0)&gt;0,0,0),1))</f>
        <v>0</v>
      </c>
      <c r="T968" s="95">
        <f>IF(DATOS!J896=P$74,DATOS!C896,"")</f>
        <v>0</v>
      </c>
    </row>
    <row r="969" spans="18:20" x14ac:dyDescent="0.25">
      <c r="R969" s="83">
        <f t="shared" si="16"/>
        <v>1</v>
      </c>
      <c r="S969" s="83">
        <f>IF(T969="",0,IFERROR(IF(VLOOKUP(T969,T$73:T968,1,0)&gt;0,0,0),1))</f>
        <v>0</v>
      </c>
      <c r="T969" s="95">
        <f>IF(DATOS!J897=P$74,DATOS!C897,"")</f>
        <v>0</v>
      </c>
    </row>
    <row r="970" spans="18:20" x14ac:dyDescent="0.25">
      <c r="R970" s="83">
        <f t="shared" ref="R970:R1033" si="17">R969+S970</f>
        <v>1</v>
      </c>
      <c r="S970" s="83">
        <f>IF(T970="",0,IFERROR(IF(VLOOKUP(T970,T$73:T969,1,0)&gt;0,0,0),1))</f>
        <v>0</v>
      </c>
      <c r="T970" s="95">
        <f>IF(DATOS!J898=P$74,DATOS!C898,"")</f>
        <v>0</v>
      </c>
    </row>
    <row r="971" spans="18:20" x14ac:dyDescent="0.25">
      <c r="R971" s="83">
        <f t="shared" si="17"/>
        <v>1</v>
      </c>
      <c r="S971" s="83">
        <f>IF(T971="",0,IFERROR(IF(VLOOKUP(T971,T$73:T970,1,0)&gt;0,0,0),1))</f>
        <v>0</v>
      </c>
      <c r="T971" s="95">
        <f>IF(DATOS!J899=P$74,DATOS!C899,"")</f>
        <v>0</v>
      </c>
    </row>
    <row r="972" spans="18:20" x14ac:dyDescent="0.25">
      <c r="R972" s="83">
        <f t="shared" si="17"/>
        <v>1</v>
      </c>
      <c r="S972" s="83">
        <f>IF(T972="",0,IFERROR(IF(VLOOKUP(T972,T$73:T971,1,0)&gt;0,0,0),1))</f>
        <v>0</v>
      </c>
      <c r="T972" s="95">
        <f>IF(DATOS!J900=P$74,DATOS!C900,"")</f>
        <v>0</v>
      </c>
    </row>
    <row r="973" spans="18:20" x14ac:dyDescent="0.25">
      <c r="R973" s="83">
        <f t="shared" si="17"/>
        <v>1</v>
      </c>
      <c r="S973" s="83">
        <f>IF(T973="",0,IFERROR(IF(VLOOKUP(T973,T$73:T972,1,0)&gt;0,0,0),1))</f>
        <v>0</v>
      </c>
      <c r="T973" s="95">
        <f>IF(DATOS!J901=P$74,DATOS!C901,"")</f>
        <v>0</v>
      </c>
    </row>
    <row r="974" spans="18:20" x14ac:dyDescent="0.25">
      <c r="R974" s="83">
        <f t="shared" si="17"/>
        <v>1</v>
      </c>
      <c r="S974" s="83">
        <f>IF(T974="",0,IFERROR(IF(VLOOKUP(T974,T$73:T973,1,0)&gt;0,0,0),1))</f>
        <v>0</v>
      </c>
      <c r="T974" s="95">
        <f>IF(DATOS!J902=P$74,DATOS!C902,"")</f>
        <v>0</v>
      </c>
    </row>
    <row r="975" spans="18:20" x14ac:dyDescent="0.25">
      <c r="R975" s="83">
        <f t="shared" si="17"/>
        <v>1</v>
      </c>
      <c r="S975" s="83">
        <f>IF(T975="",0,IFERROR(IF(VLOOKUP(T975,T$73:T974,1,0)&gt;0,0,0),1))</f>
        <v>0</v>
      </c>
      <c r="T975" s="95">
        <f>IF(DATOS!J903=P$74,DATOS!C903,"")</f>
        <v>0</v>
      </c>
    </row>
    <row r="976" spans="18:20" x14ac:dyDescent="0.25">
      <c r="R976" s="83">
        <f t="shared" si="17"/>
        <v>1</v>
      </c>
      <c r="S976" s="83">
        <f>IF(T976="",0,IFERROR(IF(VLOOKUP(T976,T$73:T975,1,0)&gt;0,0,0),1))</f>
        <v>0</v>
      </c>
      <c r="T976" s="95">
        <f>IF(DATOS!J904=P$74,DATOS!C904,"")</f>
        <v>0</v>
      </c>
    </row>
    <row r="977" spans="18:20" x14ac:dyDescent="0.25">
      <c r="R977" s="83">
        <f t="shared" si="17"/>
        <v>1</v>
      </c>
      <c r="S977" s="83">
        <f>IF(T977="",0,IFERROR(IF(VLOOKUP(T977,T$73:T976,1,0)&gt;0,0,0),1))</f>
        <v>0</v>
      </c>
      <c r="T977" s="95">
        <f>IF(DATOS!J905=P$74,DATOS!C905,"")</f>
        <v>0</v>
      </c>
    </row>
    <row r="978" spans="18:20" x14ac:dyDescent="0.25">
      <c r="R978" s="83">
        <f t="shared" si="17"/>
        <v>1</v>
      </c>
      <c r="S978" s="83">
        <f>IF(T978="",0,IFERROR(IF(VLOOKUP(T978,T$73:T977,1,0)&gt;0,0,0),1))</f>
        <v>0</v>
      </c>
      <c r="T978" s="95">
        <f>IF(DATOS!J906=P$74,DATOS!C906,"")</f>
        <v>0</v>
      </c>
    </row>
    <row r="979" spans="18:20" x14ac:dyDescent="0.25">
      <c r="R979" s="83">
        <f t="shared" si="17"/>
        <v>1</v>
      </c>
      <c r="S979" s="83">
        <f>IF(T979="",0,IFERROR(IF(VLOOKUP(T979,T$73:T978,1,0)&gt;0,0,0),1))</f>
        <v>0</v>
      </c>
      <c r="T979" s="95">
        <f>IF(DATOS!J907=P$74,DATOS!C907,"")</f>
        <v>0</v>
      </c>
    </row>
    <row r="980" spans="18:20" x14ac:dyDescent="0.25">
      <c r="R980" s="83">
        <f t="shared" si="17"/>
        <v>1</v>
      </c>
      <c r="S980" s="83">
        <f>IF(T980="",0,IFERROR(IF(VLOOKUP(T980,T$73:T979,1,0)&gt;0,0,0),1))</f>
        <v>0</v>
      </c>
      <c r="T980" s="95">
        <f>IF(DATOS!J908=P$74,DATOS!C908,"")</f>
        <v>0</v>
      </c>
    </row>
    <row r="981" spans="18:20" x14ac:dyDescent="0.25">
      <c r="R981" s="83">
        <f t="shared" si="17"/>
        <v>1</v>
      </c>
      <c r="S981" s="83">
        <f>IF(T981="",0,IFERROR(IF(VLOOKUP(T981,T$73:T980,1,0)&gt;0,0,0),1))</f>
        <v>0</v>
      </c>
      <c r="T981" s="95">
        <f>IF(DATOS!J909=P$74,DATOS!C909,"")</f>
        <v>0</v>
      </c>
    </row>
    <row r="982" spans="18:20" x14ac:dyDescent="0.25">
      <c r="R982" s="83">
        <f t="shared" si="17"/>
        <v>1</v>
      </c>
      <c r="S982" s="83">
        <f>IF(T982="",0,IFERROR(IF(VLOOKUP(T982,T$73:T981,1,0)&gt;0,0,0),1))</f>
        <v>0</v>
      </c>
      <c r="T982" s="95">
        <f>IF(DATOS!J910=P$74,DATOS!C910,"")</f>
        <v>0</v>
      </c>
    </row>
    <row r="983" spans="18:20" x14ac:dyDescent="0.25">
      <c r="R983" s="83">
        <f t="shared" si="17"/>
        <v>1</v>
      </c>
      <c r="S983" s="83">
        <f>IF(T983="",0,IFERROR(IF(VLOOKUP(T983,T$73:T982,1,0)&gt;0,0,0),1))</f>
        <v>0</v>
      </c>
      <c r="T983" s="95">
        <f>IF(DATOS!J911=P$74,DATOS!C911,"")</f>
        <v>0</v>
      </c>
    </row>
    <row r="984" spans="18:20" x14ac:dyDescent="0.25">
      <c r="R984" s="83">
        <f t="shared" si="17"/>
        <v>1</v>
      </c>
      <c r="S984" s="83">
        <f>IF(T984="",0,IFERROR(IF(VLOOKUP(T984,T$73:T983,1,0)&gt;0,0,0),1))</f>
        <v>0</v>
      </c>
      <c r="T984" s="95">
        <f>IF(DATOS!J912=P$74,DATOS!C912,"")</f>
        <v>0</v>
      </c>
    </row>
    <row r="985" spans="18:20" x14ac:dyDescent="0.25">
      <c r="R985" s="83">
        <f t="shared" si="17"/>
        <v>1</v>
      </c>
      <c r="S985" s="83">
        <f>IF(T985="",0,IFERROR(IF(VLOOKUP(T985,T$73:T984,1,0)&gt;0,0,0),1))</f>
        <v>0</v>
      </c>
      <c r="T985" s="95">
        <f>IF(DATOS!J913=P$74,DATOS!C913,"")</f>
        <v>0</v>
      </c>
    </row>
    <row r="986" spans="18:20" x14ac:dyDescent="0.25">
      <c r="R986" s="83">
        <f t="shared" si="17"/>
        <v>1</v>
      </c>
      <c r="S986" s="83">
        <f>IF(T986="",0,IFERROR(IF(VLOOKUP(T986,T$73:T985,1,0)&gt;0,0,0),1))</f>
        <v>0</v>
      </c>
      <c r="T986" s="95">
        <f>IF(DATOS!J914=P$74,DATOS!C914,"")</f>
        <v>0</v>
      </c>
    </row>
    <row r="987" spans="18:20" x14ac:dyDescent="0.25">
      <c r="R987" s="83">
        <f t="shared" si="17"/>
        <v>1</v>
      </c>
      <c r="S987" s="83">
        <f>IF(T987="",0,IFERROR(IF(VLOOKUP(T987,T$73:T986,1,0)&gt;0,0,0),1))</f>
        <v>0</v>
      </c>
      <c r="T987" s="95">
        <f>IF(DATOS!J915=P$74,DATOS!C915,"")</f>
        <v>0</v>
      </c>
    </row>
    <row r="988" spans="18:20" x14ac:dyDescent="0.25">
      <c r="R988" s="83">
        <f t="shared" si="17"/>
        <v>1</v>
      </c>
      <c r="S988" s="83">
        <f>IF(T988="",0,IFERROR(IF(VLOOKUP(T988,T$73:T987,1,0)&gt;0,0,0),1))</f>
        <v>0</v>
      </c>
      <c r="T988" s="95">
        <f>IF(DATOS!J916=P$74,DATOS!C916,"")</f>
        <v>0</v>
      </c>
    </row>
    <row r="989" spans="18:20" x14ac:dyDescent="0.25">
      <c r="R989" s="83">
        <f t="shared" si="17"/>
        <v>1</v>
      </c>
      <c r="S989" s="83">
        <f>IF(T989="",0,IFERROR(IF(VLOOKUP(T989,T$73:T988,1,0)&gt;0,0,0),1))</f>
        <v>0</v>
      </c>
      <c r="T989" s="95">
        <f>IF(DATOS!J917=P$74,DATOS!C917,"")</f>
        <v>0</v>
      </c>
    </row>
    <row r="990" spans="18:20" x14ac:dyDescent="0.25">
      <c r="R990" s="83">
        <f t="shared" si="17"/>
        <v>1</v>
      </c>
      <c r="S990" s="83">
        <f>IF(T990="",0,IFERROR(IF(VLOOKUP(T990,T$73:T989,1,0)&gt;0,0,0),1))</f>
        <v>0</v>
      </c>
      <c r="T990" s="95">
        <f>IF(DATOS!J918=P$74,DATOS!C918,"")</f>
        <v>0</v>
      </c>
    </row>
    <row r="991" spans="18:20" x14ac:dyDescent="0.25">
      <c r="R991" s="83">
        <f t="shared" si="17"/>
        <v>1</v>
      </c>
      <c r="S991" s="83">
        <f>IF(T991="",0,IFERROR(IF(VLOOKUP(T991,T$73:T990,1,0)&gt;0,0,0),1))</f>
        <v>0</v>
      </c>
      <c r="T991" s="95">
        <f>IF(DATOS!J919=P$74,DATOS!C919,"")</f>
        <v>0</v>
      </c>
    </row>
    <row r="992" spans="18:20" x14ac:dyDescent="0.25">
      <c r="R992" s="83">
        <f t="shared" si="17"/>
        <v>1</v>
      </c>
      <c r="S992" s="83">
        <f>IF(T992="",0,IFERROR(IF(VLOOKUP(T992,T$73:T991,1,0)&gt;0,0,0),1))</f>
        <v>0</v>
      </c>
      <c r="T992" s="95">
        <f>IF(DATOS!J920=P$74,DATOS!C920,"")</f>
        <v>0</v>
      </c>
    </row>
    <row r="993" spans="18:20" x14ac:dyDescent="0.25">
      <c r="R993" s="83">
        <f t="shared" si="17"/>
        <v>1</v>
      </c>
      <c r="S993" s="83">
        <f>IF(T993="",0,IFERROR(IF(VLOOKUP(T993,T$73:T992,1,0)&gt;0,0,0),1))</f>
        <v>0</v>
      </c>
      <c r="T993" s="95">
        <f>IF(DATOS!J921=P$74,DATOS!C921,"")</f>
        <v>0</v>
      </c>
    </row>
    <row r="994" spans="18:20" x14ac:dyDescent="0.25">
      <c r="R994" s="83">
        <f t="shared" si="17"/>
        <v>1</v>
      </c>
      <c r="S994" s="83">
        <f>IF(T994="",0,IFERROR(IF(VLOOKUP(T994,T$73:T993,1,0)&gt;0,0,0),1))</f>
        <v>0</v>
      </c>
      <c r="T994" s="95">
        <f>IF(DATOS!J922=P$74,DATOS!C922,"")</f>
        <v>0</v>
      </c>
    </row>
    <row r="995" spans="18:20" x14ac:dyDescent="0.25">
      <c r="R995" s="83">
        <f t="shared" si="17"/>
        <v>1</v>
      </c>
      <c r="S995" s="83">
        <f>IF(T995="",0,IFERROR(IF(VLOOKUP(T995,T$73:T994,1,0)&gt;0,0,0),1))</f>
        <v>0</v>
      </c>
      <c r="T995" s="95">
        <f>IF(DATOS!J923=P$74,DATOS!C923,"")</f>
        <v>0</v>
      </c>
    </row>
    <row r="996" spans="18:20" x14ac:dyDescent="0.25">
      <c r="R996" s="83">
        <f t="shared" si="17"/>
        <v>1</v>
      </c>
      <c r="S996" s="83">
        <f>IF(T996="",0,IFERROR(IF(VLOOKUP(T996,T$73:T995,1,0)&gt;0,0,0),1))</f>
        <v>0</v>
      </c>
      <c r="T996" s="95">
        <f>IF(DATOS!J924=P$74,DATOS!C924,"")</f>
        <v>0</v>
      </c>
    </row>
    <row r="997" spans="18:20" x14ac:dyDescent="0.25">
      <c r="R997" s="83">
        <f t="shared" si="17"/>
        <v>1</v>
      </c>
      <c r="S997" s="83">
        <f>IF(T997="",0,IFERROR(IF(VLOOKUP(T997,T$73:T996,1,0)&gt;0,0,0),1))</f>
        <v>0</v>
      </c>
      <c r="T997" s="95">
        <f>IF(DATOS!J925=P$74,DATOS!C925,"")</f>
        <v>0</v>
      </c>
    </row>
    <row r="998" spans="18:20" x14ac:dyDescent="0.25">
      <c r="R998" s="83">
        <f t="shared" si="17"/>
        <v>1</v>
      </c>
      <c r="S998" s="83">
        <f>IF(T998="",0,IFERROR(IF(VLOOKUP(T998,T$73:T997,1,0)&gt;0,0,0),1))</f>
        <v>0</v>
      </c>
      <c r="T998" s="95">
        <f>IF(DATOS!J926=P$74,DATOS!C926,"")</f>
        <v>0</v>
      </c>
    </row>
    <row r="999" spans="18:20" x14ac:dyDescent="0.25">
      <c r="R999" s="83">
        <f t="shared" si="17"/>
        <v>1</v>
      </c>
      <c r="S999" s="83">
        <f>IF(T999="",0,IFERROR(IF(VLOOKUP(T999,T$73:T998,1,0)&gt;0,0,0),1))</f>
        <v>0</v>
      </c>
      <c r="T999" s="95">
        <f>IF(DATOS!J927=P$74,DATOS!C927,"")</f>
        <v>0</v>
      </c>
    </row>
    <row r="1000" spans="18:20" x14ac:dyDescent="0.25">
      <c r="R1000" s="83">
        <f t="shared" si="17"/>
        <v>1</v>
      </c>
      <c r="S1000" s="83">
        <f>IF(T1000="",0,IFERROR(IF(VLOOKUP(T1000,T$73:T999,1,0)&gt;0,0,0),1))</f>
        <v>0</v>
      </c>
      <c r="T1000" s="95">
        <f>IF(DATOS!J928=P$74,DATOS!C928,"")</f>
        <v>0</v>
      </c>
    </row>
    <row r="1001" spans="18:20" x14ac:dyDescent="0.25">
      <c r="R1001" s="83">
        <f t="shared" si="17"/>
        <v>1</v>
      </c>
      <c r="S1001" s="83">
        <f>IF(T1001="",0,IFERROR(IF(VLOOKUP(T1001,T$73:T1000,1,0)&gt;0,0,0),1))</f>
        <v>0</v>
      </c>
      <c r="T1001" s="95">
        <f>IF(DATOS!J929=P$74,DATOS!C929,"")</f>
        <v>0</v>
      </c>
    </row>
    <row r="1002" spans="18:20" x14ac:dyDescent="0.25">
      <c r="R1002" s="83">
        <f t="shared" si="17"/>
        <v>1</v>
      </c>
      <c r="S1002" s="83">
        <f>IF(T1002="",0,IFERROR(IF(VLOOKUP(T1002,T$73:T1001,1,0)&gt;0,0,0),1))</f>
        <v>0</v>
      </c>
      <c r="T1002" s="95">
        <f>IF(DATOS!J930=P$74,DATOS!C930,"")</f>
        <v>0</v>
      </c>
    </row>
    <row r="1003" spans="18:20" x14ac:dyDescent="0.25">
      <c r="R1003" s="83">
        <f t="shared" si="17"/>
        <v>1</v>
      </c>
      <c r="S1003" s="83">
        <f>IF(T1003="",0,IFERROR(IF(VLOOKUP(T1003,T$73:T1002,1,0)&gt;0,0,0),1))</f>
        <v>0</v>
      </c>
      <c r="T1003" s="95">
        <f>IF(DATOS!J931=P$74,DATOS!C931,"")</f>
        <v>0</v>
      </c>
    </row>
    <row r="1004" spans="18:20" x14ac:dyDescent="0.25">
      <c r="R1004" s="83">
        <f t="shared" si="17"/>
        <v>1</v>
      </c>
      <c r="S1004" s="83">
        <f>IF(T1004="",0,IFERROR(IF(VLOOKUP(T1004,T$73:T1003,1,0)&gt;0,0,0),1))</f>
        <v>0</v>
      </c>
      <c r="T1004" s="95">
        <f>IF(DATOS!J932=P$74,DATOS!C932,"")</f>
        <v>0</v>
      </c>
    </row>
    <row r="1005" spans="18:20" x14ac:dyDescent="0.25">
      <c r="R1005" s="83">
        <f t="shared" si="17"/>
        <v>1</v>
      </c>
      <c r="S1005" s="83">
        <f>IF(T1005="",0,IFERROR(IF(VLOOKUP(T1005,T$73:T1004,1,0)&gt;0,0,0),1))</f>
        <v>0</v>
      </c>
      <c r="T1005" s="95">
        <f>IF(DATOS!J933=P$74,DATOS!C933,"")</f>
        <v>0</v>
      </c>
    </row>
    <row r="1006" spans="18:20" x14ac:dyDescent="0.25">
      <c r="R1006" s="83">
        <f t="shared" si="17"/>
        <v>1</v>
      </c>
      <c r="S1006" s="83">
        <f>IF(T1006="",0,IFERROR(IF(VLOOKUP(T1006,T$73:T1005,1,0)&gt;0,0,0),1))</f>
        <v>0</v>
      </c>
      <c r="T1006" s="95">
        <f>IF(DATOS!J934=P$74,DATOS!C934,"")</f>
        <v>0</v>
      </c>
    </row>
    <row r="1007" spans="18:20" x14ac:dyDescent="0.25">
      <c r="R1007" s="83">
        <f t="shared" si="17"/>
        <v>1</v>
      </c>
      <c r="S1007" s="83">
        <f>IF(T1007="",0,IFERROR(IF(VLOOKUP(T1007,T$73:T1006,1,0)&gt;0,0,0),1))</f>
        <v>0</v>
      </c>
      <c r="T1007" s="95">
        <f>IF(DATOS!J935=P$74,DATOS!C935,"")</f>
        <v>0</v>
      </c>
    </row>
    <row r="1008" spans="18:20" x14ac:dyDescent="0.25">
      <c r="R1008" s="83">
        <f t="shared" si="17"/>
        <v>1</v>
      </c>
      <c r="S1008" s="83">
        <f>IF(T1008="",0,IFERROR(IF(VLOOKUP(T1008,T$73:T1007,1,0)&gt;0,0,0),1))</f>
        <v>0</v>
      </c>
      <c r="T1008" s="95">
        <f>IF(DATOS!J936=P$74,DATOS!C936,"")</f>
        <v>0</v>
      </c>
    </row>
    <row r="1009" spans="18:20" x14ac:dyDescent="0.25">
      <c r="R1009" s="83">
        <f t="shared" si="17"/>
        <v>1</v>
      </c>
      <c r="S1009" s="83">
        <f>IF(T1009="",0,IFERROR(IF(VLOOKUP(T1009,T$73:T1008,1,0)&gt;0,0,0),1))</f>
        <v>0</v>
      </c>
      <c r="T1009" s="95">
        <f>IF(DATOS!J937=P$74,DATOS!C937,"")</f>
        <v>0</v>
      </c>
    </row>
    <row r="1010" spans="18:20" x14ac:dyDescent="0.25">
      <c r="R1010" s="83">
        <f t="shared" si="17"/>
        <v>1</v>
      </c>
      <c r="S1010" s="83">
        <f>IF(T1010="",0,IFERROR(IF(VLOOKUP(T1010,T$73:T1009,1,0)&gt;0,0,0),1))</f>
        <v>0</v>
      </c>
      <c r="T1010" s="95">
        <f>IF(DATOS!J938=P$74,DATOS!C938,"")</f>
        <v>0</v>
      </c>
    </row>
    <row r="1011" spans="18:20" x14ac:dyDescent="0.25">
      <c r="R1011" s="83">
        <f t="shared" si="17"/>
        <v>1</v>
      </c>
      <c r="S1011" s="83">
        <f>IF(T1011="",0,IFERROR(IF(VLOOKUP(T1011,T$73:T1010,1,0)&gt;0,0,0),1))</f>
        <v>0</v>
      </c>
      <c r="T1011" s="95">
        <f>IF(DATOS!J939=P$74,DATOS!C939,"")</f>
        <v>0</v>
      </c>
    </row>
    <row r="1012" spans="18:20" x14ac:dyDescent="0.25">
      <c r="R1012" s="83">
        <f t="shared" si="17"/>
        <v>1</v>
      </c>
      <c r="S1012" s="83">
        <f>IF(T1012="",0,IFERROR(IF(VLOOKUP(T1012,T$73:T1011,1,0)&gt;0,0,0),1))</f>
        <v>0</v>
      </c>
      <c r="T1012" s="95">
        <f>IF(DATOS!J940=P$74,DATOS!C940,"")</f>
        <v>0</v>
      </c>
    </row>
    <row r="1013" spans="18:20" x14ac:dyDescent="0.25">
      <c r="R1013" s="83">
        <f t="shared" si="17"/>
        <v>1</v>
      </c>
      <c r="S1013" s="83">
        <f>IF(T1013="",0,IFERROR(IF(VLOOKUP(T1013,T$73:T1012,1,0)&gt;0,0,0),1))</f>
        <v>0</v>
      </c>
      <c r="T1013" s="95">
        <f>IF(DATOS!J941=P$74,DATOS!C941,"")</f>
        <v>0</v>
      </c>
    </row>
    <row r="1014" spans="18:20" x14ac:dyDescent="0.25">
      <c r="R1014" s="83">
        <f t="shared" si="17"/>
        <v>1</v>
      </c>
      <c r="S1014" s="83">
        <f>IF(T1014="",0,IFERROR(IF(VLOOKUP(T1014,T$73:T1013,1,0)&gt;0,0,0),1))</f>
        <v>0</v>
      </c>
      <c r="T1014" s="95">
        <f>IF(DATOS!J942=P$74,DATOS!C942,"")</f>
        <v>0</v>
      </c>
    </row>
    <row r="1015" spans="18:20" x14ac:dyDescent="0.25">
      <c r="R1015" s="83">
        <f t="shared" si="17"/>
        <v>1</v>
      </c>
      <c r="S1015" s="83">
        <f>IF(T1015="",0,IFERROR(IF(VLOOKUP(T1015,T$73:T1014,1,0)&gt;0,0,0),1))</f>
        <v>0</v>
      </c>
      <c r="T1015" s="95">
        <f>IF(DATOS!J943=P$74,DATOS!C943,"")</f>
        <v>0</v>
      </c>
    </row>
    <row r="1016" spans="18:20" x14ac:dyDescent="0.25">
      <c r="R1016" s="83">
        <f t="shared" si="17"/>
        <v>1</v>
      </c>
      <c r="S1016" s="83">
        <f>IF(T1016="",0,IFERROR(IF(VLOOKUP(T1016,T$73:T1015,1,0)&gt;0,0,0),1))</f>
        <v>0</v>
      </c>
      <c r="T1016" s="95">
        <f>IF(DATOS!J944=P$74,DATOS!C944,"")</f>
        <v>0</v>
      </c>
    </row>
    <row r="1017" spans="18:20" x14ac:dyDescent="0.25">
      <c r="R1017" s="83">
        <f t="shared" si="17"/>
        <v>1</v>
      </c>
      <c r="S1017" s="83">
        <f>IF(T1017="",0,IFERROR(IF(VLOOKUP(T1017,T$73:T1016,1,0)&gt;0,0,0),1))</f>
        <v>0</v>
      </c>
      <c r="T1017" s="95">
        <f>IF(DATOS!J945=P$74,DATOS!C945,"")</f>
        <v>0</v>
      </c>
    </row>
    <row r="1018" spans="18:20" x14ac:dyDescent="0.25">
      <c r="R1018" s="83">
        <f t="shared" si="17"/>
        <v>1</v>
      </c>
      <c r="S1018" s="83">
        <f>IF(T1018="",0,IFERROR(IF(VLOOKUP(T1018,T$73:T1017,1,0)&gt;0,0,0),1))</f>
        <v>0</v>
      </c>
      <c r="T1018" s="95">
        <f>IF(DATOS!J946=P$74,DATOS!C946,"")</f>
        <v>0</v>
      </c>
    </row>
    <row r="1019" spans="18:20" x14ac:dyDescent="0.25">
      <c r="R1019" s="83">
        <f t="shared" si="17"/>
        <v>1</v>
      </c>
      <c r="S1019" s="83">
        <f>IF(T1019="",0,IFERROR(IF(VLOOKUP(T1019,T$73:T1018,1,0)&gt;0,0,0),1))</f>
        <v>0</v>
      </c>
      <c r="T1019" s="95">
        <f>IF(DATOS!J947=P$74,DATOS!C947,"")</f>
        <v>0</v>
      </c>
    </row>
    <row r="1020" spans="18:20" x14ac:dyDescent="0.25">
      <c r="R1020" s="83">
        <f t="shared" si="17"/>
        <v>1</v>
      </c>
      <c r="S1020" s="83">
        <f>IF(T1020="",0,IFERROR(IF(VLOOKUP(T1020,T$73:T1019,1,0)&gt;0,0,0),1))</f>
        <v>0</v>
      </c>
      <c r="T1020" s="95">
        <f>IF(DATOS!J948=P$74,DATOS!C948,"")</f>
        <v>0</v>
      </c>
    </row>
    <row r="1021" spans="18:20" x14ac:dyDescent="0.25">
      <c r="R1021" s="83">
        <f t="shared" si="17"/>
        <v>1</v>
      </c>
      <c r="S1021" s="83">
        <f>IF(T1021="",0,IFERROR(IF(VLOOKUP(T1021,T$73:T1020,1,0)&gt;0,0,0),1))</f>
        <v>0</v>
      </c>
      <c r="T1021" s="95">
        <f>IF(DATOS!J949=P$74,DATOS!C949,"")</f>
        <v>0</v>
      </c>
    </row>
    <row r="1022" spans="18:20" x14ac:dyDescent="0.25">
      <c r="R1022" s="83">
        <f t="shared" si="17"/>
        <v>1</v>
      </c>
      <c r="S1022" s="83">
        <f>IF(T1022="",0,IFERROR(IF(VLOOKUP(T1022,T$73:T1021,1,0)&gt;0,0,0),1))</f>
        <v>0</v>
      </c>
      <c r="T1022" s="95">
        <f>IF(DATOS!J950=P$74,DATOS!C950,"")</f>
        <v>0</v>
      </c>
    </row>
    <row r="1023" spans="18:20" x14ac:dyDescent="0.25">
      <c r="R1023" s="83">
        <f t="shared" si="17"/>
        <v>1</v>
      </c>
      <c r="S1023" s="83">
        <f>IF(T1023="",0,IFERROR(IF(VLOOKUP(T1023,T$73:T1022,1,0)&gt;0,0,0),1))</f>
        <v>0</v>
      </c>
      <c r="T1023" s="95">
        <f>IF(DATOS!J951=P$74,DATOS!C951,"")</f>
        <v>0</v>
      </c>
    </row>
    <row r="1024" spans="18:20" x14ac:dyDescent="0.25">
      <c r="R1024" s="83">
        <f t="shared" si="17"/>
        <v>1</v>
      </c>
      <c r="S1024" s="83">
        <f>IF(T1024="",0,IFERROR(IF(VLOOKUP(T1024,T$73:T1023,1,0)&gt;0,0,0),1))</f>
        <v>0</v>
      </c>
      <c r="T1024" s="95">
        <f>IF(DATOS!J952=P$74,DATOS!C952,"")</f>
        <v>0</v>
      </c>
    </row>
    <row r="1025" spans="18:20" x14ac:dyDescent="0.25">
      <c r="R1025" s="83">
        <f t="shared" si="17"/>
        <v>1</v>
      </c>
      <c r="S1025" s="83">
        <f>IF(T1025="",0,IFERROR(IF(VLOOKUP(T1025,T$73:T1024,1,0)&gt;0,0,0),1))</f>
        <v>0</v>
      </c>
      <c r="T1025" s="95">
        <f>IF(DATOS!J953=P$74,DATOS!C953,"")</f>
        <v>0</v>
      </c>
    </row>
    <row r="1026" spans="18:20" x14ac:dyDescent="0.25">
      <c r="R1026" s="83">
        <f t="shared" si="17"/>
        <v>1</v>
      </c>
      <c r="S1026" s="83">
        <f>IF(T1026="",0,IFERROR(IF(VLOOKUP(T1026,T$73:T1025,1,0)&gt;0,0,0),1))</f>
        <v>0</v>
      </c>
      <c r="T1026" s="95">
        <f>IF(DATOS!J954=P$74,DATOS!C954,"")</f>
        <v>0</v>
      </c>
    </row>
    <row r="1027" spans="18:20" x14ac:dyDescent="0.25">
      <c r="R1027" s="83">
        <f t="shared" si="17"/>
        <v>1</v>
      </c>
      <c r="S1027" s="83">
        <f>IF(T1027="",0,IFERROR(IF(VLOOKUP(T1027,T$73:T1026,1,0)&gt;0,0,0),1))</f>
        <v>0</v>
      </c>
      <c r="T1027" s="95">
        <f>IF(DATOS!J955=P$74,DATOS!C955,"")</f>
        <v>0</v>
      </c>
    </row>
    <row r="1028" spans="18:20" x14ac:dyDescent="0.25">
      <c r="R1028" s="83">
        <f t="shared" si="17"/>
        <v>1</v>
      </c>
      <c r="S1028" s="83">
        <f>IF(T1028="",0,IFERROR(IF(VLOOKUP(T1028,T$73:T1027,1,0)&gt;0,0,0),1))</f>
        <v>0</v>
      </c>
      <c r="T1028" s="95">
        <f>IF(DATOS!J956=P$74,DATOS!C956,"")</f>
        <v>0</v>
      </c>
    </row>
    <row r="1029" spans="18:20" x14ac:dyDescent="0.25">
      <c r="R1029" s="83">
        <f t="shared" si="17"/>
        <v>1</v>
      </c>
      <c r="S1029" s="83">
        <f>IF(T1029="",0,IFERROR(IF(VLOOKUP(T1029,T$73:T1028,1,0)&gt;0,0,0),1))</f>
        <v>0</v>
      </c>
      <c r="T1029" s="95">
        <f>IF(DATOS!J957=P$74,DATOS!C957,"")</f>
        <v>0</v>
      </c>
    </row>
    <row r="1030" spans="18:20" x14ac:dyDescent="0.25">
      <c r="R1030" s="83">
        <f t="shared" si="17"/>
        <v>1</v>
      </c>
      <c r="S1030" s="83">
        <f>IF(T1030="",0,IFERROR(IF(VLOOKUP(T1030,T$73:T1029,1,0)&gt;0,0,0),1))</f>
        <v>0</v>
      </c>
      <c r="T1030" s="95">
        <f>IF(DATOS!J958=P$74,DATOS!C958,"")</f>
        <v>0</v>
      </c>
    </row>
    <row r="1031" spans="18:20" x14ac:dyDescent="0.25">
      <c r="R1031" s="83">
        <f t="shared" si="17"/>
        <v>1</v>
      </c>
      <c r="S1031" s="83">
        <f>IF(T1031="",0,IFERROR(IF(VLOOKUP(T1031,T$73:T1030,1,0)&gt;0,0,0),1))</f>
        <v>0</v>
      </c>
      <c r="T1031" s="95">
        <f>IF(DATOS!J959=P$74,DATOS!C959,"")</f>
        <v>0</v>
      </c>
    </row>
    <row r="1032" spans="18:20" x14ac:dyDescent="0.25">
      <c r="R1032" s="83">
        <f t="shared" si="17"/>
        <v>1</v>
      </c>
      <c r="S1032" s="83">
        <f>IF(T1032="",0,IFERROR(IF(VLOOKUP(T1032,T$73:T1031,1,0)&gt;0,0,0),1))</f>
        <v>0</v>
      </c>
      <c r="T1032" s="95">
        <f>IF(DATOS!J960=P$74,DATOS!C960,"")</f>
        <v>0</v>
      </c>
    </row>
    <row r="1033" spans="18:20" x14ac:dyDescent="0.25">
      <c r="R1033" s="83">
        <f t="shared" si="17"/>
        <v>1</v>
      </c>
      <c r="S1033" s="83">
        <f>IF(T1033="",0,IFERROR(IF(VLOOKUP(T1033,T$73:T1032,1,0)&gt;0,0,0),1))</f>
        <v>0</v>
      </c>
      <c r="T1033" s="95">
        <f>IF(DATOS!J961=P$74,DATOS!C961,"")</f>
        <v>0</v>
      </c>
    </row>
    <row r="1034" spans="18:20" x14ac:dyDescent="0.25">
      <c r="R1034" s="83">
        <f t="shared" ref="R1034:R1097" si="18">R1033+S1034</f>
        <v>1</v>
      </c>
      <c r="S1034" s="83">
        <f>IF(T1034="",0,IFERROR(IF(VLOOKUP(T1034,T$73:T1033,1,0)&gt;0,0,0),1))</f>
        <v>0</v>
      </c>
      <c r="T1034" s="95">
        <f>IF(DATOS!J962=P$74,DATOS!C962,"")</f>
        <v>0</v>
      </c>
    </row>
    <row r="1035" spans="18:20" x14ac:dyDescent="0.25">
      <c r="R1035" s="83">
        <f t="shared" si="18"/>
        <v>1</v>
      </c>
      <c r="S1035" s="83">
        <f>IF(T1035="",0,IFERROR(IF(VLOOKUP(T1035,T$73:T1034,1,0)&gt;0,0,0),1))</f>
        <v>0</v>
      </c>
      <c r="T1035" s="95">
        <f>IF(DATOS!J963=P$74,DATOS!C963,"")</f>
        <v>0</v>
      </c>
    </row>
    <row r="1036" spans="18:20" x14ac:dyDescent="0.25">
      <c r="R1036" s="83">
        <f t="shared" si="18"/>
        <v>1</v>
      </c>
      <c r="S1036" s="83">
        <f>IF(T1036="",0,IFERROR(IF(VLOOKUP(T1036,T$73:T1035,1,0)&gt;0,0,0),1))</f>
        <v>0</v>
      </c>
      <c r="T1036" s="95">
        <f>IF(DATOS!J964=P$74,DATOS!C964,"")</f>
        <v>0</v>
      </c>
    </row>
    <row r="1037" spans="18:20" x14ac:dyDescent="0.25">
      <c r="R1037" s="83">
        <f t="shared" si="18"/>
        <v>1</v>
      </c>
      <c r="S1037" s="83">
        <f>IF(T1037="",0,IFERROR(IF(VLOOKUP(T1037,T$73:T1036,1,0)&gt;0,0,0),1))</f>
        <v>0</v>
      </c>
      <c r="T1037" s="95">
        <f>IF(DATOS!J965=P$74,DATOS!C965,"")</f>
        <v>0</v>
      </c>
    </row>
    <row r="1038" spans="18:20" x14ac:dyDescent="0.25">
      <c r="R1038" s="83">
        <f t="shared" si="18"/>
        <v>1</v>
      </c>
      <c r="S1038" s="83">
        <f>IF(T1038="",0,IFERROR(IF(VLOOKUP(T1038,T$73:T1037,1,0)&gt;0,0,0),1))</f>
        <v>0</v>
      </c>
      <c r="T1038" s="95">
        <f>IF(DATOS!J966=P$74,DATOS!C966,"")</f>
        <v>0</v>
      </c>
    </row>
    <row r="1039" spans="18:20" x14ac:dyDescent="0.25">
      <c r="R1039" s="83">
        <f t="shared" si="18"/>
        <v>1</v>
      </c>
      <c r="S1039" s="83">
        <f>IF(T1039="",0,IFERROR(IF(VLOOKUP(T1039,T$73:T1038,1,0)&gt;0,0,0),1))</f>
        <v>0</v>
      </c>
      <c r="T1039" s="95">
        <f>IF(DATOS!J967=P$74,DATOS!C967,"")</f>
        <v>0</v>
      </c>
    </row>
    <row r="1040" spans="18:20" x14ac:dyDescent="0.25">
      <c r="R1040" s="83">
        <f t="shared" si="18"/>
        <v>1</v>
      </c>
      <c r="S1040" s="83">
        <f>IF(T1040="",0,IFERROR(IF(VLOOKUP(T1040,T$73:T1039,1,0)&gt;0,0,0),1))</f>
        <v>0</v>
      </c>
      <c r="T1040" s="95">
        <f>IF(DATOS!J968=P$74,DATOS!C968,"")</f>
        <v>0</v>
      </c>
    </row>
    <row r="1041" spans="18:20" x14ac:dyDescent="0.25">
      <c r="R1041" s="83">
        <f t="shared" si="18"/>
        <v>1</v>
      </c>
      <c r="S1041" s="83">
        <f>IF(T1041="",0,IFERROR(IF(VLOOKUP(T1041,T$73:T1040,1,0)&gt;0,0,0),1))</f>
        <v>0</v>
      </c>
      <c r="T1041" s="95">
        <f>IF(DATOS!J969=P$74,DATOS!C969,"")</f>
        <v>0</v>
      </c>
    </row>
    <row r="1042" spans="18:20" x14ac:dyDescent="0.25">
      <c r="R1042" s="83">
        <f t="shared" si="18"/>
        <v>1</v>
      </c>
      <c r="S1042" s="83">
        <f>IF(T1042="",0,IFERROR(IF(VLOOKUP(T1042,T$73:T1041,1,0)&gt;0,0,0),1))</f>
        <v>0</v>
      </c>
      <c r="T1042" s="95">
        <f>IF(DATOS!J970=P$74,DATOS!C970,"")</f>
        <v>0</v>
      </c>
    </row>
    <row r="1043" spans="18:20" x14ac:dyDescent="0.25">
      <c r="R1043" s="83">
        <f t="shared" si="18"/>
        <v>1</v>
      </c>
      <c r="S1043" s="83">
        <f>IF(T1043="",0,IFERROR(IF(VLOOKUP(T1043,T$73:T1042,1,0)&gt;0,0,0),1))</f>
        <v>0</v>
      </c>
      <c r="T1043" s="95">
        <f>IF(DATOS!J971=P$74,DATOS!C971,"")</f>
        <v>0</v>
      </c>
    </row>
    <row r="1044" spans="18:20" x14ac:dyDescent="0.25">
      <c r="R1044" s="83">
        <f t="shared" si="18"/>
        <v>1</v>
      </c>
      <c r="S1044" s="83">
        <f>IF(T1044="",0,IFERROR(IF(VLOOKUP(T1044,T$73:T1043,1,0)&gt;0,0,0),1))</f>
        <v>0</v>
      </c>
      <c r="T1044" s="95">
        <f>IF(DATOS!J972=P$74,DATOS!C972,"")</f>
        <v>0</v>
      </c>
    </row>
    <row r="1045" spans="18:20" x14ac:dyDescent="0.25">
      <c r="R1045" s="83">
        <f t="shared" si="18"/>
        <v>1</v>
      </c>
      <c r="S1045" s="83">
        <f>IF(T1045="",0,IFERROR(IF(VLOOKUP(T1045,T$73:T1044,1,0)&gt;0,0,0),1))</f>
        <v>0</v>
      </c>
      <c r="T1045" s="95">
        <f>IF(DATOS!J973=P$74,DATOS!C973,"")</f>
        <v>0</v>
      </c>
    </row>
    <row r="1046" spans="18:20" x14ac:dyDescent="0.25">
      <c r="R1046" s="83">
        <f t="shared" si="18"/>
        <v>1</v>
      </c>
      <c r="S1046" s="83">
        <f>IF(T1046="",0,IFERROR(IF(VLOOKUP(T1046,T$73:T1045,1,0)&gt;0,0,0),1))</f>
        <v>0</v>
      </c>
      <c r="T1046" s="95">
        <f>IF(DATOS!J974=P$74,DATOS!C974,"")</f>
        <v>0</v>
      </c>
    </row>
    <row r="1047" spans="18:20" x14ac:dyDescent="0.25">
      <c r="R1047" s="83">
        <f t="shared" si="18"/>
        <v>1</v>
      </c>
      <c r="S1047" s="83">
        <f>IF(T1047="",0,IFERROR(IF(VLOOKUP(T1047,T$73:T1046,1,0)&gt;0,0,0),1))</f>
        <v>0</v>
      </c>
      <c r="T1047" s="95">
        <f>IF(DATOS!J975=P$74,DATOS!C975,"")</f>
        <v>0</v>
      </c>
    </row>
    <row r="1048" spans="18:20" x14ac:dyDescent="0.25">
      <c r="R1048" s="83">
        <f t="shared" si="18"/>
        <v>1</v>
      </c>
      <c r="S1048" s="83">
        <f>IF(T1048="",0,IFERROR(IF(VLOOKUP(T1048,T$73:T1047,1,0)&gt;0,0,0),1))</f>
        <v>0</v>
      </c>
      <c r="T1048" s="95">
        <f>IF(DATOS!J976=P$74,DATOS!C976,"")</f>
        <v>0</v>
      </c>
    </row>
    <row r="1049" spans="18:20" x14ac:dyDescent="0.25">
      <c r="R1049" s="83">
        <f t="shared" si="18"/>
        <v>1</v>
      </c>
      <c r="S1049" s="83">
        <f>IF(T1049="",0,IFERROR(IF(VLOOKUP(T1049,T$73:T1048,1,0)&gt;0,0,0),1))</f>
        <v>0</v>
      </c>
      <c r="T1049" s="95">
        <f>IF(DATOS!J977=P$74,DATOS!C977,"")</f>
        <v>0</v>
      </c>
    </row>
    <row r="1050" spans="18:20" x14ac:dyDescent="0.25">
      <c r="R1050" s="83">
        <f t="shared" si="18"/>
        <v>1</v>
      </c>
      <c r="S1050" s="83">
        <f>IF(T1050="",0,IFERROR(IF(VLOOKUP(T1050,T$73:T1049,1,0)&gt;0,0,0),1))</f>
        <v>0</v>
      </c>
      <c r="T1050" s="95">
        <f>IF(DATOS!J978=P$74,DATOS!C978,"")</f>
        <v>0</v>
      </c>
    </row>
    <row r="1051" spans="18:20" x14ac:dyDescent="0.25">
      <c r="R1051" s="83">
        <f t="shared" si="18"/>
        <v>1</v>
      </c>
      <c r="S1051" s="83">
        <f>IF(T1051="",0,IFERROR(IF(VLOOKUP(T1051,T$73:T1050,1,0)&gt;0,0,0),1))</f>
        <v>0</v>
      </c>
      <c r="T1051" s="95">
        <f>IF(DATOS!J979=P$74,DATOS!C979,"")</f>
        <v>0</v>
      </c>
    </row>
    <row r="1052" spans="18:20" x14ac:dyDescent="0.25">
      <c r="R1052" s="83">
        <f t="shared" si="18"/>
        <v>1</v>
      </c>
      <c r="S1052" s="83">
        <f>IF(T1052="",0,IFERROR(IF(VLOOKUP(T1052,T$73:T1051,1,0)&gt;0,0,0),1))</f>
        <v>0</v>
      </c>
      <c r="T1052" s="95">
        <f>IF(DATOS!J980=P$74,DATOS!C980,"")</f>
        <v>0</v>
      </c>
    </row>
    <row r="1053" spans="18:20" x14ac:dyDescent="0.25">
      <c r="R1053" s="83">
        <f t="shared" si="18"/>
        <v>1</v>
      </c>
      <c r="S1053" s="83">
        <f>IF(T1053="",0,IFERROR(IF(VLOOKUP(T1053,T$73:T1052,1,0)&gt;0,0,0),1))</f>
        <v>0</v>
      </c>
      <c r="T1053" s="95">
        <f>IF(DATOS!J981=P$74,DATOS!C981,"")</f>
        <v>0</v>
      </c>
    </row>
    <row r="1054" spans="18:20" x14ac:dyDescent="0.25">
      <c r="R1054" s="83">
        <f t="shared" si="18"/>
        <v>1</v>
      </c>
      <c r="S1054" s="83">
        <f>IF(T1054="",0,IFERROR(IF(VLOOKUP(T1054,T$73:T1053,1,0)&gt;0,0,0),1))</f>
        <v>0</v>
      </c>
      <c r="T1054" s="95">
        <f>IF(DATOS!J982=P$74,DATOS!C982,"")</f>
        <v>0</v>
      </c>
    </row>
    <row r="1055" spans="18:20" x14ac:dyDescent="0.25">
      <c r="R1055" s="83">
        <f t="shared" si="18"/>
        <v>1</v>
      </c>
      <c r="S1055" s="83">
        <f>IF(T1055="",0,IFERROR(IF(VLOOKUP(T1055,T$73:T1054,1,0)&gt;0,0,0),1))</f>
        <v>0</v>
      </c>
      <c r="T1055" s="95">
        <f>IF(DATOS!J983=P$74,DATOS!C983,"")</f>
        <v>0</v>
      </c>
    </row>
    <row r="1056" spans="18:20" x14ac:dyDescent="0.25">
      <c r="R1056" s="83">
        <f t="shared" si="18"/>
        <v>1</v>
      </c>
      <c r="S1056" s="83">
        <f>IF(T1056="",0,IFERROR(IF(VLOOKUP(T1056,T$73:T1055,1,0)&gt;0,0,0),1))</f>
        <v>0</v>
      </c>
      <c r="T1056" s="95">
        <f>IF(DATOS!J984=P$74,DATOS!C984,"")</f>
        <v>0</v>
      </c>
    </row>
    <row r="1057" spans="18:20" x14ac:dyDescent="0.25">
      <c r="R1057" s="83">
        <f t="shared" si="18"/>
        <v>1</v>
      </c>
      <c r="S1057" s="83">
        <f>IF(T1057="",0,IFERROR(IF(VLOOKUP(T1057,T$73:T1056,1,0)&gt;0,0,0),1))</f>
        <v>0</v>
      </c>
      <c r="T1057" s="95">
        <f>IF(DATOS!J985=P$74,DATOS!C985,"")</f>
        <v>0</v>
      </c>
    </row>
    <row r="1058" spans="18:20" x14ac:dyDescent="0.25">
      <c r="R1058" s="83">
        <f t="shared" si="18"/>
        <v>1</v>
      </c>
      <c r="S1058" s="83">
        <f>IF(T1058="",0,IFERROR(IF(VLOOKUP(T1058,T$73:T1057,1,0)&gt;0,0,0),1))</f>
        <v>0</v>
      </c>
      <c r="T1058" s="95">
        <f>IF(DATOS!J986=P$74,DATOS!C986,"")</f>
        <v>0</v>
      </c>
    </row>
    <row r="1059" spans="18:20" x14ac:dyDescent="0.25">
      <c r="R1059" s="83">
        <f t="shared" si="18"/>
        <v>1</v>
      </c>
      <c r="S1059" s="83">
        <f>IF(T1059="",0,IFERROR(IF(VLOOKUP(T1059,T$73:T1058,1,0)&gt;0,0,0),1))</f>
        <v>0</v>
      </c>
      <c r="T1059" s="95">
        <f>IF(DATOS!J987=P$74,DATOS!C987,"")</f>
        <v>0</v>
      </c>
    </row>
    <row r="1060" spans="18:20" x14ac:dyDescent="0.25">
      <c r="R1060" s="83">
        <f t="shared" si="18"/>
        <v>1</v>
      </c>
      <c r="S1060" s="83">
        <f>IF(T1060="",0,IFERROR(IF(VLOOKUP(T1060,T$73:T1059,1,0)&gt;0,0,0),1))</f>
        <v>0</v>
      </c>
      <c r="T1060" s="95">
        <f>IF(DATOS!J988=P$74,DATOS!C988,"")</f>
        <v>0</v>
      </c>
    </row>
    <row r="1061" spans="18:20" x14ac:dyDescent="0.25">
      <c r="R1061" s="83">
        <f t="shared" si="18"/>
        <v>1</v>
      </c>
      <c r="S1061" s="83">
        <f>IF(T1061="",0,IFERROR(IF(VLOOKUP(T1061,T$73:T1060,1,0)&gt;0,0,0),1))</f>
        <v>0</v>
      </c>
      <c r="T1061" s="95">
        <f>IF(DATOS!J989=P$74,DATOS!C989,"")</f>
        <v>0</v>
      </c>
    </row>
    <row r="1062" spans="18:20" x14ac:dyDescent="0.25">
      <c r="R1062" s="83">
        <f t="shared" si="18"/>
        <v>1</v>
      </c>
      <c r="S1062" s="83">
        <f>IF(T1062="",0,IFERROR(IF(VLOOKUP(T1062,T$73:T1061,1,0)&gt;0,0,0),1))</f>
        <v>0</v>
      </c>
      <c r="T1062" s="95">
        <f>IF(DATOS!J990=P$74,DATOS!C990,"")</f>
        <v>0</v>
      </c>
    </row>
    <row r="1063" spans="18:20" x14ac:dyDescent="0.25">
      <c r="R1063" s="83">
        <f t="shared" si="18"/>
        <v>1</v>
      </c>
      <c r="S1063" s="83">
        <f>IF(T1063="",0,IFERROR(IF(VLOOKUP(T1063,T$73:T1062,1,0)&gt;0,0,0),1))</f>
        <v>0</v>
      </c>
      <c r="T1063" s="95">
        <f>IF(DATOS!J991=P$74,DATOS!C991,"")</f>
        <v>0</v>
      </c>
    </row>
    <row r="1064" spans="18:20" x14ac:dyDescent="0.25">
      <c r="R1064" s="83">
        <f t="shared" si="18"/>
        <v>1</v>
      </c>
      <c r="S1064" s="83">
        <f>IF(T1064="",0,IFERROR(IF(VLOOKUP(T1064,T$73:T1063,1,0)&gt;0,0,0),1))</f>
        <v>0</v>
      </c>
      <c r="T1064" s="95">
        <f>IF(DATOS!J992=P$74,DATOS!C992,"")</f>
        <v>0</v>
      </c>
    </row>
    <row r="1065" spans="18:20" x14ac:dyDescent="0.25">
      <c r="R1065" s="83">
        <f t="shared" si="18"/>
        <v>1</v>
      </c>
      <c r="S1065" s="83">
        <f>IF(T1065="",0,IFERROR(IF(VLOOKUP(T1065,T$73:T1064,1,0)&gt;0,0,0),1))</f>
        <v>0</v>
      </c>
      <c r="T1065" s="95">
        <f>IF(DATOS!J993=P$74,DATOS!C993,"")</f>
        <v>0</v>
      </c>
    </row>
    <row r="1066" spans="18:20" x14ac:dyDescent="0.25">
      <c r="R1066" s="83">
        <f t="shared" si="18"/>
        <v>1</v>
      </c>
      <c r="S1066" s="83">
        <f>IF(T1066="",0,IFERROR(IF(VLOOKUP(T1066,T$73:T1065,1,0)&gt;0,0,0),1))</f>
        <v>0</v>
      </c>
      <c r="T1066" s="95">
        <f>IF(DATOS!J994=P$74,DATOS!C994,"")</f>
        <v>0</v>
      </c>
    </row>
    <row r="1067" spans="18:20" x14ac:dyDescent="0.25">
      <c r="R1067" s="83">
        <f t="shared" si="18"/>
        <v>1</v>
      </c>
      <c r="S1067" s="83">
        <f>IF(T1067="",0,IFERROR(IF(VLOOKUP(T1067,T$73:T1066,1,0)&gt;0,0,0),1))</f>
        <v>0</v>
      </c>
      <c r="T1067" s="95">
        <f>IF(DATOS!J995=P$74,DATOS!C995,"")</f>
        <v>0</v>
      </c>
    </row>
    <row r="1068" spans="18:20" x14ac:dyDescent="0.25">
      <c r="R1068" s="83">
        <f t="shared" si="18"/>
        <v>1</v>
      </c>
      <c r="S1068" s="83">
        <f>IF(T1068="",0,IFERROR(IF(VLOOKUP(T1068,T$73:T1067,1,0)&gt;0,0,0),1))</f>
        <v>0</v>
      </c>
      <c r="T1068" s="95">
        <f>IF(DATOS!J996=P$74,DATOS!C996,"")</f>
        <v>0</v>
      </c>
    </row>
    <row r="1069" spans="18:20" x14ac:dyDescent="0.25">
      <c r="R1069" s="83">
        <f t="shared" si="18"/>
        <v>1</v>
      </c>
      <c r="S1069" s="83">
        <f>IF(T1069="",0,IFERROR(IF(VLOOKUP(T1069,T$73:T1068,1,0)&gt;0,0,0),1))</f>
        <v>0</v>
      </c>
      <c r="T1069" s="95">
        <f>IF(DATOS!J997=P$74,DATOS!C997,"")</f>
        <v>0</v>
      </c>
    </row>
    <row r="1070" spans="18:20" x14ac:dyDescent="0.25">
      <c r="R1070" s="83">
        <f t="shared" si="18"/>
        <v>1</v>
      </c>
      <c r="S1070" s="83">
        <f>IF(T1070="",0,IFERROR(IF(VLOOKUP(T1070,T$73:T1069,1,0)&gt;0,0,0),1))</f>
        <v>0</v>
      </c>
      <c r="T1070" s="95">
        <f>IF(DATOS!J998=P$74,DATOS!C998,"")</f>
        <v>0</v>
      </c>
    </row>
    <row r="1071" spans="18:20" x14ac:dyDescent="0.25">
      <c r="R1071" s="83">
        <f t="shared" si="18"/>
        <v>1</v>
      </c>
      <c r="S1071" s="83">
        <f>IF(T1071="",0,IFERROR(IF(VLOOKUP(T1071,T$73:T1070,1,0)&gt;0,0,0),1))</f>
        <v>0</v>
      </c>
      <c r="T1071" s="95">
        <f>IF(DATOS!J999=P$74,DATOS!C999,"")</f>
        <v>0</v>
      </c>
    </row>
    <row r="1072" spans="18:20" x14ac:dyDescent="0.25">
      <c r="R1072" s="83">
        <f t="shared" si="18"/>
        <v>1</v>
      </c>
      <c r="S1072" s="83">
        <f>IF(T1072="",0,IFERROR(IF(VLOOKUP(T1072,T$73:T1071,1,0)&gt;0,0,0),1))</f>
        <v>0</v>
      </c>
      <c r="T1072" s="95">
        <f>IF(DATOS!J1000=P$74,DATOS!C1000,"")</f>
        <v>0</v>
      </c>
    </row>
    <row r="1073" spans="18:20" x14ac:dyDescent="0.25">
      <c r="R1073" s="83">
        <f t="shared" si="18"/>
        <v>1</v>
      </c>
      <c r="S1073" s="83">
        <f>IF(T1073="",0,IFERROR(IF(VLOOKUP(T1073,T$73:T1072,1,0)&gt;0,0,0),1))</f>
        <v>0</v>
      </c>
      <c r="T1073" s="95">
        <f>IF(DATOS!J1001=P$74,DATOS!C1001,"")</f>
        <v>0</v>
      </c>
    </row>
    <row r="1074" spans="18:20" x14ac:dyDescent="0.25">
      <c r="R1074" s="83">
        <f t="shared" si="18"/>
        <v>1</v>
      </c>
      <c r="S1074" s="83">
        <f>IF(T1074="",0,IFERROR(IF(VLOOKUP(T1074,T$73:T1073,1,0)&gt;0,0,0),1))</f>
        <v>0</v>
      </c>
      <c r="T1074" s="95">
        <f>IF(DATOS!J1002=P$74,DATOS!C1002,"")</f>
        <v>0</v>
      </c>
    </row>
    <row r="1075" spans="18:20" x14ac:dyDescent="0.25">
      <c r="R1075" s="83">
        <f t="shared" si="18"/>
        <v>1</v>
      </c>
      <c r="S1075" s="83">
        <f>IF(T1075="",0,IFERROR(IF(VLOOKUP(T1075,T$73:T1074,1,0)&gt;0,0,0),1))</f>
        <v>0</v>
      </c>
      <c r="T1075" s="95">
        <f>IF(DATOS!J1003=P$74,DATOS!C1003,"")</f>
        <v>0</v>
      </c>
    </row>
    <row r="1076" spans="18:20" x14ac:dyDescent="0.25">
      <c r="R1076" s="83">
        <f t="shared" si="18"/>
        <v>1</v>
      </c>
      <c r="S1076" s="83">
        <f>IF(T1076="",0,IFERROR(IF(VLOOKUP(T1076,T$73:T1075,1,0)&gt;0,0,0),1))</f>
        <v>0</v>
      </c>
      <c r="T1076" s="95">
        <f>IF(DATOS!J1004=P$74,DATOS!C1004,"")</f>
        <v>0</v>
      </c>
    </row>
    <row r="1077" spans="18:20" x14ac:dyDescent="0.25">
      <c r="R1077" s="83">
        <f t="shared" si="18"/>
        <v>1</v>
      </c>
      <c r="S1077" s="83">
        <f>IF(T1077="",0,IFERROR(IF(VLOOKUP(T1077,T$73:T1076,1,0)&gt;0,0,0),1))</f>
        <v>0</v>
      </c>
      <c r="T1077" s="95">
        <f>IF(DATOS!J1005=P$74,DATOS!C1005,"")</f>
        <v>0</v>
      </c>
    </row>
    <row r="1078" spans="18:20" x14ac:dyDescent="0.25">
      <c r="R1078" s="83">
        <f t="shared" si="18"/>
        <v>1</v>
      </c>
      <c r="S1078" s="83">
        <f>IF(T1078="",0,IFERROR(IF(VLOOKUP(T1078,T$73:T1077,1,0)&gt;0,0,0),1))</f>
        <v>0</v>
      </c>
      <c r="T1078" s="95">
        <f>IF(DATOS!J1006=P$74,DATOS!C1006,"")</f>
        <v>0</v>
      </c>
    </row>
    <row r="1079" spans="18:20" x14ac:dyDescent="0.25">
      <c r="R1079" s="83">
        <f t="shared" si="18"/>
        <v>1</v>
      </c>
      <c r="S1079" s="83">
        <f>IF(T1079="",0,IFERROR(IF(VLOOKUP(T1079,T$73:T1078,1,0)&gt;0,0,0),1))</f>
        <v>0</v>
      </c>
      <c r="T1079" s="95">
        <f>IF(DATOS!J1007=P$74,DATOS!C1007,"")</f>
        <v>0</v>
      </c>
    </row>
    <row r="1080" spans="18:20" x14ac:dyDescent="0.25">
      <c r="R1080" s="83">
        <f t="shared" si="18"/>
        <v>1</v>
      </c>
      <c r="S1080" s="83">
        <f>IF(T1080="",0,IFERROR(IF(VLOOKUP(T1080,T$73:T1079,1,0)&gt;0,0,0),1))</f>
        <v>0</v>
      </c>
      <c r="T1080" s="95">
        <f>IF(DATOS!J1008=P$74,DATOS!C1008,"")</f>
        <v>0</v>
      </c>
    </row>
    <row r="1081" spans="18:20" x14ac:dyDescent="0.25">
      <c r="R1081" s="83">
        <f t="shared" si="18"/>
        <v>1</v>
      </c>
      <c r="S1081" s="83">
        <f>IF(T1081="",0,IFERROR(IF(VLOOKUP(T1081,T$73:T1080,1,0)&gt;0,0,0),1))</f>
        <v>0</v>
      </c>
      <c r="T1081" s="95">
        <f>IF(DATOS!J1009=P$74,DATOS!C1009,"")</f>
        <v>0</v>
      </c>
    </row>
    <row r="1082" spans="18:20" x14ac:dyDescent="0.25">
      <c r="R1082" s="83">
        <f t="shared" si="18"/>
        <v>1</v>
      </c>
      <c r="S1082" s="83">
        <f>IF(T1082="",0,IFERROR(IF(VLOOKUP(T1082,T$73:T1081,1,0)&gt;0,0,0),1))</f>
        <v>0</v>
      </c>
      <c r="T1082" s="95">
        <f>IF(DATOS!J1010=P$74,DATOS!C1010,"")</f>
        <v>0</v>
      </c>
    </row>
    <row r="1083" spans="18:20" x14ac:dyDescent="0.25">
      <c r="R1083" s="83">
        <f t="shared" si="18"/>
        <v>1</v>
      </c>
      <c r="S1083" s="83">
        <f>IF(T1083="",0,IFERROR(IF(VLOOKUP(T1083,T$73:T1082,1,0)&gt;0,0,0),1))</f>
        <v>0</v>
      </c>
      <c r="T1083" s="95">
        <f>IF(DATOS!J1011=P$74,DATOS!C1011,"")</f>
        <v>0</v>
      </c>
    </row>
    <row r="1084" spans="18:20" x14ac:dyDescent="0.25">
      <c r="R1084" s="83">
        <f t="shared" si="18"/>
        <v>1</v>
      </c>
      <c r="S1084" s="83">
        <f>IF(T1084="",0,IFERROR(IF(VLOOKUP(T1084,T$73:T1083,1,0)&gt;0,0,0),1))</f>
        <v>0</v>
      </c>
      <c r="T1084" s="95">
        <f>IF(DATOS!J1012=P$74,DATOS!C1012,"")</f>
        <v>0</v>
      </c>
    </row>
    <row r="1085" spans="18:20" x14ac:dyDescent="0.25">
      <c r="R1085" s="83">
        <f t="shared" si="18"/>
        <v>1</v>
      </c>
      <c r="S1085" s="83">
        <f>IF(T1085="",0,IFERROR(IF(VLOOKUP(T1085,T$73:T1084,1,0)&gt;0,0,0),1))</f>
        <v>0</v>
      </c>
      <c r="T1085" s="95">
        <f>IF(DATOS!J1013=P$74,DATOS!C1013,"")</f>
        <v>0</v>
      </c>
    </row>
    <row r="1086" spans="18:20" x14ac:dyDescent="0.25">
      <c r="R1086" s="83">
        <f t="shared" si="18"/>
        <v>1</v>
      </c>
      <c r="S1086" s="83">
        <f>IF(T1086="",0,IFERROR(IF(VLOOKUP(T1086,T$73:T1085,1,0)&gt;0,0,0),1))</f>
        <v>0</v>
      </c>
      <c r="T1086" s="95">
        <f>IF(DATOS!J1014=P$74,DATOS!C1014,"")</f>
        <v>0</v>
      </c>
    </row>
    <row r="1087" spans="18:20" x14ac:dyDescent="0.25">
      <c r="R1087" s="83">
        <f t="shared" si="18"/>
        <v>1</v>
      </c>
      <c r="S1087" s="83">
        <f>IF(T1087="",0,IFERROR(IF(VLOOKUP(T1087,T$73:T1086,1,0)&gt;0,0,0),1))</f>
        <v>0</v>
      </c>
      <c r="T1087" s="95">
        <f>IF(DATOS!J1015=P$74,DATOS!C1015,"")</f>
        <v>0</v>
      </c>
    </row>
    <row r="1088" spans="18:20" x14ac:dyDescent="0.25">
      <c r="R1088" s="83">
        <f t="shared" si="18"/>
        <v>1</v>
      </c>
      <c r="S1088" s="83">
        <f>IF(T1088="",0,IFERROR(IF(VLOOKUP(T1088,T$73:T1087,1,0)&gt;0,0,0),1))</f>
        <v>0</v>
      </c>
      <c r="T1088" s="95">
        <f>IF(DATOS!J1016=P$74,DATOS!C1016,"")</f>
        <v>0</v>
      </c>
    </row>
    <row r="1089" spans="18:20" x14ac:dyDescent="0.25">
      <c r="R1089" s="83">
        <f t="shared" si="18"/>
        <v>1</v>
      </c>
      <c r="S1089" s="83">
        <f>IF(T1089="",0,IFERROR(IF(VLOOKUP(T1089,T$73:T1088,1,0)&gt;0,0,0),1))</f>
        <v>0</v>
      </c>
      <c r="T1089" s="95">
        <f>IF(DATOS!J1017=P$74,DATOS!C1017,"")</f>
        <v>0</v>
      </c>
    </row>
    <row r="1090" spans="18:20" x14ac:dyDescent="0.25">
      <c r="R1090" s="83">
        <f t="shared" si="18"/>
        <v>1</v>
      </c>
      <c r="S1090" s="83">
        <f>IF(T1090="",0,IFERROR(IF(VLOOKUP(T1090,T$73:T1089,1,0)&gt;0,0,0),1))</f>
        <v>0</v>
      </c>
      <c r="T1090" s="95">
        <f>IF(DATOS!J1018=P$74,DATOS!C1018,"")</f>
        <v>0</v>
      </c>
    </row>
    <row r="1091" spans="18:20" x14ac:dyDescent="0.25">
      <c r="R1091" s="83">
        <f t="shared" si="18"/>
        <v>1</v>
      </c>
      <c r="S1091" s="83">
        <f>IF(T1091="",0,IFERROR(IF(VLOOKUP(T1091,T$73:T1090,1,0)&gt;0,0,0),1))</f>
        <v>0</v>
      </c>
      <c r="T1091" s="95">
        <f>IF(DATOS!J1019=P$74,DATOS!C1019,"")</f>
        <v>0</v>
      </c>
    </row>
    <row r="1092" spans="18:20" x14ac:dyDescent="0.25">
      <c r="R1092" s="83">
        <f t="shared" si="18"/>
        <v>1</v>
      </c>
      <c r="S1092" s="83">
        <f>IF(T1092="",0,IFERROR(IF(VLOOKUP(T1092,T$73:T1091,1,0)&gt;0,0,0),1))</f>
        <v>0</v>
      </c>
      <c r="T1092" s="95">
        <f>IF(DATOS!J1020=P$74,DATOS!C1020,"")</f>
        <v>0</v>
      </c>
    </row>
    <row r="1093" spans="18:20" x14ac:dyDescent="0.25">
      <c r="R1093" s="83">
        <f t="shared" si="18"/>
        <v>1</v>
      </c>
      <c r="S1093" s="83">
        <f>IF(T1093="",0,IFERROR(IF(VLOOKUP(T1093,T$73:T1092,1,0)&gt;0,0,0),1))</f>
        <v>0</v>
      </c>
      <c r="T1093" s="95">
        <f>IF(DATOS!J1021=P$74,DATOS!C1021,"")</f>
        <v>0</v>
      </c>
    </row>
    <row r="1094" spans="18:20" x14ac:dyDescent="0.25">
      <c r="R1094" s="83">
        <f t="shared" si="18"/>
        <v>1</v>
      </c>
      <c r="S1094" s="83">
        <f>IF(T1094="",0,IFERROR(IF(VLOOKUP(T1094,T$73:T1093,1,0)&gt;0,0,0),1))</f>
        <v>0</v>
      </c>
      <c r="T1094" s="95">
        <f>IF(DATOS!J1022=P$74,DATOS!C1022,"")</f>
        <v>0</v>
      </c>
    </row>
    <row r="1095" spans="18:20" x14ac:dyDescent="0.25">
      <c r="R1095" s="83">
        <f t="shared" si="18"/>
        <v>1</v>
      </c>
      <c r="S1095" s="83">
        <f>IF(T1095="",0,IFERROR(IF(VLOOKUP(T1095,T$73:T1094,1,0)&gt;0,0,0),1))</f>
        <v>0</v>
      </c>
      <c r="T1095" s="95">
        <f>IF(DATOS!J1023=P$74,DATOS!C1023,"")</f>
        <v>0</v>
      </c>
    </row>
    <row r="1096" spans="18:20" x14ac:dyDescent="0.25">
      <c r="R1096" s="83">
        <f t="shared" si="18"/>
        <v>1</v>
      </c>
      <c r="S1096" s="83">
        <f>IF(T1096="",0,IFERROR(IF(VLOOKUP(T1096,T$73:T1095,1,0)&gt;0,0,0),1))</f>
        <v>0</v>
      </c>
      <c r="T1096" s="95">
        <f>IF(DATOS!J1024=P$74,DATOS!C1024,"")</f>
        <v>0</v>
      </c>
    </row>
    <row r="1097" spans="18:20" x14ac:dyDescent="0.25">
      <c r="R1097" s="83">
        <f t="shared" si="18"/>
        <v>1</v>
      </c>
      <c r="S1097" s="83">
        <f>IF(T1097="",0,IFERROR(IF(VLOOKUP(T1097,T$73:T1096,1,0)&gt;0,0,0),1))</f>
        <v>0</v>
      </c>
      <c r="T1097" s="95">
        <f>IF(DATOS!J1025=P$74,DATOS!C1025,"")</f>
        <v>0</v>
      </c>
    </row>
    <row r="1098" spans="18:20" x14ac:dyDescent="0.25">
      <c r="R1098" s="83">
        <f t="shared" ref="R1098:R1161" si="19">R1097+S1098</f>
        <v>1</v>
      </c>
      <c r="S1098" s="83">
        <f>IF(T1098="",0,IFERROR(IF(VLOOKUP(T1098,T$73:T1097,1,0)&gt;0,0,0),1))</f>
        <v>0</v>
      </c>
      <c r="T1098" s="95">
        <f>IF(DATOS!J1026=P$74,DATOS!C1026,"")</f>
        <v>0</v>
      </c>
    </row>
    <row r="1099" spans="18:20" x14ac:dyDescent="0.25">
      <c r="R1099" s="83">
        <f t="shared" si="19"/>
        <v>1</v>
      </c>
      <c r="S1099" s="83">
        <f>IF(T1099="",0,IFERROR(IF(VLOOKUP(T1099,T$73:T1098,1,0)&gt;0,0,0),1))</f>
        <v>0</v>
      </c>
      <c r="T1099" s="95">
        <f>IF(DATOS!J1027=P$74,DATOS!C1027,"")</f>
        <v>0</v>
      </c>
    </row>
    <row r="1100" spans="18:20" x14ac:dyDescent="0.25">
      <c r="R1100" s="83">
        <f t="shared" si="19"/>
        <v>1</v>
      </c>
      <c r="S1100" s="83">
        <f>IF(T1100="",0,IFERROR(IF(VLOOKUP(T1100,T$73:T1099,1,0)&gt;0,0,0),1))</f>
        <v>0</v>
      </c>
      <c r="T1100" s="95">
        <f>IF(DATOS!J1028=P$74,DATOS!C1028,"")</f>
        <v>0</v>
      </c>
    </row>
    <row r="1101" spans="18:20" x14ac:dyDescent="0.25">
      <c r="R1101" s="83">
        <f t="shared" si="19"/>
        <v>1</v>
      </c>
      <c r="S1101" s="83">
        <f>IF(T1101="",0,IFERROR(IF(VLOOKUP(T1101,T$73:T1100,1,0)&gt;0,0,0),1))</f>
        <v>0</v>
      </c>
      <c r="T1101" s="95">
        <f>IF(DATOS!J1029=P$74,DATOS!C1029,"")</f>
        <v>0</v>
      </c>
    </row>
    <row r="1102" spans="18:20" x14ac:dyDescent="0.25">
      <c r="R1102" s="83">
        <f t="shared" si="19"/>
        <v>1</v>
      </c>
      <c r="S1102" s="83">
        <f>IF(T1102="",0,IFERROR(IF(VLOOKUP(T1102,T$73:T1101,1,0)&gt;0,0,0),1))</f>
        <v>0</v>
      </c>
      <c r="T1102" s="95">
        <f>IF(DATOS!J1030=P$74,DATOS!C1030,"")</f>
        <v>0</v>
      </c>
    </row>
    <row r="1103" spans="18:20" x14ac:dyDescent="0.25">
      <c r="R1103" s="83">
        <f t="shared" si="19"/>
        <v>1</v>
      </c>
      <c r="S1103" s="83">
        <f>IF(T1103="",0,IFERROR(IF(VLOOKUP(T1103,T$73:T1102,1,0)&gt;0,0,0),1))</f>
        <v>0</v>
      </c>
      <c r="T1103" s="95">
        <f>IF(DATOS!J1031=P$74,DATOS!C1031,"")</f>
        <v>0</v>
      </c>
    </row>
    <row r="1104" spans="18:20" x14ac:dyDescent="0.25">
      <c r="R1104" s="83">
        <f t="shared" si="19"/>
        <v>1</v>
      </c>
      <c r="S1104" s="83">
        <f>IF(T1104="",0,IFERROR(IF(VLOOKUP(T1104,T$73:T1103,1,0)&gt;0,0,0),1))</f>
        <v>0</v>
      </c>
      <c r="T1104" s="95">
        <f>IF(DATOS!J1032=P$74,DATOS!C1032,"")</f>
        <v>0</v>
      </c>
    </row>
    <row r="1105" spans="18:20" x14ac:dyDescent="0.25">
      <c r="R1105" s="83">
        <f t="shared" si="19"/>
        <v>1</v>
      </c>
      <c r="S1105" s="83">
        <f>IF(T1105="",0,IFERROR(IF(VLOOKUP(T1105,T$73:T1104,1,0)&gt;0,0,0),1))</f>
        <v>0</v>
      </c>
      <c r="T1105" s="95">
        <f>IF(DATOS!J1033=P$74,DATOS!C1033,"")</f>
        <v>0</v>
      </c>
    </row>
    <row r="1106" spans="18:20" x14ac:dyDescent="0.25">
      <c r="R1106" s="83">
        <f t="shared" si="19"/>
        <v>1</v>
      </c>
      <c r="S1106" s="83">
        <f>IF(T1106="",0,IFERROR(IF(VLOOKUP(T1106,T$73:T1105,1,0)&gt;0,0,0),1))</f>
        <v>0</v>
      </c>
      <c r="T1106" s="95">
        <f>IF(DATOS!J1034=P$74,DATOS!C1034,"")</f>
        <v>0</v>
      </c>
    </row>
    <row r="1107" spans="18:20" x14ac:dyDescent="0.25">
      <c r="R1107" s="83">
        <f t="shared" si="19"/>
        <v>1</v>
      </c>
      <c r="S1107" s="83">
        <f>IF(T1107="",0,IFERROR(IF(VLOOKUP(T1107,T$73:T1106,1,0)&gt;0,0,0),1))</f>
        <v>0</v>
      </c>
      <c r="T1107" s="95">
        <f>IF(DATOS!J1035=P$74,DATOS!C1035,"")</f>
        <v>0</v>
      </c>
    </row>
    <row r="1108" spans="18:20" x14ac:dyDescent="0.25">
      <c r="R1108" s="83">
        <f t="shared" si="19"/>
        <v>1</v>
      </c>
      <c r="S1108" s="83">
        <f>IF(T1108="",0,IFERROR(IF(VLOOKUP(T1108,T$73:T1107,1,0)&gt;0,0,0),1))</f>
        <v>0</v>
      </c>
      <c r="T1108" s="95">
        <f>IF(DATOS!J1036=P$74,DATOS!C1036,"")</f>
        <v>0</v>
      </c>
    </row>
    <row r="1109" spans="18:20" x14ac:dyDescent="0.25">
      <c r="R1109" s="83">
        <f t="shared" si="19"/>
        <v>1</v>
      </c>
      <c r="S1109" s="83">
        <f>IF(T1109="",0,IFERROR(IF(VLOOKUP(T1109,T$73:T1108,1,0)&gt;0,0,0),1))</f>
        <v>0</v>
      </c>
      <c r="T1109" s="95">
        <f>IF(DATOS!J1037=P$74,DATOS!C1037,"")</f>
        <v>0</v>
      </c>
    </row>
    <row r="1110" spans="18:20" x14ac:dyDescent="0.25">
      <c r="R1110" s="83">
        <f t="shared" si="19"/>
        <v>1</v>
      </c>
      <c r="S1110" s="83">
        <f>IF(T1110="",0,IFERROR(IF(VLOOKUP(T1110,T$73:T1109,1,0)&gt;0,0,0),1))</f>
        <v>0</v>
      </c>
      <c r="T1110" s="95">
        <f>IF(DATOS!J1038=P$74,DATOS!C1038,"")</f>
        <v>0</v>
      </c>
    </row>
    <row r="1111" spans="18:20" x14ac:dyDescent="0.25">
      <c r="R1111" s="83">
        <f t="shared" si="19"/>
        <v>1</v>
      </c>
      <c r="S1111" s="83">
        <f>IF(T1111="",0,IFERROR(IF(VLOOKUP(T1111,T$73:T1110,1,0)&gt;0,0,0),1))</f>
        <v>0</v>
      </c>
      <c r="T1111" s="95">
        <f>IF(DATOS!J1039=P$74,DATOS!C1039,"")</f>
        <v>0</v>
      </c>
    </row>
    <row r="1112" spans="18:20" x14ac:dyDescent="0.25">
      <c r="R1112" s="83">
        <f t="shared" si="19"/>
        <v>1</v>
      </c>
      <c r="S1112" s="83">
        <f>IF(T1112="",0,IFERROR(IF(VLOOKUP(T1112,T$73:T1111,1,0)&gt;0,0,0),1))</f>
        <v>0</v>
      </c>
      <c r="T1112" s="95">
        <f>IF(DATOS!J1040=P$74,DATOS!C1040,"")</f>
        <v>0</v>
      </c>
    </row>
    <row r="1113" spans="18:20" x14ac:dyDescent="0.25">
      <c r="R1113" s="83">
        <f t="shared" si="19"/>
        <v>1</v>
      </c>
      <c r="S1113" s="83">
        <f>IF(T1113="",0,IFERROR(IF(VLOOKUP(T1113,T$73:T1112,1,0)&gt;0,0,0),1))</f>
        <v>0</v>
      </c>
      <c r="T1113" s="95">
        <f>IF(DATOS!J1041=P$74,DATOS!C1041,"")</f>
        <v>0</v>
      </c>
    </row>
    <row r="1114" spans="18:20" x14ac:dyDescent="0.25">
      <c r="R1114" s="83">
        <f t="shared" si="19"/>
        <v>1</v>
      </c>
      <c r="S1114" s="83">
        <f>IF(T1114="",0,IFERROR(IF(VLOOKUP(T1114,T$73:T1113,1,0)&gt;0,0,0),1))</f>
        <v>0</v>
      </c>
      <c r="T1114" s="95">
        <f>IF(DATOS!J1042=P$74,DATOS!C1042,"")</f>
        <v>0</v>
      </c>
    </row>
    <row r="1115" spans="18:20" x14ac:dyDescent="0.25">
      <c r="R1115" s="83">
        <f t="shared" si="19"/>
        <v>1</v>
      </c>
      <c r="S1115" s="83">
        <f>IF(T1115="",0,IFERROR(IF(VLOOKUP(T1115,T$73:T1114,1,0)&gt;0,0,0),1))</f>
        <v>0</v>
      </c>
      <c r="T1115" s="95">
        <f>IF(DATOS!J1043=P$74,DATOS!C1043,"")</f>
        <v>0</v>
      </c>
    </row>
    <row r="1116" spans="18:20" x14ac:dyDescent="0.25">
      <c r="R1116" s="83">
        <f t="shared" si="19"/>
        <v>1</v>
      </c>
      <c r="S1116" s="83">
        <f>IF(T1116="",0,IFERROR(IF(VLOOKUP(T1116,T$73:T1115,1,0)&gt;0,0,0),1))</f>
        <v>0</v>
      </c>
      <c r="T1116" s="95">
        <f>IF(DATOS!J1044=P$74,DATOS!C1044,"")</f>
        <v>0</v>
      </c>
    </row>
    <row r="1117" spans="18:20" x14ac:dyDescent="0.25">
      <c r="R1117" s="83">
        <f t="shared" si="19"/>
        <v>1</v>
      </c>
      <c r="S1117" s="83">
        <f>IF(T1117="",0,IFERROR(IF(VLOOKUP(T1117,T$73:T1116,1,0)&gt;0,0,0),1))</f>
        <v>0</v>
      </c>
      <c r="T1117" s="95">
        <f>IF(DATOS!J1045=P$74,DATOS!C1045,"")</f>
        <v>0</v>
      </c>
    </row>
    <row r="1118" spans="18:20" x14ac:dyDescent="0.25">
      <c r="R1118" s="83">
        <f t="shared" si="19"/>
        <v>1</v>
      </c>
      <c r="S1118" s="83">
        <f>IF(T1118="",0,IFERROR(IF(VLOOKUP(T1118,T$73:T1117,1,0)&gt;0,0,0),1))</f>
        <v>0</v>
      </c>
      <c r="T1118" s="95">
        <f>IF(DATOS!J1046=P$74,DATOS!C1046,"")</f>
        <v>0</v>
      </c>
    </row>
    <row r="1119" spans="18:20" x14ac:dyDescent="0.25">
      <c r="R1119" s="83">
        <f t="shared" si="19"/>
        <v>1</v>
      </c>
      <c r="S1119" s="83">
        <f>IF(T1119="",0,IFERROR(IF(VLOOKUP(T1119,T$73:T1118,1,0)&gt;0,0,0),1))</f>
        <v>0</v>
      </c>
      <c r="T1119" s="95">
        <f>IF(DATOS!J1047=P$74,DATOS!C1047,"")</f>
        <v>0</v>
      </c>
    </row>
    <row r="1120" spans="18:20" x14ac:dyDescent="0.25">
      <c r="R1120" s="83">
        <f t="shared" si="19"/>
        <v>1</v>
      </c>
      <c r="S1120" s="83">
        <f>IF(T1120="",0,IFERROR(IF(VLOOKUP(T1120,T$73:T1119,1,0)&gt;0,0,0),1))</f>
        <v>0</v>
      </c>
      <c r="T1120" s="95">
        <f>IF(DATOS!J1048=P$74,DATOS!C1048,"")</f>
        <v>0</v>
      </c>
    </row>
    <row r="1121" spans="18:20" x14ac:dyDescent="0.25">
      <c r="R1121" s="83">
        <f t="shared" si="19"/>
        <v>1</v>
      </c>
      <c r="S1121" s="83">
        <f>IF(T1121="",0,IFERROR(IF(VLOOKUP(T1121,T$73:T1120,1,0)&gt;0,0,0),1))</f>
        <v>0</v>
      </c>
      <c r="T1121" s="95">
        <f>IF(DATOS!J1049=P$74,DATOS!C1049,"")</f>
        <v>0</v>
      </c>
    </row>
    <row r="1122" spans="18:20" x14ac:dyDescent="0.25">
      <c r="R1122" s="83">
        <f t="shared" si="19"/>
        <v>1</v>
      </c>
      <c r="S1122" s="83">
        <f>IF(T1122="",0,IFERROR(IF(VLOOKUP(T1122,T$73:T1121,1,0)&gt;0,0,0),1))</f>
        <v>0</v>
      </c>
      <c r="T1122" s="95">
        <f>IF(DATOS!J1050=P$74,DATOS!C1050,"")</f>
        <v>0</v>
      </c>
    </row>
    <row r="1123" spans="18:20" x14ac:dyDescent="0.25">
      <c r="R1123" s="83">
        <f t="shared" si="19"/>
        <v>1</v>
      </c>
      <c r="S1123" s="83">
        <f>IF(T1123="",0,IFERROR(IF(VLOOKUP(T1123,T$73:T1122,1,0)&gt;0,0,0),1))</f>
        <v>0</v>
      </c>
      <c r="T1123" s="95">
        <f>IF(DATOS!J1051=P$74,DATOS!C1051,"")</f>
        <v>0</v>
      </c>
    </row>
    <row r="1124" spans="18:20" x14ac:dyDescent="0.25">
      <c r="R1124" s="83">
        <f t="shared" si="19"/>
        <v>1</v>
      </c>
      <c r="S1124" s="83">
        <f>IF(T1124="",0,IFERROR(IF(VLOOKUP(T1124,T$73:T1123,1,0)&gt;0,0,0),1))</f>
        <v>0</v>
      </c>
      <c r="T1124" s="95">
        <f>IF(DATOS!J1052=P$74,DATOS!C1052,"")</f>
        <v>0</v>
      </c>
    </row>
    <row r="1125" spans="18:20" x14ac:dyDescent="0.25">
      <c r="R1125" s="83">
        <f t="shared" si="19"/>
        <v>1</v>
      </c>
      <c r="S1125" s="83">
        <f>IF(T1125="",0,IFERROR(IF(VLOOKUP(T1125,T$73:T1124,1,0)&gt;0,0,0),1))</f>
        <v>0</v>
      </c>
      <c r="T1125" s="95">
        <f>IF(DATOS!J1053=P$74,DATOS!C1053,"")</f>
        <v>0</v>
      </c>
    </row>
    <row r="1126" spans="18:20" x14ac:dyDescent="0.25">
      <c r="R1126" s="83">
        <f t="shared" si="19"/>
        <v>1</v>
      </c>
      <c r="S1126" s="83">
        <f>IF(T1126="",0,IFERROR(IF(VLOOKUP(T1126,T$73:T1125,1,0)&gt;0,0,0),1))</f>
        <v>0</v>
      </c>
      <c r="T1126" s="95">
        <f>IF(DATOS!J1054=P$74,DATOS!C1054,"")</f>
        <v>0</v>
      </c>
    </row>
    <row r="1127" spans="18:20" x14ac:dyDescent="0.25">
      <c r="R1127" s="83">
        <f t="shared" si="19"/>
        <v>1</v>
      </c>
      <c r="S1127" s="83">
        <f>IF(T1127="",0,IFERROR(IF(VLOOKUP(T1127,T$73:T1126,1,0)&gt;0,0,0),1))</f>
        <v>0</v>
      </c>
      <c r="T1127" s="95">
        <f>IF(DATOS!J1055=P$74,DATOS!C1055,"")</f>
        <v>0</v>
      </c>
    </row>
    <row r="1128" spans="18:20" x14ac:dyDescent="0.25">
      <c r="R1128" s="83">
        <f t="shared" si="19"/>
        <v>1</v>
      </c>
      <c r="S1128" s="83">
        <f>IF(T1128="",0,IFERROR(IF(VLOOKUP(T1128,T$73:T1127,1,0)&gt;0,0,0),1))</f>
        <v>0</v>
      </c>
      <c r="T1128" s="95">
        <f>IF(DATOS!J1056=P$74,DATOS!C1056,"")</f>
        <v>0</v>
      </c>
    </row>
    <row r="1129" spans="18:20" x14ac:dyDescent="0.25">
      <c r="R1129" s="83">
        <f t="shared" si="19"/>
        <v>1</v>
      </c>
      <c r="S1129" s="83">
        <f>IF(T1129="",0,IFERROR(IF(VLOOKUP(T1129,T$73:T1128,1,0)&gt;0,0,0),1))</f>
        <v>0</v>
      </c>
      <c r="T1129" s="95">
        <f>IF(DATOS!J1057=P$74,DATOS!C1057,"")</f>
        <v>0</v>
      </c>
    </row>
    <row r="1130" spans="18:20" x14ac:dyDescent="0.25">
      <c r="R1130" s="83">
        <f t="shared" si="19"/>
        <v>1</v>
      </c>
      <c r="S1130" s="83">
        <f>IF(T1130="",0,IFERROR(IF(VLOOKUP(T1130,T$73:T1129,1,0)&gt;0,0,0),1))</f>
        <v>0</v>
      </c>
      <c r="T1130" s="95">
        <f>IF(DATOS!J1058=P$74,DATOS!C1058,"")</f>
        <v>0</v>
      </c>
    </row>
    <row r="1131" spans="18:20" x14ac:dyDescent="0.25">
      <c r="R1131" s="83">
        <f t="shared" si="19"/>
        <v>1</v>
      </c>
      <c r="S1131" s="83">
        <f>IF(T1131="",0,IFERROR(IF(VLOOKUP(T1131,T$73:T1130,1,0)&gt;0,0,0),1))</f>
        <v>0</v>
      </c>
      <c r="T1131" s="95">
        <f>IF(DATOS!J1059=P$74,DATOS!C1059,"")</f>
        <v>0</v>
      </c>
    </row>
    <row r="1132" spans="18:20" x14ac:dyDescent="0.25">
      <c r="R1132" s="83">
        <f t="shared" si="19"/>
        <v>1</v>
      </c>
      <c r="S1132" s="83">
        <f>IF(T1132="",0,IFERROR(IF(VLOOKUP(T1132,T$73:T1131,1,0)&gt;0,0,0),1))</f>
        <v>0</v>
      </c>
      <c r="T1132" s="95">
        <f>IF(DATOS!J1060=P$74,DATOS!C1060,"")</f>
        <v>0</v>
      </c>
    </row>
    <row r="1133" spans="18:20" x14ac:dyDescent="0.25">
      <c r="R1133" s="83">
        <f t="shared" si="19"/>
        <v>1</v>
      </c>
      <c r="S1133" s="83">
        <f>IF(T1133="",0,IFERROR(IF(VLOOKUP(T1133,T$73:T1132,1,0)&gt;0,0,0),1))</f>
        <v>0</v>
      </c>
      <c r="T1133" s="95">
        <f>IF(DATOS!J1061=P$74,DATOS!C1061,"")</f>
        <v>0</v>
      </c>
    </row>
    <row r="1134" spans="18:20" x14ac:dyDescent="0.25">
      <c r="R1134" s="83">
        <f t="shared" si="19"/>
        <v>1</v>
      </c>
      <c r="S1134" s="83">
        <f>IF(T1134="",0,IFERROR(IF(VLOOKUP(T1134,T$73:T1133,1,0)&gt;0,0,0),1))</f>
        <v>0</v>
      </c>
      <c r="T1134" s="95">
        <f>IF(DATOS!J1062=P$74,DATOS!C1062,"")</f>
        <v>0</v>
      </c>
    </row>
    <row r="1135" spans="18:20" x14ac:dyDescent="0.25">
      <c r="R1135" s="83">
        <f t="shared" si="19"/>
        <v>1</v>
      </c>
      <c r="S1135" s="83">
        <f>IF(T1135="",0,IFERROR(IF(VLOOKUP(T1135,T$73:T1134,1,0)&gt;0,0,0),1))</f>
        <v>0</v>
      </c>
      <c r="T1135" s="95">
        <f>IF(DATOS!J1063=P$74,DATOS!C1063,"")</f>
        <v>0</v>
      </c>
    </row>
    <row r="1136" spans="18:20" x14ac:dyDescent="0.25">
      <c r="R1136" s="83">
        <f t="shared" si="19"/>
        <v>1</v>
      </c>
      <c r="S1136" s="83">
        <f>IF(T1136="",0,IFERROR(IF(VLOOKUP(T1136,T$73:T1135,1,0)&gt;0,0,0),1))</f>
        <v>0</v>
      </c>
      <c r="T1136" s="95">
        <f>IF(DATOS!J1064=P$74,DATOS!C1064,"")</f>
        <v>0</v>
      </c>
    </row>
    <row r="1137" spans="18:20" x14ac:dyDescent="0.25">
      <c r="R1137" s="83">
        <f t="shared" si="19"/>
        <v>1</v>
      </c>
      <c r="S1137" s="83">
        <f>IF(T1137="",0,IFERROR(IF(VLOOKUP(T1137,T$73:T1136,1,0)&gt;0,0,0),1))</f>
        <v>0</v>
      </c>
      <c r="T1137" s="95">
        <f>IF(DATOS!J1065=P$74,DATOS!C1065,"")</f>
        <v>0</v>
      </c>
    </row>
    <row r="1138" spans="18:20" x14ac:dyDescent="0.25">
      <c r="R1138" s="83">
        <f t="shared" si="19"/>
        <v>1</v>
      </c>
      <c r="S1138" s="83">
        <f>IF(T1138="",0,IFERROR(IF(VLOOKUP(T1138,T$73:T1137,1,0)&gt;0,0,0),1))</f>
        <v>0</v>
      </c>
      <c r="T1138" s="95">
        <f>IF(DATOS!J1066=P$74,DATOS!C1066,"")</f>
        <v>0</v>
      </c>
    </row>
    <row r="1139" spans="18:20" x14ac:dyDescent="0.25">
      <c r="R1139" s="83">
        <f t="shared" si="19"/>
        <v>1</v>
      </c>
      <c r="S1139" s="83">
        <f>IF(T1139="",0,IFERROR(IF(VLOOKUP(T1139,T$73:T1138,1,0)&gt;0,0,0),1))</f>
        <v>0</v>
      </c>
      <c r="T1139" s="95">
        <f>IF(DATOS!J1067=P$74,DATOS!C1067,"")</f>
        <v>0</v>
      </c>
    </row>
    <row r="1140" spans="18:20" x14ac:dyDescent="0.25">
      <c r="R1140" s="83">
        <f t="shared" si="19"/>
        <v>1</v>
      </c>
      <c r="S1140" s="83">
        <f>IF(T1140="",0,IFERROR(IF(VLOOKUP(T1140,T$73:T1139,1,0)&gt;0,0,0),1))</f>
        <v>0</v>
      </c>
      <c r="T1140" s="95">
        <f>IF(DATOS!J1068=P$74,DATOS!C1068,"")</f>
        <v>0</v>
      </c>
    </row>
    <row r="1141" spans="18:20" x14ac:dyDescent="0.25">
      <c r="R1141" s="83">
        <f t="shared" si="19"/>
        <v>1</v>
      </c>
      <c r="S1141" s="83">
        <f>IF(T1141="",0,IFERROR(IF(VLOOKUP(T1141,T$73:T1140,1,0)&gt;0,0,0),1))</f>
        <v>0</v>
      </c>
      <c r="T1141" s="95">
        <f>IF(DATOS!J1069=P$74,DATOS!C1069,"")</f>
        <v>0</v>
      </c>
    </row>
    <row r="1142" spans="18:20" x14ac:dyDescent="0.25">
      <c r="R1142" s="83">
        <f t="shared" si="19"/>
        <v>1</v>
      </c>
      <c r="S1142" s="83">
        <f>IF(T1142="",0,IFERROR(IF(VLOOKUP(T1142,T$73:T1141,1,0)&gt;0,0,0),1))</f>
        <v>0</v>
      </c>
      <c r="T1142" s="95">
        <f>IF(DATOS!J1070=P$74,DATOS!C1070,"")</f>
        <v>0</v>
      </c>
    </row>
    <row r="1143" spans="18:20" x14ac:dyDescent="0.25">
      <c r="R1143" s="83">
        <f t="shared" si="19"/>
        <v>1</v>
      </c>
      <c r="S1143" s="83">
        <f>IF(T1143="",0,IFERROR(IF(VLOOKUP(T1143,T$73:T1142,1,0)&gt;0,0,0),1))</f>
        <v>0</v>
      </c>
      <c r="T1143" s="95">
        <f>IF(DATOS!J1071=P$74,DATOS!C1071,"")</f>
        <v>0</v>
      </c>
    </row>
    <row r="1144" spans="18:20" x14ac:dyDescent="0.25">
      <c r="R1144" s="83">
        <f t="shared" si="19"/>
        <v>1</v>
      </c>
      <c r="S1144" s="83">
        <f>IF(T1144="",0,IFERROR(IF(VLOOKUP(T1144,T$73:T1143,1,0)&gt;0,0,0),1))</f>
        <v>0</v>
      </c>
      <c r="T1144" s="95">
        <f>IF(DATOS!J1072=P$74,DATOS!C1072,"")</f>
        <v>0</v>
      </c>
    </row>
    <row r="1145" spans="18:20" x14ac:dyDescent="0.25">
      <c r="R1145" s="83">
        <f t="shared" si="19"/>
        <v>1</v>
      </c>
      <c r="S1145" s="83">
        <f>IF(T1145="",0,IFERROR(IF(VLOOKUP(T1145,T$73:T1144,1,0)&gt;0,0,0),1))</f>
        <v>0</v>
      </c>
      <c r="T1145" s="95">
        <f>IF(DATOS!J1073=P$74,DATOS!C1073,"")</f>
        <v>0</v>
      </c>
    </row>
    <row r="1146" spans="18:20" x14ac:dyDescent="0.25">
      <c r="R1146" s="83">
        <f t="shared" si="19"/>
        <v>1</v>
      </c>
      <c r="S1146" s="83">
        <f>IF(T1146="",0,IFERROR(IF(VLOOKUP(T1146,T$73:T1145,1,0)&gt;0,0,0),1))</f>
        <v>0</v>
      </c>
      <c r="T1146" s="95">
        <f>IF(DATOS!J1074=P$74,DATOS!C1074,"")</f>
        <v>0</v>
      </c>
    </row>
    <row r="1147" spans="18:20" x14ac:dyDescent="0.25">
      <c r="R1147" s="83">
        <f t="shared" si="19"/>
        <v>1</v>
      </c>
      <c r="S1147" s="83">
        <f>IF(T1147="",0,IFERROR(IF(VLOOKUP(T1147,T$73:T1146,1,0)&gt;0,0,0),1))</f>
        <v>0</v>
      </c>
      <c r="T1147" s="95">
        <f>IF(DATOS!J1075=P$74,DATOS!C1075,"")</f>
        <v>0</v>
      </c>
    </row>
    <row r="1148" spans="18:20" x14ac:dyDescent="0.25">
      <c r="R1148" s="83">
        <f t="shared" si="19"/>
        <v>1</v>
      </c>
      <c r="S1148" s="83">
        <f>IF(T1148="",0,IFERROR(IF(VLOOKUP(T1148,T$73:T1147,1,0)&gt;0,0,0),1))</f>
        <v>0</v>
      </c>
      <c r="T1148" s="95">
        <f>IF(DATOS!J1076=P$74,DATOS!C1076,"")</f>
        <v>0</v>
      </c>
    </row>
    <row r="1149" spans="18:20" x14ac:dyDescent="0.25">
      <c r="R1149" s="83">
        <f t="shared" si="19"/>
        <v>1</v>
      </c>
      <c r="S1149" s="83">
        <f>IF(T1149="",0,IFERROR(IF(VLOOKUP(T1149,T$73:T1148,1,0)&gt;0,0,0),1))</f>
        <v>0</v>
      </c>
      <c r="T1149" s="95">
        <f>IF(DATOS!J1077=P$74,DATOS!C1077,"")</f>
        <v>0</v>
      </c>
    </row>
    <row r="1150" spans="18:20" x14ac:dyDescent="0.25">
      <c r="R1150" s="83">
        <f t="shared" si="19"/>
        <v>1</v>
      </c>
      <c r="S1150" s="83">
        <f>IF(T1150="",0,IFERROR(IF(VLOOKUP(T1150,T$73:T1149,1,0)&gt;0,0,0),1))</f>
        <v>0</v>
      </c>
      <c r="T1150" s="95">
        <f>IF(DATOS!J1078=P$74,DATOS!C1078,"")</f>
        <v>0</v>
      </c>
    </row>
    <row r="1151" spans="18:20" x14ac:dyDescent="0.25">
      <c r="R1151" s="83">
        <f t="shared" si="19"/>
        <v>1</v>
      </c>
      <c r="S1151" s="83">
        <f>IF(T1151="",0,IFERROR(IF(VLOOKUP(T1151,T$73:T1150,1,0)&gt;0,0,0),1))</f>
        <v>0</v>
      </c>
      <c r="T1151" s="95">
        <f>IF(DATOS!J1079=P$74,DATOS!C1079,"")</f>
        <v>0</v>
      </c>
    </row>
    <row r="1152" spans="18:20" x14ac:dyDescent="0.25">
      <c r="R1152" s="83">
        <f t="shared" si="19"/>
        <v>1</v>
      </c>
      <c r="S1152" s="83">
        <f>IF(T1152="",0,IFERROR(IF(VLOOKUP(T1152,T$73:T1151,1,0)&gt;0,0,0),1))</f>
        <v>0</v>
      </c>
      <c r="T1152" s="95">
        <f>IF(DATOS!J1080=P$74,DATOS!C1080,"")</f>
        <v>0</v>
      </c>
    </row>
    <row r="1153" spans="18:20" x14ac:dyDescent="0.25">
      <c r="R1153" s="83">
        <f t="shared" si="19"/>
        <v>1</v>
      </c>
      <c r="S1153" s="83">
        <f>IF(T1153="",0,IFERROR(IF(VLOOKUP(T1153,T$73:T1152,1,0)&gt;0,0,0),1))</f>
        <v>0</v>
      </c>
      <c r="T1153" s="95">
        <f>IF(DATOS!J1081=P$74,DATOS!C1081,"")</f>
        <v>0</v>
      </c>
    </row>
    <row r="1154" spans="18:20" x14ac:dyDescent="0.25">
      <c r="R1154" s="83">
        <f t="shared" si="19"/>
        <v>1</v>
      </c>
      <c r="S1154" s="83">
        <f>IF(T1154="",0,IFERROR(IF(VLOOKUP(T1154,T$73:T1153,1,0)&gt;0,0,0),1))</f>
        <v>0</v>
      </c>
      <c r="T1154" s="95">
        <f>IF(DATOS!J1082=P$74,DATOS!C1082,"")</f>
        <v>0</v>
      </c>
    </row>
    <row r="1155" spans="18:20" x14ac:dyDescent="0.25">
      <c r="R1155" s="83">
        <f t="shared" si="19"/>
        <v>1</v>
      </c>
      <c r="S1155" s="83">
        <f>IF(T1155="",0,IFERROR(IF(VLOOKUP(T1155,T$73:T1154,1,0)&gt;0,0,0),1))</f>
        <v>0</v>
      </c>
      <c r="T1155" s="95">
        <f>IF(DATOS!J1083=P$74,DATOS!C1083,"")</f>
        <v>0</v>
      </c>
    </row>
    <row r="1156" spans="18:20" x14ac:dyDescent="0.25">
      <c r="R1156" s="83">
        <f t="shared" si="19"/>
        <v>1</v>
      </c>
      <c r="S1156" s="83">
        <f>IF(T1156="",0,IFERROR(IF(VLOOKUP(T1156,T$73:T1155,1,0)&gt;0,0,0),1))</f>
        <v>0</v>
      </c>
      <c r="T1156" s="95">
        <f>IF(DATOS!J1084=P$74,DATOS!C1084,"")</f>
        <v>0</v>
      </c>
    </row>
    <row r="1157" spans="18:20" x14ac:dyDescent="0.25">
      <c r="R1157" s="83">
        <f t="shared" si="19"/>
        <v>1</v>
      </c>
      <c r="S1157" s="83">
        <f>IF(T1157="",0,IFERROR(IF(VLOOKUP(T1157,T$73:T1156,1,0)&gt;0,0,0),1))</f>
        <v>0</v>
      </c>
      <c r="T1157" s="95">
        <f>IF(DATOS!J1085=P$74,DATOS!C1085,"")</f>
        <v>0</v>
      </c>
    </row>
    <row r="1158" spans="18:20" x14ac:dyDescent="0.25">
      <c r="R1158" s="83">
        <f t="shared" si="19"/>
        <v>1</v>
      </c>
      <c r="S1158" s="83">
        <f>IF(T1158="",0,IFERROR(IF(VLOOKUP(T1158,T$73:T1157,1,0)&gt;0,0,0),1))</f>
        <v>0</v>
      </c>
      <c r="T1158" s="95">
        <f>IF(DATOS!J1086=P$74,DATOS!C1086,"")</f>
        <v>0</v>
      </c>
    </row>
    <row r="1159" spans="18:20" x14ac:dyDescent="0.25">
      <c r="R1159" s="83">
        <f t="shared" si="19"/>
        <v>1</v>
      </c>
      <c r="S1159" s="83">
        <f>IF(T1159="",0,IFERROR(IF(VLOOKUP(T1159,T$73:T1158,1,0)&gt;0,0,0),1))</f>
        <v>0</v>
      </c>
      <c r="T1159" s="95">
        <f>IF(DATOS!J1087=P$74,DATOS!C1087,"")</f>
        <v>0</v>
      </c>
    </row>
    <row r="1160" spans="18:20" x14ac:dyDescent="0.25">
      <c r="R1160" s="83">
        <f t="shared" si="19"/>
        <v>1</v>
      </c>
      <c r="S1160" s="83">
        <f>IF(T1160="",0,IFERROR(IF(VLOOKUP(T1160,T$73:T1159,1,0)&gt;0,0,0),1))</f>
        <v>0</v>
      </c>
      <c r="T1160" s="95">
        <f>IF(DATOS!J1088=P$74,DATOS!C1088,"")</f>
        <v>0</v>
      </c>
    </row>
    <row r="1161" spans="18:20" x14ac:dyDescent="0.25">
      <c r="R1161" s="83">
        <f t="shared" si="19"/>
        <v>1</v>
      </c>
      <c r="S1161" s="83">
        <f>IF(T1161="",0,IFERROR(IF(VLOOKUP(T1161,T$73:T1160,1,0)&gt;0,0,0),1))</f>
        <v>0</v>
      </c>
      <c r="T1161" s="95">
        <f>IF(DATOS!J1089=P$74,DATOS!C1089,"")</f>
        <v>0</v>
      </c>
    </row>
    <row r="1162" spans="18:20" x14ac:dyDescent="0.25">
      <c r="R1162" s="83">
        <f t="shared" ref="R1162:R1225" si="20">R1161+S1162</f>
        <v>1</v>
      </c>
      <c r="S1162" s="83">
        <f>IF(T1162="",0,IFERROR(IF(VLOOKUP(T1162,T$73:T1161,1,0)&gt;0,0,0),1))</f>
        <v>0</v>
      </c>
      <c r="T1162" s="95">
        <f>IF(DATOS!J1090=P$74,DATOS!C1090,"")</f>
        <v>0</v>
      </c>
    </row>
    <row r="1163" spans="18:20" x14ac:dyDescent="0.25">
      <c r="R1163" s="83">
        <f t="shared" si="20"/>
        <v>1</v>
      </c>
      <c r="S1163" s="83">
        <f>IF(T1163="",0,IFERROR(IF(VLOOKUP(T1163,T$73:T1162,1,0)&gt;0,0,0),1))</f>
        <v>0</v>
      </c>
      <c r="T1163" s="95">
        <f>IF(DATOS!J1091=P$74,DATOS!C1091,"")</f>
        <v>0</v>
      </c>
    </row>
    <row r="1164" spans="18:20" x14ac:dyDescent="0.25">
      <c r="R1164" s="83">
        <f t="shared" si="20"/>
        <v>1</v>
      </c>
      <c r="S1164" s="83">
        <f>IF(T1164="",0,IFERROR(IF(VLOOKUP(T1164,T$73:T1163,1,0)&gt;0,0,0),1))</f>
        <v>0</v>
      </c>
      <c r="T1164" s="95">
        <f>IF(DATOS!J1092=P$74,DATOS!C1092,"")</f>
        <v>0</v>
      </c>
    </row>
    <row r="1165" spans="18:20" x14ac:dyDescent="0.25">
      <c r="R1165" s="83">
        <f t="shared" si="20"/>
        <v>1</v>
      </c>
      <c r="S1165" s="83">
        <f>IF(T1165="",0,IFERROR(IF(VLOOKUP(T1165,T$73:T1164,1,0)&gt;0,0,0),1))</f>
        <v>0</v>
      </c>
      <c r="T1165" s="95">
        <f>IF(DATOS!J1093=P$74,DATOS!C1093,"")</f>
        <v>0</v>
      </c>
    </row>
    <row r="1166" spans="18:20" x14ac:dyDescent="0.25">
      <c r="R1166" s="83">
        <f t="shared" si="20"/>
        <v>1</v>
      </c>
      <c r="S1166" s="83">
        <f>IF(T1166="",0,IFERROR(IF(VLOOKUP(T1166,T$73:T1165,1,0)&gt;0,0,0),1))</f>
        <v>0</v>
      </c>
      <c r="T1166" s="95">
        <f>IF(DATOS!J1094=P$74,DATOS!C1094,"")</f>
        <v>0</v>
      </c>
    </row>
    <row r="1167" spans="18:20" x14ac:dyDescent="0.25">
      <c r="R1167" s="83">
        <f t="shared" si="20"/>
        <v>1</v>
      </c>
      <c r="S1167" s="83">
        <f>IF(T1167="",0,IFERROR(IF(VLOOKUP(T1167,T$73:T1166,1,0)&gt;0,0,0),1))</f>
        <v>0</v>
      </c>
      <c r="T1167" s="95">
        <f>IF(DATOS!J1095=P$74,DATOS!C1095,"")</f>
        <v>0</v>
      </c>
    </row>
    <row r="1168" spans="18:20" x14ac:dyDescent="0.25">
      <c r="R1168" s="83">
        <f t="shared" si="20"/>
        <v>1</v>
      </c>
      <c r="S1168" s="83">
        <f>IF(T1168="",0,IFERROR(IF(VLOOKUP(T1168,T$73:T1167,1,0)&gt;0,0,0),1))</f>
        <v>0</v>
      </c>
      <c r="T1168" s="95">
        <f>IF(DATOS!J1096=P$74,DATOS!C1096,"")</f>
        <v>0</v>
      </c>
    </row>
    <row r="1169" spans="18:20" x14ac:dyDescent="0.25">
      <c r="R1169" s="83">
        <f t="shared" si="20"/>
        <v>1</v>
      </c>
      <c r="S1169" s="83">
        <f>IF(T1169="",0,IFERROR(IF(VLOOKUP(T1169,T$73:T1168,1,0)&gt;0,0,0),1))</f>
        <v>0</v>
      </c>
      <c r="T1169" s="95">
        <f>IF(DATOS!J1097=P$74,DATOS!C1097,"")</f>
        <v>0</v>
      </c>
    </row>
    <row r="1170" spans="18:20" x14ac:dyDescent="0.25">
      <c r="R1170" s="83">
        <f t="shared" si="20"/>
        <v>1</v>
      </c>
      <c r="S1170" s="83">
        <f>IF(T1170="",0,IFERROR(IF(VLOOKUP(T1170,T$73:T1169,1,0)&gt;0,0,0),1))</f>
        <v>0</v>
      </c>
      <c r="T1170" s="95">
        <f>IF(DATOS!J1098=P$74,DATOS!C1098,"")</f>
        <v>0</v>
      </c>
    </row>
    <row r="1171" spans="18:20" x14ac:dyDescent="0.25">
      <c r="R1171" s="83">
        <f t="shared" si="20"/>
        <v>1</v>
      </c>
      <c r="S1171" s="83">
        <f>IF(T1171="",0,IFERROR(IF(VLOOKUP(T1171,T$73:T1170,1,0)&gt;0,0,0),1))</f>
        <v>0</v>
      </c>
      <c r="T1171" s="95">
        <f>IF(DATOS!J1099=P$74,DATOS!C1099,"")</f>
        <v>0</v>
      </c>
    </row>
    <row r="1172" spans="18:20" x14ac:dyDescent="0.25">
      <c r="R1172" s="83">
        <f t="shared" si="20"/>
        <v>1</v>
      </c>
      <c r="S1172" s="83">
        <f>IF(T1172="",0,IFERROR(IF(VLOOKUP(T1172,T$73:T1171,1,0)&gt;0,0,0),1))</f>
        <v>0</v>
      </c>
      <c r="T1172" s="95">
        <f>IF(DATOS!J1100=P$74,DATOS!C1100,"")</f>
        <v>0</v>
      </c>
    </row>
    <row r="1173" spans="18:20" x14ac:dyDescent="0.25">
      <c r="R1173" s="83">
        <f t="shared" si="20"/>
        <v>1</v>
      </c>
      <c r="S1173" s="83">
        <f>IF(T1173="",0,IFERROR(IF(VLOOKUP(T1173,T$73:T1172,1,0)&gt;0,0,0),1))</f>
        <v>0</v>
      </c>
      <c r="T1173" s="95">
        <f>IF(DATOS!J1101=P$74,DATOS!C1101,"")</f>
        <v>0</v>
      </c>
    </row>
    <row r="1174" spans="18:20" x14ac:dyDescent="0.25">
      <c r="R1174" s="83">
        <f t="shared" si="20"/>
        <v>1</v>
      </c>
      <c r="S1174" s="83">
        <f>IF(T1174="",0,IFERROR(IF(VLOOKUP(T1174,T$73:T1173,1,0)&gt;0,0,0),1))</f>
        <v>0</v>
      </c>
      <c r="T1174" s="95">
        <f>IF(DATOS!J1102=P$74,DATOS!C1102,"")</f>
        <v>0</v>
      </c>
    </row>
    <row r="1175" spans="18:20" x14ac:dyDescent="0.25">
      <c r="R1175" s="83">
        <f t="shared" si="20"/>
        <v>1</v>
      </c>
      <c r="S1175" s="83">
        <f>IF(T1175="",0,IFERROR(IF(VLOOKUP(T1175,T$73:T1174,1,0)&gt;0,0,0),1))</f>
        <v>0</v>
      </c>
      <c r="T1175" s="95">
        <f>IF(DATOS!J1103=P$74,DATOS!C1103,"")</f>
        <v>0</v>
      </c>
    </row>
    <row r="1176" spans="18:20" x14ac:dyDescent="0.25">
      <c r="R1176" s="83">
        <f t="shared" si="20"/>
        <v>1</v>
      </c>
      <c r="S1176" s="83">
        <f>IF(T1176="",0,IFERROR(IF(VLOOKUP(T1176,T$73:T1175,1,0)&gt;0,0,0),1))</f>
        <v>0</v>
      </c>
      <c r="T1176" s="95">
        <f>IF(DATOS!J1104=P$74,DATOS!C1104,"")</f>
        <v>0</v>
      </c>
    </row>
    <row r="1177" spans="18:20" x14ac:dyDescent="0.25">
      <c r="R1177" s="83">
        <f t="shared" si="20"/>
        <v>1</v>
      </c>
      <c r="S1177" s="83">
        <f>IF(T1177="",0,IFERROR(IF(VLOOKUP(T1177,T$73:T1176,1,0)&gt;0,0,0),1))</f>
        <v>0</v>
      </c>
      <c r="T1177" s="95">
        <f>IF(DATOS!J1105=P$74,DATOS!C1105,"")</f>
        <v>0</v>
      </c>
    </row>
    <row r="1178" spans="18:20" x14ac:dyDescent="0.25">
      <c r="R1178" s="83">
        <f t="shared" si="20"/>
        <v>1</v>
      </c>
      <c r="S1178" s="83">
        <f>IF(T1178="",0,IFERROR(IF(VLOOKUP(T1178,T$73:T1177,1,0)&gt;0,0,0),1))</f>
        <v>0</v>
      </c>
      <c r="T1178" s="95">
        <f>IF(DATOS!J1106=P$74,DATOS!C1106,"")</f>
        <v>0</v>
      </c>
    </row>
    <row r="1179" spans="18:20" x14ac:dyDescent="0.25">
      <c r="R1179" s="83">
        <f t="shared" si="20"/>
        <v>1</v>
      </c>
      <c r="S1179" s="83">
        <f>IF(T1179="",0,IFERROR(IF(VLOOKUP(T1179,T$73:T1178,1,0)&gt;0,0,0),1))</f>
        <v>0</v>
      </c>
      <c r="T1179" s="95">
        <f>IF(DATOS!J1107=P$74,DATOS!C1107,"")</f>
        <v>0</v>
      </c>
    </row>
    <row r="1180" spans="18:20" x14ac:dyDescent="0.25">
      <c r="R1180" s="83">
        <f t="shared" si="20"/>
        <v>1</v>
      </c>
      <c r="S1180" s="83">
        <f>IF(T1180="",0,IFERROR(IF(VLOOKUP(T1180,T$73:T1179,1,0)&gt;0,0,0),1))</f>
        <v>0</v>
      </c>
      <c r="T1180" s="95">
        <f>IF(DATOS!J1108=P$74,DATOS!C1108,"")</f>
        <v>0</v>
      </c>
    </row>
    <row r="1181" spans="18:20" x14ac:dyDescent="0.25">
      <c r="R1181" s="83">
        <f t="shared" si="20"/>
        <v>1</v>
      </c>
      <c r="S1181" s="83">
        <f>IF(T1181="",0,IFERROR(IF(VLOOKUP(T1181,T$73:T1180,1,0)&gt;0,0,0),1))</f>
        <v>0</v>
      </c>
      <c r="T1181" s="95">
        <f>IF(DATOS!J1109=P$74,DATOS!C1109,"")</f>
        <v>0</v>
      </c>
    </row>
    <row r="1182" spans="18:20" x14ac:dyDescent="0.25">
      <c r="R1182" s="83">
        <f t="shared" si="20"/>
        <v>1</v>
      </c>
      <c r="S1182" s="83">
        <f>IF(T1182="",0,IFERROR(IF(VLOOKUP(T1182,T$73:T1181,1,0)&gt;0,0,0),1))</f>
        <v>0</v>
      </c>
      <c r="T1182" s="95">
        <f>IF(DATOS!J1110=P$74,DATOS!C1110,"")</f>
        <v>0</v>
      </c>
    </row>
    <row r="1183" spans="18:20" x14ac:dyDescent="0.25">
      <c r="R1183" s="83">
        <f t="shared" si="20"/>
        <v>1</v>
      </c>
      <c r="S1183" s="83">
        <f>IF(T1183="",0,IFERROR(IF(VLOOKUP(T1183,T$73:T1182,1,0)&gt;0,0,0),1))</f>
        <v>0</v>
      </c>
      <c r="T1183" s="95">
        <f>IF(DATOS!J1111=P$74,DATOS!C1111,"")</f>
        <v>0</v>
      </c>
    </row>
    <row r="1184" spans="18:20" x14ac:dyDescent="0.25">
      <c r="R1184" s="83">
        <f t="shared" si="20"/>
        <v>1</v>
      </c>
      <c r="S1184" s="83">
        <f>IF(T1184="",0,IFERROR(IF(VLOOKUP(T1184,T$73:T1183,1,0)&gt;0,0,0),1))</f>
        <v>0</v>
      </c>
      <c r="T1184" s="95">
        <f>IF(DATOS!J1112=P$74,DATOS!C1112,"")</f>
        <v>0</v>
      </c>
    </row>
    <row r="1185" spans="18:20" x14ac:dyDescent="0.25">
      <c r="R1185" s="83">
        <f t="shared" si="20"/>
        <v>1</v>
      </c>
      <c r="S1185" s="83">
        <f>IF(T1185="",0,IFERROR(IF(VLOOKUP(T1185,T$73:T1184,1,0)&gt;0,0,0),1))</f>
        <v>0</v>
      </c>
      <c r="T1185" s="95">
        <f>IF(DATOS!J1113=P$74,DATOS!C1113,"")</f>
        <v>0</v>
      </c>
    </row>
    <row r="1186" spans="18:20" x14ac:dyDescent="0.25">
      <c r="R1186" s="83">
        <f t="shared" si="20"/>
        <v>1</v>
      </c>
      <c r="S1186" s="83">
        <f>IF(T1186="",0,IFERROR(IF(VLOOKUP(T1186,T$73:T1185,1,0)&gt;0,0,0),1))</f>
        <v>0</v>
      </c>
      <c r="T1186" s="95">
        <f>IF(DATOS!J1114=P$74,DATOS!C1114,"")</f>
        <v>0</v>
      </c>
    </row>
    <row r="1187" spans="18:20" x14ac:dyDescent="0.25">
      <c r="R1187" s="83">
        <f t="shared" si="20"/>
        <v>1</v>
      </c>
      <c r="S1187" s="83">
        <f>IF(T1187="",0,IFERROR(IF(VLOOKUP(T1187,T$73:T1186,1,0)&gt;0,0,0),1))</f>
        <v>0</v>
      </c>
      <c r="T1187" s="95">
        <f>IF(DATOS!J1115=P$74,DATOS!C1115,"")</f>
        <v>0</v>
      </c>
    </row>
    <row r="1188" spans="18:20" x14ac:dyDescent="0.25">
      <c r="R1188" s="83">
        <f t="shared" si="20"/>
        <v>1</v>
      </c>
      <c r="S1188" s="83">
        <f>IF(T1188="",0,IFERROR(IF(VLOOKUP(T1188,T$73:T1187,1,0)&gt;0,0,0),1))</f>
        <v>0</v>
      </c>
      <c r="T1188" s="95">
        <f>IF(DATOS!J1116=P$74,DATOS!C1116,"")</f>
        <v>0</v>
      </c>
    </row>
    <row r="1189" spans="18:20" x14ac:dyDescent="0.25">
      <c r="R1189" s="83">
        <f t="shared" si="20"/>
        <v>1</v>
      </c>
      <c r="S1189" s="83">
        <f>IF(T1189="",0,IFERROR(IF(VLOOKUP(T1189,T$73:T1188,1,0)&gt;0,0,0),1))</f>
        <v>0</v>
      </c>
      <c r="T1189" s="95">
        <f>IF(DATOS!J1117=P$74,DATOS!C1117,"")</f>
        <v>0</v>
      </c>
    </row>
    <row r="1190" spans="18:20" x14ac:dyDescent="0.25">
      <c r="R1190" s="83">
        <f t="shared" si="20"/>
        <v>1</v>
      </c>
      <c r="S1190" s="83">
        <f>IF(T1190="",0,IFERROR(IF(VLOOKUP(T1190,T$73:T1189,1,0)&gt;0,0,0),1))</f>
        <v>0</v>
      </c>
      <c r="T1190" s="95">
        <f>IF(DATOS!J1118=P$74,DATOS!C1118,"")</f>
        <v>0</v>
      </c>
    </row>
    <row r="1191" spans="18:20" x14ac:dyDescent="0.25">
      <c r="R1191" s="83">
        <f t="shared" si="20"/>
        <v>1</v>
      </c>
      <c r="S1191" s="83">
        <f>IF(T1191="",0,IFERROR(IF(VLOOKUP(T1191,T$73:T1190,1,0)&gt;0,0,0),1))</f>
        <v>0</v>
      </c>
      <c r="T1191" s="95">
        <f>IF(DATOS!J1119=P$74,DATOS!C1119,"")</f>
        <v>0</v>
      </c>
    </row>
    <row r="1192" spans="18:20" x14ac:dyDescent="0.25">
      <c r="R1192" s="83">
        <f t="shared" si="20"/>
        <v>1</v>
      </c>
      <c r="S1192" s="83">
        <f>IF(T1192="",0,IFERROR(IF(VLOOKUP(T1192,T$73:T1191,1,0)&gt;0,0,0),1))</f>
        <v>0</v>
      </c>
      <c r="T1192" s="95">
        <f>IF(DATOS!J1120=P$74,DATOS!C1120,"")</f>
        <v>0</v>
      </c>
    </row>
    <row r="1193" spans="18:20" x14ac:dyDescent="0.25">
      <c r="R1193" s="83">
        <f t="shared" si="20"/>
        <v>1</v>
      </c>
      <c r="S1193" s="83">
        <f>IF(T1193="",0,IFERROR(IF(VLOOKUP(T1193,T$73:T1192,1,0)&gt;0,0,0),1))</f>
        <v>0</v>
      </c>
      <c r="T1193" s="95">
        <f>IF(DATOS!J1121=P$74,DATOS!C1121,"")</f>
        <v>0</v>
      </c>
    </row>
    <row r="1194" spans="18:20" x14ac:dyDescent="0.25">
      <c r="R1194" s="83">
        <f t="shared" si="20"/>
        <v>1</v>
      </c>
      <c r="S1194" s="83">
        <f>IF(T1194="",0,IFERROR(IF(VLOOKUP(T1194,T$73:T1193,1,0)&gt;0,0,0),1))</f>
        <v>0</v>
      </c>
      <c r="T1194" s="95">
        <f>IF(DATOS!J1122=P$74,DATOS!C1122,"")</f>
        <v>0</v>
      </c>
    </row>
    <row r="1195" spans="18:20" x14ac:dyDescent="0.25">
      <c r="R1195" s="83">
        <f t="shared" si="20"/>
        <v>1</v>
      </c>
      <c r="S1195" s="83">
        <f>IF(T1195="",0,IFERROR(IF(VLOOKUP(T1195,T$73:T1194,1,0)&gt;0,0,0),1))</f>
        <v>0</v>
      </c>
      <c r="T1195" s="95">
        <f>IF(DATOS!J1123=P$74,DATOS!C1123,"")</f>
        <v>0</v>
      </c>
    </row>
    <row r="1196" spans="18:20" x14ac:dyDescent="0.25">
      <c r="R1196" s="83">
        <f t="shared" si="20"/>
        <v>1</v>
      </c>
      <c r="S1196" s="83">
        <f>IF(T1196="",0,IFERROR(IF(VLOOKUP(T1196,T$73:T1195,1,0)&gt;0,0,0),1))</f>
        <v>0</v>
      </c>
      <c r="T1196" s="95">
        <f>IF(DATOS!J1124=P$74,DATOS!C1124,"")</f>
        <v>0</v>
      </c>
    </row>
    <row r="1197" spans="18:20" x14ac:dyDescent="0.25">
      <c r="R1197" s="83">
        <f t="shared" si="20"/>
        <v>1</v>
      </c>
      <c r="S1197" s="83">
        <f>IF(T1197="",0,IFERROR(IF(VLOOKUP(T1197,T$73:T1196,1,0)&gt;0,0,0),1))</f>
        <v>0</v>
      </c>
      <c r="T1197" s="95">
        <f>IF(DATOS!J1125=P$74,DATOS!C1125,"")</f>
        <v>0</v>
      </c>
    </row>
    <row r="1198" spans="18:20" x14ac:dyDescent="0.25">
      <c r="R1198" s="83">
        <f t="shared" si="20"/>
        <v>1</v>
      </c>
      <c r="S1198" s="83">
        <f>IF(T1198="",0,IFERROR(IF(VLOOKUP(T1198,T$73:T1197,1,0)&gt;0,0,0),1))</f>
        <v>0</v>
      </c>
      <c r="T1198" s="95">
        <f>IF(DATOS!J1126=P$74,DATOS!C1126,"")</f>
        <v>0</v>
      </c>
    </row>
    <row r="1199" spans="18:20" x14ac:dyDescent="0.25">
      <c r="R1199" s="83">
        <f t="shared" si="20"/>
        <v>1</v>
      </c>
      <c r="S1199" s="83">
        <f>IF(T1199="",0,IFERROR(IF(VLOOKUP(T1199,T$73:T1198,1,0)&gt;0,0,0),1))</f>
        <v>0</v>
      </c>
      <c r="T1199" s="95">
        <f>IF(DATOS!J1127=P$74,DATOS!C1127,"")</f>
        <v>0</v>
      </c>
    </row>
    <row r="1200" spans="18:20" x14ac:dyDescent="0.25">
      <c r="R1200" s="83">
        <f t="shared" si="20"/>
        <v>1</v>
      </c>
      <c r="S1200" s="83">
        <f>IF(T1200="",0,IFERROR(IF(VLOOKUP(T1200,T$73:T1199,1,0)&gt;0,0,0),1))</f>
        <v>0</v>
      </c>
      <c r="T1200" s="95">
        <f>IF(DATOS!J1128=P$74,DATOS!C1128,"")</f>
        <v>0</v>
      </c>
    </row>
    <row r="1201" spans="18:20" x14ac:dyDescent="0.25">
      <c r="R1201" s="83">
        <f t="shared" si="20"/>
        <v>1</v>
      </c>
      <c r="S1201" s="83">
        <f>IF(T1201="",0,IFERROR(IF(VLOOKUP(T1201,T$73:T1200,1,0)&gt;0,0,0),1))</f>
        <v>0</v>
      </c>
      <c r="T1201" s="95">
        <f>IF(DATOS!J1129=P$74,DATOS!C1129,"")</f>
        <v>0</v>
      </c>
    </row>
    <row r="1202" spans="18:20" x14ac:dyDescent="0.25">
      <c r="R1202" s="83">
        <f t="shared" si="20"/>
        <v>1</v>
      </c>
      <c r="S1202" s="83">
        <f>IF(T1202="",0,IFERROR(IF(VLOOKUP(T1202,T$73:T1201,1,0)&gt;0,0,0),1))</f>
        <v>0</v>
      </c>
      <c r="T1202" s="95">
        <f>IF(DATOS!J1130=P$74,DATOS!C1130,"")</f>
        <v>0</v>
      </c>
    </row>
    <row r="1203" spans="18:20" x14ac:dyDescent="0.25">
      <c r="R1203" s="83">
        <f t="shared" si="20"/>
        <v>1</v>
      </c>
      <c r="S1203" s="83">
        <f>IF(T1203="",0,IFERROR(IF(VLOOKUP(T1203,T$73:T1202,1,0)&gt;0,0,0),1))</f>
        <v>0</v>
      </c>
      <c r="T1203" s="95">
        <f>IF(DATOS!J1131=P$74,DATOS!C1131,"")</f>
        <v>0</v>
      </c>
    </row>
    <row r="1204" spans="18:20" x14ac:dyDescent="0.25">
      <c r="R1204" s="83">
        <f t="shared" si="20"/>
        <v>1</v>
      </c>
      <c r="S1204" s="83">
        <f>IF(T1204="",0,IFERROR(IF(VLOOKUP(T1204,T$73:T1203,1,0)&gt;0,0,0),1))</f>
        <v>0</v>
      </c>
      <c r="T1204" s="95">
        <f>IF(DATOS!J1132=P$74,DATOS!C1132,"")</f>
        <v>0</v>
      </c>
    </row>
    <row r="1205" spans="18:20" x14ac:dyDescent="0.25">
      <c r="R1205" s="83">
        <f t="shared" si="20"/>
        <v>1</v>
      </c>
      <c r="S1205" s="83">
        <f>IF(T1205="",0,IFERROR(IF(VLOOKUP(T1205,T$73:T1204,1,0)&gt;0,0,0),1))</f>
        <v>0</v>
      </c>
      <c r="T1205" s="95">
        <f>IF(DATOS!J1133=P$74,DATOS!C1133,"")</f>
        <v>0</v>
      </c>
    </row>
    <row r="1206" spans="18:20" x14ac:dyDescent="0.25">
      <c r="R1206" s="83">
        <f t="shared" si="20"/>
        <v>1</v>
      </c>
      <c r="S1206" s="83">
        <f>IF(T1206="",0,IFERROR(IF(VLOOKUP(T1206,T$73:T1205,1,0)&gt;0,0,0),1))</f>
        <v>0</v>
      </c>
      <c r="T1206" s="95">
        <f>IF(DATOS!J1134=P$74,DATOS!C1134,"")</f>
        <v>0</v>
      </c>
    </row>
    <row r="1207" spans="18:20" x14ac:dyDescent="0.25">
      <c r="R1207" s="83">
        <f t="shared" si="20"/>
        <v>1</v>
      </c>
      <c r="S1207" s="83">
        <f>IF(T1207="",0,IFERROR(IF(VLOOKUP(T1207,T$73:T1206,1,0)&gt;0,0,0),1))</f>
        <v>0</v>
      </c>
      <c r="T1207" s="95">
        <f>IF(DATOS!J1135=P$74,DATOS!C1135,"")</f>
        <v>0</v>
      </c>
    </row>
    <row r="1208" spans="18:20" x14ac:dyDescent="0.25">
      <c r="R1208" s="83">
        <f t="shared" si="20"/>
        <v>1</v>
      </c>
      <c r="S1208" s="83">
        <f>IF(T1208="",0,IFERROR(IF(VLOOKUP(T1208,T$73:T1207,1,0)&gt;0,0,0),1))</f>
        <v>0</v>
      </c>
      <c r="T1208" s="95">
        <f>IF(DATOS!J1136=P$74,DATOS!C1136,"")</f>
        <v>0</v>
      </c>
    </row>
    <row r="1209" spans="18:20" x14ac:dyDescent="0.25">
      <c r="R1209" s="83">
        <f t="shared" si="20"/>
        <v>1</v>
      </c>
      <c r="S1209" s="83">
        <f>IF(T1209="",0,IFERROR(IF(VLOOKUP(T1209,T$73:T1208,1,0)&gt;0,0,0),1))</f>
        <v>0</v>
      </c>
      <c r="T1209" s="95">
        <f>IF(DATOS!J1137=P$74,DATOS!C1137,"")</f>
        <v>0</v>
      </c>
    </row>
    <row r="1210" spans="18:20" x14ac:dyDescent="0.25">
      <c r="R1210" s="83">
        <f t="shared" si="20"/>
        <v>1</v>
      </c>
      <c r="S1210" s="83">
        <f>IF(T1210="",0,IFERROR(IF(VLOOKUP(T1210,T$73:T1209,1,0)&gt;0,0,0),1))</f>
        <v>0</v>
      </c>
      <c r="T1210" s="95">
        <f>IF(DATOS!J1138=P$74,DATOS!C1138,"")</f>
        <v>0</v>
      </c>
    </row>
    <row r="1211" spans="18:20" x14ac:dyDescent="0.25">
      <c r="R1211" s="83">
        <f t="shared" si="20"/>
        <v>1</v>
      </c>
      <c r="S1211" s="83">
        <f>IF(T1211="",0,IFERROR(IF(VLOOKUP(T1211,T$73:T1210,1,0)&gt;0,0,0),1))</f>
        <v>0</v>
      </c>
      <c r="T1211" s="95">
        <f>IF(DATOS!J1139=P$74,DATOS!C1139,"")</f>
        <v>0</v>
      </c>
    </row>
    <row r="1212" spans="18:20" x14ac:dyDescent="0.25">
      <c r="R1212" s="83">
        <f t="shared" si="20"/>
        <v>1</v>
      </c>
      <c r="S1212" s="83">
        <f>IF(T1212="",0,IFERROR(IF(VLOOKUP(T1212,T$73:T1211,1,0)&gt;0,0,0),1))</f>
        <v>0</v>
      </c>
      <c r="T1212" s="95">
        <f>IF(DATOS!J1140=P$74,DATOS!C1140,"")</f>
        <v>0</v>
      </c>
    </row>
    <row r="1213" spans="18:20" x14ac:dyDescent="0.25">
      <c r="R1213" s="83">
        <f t="shared" si="20"/>
        <v>1</v>
      </c>
      <c r="S1213" s="83">
        <f>IF(T1213="",0,IFERROR(IF(VLOOKUP(T1213,T$73:T1212,1,0)&gt;0,0,0),1))</f>
        <v>0</v>
      </c>
      <c r="T1213" s="95">
        <f>IF(DATOS!J1141=P$74,DATOS!C1141,"")</f>
        <v>0</v>
      </c>
    </row>
    <row r="1214" spans="18:20" x14ac:dyDescent="0.25">
      <c r="R1214" s="83">
        <f t="shared" si="20"/>
        <v>1</v>
      </c>
      <c r="S1214" s="83">
        <f>IF(T1214="",0,IFERROR(IF(VLOOKUP(T1214,T$73:T1213,1,0)&gt;0,0,0),1))</f>
        <v>0</v>
      </c>
      <c r="T1214" s="95">
        <f>IF(DATOS!J1142=P$74,DATOS!C1142,"")</f>
        <v>0</v>
      </c>
    </row>
    <row r="1215" spans="18:20" x14ac:dyDescent="0.25">
      <c r="R1215" s="83">
        <f t="shared" si="20"/>
        <v>1</v>
      </c>
      <c r="S1215" s="83">
        <f>IF(T1215="",0,IFERROR(IF(VLOOKUP(T1215,T$73:T1214,1,0)&gt;0,0,0),1))</f>
        <v>0</v>
      </c>
      <c r="T1215" s="95">
        <f>IF(DATOS!J1143=P$74,DATOS!C1143,"")</f>
        <v>0</v>
      </c>
    </row>
    <row r="1216" spans="18:20" x14ac:dyDescent="0.25">
      <c r="R1216" s="83">
        <f t="shared" si="20"/>
        <v>1</v>
      </c>
      <c r="S1216" s="83">
        <f>IF(T1216="",0,IFERROR(IF(VLOOKUP(T1216,T$73:T1215,1,0)&gt;0,0,0),1))</f>
        <v>0</v>
      </c>
      <c r="T1216" s="95">
        <f>IF(DATOS!J1144=P$74,DATOS!C1144,"")</f>
        <v>0</v>
      </c>
    </row>
    <row r="1217" spans="18:20" x14ac:dyDescent="0.25">
      <c r="R1217" s="83">
        <f t="shared" si="20"/>
        <v>1</v>
      </c>
      <c r="S1217" s="83">
        <f>IF(T1217="",0,IFERROR(IF(VLOOKUP(T1217,T$73:T1216,1,0)&gt;0,0,0),1))</f>
        <v>0</v>
      </c>
      <c r="T1217" s="95">
        <f>IF(DATOS!J1145=P$74,DATOS!C1145,"")</f>
        <v>0</v>
      </c>
    </row>
    <row r="1218" spans="18:20" x14ac:dyDescent="0.25">
      <c r="R1218" s="83">
        <f t="shared" si="20"/>
        <v>1</v>
      </c>
      <c r="S1218" s="83">
        <f>IF(T1218="",0,IFERROR(IF(VLOOKUP(T1218,T$73:T1217,1,0)&gt;0,0,0),1))</f>
        <v>0</v>
      </c>
      <c r="T1218" s="95">
        <f>IF(DATOS!J1146=P$74,DATOS!C1146,"")</f>
        <v>0</v>
      </c>
    </row>
    <row r="1219" spans="18:20" x14ac:dyDescent="0.25">
      <c r="R1219" s="83">
        <f t="shared" si="20"/>
        <v>1</v>
      </c>
      <c r="S1219" s="83">
        <f>IF(T1219="",0,IFERROR(IF(VLOOKUP(T1219,T$73:T1218,1,0)&gt;0,0,0),1))</f>
        <v>0</v>
      </c>
      <c r="T1219" s="95">
        <f>IF(DATOS!J1147=P$74,DATOS!C1147,"")</f>
        <v>0</v>
      </c>
    </row>
    <row r="1220" spans="18:20" x14ac:dyDescent="0.25">
      <c r="R1220" s="83">
        <f t="shared" si="20"/>
        <v>1</v>
      </c>
      <c r="S1220" s="83">
        <f>IF(T1220="",0,IFERROR(IF(VLOOKUP(T1220,T$73:T1219,1,0)&gt;0,0,0),1))</f>
        <v>0</v>
      </c>
      <c r="T1220" s="95">
        <f>IF(DATOS!J1148=P$74,DATOS!C1148,"")</f>
        <v>0</v>
      </c>
    </row>
    <row r="1221" spans="18:20" x14ac:dyDescent="0.25">
      <c r="R1221" s="83">
        <f t="shared" si="20"/>
        <v>1</v>
      </c>
      <c r="S1221" s="83">
        <f>IF(T1221="",0,IFERROR(IF(VLOOKUP(T1221,T$73:T1220,1,0)&gt;0,0,0),1))</f>
        <v>0</v>
      </c>
      <c r="T1221" s="95">
        <f>IF(DATOS!J1149=P$74,DATOS!C1149,"")</f>
        <v>0</v>
      </c>
    </row>
    <row r="1222" spans="18:20" x14ac:dyDescent="0.25">
      <c r="R1222" s="83">
        <f t="shared" si="20"/>
        <v>1</v>
      </c>
      <c r="S1222" s="83">
        <f>IF(T1222="",0,IFERROR(IF(VLOOKUP(T1222,T$73:T1221,1,0)&gt;0,0,0),1))</f>
        <v>0</v>
      </c>
      <c r="T1222" s="95">
        <f>IF(DATOS!J1150=P$74,DATOS!C1150,"")</f>
        <v>0</v>
      </c>
    </row>
    <row r="1223" spans="18:20" x14ac:dyDescent="0.25">
      <c r="R1223" s="83">
        <f t="shared" si="20"/>
        <v>1</v>
      </c>
      <c r="S1223" s="83">
        <f>IF(T1223="",0,IFERROR(IF(VLOOKUP(T1223,T$73:T1222,1,0)&gt;0,0,0),1))</f>
        <v>0</v>
      </c>
      <c r="T1223" s="95">
        <f>IF(DATOS!J1151=P$74,DATOS!C1151,"")</f>
        <v>0</v>
      </c>
    </row>
    <row r="1224" spans="18:20" x14ac:dyDescent="0.25">
      <c r="R1224" s="83">
        <f t="shared" si="20"/>
        <v>1</v>
      </c>
      <c r="S1224" s="83">
        <f>IF(T1224="",0,IFERROR(IF(VLOOKUP(T1224,T$73:T1223,1,0)&gt;0,0,0),1))</f>
        <v>0</v>
      </c>
      <c r="T1224" s="95">
        <f>IF(DATOS!J1152=P$74,DATOS!C1152,"")</f>
        <v>0</v>
      </c>
    </row>
    <row r="1225" spans="18:20" x14ac:dyDescent="0.25">
      <c r="R1225" s="83">
        <f t="shared" si="20"/>
        <v>1</v>
      </c>
      <c r="S1225" s="83">
        <f>IF(T1225="",0,IFERROR(IF(VLOOKUP(T1225,T$73:T1224,1,0)&gt;0,0,0),1))</f>
        <v>0</v>
      </c>
      <c r="T1225" s="95">
        <f>IF(DATOS!J1153=P$74,DATOS!C1153,"")</f>
        <v>0</v>
      </c>
    </row>
    <row r="1226" spans="18:20" x14ac:dyDescent="0.25">
      <c r="R1226" s="83">
        <f t="shared" ref="R1226:R1289" si="21">R1225+S1226</f>
        <v>1</v>
      </c>
      <c r="S1226" s="83">
        <f>IF(T1226="",0,IFERROR(IF(VLOOKUP(T1226,T$73:T1225,1,0)&gt;0,0,0),1))</f>
        <v>0</v>
      </c>
      <c r="T1226" s="95">
        <f>IF(DATOS!J1154=P$74,DATOS!C1154,"")</f>
        <v>0</v>
      </c>
    </row>
    <row r="1227" spans="18:20" x14ac:dyDescent="0.25">
      <c r="R1227" s="83">
        <f t="shared" si="21"/>
        <v>1</v>
      </c>
      <c r="S1227" s="83">
        <f>IF(T1227="",0,IFERROR(IF(VLOOKUP(T1227,T$73:T1226,1,0)&gt;0,0,0),1))</f>
        <v>0</v>
      </c>
      <c r="T1227" s="95">
        <f>IF(DATOS!J1155=P$74,DATOS!C1155,"")</f>
        <v>0</v>
      </c>
    </row>
    <row r="1228" spans="18:20" x14ac:dyDescent="0.25">
      <c r="R1228" s="83">
        <f t="shared" si="21"/>
        <v>1</v>
      </c>
      <c r="S1228" s="83">
        <f>IF(T1228="",0,IFERROR(IF(VLOOKUP(T1228,T$73:T1227,1,0)&gt;0,0,0),1))</f>
        <v>0</v>
      </c>
      <c r="T1228" s="95">
        <f>IF(DATOS!J1156=P$74,DATOS!C1156,"")</f>
        <v>0</v>
      </c>
    </row>
    <row r="1229" spans="18:20" x14ac:dyDescent="0.25">
      <c r="R1229" s="83">
        <f t="shared" si="21"/>
        <v>1</v>
      </c>
      <c r="S1229" s="83">
        <f>IF(T1229="",0,IFERROR(IF(VLOOKUP(T1229,T$73:T1228,1,0)&gt;0,0,0),1))</f>
        <v>0</v>
      </c>
      <c r="T1229" s="95">
        <f>IF(DATOS!J1157=P$74,DATOS!C1157,"")</f>
        <v>0</v>
      </c>
    </row>
    <row r="1230" spans="18:20" x14ac:dyDescent="0.25">
      <c r="R1230" s="83">
        <f t="shared" si="21"/>
        <v>1</v>
      </c>
      <c r="S1230" s="83">
        <f>IF(T1230="",0,IFERROR(IF(VLOOKUP(T1230,T$73:T1229,1,0)&gt;0,0,0),1))</f>
        <v>0</v>
      </c>
      <c r="T1230" s="95">
        <f>IF(DATOS!J1158=P$74,DATOS!C1158,"")</f>
        <v>0</v>
      </c>
    </row>
    <row r="1231" spans="18:20" x14ac:dyDescent="0.25">
      <c r="R1231" s="83">
        <f t="shared" si="21"/>
        <v>1</v>
      </c>
      <c r="S1231" s="83">
        <f>IF(T1231="",0,IFERROR(IF(VLOOKUP(T1231,T$73:T1230,1,0)&gt;0,0,0),1))</f>
        <v>0</v>
      </c>
      <c r="T1231" s="95">
        <f>IF(DATOS!J1159=P$74,DATOS!C1159,"")</f>
        <v>0</v>
      </c>
    </row>
    <row r="1232" spans="18:20" x14ac:dyDescent="0.25">
      <c r="R1232" s="83">
        <f t="shared" si="21"/>
        <v>1</v>
      </c>
      <c r="S1232" s="83">
        <f>IF(T1232="",0,IFERROR(IF(VLOOKUP(T1232,T$73:T1231,1,0)&gt;0,0,0),1))</f>
        <v>0</v>
      </c>
      <c r="T1232" s="95">
        <f>IF(DATOS!J1160=P$74,DATOS!C1160,"")</f>
        <v>0</v>
      </c>
    </row>
    <row r="1233" spans="18:20" x14ac:dyDescent="0.25">
      <c r="R1233" s="83">
        <f t="shared" si="21"/>
        <v>1</v>
      </c>
      <c r="S1233" s="83">
        <f>IF(T1233="",0,IFERROR(IF(VLOOKUP(T1233,T$73:T1232,1,0)&gt;0,0,0),1))</f>
        <v>0</v>
      </c>
      <c r="T1233" s="95">
        <f>IF(DATOS!J1161=P$74,DATOS!C1161,"")</f>
        <v>0</v>
      </c>
    </row>
    <row r="1234" spans="18:20" x14ac:dyDescent="0.25">
      <c r="R1234" s="83">
        <f t="shared" si="21"/>
        <v>1</v>
      </c>
      <c r="S1234" s="83">
        <f>IF(T1234="",0,IFERROR(IF(VLOOKUP(T1234,T$73:T1233,1,0)&gt;0,0,0),1))</f>
        <v>0</v>
      </c>
      <c r="T1234" s="95">
        <f>IF(DATOS!J1162=P$74,DATOS!C1162,"")</f>
        <v>0</v>
      </c>
    </row>
    <row r="1235" spans="18:20" x14ac:dyDescent="0.25">
      <c r="R1235" s="83">
        <f t="shared" si="21"/>
        <v>1</v>
      </c>
      <c r="S1235" s="83">
        <f>IF(T1235="",0,IFERROR(IF(VLOOKUP(T1235,T$73:T1234,1,0)&gt;0,0,0),1))</f>
        <v>0</v>
      </c>
      <c r="T1235" s="95">
        <f>IF(DATOS!J1163=P$74,DATOS!C1163,"")</f>
        <v>0</v>
      </c>
    </row>
    <row r="1236" spans="18:20" x14ac:dyDescent="0.25">
      <c r="R1236" s="83">
        <f t="shared" si="21"/>
        <v>1</v>
      </c>
      <c r="S1236" s="83">
        <f>IF(T1236="",0,IFERROR(IF(VLOOKUP(T1236,T$73:T1235,1,0)&gt;0,0,0),1))</f>
        <v>0</v>
      </c>
      <c r="T1236" s="95">
        <f>IF(DATOS!J1164=P$74,DATOS!C1164,"")</f>
        <v>0</v>
      </c>
    </row>
    <row r="1237" spans="18:20" x14ac:dyDescent="0.25">
      <c r="R1237" s="83">
        <f t="shared" si="21"/>
        <v>1</v>
      </c>
      <c r="S1237" s="83">
        <f>IF(T1237="",0,IFERROR(IF(VLOOKUP(T1237,T$73:T1236,1,0)&gt;0,0,0),1))</f>
        <v>0</v>
      </c>
      <c r="T1237" s="95">
        <f>IF(DATOS!J1165=P$74,DATOS!C1165,"")</f>
        <v>0</v>
      </c>
    </row>
    <row r="1238" spans="18:20" x14ac:dyDescent="0.25">
      <c r="R1238" s="83">
        <f t="shared" si="21"/>
        <v>1</v>
      </c>
      <c r="S1238" s="83">
        <f>IF(T1238="",0,IFERROR(IF(VLOOKUP(T1238,T$73:T1237,1,0)&gt;0,0,0),1))</f>
        <v>0</v>
      </c>
      <c r="T1238" s="95">
        <f>IF(DATOS!J1166=P$74,DATOS!C1166,"")</f>
        <v>0</v>
      </c>
    </row>
    <row r="1239" spans="18:20" x14ac:dyDescent="0.25">
      <c r="R1239" s="83">
        <f t="shared" si="21"/>
        <v>1</v>
      </c>
      <c r="S1239" s="83">
        <f>IF(T1239="",0,IFERROR(IF(VLOOKUP(T1239,T$73:T1238,1,0)&gt;0,0,0),1))</f>
        <v>0</v>
      </c>
      <c r="T1239" s="95">
        <f>IF(DATOS!J1167=P$74,DATOS!C1167,"")</f>
        <v>0</v>
      </c>
    </row>
    <row r="1240" spans="18:20" x14ac:dyDescent="0.25">
      <c r="R1240" s="83">
        <f t="shared" si="21"/>
        <v>1</v>
      </c>
      <c r="S1240" s="83">
        <f>IF(T1240="",0,IFERROR(IF(VLOOKUP(T1240,T$73:T1239,1,0)&gt;0,0,0),1))</f>
        <v>0</v>
      </c>
      <c r="T1240" s="95">
        <f>IF(DATOS!J1168=P$74,DATOS!C1168,"")</f>
        <v>0</v>
      </c>
    </row>
    <row r="1241" spans="18:20" x14ac:dyDescent="0.25">
      <c r="R1241" s="83">
        <f t="shared" si="21"/>
        <v>1</v>
      </c>
      <c r="S1241" s="83">
        <f>IF(T1241="",0,IFERROR(IF(VLOOKUP(T1241,T$73:T1240,1,0)&gt;0,0,0),1))</f>
        <v>0</v>
      </c>
      <c r="T1241" s="95">
        <f>IF(DATOS!J1169=P$74,DATOS!C1169,"")</f>
        <v>0</v>
      </c>
    </row>
    <row r="1242" spans="18:20" x14ac:dyDescent="0.25">
      <c r="R1242" s="83">
        <f t="shared" si="21"/>
        <v>1</v>
      </c>
      <c r="S1242" s="83">
        <f>IF(T1242="",0,IFERROR(IF(VLOOKUP(T1242,T$73:T1241,1,0)&gt;0,0,0),1))</f>
        <v>0</v>
      </c>
      <c r="T1242" s="95">
        <f>IF(DATOS!J1170=P$74,DATOS!C1170,"")</f>
        <v>0</v>
      </c>
    </row>
    <row r="1243" spans="18:20" x14ac:dyDescent="0.25">
      <c r="R1243" s="83">
        <f t="shared" si="21"/>
        <v>1</v>
      </c>
      <c r="S1243" s="83">
        <f>IF(T1243="",0,IFERROR(IF(VLOOKUP(T1243,T$73:T1242,1,0)&gt;0,0,0),1))</f>
        <v>0</v>
      </c>
      <c r="T1243" s="95">
        <f>IF(DATOS!J1171=P$74,DATOS!C1171,"")</f>
        <v>0</v>
      </c>
    </row>
    <row r="1244" spans="18:20" x14ac:dyDescent="0.25">
      <c r="R1244" s="83">
        <f t="shared" si="21"/>
        <v>1</v>
      </c>
      <c r="S1244" s="83">
        <f>IF(T1244="",0,IFERROR(IF(VLOOKUP(T1244,T$73:T1243,1,0)&gt;0,0,0),1))</f>
        <v>0</v>
      </c>
      <c r="T1244" s="95">
        <f>IF(DATOS!J1172=P$74,DATOS!C1172,"")</f>
        <v>0</v>
      </c>
    </row>
    <row r="1245" spans="18:20" x14ac:dyDescent="0.25">
      <c r="R1245" s="83">
        <f t="shared" si="21"/>
        <v>1</v>
      </c>
      <c r="S1245" s="83">
        <f>IF(T1245="",0,IFERROR(IF(VLOOKUP(T1245,T$73:T1244,1,0)&gt;0,0,0),1))</f>
        <v>0</v>
      </c>
      <c r="T1245" s="95">
        <f>IF(DATOS!J1173=P$74,DATOS!C1173,"")</f>
        <v>0</v>
      </c>
    </row>
    <row r="1246" spans="18:20" x14ac:dyDescent="0.25">
      <c r="R1246" s="83">
        <f t="shared" si="21"/>
        <v>1</v>
      </c>
      <c r="S1246" s="83">
        <f>IF(T1246="",0,IFERROR(IF(VLOOKUP(T1246,T$73:T1245,1,0)&gt;0,0,0),1))</f>
        <v>0</v>
      </c>
      <c r="T1246" s="95">
        <f>IF(DATOS!J1174=P$74,DATOS!C1174,"")</f>
        <v>0</v>
      </c>
    </row>
    <row r="1247" spans="18:20" x14ac:dyDescent="0.25">
      <c r="R1247" s="83">
        <f t="shared" si="21"/>
        <v>1</v>
      </c>
      <c r="S1247" s="83">
        <f>IF(T1247="",0,IFERROR(IF(VLOOKUP(T1247,T$73:T1246,1,0)&gt;0,0,0),1))</f>
        <v>0</v>
      </c>
      <c r="T1247" s="95">
        <f>IF(DATOS!J1175=P$74,DATOS!C1175,"")</f>
        <v>0</v>
      </c>
    </row>
    <row r="1248" spans="18:20" x14ac:dyDescent="0.25">
      <c r="R1248" s="83">
        <f t="shared" si="21"/>
        <v>1</v>
      </c>
      <c r="S1248" s="83">
        <f>IF(T1248="",0,IFERROR(IF(VLOOKUP(T1248,T$73:T1247,1,0)&gt;0,0,0),1))</f>
        <v>0</v>
      </c>
      <c r="T1248" s="95">
        <f>IF(DATOS!J1176=P$74,DATOS!C1176,"")</f>
        <v>0</v>
      </c>
    </row>
    <row r="1249" spans="18:20" x14ac:dyDescent="0.25">
      <c r="R1249" s="83">
        <f t="shared" si="21"/>
        <v>1</v>
      </c>
      <c r="S1249" s="83">
        <f>IF(T1249="",0,IFERROR(IF(VLOOKUP(T1249,T$73:T1248,1,0)&gt;0,0,0),1))</f>
        <v>0</v>
      </c>
      <c r="T1249" s="95">
        <f>IF(DATOS!J1177=P$74,DATOS!C1177,"")</f>
        <v>0</v>
      </c>
    </row>
    <row r="1250" spans="18:20" x14ac:dyDescent="0.25">
      <c r="R1250" s="83">
        <f t="shared" si="21"/>
        <v>1</v>
      </c>
      <c r="S1250" s="83">
        <f>IF(T1250="",0,IFERROR(IF(VLOOKUP(T1250,T$73:T1249,1,0)&gt;0,0,0),1))</f>
        <v>0</v>
      </c>
      <c r="T1250" s="95">
        <f>IF(DATOS!J1178=P$74,DATOS!C1178,"")</f>
        <v>0</v>
      </c>
    </row>
    <row r="1251" spans="18:20" x14ac:dyDescent="0.25">
      <c r="R1251" s="83">
        <f t="shared" si="21"/>
        <v>1</v>
      </c>
      <c r="S1251" s="83">
        <f>IF(T1251="",0,IFERROR(IF(VLOOKUP(T1251,T$73:T1250,1,0)&gt;0,0,0),1))</f>
        <v>0</v>
      </c>
      <c r="T1251" s="95">
        <f>IF(DATOS!J1179=P$74,DATOS!C1179,"")</f>
        <v>0</v>
      </c>
    </row>
    <row r="1252" spans="18:20" x14ac:dyDescent="0.25">
      <c r="R1252" s="83">
        <f t="shared" si="21"/>
        <v>1</v>
      </c>
      <c r="S1252" s="83">
        <f>IF(T1252="",0,IFERROR(IF(VLOOKUP(T1252,T$73:T1251,1,0)&gt;0,0,0),1))</f>
        <v>0</v>
      </c>
      <c r="T1252" s="95">
        <f>IF(DATOS!J1180=P$74,DATOS!C1180,"")</f>
        <v>0</v>
      </c>
    </row>
    <row r="1253" spans="18:20" x14ac:dyDescent="0.25">
      <c r="R1253" s="83">
        <f t="shared" si="21"/>
        <v>1</v>
      </c>
      <c r="S1253" s="83">
        <f>IF(T1253="",0,IFERROR(IF(VLOOKUP(T1253,T$73:T1252,1,0)&gt;0,0,0),1))</f>
        <v>0</v>
      </c>
      <c r="T1253" s="95">
        <f>IF(DATOS!J1181=P$74,DATOS!C1181,"")</f>
        <v>0</v>
      </c>
    </row>
    <row r="1254" spans="18:20" x14ac:dyDescent="0.25">
      <c r="R1254" s="83">
        <f t="shared" si="21"/>
        <v>1</v>
      </c>
      <c r="S1254" s="83">
        <f>IF(T1254="",0,IFERROR(IF(VLOOKUP(T1254,T$73:T1253,1,0)&gt;0,0,0),1))</f>
        <v>0</v>
      </c>
      <c r="T1254" s="95">
        <f>IF(DATOS!J1182=P$74,DATOS!C1182,"")</f>
        <v>0</v>
      </c>
    </row>
    <row r="1255" spans="18:20" x14ac:dyDescent="0.25">
      <c r="R1255" s="83">
        <f t="shared" si="21"/>
        <v>1</v>
      </c>
      <c r="S1255" s="83">
        <f>IF(T1255="",0,IFERROR(IF(VLOOKUP(T1255,T$73:T1254,1,0)&gt;0,0,0),1))</f>
        <v>0</v>
      </c>
      <c r="T1255" s="95">
        <f>IF(DATOS!J1183=P$74,DATOS!C1183,"")</f>
        <v>0</v>
      </c>
    </row>
    <row r="1256" spans="18:20" x14ac:dyDescent="0.25">
      <c r="R1256" s="83">
        <f t="shared" si="21"/>
        <v>1</v>
      </c>
      <c r="S1256" s="83">
        <f>IF(T1256="",0,IFERROR(IF(VLOOKUP(T1256,T$73:T1255,1,0)&gt;0,0,0),1))</f>
        <v>0</v>
      </c>
      <c r="T1256" s="95">
        <f>IF(DATOS!J1184=P$74,DATOS!C1184,"")</f>
        <v>0</v>
      </c>
    </row>
    <row r="1257" spans="18:20" x14ac:dyDescent="0.25">
      <c r="R1257" s="83">
        <f t="shared" si="21"/>
        <v>1</v>
      </c>
      <c r="S1257" s="83">
        <f>IF(T1257="",0,IFERROR(IF(VLOOKUP(T1257,T$73:T1256,1,0)&gt;0,0,0),1))</f>
        <v>0</v>
      </c>
      <c r="T1257" s="95">
        <f>IF(DATOS!J1185=P$74,DATOS!C1185,"")</f>
        <v>0</v>
      </c>
    </row>
    <row r="1258" spans="18:20" x14ac:dyDescent="0.25">
      <c r="R1258" s="83">
        <f t="shared" si="21"/>
        <v>1</v>
      </c>
      <c r="S1258" s="83">
        <f>IF(T1258="",0,IFERROR(IF(VLOOKUP(T1258,T$73:T1257,1,0)&gt;0,0,0),1))</f>
        <v>0</v>
      </c>
      <c r="T1258" s="95">
        <f>IF(DATOS!J1186=P$74,DATOS!C1186,"")</f>
        <v>0</v>
      </c>
    </row>
    <row r="1259" spans="18:20" x14ac:dyDescent="0.25">
      <c r="R1259" s="83">
        <f t="shared" si="21"/>
        <v>1</v>
      </c>
      <c r="S1259" s="83">
        <f>IF(T1259="",0,IFERROR(IF(VLOOKUP(T1259,T$73:T1258,1,0)&gt;0,0,0),1))</f>
        <v>0</v>
      </c>
      <c r="T1259" s="95">
        <f>IF(DATOS!J1187=P$74,DATOS!C1187,"")</f>
        <v>0</v>
      </c>
    </row>
    <row r="1260" spans="18:20" x14ac:dyDescent="0.25">
      <c r="R1260" s="83">
        <f t="shared" si="21"/>
        <v>1</v>
      </c>
      <c r="S1260" s="83">
        <f>IF(T1260="",0,IFERROR(IF(VLOOKUP(T1260,T$73:T1259,1,0)&gt;0,0,0),1))</f>
        <v>0</v>
      </c>
      <c r="T1260" s="95">
        <f>IF(DATOS!J1188=P$74,DATOS!C1188,"")</f>
        <v>0</v>
      </c>
    </row>
    <row r="1261" spans="18:20" x14ac:dyDescent="0.25">
      <c r="R1261" s="83">
        <f t="shared" si="21"/>
        <v>1</v>
      </c>
      <c r="S1261" s="83">
        <f>IF(T1261="",0,IFERROR(IF(VLOOKUP(T1261,T$73:T1260,1,0)&gt;0,0,0),1))</f>
        <v>0</v>
      </c>
      <c r="T1261" s="95">
        <f>IF(DATOS!J1189=P$74,DATOS!C1189,"")</f>
        <v>0</v>
      </c>
    </row>
    <row r="1262" spans="18:20" x14ac:dyDescent="0.25">
      <c r="R1262" s="83">
        <f t="shared" si="21"/>
        <v>1</v>
      </c>
      <c r="S1262" s="83">
        <f>IF(T1262="",0,IFERROR(IF(VLOOKUP(T1262,T$73:T1261,1,0)&gt;0,0,0),1))</f>
        <v>0</v>
      </c>
      <c r="T1262" s="95">
        <f>IF(DATOS!J1190=P$74,DATOS!C1190,"")</f>
        <v>0</v>
      </c>
    </row>
    <row r="1263" spans="18:20" x14ac:dyDescent="0.25">
      <c r="R1263" s="83">
        <f t="shared" si="21"/>
        <v>1</v>
      </c>
      <c r="S1263" s="83">
        <f>IF(T1263="",0,IFERROR(IF(VLOOKUP(T1263,T$73:T1262,1,0)&gt;0,0,0),1))</f>
        <v>0</v>
      </c>
      <c r="T1263" s="95">
        <f>IF(DATOS!J1191=P$74,DATOS!C1191,"")</f>
        <v>0</v>
      </c>
    </row>
    <row r="1264" spans="18:20" x14ac:dyDescent="0.25">
      <c r="R1264" s="83">
        <f t="shared" si="21"/>
        <v>1</v>
      </c>
      <c r="S1264" s="83">
        <f>IF(T1264="",0,IFERROR(IF(VLOOKUP(T1264,T$73:T1263,1,0)&gt;0,0,0),1))</f>
        <v>0</v>
      </c>
      <c r="T1264" s="95">
        <f>IF(DATOS!J1192=P$74,DATOS!C1192,"")</f>
        <v>0</v>
      </c>
    </row>
    <row r="1265" spans="18:20" x14ac:dyDescent="0.25">
      <c r="R1265" s="83">
        <f t="shared" si="21"/>
        <v>1</v>
      </c>
      <c r="S1265" s="83">
        <f>IF(T1265="",0,IFERROR(IF(VLOOKUP(T1265,T$73:T1264,1,0)&gt;0,0,0),1))</f>
        <v>0</v>
      </c>
      <c r="T1265" s="95">
        <f>IF(DATOS!J1193=P$74,DATOS!C1193,"")</f>
        <v>0</v>
      </c>
    </row>
    <row r="1266" spans="18:20" x14ac:dyDescent="0.25">
      <c r="R1266" s="83">
        <f t="shared" si="21"/>
        <v>1</v>
      </c>
      <c r="S1266" s="83">
        <f>IF(T1266="",0,IFERROR(IF(VLOOKUP(T1266,T$73:T1265,1,0)&gt;0,0,0),1))</f>
        <v>0</v>
      </c>
      <c r="T1266" s="95">
        <f>IF(DATOS!J1194=P$74,DATOS!C1194,"")</f>
        <v>0</v>
      </c>
    </row>
    <row r="1267" spans="18:20" x14ac:dyDescent="0.25">
      <c r="R1267" s="83">
        <f t="shared" si="21"/>
        <v>1</v>
      </c>
      <c r="S1267" s="83">
        <f>IF(T1267="",0,IFERROR(IF(VLOOKUP(T1267,T$73:T1266,1,0)&gt;0,0,0),1))</f>
        <v>0</v>
      </c>
      <c r="T1267" s="95">
        <f>IF(DATOS!J1195=P$74,DATOS!C1195,"")</f>
        <v>0</v>
      </c>
    </row>
    <row r="1268" spans="18:20" x14ac:dyDescent="0.25">
      <c r="R1268" s="83">
        <f t="shared" si="21"/>
        <v>1</v>
      </c>
      <c r="S1268" s="83">
        <f>IF(T1268="",0,IFERROR(IF(VLOOKUP(T1268,T$73:T1267,1,0)&gt;0,0,0),1))</f>
        <v>0</v>
      </c>
      <c r="T1268" s="95">
        <f>IF(DATOS!J1196=P$74,DATOS!C1196,"")</f>
        <v>0</v>
      </c>
    </row>
    <row r="1269" spans="18:20" x14ac:dyDescent="0.25">
      <c r="R1269" s="83">
        <f t="shared" si="21"/>
        <v>1</v>
      </c>
      <c r="S1269" s="83">
        <f>IF(T1269="",0,IFERROR(IF(VLOOKUP(T1269,T$73:T1268,1,0)&gt;0,0,0),1))</f>
        <v>0</v>
      </c>
      <c r="T1269" s="95">
        <f>IF(DATOS!J1197=P$74,DATOS!C1197,"")</f>
        <v>0</v>
      </c>
    </row>
    <row r="1270" spans="18:20" x14ac:dyDescent="0.25">
      <c r="R1270" s="83">
        <f t="shared" si="21"/>
        <v>1</v>
      </c>
      <c r="S1270" s="83">
        <f>IF(T1270="",0,IFERROR(IF(VLOOKUP(T1270,T$73:T1269,1,0)&gt;0,0,0),1))</f>
        <v>0</v>
      </c>
      <c r="T1270" s="95">
        <f>IF(DATOS!J1198=P$74,DATOS!C1198,"")</f>
        <v>0</v>
      </c>
    </row>
    <row r="1271" spans="18:20" x14ac:dyDescent="0.25">
      <c r="R1271" s="83">
        <f t="shared" si="21"/>
        <v>1</v>
      </c>
      <c r="S1271" s="83">
        <f>IF(T1271="",0,IFERROR(IF(VLOOKUP(T1271,T$73:T1270,1,0)&gt;0,0,0),1))</f>
        <v>0</v>
      </c>
      <c r="T1271" s="95">
        <f>IF(DATOS!J1199=P$74,DATOS!C1199,"")</f>
        <v>0</v>
      </c>
    </row>
    <row r="1272" spans="18:20" x14ac:dyDescent="0.25">
      <c r="R1272" s="83">
        <f t="shared" si="21"/>
        <v>1</v>
      </c>
      <c r="S1272" s="83">
        <f>IF(T1272="",0,IFERROR(IF(VLOOKUP(T1272,T$73:T1271,1,0)&gt;0,0,0),1))</f>
        <v>0</v>
      </c>
      <c r="T1272" s="95">
        <f>IF(DATOS!J1200=P$74,DATOS!C1200,"")</f>
        <v>0</v>
      </c>
    </row>
    <row r="1273" spans="18:20" x14ac:dyDescent="0.25">
      <c r="R1273" s="83">
        <f t="shared" si="21"/>
        <v>1</v>
      </c>
      <c r="S1273" s="83">
        <f>IF(T1273="",0,IFERROR(IF(VLOOKUP(T1273,T$73:T1272,1,0)&gt;0,0,0),1))</f>
        <v>0</v>
      </c>
      <c r="T1273" s="95">
        <f>IF(DATOS!J1201=P$74,DATOS!C1201,"")</f>
        <v>0</v>
      </c>
    </row>
    <row r="1274" spans="18:20" x14ac:dyDescent="0.25">
      <c r="R1274" s="83">
        <f t="shared" si="21"/>
        <v>1</v>
      </c>
      <c r="S1274" s="83">
        <f>IF(T1274="",0,IFERROR(IF(VLOOKUP(T1274,T$73:T1273,1,0)&gt;0,0,0),1))</f>
        <v>0</v>
      </c>
      <c r="T1274" s="95">
        <f>IF(DATOS!J1202=P$74,DATOS!C1202,"")</f>
        <v>0</v>
      </c>
    </row>
    <row r="1275" spans="18:20" x14ac:dyDescent="0.25">
      <c r="R1275" s="83">
        <f t="shared" si="21"/>
        <v>1</v>
      </c>
      <c r="S1275" s="83">
        <f>IF(T1275="",0,IFERROR(IF(VLOOKUP(T1275,T$73:T1274,1,0)&gt;0,0,0),1))</f>
        <v>0</v>
      </c>
      <c r="T1275" s="95">
        <f>IF(DATOS!J1203=P$74,DATOS!C1203,"")</f>
        <v>0</v>
      </c>
    </row>
    <row r="1276" spans="18:20" x14ac:dyDescent="0.25">
      <c r="R1276" s="83">
        <f t="shared" si="21"/>
        <v>1</v>
      </c>
      <c r="S1276" s="83">
        <f>IF(T1276="",0,IFERROR(IF(VLOOKUP(T1276,T$73:T1275,1,0)&gt;0,0,0),1))</f>
        <v>0</v>
      </c>
      <c r="T1276" s="95">
        <f>IF(DATOS!J1204=P$74,DATOS!C1204,"")</f>
        <v>0</v>
      </c>
    </row>
    <row r="1277" spans="18:20" x14ac:dyDescent="0.25">
      <c r="R1277" s="83">
        <f t="shared" si="21"/>
        <v>1</v>
      </c>
      <c r="S1277" s="83">
        <f>IF(T1277="",0,IFERROR(IF(VLOOKUP(T1277,T$73:T1276,1,0)&gt;0,0,0),1))</f>
        <v>0</v>
      </c>
      <c r="T1277" s="95">
        <f>IF(DATOS!J1205=P$74,DATOS!C1205,"")</f>
        <v>0</v>
      </c>
    </row>
    <row r="1278" spans="18:20" x14ac:dyDescent="0.25">
      <c r="R1278" s="83">
        <f t="shared" si="21"/>
        <v>1</v>
      </c>
      <c r="S1278" s="83">
        <f>IF(T1278="",0,IFERROR(IF(VLOOKUP(T1278,T$73:T1277,1,0)&gt;0,0,0),1))</f>
        <v>0</v>
      </c>
      <c r="T1278" s="95">
        <f>IF(DATOS!J1206=P$74,DATOS!C1206,"")</f>
        <v>0</v>
      </c>
    </row>
    <row r="1279" spans="18:20" x14ac:dyDescent="0.25">
      <c r="R1279" s="83">
        <f t="shared" si="21"/>
        <v>1</v>
      </c>
      <c r="S1279" s="83">
        <f>IF(T1279="",0,IFERROR(IF(VLOOKUP(T1279,T$73:T1278,1,0)&gt;0,0,0),1))</f>
        <v>0</v>
      </c>
      <c r="T1279" s="95">
        <f>IF(DATOS!J1207=P$74,DATOS!C1207,"")</f>
        <v>0</v>
      </c>
    </row>
    <row r="1280" spans="18:20" x14ac:dyDescent="0.25">
      <c r="R1280" s="83">
        <f t="shared" si="21"/>
        <v>1</v>
      </c>
      <c r="S1280" s="83">
        <f>IF(T1280="",0,IFERROR(IF(VLOOKUP(T1280,T$73:T1279,1,0)&gt;0,0,0),1))</f>
        <v>0</v>
      </c>
      <c r="T1280" s="95">
        <f>IF(DATOS!J1208=P$74,DATOS!C1208,"")</f>
        <v>0</v>
      </c>
    </row>
    <row r="1281" spans="18:20" x14ac:dyDescent="0.25">
      <c r="R1281" s="83">
        <f t="shared" si="21"/>
        <v>1</v>
      </c>
      <c r="S1281" s="83">
        <f>IF(T1281="",0,IFERROR(IF(VLOOKUP(T1281,T$73:T1280,1,0)&gt;0,0,0),1))</f>
        <v>0</v>
      </c>
      <c r="T1281" s="95">
        <f>IF(DATOS!J1209=P$74,DATOS!C1209,"")</f>
        <v>0</v>
      </c>
    </row>
    <row r="1282" spans="18:20" x14ac:dyDescent="0.25">
      <c r="R1282" s="83">
        <f t="shared" si="21"/>
        <v>1</v>
      </c>
      <c r="S1282" s="83">
        <f>IF(T1282="",0,IFERROR(IF(VLOOKUP(T1282,T$73:T1281,1,0)&gt;0,0,0),1))</f>
        <v>0</v>
      </c>
      <c r="T1282" s="95">
        <f>IF(DATOS!J1210=P$74,DATOS!C1210,"")</f>
        <v>0</v>
      </c>
    </row>
    <row r="1283" spans="18:20" x14ac:dyDescent="0.25">
      <c r="R1283" s="83">
        <f t="shared" si="21"/>
        <v>1</v>
      </c>
      <c r="S1283" s="83">
        <f>IF(T1283="",0,IFERROR(IF(VLOOKUP(T1283,T$73:T1282,1,0)&gt;0,0,0),1))</f>
        <v>0</v>
      </c>
      <c r="T1283" s="95">
        <f>IF(DATOS!J1211=P$74,DATOS!C1211,"")</f>
        <v>0</v>
      </c>
    </row>
    <row r="1284" spans="18:20" x14ac:dyDescent="0.25">
      <c r="R1284" s="83">
        <f t="shared" si="21"/>
        <v>1</v>
      </c>
      <c r="S1284" s="83">
        <f>IF(T1284="",0,IFERROR(IF(VLOOKUP(T1284,T$73:T1283,1,0)&gt;0,0,0),1))</f>
        <v>0</v>
      </c>
      <c r="T1284" s="95">
        <f>IF(DATOS!J1212=P$74,DATOS!C1212,"")</f>
        <v>0</v>
      </c>
    </row>
    <row r="1285" spans="18:20" x14ac:dyDescent="0.25">
      <c r="R1285" s="83">
        <f t="shared" si="21"/>
        <v>1</v>
      </c>
      <c r="S1285" s="83">
        <f>IF(T1285="",0,IFERROR(IF(VLOOKUP(T1285,T$73:T1284,1,0)&gt;0,0,0),1))</f>
        <v>0</v>
      </c>
      <c r="T1285" s="95">
        <f>IF(DATOS!J1213=P$74,DATOS!C1213,"")</f>
        <v>0</v>
      </c>
    </row>
    <row r="1286" spans="18:20" x14ac:dyDescent="0.25">
      <c r="R1286" s="83">
        <f t="shared" si="21"/>
        <v>1</v>
      </c>
      <c r="S1286" s="83">
        <f>IF(T1286="",0,IFERROR(IF(VLOOKUP(T1286,T$73:T1285,1,0)&gt;0,0,0),1))</f>
        <v>0</v>
      </c>
      <c r="T1286" s="95">
        <f>IF(DATOS!J1214=P$74,DATOS!C1214,"")</f>
        <v>0</v>
      </c>
    </row>
    <row r="1287" spans="18:20" x14ac:dyDescent="0.25">
      <c r="R1287" s="83">
        <f t="shared" si="21"/>
        <v>1</v>
      </c>
      <c r="S1287" s="83">
        <f>IF(T1287="",0,IFERROR(IF(VLOOKUP(T1287,T$73:T1286,1,0)&gt;0,0,0),1))</f>
        <v>0</v>
      </c>
      <c r="T1287" s="95">
        <f>IF(DATOS!J1215=P$74,DATOS!C1215,"")</f>
        <v>0</v>
      </c>
    </row>
    <row r="1288" spans="18:20" x14ac:dyDescent="0.25">
      <c r="R1288" s="83">
        <f t="shared" si="21"/>
        <v>1</v>
      </c>
      <c r="S1288" s="83">
        <f>IF(T1288="",0,IFERROR(IF(VLOOKUP(T1288,T$73:T1287,1,0)&gt;0,0,0),1))</f>
        <v>0</v>
      </c>
      <c r="T1288" s="95">
        <f>IF(DATOS!J1216=P$74,DATOS!C1216,"")</f>
        <v>0</v>
      </c>
    </row>
    <row r="1289" spans="18:20" x14ac:dyDescent="0.25">
      <c r="R1289" s="83">
        <f t="shared" si="21"/>
        <v>1</v>
      </c>
      <c r="S1289" s="83">
        <f>IF(T1289="",0,IFERROR(IF(VLOOKUP(T1289,T$73:T1288,1,0)&gt;0,0,0),1))</f>
        <v>0</v>
      </c>
      <c r="T1289" s="95">
        <f>IF(DATOS!J1217=P$74,DATOS!C1217,"")</f>
        <v>0</v>
      </c>
    </row>
    <row r="1290" spans="18:20" x14ac:dyDescent="0.25">
      <c r="R1290" s="83">
        <f t="shared" ref="R1290:R1353" si="22">R1289+S1290</f>
        <v>1</v>
      </c>
      <c r="S1290" s="83">
        <f>IF(T1290="",0,IFERROR(IF(VLOOKUP(T1290,T$73:T1289,1,0)&gt;0,0,0),1))</f>
        <v>0</v>
      </c>
      <c r="T1290" s="95">
        <f>IF(DATOS!J1218=P$74,DATOS!C1218,"")</f>
        <v>0</v>
      </c>
    </row>
    <row r="1291" spans="18:20" x14ac:dyDescent="0.25">
      <c r="R1291" s="83">
        <f t="shared" si="22"/>
        <v>1</v>
      </c>
      <c r="S1291" s="83">
        <f>IF(T1291="",0,IFERROR(IF(VLOOKUP(T1291,T$73:T1290,1,0)&gt;0,0,0),1))</f>
        <v>0</v>
      </c>
      <c r="T1291" s="95">
        <f>IF(DATOS!J1219=P$74,DATOS!C1219,"")</f>
        <v>0</v>
      </c>
    </row>
    <row r="1292" spans="18:20" x14ac:dyDescent="0.25">
      <c r="R1292" s="83">
        <f t="shared" si="22"/>
        <v>1</v>
      </c>
      <c r="S1292" s="83">
        <f>IF(T1292="",0,IFERROR(IF(VLOOKUP(T1292,T$73:T1291,1,0)&gt;0,0,0),1))</f>
        <v>0</v>
      </c>
      <c r="T1292" s="95">
        <f>IF(DATOS!J1220=P$74,DATOS!C1220,"")</f>
        <v>0</v>
      </c>
    </row>
    <row r="1293" spans="18:20" x14ac:dyDescent="0.25">
      <c r="R1293" s="83">
        <f t="shared" si="22"/>
        <v>1</v>
      </c>
      <c r="S1293" s="83">
        <f>IF(T1293="",0,IFERROR(IF(VLOOKUP(T1293,T$73:T1292,1,0)&gt;0,0,0),1))</f>
        <v>0</v>
      </c>
      <c r="T1293" s="95">
        <f>IF(DATOS!J1221=P$74,DATOS!C1221,"")</f>
        <v>0</v>
      </c>
    </row>
    <row r="1294" spans="18:20" x14ac:dyDescent="0.25">
      <c r="R1294" s="83">
        <f t="shared" si="22"/>
        <v>1</v>
      </c>
      <c r="S1294" s="83">
        <f>IF(T1294="",0,IFERROR(IF(VLOOKUP(T1294,T$73:T1293,1,0)&gt;0,0,0),1))</f>
        <v>0</v>
      </c>
      <c r="T1294" s="95">
        <f>IF(DATOS!J1222=P$74,DATOS!C1222,"")</f>
        <v>0</v>
      </c>
    </row>
    <row r="1295" spans="18:20" x14ac:dyDescent="0.25">
      <c r="R1295" s="83">
        <f t="shared" si="22"/>
        <v>1</v>
      </c>
      <c r="S1295" s="83">
        <f>IF(T1295="",0,IFERROR(IF(VLOOKUP(T1295,T$73:T1294,1,0)&gt;0,0,0),1))</f>
        <v>0</v>
      </c>
      <c r="T1295" s="95">
        <f>IF(DATOS!J1223=P$74,DATOS!C1223,"")</f>
        <v>0</v>
      </c>
    </row>
    <row r="1296" spans="18:20" x14ac:dyDescent="0.25">
      <c r="R1296" s="83">
        <f t="shared" si="22"/>
        <v>1</v>
      </c>
      <c r="S1296" s="83">
        <f>IF(T1296="",0,IFERROR(IF(VLOOKUP(T1296,T$73:T1295,1,0)&gt;0,0,0),1))</f>
        <v>0</v>
      </c>
      <c r="T1296" s="95">
        <f>IF(DATOS!J1224=P$74,DATOS!C1224,"")</f>
        <v>0</v>
      </c>
    </row>
    <row r="1297" spans="18:20" x14ac:dyDescent="0.25">
      <c r="R1297" s="83">
        <f t="shared" si="22"/>
        <v>1</v>
      </c>
      <c r="S1297" s="83">
        <f>IF(T1297="",0,IFERROR(IF(VLOOKUP(T1297,T$73:T1296,1,0)&gt;0,0,0),1))</f>
        <v>0</v>
      </c>
      <c r="T1297" s="95">
        <f>IF(DATOS!J1225=P$74,DATOS!C1225,"")</f>
        <v>0</v>
      </c>
    </row>
    <row r="1298" spans="18:20" x14ac:dyDescent="0.25">
      <c r="R1298" s="83">
        <f t="shared" si="22"/>
        <v>1</v>
      </c>
      <c r="S1298" s="83">
        <f>IF(T1298="",0,IFERROR(IF(VLOOKUP(T1298,T$73:T1297,1,0)&gt;0,0,0),1))</f>
        <v>0</v>
      </c>
      <c r="T1298" s="95">
        <f>IF(DATOS!J1226=P$74,DATOS!C1226,"")</f>
        <v>0</v>
      </c>
    </row>
    <row r="1299" spans="18:20" x14ac:dyDescent="0.25">
      <c r="R1299" s="83">
        <f t="shared" si="22"/>
        <v>1</v>
      </c>
      <c r="S1299" s="83">
        <f>IF(T1299="",0,IFERROR(IF(VLOOKUP(T1299,T$73:T1298,1,0)&gt;0,0,0),1))</f>
        <v>0</v>
      </c>
      <c r="T1299" s="95">
        <f>IF(DATOS!J1227=P$74,DATOS!C1227,"")</f>
        <v>0</v>
      </c>
    </row>
    <row r="1300" spans="18:20" x14ac:dyDescent="0.25">
      <c r="R1300" s="83">
        <f t="shared" si="22"/>
        <v>1</v>
      </c>
      <c r="S1300" s="83">
        <f>IF(T1300="",0,IFERROR(IF(VLOOKUP(T1300,T$73:T1299,1,0)&gt;0,0,0),1))</f>
        <v>0</v>
      </c>
      <c r="T1300" s="95">
        <f>IF(DATOS!J1228=P$74,DATOS!C1228,"")</f>
        <v>0</v>
      </c>
    </row>
    <row r="1301" spans="18:20" x14ac:dyDescent="0.25">
      <c r="R1301" s="83">
        <f t="shared" si="22"/>
        <v>1</v>
      </c>
      <c r="S1301" s="83">
        <f>IF(T1301="",0,IFERROR(IF(VLOOKUP(T1301,T$73:T1300,1,0)&gt;0,0,0),1))</f>
        <v>0</v>
      </c>
      <c r="T1301" s="95">
        <f>IF(DATOS!J1229=P$74,DATOS!C1229,"")</f>
        <v>0</v>
      </c>
    </row>
    <row r="1302" spans="18:20" x14ac:dyDescent="0.25">
      <c r="R1302" s="83">
        <f t="shared" si="22"/>
        <v>1</v>
      </c>
      <c r="S1302" s="83">
        <f>IF(T1302="",0,IFERROR(IF(VLOOKUP(T1302,T$73:T1301,1,0)&gt;0,0,0),1))</f>
        <v>0</v>
      </c>
      <c r="T1302" s="95">
        <f>IF(DATOS!J1230=P$74,DATOS!C1230,"")</f>
        <v>0</v>
      </c>
    </row>
    <row r="1303" spans="18:20" x14ac:dyDescent="0.25">
      <c r="R1303" s="83">
        <f t="shared" si="22"/>
        <v>1</v>
      </c>
      <c r="S1303" s="83">
        <f>IF(T1303="",0,IFERROR(IF(VLOOKUP(T1303,T$73:T1302,1,0)&gt;0,0,0),1))</f>
        <v>0</v>
      </c>
      <c r="T1303" s="95">
        <f>IF(DATOS!J1231=P$74,DATOS!C1231,"")</f>
        <v>0</v>
      </c>
    </row>
    <row r="1304" spans="18:20" x14ac:dyDescent="0.25">
      <c r="R1304" s="83">
        <f t="shared" si="22"/>
        <v>1</v>
      </c>
      <c r="S1304" s="83">
        <f>IF(T1304="",0,IFERROR(IF(VLOOKUP(T1304,T$73:T1303,1,0)&gt;0,0,0),1))</f>
        <v>0</v>
      </c>
      <c r="T1304" s="95">
        <f>IF(DATOS!J1232=P$74,DATOS!C1232,"")</f>
        <v>0</v>
      </c>
    </row>
    <row r="1305" spans="18:20" x14ac:dyDescent="0.25">
      <c r="R1305" s="83">
        <f t="shared" si="22"/>
        <v>1</v>
      </c>
      <c r="S1305" s="83">
        <f>IF(T1305="",0,IFERROR(IF(VLOOKUP(T1305,T$73:T1304,1,0)&gt;0,0,0),1))</f>
        <v>0</v>
      </c>
      <c r="T1305" s="95">
        <f>IF(DATOS!J1233=P$74,DATOS!C1233,"")</f>
        <v>0</v>
      </c>
    </row>
    <row r="1306" spans="18:20" x14ac:dyDescent="0.25">
      <c r="R1306" s="83">
        <f t="shared" si="22"/>
        <v>1</v>
      </c>
      <c r="S1306" s="83">
        <f>IF(T1306="",0,IFERROR(IF(VLOOKUP(T1306,T$73:T1305,1,0)&gt;0,0,0),1))</f>
        <v>0</v>
      </c>
      <c r="T1306" s="95">
        <f>IF(DATOS!J1234=P$74,DATOS!C1234,"")</f>
        <v>0</v>
      </c>
    </row>
    <row r="1307" spans="18:20" x14ac:dyDescent="0.25">
      <c r="R1307" s="83">
        <f t="shared" si="22"/>
        <v>1</v>
      </c>
      <c r="S1307" s="83">
        <f>IF(T1307="",0,IFERROR(IF(VLOOKUP(T1307,T$73:T1306,1,0)&gt;0,0,0),1))</f>
        <v>0</v>
      </c>
      <c r="T1307" s="95">
        <f>IF(DATOS!J1235=P$74,DATOS!C1235,"")</f>
        <v>0</v>
      </c>
    </row>
    <row r="1308" spans="18:20" x14ac:dyDescent="0.25">
      <c r="R1308" s="83">
        <f t="shared" si="22"/>
        <v>1</v>
      </c>
      <c r="S1308" s="83">
        <f>IF(T1308="",0,IFERROR(IF(VLOOKUP(T1308,T$73:T1307,1,0)&gt;0,0,0),1))</f>
        <v>0</v>
      </c>
      <c r="T1308" s="95">
        <f>IF(DATOS!J1236=P$74,DATOS!C1236,"")</f>
        <v>0</v>
      </c>
    </row>
    <row r="1309" spans="18:20" x14ac:dyDescent="0.25">
      <c r="R1309" s="83">
        <f t="shared" si="22"/>
        <v>1</v>
      </c>
      <c r="S1309" s="83">
        <f>IF(T1309="",0,IFERROR(IF(VLOOKUP(T1309,T$73:T1308,1,0)&gt;0,0,0),1))</f>
        <v>0</v>
      </c>
      <c r="T1309" s="95">
        <f>IF(DATOS!J1237=P$74,DATOS!C1237,"")</f>
        <v>0</v>
      </c>
    </row>
    <row r="1310" spans="18:20" x14ac:dyDescent="0.25">
      <c r="R1310" s="83">
        <f t="shared" si="22"/>
        <v>1</v>
      </c>
      <c r="S1310" s="83">
        <f>IF(T1310="",0,IFERROR(IF(VLOOKUP(T1310,T$73:T1309,1,0)&gt;0,0,0),1))</f>
        <v>0</v>
      </c>
      <c r="T1310" s="95">
        <f>IF(DATOS!J1238=P$74,DATOS!C1238,"")</f>
        <v>0</v>
      </c>
    </row>
    <row r="1311" spans="18:20" x14ac:dyDescent="0.25">
      <c r="R1311" s="83">
        <f t="shared" si="22"/>
        <v>1</v>
      </c>
      <c r="S1311" s="83">
        <f>IF(T1311="",0,IFERROR(IF(VLOOKUP(T1311,T$73:T1310,1,0)&gt;0,0,0),1))</f>
        <v>0</v>
      </c>
      <c r="T1311" s="95">
        <f>IF(DATOS!J1239=P$74,DATOS!C1239,"")</f>
        <v>0</v>
      </c>
    </row>
    <row r="1312" spans="18:20" x14ac:dyDescent="0.25">
      <c r="R1312" s="83">
        <f t="shared" si="22"/>
        <v>1</v>
      </c>
      <c r="S1312" s="83">
        <f>IF(T1312="",0,IFERROR(IF(VLOOKUP(T1312,T$73:T1311,1,0)&gt;0,0,0),1))</f>
        <v>0</v>
      </c>
      <c r="T1312" s="95">
        <f>IF(DATOS!J1240=P$74,DATOS!C1240,"")</f>
        <v>0</v>
      </c>
    </row>
    <row r="1313" spans="18:20" x14ac:dyDescent="0.25">
      <c r="R1313" s="83">
        <f t="shared" si="22"/>
        <v>1</v>
      </c>
      <c r="S1313" s="83">
        <f>IF(T1313="",0,IFERROR(IF(VLOOKUP(T1313,T$73:T1312,1,0)&gt;0,0,0),1))</f>
        <v>0</v>
      </c>
      <c r="T1313" s="95">
        <f>IF(DATOS!J1241=P$74,DATOS!C1241,"")</f>
        <v>0</v>
      </c>
    </row>
    <row r="1314" spans="18:20" x14ac:dyDescent="0.25">
      <c r="R1314" s="83">
        <f t="shared" si="22"/>
        <v>1</v>
      </c>
      <c r="S1314" s="83">
        <f>IF(T1314="",0,IFERROR(IF(VLOOKUP(T1314,T$73:T1313,1,0)&gt;0,0,0),1))</f>
        <v>0</v>
      </c>
      <c r="T1314" s="95">
        <f>IF(DATOS!J1242=P$74,DATOS!C1242,"")</f>
        <v>0</v>
      </c>
    </row>
    <row r="1315" spans="18:20" x14ac:dyDescent="0.25">
      <c r="R1315" s="83">
        <f t="shared" si="22"/>
        <v>1</v>
      </c>
      <c r="S1315" s="83">
        <f>IF(T1315="",0,IFERROR(IF(VLOOKUP(T1315,T$73:T1314,1,0)&gt;0,0,0),1))</f>
        <v>0</v>
      </c>
      <c r="T1315" s="95">
        <f>IF(DATOS!J1243=P$74,DATOS!C1243,"")</f>
        <v>0</v>
      </c>
    </row>
    <row r="1316" spans="18:20" x14ac:dyDescent="0.25">
      <c r="R1316" s="83">
        <f t="shared" si="22"/>
        <v>1</v>
      </c>
      <c r="S1316" s="83">
        <f>IF(T1316="",0,IFERROR(IF(VLOOKUP(T1316,T$73:T1315,1,0)&gt;0,0,0),1))</f>
        <v>0</v>
      </c>
      <c r="T1316" s="95">
        <f>IF(DATOS!J1244=P$74,DATOS!C1244,"")</f>
        <v>0</v>
      </c>
    </row>
    <row r="1317" spans="18:20" x14ac:dyDescent="0.25">
      <c r="R1317" s="83">
        <f t="shared" si="22"/>
        <v>1</v>
      </c>
      <c r="S1317" s="83">
        <f>IF(T1317="",0,IFERROR(IF(VLOOKUP(T1317,T$73:T1316,1,0)&gt;0,0,0),1))</f>
        <v>0</v>
      </c>
      <c r="T1317" s="95">
        <f>IF(DATOS!J1245=P$74,DATOS!C1245,"")</f>
        <v>0</v>
      </c>
    </row>
    <row r="1318" spans="18:20" x14ac:dyDescent="0.25">
      <c r="R1318" s="83">
        <f t="shared" si="22"/>
        <v>1</v>
      </c>
      <c r="S1318" s="83">
        <f>IF(T1318="",0,IFERROR(IF(VLOOKUP(T1318,T$73:T1317,1,0)&gt;0,0,0),1))</f>
        <v>0</v>
      </c>
      <c r="T1318" s="95">
        <f>IF(DATOS!J1246=P$74,DATOS!C1246,"")</f>
        <v>0</v>
      </c>
    </row>
    <row r="1319" spans="18:20" x14ac:dyDescent="0.25">
      <c r="R1319" s="83">
        <f t="shared" si="22"/>
        <v>1</v>
      </c>
      <c r="S1319" s="83">
        <f>IF(T1319="",0,IFERROR(IF(VLOOKUP(T1319,T$73:T1318,1,0)&gt;0,0,0),1))</f>
        <v>0</v>
      </c>
      <c r="T1319" s="95">
        <f>IF(DATOS!J1247=P$74,DATOS!C1247,"")</f>
        <v>0</v>
      </c>
    </row>
    <row r="1320" spans="18:20" x14ac:dyDescent="0.25">
      <c r="R1320" s="83">
        <f t="shared" si="22"/>
        <v>1</v>
      </c>
      <c r="S1320" s="83">
        <f>IF(T1320="",0,IFERROR(IF(VLOOKUP(T1320,T$73:T1319,1,0)&gt;0,0,0),1))</f>
        <v>0</v>
      </c>
      <c r="T1320" s="95">
        <f>IF(DATOS!J1248=P$74,DATOS!C1248,"")</f>
        <v>0</v>
      </c>
    </row>
    <row r="1321" spans="18:20" x14ac:dyDescent="0.25">
      <c r="R1321" s="83">
        <f t="shared" si="22"/>
        <v>1</v>
      </c>
      <c r="S1321" s="83">
        <f>IF(T1321="",0,IFERROR(IF(VLOOKUP(T1321,T$73:T1320,1,0)&gt;0,0,0),1))</f>
        <v>0</v>
      </c>
      <c r="T1321" s="95">
        <f>IF(DATOS!J1249=P$74,DATOS!C1249,"")</f>
        <v>0</v>
      </c>
    </row>
    <row r="1322" spans="18:20" x14ac:dyDescent="0.25">
      <c r="R1322" s="83">
        <f t="shared" si="22"/>
        <v>1</v>
      </c>
      <c r="S1322" s="83">
        <f>IF(T1322="",0,IFERROR(IF(VLOOKUP(T1322,T$73:T1321,1,0)&gt;0,0,0),1))</f>
        <v>0</v>
      </c>
      <c r="T1322" s="95">
        <f>IF(DATOS!J1250=P$74,DATOS!C1250,"")</f>
        <v>0</v>
      </c>
    </row>
    <row r="1323" spans="18:20" x14ac:dyDescent="0.25">
      <c r="R1323" s="83">
        <f t="shared" si="22"/>
        <v>1</v>
      </c>
      <c r="S1323" s="83">
        <f>IF(T1323="",0,IFERROR(IF(VLOOKUP(T1323,T$73:T1322,1,0)&gt;0,0,0),1))</f>
        <v>0</v>
      </c>
      <c r="T1323" s="95">
        <f>IF(DATOS!J1251=P$74,DATOS!C1251,"")</f>
        <v>0</v>
      </c>
    </row>
    <row r="1324" spans="18:20" x14ac:dyDescent="0.25">
      <c r="R1324" s="83">
        <f t="shared" si="22"/>
        <v>1</v>
      </c>
      <c r="S1324" s="83">
        <f>IF(T1324="",0,IFERROR(IF(VLOOKUP(T1324,T$73:T1323,1,0)&gt;0,0,0),1))</f>
        <v>0</v>
      </c>
      <c r="T1324" s="95">
        <f>IF(DATOS!J1252=P$74,DATOS!C1252,"")</f>
        <v>0</v>
      </c>
    </row>
    <row r="1325" spans="18:20" x14ac:dyDescent="0.25">
      <c r="R1325" s="83">
        <f t="shared" si="22"/>
        <v>1</v>
      </c>
      <c r="S1325" s="83">
        <f>IF(T1325="",0,IFERROR(IF(VLOOKUP(T1325,T$73:T1324,1,0)&gt;0,0,0),1))</f>
        <v>0</v>
      </c>
      <c r="T1325" s="95">
        <f>IF(DATOS!J1253=P$74,DATOS!C1253,"")</f>
        <v>0</v>
      </c>
    </row>
    <row r="1326" spans="18:20" x14ac:dyDescent="0.25">
      <c r="R1326" s="83">
        <f t="shared" si="22"/>
        <v>1</v>
      </c>
      <c r="S1326" s="83">
        <f>IF(T1326="",0,IFERROR(IF(VLOOKUP(T1326,T$73:T1325,1,0)&gt;0,0,0),1))</f>
        <v>0</v>
      </c>
      <c r="T1326" s="95">
        <f>IF(DATOS!J1254=P$74,DATOS!C1254,"")</f>
        <v>0</v>
      </c>
    </row>
    <row r="1327" spans="18:20" x14ac:dyDescent="0.25">
      <c r="R1327" s="83">
        <f t="shared" si="22"/>
        <v>1</v>
      </c>
      <c r="S1327" s="83">
        <f>IF(T1327="",0,IFERROR(IF(VLOOKUP(T1327,T$73:T1326,1,0)&gt;0,0,0),1))</f>
        <v>0</v>
      </c>
      <c r="T1327" s="95">
        <f>IF(DATOS!J1255=P$74,DATOS!C1255,"")</f>
        <v>0</v>
      </c>
    </row>
    <row r="1328" spans="18:20" x14ac:dyDescent="0.25">
      <c r="R1328" s="83">
        <f t="shared" si="22"/>
        <v>1</v>
      </c>
      <c r="S1328" s="83">
        <f>IF(T1328="",0,IFERROR(IF(VLOOKUP(T1328,T$73:T1327,1,0)&gt;0,0,0),1))</f>
        <v>0</v>
      </c>
      <c r="T1328" s="95">
        <f>IF(DATOS!J1256=P$74,DATOS!C1256,"")</f>
        <v>0</v>
      </c>
    </row>
    <row r="1329" spans="18:20" x14ac:dyDescent="0.25">
      <c r="R1329" s="83">
        <f t="shared" si="22"/>
        <v>1</v>
      </c>
      <c r="S1329" s="83">
        <f>IF(T1329="",0,IFERROR(IF(VLOOKUP(T1329,T$73:T1328,1,0)&gt;0,0,0),1))</f>
        <v>0</v>
      </c>
      <c r="T1329" s="95">
        <f>IF(DATOS!J1257=P$74,DATOS!C1257,"")</f>
        <v>0</v>
      </c>
    </row>
    <row r="1330" spans="18:20" x14ac:dyDescent="0.25">
      <c r="R1330" s="83">
        <f t="shared" si="22"/>
        <v>1</v>
      </c>
      <c r="S1330" s="83">
        <f>IF(T1330="",0,IFERROR(IF(VLOOKUP(T1330,T$73:T1329,1,0)&gt;0,0,0),1))</f>
        <v>0</v>
      </c>
      <c r="T1330" s="95">
        <f>IF(DATOS!J1258=P$74,DATOS!C1258,"")</f>
        <v>0</v>
      </c>
    </row>
    <row r="1331" spans="18:20" x14ac:dyDescent="0.25">
      <c r="R1331" s="83">
        <f t="shared" si="22"/>
        <v>1</v>
      </c>
      <c r="S1331" s="83">
        <f>IF(T1331="",0,IFERROR(IF(VLOOKUP(T1331,T$73:T1330,1,0)&gt;0,0,0),1))</f>
        <v>0</v>
      </c>
      <c r="T1331" s="95">
        <f>IF(DATOS!J1259=P$74,DATOS!C1259,"")</f>
        <v>0</v>
      </c>
    </row>
    <row r="1332" spans="18:20" x14ac:dyDescent="0.25">
      <c r="R1332" s="83">
        <f t="shared" si="22"/>
        <v>1</v>
      </c>
      <c r="S1332" s="83">
        <f>IF(T1332="",0,IFERROR(IF(VLOOKUP(T1332,T$73:T1331,1,0)&gt;0,0,0),1))</f>
        <v>0</v>
      </c>
      <c r="T1332" s="95">
        <f>IF(DATOS!J1260=P$74,DATOS!C1260,"")</f>
        <v>0</v>
      </c>
    </row>
    <row r="1333" spans="18:20" x14ac:dyDescent="0.25">
      <c r="R1333" s="83">
        <f t="shared" si="22"/>
        <v>1</v>
      </c>
      <c r="S1333" s="83">
        <f>IF(T1333="",0,IFERROR(IF(VLOOKUP(T1333,T$73:T1332,1,0)&gt;0,0,0),1))</f>
        <v>0</v>
      </c>
      <c r="T1333" s="95">
        <f>IF(DATOS!J1261=P$74,DATOS!C1261,"")</f>
        <v>0</v>
      </c>
    </row>
    <row r="1334" spans="18:20" x14ac:dyDescent="0.25">
      <c r="R1334" s="83">
        <f t="shared" si="22"/>
        <v>1</v>
      </c>
      <c r="S1334" s="83">
        <f>IF(T1334="",0,IFERROR(IF(VLOOKUP(T1334,T$73:T1333,1,0)&gt;0,0,0),1))</f>
        <v>0</v>
      </c>
      <c r="T1334" s="95">
        <f>IF(DATOS!J1262=P$74,DATOS!C1262,"")</f>
        <v>0</v>
      </c>
    </row>
    <row r="1335" spans="18:20" x14ac:dyDescent="0.25">
      <c r="R1335" s="83">
        <f t="shared" si="22"/>
        <v>1</v>
      </c>
      <c r="S1335" s="83">
        <f>IF(T1335="",0,IFERROR(IF(VLOOKUP(T1335,T$73:T1334,1,0)&gt;0,0,0),1))</f>
        <v>0</v>
      </c>
      <c r="T1335" s="95">
        <f>IF(DATOS!J1263=P$74,DATOS!C1263,"")</f>
        <v>0</v>
      </c>
    </row>
    <row r="1336" spans="18:20" x14ac:dyDescent="0.25">
      <c r="R1336" s="83">
        <f t="shared" si="22"/>
        <v>1</v>
      </c>
      <c r="S1336" s="83">
        <f>IF(T1336="",0,IFERROR(IF(VLOOKUP(T1336,T$73:T1335,1,0)&gt;0,0,0),1))</f>
        <v>0</v>
      </c>
      <c r="T1336" s="95">
        <f>IF(DATOS!J1264=P$74,DATOS!C1264,"")</f>
        <v>0</v>
      </c>
    </row>
    <row r="1337" spans="18:20" x14ac:dyDescent="0.25">
      <c r="R1337" s="83">
        <f t="shared" si="22"/>
        <v>1</v>
      </c>
      <c r="S1337" s="83">
        <f>IF(T1337="",0,IFERROR(IF(VLOOKUP(T1337,T$73:T1336,1,0)&gt;0,0,0),1))</f>
        <v>0</v>
      </c>
      <c r="T1337" s="95">
        <f>IF(DATOS!J1265=P$74,DATOS!C1265,"")</f>
        <v>0</v>
      </c>
    </row>
    <row r="1338" spans="18:20" x14ac:dyDescent="0.25">
      <c r="R1338" s="83">
        <f t="shared" si="22"/>
        <v>1</v>
      </c>
      <c r="S1338" s="83">
        <f>IF(T1338="",0,IFERROR(IF(VLOOKUP(T1338,T$73:T1337,1,0)&gt;0,0,0),1))</f>
        <v>0</v>
      </c>
      <c r="T1338" s="95">
        <f>IF(DATOS!J1266=P$74,DATOS!C1266,"")</f>
        <v>0</v>
      </c>
    </row>
    <row r="1339" spans="18:20" x14ac:dyDescent="0.25">
      <c r="R1339" s="83">
        <f t="shared" si="22"/>
        <v>1</v>
      </c>
      <c r="S1339" s="83">
        <f>IF(T1339="",0,IFERROR(IF(VLOOKUP(T1339,T$73:T1338,1,0)&gt;0,0,0),1))</f>
        <v>0</v>
      </c>
      <c r="T1339" s="95">
        <f>IF(DATOS!J1267=P$74,DATOS!C1267,"")</f>
        <v>0</v>
      </c>
    </row>
    <row r="1340" spans="18:20" x14ac:dyDescent="0.25">
      <c r="R1340" s="83">
        <f t="shared" si="22"/>
        <v>1</v>
      </c>
      <c r="S1340" s="83">
        <f>IF(T1340="",0,IFERROR(IF(VLOOKUP(T1340,T$73:T1339,1,0)&gt;0,0,0),1))</f>
        <v>0</v>
      </c>
      <c r="T1340" s="95">
        <f>IF(DATOS!J1268=P$74,DATOS!C1268,"")</f>
        <v>0</v>
      </c>
    </row>
    <row r="1341" spans="18:20" x14ac:dyDescent="0.25">
      <c r="R1341" s="83">
        <f t="shared" si="22"/>
        <v>1</v>
      </c>
      <c r="S1341" s="83">
        <f>IF(T1341="",0,IFERROR(IF(VLOOKUP(T1341,T$73:T1340,1,0)&gt;0,0,0),1))</f>
        <v>0</v>
      </c>
      <c r="T1341" s="95">
        <f>IF(DATOS!J1269=P$74,DATOS!C1269,"")</f>
        <v>0</v>
      </c>
    </row>
    <row r="1342" spans="18:20" x14ac:dyDescent="0.25">
      <c r="R1342" s="83">
        <f t="shared" si="22"/>
        <v>1</v>
      </c>
      <c r="S1342" s="83">
        <f>IF(T1342="",0,IFERROR(IF(VLOOKUP(T1342,T$73:T1341,1,0)&gt;0,0,0),1))</f>
        <v>0</v>
      </c>
      <c r="T1342" s="95">
        <f>IF(DATOS!J1270=P$74,DATOS!C1270,"")</f>
        <v>0</v>
      </c>
    </row>
    <row r="1343" spans="18:20" x14ac:dyDescent="0.25">
      <c r="R1343" s="83">
        <f t="shared" si="22"/>
        <v>1</v>
      </c>
      <c r="S1343" s="83">
        <f>IF(T1343="",0,IFERROR(IF(VLOOKUP(T1343,T$73:T1342,1,0)&gt;0,0,0),1))</f>
        <v>0</v>
      </c>
      <c r="T1343" s="95">
        <f>IF(DATOS!J1271=P$74,DATOS!C1271,"")</f>
        <v>0</v>
      </c>
    </row>
    <row r="1344" spans="18:20" x14ac:dyDescent="0.25">
      <c r="R1344" s="83">
        <f t="shared" si="22"/>
        <v>1</v>
      </c>
      <c r="S1344" s="83">
        <f>IF(T1344="",0,IFERROR(IF(VLOOKUP(T1344,T$73:T1343,1,0)&gt;0,0,0),1))</f>
        <v>0</v>
      </c>
      <c r="T1344" s="95">
        <f>IF(DATOS!J1272=P$74,DATOS!C1272,"")</f>
        <v>0</v>
      </c>
    </row>
    <row r="1345" spans="18:20" x14ac:dyDescent="0.25">
      <c r="R1345" s="83">
        <f t="shared" si="22"/>
        <v>1</v>
      </c>
      <c r="S1345" s="83">
        <f>IF(T1345="",0,IFERROR(IF(VLOOKUP(T1345,T$73:T1344,1,0)&gt;0,0,0),1))</f>
        <v>0</v>
      </c>
      <c r="T1345" s="95">
        <f>IF(DATOS!J1273=P$74,DATOS!C1273,"")</f>
        <v>0</v>
      </c>
    </row>
    <row r="1346" spans="18:20" x14ac:dyDescent="0.25">
      <c r="R1346" s="83">
        <f t="shared" si="22"/>
        <v>1</v>
      </c>
      <c r="S1346" s="83">
        <f>IF(T1346="",0,IFERROR(IF(VLOOKUP(T1346,T$73:T1345,1,0)&gt;0,0,0),1))</f>
        <v>0</v>
      </c>
      <c r="T1346" s="95">
        <f>IF(DATOS!J1274=P$74,DATOS!C1274,"")</f>
        <v>0</v>
      </c>
    </row>
    <row r="1347" spans="18:20" x14ac:dyDescent="0.25">
      <c r="R1347" s="83">
        <f t="shared" si="22"/>
        <v>1</v>
      </c>
      <c r="S1347" s="83">
        <f>IF(T1347="",0,IFERROR(IF(VLOOKUP(T1347,T$73:T1346,1,0)&gt;0,0,0),1))</f>
        <v>0</v>
      </c>
      <c r="T1347" s="95">
        <f>IF(DATOS!J1275=P$74,DATOS!C1275,"")</f>
        <v>0</v>
      </c>
    </row>
    <row r="1348" spans="18:20" x14ac:dyDescent="0.25">
      <c r="R1348" s="83">
        <f t="shared" si="22"/>
        <v>1</v>
      </c>
      <c r="S1348" s="83">
        <f>IF(T1348="",0,IFERROR(IF(VLOOKUP(T1348,T$73:T1347,1,0)&gt;0,0,0),1))</f>
        <v>0</v>
      </c>
      <c r="T1348" s="95">
        <f>IF(DATOS!J1276=P$74,DATOS!C1276,"")</f>
        <v>0</v>
      </c>
    </row>
    <row r="1349" spans="18:20" x14ac:dyDescent="0.25">
      <c r="R1349" s="83">
        <f t="shared" si="22"/>
        <v>1</v>
      </c>
      <c r="S1349" s="83">
        <f>IF(T1349="",0,IFERROR(IF(VLOOKUP(T1349,T$73:T1348,1,0)&gt;0,0,0),1))</f>
        <v>0</v>
      </c>
      <c r="T1349" s="95">
        <f>IF(DATOS!J1277=P$74,DATOS!C1277,"")</f>
        <v>0</v>
      </c>
    </row>
    <row r="1350" spans="18:20" x14ac:dyDescent="0.25">
      <c r="R1350" s="83">
        <f t="shared" si="22"/>
        <v>1</v>
      </c>
      <c r="S1350" s="83">
        <f>IF(T1350="",0,IFERROR(IF(VLOOKUP(T1350,T$73:T1349,1,0)&gt;0,0,0),1))</f>
        <v>0</v>
      </c>
      <c r="T1350" s="95">
        <f>IF(DATOS!J1278=P$74,DATOS!C1278,"")</f>
        <v>0</v>
      </c>
    </row>
    <row r="1351" spans="18:20" x14ac:dyDescent="0.25">
      <c r="R1351" s="83">
        <f t="shared" si="22"/>
        <v>1</v>
      </c>
      <c r="S1351" s="83">
        <f>IF(T1351="",0,IFERROR(IF(VLOOKUP(T1351,T$73:T1350,1,0)&gt;0,0,0),1))</f>
        <v>0</v>
      </c>
      <c r="T1351" s="95">
        <f>IF(DATOS!J1279=P$74,DATOS!C1279,"")</f>
        <v>0</v>
      </c>
    </row>
    <row r="1352" spans="18:20" x14ac:dyDescent="0.25">
      <c r="R1352" s="83">
        <f t="shared" si="22"/>
        <v>1</v>
      </c>
      <c r="S1352" s="83">
        <f>IF(T1352="",0,IFERROR(IF(VLOOKUP(T1352,T$73:T1351,1,0)&gt;0,0,0),1))</f>
        <v>0</v>
      </c>
      <c r="T1352" s="95">
        <f>IF(DATOS!J1280=P$74,DATOS!C1280,"")</f>
        <v>0</v>
      </c>
    </row>
    <row r="1353" spans="18:20" x14ac:dyDescent="0.25">
      <c r="R1353" s="83">
        <f t="shared" si="22"/>
        <v>1</v>
      </c>
      <c r="S1353" s="83">
        <f>IF(T1353="",0,IFERROR(IF(VLOOKUP(T1353,T$73:T1352,1,0)&gt;0,0,0),1))</f>
        <v>0</v>
      </c>
      <c r="T1353" s="95">
        <f>IF(DATOS!J1281=P$74,DATOS!C1281,"")</f>
        <v>0</v>
      </c>
    </row>
    <row r="1354" spans="18:20" x14ac:dyDescent="0.25">
      <c r="R1354" s="83">
        <f t="shared" ref="R1354:R1417" si="23">R1353+S1354</f>
        <v>1</v>
      </c>
      <c r="S1354" s="83">
        <f>IF(T1354="",0,IFERROR(IF(VLOOKUP(T1354,T$73:T1353,1,0)&gt;0,0,0),1))</f>
        <v>0</v>
      </c>
      <c r="T1354" s="95">
        <f>IF(DATOS!J1282=P$74,DATOS!C1282,"")</f>
        <v>0</v>
      </c>
    </row>
    <row r="1355" spans="18:20" x14ac:dyDescent="0.25">
      <c r="R1355" s="83">
        <f t="shared" si="23"/>
        <v>1</v>
      </c>
      <c r="S1355" s="83">
        <f>IF(T1355="",0,IFERROR(IF(VLOOKUP(T1355,T$73:T1354,1,0)&gt;0,0,0),1))</f>
        <v>0</v>
      </c>
      <c r="T1355" s="95">
        <f>IF(DATOS!J1283=P$74,DATOS!C1283,"")</f>
        <v>0</v>
      </c>
    </row>
    <row r="1356" spans="18:20" x14ac:dyDescent="0.25">
      <c r="R1356" s="83">
        <f t="shared" si="23"/>
        <v>1</v>
      </c>
      <c r="S1356" s="83">
        <f>IF(T1356="",0,IFERROR(IF(VLOOKUP(T1356,T$73:T1355,1,0)&gt;0,0,0),1))</f>
        <v>0</v>
      </c>
      <c r="T1356" s="95">
        <f>IF(DATOS!J1284=P$74,DATOS!C1284,"")</f>
        <v>0</v>
      </c>
    </row>
    <row r="1357" spans="18:20" x14ac:dyDescent="0.25">
      <c r="R1357" s="83">
        <f t="shared" si="23"/>
        <v>1</v>
      </c>
      <c r="S1357" s="83">
        <f>IF(T1357="",0,IFERROR(IF(VLOOKUP(T1357,T$73:T1356,1,0)&gt;0,0,0),1))</f>
        <v>0</v>
      </c>
      <c r="T1357" s="95">
        <f>IF(DATOS!J1285=P$74,DATOS!C1285,"")</f>
        <v>0</v>
      </c>
    </row>
    <row r="1358" spans="18:20" x14ac:dyDescent="0.25">
      <c r="R1358" s="83">
        <f t="shared" si="23"/>
        <v>1</v>
      </c>
      <c r="S1358" s="83">
        <f>IF(T1358="",0,IFERROR(IF(VLOOKUP(T1358,T$73:T1357,1,0)&gt;0,0,0),1))</f>
        <v>0</v>
      </c>
      <c r="T1358" s="95">
        <f>IF(DATOS!J1286=P$74,DATOS!C1286,"")</f>
        <v>0</v>
      </c>
    </row>
    <row r="1359" spans="18:20" x14ac:dyDescent="0.25">
      <c r="R1359" s="83">
        <f t="shared" si="23"/>
        <v>1</v>
      </c>
      <c r="S1359" s="83">
        <f>IF(T1359="",0,IFERROR(IF(VLOOKUP(T1359,T$73:T1358,1,0)&gt;0,0,0),1))</f>
        <v>0</v>
      </c>
      <c r="T1359" s="95">
        <f>IF(DATOS!J1287=P$74,DATOS!C1287,"")</f>
        <v>0</v>
      </c>
    </row>
    <row r="1360" spans="18:20" x14ac:dyDescent="0.25">
      <c r="R1360" s="83">
        <f t="shared" si="23"/>
        <v>1</v>
      </c>
      <c r="S1360" s="83">
        <f>IF(T1360="",0,IFERROR(IF(VLOOKUP(T1360,T$73:T1359,1,0)&gt;0,0,0),1))</f>
        <v>0</v>
      </c>
      <c r="T1360" s="95">
        <f>IF(DATOS!J1288=P$74,DATOS!C1288,"")</f>
        <v>0</v>
      </c>
    </row>
    <row r="1361" spans="18:20" x14ac:dyDescent="0.25">
      <c r="R1361" s="83">
        <f t="shared" si="23"/>
        <v>1</v>
      </c>
      <c r="S1361" s="83">
        <f>IF(T1361="",0,IFERROR(IF(VLOOKUP(T1361,T$73:T1360,1,0)&gt;0,0,0),1))</f>
        <v>0</v>
      </c>
      <c r="T1361" s="95">
        <f>IF(DATOS!J1289=P$74,DATOS!C1289,"")</f>
        <v>0</v>
      </c>
    </row>
    <row r="1362" spans="18:20" x14ac:dyDescent="0.25">
      <c r="R1362" s="83">
        <f t="shared" si="23"/>
        <v>1</v>
      </c>
      <c r="S1362" s="83">
        <f>IF(T1362="",0,IFERROR(IF(VLOOKUP(T1362,T$73:T1361,1,0)&gt;0,0,0),1))</f>
        <v>0</v>
      </c>
      <c r="T1362" s="95">
        <f>IF(DATOS!J1290=P$74,DATOS!C1290,"")</f>
        <v>0</v>
      </c>
    </row>
    <row r="1363" spans="18:20" x14ac:dyDescent="0.25">
      <c r="R1363" s="83">
        <f t="shared" si="23"/>
        <v>1</v>
      </c>
      <c r="S1363" s="83">
        <f>IF(T1363="",0,IFERROR(IF(VLOOKUP(T1363,T$73:T1362,1,0)&gt;0,0,0),1))</f>
        <v>0</v>
      </c>
      <c r="T1363" s="95">
        <f>IF(DATOS!J1291=P$74,DATOS!C1291,"")</f>
        <v>0</v>
      </c>
    </row>
    <row r="1364" spans="18:20" x14ac:dyDescent="0.25">
      <c r="R1364" s="83">
        <f t="shared" si="23"/>
        <v>1</v>
      </c>
      <c r="S1364" s="83">
        <f>IF(T1364="",0,IFERROR(IF(VLOOKUP(T1364,T$73:T1363,1,0)&gt;0,0,0),1))</f>
        <v>0</v>
      </c>
      <c r="T1364" s="95">
        <f>IF(DATOS!J1292=P$74,DATOS!C1292,"")</f>
        <v>0</v>
      </c>
    </row>
    <row r="1365" spans="18:20" x14ac:dyDescent="0.25">
      <c r="R1365" s="83">
        <f t="shared" si="23"/>
        <v>1</v>
      </c>
      <c r="S1365" s="83">
        <f>IF(T1365="",0,IFERROR(IF(VLOOKUP(T1365,T$73:T1364,1,0)&gt;0,0,0),1))</f>
        <v>0</v>
      </c>
      <c r="T1365" s="95">
        <f>IF(DATOS!J1293=P$74,DATOS!C1293,"")</f>
        <v>0</v>
      </c>
    </row>
    <row r="1366" spans="18:20" x14ac:dyDescent="0.25">
      <c r="R1366" s="83">
        <f t="shared" si="23"/>
        <v>1</v>
      </c>
      <c r="S1366" s="83">
        <f>IF(T1366="",0,IFERROR(IF(VLOOKUP(T1366,T$73:T1365,1,0)&gt;0,0,0),1))</f>
        <v>0</v>
      </c>
      <c r="T1366" s="95">
        <f>IF(DATOS!J1294=P$74,DATOS!C1294,"")</f>
        <v>0</v>
      </c>
    </row>
    <row r="1367" spans="18:20" x14ac:dyDescent="0.25">
      <c r="R1367" s="83">
        <f t="shared" si="23"/>
        <v>1</v>
      </c>
      <c r="S1367" s="83">
        <f>IF(T1367="",0,IFERROR(IF(VLOOKUP(T1367,T$73:T1366,1,0)&gt;0,0,0),1))</f>
        <v>0</v>
      </c>
      <c r="T1367" s="95">
        <f>IF(DATOS!J1295=P$74,DATOS!C1295,"")</f>
        <v>0</v>
      </c>
    </row>
    <row r="1368" spans="18:20" x14ac:dyDescent="0.25">
      <c r="R1368" s="83">
        <f t="shared" si="23"/>
        <v>1</v>
      </c>
      <c r="S1368" s="83">
        <f>IF(T1368="",0,IFERROR(IF(VLOOKUP(T1368,T$73:T1367,1,0)&gt;0,0,0),1))</f>
        <v>0</v>
      </c>
      <c r="T1368" s="95">
        <f>IF(DATOS!J1296=P$74,DATOS!C1296,"")</f>
        <v>0</v>
      </c>
    </row>
    <row r="1369" spans="18:20" x14ac:dyDescent="0.25">
      <c r="R1369" s="83">
        <f t="shared" si="23"/>
        <v>1</v>
      </c>
      <c r="S1369" s="83">
        <f>IF(T1369="",0,IFERROR(IF(VLOOKUP(T1369,T$73:T1368,1,0)&gt;0,0,0),1))</f>
        <v>0</v>
      </c>
      <c r="T1369" s="95">
        <f>IF(DATOS!J1297=P$74,DATOS!C1297,"")</f>
        <v>0</v>
      </c>
    </row>
    <row r="1370" spans="18:20" x14ac:dyDescent="0.25">
      <c r="R1370" s="83">
        <f t="shared" si="23"/>
        <v>1</v>
      </c>
      <c r="S1370" s="83">
        <f>IF(T1370="",0,IFERROR(IF(VLOOKUP(T1370,T$73:T1369,1,0)&gt;0,0,0),1))</f>
        <v>0</v>
      </c>
      <c r="T1370" s="95">
        <f>IF(DATOS!J1298=P$74,DATOS!C1298,"")</f>
        <v>0</v>
      </c>
    </row>
    <row r="1371" spans="18:20" x14ac:dyDescent="0.25">
      <c r="R1371" s="83">
        <f t="shared" si="23"/>
        <v>1</v>
      </c>
      <c r="S1371" s="83">
        <f>IF(T1371="",0,IFERROR(IF(VLOOKUP(T1371,T$73:T1370,1,0)&gt;0,0,0),1))</f>
        <v>0</v>
      </c>
      <c r="T1371" s="95">
        <f>IF(DATOS!J1299=P$74,DATOS!C1299,"")</f>
        <v>0</v>
      </c>
    </row>
    <row r="1372" spans="18:20" x14ac:dyDescent="0.25">
      <c r="R1372" s="83">
        <f t="shared" si="23"/>
        <v>1</v>
      </c>
      <c r="S1372" s="83">
        <f>IF(T1372="",0,IFERROR(IF(VLOOKUP(T1372,T$73:T1371,1,0)&gt;0,0,0),1))</f>
        <v>0</v>
      </c>
      <c r="T1372" s="95">
        <f>IF(DATOS!J1300=P$74,DATOS!C1300,"")</f>
        <v>0</v>
      </c>
    </row>
    <row r="1373" spans="18:20" x14ac:dyDescent="0.25">
      <c r="R1373" s="83">
        <f t="shared" si="23"/>
        <v>1</v>
      </c>
      <c r="S1373" s="83">
        <f>IF(T1373="",0,IFERROR(IF(VLOOKUP(T1373,T$73:T1372,1,0)&gt;0,0,0),1))</f>
        <v>0</v>
      </c>
      <c r="T1373" s="95">
        <f>IF(DATOS!J1301=P$74,DATOS!C1301,"")</f>
        <v>0</v>
      </c>
    </row>
    <row r="1374" spans="18:20" x14ac:dyDescent="0.25">
      <c r="R1374" s="83">
        <f t="shared" si="23"/>
        <v>1</v>
      </c>
      <c r="S1374" s="83">
        <f>IF(T1374="",0,IFERROR(IF(VLOOKUP(T1374,T$73:T1373,1,0)&gt;0,0,0),1))</f>
        <v>0</v>
      </c>
      <c r="T1374" s="95">
        <f>IF(DATOS!J1302=P$74,DATOS!C1302,"")</f>
        <v>0</v>
      </c>
    </row>
    <row r="1375" spans="18:20" x14ac:dyDescent="0.25">
      <c r="R1375" s="83">
        <f t="shared" si="23"/>
        <v>1</v>
      </c>
      <c r="S1375" s="83">
        <f>IF(T1375="",0,IFERROR(IF(VLOOKUP(T1375,T$73:T1374,1,0)&gt;0,0,0),1))</f>
        <v>0</v>
      </c>
      <c r="T1375" s="95">
        <f>IF(DATOS!J1303=P$74,DATOS!C1303,"")</f>
        <v>0</v>
      </c>
    </row>
    <row r="1376" spans="18:20" x14ac:dyDescent="0.25">
      <c r="R1376" s="83">
        <f t="shared" si="23"/>
        <v>1</v>
      </c>
      <c r="S1376" s="83">
        <f>IF(T1376="",0,IFERROR(IF(VLOOKUP(T1376,T$73:T1375,1,0)&gt;0,0,0),1))</f>
        <v>0</v>
      </c>
      <c r="T1376" s="95">
        <f>IF(DATOS!J1304=P$74,DATOS!C1304,"")</f>
        <v>0</v>
      </c>
    </row>
    <row r="1377" spans="18:20" x14ac:dyDescent="0.25">
      <c r="R1377" s="83">
        <f t="shared" si="23"/>
        <v>1</v>
      </c>
      <c r="S1377" s="83">
        <f>IF(T1377="",0,IFERROR(IF(VLOOKUP(T1377,T$73:T1376,1,0)&gt;0,0,0),1))</f>
        <v>0</v>
      </c>
      <c r="T1377" s="95">
        <f>IF(DATOS!J1305=P$74,DATOS!C1305,"")</f>
        <v>0</v>
      </c>
    </row>
    <row r="1378" spans="18:20" x14ac:dyDescent="0.25">
      <c r="R1378" s="83">
        <f t="shared" si="23"/>
        <v>1</v>
      </c>
      <c r="S1378" s="83">
        <f>IF(T1378="",0,IFERROR(IF(VLOOKUP(T1378,T$73:T1377,1,0)&gt;0,0,0),1))</f>
        <v>0</v>
      </c>
      <c r="T1378" s="95">
        <f>IF(DATOS!J1306=P$74,DATOS!C1306,"")</f>
        <v>0</v>
      </c>
    </row>
    <row r="1379" spans="18:20" x14ac:dyDescent="0.25">
      <c r="R1379" s="83">
        <f t="shared" si="23"/>
        <v>1</v>
      </c>
      <c r="S1379" s="83">
        <f>IF(T1379="",0,IFERROR(IF(VLOOKUP(T1379,T$73:T1378,1,0)&gt;0,0,0),1))</f>
        <v>0</v>
      </c>
      <c r="T1379" s="95">
        <f>IF(DATOS!J1307=P$74,DATOS!C1307,"")</f>
        <v>0</v>
      </c>
    </row>
    <row r="1380" spans="18:20" x14ac:dyDescent="0.25">
      <c r="R1380" s="83">
        <f t="shared" si="23"/>
        <v>1</v>
      </c>
      <c r="S1380" s="83">
        <f>IF(T1380="",0,IFERROR(IF(VLOOKUP(T1380,T$73:T1379,1,0)&gt;0,0,0),1))</f>
        <v>0</v>
      </c>
      <c r="T1380" s="95">
        <f>IF(DATOS!J1308=P$74,DATOS!C1308,"")</f>
        <v>0</v>
      </c>
    </row>
    <row r="1381" spans="18:20" x14ac:dyDescent="0.25">
      <c r="R1381" s="83">
        <f t="shared" si="23"/>
        <v>1</v>
      </c>
      <c r="S1381" s="83">
        <f>IF(T1381="",0,IFERROR(IF(VLOOKUP(T1381,T$73:T1380,1,0)&gt;0,0,0),1))</f>
        <v>0</v>
      </c>
      <c r="T1381" s="95">
        <f>IF(DATOS!J1309=P$74,DATOS!C1309,"")</f>
        <v>0</v>
      </c>
    </row>
    <row r="1382" spans="18:20" x14ac:dyDescent="0.25">
      <c r="R1382" s="83">
        <f t="shared" si="23"/>
        <v>1</v>
      </c>
      <c r="S1382" s="83">
        <f>IF(T1382="",0,IFERROR(IF(VLOOKUP(T1382,T$73:T1381,1,0)&gt;0,0,0),1))</f>
        <v>0</v>
      </c>
      <c r="T1382" s="95">
        <f>IF(DATOS!J1310=P$74,DATOS!C1310,"")</f>
        <v>0</v>
      </c>
    </row>
    <row r="1383" spans="18:20" x14ac:dyDescent="0.25">
      <c r="R1383" s="83">
        <f t="shared" si="23"/>
        <v>1</v>
      </c>
      <c r="S1383" s="83">
        <f>IF(T1383="",0,IFERROR(IF(VLOOKUP(T1383,T$73:T1382,1,0)&gt;0,0,0),1))</f>
        <v>0</v>
      </c>
      <c r="T1383" s="95">
        <f>IF(DATOS!J1311=P$74,DATOS!C1311,"")</f>
        <v>0</v>
      </c>
    </row>
    <row r="1384" spans="18:20" x14ac:dyDescent="0.25">
      <c r="R1384" s="83">
        <f t="shared" si="23"/>
        <v>1</v>
      </c>
      <c r="S1384" s="83">
        <f>IF(T1384="",0,IFERROR(IF(VLOOKUP(T1384,T$73:T1383,1,0)&gt;0,0,0),1))</f>
        <v>0</v>
      </c>
      <c r="T1384" s="95">
        <f>IF(DATOS!J1312=P$74,DATOS!C1312,"")</f>
        <v>0</v>
      </c>
    </row>
    <row r="1385" spans="18:20" x14ac:dyDescent="0.25">
      <c r="R1385" s="83">
        <f t="shared" si="23"/>
        <v>1</v>
      </c>
      <c r="S1385" s="83">
        <f>IF(T1385="",0,IFERROR(IF(VLOOKUP(T1385,T$73:T1384,1,0)&gt;0,0,0),1))</f>
        <v>0</v>
      </c>
      <c r="T1385" s="95">
        <f>IF(DATOS!J1313=P$74,DATOS!C1313,"")</f>
        <v>0</v>
      </c>
    </row>
    <row r="1386" spans="18:20" x14ac:dyDescent="0.25">
      <c r="R1386" s="83">
        <f t="shared" si="23"/>
        <v>1</v>
      </c>
      <c r="S1386" s="83">
        <f>IF(T1386="",0,IFERROR(IF(VLOOKUP(T1386,T$73:T1385,1,0)&gt;0,0,0),1))</f>
        <v>0</v>
      </c>
      <c r="T1386" s="95">
        <f>IF(DATOS!J1314=P$74,DATOS!C1314,"")</f>
        <v>0</v>
      </c>
    </row>
    <row r="1387" spans="18:20" x14ac:dyDescent="0.25">
      <c r="R1387" s="83">
        <f t="shared" si="23"/>
        <v>1</v>
      </c>
      <c r="S1387" s="83">
        <f>IF(T1387="",0,IFERROR(IF(VLOOKUP(T1387,T$73:T1386,1,0)&gt;0,0,0),1))</f>
        <v>0</v>
      </c>
      <c r="T1387" s="95">
        <f>IF(DATOS!J1315=P$74,DATOS!C1315,"")</f>
        <v>0</v>
      </c>
    </row>
    <row r="1388" spans="18:20" x14ac:dyDescent="0.25">
      <c r="R1388" s="83">
        <f t="shared" si="23"/>
        <v>1</v>
      </c>
      <c r="S1388" s="83">
        <f>IF(T1388="",0,IFERROR(IF(VLOOKUP(T1388,T$73:T1387,1,0)&gt;0,0,0),1))</f>
        <v>0</v>
      </c>
      <c r="T1388" s="95">
        <f>IF(DATOS!J1316=P$74,DATOS!C1316,"")</f>
        <v>0</v>
      </c>
    </row>
    <row r="1389" spans="18:20" x14ac:dyDescent="0.25">
      <c r="R1389" s="83">
        <f t="shared" si="23"/>
        <v>1</v>
      </c>
      <c r="S1389" s="83">
        <f>IF(T1389="",0,IFERROR(IF(VLOOKUP(T1389,T$73:T1388,1,0)&gt;0,0,0),1))</f>
        <v>0</v>
      </c>
      <c r="T1389" s="95">
        <f>IF(DATOS!J1317=P$74,DATOS!C1317,"")</f>
        <v>0</v>
      </c>
    </row>
    <row r="1390" spans="18:20" x14ac:dyDescent="0.25">
      <c r="R1390" s="83">
        <f t="shared" si="23"/>
        <v>1</v>
      </c>
      <c r="S1390" s="83">
        <f>IF(T1390="",0,IFERROR(IF(VLOOKUP(T1390,T$73:T1389,1,0)&gt;0,0,0),1))</f>
        <v>0</v>
      </c>
      <c r="T1390" s="95">
        <f>IF(DATOS!J1318=P$74,DATOS!C1318,"")</f>
        <v>0</v>
      </c>
    </row>
    <row r="1391" spans="18:20" x14ac:dyDescent="0.25">
      <c r="R1391" s="83">
        <f t="shared" si="23"/>
        <v>1</v>
      </c>
      <c r="S1391" s="83">
        <f>IF(T1391="",0,IFERROR(IF(VLOOKUP(T1391,T$73:T1390,1,0)&gt;0,0,0),1))</f>
        <v>0</v>
      </c>
      <c r="T1391" s="95">
        <f>IF(DATOS!J1319=P$74,DATOS!C1319,"")</f>
        <v>0</v>
      </c>
    </row>
    <row r="1392" spans="18:20" x14ac:dyDescent="0.25">
      <c r="R1392" s="83">
        <f t="shared" si="23"/>
        <v>1</v>
      </c>
      <c r="S1392" s="83">
        <f>IF(T1392="",0,IFERROR(IF(VLOOKUP(T1392,T$73:T1391,1,0)&gt;0,0,0),1))</f>
        <v>0</v>
      </c>
      <c r="T1392" s="95">
        <f>IF(DATOS!J1320=P$74,DATOS!C1320,"")</f>
        <v>0</v>
      </c>
    </row>
    <row r="1393" spans="18:20" x14ac:dyDescent="0.25">
      <c r="R1393" s="83">
        <f t="shared" si="23"/>
        <v>1</v>
      </c>
      <c r="S1393" s="83">
        <f>IF(T1393="",0,IFERROR(IF(VLOOKUP(T1393,T$73:T1392,1,0)&gt;0,0,0),1))</f>
        <v>0</v>
      </c>
      <c r="T1393" s="95">
        <f>IF(DATOS!J1321=P$74,DATOS!C1321,"")</f>
        <v>0</v>
      </c>
    </row>
    <row r="1394" spans="18:20" x14ac:dyDescent="0.25">
      <c r="R1394" s="83">
        <f t="shared" si="23"/>
        <v>1</v>
      </c>
      <c r="S1394" s="83">
        <f>IF(T1394="",0,IFERROR(IF(VLOOKUP(T1394,T$73:T1393,1,0)&gt;0,0,0),1))</f>
        <v>0</v>
      </c>
      <c r="T1394" s="95">
        <f>IF(DATOS!J1322=P$74,DATOS!C1322,"")</f>
        <v>0</v>
      </c>
    </row>
    <row r="1395" spans="18:20" x14ac:dyDescent="0.25">
      <c r="R1395" s="83">
        <f t="shared" si="23"/>
        <v>1</v>
      </c>
      <c r="S1395" s="83">
        <f>IF(T1395="",0,IFERROR(IF(VLOOKUP(T1395,T$73:T1394,1,0)&gt;0,0,0),1))</f>
        <v>0</v>
      </c>
      <c r="T1395" s="95">
        <f>IF(DATOS!J1323=P$74,DATOS!C1323,"")</f>
        <v>0</v>
      </c>
    </row>
    <row r="1396" spans="18:20" x14ac:dyDescent="0.25">
      <c r="R1396" s="83">
        <f t="shared" si="23"/>
        <v>1</v>
      </c>
      <c r="S1396" s="83">
        <f>IF(T1396="",0,IFERROR(IF(VLOOKUP(T1396,T$73:T1395,1,0)&gt;0,0,0),1))</f>
        <v>0</v>
      </c>
      <c r="T1396" s="95">
        <f>IF(DATOS!J1324=P$74,DATOS!C1324,"")</f>
        <v>0</v>
      </c>
    </row>
    <row r="1397" spans="18:20" x14ac:dyDescent="0.25">
      <c r="R1397" s="83">
        <f t="shared" si="23"/>
        <v>1</v>
      </c>
      <c r="S1397" s="83">
        <f>IF(T1397="",0,IFERROR(IF(VLOOKUP(T1397,T$73:T1396,1,0)&gt;0,0,0),1))</f>
        <v>0</v>
      </c>
      <c r="T1397" s="95">
        <f>IF(DATOS!J1325=P$74,DATOS!C1325,"")</f>
        <v>0</v>
      </c>
    </row>
    <row r="1398" spans="18:20" x14ac:dyDescent="0.25">
      <c r="R1398" s="83">
        <f t="shared" si="23"/>
        <v>1</v>
      </c>
      <c r="S1398" s="83">
        <f>IF(T1398="",0,IFERROR(IF(VLOOKUP(T1398,T$73:T1397,1,0)&gt;0,0,0),1))</f>
        <v>0</v>
      </c>
      <c r="T1398" s="95">
        <f>IF(DATOS!J1326=P$74,DATOS!C1326,"")</f>
        <v>0</v>
      </c>
    </row>
    <row r="1399" spans="18:20" x14ac:dyDescent="0.25">
      <c r="R1399" s="83">
        <f t="shared" si="23"/>
        <v>1</v>
      </c>
      <c r="S1399" s="83">
        <f>IF(T1399="",0,IFERROR(IF(VLOOKUP(T1399,T$73:T1398,1,0)&gt;0,0,0),1))</f>
        <v>0</v>
      </c>
      <c r="T1399" s="95">
        <f>IF(DATOS!J1327=P$74,DATOS!C1327,"")</f>
        <v>0</v>
      </c>
    </row>
    <row r="1400" spans="18:20" x14ac:dyDescent="0.25">
      <c r="R1400" s="83">
        <f t="shared" si="23"/>
        <v>1</v>
      </c>
      <c r="S1400" s="83">
        <f>IF(T1400="",0,IFERROR(IF(VLOOKUP(T1400,T$73:T1399,1,0)&gt;0,0,0),1))</f>
        <v>0</v>
      </c>
      <c r="T1400" s="95">
        <f>IF(DATOS!J1328=P$74,DATOS!C1328,"")</f>
        <v>0</v>
      </c>
    </row>
    <row r="1401" spans="18:20" x14ac:dyDescent="0.25">
      <c r="R1401" s="83">
        <f t="shared" si="23"/>
        <v>1</v>
      </c>
      <c r="S1401" s="83">
        <f>IF(T1401="",0,IFERROR(IF(VLOOKUP(T1401,T$73:T1400,1,0)&gt;0,0,0),1))</f>
        <v>0</v>
      </c>
      <c r="T1401" s="95">
        <f>IF(DATOS!J1329=P$74,DATOS!C1329,"")</f>
        <v>0</v>
      </c>
    </row>
    <row r="1402" spans="18:20" x14ac:dyDescent="0.25">
      <c r="R1402" s="83">
        <f t="shared" si="23"/>
        <v>1</v>
      </c>
      <c r="S1402" s="83">
        <f>IF(T1402="",0,IFERROR(IF(VLOOKUP(T1402,T$73:T1401,1,0)&gt;0,0,0),1))</f>
        <v>0</v>
      </c>
      <c r="T1402" s="95">
        <f>IF(DATOS!J1330=P$74,DATOS!C1330,"")</f>
        <v>0</v>
      </c>
    </row>
    <row r="1403" spans="18:20" x14ac:dyDescent="0.25">
      <c r="R1403" s="83">
        <f t="shared" si="23"/>
        <v>1</v>
      </c>
      <c r="S1403" s="83">
        <f>IF(T1403="",0,IFERROR(IF(VLOOKUP(T1403,T$73:T1402,1,0)&gt;0,0,0),1))</f>
        <v>0</v>
      </c>
      <c r="T1403" s="95">
        <f>IF(DATOS!J1331=P$74,DATOS!C1331,"")</f>
        <v>0</v>
      </c>
    </row>
    <row r="1404" spans="18:20" x14ac:dyDescent="0.25">
      <c r="R1404" s="83">
        <f t="shared" si="23"/>
        <v>1</v>
      </c>
      <c r="S1404" s="83">
        <f>IF(T1404="",0,IFERROR(IF(VLOOKUP(T1404,T$73:T1403,1,0)&gt;0,0,0),1))</f>
        <v>0</v>
      </c>
      <c r="T1404" s="95">
        <f>IF(DATOS!J1332=P$74,DATOS!C1332,"")</f>
        <v>0</v>
      </c>
    </row>
    <row r="1405" spans="18:20" x14ac:dyDescent="0.25">
      <c r="R1405" s="83">
        <f t="shared" si="23"/>
        <v>1</v>
      </c>
      <c r="S1405" s="83">
        <f>IF(T1405="",0,IFERROR(IF(VLOOKUP(T1405,T$73:T1404,1,0)&gt;0,0,0),1))</f>
        <v>0</v>
      </c>
      <c r="T1405" s="95">
        <f>IF(DATOS!J1333=P$74,DATOS!C1333,"")</f>
        <v>0</v>
      </c>
    </row>
    <row r="1406" spans="18:20" x14ac:dyDescent="0.25">
      <c r="R1406" s="83">
        <f t="shared" si="23"/>
        <v>1</v>
      </c>
      <c r="S1406" s="83">
        <f>IF(T1406="",0,IFERROR(IF(VLOOKUP(T1406,T$73:T1405,1,0)&gt;0,0,0),1))</f>
        <v>0</v>
      </c>
      <c r="T1406" s="95">
        <f>IF(DATOS!J1334=P$74,DATOS!C1334,"")</f>
        <v>0</v>
      </c>
    </row>
    <row r="1407" spans="18:20" x14ac:dyDescent="0.25">
      <c r="R1407" s="83">
        <f t="shared" si="23"/>
        <v>1</v>
      </c>
      <c r="S1407" s="83">
        <f>IF(T1407="",0,IFERROR(IF(VLOOKUP(T1407,T$73:T1406,1,0)&gt;0,0,0),1))</f>
        <v>0</v>
      </c>
      <c r="T1407" s="95">
        <f>IF(DATOS!J1335=P$74,DATOS!C1335,"")</f>
        <v>0</v>
      </c>
    </row>
    <row r="1408" spans="18:20" x14ac:dyDescent="0.25">
      <c r="R1408" s="83">
        <f t="shared" si="23"/>
        <v>1</v>
      </c>
      <c r="S1408" s="83">
        <f>IF(T1408="",0,IFERROR(IF(VLOOKUP(T1408,T$73:T1407,1,0)&gt;0,0,0),1))</f>
        <v>0</v>
      </c>
      <c r="T1408" s="95">
        <f>IF(DATOS!J1336=P$74,DATOS!C1336,"")</f>
        <v>0</v>
      </c>
    </row>
    <row r="1409" spans="18:20" x14ac:dyDescent="0.25">
      <c r="R1409" s="83">
        <f t="shared" si="23"/>
        <v>1</v>
      </c>
      <c r="S1409" s="83">
        <f>IF(T1409="",0,IFERROR(IF(VLOOKUP(T1409,T$73:T1408,1,0)&gt;0,0,0),1))</f>
        <v>0</v>
      </c>
      <c r="T1409" s="95">
        <f>IF(DATOS!J1337=P$74,DATOS!C1337,"")</f>
        <v>0</v>
      </c>
    </row>
    <row r="1410" spans="18:20" x14ac:dyDescent="0.25">
      <c r="R1410" s="83">
        <f t="shared" si="23"/>
        <v>1</v>
      </c>
      <c r="S1410" s="83">
        <f>IF(T1410="",0,IFERROR(IF(VLOOKUP(T1410,T$73:T1409,1,0)&gt;0,0,0),1))</f>
        <v>0</v>
      </c>
      <c r="T1410" s="95">
        <f>IF(DATOS!J1338=P$74,DATOS!C1338,"")</f>
        <v>0</v>
      </c>
    </row>
    <row r="1411" spans="18:20" x14ac:dyDescent="0.25">
      <c r="R1411" s="83">
        <f t="shared" si="23"/>
        <v>1</v>
      </c>
      <c r="S1411" s="83">
        <f>IF(T1411="",0,IFERROR(IF(VLOOKUP(T1411,T$73:T1410,1,0)&gt;0,0,0),1))</f>
        <v>0</v>
      </c>
      <c r="T1411" s="95">
        <f>IF(DATOS!J1339=P$74,DATOS!C1339,"")</f>
        <v>0</v>
      </c>
    </row>
    <row r="1412" spans="18:20" x14ac:dyDescent="0.25">
      <c r="R1412" s="83">
        <f t="shared" si="23"/>
        <v>1</v>
      </c>
      <c r="S1412" s="83">
        <f>IF(T1412="",0,IFERROR(IF(VLOOKUP(T1412,T$73:T1411,1,0)&gt;0,0,0),1))</f>
        <v>0</v>
      </c>
      <c r="T1412" s="95">
        <f>IF(DATOS!J1340=P$74,DATOS!C1340,"")</f>
        <v>0</v>
      </c>
    </row>
    <row r="1413" spans="18:20" x14ac:dyDescent="0.25">
      <c r="R1413" s="83">
        <f t="shared" si="23"/>
        <v>1</v>
      </c>
      <c r="S1413" s="83">
        <f>IF(T1413="",0,IFERROR(IF(VLOOKUP(T1413,T$73:T1412,1,0)&gt;0,0,0),1))</f>
        <v>0</v>
      </c>
      <c r="T1413" s="95">
        <f>IF(DATOS!J1341=P$74,DATOS!C1341,"")</f>
        <v>0</v>
      </c>
    </row>
    <row r="1414" spans="18:20" x14ac:dyDescent="0.25">
      <c r="R1414" s="83">
        <f t="shared" si="23"/>
        <v>1</v>
      </c>
      <c r="S1414" s="83">
        <f>IF(T1414="",0,IFERROR(IF(VLOOKUP(T1414,T$73:T1413,1,0)&gt;0,0,0),1))</f>
        <v>0</v>
      </c>
      <c r="T1414" s="95">
        <f>IF(DATOS!J1342=P$74,DATOS!C1342,"")</f>
        <v>0</v>
      </c>
    </row>
    <row r="1415" spans="18:20" x14ac:dyDescent="0.25">
      <c r="R1415" s="83">
        <f t="shared" si="23"/>
        <v>1</v>
      </c>
      <c r="S1415" s="83">
        <f>IF(T1415="",0,IFERROR(IF(VLOOKUP(T1415,T$73:T1414,1,0)&gt;0,0,0),1))</f>
        <v>0</v>
      </c>
      <c r="T1415" s="95">
        <f>IF(DATOS!J1343=P$74,DATOS!C1343,"")</f>
        <v>0</v>
      </c>
    </row>
    <row r="1416" spans="18:20" x14ac:dyDescent="0.25">
      <c r="R1416" s="83">
        <f t="shared" si="23"/>
        <v>1</v>
      </c>
      <c r="S1416" s="83">
        <f>IF(T1416="",0,IFERROR(IF(VLOOKUP(T1416,T$73:T1415,1,0)&gt;0,0,0),1))</f>
        <v>0</v>
      </c>
      <c r="T1416" s="95">
        <f>IF(DATOS!J1344=P$74,DATOS!C1344,"")</f>
        <v>0</v>
      </c>
    </row>
    <row r="1417" spans="18:20" x14ac:dyDescent="0.25">
      <c r="R1417" s="83">
        <f t="shared" si="23"/>
        <v>1</v>
      </c>
      <c r="S1417" s="83">
        <f>IF(T1417="",0,IFERROR(IF(VLOOKUP(T1417,T$73:T1416,1,0)&gt;0,0,0),1))</f>
        <v>0</v>
      </c>
      <c r="T1417" s="95">
        <f>IF(DATOS!J1345=P$74,DATOS!C1345,"")</f>
        <v>0</v>
      </c>
    </row>
    <row r="1418" spans="18:20" x14ac:dyDescent="0.25">
      <c r="R1418" s="83">
        <f t="shared" ref="R1418:R1481" si="24">R1417+S1418</f>
        <v>1</v>
      </c>
      <c r="S1418" s="83">
        <f>IF(T1418="",0,IFERROR(IF(VLOOKUP(T1418,T$73:T1417,1,0)&gt;0,0,0),1))</f>
        <v>0</v>
      </c>
      <c r="T1418" s="95">
        <f>IF(DATOS!J1346=P$74,DATOS!C1346,"")</f>
        <v>0</v>
      </c>
    </row>
    <row r="1419" spans="18:20" x14ac:dyDescent="0.25">
      <c r="R1419" s="83">
        <f t="shared" si="24"/>
        <v>1</v>
      </c>
      <c r="S1419" s="83">
        <f>IF(T1419="",0,IFERROR(IF(VLOOKUP(T1419,T$73:T1418,1,0)&gt;0,0,0),1))</f>
        <v>0</v>
      </c>
      <c r="T1419" s="95">
        <f>IF(DATOS!J1347=P$74,DATOS!C1347,"")</f>
        <v>0</v>
      </c>
    </row>
    <row r="1420" spans="18:20" x14ac:dyDescent="0.25">
      <c r="R1420" s="83">
        <f t="shared" si="24"/>
        <v>1</v>
      </c>
      <c r="S1420" s="83">
        <f>IF(T1420="",0,IFERROR(IF(VLOOKUP(T1420,T$73:T1419,1,0)&gt;0,0,0),1))</f>
        <v>0</v>
      </c>
      <c r="T1420" s="95">
        <f>IF(DATOS!J1348=P$74,DATOS!C1348,"")</f>
        <v>0</v>
      </c>
    </row>
    <row r="1421" spans="18:20" x14ac:dyDescent="0.25">
      <c r="R1421" s="83">
        <f t="shared" si="24"/>
        <v>1</v>
      </c>
      <c r="S1421" s="83">
        <f>IF(T1421="",0,IFERROR(IF(VLOOKUP(T1421,T$73:T1420,1,0)&gt;0,0,0),1))</f>
        <v>0</v>
      </c>
      <c r="T1421" s="95">
        <f>IF(DATOS!J1349=P$74,DATOS!C1349,"")</f>
        <v>0</v>
      </c>
    </row>
    <row r="1422" spans="18:20" x14ac:dyDescent="0.25">
      <c r="R1422" s="83">
        <f t="shared" si="24"/>
        <v>1</v>
      </c>
      <c r="S1422" s="83">
        <f>IF(T1422="",0,IFERROR(IF(VLOOKUP(T1422,T$73:T1421,1,0)&gt;0,0,0),1))</f>
        <v>0</v>
      </c>
      <c r="T1422" s="95">
        <f>IF(DATOS!J1350=P$74,DATOS!C1350,"")</f>
        <v>0</v>
      </c>
    </row>
    <row r="1423" spans="18:20" x14ac:dyDescent="0.25">
      <c r="R1423" s="83">
        <f t="shared" si="24"/>
        <v>1</v>
      </c>
      <c r="S1423" s="83">
        <f>IF(T1423="",0,IFERROR(IF(VLOOKUP(T1423,T$73:T1422,1,0)&gt;0,0,0),1))</f>
        <v>0</v>
      </c>
      <c r="T1423" s="95">
        <f>IF(DATOS!J1351=P$74,DATOS!C1351,"")</f>
        <v>0</v>
      </c>
    </row>
    <row r="1424" spans="18:20" x14ac:dyDescent="0.25">
      <c r="R1424" s="83">
        <f t="shared" si="24"/>
        <v>1</v>
      </c>
      <c r="S1424" s="83">
        <f>IF(T1424="",0,IFERROR(IF(VLOOKUP(T1424,T$73:T1423,1,0)&gt;0,0,0),1))</f>
        <v>0</v>
      </c>
      <c r="T1424" s="95">
        <f>IF(DATOS!J1352=P$74,DATOS!C1352,"")</f>
        <v>0</v>
      </c>
    </row>
    <row r="1425" spans="18:20" x14ac:dyDescent="0.25">
      <c r="R1425" s="83">
        <f t="shared" si="24"/>
        <v>1</v>
      </c>
      <c r="S1425" s="83">
        <f>IF(T1425="",0,IFERROR(IF(VLOOKUP(T1425,T$73:T1424,1,0)&gt;0,0,0),1))</f>
        <v>0</v>
      </c>
      <c r="T1425" s="95">
        <f>IF(DATOS!J1353=P$74,DATOS!C1353,"")</f>
        <v>0</v>
      </c>
    </row>
    <row r="1426" spans="18:20" x14ac:dyDescent="0.25">
      <c r="R1426" s="83">
        <f t="shared" si="24"/>
        <v>1</v>
      </c>
      <c r="S1426" s="83">
        <f>IF(T1426="",0,IFERROR(IF(VLOOKUP(T1426,T$73:T1425,1,0)&gt;0,0,0),1))</f>
        <v>0</v>
      </c>
      <c r="T1426" s="95">
        <f>IF(DATOS!J1354=P$74,DATOS!C1354,"")</f>
        <v>0</v>
      </c>
    </row>
    <row r="1427" spans="18:20" x14ac:dyDescent="0.25">
      <c r="R1427" s="83">
        <f t="shared" si="24"/>
        <v>1</v>
      </c>
      <c r="S1427" s="83">
        <f>IF(T1427="",0,IFERROR(IF(VLOOKUP(T1427,T$73:T1426,1,0)&gt;0,0,0),1))</f>
        <v>0</v>
      </c>
      <c r="T1427" s="95">
        <f>IF(DATOS!J1355=P$74,DATOS!C1355,"")</f>
        <v>0</v>
      </c>
    </row>
    <row r="1428" spans="18:20" x14ac:dyDescent="0.25">
      <c r="R1428" s="83">
        <f t="shared" si="24"/>
        <v>1</v>
      </c>
      <c r="S1428" s="83">
        <f>IF(T1428="",0,IFERROR(IF(VLOOKUP(T1428,T$73:T1427,1,0)&gt;0,0,0),1))</f>
        <v>0</v>
      </c>
      <c r="T1428" s="95">
        <f>IF(DATOS!J1356=P$74,DATOS!C1356,"")</f>
        <v>0</v>
      </c>
    </row>
    <row r="1429" spans="18:20" x14ac:dyDescent="0.25">
      <c r="R1429" s="83">
        <f t="shared" si="24"/>
        <v>1</v>
      </c>
      <c r="S1429" s="83">
        <f>IF(T1429="",0,IFERROR(IF(VLOOKUP(T1429,T$73:T1428,1,0)&gt;0,0,0),1))</f>
        <v>0</v>
      </c>
      <c r="T1429" s="95">
        <f>IF(DATOS!J1357=P$74,DATOS!C1357,"")</f>
        <v>0</v>
      </c>
    </row>
    <row r="1430" spans="18:20" x14ac:dyDescent="0.25">
      <c r="R1430" s="83">
        <f t="shared" si="24"/>
        <v>1</v>
      </c>
      <c r="S1430" s="83">
        <f>IF(T1430="",0,IFERROR(IF(VLOOKUP(T1430,T$73:T1429,1,0)&gt;0,0,0),1))</f>
        <v>0</v>
      </c>
      <c r="T1430" s="95">
        <f>IF(DATOS!J1358=P$74,DATOS!C1358,"")</f>
        <v>0</v>
      </c>
    </row>
    <row r="1431" spans="18:20" x14ac:dyDescent="0.25">
      <c r="R1431" s="83">
        <f t="shared" si="24"/>
        <v>1</v>
      </c>
      <c r="S1431" s="83">
        <f>IF(T1431="",0,IFERROR(IF(VLOOKUP(T1431,T$73:T1430,1,0)&gt;0,0,0),1))</f>
        <v>0</v>
      </c>
      <c r="T1431" s="95">
        <f>IF(DATOS!J1359=P$74,DATOS!C1359,"")</f>
        <v>0</v>
      </c>
    </row>
    <row r="1432" spans="18:20" x14ac:dyDescent="0.25">
      <c r="R1432" s="83">
        <f t="shared" si="24"/>
        <v>1</v>
      </c>
      <c r="S1432" s="83">
        <f>IF(T1432="",0,IFERROR(IF(VLOOKUP(T1432,T$73:T1431,1,0)&gt;0,0,0),1))</f>
        <v>0</v>
      </c>
      <c r="T1432" s="95">
        <f>IF(DATOS!J1360=P$74,DATOS!C1360,"")</f>
        <v>0</v>
      </c>
    </row>
    <row r="1433" spans="18:20" x14ac:dyDescent="0.25">
      <c r="R1433" s="83">
        <f t="shared" si="24"/>
        <v>1</v>
      </c>
      <c r="S1433" s="83">
        <f>IF(T1433="",0,IFERROR(IF(VLOOKUP(T1433,T$73:T1432,1,0)&gt;0,0,0),1))</f>
        <v>0</v>
      </c>
      <c r="T1433" s="95">
        <f>IF(DATOS!J1361=P$74,DATOS!C1361,"")</f>
        <v>0</v>
      </c>
    </row>
    <row r="1434" spans="18:20" x14ac:dyDescent="0.25">
      <c r="R1434" s="83">
        <f t="shared" si="24"/>
        <v>1</v>
      </c>
      <c r="S1434" s="83">
        <f>IF(T1434="",0,IFERROR(IF(VLOOKUP(T1434,T$73:T1433,1,0)&gt;0,0,0),1))</f>
        <v>0</v>
      </c>
      <c r="T1434" s="95">
        <f>IF(DATOS!J1362=P$74,DATOS!C1362,"")</f>
        <v>0</v>
      </c>
    </row>
    <row r="1435" spans="18:20" x14ac:dyDescent="0.25">
      <c r="R1435" s="83">
        <f t="shared" si="24"/>
        <v>1</v>
      </c>
      <c r="S1435" s="83">
        <f>IF(T1435="",0,IFERROR(IF(VLOOKUP(T1435,T$73:T1434,1,0)&gt;0,0,0),1))</f>
        <v>0</v>
      </c>
      <c r="T1435" s="95">
        <f>IF(DATOS!J1363=P$74,DATOS!C1363,"")</f>
        <v>0</v>
      </c>
    </row>
    <row r="1436" spans="18:20" x14ac:dyDescent="0.25">
      <c r="R1436" s="83">
        <f t="shared" si="24"/>
        <v>1</v>
      </c>
      <c r="S1436" s="83">
        <f>IF(T1436="",0,IFERROR(IF(VLOOKUP(T1436,T$73:T1435,1,0)&gt;0,0,0),1))</f>
        <v>0</v>
      </c>
      <c r="T1436" s="95">
        <f>IF(DATOS!J1364=P$74,DATOS!C1364,"")</f>
        <v>0</v>
      </c>
    </row>
    <row r="1437" spans="18:20" x14ac:dyDescent="0.25">
      <c r="R1437" s="83">
        <f t="shared" si="24"/>
        <v>1</v>
      </c>
      <c r="S1437" s="83">
        <f>IF(T1437="",0,IFERROR(IF(VLOOKUP(T1437,T$73:T1436,1,0)&gt;0,0,0),1))</f>
        <v>0</v>
      </c>
      <c r="T1437" s="95">
        <f>IF(DATOS!J1365=P$74,DATOS!C1365,"")</f>
        <v>0</v>
      </c>
    </row>
    <row r="1438" spans="18:20" x14ac:dyDescent="0.25">
      <c r="R1438" s="83">
        <f t="shared" si="24"/>
        <v>1</v>
      </c>
      <c r="S1438" s="83">
        <f>IF(T1438="",0,IFERROR(IF(VLOOKUP(T1438,T$73:T1437,1,0)&gt;0,0,0),1))</f>
        <v>0</v>
      </c>
      <c r="T1438" s="95">
        <f>IF(DATOS!J1366=P$74,DATOS!C1366,"")</f>
        <v>0</v>
      </c>
    </row>
    <row r="1439" spans="18:20" x14ac:dyDescent="0.25">
      <c r="R1439" s="83">
        <f t="shared" si="24"/>
        <v>1</v>
      </c>
      <c r="S1439" s="83">
        <f>IF(T1439="",0,IFERROR(IF(VLOOKUP(T1439,T$73:T1438,1,0)&gt;0,0,0),1))</f>
        <v>0</v>
      </c>
      <c r="T1439" s="95">
        <f>IF(DATOS!J1367=P$74,DATOS!C1367,"")</f>
        <v>0</v>
      </c>
    </row>
    <row r="1440" spans="18:20" x14ac:dyDescent="0.25">
      <c r="R1440" s="83">
        <f t="shared" si="24"/>
        <v>1</v>
      </c>
      <c r="S1440" s="83">
        <f>IF(T1440="",0,IFERROR(IF(VLOOKUP(T1440,T$73:T1439,1,0)&gt;0,0,0),1))</f>
        <v>0</v>
      </c>
      <c r="T1440" s="95">
        <f>IF(DATOS!J1368=P$74,DATOS!C1368,"")</f>
        <v>0</v>
      </c>
    </row>
    <row r="1441" spans="18:20" x14ac:dyDescent="0.25">
      <c r="R1441" s="83">
        <f t="shared" si="24"/>
        <v>1</v>
      </c>
      <c r="S1441" s="83">
        <f>IF(T1441="",0,IFERROR(IF(VLOOKUP(T1441,T$73:T1440,1,0)&gt;0,0,0),1))</f>
        <v>0</v>
      </c>
      <c r="T1441" s="95">
        <f>IF(DATOS!J1369=P$74,DATOS!C1369,"")</f>
        <v>0</v>
      </c>
    </row>
    <row r="1442" spans="18:20" x14ac:dyDescent="0.25">
      <c r="R1442" s="83">
        <f t="shared" si="24"/>
        <v>1</v>
      </c>
      <c r="S1442" s="83">
        <f>IF(T1442="",0,IFERROR(IF(VLOOKUP(T1442,T$73:T1441,1,0)&gt;0,0,0),1))</f>
        <v>0</v>
      </c>
      <c r="T1442" s="95">
        <f>IF(DATOS!J1370=P$74,DATOS!C1370,"")</f>
        <v>0</v>
      </c>
    </row>
    <row r="1443" spans="18:20" x14ac:dyDescent="0.25">
      <c r="R1443" s="83">
        <f t="shared" si="24"/>
        <v>1</v>
      </c>
      <c r="S1443" s="83">
        <f>IF(T1443="",0,IFERROR(IF(VLOOKUP(T1443,T$73:T1442,1,0)&gt;0,0,0),1))</f>
        <v>0</v>
      </c>
      <c r="T1443" s="95">
        <f>IF(DATOS!J1371=P$74,DATOS!C1371,"")</f>
        <v>0</v>
      </c>
    </row>
    <row r="1444" spans="18:20" x14ac:dyDescent="0.25">
      <c r="R1444" s="83">
        <f t="shared" si="24"/>
        <v>1</v>
      </c>
      <c r="S1444" s="83">
        <f>IF(T1444="",0,IFERROR(IF(VLOOKUP(T1444,T$73:T1443,1,0)&gt;0,0,0),1))</f>
        <v>0</v>
      </c>
      <c r="T1444" s="95">
        <f>IF(DATOS!J1372=P$74,DATOS!C1372,"")</f>
        <v>0</v>
      </c>
    </row>
    <row r="1445" spans="18:20" x14ac:dyDescent="0.25">
      <c r="R1445" s="83">
        <f t="shared" si="24"/>
        <v>1</v>
      </c>
      <c r="S1445" s="83">
        <f>IF(T1445="",0,IFERROR(IF(VLOOKUP(T1445,T$73:T1444,1,0)&gt;0,0,0),1))</f>
        <v>0</v>
      </c>
      <c r="T1445" s="95">
        <f>IF(DATOS!J1373=P$74,DATOS!C1373,"")</f>
        <v>0</v>
      </c>
    </row>
    <row r="1446" spans="18:20" x14ac:dyDescent="0.25">
      <c r="R1446" s="83">
        <f t="shared" si="24"/>
        <v>1</v>
      </c>
      <c r="S1446" s="83">
        <f>IF(T1446="",0,IFERROR(IF(VLOOKUP(T1446,T$73:T1445,1,0)&gt;0,0,0),1))</f>
        <v>0</v>
      </c>
      <c r="T1446" s="95">
        <f>IF(DATOS!J1374=P$74,DATOS!C1374,"")</f>
        <v>0</v>
      </c>
    </row>
    <row r="1447" spans="18:20" x14ac:dyDescent="0.25">
      <c r="R1447" s="83">
        <f t="shared" si="24"/>
        <v>1</v>
      </c>
      <c r="S1447" s="83">
        <f>IF(T1447="",0,IFERROR(IF(VLOOKUP(T1447,T$73:T1446,1,0)&gt;0,0,0),1))</f>
        <v>0</v>
      </c>
      <c r="T1447" s="95">
        <f>IF(DATOS!J1375=P$74,DATOS!C1375,"")</f>
        <v>0</v>
      </c>
    </row>
    <row r="1448" spans="18:20" x14ac:dyDescent="0.25">
      <c r="R1448" s="83">
        <f t="shared" si="24"/>
        <v>1</v>
      </c>
      <c r="S1448" s="83">
        <f>IF(T1448="",0,IFERROR(IF(VLOOKUP(T1448,T$73:T1447,1,0)&gt;0,0,0),1))</f>
        <v>0</v>
      </c>
      <c r="T1448" s="95">
        <f>IF(DATOS!J1376=P$74,DATOS!C1376,"")</f>
        <v>0</v>
      </c>
    </row>
    <row r="1449" spans="18:20" x14ac:dyDescent="0.25">
      <c r="R1449" s="83">
        <f t="shared" si="24"/>
        <v>1</v>
      </c>
      <c r="S1449" s="83">
        <f>IF(T1449="",0,IFERROR(IF(VLOOKUP(T1449,T$73:T1448,1,0)&gt;0,0,0),1))</f>
        <v>0</v>
      </c>
      <c r="T1449" s="95">
        <f>IF(DATOS!J1377=P$74,DATOS!C1377,"")</f>
        <v>0</v>
      </c>
    </row>
    <row r="1450" spans="18:20" x14ac:dyDescent="0.25">
      <c r="R1450" s="83">
        <f t="shared" si="24"/>
        <v>1</v>
      </c>
      <c r="S1450" s="83">
        <f>IF(T1450="",0,IFERROR(IF(VLOOKUP(T1450,T$73:T1449,1,0)&gt;0,0,0),1))</f>
        <v>0</v>
      </c>
      <c r="T1450" s="95">
        <f>IF(DATOS!J1378=P$74,DATOS!C1378,"")</f>
        <v>0</v>
      </c>
    </row>
    <row r="1451" spans="18:20" x14ac:dyDescent="0.25">
      <c r="R1451" s="83">
        <f t="shared" si="24"/>
        <v>1</v>
      </c>
      <c r="S1451" s="83">
        <f>IF(T1451="",0,IFERROR(IF(VLOOKUP(T1451,T$73:T1450,1,0)&gt;0,0,0),1))</f>
        <v>0</v>
      </c>
      <c r="T1451" s="95">
        <f>IF(DATOS!J1379=P$74,DATOS!C1379,"")</f>
        <v>0</v>
      </c>
    </row>
    <row r="1452" spans="18:20" x14ac:dyDescent="0.25">
      <c r="R1452" s="83">
        <f t="shared" si="24"/>
        <v>1</v>
      </c>
      <c r="S1452" s="83">
        <f>IF(T1452="",0,IFERROR(IF(VLOOKUP(T1452,T$73:T1451,1,0)&gt;0,0,0),1))</f>
        <v>0</v>
      </c>
      <c r="T1452" s="95">
        <f>IF(DATOS!J1380=P$74,DATOS!C1380,"")</f>
        <v>0</v>
      </c>
    </row>
    <row r="1453" spans="18:20" x14ac:dyDescent="0.25">
      <c r="R1453" s="83">
        <f t="shared" si="24"/>
        <v>1</v>
      </c>
      <c r="S1453" s="83">
        <f>IF(T1453="",0,IFERROR(IF(VLOOKUP(T1453,T$73:T1452,1,0)&gt;0,0,0),1))</f>
        <v>0</v>
      </c>
      <c r="T1453" s="95">
        <f>IF(DATOS!J1381=P$74,DATOS!C1381,"")</f>
        <v>0</v>
      </c>
    </row>
    <row r="1454" spans="18:20" x14ac:dyDescent="0.25">
      <c r="R1454" s="83">
        <f t="shared" si="24"/>
        <v>1</v>
      </c>
      <c r="S1454" s="83">
        <f>IF(T1454="",0,IFERROR(IF(VLOOKUP(T1454,T$73:T1453,1,0)&gt;0,0,0),1))</f>
        <v>0</v>
      </c>
      <c r="T1454" s="95">
        <f>IF(DATOS!J1382=P$74,DATOS!C1382,"")</f>
        <v>0</v>
      </c>
    </row>
    <row r="1455" spans="18:20" x14ac:dyDescent="0.25">
      <c r="R1455" s="83">
        <f t="shared" si="24"/>
        <v>1</v>
      </c>
      <c r="S1455" s="83">
        <f>IF(T1455="",0,IFERROR(IF(VLOOKUP(T1455,T$73:T1454,1,0)&gt;0,0,0),1))</f>
        <v>0</v>
      </c>
      <c r="T1455" s="95">
        <f>IF(DATOS!J1383=P$74,DATOS!C1383,"")</f>
        <v>0</v>
      </c>
    </row>
    <row r="1456" spans="18:20" x14ac:dyDescent="0.25">
      <c r="R1456" s="83">
        <f t="shared" si="24"/>
        <v>1</v>
      </c>
      <c r="S1456" s="83">
        <f>IF(T1456="",0,IFERROR(IF(VLOOKUP(T1456,T$73:T1455,1,0)&gt;0,0,0),1))</f>
        <v>0</v>
      </c>
      <c r="T1456" s="95">
        <f>IF(DATOS!J1384=P$74,DATOS!C1384,"")</f>
        <v>0</v>
      </c>
    </row>
    <row r="1457" spans="18:20" x14ac:dyDescent="0.25">
      <c r="R1457" s="83">
        <f t="shared" si="24"/>
        <v>1</v>
      </c>
      <c r="S1457" s="83">
        <f>IF(T1457="",0,IFERROR(IF(VLOOKUP(T1457,T$73:T1456,1,0)&gt;0,0,0),1))</f>
        <v>0</v>
      </c>
      <c r="T1457" s="95">
        <f>IF(DATOS!J1385=P$74,DATOS!C1385,"")</f>
        <v>0</v>
      </c>
    </row>
    <row r="1458" spans="18:20" x14ac:dyDescent="0.25">
      <c r="R1458" s="83">
        <f t="shared" si="24"/>
        <v>1</v>
      </c>
      <c r="S1458" s="83">
        <f>IF(T1458="",0,IFERROR(IF(VLOOKUP(T1458,T$73:T1457,1,0)&gt;0,0,0),1))</f>
        <v>0</v>
      </c>
      <c r="T1458" s="95">
        <f>IF(DATOS!J1386=P$74,DATOS!C1386,"")</f>
        <v>0</v>
      </c>
    </row>
    <row r="1459" spans="18:20" x14ac:dyDescent="0.25">
      <c r="R1459" s="83">
        <f t="shared" si="24"/>
        <v>1</v>
      </c>
      <c r="S1459" s="83">
        <f>IF(T1459="",0,IFERROR(IF(VLOOKUP(T1459,T$73:T1458,1,0)&gt;0,0,0),1))</f>
        <v>0</v>
      </c>
      <c r="T1459" s="95">
        <f>IF(DATOS!J1387=P$74,DATOS!C1387,"")</f>
        <v>0</v>
      </c>
    </row>
    <row r="1460" spans="18:20" x14ac:dyDescent="0.25">
      <c r="R1460" s="83">
        <f t="shared" si="24"/>
        <v>1</v>
      </c>
      <c r="S1460" s="83">
        <f>IF(T1460="",0,IFERROR(IF(VLOOKUP(T1460,T$73:T1459,1,0)&gt;0,0,0),1))</f>
        <v>0</v>
      </c>
      <c r="T1460" s="95">
        <f>IF(DATOS!J1388=P$74,DATOS!C1388,"")</f>
        <v>0</v>
      </c>
    </row>
    <row r="1461" spans="18:20" x14ac:dyDescent="0.25">
      <c r="R1461" s="83">
        <f t="shared" si="24"/>
        <v>1</v>
      </c>
      <c r="S1461" s="83">
        <f>IF(T1461="",0,IFERROR(IF(VLOOKUP(T1461,T$73:T1460,1,0)&gt;0,0,0),1))</f>
        <v>0</v>
      </c>
      <c r="T1461" s="95">
        <f>IF(DATOS!J1389=P$74,DATOS!C1389,"")</f>
        <v>0</v>
      </c>
    </row>
    <row r="1462" spans="18:20" x14ac:dyDescent="0.25">
      <c r="R1462" s="83">
        <f t="shared" si="24"/>
        <v>1</v>
      </c>
      <c r="S1462" s="83">
        <f>IF(T1462="",0,IFERROR(IF(VLOOKUP(T1462,T$73:T1461,1,0)&gt;0,0,0),1))</f>
        <v>0</v>
      </c>
      <c r="T1462" s="95">
        <f>IF(DATOS!J1390=P$74,DATOS!C1390,"")</f>
        <v>0</v>
      </c>
    </row>
    <row r="1463" spans="18:20" x14ac:dyDescent="0.25">
      <c r="R1463" s="83">
        <f t="shared" si="24"/>
        <v>1</v>
      </c>
      <c r="S1463" s="83">
        <f>IF(T1463="",0,IFERROR(IF(VLOOKUP(T1463,T$73:T1462,1,0)&gt;0,0,0),1))</f>
        <v>0</v>
      </c>
      <c r="T1463" s="95">
        <f>IF(DATOS!J1391=P$74,DATOS!C1391,"")</f>
        <v>0</v>
      </c>
    </row>
    <row r="1464" spans="18:20" x14ac:dyDescent="0.25">
      <c r="R1464" s="83">
        <f t="shared" si="24"/>
        <v>1</v>
      </c>
      <c r="S1464" s="83">
        <f>IF(T1464="",0,IFERROR(IF(VLOOKUP(T1464,T$73:T1463,1,0)&gt;0,0,0),1))</f>
        <v>0</v>
      </c>
      <c r="T1464" s="95">
        <f>IF(DATOS!J1392=P$74,DATOS!C1392,"")</f>
        <v>0</v>
      </c>
    </row>
    <row r="1465" spans="18:20" x14ac:dyDescent="0.25">
      <c r="R1465" s="83">
        <f t="shared" si="24"/>
        <v>1</v>
      </c>
      <c r="S1465" s="83">
        <f>IF(T1465="",0,IFERROR(IF(VLOOKUP(T1465,T$73:T1464,1,0)&gt;0,0,0),1))</f>
        <v>0</v>
      </c>
      <c r="T1465" s="95">
        <f>IF(DATOS!J1393=P$74,DATOS!C1393,"")</f>
        <v>0</v>
      </c>
    </row>
    <row r="1466" spans="18:20" x14ac:dyDescent="0.25">
      <c r="R1466" s="83">
        <f t="shared" si="24"/>
        <v>1</v>
      </c>
      <c r="S1466" s="83">
        <f>IF(T1466="",0,IFERROR(IF(VLOOKUP(T1466,T$73:T1465,1,0)&gt;0,0,0),1))</f>
        <v>0</v>
      </c>
      <c r="T1466" s="95">
        <f>IF(DATOS!J1394=P$74,DATOS!C1394,"")</f>
        <v>0</v>
      </c>
    </row>
    <row r="1467" spans="18:20" x14ac:dyDescent="0.25">
      <c r="R1467" s="83">
        <f t="shared" si="24"/>
        <v>1</v>
      </c>
      <c r="S1467" s="83">
        <f>IF(T1467="",0,IFERROR(IF(VLOOKUP(T1467,T$73:T1466,1,0)&gt;0,0,0),1))</f>
        <v>0</v>
      </c>
      <c r="T1467" s="95">
        <f>IF(DATOS!J1395=P$74,DATOS!C1395,"")</f>
        <v>0</v>
      </c>
    </row>
    <row r="1468" spans="18:20" x14ac:dyDescent="0.25">
      <c r="R1468" s="83">
        <f t="shared" si="24"/>
        <v>1</v>
      </c>
      <c r="S1468" s="83">
        <f>IF(T1468="",0,IFERROR(IF(VLOOKUP(T1468,T$73:T1467,1,0)&gt;0,0,0),1))</f>
        <v>0</v>
      </c>
      <c r="T1468" s="95">
        <f>IF(DATOS!J1396=P$74,DATOS!C1396,"")</f>
        <v>0</v>
      </c>
    </row>
    <row r="1469" spans="18:20" x14ac:dyDescent="0.25">
      <c r="R1469" s="83">
        <f t="shared" si="24"/>
        <v>1</v>
      </c>
      <c r="S1469" s="83">
        <f>IF(T1469="",0,IFERROR(IF(VLOOKUP(T1469,T$73:T1468,1,0)&gt;0,0,0),1))</f>
        <v>0</v>
      </c>
      <c r="T1469" s="95">
        <f>IF(DATOS!J1397=P$74,DATOS!C1397,"")</f>
        <v>0</v>
      </c>
    </row>
    <row r="1470" spans="18:20" x14ac:dyDescent="0.25">
      <c r="R1470" s="83">
        <f t="shared" si="24"/>
        <v>1</v>
      </c>
      <c r="S1470" s="83">
        <f>IF(T1470="",0,IFERROR(IF(VLOOKUP(T1470,T$73:T1469,1,0)&gt;0,0,0),1))</f>
        <v>0</v>
      </c>
      <c r="T1470" s="95">
        <f>IF(DATOS!J1398=P$74,DATOS!C1398,"")</f>
        <v>0</v>
      </c>
    </row>
    <row r="1471" spans="18:20" x14ac:dyDescent="0.25">
      <c r="R1471" s="83">
        <f t="shared" si="24"/>
        <v>1</v>
      </c>
      <c r="S1471" s="83">
        <f>IF(T1471="",0,IFERROR(IF(VLOOKUP(T1471,T$73:T1470,1,0)&gt;0,0,0),1))</f>
        <v>0</v>
      </c>
      <c r="T1471" s="95">
        <f>IF(DATOS!J1399=P$74,DATOS!C1399,"")</f>
        <v>0</v>
      </c>
    </row>
    <row r="1472" spans="18:20" x14ac:dyDescent="0.25">
      <c r="R1472" s="83">
        <f t="shared" si="24"/>
        <v>1</v>
      </c>
      <c r="S1472" s="83">
        <f>IF(T1472="",0,IFERROR(IF(VLOOKUP(T1472,T$73:T1471,1,0)&gt;0,0,0),1))</f>
        <v>0</v>
      </c>
      <c r="T1472" s="95">
        <f>IF(DATOS!J1400=P$74,DATOS!C1400,"")</f>
        <v>0</v>
      </c>
    </row>
    <row r="1473" spans="18:20" x14ac:dyDescent="0.25">
      <c r="R1473" s="83">
        <f t="shared" si="24"/>
        <v>1</v>
      </c>
      <c r="S1473" s="83">
        <f>IF(T1473="",0,IFERROR(IF(VLOOKUP(T1473,T$73:T1472,1,0)&gt;0,0,0),1))</f>
        <v>0</v>
      </c>
      <c r="T1473" s="95">
        <f>IF(DATOS!J1401=P$74,DATOS!C1401,"")</f>
        <v>0</v>
      </c>
    </row>
    <row r="1474" spans="18:20" x14ac:dyDescent="0.25">
      <c r="R1474" s="83">
        <f t="shared" si="24"/>
        <v>1</v>
      </c>
      <c r="S1474" s="83">
        <f>IF(T1474="",0,IFERROR(IF(VLOOKUP(T1474,T$73:T1473,1,0)&gt;0,0,0),1))</f>
        <v>0</v>
      </c>
      <c r="T1474" s="95">
        <f>IF(DATOS!J1402=P$74,DATOS!C1402,"")</f>
        <v>0</v>
      </c>
    </row>
    <row r="1475" spans="18:20" x14ac:dyDescent="0.25">
      <c r="R1475" s="83">
        <f t="shared" si="24"/>
        <v>1</v>
      </c>
      <c r="S1475" s="83">
        <f>IF(T1475="",0,IFERROR(IF(VLOOKUP(T1475,T$73:T1474,1,0)&gt;0,0,0),1))</f>
        <v>0</v>
      </c>
      <c r="T1475" s="95">
        <f>IF(DATOS!J1403=P$74,DATOS!C1403,"")</f>
        <v>0</v>
      </c>
    </row>
    <row r="1476" spans="18:20" x14ac:dyDescent="0.25">
      <c r="R1476" s="83">
        <f t="shared" si="24"/>
        <v>1</v>
      </c>
      <c r="S1476" s="83">
        <f>IF(T1476="",0,IFERROR(IF(VLOOKUP(T1476,T$73:T1475,1,0)&gt;0,0,0),1))</f>
        <v>0</v>
      </c>
      <c r="T1476" s="95">
        <f>IF(DATOS!J1404=P$74,DATOS!C1404,"")</f>
        <v>0</v>
      </c>
    </row>
    <row r="1477" spans="18:20" x14ac:dyDescent="0.25">
      <c r="R1477" s="83">
        <f t="shared" si="24"/>
        <v>1</v>
      </c>
      <c r="S1477" s="83">
        <f>IF(T1477="",0,IFERROR(IF(VLOOKUP(T1477,T$73:T1476,1,0)&gt;0,0,0),1))</f>
        <v>0</v>
      </c>
      <c r="T1477" s="95">
        <f>IF(DATOS!J1405=P$74,DATOS!C1405,"")</f>
        <v>0</v>
      </c>
    </row>
    <row r="1478" spans="18:20" x14ac:dyDescent="0.25">
      <c r="R1478" s="83">
        <f t="shared" si="24"/>
        <v>1</v>
      </c>
      <c r="S1478" s="83">
        <f>IF(T1478="",0,IFERROR(IF(VLOOKUP(T1478,T$73:T1477,1,0)&gt;0,0,0),1))</f>
        <v>0</v>
      </c>
      <c r="T1478" s="95">
        <f>IF(DATOS!J1406=P$74,DATOS!C1406,"")</f>
        <v>0</v>
      </c>
    </row>
    <row r="1479" spans="18:20" x14ac:dyDescent="0.25">
      <c r="R1479" s="83">
        <f t="shared" si="24"/>
        <v>1</v>
      </c>
      <c r="S1479" s="83">
        <f>IF(T1479="",0,IFERROR(IF(VLOOKUP(T1479,T$73:T1478,1,0)&gt;0,0,0),1))</f>
        <v>0</v>
      </c>
      <c r="T1479" s="95">
        <f>IF(DATOS!J1407=P$74,DATOS!C1407,"")</f>
        <v>0</v>
      </c>
    </row>
    <row r="1480" spans="18:20" x14ac:dyDescent="0.25">
      <c r="R1480" s="83">
        <f t="shared" si="24"/>
        <v>1</v>
      </c>
      <c r="S1480" s="83">
        <f>IF(T1480="",0,IFERROR(IF(VLOOKUP(T1480,T$73:T1479,1,0)&gt;0,0,0),1))</f>
        <v>0</v>
      </c>
      <c r="T1480" s="95">
        <f>IF(DATOS!J1408=P$74,DATOS!C1408,"")</f>
        <v>0</v>
      </c>
    </row>
    <row r="1481" spans="18:20" x14ac:dyDescent="0.25">
      <c r="R1481" s="83">
        <f t="shared" si="24"/>
        <v>1</v>
      </c>
      <c r="S1481" s="83">
        <f>IF(T1481="",0,IFERROR(IF(VLOOKUP(T1481,T$73:T1480,1,0)&gt;0,0,0),1))</f>
        <v>0</v>
      </c>
      <c r="T1481" s="95">
        <f>IF(DATOS!J1409=P$74,DATOS!C1409,"")</f>
        <v>0</v>
      </c>
    </row>
    <row r="1482" spans="18:20" x14ac:dyDescent="0.25">
      <c r="R1482" s="83">
        <f t="shared" ref="R1482:R1545" si="25">R1481+S1482</f>
        <v>1</v>
      </c>
      <c r="S1482" s="83">
        <f>IF(T1482="",0,IFERROR(IF(VLOOKUP(T1482,T$73:T1481,1,0)&gt;0,0,0),1))</f>
        <v>0</v>
      </c>
      <c r="T1482" s="95">
        <f>IF(DATOS!J1410=P$74,DATOS!C1410,"")</f>
        <v>0</v>
      </c>
    </row>
    <row r="1483" spans="18:20" x14ac:dyDescent="0.25">
      <c r="R1483" s="83">
        <f t="shared" si="25"/>
        <v>1</v>
      </c>
      <c r="S1483" s="83">
        <f>IF(T1483="",0,IFERROR(IF(VLOOKUP(T1483,T$73:T1482,1,0)&gt;0,0,0),1))</f>
        <v>0</v>
      </c>
      <c r="T1483" s="95">
        <f>IF(DATOS!J1411=P$74,DATOS!C1411,"")</f>
        <v>0</v>
      </c>
    </row>
    <row r="1484" spans="18:20" x14ac:dyDescent="0.25">
      <c r="R1484" s="83">
        <f t="shared" si="25"/>
        <v>1</v>
      </c>
      <c r="S1484" s="83">
        <f>IF(T1484="",0,IFERROR(IF(VLOOKUP(T1484,T$73:T1483,1,0)&gt;0,0,0),1))</f>
        <v>0</v>
      </c>
      <c r="T1484" s="95">
        <f>IF(DATOS!J1412=P$74,DATOS!C1412,"")</f>
        <v>0</v>
      </c>
    </row>
    <row r="1485" spans="18:20" x14ac:dyDescent="0.25">
      <c r="R1485" s="83">
        <f t="shared" si="25"/>
        <v>1</v>
      </c>
      <c r="S1485" s="83">
        <f>IF(T1485="",0,IFERROR(IF(VLOOKUP(T1485,T$73:T1484,1,0)&gt;0,0,0),1))</f>
        <v>0</v>
      </c>
      <c r="T1485" s="95">
        <f>IF(DATOS!J1413=P$74,DATOS!C1413,"")</f>
        <v>0</v>
      </c>
    </row>
    <row r="1486" spans="18:20" x14ac:dyDescent="0.25">
      <c r="R1486" s="83">
        <f t="shared" si="25"/>
        <v>1</v>
      </c>
      <c r="S1486" s="83">
        <f>IF(T1486="",0,IFERROR(IF(VLOOKUP(T1486,T$73:T1485,1,0)&gt;0,0,0),1))</f>
        <v>0</v>
      </c>
      <c r="T1486" s="95">
        <f>IF(DATOS!J1414=P$74,DATOS!C1414,"")</f>
        <v>0</v>
      </c>
    </row>
    <row r="1487" spans="18:20" x14ac:dyDescent="0.25">
      <c r="R1487" s="83">
        <f t="shared" si="25"/>
        <v>1</v>
      </c>
      <c r="S1487" s="83">
        <f>IF(T1487="",0,IFERROR(IF(VLOOKUP(T1487,T$73:T1486,1,0)&gt;0,0,0),1))</f>
        <v>0</v>
      </c>
      <c r="T1487" s="95">
        <f>IF(DATOS!J1415=P$74,DATOS!C1415,"")</f>
        <v>0</v>
      </c>
    </row>
    <row r="1488" spans="18:20" x14ac:dyDescent="0.25">
      <c r="R1488" s="83">
        <f t="shared" si="25"/>
        <v>1</v>
      </c>
      <c r="S1488" s="83">
        <f>IF(T1488="",0,IFERROR(IF(VLOOKUP(T1488,T$73:T1487,1,0)&gt;0,0,0),1))</f>
        <v>0</v>
      </c>
      <c r="T1488" s="95">
        <f>IF(DATOS!J1416=P$74,DATOS!C1416,"")</f>
        <v>0</v>
      </c>
    </row>
    <row r="1489" spans="18:20" x14ac:dyDescent="0.25">
      <c r="R1489" s="83">
        <f t="shared" si="25"/>
        <v>1</v>
      </c>
      <c r="S1489" s="83">
        <f>IF(T1489="",0,IFERROR(IF(VLOOKUP(T1489,T$73:T1488,1,0)&gt;0,0,0),1))</f>
        <v>0</v>
      </c>
      <c r="T1489" s="95">
        <f>IF(DATOS!J1417=P$74,DATOS!C1417,"")</f>
        <v>0</v>
      </c>
    </row>
    <row r="1490" spans="18:20" x14ac:dyDescent="0.25">
      <c r="R1490" s="83">
        <f t="shared" si="25"/>
        <v>1</v>
      </c>
      <c r="S1490" s="83">
        <f>IF(T1490="",0,IFERROR(IF(VLOOKUP(T1490,T$73:T1489,1,0)&gt;0,0,0),1))</f>
        <v>0</v>
      </c>
      <c r="T1490" s="95">
        <f>IF(DATOS!J1418=P$74,DATOS!C1418,"")</f>
        <v>0</v>
      </c>
    </row>
    <row r="1491" spans="18:20" x14ac:dyDescent="0.25">
      <c r="R1491" s="83">
        <f t="shared" si="25"/>
        <v>1</v>
      </c>
      <c r="S1491" s="83">
        <f>IF(T1491="",0,IFERROR(IF(VLOOKUP(T1491,T$73:T1490,1,0)&gt;0,0,0),1))</f>
        <v>0</v>
      </c>
      <c r="T1491" s="95">
        <f>IF(DATOS!J1419=P$74,DATOS!C1419,"")</f>
        <v>0</v>
      </c>
    </row>
    <row r="1492" spans="18:20" x14ac:dyDescent="0.25">
      <c r="R1492" s="83">
        <f t="shared" si="25"/>
        <v>1</v>
      </c>
      <c r="S1492" s="83">
        <f>IF(T1492="",0,IFERROR(IF(VLOOKUP(T1492,T$73:T1491,1,0)&gt;0,0,0),1))</f>
        <v>0</v>
      </c>
      <c r="T1492" s="95">
        <f>IF(DATOS!J1420=P$74,DATOS!C1420,"")</f>
        <v>0</v>
      </c>
    </row>
    <row r="1493" spans="18:20" x14ac:dyDescent="0.25">
      <c r="R1493" s="83">
        <f t="shared" si="25"/>
        <v>1</v>
      </c>
      <c r="S1493" s="83">
        <f>IF(T1493="",0,IFERROR(IF(VLOOKUP(T1493,T$73:T1492,1,0)&gt;0,0,0),1))</f>
        <v>0</v>
      </c>
      <c r="T1493" s="95">
        <f>IF(DATOS!J1421=P$74,DATOS!C1421,"")</f>
        <v>0</v>
      </c>
    </row>
    <row r="1494" spans="18:20" x14ac:dyDescent="0.25">
      <c r="R1494" s="83">
        <f t="shared" si="25"/>
        <v>1</v>
      </c>
      <c r="S1494" s="83">
        <f>IF(T1494="",0,IFERROR(IF(VLOOKUP(T1494,T$73:T1493,1,0)&gt;0,0,0),1))</f>
        <v>0</v>
      </c>
      <c r="T1494" s="95">
        <f>IF(DATOS!J1422=P$74,DATOS!C1422,"")</f>
        <v>0</v>
      </c>
    </row>
    <row r="1495" spans="18:20" x14ac:dyDescent="0.25">
      <c r="R1495" s="83">
        <f t="shared" si="25"/>
        <v>1</v>
      </c>
      <c r="S1495" s="83">
        <f>IF(T1495="",0,IFERROR(IF(VLOOKUP(T1495,T$73:T1494,1,0)&gt;0,0,0),1))</f>
        <v>0</v>
      </c>
      <c r="T1495" s="95">
        <f>IF(DATOS!J1423=P$74,DATOS!C1423,"")</f>
        <v>0</v>
      </c>
    </row>
    <row r="1496" spans="18:20" x14ac:dyDescent="0.25">
      <c r="R1496" s="83">
        <f t="shared" si="25"/>
        <v>1</v>
      </c>
      <c r="S1496" s="83">
        <f>IF(T1496="",0,IFERROR(IF(VLOOKUP(T1496,T$73:T1495,1,0)&gt;0,0,0),1))</f>
        <v>0</v>
      </c>
      <c r="T1496" s="95">
        <f>IF(DATOS!J1424=P$74,DATOS!C1424,"")</f>
        <v>0</v>
      </c>
    </row>
    <row r="1497" spans="18:20" x14ac:dyDescent="0.25">
      <c r="R1497" s="83">
        <f t="shared" si="25"/>
        <v>1</v>
      </c>
      <c r="S1497" s="83">
        <f>IF(T1497="",0,IFERROR(IF(VLOOKUP(T1497,T$73:T1496,1,0)&gt;0,0,0),1))</f>
        <v>0</v>
      </c>
      <c r="T1497" s="95">
        <f>IF(DATOS!J1425=P$74,DATOS!C1425,"")</f>
        <v>0</v>
      </c>
    </row>
    <row r="1498" spans="18:20" x14ac:dyDescent="0.25">
      <c r="R1498" s="83">
        <f t="shared" si="25"/>
        <v>1</v>
      </c>
      <c r="S1498" s="83">
        <f>IF(T1498="",0,IFERROR(IF(VLOOKUP(T1498,T$73:T1497,1,0)&gt;0,0,0),1))</f>
        <v>0</v>
      </c>
      <c r="T1498" s="95">
        <f>IF(DATOS!J1426=P$74,DATOS!C1426,"")</f>
        <v>0</v>
      </c>
    </row>
    <row r="1499" spans="18:20" x14ac:dyDescent="0.25">
      <c r="R1499" s="83">
        <f t="shared" si="25"/>
        <v>1</v>
      </c>
      <c r="S1499" s="83">
        <f>IF(T1499="",0,IFERROR(IF(VLOOKUP(T1499,T$73:T1498,1,0)&gt;0,0,0),1))</f>
        <v>0</v>
      </c>
      <c r="T1499" s="95">
        <f>IF(DATOS!J1427=P$74,DATOS!C1427,"")</f>
        <v>0</v>
      </c>
    </row>
    <row r="1500" spans="18:20" x14ac:dyDescent="0.25">
      <c r="R1500" s="83">
        <f t="shared" si="25"/>
        <v>1</v>
      </c>
      <c r="S1500" s="83">
        <f>IF(T1500="",0,IFERROR(IF(VLOOKUP(T1500,T$73:T1499,1,0)&gt;0,0,0),1))</f>
        <v>0</v>
      </c>
      <c r="T1500" s="95">
        <f>IF(DATOS!J1428=P$74,DATOS!C1428,"")</f>
        <v>0</v>
      </c>
    </row>
    <row r="1501" spans="18:20" x14ac:dyDescent="0.25">
      <c r="R1501" s="83">
        <f t="shared" si="25"/>
        <v>1</v>
      </c>
      <c r="S1501" s="83">
        <f>IF(T1501="",0,IFERROR(IF(VLOOKUP(T1501,T$73:T1500,1,0)&gt;0,0,0),1))</f>
        <v>0</v>
      </c>
      <c r="T1501" s="95">
        <f>IF(DATOS!J1429=P$74,DATOS!C1429,"")</f>
        <v>0</v>
      </c>
    </row>
    <row r="1502" spans="18:20" x14ac:dyDescent="0.25">
      <c r="R1502" s="83">
        <f t="shared" si="25"/>
        <v>1</v>
      </c>
      <c r="S1502" s="83">
        <f>IF(T1502="",0,IFERROR(IF(VLOOKUP(T1502,T$73:T1501,1,0)&gt;0,0,0),1))</f>
        <v>0</v>
      </c>
      <c r="T1502" s="95">
        <f>IF(DATOS!J1430=P$74,DATOS!C1430,"")</f>
        <v>0</v>
      </c>
    </row>
    <row r="1503" spans="18:20" x14ac:dyDescent="0.25">
      <c r="R1503" s="83">
        <f t="shared" si="25"/>
        <v>1</v>
      </c>
      <c r="S1503" s="83">
        <f>IF(T1503="",0,IFERROR(IF(VLOOKUP(T1503,T$73:T1502,1,0)&gt;0,0,0),1))</f>
        <v>0</v>
      </c>
      <c r="T1503" s="95">
        <f>IF(DATOS!J1431=P$74,DATOS!C1431,"")</f>
        <v>0</v>
      </c>
    </row>
    <row r="1504" spans="18:20" x14ac:dyDescent="0.25">
      <c r="R1504" s="83">
        <f t="shared" si="25"/>
        <v>1</v>
      </c>
      <c r="S1504" s="83">
        <f>IF(T1504="",0,IFERROR(IF(VLOOKUP(T1504,T$73:T1503,1,0)&gt;0,0,0),1))</f>
        <v>0</v>
      </c>
      <c r="T1504" s="95">
        <f>IF(DATOS!J1432=P$74,DATOS!C1432,"")</f>
        <v>0</v>
      </c>
    </row>
    <row r="1505" spans="18:20" x14ac:dyDescent="0.25">
      <c r="R1505" s="83">
        <f t="shared" si="25"/>
        <v>1</v>
      </c>
      <c r="S1505" s="83">
        <f>IF(T1505="",0,IFERROR(IF(VLOOKUP(T1505,T$73:T1504,1,0)&gt;0,0,0),1))</f>
        <v>0</v>
      </c>
      <c r="T1505" s="95">
        <f>IF(DATOS!J1433=P$74,DATOS!C1433,"")</f>
        <v>0</v>
      </c>
    </row>
    <row r="1506" spans="18:20" x14ac:dyDescent="0.25">
      <c r="R1506" s="83">
        <f t="shared" si="25"/>
        <v>1</v>
      </c>
      <c r="S1506" s="83">
        <f>IF(T1506="",0,IFERROR(IF(VLOOKUP(T1506,T$73:T1505,1,0)&gt;0,0,0),1))</f>
        <v>0</v>
      </c>
      <c r="T1506" s="95">
        <f>IF(DATOS!J1434=P$74,DATOS!C1434,"")</f>
        <v>0</v>
      </c>
    </row>
    <row r="1507" spans="18:20" x14ac:dyDescent="0.25">
      <c r="R1507" s="83">
        <f t="shared" si="25"/>
        <v>1</v>
      </c>
      <c r="S1507" s="83">
        <f>IF(T1507="",0,IFERROR(IF(VLOOKUP(T1507,T$73:T1506,1,0)&gt;0,0,0),1))</f>
        <v>0</v>
      </c>
      <c r="T1507" s="95">
        <f>IF(DATOS!J1435=P$74,DATOS!C1435,"")</f>
        <v>0</v>
      </c>
    </row>
    <row r="1508" spans="18:20" x14ac:dyDescent="0.25">
      <c r="R1508" s="83">
        <f t="shared" si="25"/>
        <v>1</v>
      </c>
      <c r="S1508" s="83">
        <f>IF(T1508="",0,IFERROR(IF(VLOOKUP(T1508,T$73:T1507,1,0)&gt;0,0,0),1))</f>
        <v>0</v>
      </c>
      <c r="T1508" s="95">
        <f>IF(DATOS!J1436=P$74,DATOS!C1436,"")</f>
        <v>0</v>
      </c>
    </row>
    <row r="1509" spans="18:20" x14ac:dyDescent="0.25">
      <c r="R1509" s="83">
        <f t="shared" si="25"/>
        <v>1</v>
      </c>
      <c r="S1509" s="83">
        <f>IF(T1509="",0,IFERROR(IF(VLOOKUP(T1509,T$73:T1508,1,0)&gt;0,0,0),1))</f>
        <v>0</v>
      </c>
      <c r="T1509" s="95">
        <f>IF(DATOS!J1437=P$74,DATOS!C1437,"")</f>
        <v>0</v>
      </c>
    </row>
    <row r="1510" spans="18:20" x14ac:dyDescent="0.25">
      <c r="R1510" s="83">
        <f t="shared" si="25"/>
        <v>1</v>
      </c>
      <c r="S1510" s="83">
        <f>IF(T1510="",0,IFERROR(IF(VLOOKUP(T1510,T$73:T1509,1,0)&gt;0,0,0),1))</f>
        <v>0</v>
      </c>
      <c r="T1510" s="95">
        <f>IF(DATOS!J1438=P$74,DATOS!C1438,"")</f>
        <v>0</v>
      </c>
    </row>
    <row r="1511" spans="18:20" x14ac:dyDescent="0.25">
      <c r="R1511" s="83">
        <f t="shared" si="25"/>
        <v>1</v>
      </c>
      <c r="S1511" s="83">
        <f>IF(T1511="",0,IFERROR(IF(VLOOKUP(T1511,T$73:T1510,1,0)&gt;0,0,0),1))</f>
        <v>0</v>
      </c>
      <c r="T1511" s="95">
        <f>IF(DATOS!J1439=P$74,DATOS!C1439,"")</f>
        <v>0</v>
      </c>
    </row>
    <row r="1512" spans="18:20" x14ac:dyDescent="0.25">
      <c r="R1512" s="83">
        <f t="shared" si="25"/>
        <v>1</v>
      </c>
      <c r="S1512" s="83">
        <f>IF(T1512="",0,IFERROR(IF(VLOOKUP(T1512,T$73:T1511,1,0)&gt;0,0,0),1))</f>
        <v>0</v>
      </c>
      <c r="T1512" s="95">
        <f>IF(DATOS!J1440=P$74,DATOS!C1440,"")</f>
        <v>0</v>
      </c>
    </row>
    <row r="1513" spans="18:20" x14ac:dyDescent="0.25">
      <c r="R1513" s="83">
        <f t="shared" si="25"/>
        <v>1</v>
      </c>
      <c r="S1513" s="83">
        <f>IF(T1513="",0,IFERROR(IF(VLOOKUP(T1513,T$73:T1512,1,0)&gt;0,0,0),1))</f>
        <v>0</v>
      </c>
      <c r="T1513" s="95">
        <f>IF(DATOS!J1441=P$74,DATOS!C1441,"")</f>
        <v>0</v>
      </c>
    </row>
    <row r="1514" spans="18:20" x14ac:dyDescent="0.25">
      <c r="R1514" s="83">
        <f t="shared" si="25"/>
        <v>1</v>
      </c>
      <c r="S1514" s="83">
        <f>IF(T1514="",0,IFERROR(IF(VLOOKUP(T1514,T$73:T1513,1,0)&gt;0,0,0),1))</f>
        <v>0</v>
      </c>
      <c r="T1514" s="95">
        <f>IF(DATOS!J1442=P$74,DATOS!C1442,"")</f>
        <v>0</v>
      </c>
    </row>
    <row r="1515" spans="18:20" x14ac:dyDescent="0.25">
      <c r="R1515" s="83">
        <f t="shared" si="25"/>
        <v>1</v>
      </c>
      <c r="S1515" s="83">
        <f>IF(T1515="",0,IFERROR(IF(VLOOKUP(T1515,T$73:T1514,1,0)&gt;0,0,0),1))</f>
        <v>0</v>
      </c>
      <c r="T1515" s="95">
        <f>IF(DATOS!J1443=P$74,DATOS!C1443,"")</f>
        <v>0</v>
      </c>
    </row>
    <row r="1516" spans="18:20" x14ac:dyDescent="0.25">
      <c r="R1516" s="83">
        <f t="shared" si="25"/>
        <v>1</v>
      </c>
      <c r="S1516" s="83">
        <f>IF(T1516="",0,IFERROR(IF(VLOOKUP(T1516,T$73:T1515,1,0)&gt;0,0,0),1))</f>
        <v>0</v>
      </c>
      <c r="T1516" s="95">
        <f>IF(DATOS!J1444=P$74,DATOS!C1444,"")</f>
        <v>0</v>
      </c>
    </row>
    <row r="1517" spans="18:20" x14ac:dyDescent="0.25">
      <c r="R1517" s="83">
        <f t="shared" si="25"/>
        <v>1</v>
      </c>
      <c r="S1517" s="83">
        <f>IF(T1517="",0,IFERROR(IF(VLOOKUP(T1517,T$73:T1516,1,0)&gt;0,0,0),1))</f>
        <v>0</v>
      </c>
      <c r="T1517" s="95">
        <f>IF(DATOS!J1445=P$74,DATOS!C1445,"")</f>
        <v>0</v>
      </c>
    </row>
    <row r="1518" spans="18:20" x14ac:dyDescent="0.25">
      <c r="R1518" s="83">
        <f t="shared" si="25"/>
        <v>1</v>
      </c>
      <c r="S1518" s="83">
        <f>IF(T1518="",0,IFERROR(IF(VLOOKUP(T1518,T$73:T1517,1,0)&gt;0,0,0),1))</f>
        <v>0</v>
      </c>
      <c r="T1518" s="95">
        <f>IF(DATOS!J1446=P$74,DATOS!C1446,"")</f>
        <v>0</v>
      </c>
    </row>
    <row r="1519" spans="18:20" x14ac:dyDescent="0.25">
      <c r="R1519" s="83">
        <f t="shared" si="25"/>
        <v>1</v>
      </c>
      <c r="S1519" s="83">
        <f>IF(T1519="",0,IFERROR(IF(VLOOKUP(T1519,T$73:T1518,1,0)&gt;0,0,0),1))</f>
        <v>0</v>
      </c>
      <c r="T1519" s="95">
        <f>IF(DATOS!J1447=P$74,DATOS!C1447,"")</f>
        <v>0</v>
      </c>
    </row>
    <row r="1520" spans="18:20" x14ac:dyDescent="0.25">
      <c r="R1520" s="83">
        <f t="shared" si="25"/>
        <v>1</v>
      </c>
      <c r="S1520" s="83">
        <f>IF(T1520="",0,IFERROR(IF(VLOOKUP(T1520,T$73:T1519,1,0)&gt;0,0,0),1))</f>
        <v>0</v>
      </c>
      <c r="T1520" s="95">
        <f>IF(DATOS!J1448=P$74,DATOS!C1448,"")</f>
        <v>0</v>
      </c>
    </row>
    <row r="1521" spans="18:20" x14ac:dyDescent="0.25">
      <c r="R1521" s="83">
        <f t="shared" si="25"/>
        <v>1</v>
      </c>
      <c r="S1521" s="83">
        <f>IF(T1521="",0,IFERROR(IF(VLOOKUP(T1521,T$73:T1520,1,0)&gt;0,0,0),1))</f>
        <v>0</v>
      </c>
      <c r="T1521" s="95">
        <f>IF(DATOS!J1449=P$74,DATOS!C1449,"")</f>
        <v>0</v>
      </c>
    </row>
    <row r="1522" spans="18:20" x14ac:dyDescent="0.25">
      <c r="R1522" s="83">
        <f t="shared" si="25"/>
        <v>1</v>
      </c>
      <c r="S1522" s="83">
        <f>IF(T1522="",0,IFERROR(IF(VLOOKUP(T1522,T$73:T1521,1,0)&gt;0,0,0),1))</f>
        <v>0</v>
      </c>
      <c r="T1522" s="95">
        <f>IF(DATOS!J1450=P$74,DATOS!C1450,"")</f>
        <v>0</v>
      </c>
    </row>
    <row r="1523" spans="18:20" x14ac:dyDescent="0.25">
      <c r="R1523" s="83">
        <f t="shared" si="25"/>
        <v>1</v>
      </c>
      <c r="S1523" s="83">
        <f>IF(T1523="",0,IFERROR(IF(VLOOKUP(T1523,T$73:T1522,1,0)&gt;0,0,0),1))</f>
        <v>0</v>
      </c>
      <c r="T1523" s="95">
        <f>IF(DATOS!J1451=P$74,DATOS!C1451,"")</f>
        <v>0</v>
      </c>
    </row>
    <row r="1524" spans="18:20" x14ac:dyDescent="0.25">
      <c r="R1524" s="83">
        <f t="shared" si="25"/>
        <v>1</v>
      </c>
      <c r="S1524" s="83">
        <f>IF(T1524="",0,IFERROR(IF(VLOOKUP(T1524,T$73:T1523,1,0)&gt;0,0,0),1))</f>
        <v>0</v>
      </c>
      <c r="T1524" s="95">
        <f>IF(DATOS!J1452=P$74,DATOS!C1452,"")</f>
        <v>0</v>
      </c>
    </row>
    <row r="1525" spans="18:20" x14ac:dyDescent="0.25">
      <c r="R1525" s="83">
        <f t="shared" si="25"/>
        <v>1</v>
      </c>
      <c r="S1525" s="83">
        <f>IF(T1525="",0,IFERROR(IF(VLOOKUP(T1525,T$73:T1524,1,0)&gt;0,0,0),1))</f>
        <v>0</v>
      </c>
      <c r="T1525" s="95">
        <f>IF(DATOS!J1453=P$74,DATOS!C1453,"")</f>
        <v>0</v>
      </c>
    </row>
    <row r="1526" spans="18:20" x14ac:dyDescent="0.25">
      <c r="R1526" s="83">
        <f t="shared" si="25"/>
        <v>1</v>
      </c>
      <c r="S1526" s="83">
        <f>IF(T1526="",0,IFERROR(IF(VLOOKUP(T1526,T$73:T1525,1,0)&gt;0,0,0),1))</f>
        <v>0</v>
      </c>
      <c r="T1526" s="95">
        <f>IF(DATOS!J1454=P$74,DATOS!C1454,"")</f>
        <v>0</v>
      </c>
    </row>
    <row r="1527" spans="18:20" x14ac:dyDescent="0.25">
      <c r="R1527" s="83">
        <f t="shared" si="25"/>
        <v>1</v>
      </c>
      <c r="S1527" s="83">
        <f>IF(T1527="",0,IFERROR(IF(VLOOKUP(T1527,T$73:T1526,1,0)&gt;0,0,0),1))</f>
        <v>0</v>
      </c>
      <c r="T1527" s="95">
        <f>IF(DATOS!J1455=P$74,DATOS!C1455,"")</f>
        <v>0</v>
      </c>
    </row>
    <row r="1528" spans="18:20" x14ac:dyDescent="0.25">
      <c r="R1528" s="83">
        <f t="shared" si="25"/>
        <v>1</v>
      </c>
      <c r="S1528" s="83">
        <f>IF(T1528="",0,IFERROR(IF(VLOOKUP(T1528,T$73:T1527,1,0)&gt;0,0,0),1))</f>
        <v>0</v>
      </c>
      <c r="T1528" s="95">
        <f>IF(DATOS!J1456=P$74,DATOS!C1456,"")</f>
        <v>0</v>
      </c>
    </row>
    <row r="1529" spans="18:20" x14ac:dyDescent="0.25">
      <c r="R1529" s="83">
        <f t="shared" si="25"/>
        <v>1</v>
      </c>
      <c r="S1529" s="83">
        <f>IF(T1529="",0,IFERROR(IF(VLOOKUP(T1529,T$73:T1528,1,0)&gt;0,0,0),1))</f>
        <v>0</v>
      </c>
      <c r="T1529" s="95">
        <f>IF(DATOS!J1457=P$74,DATOS!C1457,"")</f>
        <v>0</v>
      </c>
    </row>
    <row r="1530" spans="18:20" x14ac:dyDescent="0.25">
      <c r="R1530" s="83">
        <f t="shared" si="25"/>
        <v>1</v>
      </c>
      <c r="S1530" s="83">
        <f>IF(T1530="",0,IFERROR(IF(VLOOKUP(T1530,T$73:T1529,1,0)&gt;0,0,0),1))</f>
        <v>0</v>
      </c>
      <c r="T1530" s="95">
        <f>IF(DATOS!J1458=P$74,DATOS!C1458,"")</f>
        <v>0</v>
      </c>
    </row>
    <row r="1531" spans="18:20" x14ac:dyDescent="0.25">
      <c r="R1531" s="83">
        <f t="shared" si="25"/>
        <v>1</v>
      </c>
      <c r="S1531" s="83">
        <f>IF(T1531="",0,IFERROR(IF(VLOOKUP(T1531,T$73:T1530,1,0)&gt;0,0,0),1))</f>
        <v>0</v>
      </c>
      <c r="T1531" s="95">
        <f>IF(DATOS!J1459=P$74,DATOS!C1459,"")</f>
        <v>0</v>
      </c>
    </row>
    <row r="1532" spans="18:20" x14ac:dyDescent="0.25">
      <c r="R1532" s="83">
        <f t="shared" si="25"/>
        <v>1</v>
      </c>
      <c r="S1532" s="83">
        <f>IF(T1532="",0,IFERROR(IF(VLOOKUP(T1532,T$73:T1531,1,0)&gt;0,0,0),1))</f>
        <v>0</v>
      </c>
      <c r="T1532" s="95">
        <f>IF(DATOS!J1460=P$74,DATOS!C1460,"")</f>
        <v>0</v>
      </c>
    </row>
    <row r="1533" spans="18:20" x14ac:dyDescent="0.25">
      <c r="R1533" s="83">
        <f t="shared" si="25"/>
        <v>1</v>
      </c>
      <c r="S1533" s="83">
        <f>IF(T1533="",0,IFERROR(IF(VLOOKUP(T1533,T$73:T1532,1,0)&gt;0,0,0),1))</f>
        <v>0</v>
      </c>
      <c r="T1533" s="95">
        <f>IF(DATOS!J1461=P$74,DATOS!C1461,"")</f>
        <v>0</v>
      </c>
    </row>
    <row r="1534" spans="18:20" x14ac:dyDescent="0.25">
      <c r="R1534" s="83">
        <f t="shared" si="25"/>
        <v>1</v>
      </c>
      <c r="S1534" s="83">
        <f>IF(T1534="",0,IFERROR(IF(VLOOKUP(T1534,T$73:T1533,1,0)&gt;0,0,0),1))</f>
        <v>0</v>
      </c>
      <c r="T1534" s="95">
        <f>IF(DATOS!J1462=P$74,DATOS!C1462,"")</f>
        <v>0</v>
      </c>
    </row>
    <row r="1535" spans="18:20" x14ac:dyDescent="0.25">
      <c r="R1535" s="83">
        <f t="shared" si="25"/>
        <v>1</v>
      </c>
      <c r="S1535" s="83">
        <f>IF(T1535="",0,IFERROR(IF(VLOOKUP(T1535,T$73:T1534,1,0)&gt;0,0,0),1))</f>
        <v>0</v>
      </c>
      <c r="T1535" s="95">
        <f>IF(DATOS!J1463=P$74,DATOS!C1463,"")</f>
        <v>0</v>
      </c>
    </row>
    <row r="1536" spans="18:20" x14ac:dyDescent="0.25">
      <c r="R1536" s="83">
        <f t="shared" si="25"/>
        <v>1</v>
      </c>
      <c r="S1536" s="83">
        <f>IF(T1536="",0,IFERROR(IF(VLOOKUP(T1536,T$73:T1535,1,0)&gt;0,0,0),1))</f>
        <v>0</v>
      </c>
      <c r="T1536" s="95">
        <f>IF(DATOS!J1464=P$74,DATOS!C1464,"")</f>
        <v>0</v>
      </c>
    </row>
    <row r="1537" spans="18:20" x14ac:dyDescent="0.25">
      <c r="R1537" s="83">
        <f t="shared" si="25"/>
        <v>1</v>
      </c>
      <c r="S1537" s="83">
        <f>IF(T1537="",0,IFERROR(IF(VLOOKUP(T1537,T$73:T1536,1,0)&gt;0,0,0),1))</f>
        <v>0</v>
      </c>
      <c r="T1537" s="95">
        <f>IF(DATOS!J1465=P$74,DATOS!C1465,"")</f>
        <v>0</v>
      </c>
    </row>
    <row r="1538" spans="18:20" x14ac:dyDescent="0.25">
      <c r="R1538" s="83">
        <f t="shared" si="25"/>
        <v>1</v>
      </c>
      <c r="S1538" s="83">
        <f>IF(T1538="",0,IFERROR(IF(VLOOKUP(T1538,T$73:T1537,1,0)&gt;0,0,0),1))</f>
        <v>0</v>
      </c>
      <c r="T1538" s="95">
        <f>IF(DATOS!J1466=P$74,DATOS!C1466,"")</f>
        <v>0</v>
      </c>
    </row>
    <row r="1539" spans="18:20" x14ac:dyDescent="0.25">
      <c r="R1539" s="83">
        <f t="shared" si="25"/>
        <v>1</v>
      </c>
      <c r="S1539" s="83">
        <f>IF(T1539="",0,IFERROR(IF(VLOOKUP(T1539,T$73:T1538,1,0)&gt;0,0,0),1))</f>
        <v>0</v>
      </c>
      <c r="T1539" s="95">
        <f>IF(DATOS!J1467=P$74,DATOS!C1467,"")</f>
        <v>0</v>
      </c>
    </row>
    <row r="1540" spans="18:20" x14ac:dyDescent="0.25">
      <c r="R1540" s="83">
        <f t="shared" si="25"/>
        <v>1</v>
      </c>
      <c r="S1540" s="83">
        <f>IF(T1540="",0,IFERROR(IF(VLOOKUP(T1540,T$73:T1539,1,0)&gt;0,0,0),1))</f>
        <v>0</v>
      </c>
      <c r="T1540" s="95">
        <f>IF(DATOS!J1468=P$74,DATOS!C1468,"")</f>
        <v>0</v>
      </c>
    </row>
    <row r="1541" spans="18:20" x14ac:dyDescent="0.25">
      <c r="R1541" s="83">
        <f t="shared" si="25"/>
        <v>1</v>
      </c>
      <c r="S1541" s="83">
        <f>IF(T1541="",0,IFERROR(IF(VLOOKUP(T1541,T$73:T1540,1,0)&gt;0,0,0),1))</f>
        <v>0</v>
      </c>
      <c r="T1541" s="95">
        <f>IF(DATOS!J1469=P$74,DATOS!C1469,"")</f>
        <v>0</v>
      </c>
    </row>
    <row r="1542" spans="18:20" x14ac:dyDescent="0.25">
      <c r="R1542" s="83">
        <f t="shared" si="25"/>
        <v>1</v>
      </c>
      <c r="S1542" s="83">
        <f>IF(T1542="",0,IFERROR(IF(VLOOKUP(T1542,T$73:T1541,1,0)&gt;0,0,0),1))</f>
        <v>0</v>
      </c>
      <c r="T1542" s="95">
        <f>IF(DATOS!J1470=P$74,DATOS!C1470,"")</f>
        <v>0</v>
      </c>
    </row>
    <row r="1543" spans="18:20" x14ac:dyDescent="0.25">
      <c r="R1543" s="83">
        <f t="shared" si="25"/>
        <v>1</v>
      </c>
      <c r="S1543" s="83">
        <f>IF(T1543="",0,IFERROR(IF(VLOOKUP(T1543,T$73:T1542,1,0)&gt;0,0,0),1))</f>
        <v>0</v>
      </c>
      <c r="T1543" s="95">
        <f>IF(DATOS!J1471=P$74,DATOS!C1471,"")</f>
        <v>0</v>
      </c>
    </row>
    <row r="1544" spans="18:20" x14ac:dyDescent="0.25">
      <c r="R1544" s="83">
        <f t="shared" si="25"/>
        <v>1</v>
      </c>
      <c r="S1544" s="83">
        <f>IF(T1544="",0,IFERROR(IF(VLOOKUP(T1544,T$73:T1543,1,0)&gt;0,0,0),1))</f>
        <v>0</v>
      </c>
      <c r="T1544" s="95">
        <f>IF(DATOS!J1472=P$74,DATOS!C1472,"")</f>
        <v>0</v>
      </c>
    </row>
    <row r="1545" spans="18:20" x14ac:dyDescent="0.25">
      <c r="R1545" s="83">
        <f t="shared" si="25"/>
        <v>1</v>
      </c>
      <c r="S1545" s="83">
        <f>IF(T1545="",0,IFERROR(IF(VLOOKUP(T1545,T$73:T1544,1,0)&gt;0,0,0),1))</f>
        <v>0</v>
      </c>
      <c r="T1545" s="95">
        <f>IF(DATOS!J1473=P$74,DATOS!C1473,"")</f>
        <v>0</v>
      </c>
    </row>
    <row r="1546" spans="18:20" x14ac:dyDescent="0.25">
      <c r="R1546" s="83">
        <f t="shared" ref="R1546:R1609" si="26">R1545+S1546</f>
        <v>1</v>
      </c>
      <c r="S1546" s="83">
        <f>IF(T1546="",0,IFERROR(IF(VLOOKUP(T1546,T$73:T1545,1,0)&gt;0,0,0),1))</f>
        <v>0</v>
      </c>
      <c r="T1546" s="95">
        <f>IF(DATOS!J1474=P$74,DATOS!C1474,"")</f>
        <v>0</v>
      </c>
    </row>
    <row r="1547" spans="18:20" x14ac:dyDescent="0.25">
      <c r="R1547" s="83">
        <f t="shared" si="26"/>
        <v>1</v>
      </c>
      <c r="S1547" s="83">
        <f>IF(T1547="",0,IFERROR(IF(VLOOKUP(T1547,T$73:T1546,1,0)&gt;0,0,0),1))</f>
        <v>0</v>
      </c>
      <c r="T1547" s="95">
        <f>IF(DATOS!J1475=P$74,DATOS!C1475,"")</f>
        <v>0</v>
      </c>
    </row>
    <row r="1548" spans="18:20" x14ac:dyDescent="0.25">
      <c r="R1548" s="83">
        <f t="shared" si="26"/>
        <v>1</v>
      </c>
      <c r="S1548" s="83">
        <f>IF(T1548="",0,IFERROR(IF(VLOOKUP(T1548,T$73:T1547,1,0)&gt;0,0,0),1))</f>
        <v>0</v>
      </c>
      <c r="T1548" s="95">
        <f>IF(DATOS!J1476=P$74,DATOS!C1476,"")</f>
        <v>0</v>
      </c>
    </row>
    <row r="1549" spans="18:20" x14ac:dyDescent="0.25">
      <c r="R1549" s="83">
        <f t="shared" si="26"/>
        <v>1</v>
      </c>
      <c r="S1549" s="83">
        <f>IF(T1549="",0,IFERROR(IF(VLOOKUP(T1549,T$73:T1548,1,0)&gt;0,0,0),1))</f>
        <v>0</v>
      </c>
      <c r="T1549" s="95">
        <f>IF(DATOS!J1477=P$74,DATOS!C1477,"")</f>
        <v>0</v>
      </c>
    </row>
    <row r="1550" spans="18:20" x14ac:dyDescent="0.25">
      <c r="R1550" s="83">
        <f t="shared" si="26"/>
        <v>1</v>
      </c>
      <c r="S1550" s="83">
        <f>IF(T1550="",0,IFERROR(IF(VLOOKUP(T1550,T$73:T1549,1,0)&gt;0,0,0),1))</f>
        <v>0</v>
      </c>
      <c r="T1550" s="95">
        <f>IF(DATOS!J1478=P$74,DATOS!C1478,"")</f>
        <v>0</v>
      </c>
    </row>
    <row r="1551" spans="18:20" x14ac:dyDescent="0.25">
      <c r="R1551" s="83">
        <f t="shared" si="26"/>
        <v>1</v>
      </c>
      <c r="S1551" s="83">
        <f>IF(T1551="",0,IFERROR(IF(VLOOKUP(T1551,T$73:T1550,1,0)&gt;0,0,0),1))</f>
        <v>0</v>
      </c>
      <c r="T1551" s="95">
        <f>IF(DATOS!J1479=P$74,DATOS!C1479,"")</f>
        <v>0</v>
      </c>
    </row>
    <row r="1552" spans="18:20" x14ac:dyDescent="0.25">
      <c r="R1552" s="83">
        <f t="shared" si="26"/>
        <v>1</v>
      </c>
      <c r="S1552" s="83">
        <f>IF(T1552="",0,IFERROR(IF(VLOOKUP(T1552,T$73:T1551,1,0)&gt;0,0,0),1))</f>
        <v>0</v>
      </c>
      <c r="T1552" s="95">
        <f>IF(DATOS!J1480=P$74,DATOS!C1480,"")</f>
        <v>0</v>
      </c>
    </row>
    <row r="1553" spans="18:20" x14ac:dyDescent="0.25">
      <c r="R1553" s="83">
        <f t="shared" si="26"/>
        <v>1</v>
      </c>
      <c r="S1553" s="83">
        <f>IF(T1553="",0,IFERROR(IF(VLOOKUP(T1553,T$73:T1552,1,0)&gt;0,0,0),1))</f>
        <v>0</v>
      </c>
      <c r="T1553" s="95">
        <f>IF(DATOS!J1481=P$74,DATOS!C1481,"")</f>
        <v>0</v>
      </c>
    </row>
    <row r="1554" spans="18:20" x14ac:dyDescent="0.25">
      <c r="R1554" s="83">
        <f t="shared" si="26"/>
        <v>1</v>
      </c>
      <c r="S1554" s="83">
        <f>IF(T1554="",0,IFERROR(IF(VLOOKUP(T1554,T$73:T1553,1,0)&gt;0,0,0),1))</f>
        <v>0</v>
      </c>
      <c r="T1554" s="95">
        <f>IF(DATOS!J1482=P$74,DATOS!C1482,"")</f>
        <v>0</v>
      </c>
    </row>
    <row r="1555" spans="18:20" x14ac:dyDescent="0.25">
      <c r="R1555" s="83">
        <f t="shared" si="26"/>
        <v>1</v>
      </c>
      <c r="S1555" s="83">
        <f>IF(T1555="",0,IFERROR(IF(VLOOKUP(T1555,T$73:T1554,1,0)&gt;0,0,0),1))</f>
        <v>0</v>
      </c>
      <c r="T1555" s="95">
        <f>IF(DATOS!J1483=P$74,DATOS!C1483,"")</f>
        <v>0</v>
      </c>
    </row>
    <row r="1556" spans="18:20" x14ac:dyDescent="0.25">
      <c r="R1556" s="83">
        <f t="shared" si="26"/>
        <v>1</v>
      </c>
      <c r="S1556" s="83">
        <f>IF(T1556="",0,IFERROR(IF(VLOOKUP(T1556,T$73:T1555,1,0)&gt;0,0,0),1))</f>
        <v>0</v>
      </c>
      <c r="T1556" s="95">
        <f>IF(DATOS!J1484=P$74,DATOS!C1484,"")</f>
        <v>0</v>
      </c>
    </row>
    <row r="1557" spans="18:20" x14ac:dyDescent="0.25">
      <c r="R1557" s="83">
        <f t="shared" si="26"/>
        <v>1</v>
      </c>
      <c r="S1557" s="83">
        <f>IF(T1557="",0,IFERROR(IF(VLOOKUP(T1557,T$73:T1556,1,0)&gt;0,0,0),1))</f>
        <v>0</v>
      </c>
      <c r="T1557" s="95">
        <f>IF(DATOS!J1485=P$74,DATOS!C1485,"")</f>
        <v>0</v>
      </c>
    </row>
    <row r="1558" spans="18:20" x14ac:dyDescent="0.25">
      <c r="R1558" s="83">
        <f t="shared" si="26"/>
        <v>1</v>
      </c>
      <c r="S1558" s="83">
        <f>IF(T1558="",0,IFERROR(IF(VLOOKUP(T1558,T$73:T1557,1,0)&gt;0,0,0),1))</f>
        <v>0</v>
      </c>
      <c r="T1558" s="95">
        <f>IF(DATOS!J1486=P$74,DATOS!C1486,"")</f>
        <v>0</v>
      </c>
    </row>
    <row r="1559" spans="18:20" x14ac:dyDescent="0.25">
      <c r="R1559" s="83">
        <f t="shared" si="26"/>
        <v>1</v>
      </c>
      <c r="S1559" s="83">
        <f>IF(T1559="",0,IFERROR(IF(VLOOKUP(T1559,T$73:T1558,1,0)&gt;0,0,0),1))</f>
        <v>0</v>
      </c>
      <c r="T1559" s="95">
        <f>IF(DATOS!J1487=P$74,DATOS!C1487,"")</f>
        <v>0</v>
      </c>
    </row>
    <row r="1560" spans="18:20" x14ac:dyDescent="0.25">
      <c r="R1560" s="83">
        <f t="shared" si="26"/>
        <v>1</v>
      </c>
      <c r="S1560" s="83">
        <f>IF(T1560="",0,IFERROR(IF(VLOOKUP(T1560,T$73:T1559,1,0)&gt;0,0,0),1))</f>
        <v>0</v>
      </c>
      <c r="T1560" s="95">
        <f>IF(DATOS!J1488=P$74,DATOS!C1488,"")</f>
        <v>0</v>
      </c>
    </row>
    <row r="1561" spans="18:20" x14ac:dyDescent="0.25">
      <c r="R1561" s="83">
        <f t="shared" si="26"/>
        <v>1</v>
      </c>
      <c r="S1561" s="83">
        <f>IF(T1561="",0,IFERROR(IF(VLOOKUP(T1561,T$73:T1560,1,0)&gt;0,0,0),1))</f>
        <v>0</v>
      </c>
      <c r="T1561" s="95">
        <f>IF(DATOS!J1489=P$74,DATOS!C1489,"")</f>
        <v>0</v>
      </c>
    </row>
    <row r="1562" spans="18:20" x14ac:dyDescent="0.25">
      <c r="R1562" s="83">
        <f t="shared" si="26"/>
        <v>1</v>
      </c>
      <c r="S1562" s="83">
        <f>IF(T1562="",0,IFERROR(IF(VLOOKUP(T1562,T$73:T1561,1,0)&gt;0,0,0),1))</f>
        <v>0</v>
      </c>
      <c r="T1562" s="95">
        <f>IF(DATOS!J1490=P$74,DATOS!C1490,"")</f>
        <v>0</v>
      </c>
    </row>
    <row r="1563" spans="18:20" x14ac:dyDescent="0.25">
      <c r="R1563" s="83">
        <f t="shared" si="26"/>
        <v>1</v>
      </c>
      <c r="S1563" s="83">
        <f>IF(T1563="",0,IFERROR(IF(VLOOKUP(T1563,T$73:T1562,1,0)&gt;0,0,0),1))</f>
        <v>0</v>
      </c>
      <c r="T1563" s="95">
        <f>IF(DATOS!J1491=P$74,DATOS!C1491,"")</f>
        <v>0</v>
      </c>
    </row>
    <row r="1564" spans="18:20" x14ac:dyDescent="0.25">
      <c r="R1564" s="83">
        <f t="shared" si="26"/>
        <v>1</v>
      </c>
      <c r="S1564" s="83">
        <f>IF(T1564="",0,IFERROR(IF(VLOOKUP(T1564,T$73:T1563,1,0)&gt;0,0,0),1))</f>
        <v>0</v>
      </c>
      <c r="T1564" s="95">
        <f>IF(DATOS!J1492=P$74,DATOS!C1492,"")</f>
        <v>0</v>
      </c>
    </row>
    <row r="1565" spans="18:20" x14ac:dyDescent="0.25">
      <c r="R1565" s="83">
        <f t="shared" si="26"/>
        <v>1</v>
      </c>
      <c r="S1565" s="83">
        <f>IF(T1565="",0,IFERROR(IF(VLOOKUP(T1565,T$73:T1564,1,0)&gt;0,0,0),1))</f>
        <v>0</v>
      </c>
      <c r="T1565" s="95">
        <f>IF(DATOS!J1493=P$74,DATOS!C1493,"")</f>
        <v>0</v>
      </c>
    </row>
    <row r="1566" spans="18:20" x14ac:dyDescent="0.25">
      <c r="R1566" s="83">
        <f t="shared" si="26"/>
        <v>1</v>
      </c>
      <c r="S1566" s="83">
        <f>IF(T1566="",0,IFERROR(IF(VLOOKUP(T1566,T$73:T1565,1,0)&gt;0,0,0),1))</f>
        <v>0</v>
      </c>
      <c r="T1566" s="95">
        <f>IF(DATOS!J1494=P$74,DATOS!C1494,"")</f>
        <v>0</v>
      </c>
    </row>
    <row r="1567" spans="18:20" x14ac:dyDescent="0.25">
      <c r="R1567" s="83">
        <f t="shared" si="26"/>
        <v>1</v>
      </c>
      <c r="S1567" s="83">
        <f>IF(T1567="",0,IFERROR(IF(VLOOKUP(T1567,T$73:T1566,1,0)&gt;0,0,0),1))</f>
        <v>0</v>
      </c>
      <c r="T1567" s="95">
        <f>IF(DATOS!J1495=P$74,DATOS!C1495,"")</f>
        <v>0</v>
      </c>
    </row>
    <row r="1568" spans="18:20" x14ac:dyDescent="0.25">
      <c r="R1568" s="83">
        <f t="shared" si="26"/>
        <v>1</v>
      </c>
      <c r="S1568" s="83">
        <f>IF(T1568="",0,IFERROR(IF(VLOOKUP(T1568,T$73:T1567,1,0)&gt;0,0,0),1))</f>
        <v>0</v>
      </c>
      <c r="T1568" s="95">
        <f>IF(DATOS!J1496=P$74,DATOS!C1496,"")</f>
        <v>0</v>
      </c>
    </row>
    <row r="1569" spans="18:20" x14ac:dyDescent="0.25">
      <c r="R1569" s="83">
        <f t="shared" si="26"/>
        <v>1</v>
      </c>
      <c r="S1569" s="83">
        <f>IF(T1569="",0,IFERROR(IF(VLOOKUP(T1569,T$73:T1568,1,0)&gt;0,0,0),1))</f>
        <v>0</v>
      </c>
      <c r="T1569" s="95">
        <f>IF(DATOS!J1497=P$74,DATOS!C1497,"")</f>
        <v>0</v>
      </c>
    </row>
    <row r="1570" spans="18:20" x14ac:dyDescent="0.25">
      <c r="R1570" s="83">
        <f t="shared" si="26"/>
        <v>1</v>
      </c>
      <c r="S1570" s="83">
        <f>IF(T1570="",0,IFERROR(IF(VLOOKUP(T1570,T$73:T1569,1,0)&gt;0,0,0),1))</f>
        <v>0</v>
      </c>
      <c r="T1570" s="95">
        <f>IF(DATOS!J1498=P$74,DATOS!C1498,"")</f>
        <v>0</v>
      </c>
    </row>
    <row r="1571" spans="18:20" x14ac:dyDescent="0.25">
      <c r="R1571" s="83">
        <f t="shared" si="26"/>
        <v>1</v>
      </c>
      <c r="S1571" s="83">
        <f>IF(T1571="",0,IFERROR(IF(VLOOKUP(T1571,T$73:T1570,1,0)&gt;0,0,0),1))</f>
        <v>0</v>
      </c>
      <c r="T1571" s="95">
        <f>IF(DATOS!J1499=P$74,DATOS!C1499,"")</f>
        <v>0</v>
      </c>
    </row>
    <row r="1572" spans="18:20" x14ac:dyDescent="0.25">
      <c r="R1572" s="83">
        <f t="shared" si="26"/>
        <v>1</v>
      </c>
      <c r="S1572" s="83">
        <f>IF(T1572="",0,IFERROR(IF(VLOOKUP(T1572,T$73:T1571,1,0)&gt;0,0,0),1))</f>
        <v>0</v>
      </c>
      <c r="T1572" s="95">
        <f>IF(DATOS!J1500=P$74,DATOS!C1500,"")</f>
        <v>0</v>
      </c>
    </row>
    <row r="1573" spans="18:20" x14ac:dyDescent="0.25">
      <c r="R1573" s="83">
        <f t="shared" si="26"/>
        <v>1</v>
      </c>
      <c r="S1573" s="83">
        <f>IF(T1573="",0,IFERROR(IF(VLOOKUP(T1573,T$73:T1572,1,0)&gt;0,0,0),1))</f>
        <v>0</v>
      </c>
      <c r="T1573" s="95">
        <f>IF(DATOS!J1501=P$74,DATOS!C1501,"")</f>
        <v>0</v>
      </c>
    </row>
    <row r="1574" spans="18:20" x14ac:dyDescent="0.25">
      <c r="R1574" s="83">
        <f t="shared" si="26"/>
        <v>1</v>
      </c>
      <c r="S1574" s="83">
        <f>IF(T1574="",0,IFERROR(IF(VLOOKUP(T1574,T$73:T1573,1,0)&gt;0,0,0),1))</f>
        <v>0</v>
      </c>
      <c r="T1574" s="95">
        <f>IF(DATOS!J1502=P$74,DATOS!C1502,"")</f>
        <v>0</v>
      </c>
    </row>
    <row r="1575" spans="18:20" x14ac:dyDescent="0.25">
      <c r="R1575" s="83">
        <f t="shared" si="26"/>
        <v>1</v>
      </c>
      <c r="S1575" s="83">
        <f>IF(T1575="",0,IFERROR(IF(VLOOKUP(T1575,T$73:T1574,1,0)&gt;0,0,0),1))</f>
        <v>0</v>
      </c>
      <c r="T1575" s="95">
        <f>IF(DATOS!J1503=P$74,DATOS!C1503,"")</f>
        <v>0</v>
      </c>
    </row>
    <row r="1576" spans="18:20" x14ac:dyDescent="0.25">
      <c r="R1576" s="83">
        <f t="shared" si="26"/>
        <v>1</v>
      </c>
      <c r="S1576" s="83">
        <f>IF(T1576="",0,IFERROR(IF(VLOOKUP(T1576,T$73:T1575,1,0)&gt;0,0,0),1))</f>
        <v>0</v>
      </c>
      <c r="T1576" s="95">
        <f>IF(DATOS!J1504=P$74,DATOS!C1504,"")</f>
        <v>0</v>
      </c>
    </row>
    <row r="1577" spans="18:20" x14ac:dyDescent="0.25">
      <c r="R1577" s="83">
        <f t="shared" si="26"/>
        <v>1</v>
      </c>
      <c r="S1577" s="83">
        <f>IF(T1577="",0,IFERROR(IF(VLOOKUP(T1577,T$73:T1576,1,0)&gt;0,0,0),1))</f>
        <v>0</v>
      </c>
      <c r="T1577" s="95">
        <f>IF(DATOS!J1505=P$74,DATOS!C1505,"")</f>
        <v>0</v>
      </c>
    </row>
    <row r="1578" spans="18:20" x14ac:dyDescent="0.25">
      <c r="R1578" s="83">
        <f t="shared" si="26"/>
        <v>1</v>
      </c>
      <c r="S1578" s="83">
        <f>IF(T1578="",0,IFERROR(IF(VLOOKUP(T1578,T$73:T1577,1,0)&gt;0,0,0),1))</f>
        <v>0</v>
      </c>
      <c r="T1578" s="95">
        <f>IF(DATOS!J1506=P$74,DATOS!C1506,"")</f>
        <v>0</v>
      </c>
    </row>
    <row r="1579" spans="18:20" x14ac:dyDescent="0.25">
      <c r="R1579" s="83">
        <f t="shared" si="26"/>
        <v>1</v>
      </c>
      <c r="S1579" s="83">
        <f>IF(T1579="",0,IFERROR(IF(VLOOKUP(T1579,T$73:T1578,1,0)&gt;0,0,0),1))</f>
        <v>0</v>
      </c>
      <c r="T1579" s="95">
        <f>IF(DATOS!J1507=P$74,DATOS!C1507,"")</f>
        <v>0</v>
      </c>
    </row>
    <row r="1580" spans="18:20" x14ac:dyDescent="0.25">
      <c r="R1580" s="83">
        <f t="shared" si="26"/>
        <v>1</v>
      </c>
      <c r="S1580" s="83">
        <f>IF(T1580="",0,IFERROR(IF(VLOOKUP(T1580,T$73:T1579,1,0)&gt;0,0,0),1))</f>
        <v>0</v>
      </c>
      <c r="T1580" s="95">
        <f>IF(DATOS!J1508=P$74,DATOS!C1508,"")</f>
        <v>0</v>
      </c>
    </row>
    <row r="1581" spans="18:20" x14ac:dyDescent="0.25">
      <c r="R1581" s="83">
        <f t="shared" si="26"/>
        <v>1</v>
      </c>
      <c r="S1581" s="83">
        <f>IF(T1581="",0,IFERROR(IF(VLOOKUP(T1581,T$73:T1580,1,0)&gt;0,0,0),1))</f>
        <v>0</v>
      </c>
      <c r="T1581" s="95">
        <f>IF(DATOS!J1509=P$74,DATOS!C1509,"")</f>
        <v>0</v>
      </c>
    </row>
    <row r="1582" spans="18:20" x14ac:dyDescent="0.25">
      <c r="R1582" s="83">
        <f t="shared" si="26"/>
        <v>1</v>
      </c>
      <c r="S1582" s="83">
        <f>IF(T1582="",0,IFERROR(IF(VLOOKUP(T1582,T$73:T1581,1,0)&gt;0,0,0),1))</f>
        <v>0</v>
      </c>
      <c r="T1582" s="95">
        <f>IF(DATOS!J1510=P$74,DATOS!C1510,"")</f>
        <v>0</v>
      </c>
    </row>
    <row r="1583" spans="18:20" x14ac:dyDescent="0.25">
      <c r="R1583" s="83">
        <f t="shared" si="26"/>
        <v>1</v>
      </c>
      <c r="S1583" s="83">
        <f>IF(T1583="",0,IFERROR(IF(VLOOKUP(T1583,T$73:T1582,1,0)&gt;0,0,0),1))</f>
        <v>0</v>
      </c>
      <c r="T1583" s="95">
        <f>IF(DATOS!J1511=P$74,DATOS!C1511,"")</f>
        <v>0</v>
      </c>
    </row>
    <row r="1584" spans="18:20" x14ac:dyDescent="0.25">
      <c r="R1584" s="83">
        <f t="shared" si="26"/>
        <v>1</v>
      </c>
      <c r="S1584" s="83">
        <f>IF(T1584="",0,IFERROR(IF(VLOOKUP(T1584,T$73:T1583,1,0)&gt;0,0,0),1))</f>
        <v>0</v>
      </c>
      <c r="T1584" s="95">
        <f>IF(DATOS!J1512=P$74,DATOS!C1512,"")</f>
        <v>0</v>
      </c>
    </row>
    <row r="1585" spans="18:20" x14ac:dyDescent="0.25">
      <c r="R1585" s="83">
        <f t="shared" si="26"/>
        <v>1</v>
      </c>
      <c r="S1585" s="83">
        <f>IF(T1585="",0,IFERROR(IF(VLOOKUP(T1585,T$73:T1584,1,0)&gt;0,0,0),1))</f>
        <v>0</v>
      </c>
      <c r="T1585" s="95">
        <f>IF(DATOS!J1513=P$74,DATOS!C1513,"")</f>
        <v>0</v>
      </c>
    </row>
    <row r="1586" spans="18:20" x14ac:dyDescent="0.25">
      <c r="R1586" s="83">
        <f t="shared" si="26"/>
        <v>1</v>
      </c>
      <c r="S1586" s="83">
        <f>IF(T1586="",0,IFERROR(IF(VLOOKUP(T1586,T$73:T1585,1,0)&gt;0,0,0),1))</f>
        <v>0</v>
      </c>
      <c r="T1586" s="95">
        <f>IF(DATOS!J1514=P$74,DATOS!C1514,"")</f>
        <v>0</v>
      </c>
    </row>
    <row r="1587" spans="18:20" x14ac:dyDescent="0.25">
      <c r="R1587" s="83">
        <f t="shared" si="26"/>
        <v>1</v>
      </c>
      <c r="S1587" s="83">
        <f>IF(T1587="",0,IFERROR(IF(VLOOKUP(T1587,T$73:T1586,1,0)&gt;0,0,0),1))</f>
        <v>0</v>
      </c>
      <c r="T1587" s="95">
        <f>IF(DATOS!J1515=P$74,DATOS!C1515,"")</f>
        <v>0</v>
      </c>
    </row>
    <row r="1588" spans="18:20" x14ac:dyDescent="0.25">
      <c r="R1588" s="83">
        <f t="shared" si="26"/>
        <v>1</v>
      </c>
      <c r="S1588" s="83">
        <f>IF(T1588="",0,IFERROR(IF(VLOOKUP(T1588,T$73:T1587,1,0)&gt;0,0,0),1))</f>
        <v>0</v>
      </c>
      <c r="T1588" s="95">
        <f>IF(DATOS!J1516=P$74,DATOS!C1516,"")</f>
        <v>0</v>
      </c>
    </row>
    <row r="1589" spans="18:20" x14ac:dyDescent="0.25">
      <c r="R1589" s="83">
        <f t="shared" si="26"/>
        <v>1</v>
      </c>
      <c r="S1589" s="83">
        <f>IF(T1589="",0,IFERROR(IF(VLOOKUP(T1589,T$73:T1588,1,0)&gt;0,0,0),1))</f>
        <v>0</v>
      </c>
      <c r="T1589" s="95">
        <f>IF(DATOS!J1517=P$74,DATOS!C1517,"")</f>
        <v>0</v>
      </c>
    </row>
    <row r="1590" spans="18:20" x14ac:dyDescent="0.25">
      <c r="R1590" s="83">
        <f t="shared" si="26"/>
        <v>1</v>
      </c>
      <c r="S1590" s="83">
        <f>IF(T1590="",0,IFERROR(IF(VLOOKUP(T1590,T$73:T1589,1,0)&gt;0,0,0),1))</f>
        <v>0</v>
      </c>
      <c r="T1590" s="95">
        <f>IF(DATOS!J1518=P$74,DATOS!C1518,"")</f>
        <v>0</v>
      </c>
    </row>
    <row r="1591" spans="18:20" x14ac:dyDescent="0.25">
      <c r="R1591" s="83">
        <f t="shared" si="26"/>
        <v>1</v>
      </c>
      <c r="S1591" s="83">
        <f>IF(T1591="",0,IFERROR(IF(VLOOKUP(T1591,T$73:T1590,1,0)&gt;0,0,0),1))</f>
        <v>0</v>
      </c>
      <c r="T1591" s="95">
        <f>IF(DATOS!J1519=P$74,DATOS!C1519,"")</f>
        <v>0</v>
      </c>
    </row>
    <row r="1592" spans="18:20" x14ac:dyDescent="0.25">
      <c r="R1592" s="83">
        <f t="shared" si="26"/>
        <v>1</v>
      </c>
      <c r="S1592" s="83">
        <f>IF(T1592="",0,IFERROR(IF(VLOOKUP(T1592,T$73:T1591,1,0)&gt;0,0,0),1))</f>
        <v>0</v>
      </c>
      <c r="T1592" s="95">
        <f>IF(DATOS!J1520=P$74,DATOS!C1520,"")</f>
        <v>0</v>
      </c>
    </row>
    <row r="1593" spans="18:20" x14ac:dyDescent="0.25">
      <c r="R1593" s="83">
        <f t="shared" si="26"/>
        <v>1</v>
      </c>
      <c r="S1593" s="83">
        <f>IF(T1593="",0,IFERROR(IF(VLOOKUP(T1593,T$73:T1592,1,0)&gt;0,0,0),1))</f>
        <v>0</v>
      </c>
      <c r="T1593" s="95">
        <f>IF(DATOS!J1521=P$74,DATOS!C1521,"")</f>
        <v>0</v>
      </c>
    </row>
    <row r="1594" spans="18:20" x14ac:dyDescent="0.25">
      <c r="R1594" s="83">
        <f t="shared" si="26"/>
        <v>1</v>
      </c>
      <c r="S1594" s="83">
        <f>IF(T1594="",0,IFERROR(IF(VLOOKUP(T1594,T$73:T1593,1,0)&gt;0,0,0),1))</f>
        <v>0</v>
      </c>
      <c r="T1594" s="95">
        <f>IF(DATOS!J1522=P$74,DATOS!C1522,"")</f>
        <v>0</v>
      </c>
    </row>
    <row r="1595" spans="18:20" x14ac:dyDescent="0.25">
      <c r="R1595" s="83">
        <f t="shared" si="26"/>
        <v>1</v>
      </c>
      <c r="S1595" s="83">
        <f>IF(T1595="",0,IFERROR(IF(VLOOKUP(T1595,T$73:T1594,1,0)&gt;0,0,0),1))</f>
        <v>0</v>
      </c>
      <c r="T1595" s="95">
        <f>IF(DATOS!J1523=P$74,DATOS!C1523,"")</f>
        <v>0</v>
      </c>
    </row>
    <row r="1596" spans="18:20" x14ac:dyDescent="0.25">
      <c r="R1596" s="83">
        <f t="shared" si="26"/>
        <v>1</v>
      </c>
      <c r="S1596" s="83">
        <f>IF(T1596="",0,IFERROR(IF(VLOOKUP(T1596,T$73:T1595,1,0)&gt;0,0,0),1))</f>
        <v>0</v>
      </c>
      <c r="T1596" s="95">
        <f>IF(DATOS!J1524=P$74,DATOS!C1524,"")</f>
        <v>0</v>
      </c>
    </row>
    <row r="1597" spans="18:20" x14ac:dyDescent="0.25">
      <c r="R1597" s="83">
        <f t="shared" si="26"/>
        <v>1</v>
      </c>
      <c r="S1597" s="83">
        <f>IF(T1597="",0,IFERROR(IF(VLOOKUP(T1597,T$73:T1596,1,0)&gt;0,0,0),1))</f>
        <v>0</v>
      </c>
      <c r="T1597" s="95">
        <f>IF(DATOS!J1525=P$74,DATOS!C1525,"")</f>
        <v>0</v>
      </c>
    </row>
    <row r="1598" spans="18:20" x14ac:dyDescent="0.25">
      <c r="R1598" s="83">
        <f t="shared" si="26"/>
        <v>1</v>
      </c>
      <c r="S1598" s="83">
        <f>IF(T1598="",0,IFERROR(IF(VLOOKUP(T1598,T$73:T1597,1,0)&gt;0,0,0),1))</f>
        <v>0</v>
      </c>
      <c r="T1598" s="95">
        <f>IF(DATOS!J1526=P$74,DATOS!C1526,"")</f>
        <v>0</v>
      </c>
    </row>
    <row r="1599" spans="18:20" x14ac:dyDescent="0.25">
      <c r="R1599" s="83">
        <f t="shared" si="26"/>
        <v>1</v>
      </c>
      <c r="S1599" s="83">
        <f>IF(T1599="",0,IFERROR(IF(VLOOKUP(T1599,T$73:T1598,1,0)&gt;0,0,0),1))</f>
        <v>0</v>
      </c>
      <c r="T1599" s="95">
        <f>IF(DATOS!J1527=P$74,DATOS!C1527,"")</f>
        <v>0</v>
      </c>
    </row>
    <row r="1600" spans="18:20" x14ac:dyDescent="0.25">
      <c r="R1600" s="83">
        <f t="shared" si="26"/>
        <v>1</v>
      </c>
      <c r="S1600" s="83">
        <f>IF(T1600="",0,IFERROR(IF(VLOOKUP(T1600,T$73:T1599,1,0)&gt;0,0,0),1))</f>
        <v>0</v>
      </c>
      <c r="T1600" s="95">
        <f>IF(DATOS!J1528=P$74,DATOS!C1528,"")</f>
        <v>0</v>
      </c>
    </row>
    <row r="1601" spans="18:20" x14ac:dyDescent="0.25">
      <c r="R1601" s="83">
        <f t="shared" si="26"/>
        <v>1</v>
      </c>
      <c r="S1601" s="83">
        <f>IF(T1601="",0,IFERROR(IF(VLOOKUP(T1601,T$73:T1600,1,0)&gt;0,0,0),1))</f>
        <v>0</v>
      </c>
      <c r="T1601" s="95">
        <f>IF(DATOS!J1529=P$74,DATOS!C1529,"")</f>
        <v>0</v>
      </c>
    </row>
    <row r="1602" spans="18:20" x14ac:dyDescent="0.25">
      <c r="R1602" s="83">
        <f t="shared" si="26"/>
        <v>1</v>
      </c>
      <c r="S1602" s="83">
        <f>IF(T1602="",0,IFERROR(IF(VLOOKUP(T1602,T$73:T1601,1,0)&gt;0,0,0),1))</f>
        <v>0</v>
      </c>
      <c r="T1602" s="95">
        <f>IF(DATOS!J1530=P$74,DATOS!C1530,"")</f>
        <v>0</v>
      </c>
    </row>
    <row r="1603" spans="18:20" x14ac:dyDescent="0.25">
      <c r="R1603" s="83">
        <f t="shared" si="26"/>
        <v>1</v>
      </c>
      <c r="S1603" s="83">
        <f>IF(T1603="",0,IFERROR(IF(VLOOKUP(T1603,T$73:T1602,1,0)&gt;0,0,0),1))</f>
        <v>0</v>
      </c>
      <c r="T1603" s="95">
        <f>IF(DATOS!J1531=P$74,DATOS!C1531,"")</f>
        <v>0</v>
      </c>
    </row>
    <row r="1604" spans="18:20" x14ac:dyDescent="0.25">
      <c r="R1604" s="83">
        <f t="shared" si="26"/>
        <v>1</v>
      </c>
      <c r="S1604" s="83">
        <f>IF(T1604="",0,IFERROR(IF(VLOOKUP(T1604,T$73:T1603,1,0)&gt;0,0,0),1))</f>
        <v>0</v>
      </c>
      <c r="T1604" s="95">
        <f>IF(DATOS!J1532=P$74,DATOS!C1532,"")</f>
        <v>0</v>
      </c>
    </row>
    <row r="1605" spans="18:20" x14ac:dyDescent="0.25">
      <c r="R1605" s="83">
        <f t="shared" si="26"/>
        <v>1</v>
      </c>
      <c r="S1605" s="83">
        <f>IF(T1605="",0,IFERROR(IF(VLOOKUP(T1605,T$73:T1604,1,0)&gt;0,0,0),1))</f>
        <v>0</v>
      </c>
      <c r="T1605" s="95">
        <f>IF(DATOS!J1533=P$74,DATOS!C1533,"")</f>
        <v>0</v>
      </c>
    </row>
    <row r="1606" spans="18:20" x14ac:dyDescent="0.25">
      <c r="R1606" s="83">
        <f t="shared" si="26"/>
        <v>1</v>
      </c>
      <c r="S1606" s="83">
        <f>IF(T1606="",0,IFERROR(IF(VLOOKUP(T1606,T$73:T1605,1,0)&gt;0,0,0),1))</f>
        <v>0</v>
      </c>
      <c r="T1606" s="95">
        <f>IF(DATOS!J1534=P$74,DATOS!C1534,"")</f>
        <v>0</v>
      </c>
    </row>
    <row r="1607" spans="18:20" x14ac:dyDescent="0.25">
      <c r="R1607" s="83">
        <f t="shared" si="26"/>
        <v>1</v>
      </c>
      <c r="S1607" s="83">
        <f>IF(T1607="",0,IFERROR(IF(VLOOKUP(T1607,T$73:T1606,1,0)&gt;0,0,0),1))</f>
        <v>0</v>
      </c>
      <c r="T1607" s="95">
        <f>IF(DATOS!J1535=P$74,DATOS!C1535,"")</f>
        <v>0</v>
      </c>
    </row>
    <row r="1608" spans="18:20" x14ac:dyDescent="0.25">
      <c r="R1608" s="83">
        <f t="shared" si="26"/>
        <v>1</v>
      </c>
      <c r="S1608" s="83">
        <f>IF(T1608="",0,IFERROR(IF(VLOOKUP(T1608,T$73:T1607,1,0)&gt;0,0,0),1))</f>
        <v>0</v>
      </c>
      <c r="T1608" s="95">
        <f>IF(DATOS!J1536=P$74,DATOS!C1536,"")</f>
        <v>0</v>
      </c>
    </row>
    <row r="1609" spans="18:20" x14ac:dyDescent="0.25">
      <c r="R1609" s="83">
        <f t="shared" si="26"/>
        <v>1</v>
      </c>
      <c r="S1609" s="83">
        <f>IF(T1609="",0,IFERROR(IF(VLOOKUP(T1609,T$73:T1608,1,0)&gt;0,0,0),1))</f>
        <v>0</v>
      </c>
      <c r="T1609" s="95">
        <f>IF(DATOS!J1537=P$74,DATOS!C1537,"")</f>
        <v>0</v>
      </c>
    </row>
    <row r="1610" spans="18:20" x14ac:dyDescent="0.25">
      <c r="R1610" s="83">
        <f t="shared" ref="R1610:R1673" si="27">R1609+S1610</f>
        <v>1</v>
      </c>
      <c r="S1610" s="83">
        <f>IF(T1610="",0,IFERROR(IF(VLOOKUP(T1610,T$73:T1609,1,0)&gt;0,0,0),1))</f>
        <v>0</v>
      </c>
      <c r="T1610" s="95">
        <f>IF(DATOS!J1538=P$74,DATOS!C1538,"")</f>
        <v>0</v>
      </c>
    </row>
    <row r="1611" spans="18:20" x14ac:dyDescent="0.25">
      <c r="R1611" s="83">
        <f t="shared" si="27"/>
        <v>1</v>
      </c>
      <c r="S1611" s="83">
        <f>IF(T1611="",0,IFERROR(IF(VLOOKUP(T1611,T$73:T1610,1,0)&gt;0,0,0),1))</f>
        <v>0</v>
      </c>
      <c r="T1611" s="95">
        <f>IF(DATOS!J1539=P$74,DATOS!C1539,"")</f>
        <v>0</v>
      </c>
    </row>
    <row r="1612" spans="18:20" x14ac:dyDescent="0.25">
      <c r="R1612" s="83">
        <f t="shared" si="27"/>
        <v>1</v>
      </c>
      <c r="S1612" s="83">
        <f>IF(T1612="",0,IFERROR(IF(VLOOKUP(T1612,T$73:T1611,1,0)&gt;0,0,0),1))</f>
        <v>0</v>
      </c>
      <c r="T1612" s="95">
        <f>IF(DATOS!J1540=P$74,DATOS!C1540,"")</f>
        <v>0</v>
      </c>
    </row>
    <row r="1613" spans="18:20" x14ac:dyDescent="0.25">
      <c r="R1613" s="83">
        <f t="shared" si="27"/>
        <v>1</v>
      </c>
      <c r="S1613" s="83">
        <f>IF(T1613="",0,IFERROR(IF(VLOOKUP(T1613,T$73:T1612,1,0)&gt;0,0,0),1))</f>
        <v>0</v>
      </c>
      <c r="T1613" s="95">
        <f>IF(DATOS!J1541=P$74,DATOS!C1541,"")</f>
        <v>0</v>
      </c>
    </row>
    <row r="1614" spans="18:20" x14ac:dyDescent="0.25">
      <c r="R1614" s="83">
        <f t="shared" si="27"/>
        <v>1</v>
      </c>
      <c r="S1614" s="83">
        <f>IF(T1614="",0,IFERROR(IF(VLOOKUP(T1614,T$73:T1613,1,0)&gt;0,0,0),1))</f>
        <v>0</v>
      </c>
      <c r="T1614" s="95">
        <f>IF(DATOS!J1542=P$74,DATOS!C1542,"")</f>
        <v>0</v>
      </c>
    </row>
    <row r="1615" spans="18:20" x14ac:dyDescent="0.25">
      <c r="R1615" s="83">
        <f t="shared" si="27"/>
        <v>1</v>
      </c>
      <c r="S1615" s="83">
        <f>IF(T1615="",0,IFERROR(IF(VLOOKUP(T1615,T$73:T1614,1,0)&gt;0,0,0),1))</f>
        <v>0</v>
      </c>
      <c r="T1615" s="95">
        <f>IF(DATOS!J1543=P$74,DATOS!C1543,"")</f>
        <v>0</v>
      </c>
    </row>
    <row r="1616" spans="18:20" x14ac:dyDescent="0.25">
      <c r="R1616" s="83">
        <f t="shared" si="27"/>
        <v>1</v>
      </c>
      <c r="S1616" s="83">
        <f>IF(T1616="",0,IFERROR(IF(VLOOKUP(T1616,T$73:T1615,1,0)&gt;0,0,0),1))</f>
        <v>0</v>
      </c>
      <c r="T1616" s="95">
        <f>IF(DATOS!J1544=P$74,DATOS!C1544,"")</f>
        <v>0</v>
      </c>
    </row>
    <row r="1617" spans="18:20" x14ac:dyDescent="0.25">
      <c r="R1617" s="83">
        <f t="shared" si="27"/>
        <v>1</v>
      </c>
      <c r="S1617" s="83">
        <f>IF(T1617="",0,IFERROR(IF(VLOOKUP(T1617,T$73:T1616,1,0)&gt;0,0,0),1))</f>
        <v>0</v>
      </c>
      <c r="T1617" s="95">
        <f>IF(DATOS!J1545=P$74,DATOS!C1545,"")</f>
        <v>0</v>
      </c>
    </row>
    <row r="1618" spans="18:20" x14ac:dyDescent="0.25">
      <c r="R1618" s="83">
        <f t="shared" si="27"/>
        <v>1</v>
      </c>
      <c r="S1618" s="83">
        <f>IF(T1618="",0,IFERROR(IF(VLOOKUP(T1618,T$73:T1617,1,0)&gt;0,0,0),1))</f>
        <v>0</v>
      </c>
      <c r="T1618" s="95">
        <f>IF(DATOS!J1546=P$74,DATOS!C1546,"")</f>
        <v>0</v>
      </c>
    </row>
    <row r="1619" spans="18:20" x14ac:dyDescent="0.25">
      <c r="R1619" s="83">
        <f t="shared" si="27"/>
        <v>1</v>
      </c>
      <c r="S1619" s="83">
        <f>IF(T1619="",0,IFERROR(IF(VLOOKUP(T1619,T$73:T1618,1,0)&gt;0,0,0),1))</f>
        <v>0</v>
      </c>
      <c r="T1619" s="95">
        <f>IF(DATOS!J1547=P$74,DATOS!C1547,"")</f>
        <v>0</v>
      </c>
    </row>
    <row r="1620" spans="18:20" x14ac:dyDescent="0.25">
      <c r="R1620" s="83">
        <f t="shared" si="27"/>
        <v>1</v>
      </c>
      <c r="S1620" s="83">
        <f>IF(T1620="",0,IFERROR(IF(VLOOKUP(T1620,T$73:T1619,1,0)&gt;0,0,0),1))</f>
        <v>0</v>
      </c>
      <c r="T1620" s="95">
        <f>IF(DATOS!J1548=P$74,DATOS!C1548,"")</f>
        <v>0</v>
      </c>
    </row>
    <row r="1621" spans="18:20" x14ac:dyDescent="0.25">
      <c r="R1621" s="83">
        <f t="shared" si="27"/>
        <v>1</v>
      </c>
      <c r="S1621" s="83">
        <f>IF(T1621="",0,IFERROR(IF(VLOOKUP(T1621,T$73:T1620,1,0)&gt;0,0,0),1))</f>
        <v>0</v>
      </c>
      <c r="T1621" s="95">
        <f>IF(DATOS!J1549=P$74,DATOS!C1549,"")</f>
        <v>0</v>
      </c>
    </row>
    <row r="1622" spans="18:20" x14ac:dyDescent="0.25">
      <c r="R1622" s="83">
        <f t="shared" si="27"/>
        <v>1</v>
      </c>
      <c r="S1622" s="83">
        <f>IF(T1622="",0,IFERROR(IF(VLOOKUP(T1622,T$73:T1621,1,0)&gt;0,0,0),1))</f>
        <v>0</v>
      </c>
      <c r="T1622" s="95">
        <f>IF(DATOS!J1550=P$74,DATOS!C1550,"")</f>
        <v>0</v>
      </c>
    </row>
    <row r="1623" spans="18:20" x14ac:dyDescent="0.25">
      <c r="R1623" s="83">
        <f t="shared" si="27"/>
        <v>1</v>
      </c>
      <c r="S1623" s="83">
        <f>IF(T1623="",0,IFERROR(IF(VLOOKUP(T1623,T$73:T1622,1,0)&gt;0,0,0),1))</f>
        <v>0</v>
      </c>
      <c r="T1623" s="95">
        <f>IF(DATOS!J1551=P$74,DATOS!C1551,"")</f>
        <v>0</v>
      </c>
    </row>
    <row r="1624" spans="18:20" x14ac:dyDescent="0.25">
      <c r="R1624" s="83">
        <f t="shared" si="27"/>
        <v>1</v>
      </c>
      <c r="S1624" s="83">
        <f>IF(T1624="",0,IFERROR(IF(VLOOKUP(T1624,T$73:T1623,1,0)&gt;0,0,0),1))</f>
        <v>0</v>
      </c>
      <c r="T1624" s="95">
        <f>IF(DATOS!J1552=P$74,DATOS!C1552,"")</f>
        <v>0</v>
      </c>
    </row>
    <row r="1625" spans="18:20" x14ac:dyDescent="0.25">
      <c r="R1625" s="83">
        <f t="shared" si="27"/>
        <v>1</v>
      </c>
      <c r="S1625" s="83">
        <f>IF(T1625="",0,IFERROR(IF(VLOOKUP(T1625,T$73:T1624,1,0)&gt;0,0,0),1))</f>
        <v>0</v>
      </c>
      <c r="T1625" s="95">
        <f>IF(DATOS!J1553=P$74,DATOS!C1553,"")</f>
        <v>0</v>
      </c>
    </row>
    <row r="1626" spans="18:20" x14ac:dyDescent="0.25">
      <c r="R1626" s="83">
        <f t="shared" si="27"/>
        <v>1</v>
      </c>
      <c r="S1626" s="83">
        <f>IF(T1626="",0,IFERROR(IF(VLOOKUP(T1626,T$73:T1625,1,0)&gt;0,0,0),1))</f>
        <v>0</v>
      </c>
      <c r="T1626" s="95">
        <f>IF(DATOS!J1554=P$74,DATOS!C1554,"")</f>
        <v>0</v>
      </c>
    </row>
    <row r="1627" spans="18:20" x14ac:dyDescent="0.25">
      <c r="R1627" s="83">
        <f t="shared" si="27"/>
        <v>1</v>
      </c>
      <c r="S1627" s="83">
        <f>IF(T1627="",0,IFERROR(IF(VLOOKUP(T1627,T$73:T1626,1,0)&gt;0,0,0),1))</f>
        <v>0</v>
      </c>
      <c r="T1627" s="95">
        <f>IF(DATOS!J1555=P$74,DATOS!C1555,"")</f>
        <v>0</v>
      </c>
    </row>
    <row r="1628" spans="18:20" x14ac:dyDescent="0.25">
      <c r="R1628" s="83">
        <f t="shared" si="27"/>
        <v>1</v>
      </c>
      <c r="S1628" s="83">
        <f>IF(T1628="",0,IFERROR(IF(VLOOKUP(T1628,T$73:T1627,1,0)&gt;0,0,0),1))</f>
        <v>0</v>
      </c>
      <c r="T1628" s="95">
        <f>IF(DATOS!J1556=P$74,DATOS!C1556,"")</f>
        <v>0</v>
      </c>
    </row>
    <row r="1629" spans="18:20" x14ac:dyDescent="0.25">
      <c r="R1629" s="83">
        <f t="shared" si="27"/>
        <v>1</v>
      </c>
      <c r="S1629" s="83">
        <f>IF(T1629="",0,IFERROR(IF(VLOOKUP(T1629,T$73:T1628,1,0)&gt;0,0,0),1))</f>
        <v>0</v>
      </c>
      <c r="T1629" s="95">
        <f>IF(DATOS!J1557=P$74,DATOS!C1557,"")</f>
        <v>0</v>
      </c>
    </row>
    <row r="1630" spans="18:20" x14ac:dyDescent="0.25">
      <c r="R1630" s="83">
        <f t="shared" si="27"/>
        <v>1</v>
      </c>
      <c r="S1630" s="83">
        <f>IF(T1630="",0,IFERROR(IF(VLOOKUP(T1630,T$73:T1629,1,0)&gt;0,0,0),1))</f>
        <v>0</v>
      </c>
      <c r="T1630" s="95">
        <f>IF(DATOS!J1558=P$74,DATOS!C1558,"")</f>
        <v>0</v>
      </c>
    </row>
    <row r="1631" spans="18:20" x14ac:dyDescent="0.25">
      <c r="R1631" s="83">
        <f t="shared" si="27"/>
        <v>1</v>
      </c>
      <c r="S1631" s="83">
        <f>IF(T1631="",0,IFERROR(IF(VLOOKUP(T1631,T$73:T1630,1,0)&gt;0,0,0),1))</f>
        <v>0</v>
      </c>
      <c r="T1631" s="95">
        <f>IF(DATOS!J1559=P$74,DATOS!C1559,"")</f>
        <v>0</v>
      </c>
    </row>
    <row r="1632" spans="18:20" x14ac:dyDescent="0.25">
      <c r="R1632" s="83">
        <f t="shared" si="27"/>
        <v>1</v>
      </c>
      <c r="S1632" s="83">
        <f>IF(T1632="",0,IFERROR(IF(VLOOKUP(T1632,T$73:T1631,1,0)&gt;0,0,0),1))</f>
        <v>0</v>
      </c>
      <c r="T1632" s="95">
        <f>IF(DATOS!J1560=P$74,DATOS!C1560,"")</f>
        <v>0</v>
      </c>
    </row>
    <row r="1633" spans="18:20" x14ac:dyDescent="0.25">
      <c r="R1633" s="83">
        <f t="shared" si="27"/>
        <v>1</v>
      </c>
      <c r="S1633" s="83">
        <f>IF(T1633="",0,IFERROR(IF(VLOOKUP(T1633,T$73:T1632,1,0)&gt;0,0,0),1))</f>
        <v>0</v>
      </c>
      <c r="T1633" s="95">
        <f>IF(DATOS!J1561=P$74,DATOS!C1561,"")</f>
        <v>0</v>
      </c>
    </row>
    <row r="1634" spans="18:20" x14ac:dyDescent="0.25">
      <c r="R1634" s="83">
        <f t="shared" si="27"/>
        <v>1</v>
      </c>
      <c r="S1634" s="83">
        <f>IF(T1634="",0,IFERROR(IF(VLOOKUP(T1634,T$73:T1633,1,0)&gt;0,0,0),1))</f>
        <v>0</v>
      </c>
      <c r="T1634" s="95">
        <f>IF(DATOS!J1562=P$74,DATOS!C1562,"")</f>
        <v>0</v>
      </c>
    </row>
    <row r="1635" spans="18:20" x14ac:dyDescent="0.25">
      <c r="R1635" s="83">
        <f t="shared" si="27"/>
        <v>1</v>
      </c>
      <c r="S1635" s="83">
        <f>IF(T1635="",0,IFERROR(IF(VLOOKUP(T1635,T$73:T1634,1,0)&gt;0,0,0),1))</f>
        <v>0</v>
      </c>
      <c r="T1635" s="95">
        <f>IF(DATOS!J1563=P$74,DATOS!C1563,"")</f>
        <v>0</v>
      </c>
    </row>
    <row r="1636" spans="18:20" x14ac:dyDescent="0.25">
      <c r="R1636" s="83">
        <f t="shared" si="27"/>
        <v>1</v>
      </c>
      <c r="S1636" s="83">
        <f>IF(T1636="",0,IFERROR(IF(VLOOKUP(T1636,T$73:T1635,1,0)&gt;0,0,0),1))</f>
        <v>0</v>
      </c>
      <c r="T1636" s="95">
        <f>IF(DATOS!J1564=P$74,DATOS!C1564,"")</f>
        <v>0</v>
      </c>
    </row>
    <row r="1637" spans="18:20" x14ac:dyDescent="0.25">
      <c r="R1637" s="83">
        <f t="shared" si="27"/>
        <v>1</v>
      </c>
      <c r="S1637" s="83">
        <f>IF(T1637="",0,IFERROR(IF(VLOOKUP(T1637,T$73:T1636,1,0)&gt;0,0,0),1))</f>
        <v>0</v>
      </c>
      <c r="T1637" s="95">
        <f>IF(DATOS!J1565=P$74,DATOS!C1565,"")</f>
        <v>0</v>
      </c>
    </row>
    <row r="1638" spans="18:20" x14ac:dyDescent="0.25">
      <c r="R1638" s="83">
        <f t="shared" si="27"/>
        <v>1</v>
      </c>
      <c r="S1638" s="83">
        <f>IF(T1638="",0,IFERROR(IF(VLOOKUP(T1638,T$73:T1637,1,0)&gt;0,0,0),1))</f>
        <v>0</v>
      </c>
      <c r="T1638" s="95">
        <f>IF(DATOS!J1566=P$74,DATOS!C1566,"")</f>
        <v>0</v>
      </c>
    </row>
    <row r="1639" spans="18:20" x14ac:dyDescent="0.25">
      <c r="R1639" s="83">
        <f t="shared" si="27"/>
        <v>1</v>
      </c>
      <c r="S1639" s="83">
        <f>IF(T1639="",0,IFERROR(IF(VLOOKUP(T1639,T$73:T1638,1,0)&gt;0,0,0),1))</f>
        <v>0</v>
      </c>
      <c r="T1639" s="95">
        <f>IF(DATOS!J1567=P$74,DATOS!C1567,"")</f>
        <v>0</v>
      </c>
    </row>
    <row r="1640" spans="18:20" x14ac:dyDescent="0.25">
      <c r="R1640" s="83">
        <f t="shared" si="27"/>
        <v>1</v>
      </c>
      <c r="S1640" s="83">
        <f>IF(T1640="",0,IFERROR(IF(VLOOKUP(T1640,T$73:T1639,1,0)&gt;0,0,0),1))</f>
        <v>0</v>
      </c>
      <c r="T1640" s="95">
        <f>IF(DATOS!J1568=P$74,DATOS!C1568,"")</f>
        <v>0</v>
      </c>
    </row>
    <row r="1641" spans="18:20" x14ac:dyDescent="0.25">
      <c r="R1641" s="83">
        <f t="shared" si="27"/>
        <v>1</v>
      </c>
      <c r="S1641" s="83">
        <f>IF(T1641="",0,IFERROR(IF(VLOOKUP(T1641,T$73:T1640,1,0)&gt;0,0,0),1))</f>
        <v>0</v>
      </c>
      <c r="T1641" s="95">
        <f>IF(DATOS!J1569=P$74,DATOS!C1569,"")</f>
        <v>0</v>
      </c>
    </row>
    <row r="1642" spans="18:20" x14ac:dyDescent="0.25">
      <c r="R1642" s="83">
        <f t="shared" si="27"/>
        <v>1</v>
      </c>
      <c r="S1642" s="83">
        <f>IF(T1642="",0,IFERROR(IF(VLOOKUP(T1642,T$73:T1641,1,0)&gt;0,0,0),1))</f>
        <v>0</v>
      </c>
      <c r="T1642" s="95">
        <f>IF(DATOS!J1570=P$74,DATOS!C1570,"")</f>
        <v>0</v>
      </c>
    </row>
    <row r="1643" spans="18:20" x14ac:dyDescent="0.25">
      <c r="R1643" s="83">
        <f t="shared" si="27"/>
        <v>1</v>
      </c>
      <c r="S1643" s="83">
        <f>IF(T1643="",0,IFERROR(IF(VLOOKUP(T1643,T$73:T1642,1,0)&gt;0,0,0),1))</f>
        <v>0</v>
      </c>
      <c r="T1643" s="95">
        <f>IF(DATOS!J1571=P$74,DATOS!C1571,"")</f>
        <v>0</v>
      </c>
    </row>
    <row r="1644" spans="18:20" x14ac:dyDescent="0.25">
      <c r="R1644" s="83">
        <f t="shared" si="27"/>
        <v>1</v>
      </c>
      <c r="S1644" s="83">
        <f>IF(T1644="",0,IFERROR(IF(VLOOKUP(T1644,T$73:T1643,1,0)&gt;0,0,0),1))</f>
        <v>0</v>
      </c>
      <c r="T1644" s="95">
        <f>IF(DATOS!J1572=P$74,DATOS!C1572,"")</f>
        <v>0</v>
      </c>
    </row>
    <row r="1645" spans="18:20" x14ac:dyDescent="0.25">
      <c r="R1645" s="83">
        <f t="shared" si="27"/>
        <v>1</v>
      </c>
      <c r="S1645" s="83">
        <f>IF(T1645="",0,IFERROR(IF(VLOOKUP(T1645,T$73:T1644,1,0)&gt;0,0,0),1))</f>
        <v>0</v>
      </c>
      <c r="T1645" s="95">
        <f>IF(DATOS!J1573=P$74,DATOS!C1573,"")</f>
        <v>0</v>
      </c>
    </row>
    <row r="1646" spans="18:20" x14ac:dyDescent="0.25">
      <c r="R1646" s="83">
        <f t="shared" si="27"/>
        <v>1</v>
      </c>
      <c r="S1646" s="83">
        <f>IF(T1646="",0,IFERROR(IF(VLOOKUP(T1646,T$73:T1645,1,0)&gt;0,0,0),1))</f>
        <v>0</v>
      </c>
      <c r="T1646" s="95">
        <f>IF(DATOS!J1574=P$74,DATOS!C1574,"")</f>
        <v>0</v>
      </c>
    </row>
    <row r="1647" spans="18:20" x14ac:dyDescent="0.25">
      <c r="R1647" s="83">
        <f t="shared" si="27"/>
        <v>1</v>
      </c>
      <c r="S1647" s="83">
        <f>IF(T1647="",0,IFERROR(IF(VLOOKUP(T1647,T$73:T1646,1,0)&gt;0,0,0),1))</f>
        <v>0</v>
      </c>
      <c r="T1647" s="95">
        <f>IF(DATOS!J1575=P$74,DATOS!C1575,"")</f>
        <v>0</v>
      </c>
    </row>
    <row r="1648" spans="18:20" x14ac:dyDescent="0.25">
      <c r="R1648" s="83">
        <f t="shared" si="27"/>
        <v>1</v>
      </c>
      <c r="S1648" s="83">
        <f>IF(T1648="",0,IFERROR(IF(VLOOKUP(T1648,T$73:T1647,1,0)&gt;0,0,0),1))</f>
        <v>0</v>
      </c>
      <c r="T1648" s="95">
        <f>IF(DATOS!J1576=P$74,DATOS!C1576,"")</f>
        <v>0</v>
      </c>
    </row>
    <row r="1649" spans="18:20" x14ac:dyDescent="0.25">
      <c r="R1649" s="83">
        <f t="shared" si="27"/>
        <v>1</v>
      </c>
      <c r="S1649" s="83">
        <f>IF(T1649="",0,IFERROR(IF(VLOOKUP(T1649,T$73:T1648,1,0)&gt;0,0,0),1))</f>
        <v>0</v>
      </c>
      <c r="T1649" s="95">
        <f>IF(DATOS!J1577=P$74,DATOS!C1577,"")</f>
        <v>0</v>
      </c>
    </row>
    <row r="1650" spans="18:20" x14ac:dyDescent="0.25">
      <c r="R1650" s="83">
        <f t="shared" si="27"/>
        <v>1</v>
      </c>
      <c r="S1650" s="83">
        <f>IF(T1650="",0,IFERROR(IF(VLOOKUP(T1650,T$73:T1649,1,0)&gt;0,0,0),1))</f>
        <v>0</v>
      </c>
      <c r="T1650" s="95">
        <f>IF(DATOS!J1578=P$74,DATOS!C1578,"")</f>
        <v>0</v>
      </c>
    </row>
    <row r="1651" spans="18:20" x14ac:dyDescent="0.25">
      <c r="R1651" s="83">
        <f t="shared" si="27"/>
        <v>1</v>
      </c>
      <c r="S1651" s="83">
        <f>IF(T1651="",0,IFERROR(IF(VLOOKUP(T1651,T$73:T1650,1,0)&gt;0,0,0),1))</f>
        <v>0</v>
      </c>
      <c r="T1651" s="95">
        <f>IF(DATOS!J1579=P$74,DATOS!C1579,"")</f>
        <v>0</v>
      </c>
    </row>
    <row r="1652" spans="18:20" x14ac:dyDescent="0.25">
      <c r="R1652" s="83">
        <f t="shared" si="27"/>
        <v>1</v>
      </c>
      <c r="S1652" s="83">
        <f>IF(T1652="",0,IFERROR(IF(VLOOKUP(T1652,T$73:T1651,1,0)&gt;0,0,0),1))</f>
        <v>0</v>
      </c>
      <c r="T1652" s="95">
        <f>IF(DATOS!J1580=P$74,DATOS!C1580,"")</f>
        <v>0</v>
      </c>
    </row>
    <row r="1653" spans="18:20" x14ac:dyDescent="0.25">
      <c r="R1653" s="83">
        <f t="shared" si="27"/>
        <v>1</v>
      </c>
      <c r="S1653" s="83">
        <f>IF(T1653="",0,IFERROR(IF(VLOOKUP(T1653,T$73:T1652,1,0)&gt;0,0,0),1))</f>
        <v>0</v>
      </c>
      <c r="T1653" s="95">
        <f>IF(DATOS!J1581=P$74,DATOS!C1581,"")</f>
        <v>0</v>
      </c>
    </row>
    <row r="1654" spans="18:20" x14ac:dyDescent="0.25">
      <c r="R1654" s="83">
        <f t="shared" si="27"/>
        <v>1</v>
      </c>
      <c r="S1654" s="83">
        <f>IF(T1654="",0,IFERROR(IF(VLOOKUP(T1654,T$73:T1653,1,0)&gt;0,0,0),1))</f>
        <v>0</v>
      </c>
      <c r="T1654" s="95">
        <f>IF(DATOS!J1582=P$74,DATOS!C1582,"")</f>
        <v>0</v>
      </c>
    </row>
    <row r="1655" spans="18:20" x14ac:dyDescent="0.25">
      <c r="R1655" s="83">
        <f t="shared" si="27"/>
        <v>1</v>
      </c>
      <c r="S1655" s="83">
        <f>IF(T1655="",0,IFERROR(IF(VLOOKUP(T1655,T$73:T1654,1,0)&gt;0,0,0),1))</f>
        <v>0</v>
      </c>
      <c r="T1655" s="95">
        <f>IF(DATOS!J1583=P$74,DATOS!C1583,"")</f>
        <v>0</v>
      </c>
    </row>
    <row r="1656" spans="18:20" x14ac:dyDescent="0.25">
      <c r="R1656" s="83">
        <f t="shared" si="27"/>
        <v>1</v>
      </c>
      <c r="S1656" s="83">
        <f>IF(T1656="",0,IFERROR(IF(VLOOKUP(T1656,T$73:T1655,1,0)&gt;0,0,0),1))</f>
        <v>0</v>
      </c>
      <c r="T1656" s="95">
        <f>IF(DATOS!J1584=P$74,DATOS!C1584,"")</f>
        <v>0</v>
      </c>
    </row>
    <row r="1657" spans="18:20" x14ac:dyDescent="0.25">
      <c r="R1657" s="83">
        <f t="shared" si="27"/>
        <v>1</v>
      </c>
      <c r="S1657" s="83">
        <f>IF(T1657="",0,IFERROR(IF(VLOOKUP(T1657,T$73:T1656,1,0)&gt;0,0,0),1))</f>
        <v>0</v>
      </c>
      <c r="T1657" s="95">
        <f>IF(DATOS!J1585=P$74,DATOS!C1585,"")</f>
        <v>0</v>
      </c>
    </row>
    <row r="1658" spans="18:20" x14ac:dyDescent="0.25">
      <c r="R1658" s="83">
        <f t="shared" si="27"/>
        <v>1</v>
      </c>
      <c r="S1658" s="83">
        <f>IF(T1658="",0,IFERROR(IF(VLOOKUP(T1658,T$73:T1657,1,0)&gt;0,0,0),1))</f>
        <v>0</v>
      </c>
      <c r="T1658" s="95">
        <f>IF(DATOS!J1586=P$74,DATOS!C1586,"")</f>
        <v>0</v>
      </c>
    </row>
    <row r="1659" spans="18:20" x14ac:dyDescent="0.25">
      <c r="R1659" s="83">
        <f t="shared" si="27"/>
        <v>1</v>
      </c>
      <c r="S1659" s="83">
        <f>IF(T1659="",0,IFERROR(IF(VLOOKUP(T1659,T$73:T1658,1,0)&gt;0,0,0),1))</f>
        <v>0</v>
      </c>
      <c r="T1659" s="95">
        <f>IF(DATOS!J1587=P$74,DATOS!C1587,"")</f>
        <v>0</v>
      </c>
    </row>
    <row r="1660" spans="18:20" x14ac:dyDescent="0.25">
      <c r="R1660" s="83">
        <f t="shared" si="27"/>
        <v>1</v>
      </c>
      <c r="S1660" s="83">
        <f>IF(T1660="",0,IFERROR(IF(VLOOKUP(T1660,T$73:T1659,1,0)&gt;0,0,0),1))</f>
        <v>0</v>
      </c>
      <c r="T1660" s="95">
        <f>IF(DATOS!J1588=P$74,DATOS!C1588,"")</f>
        <v>0</v>
      </c>
    </row>
    <row r="1661" spans="18:20" x14ac:dyDescent="0.25">
      <c r="R1661" s="83">
        <f t="shared" si="27"/>
        <v>1</v>
      </c>
      <c r="S1661" s="83">
        <f>IF(T1661="",0,IFERROR(IF(VLOOKUP(T1661,T$73:T1660,1,0)&gt;0,0,0),1))</f>
        <v>0</v>
      </c>
      <c r="T1661" s="95">
        <f>IF(DATOS!J1589=P$74,DATOS!C1589,"")</f>
        <v>0</v>
      </c>
    </row>
    <row r="1662" spans="18:20" x14ac:dyDescent="0.25">
      <c r="R1662" s="83">
        <f t="shared" si="27"/>
        <v>1</v>
      </c>
      <c r="S1662" s="83">
        <f>IF(T1662="",0,IFERROR(IF(VLOOKUP(T1662,T$73:T1661,1,0)&gt;0,0,0),1))</f>
        <v>0</v>
      </c>
      <c r="T1662" s="95">
        <f>IF(DATOS!J1590=P$74,DATOS!C1590,"")</f>
        <v>0</v>
      </c>
    </row>
    <row r="1663" spans="18:20" x14ac:dyDescent="0.25">
      <c r="R1663" s="83">
        <f t="shared" si="27"/>
        <v>1</v>
      </c>
      <c r="S1663" s="83">
        <f>IF(T1663="",0,IFERROR(IF(VLOOKUP(T1663,T$73:T1662,1,0)&gt;0,0,0),1))</f>
        <v>0</v>
      </c>
      <c r="T1663" s="95">
        <f>IF(DATOS!J1591=P$74,DATOS!C1591,"")</f>
        <v>0</v>
      </c>
    </row>
    <row r="1664" spans="18:20" x14ac:dyDescent="0.25">
      <c r="R1664" s="83">
        <f t="shared" si="27"/>
        <v>1</v>
      </c>
      <c r="S1664" s="83">
        <f>IF(T1664="",0,IFERROR(IF(VLOOKUP(T1664,T$73:T1663,1,0)&gt;0,0,0),1))</f>
        <v>0</v>
      </c>
      <c r="T1664" s="95">
        <f>IF(DATOS!J1592=P$74,DATOS!C1592,"")</f>
        <v>0</v>
      </c>
    </row>
    <row r="1665" spans="18:20" x14ac:dyDescent="0.25">
      <c r="R1665" s="83">
        <f t="shared" si="27"/>
        <v>1</v>
      </c>
      <c r="S1665" s="83">
        <f>IF(T1665="",0,IFERROR(IF(VLOOKUP(T1665,T$73:T1664,1,0)&gt;0,0,0),1))</f>
        <v>0</v>
      </c>
      <c r="T1665" s="95">
        <f>IF(DATOS!J1593=P$74,DATOS!C1593,"")</f>
        <v>0</v>
      </c>
    </row>
    <row r="1666" spans="18:20" x14ac:dyDescent="0.25">
      <c r="R1666" s="83">
        <f t="shared" si="27"/>
        <v>1</v>
      </c>
      <c r="S1666" s="83">
        <f>IF(T1666="",0,IFERROR(IF(VLOOKUP(T1666,T$73:T1665,1,0)&gt;0,0,0),1))</f>
        <v>0</v>
      </c>
      <c r="T1666" s="95">
        <f>IF(DATOS!J1594=P$74,DATOS!C1594,"")</f>
        <v>0</v>
      </c>
    </row>
    <row r="1667" spans="18:20" x14ac:dyDescent="0.25">
      <c r="R1667" s="83">
        <f t="shared" si="27"/>
        <v>1</v>
      </c>
      <c r="S1667" s="83">
        <f>IF(T1667="",0,IFERROR(IF(VLOOKUP(T1667,T$73:T1666,1,0)&gt;0,0,0),1))</f>
        <v>0</v>
      </c>
      <c r="T1667" s="95">
        <f>IF(DATOS!J1595=P$74,DATOS!C1595,"")</f>
        <v>0</v>
      </c>
    </row>
    <row r="1668" spans="18:20" x14ac:dyDescent="0.25">
      <c r="R1668" s="83">
        <f t="shared" si="27"/>
        <v>1</v>
      </c>
      <c r="S1668" s="83">
        <f>IF(T1668="",0,IFERROR(IF(VLOOKUP(T1668,T$73:T1667,1,0)&gt;0,0,0),1))</f>
        <v>0</v>
      </c>
      <c r="T1668" s="95">
        <f>IF(DATOS!J1596=P$74,DATOS!C1596,"")</f>
        <v>0</v>
      </c>
    </row>
    <row r="1669" spans="18:20" x14ac:dyDescent="0.25">
      <c r="R1669" s="83">
        <f t="shared" si="27"/>
        <v>1</v>
      </c>
      <c r="S1669" s="83">
        <f>IF(T1669="",0,IFERROR(IF(VLOOKUP(T1669,T$73:T1668,1,0)&gt;0,0,0),1))</f>
        <v>0</v>
      </c>
      <c r="T1669" s="95">
        <f>IF(DATOS!J1597=P$74,DATOS!C1597,"")</f>
        <v>0</v>
      </c>
    </row>
    <row r="1670" spans="18:20" x14ac:dyDescent="0.25">
      <c r="R1670" s="83">
        <f t="shared" si="27"/>
        <v>1</v>
      </c>
      <c r="S1670" s="83">
        <f>IF(T1670="",0,IFERROR(IF(VLOOKUP(T1670,T$73:T1669,1,0)&gt;0,0,0),1))</f>
        <v>0</v>
      </c>
      <c r="T1670" s="95">
        <f>IF(DATOS!J1598=P$74,DATOS!C1598,"")</f>
        <v>0</v>
      </c>
    </row>
    <row r="1671" spans="18:20" x14ac:dyDescent="0.25">
      <c r="R1671" s="83">
        <f t="shared" si="27"/>
        <v>1</v>
      </c>
      <c r="S1671" s="83">
        <f>IF(T1671="",0,IFERROR(IF(VLOOKUP(T1671,T$73:T1670,1,0)&gt;0,0,0),1))</f>
        <v>0</v>
      </c>
      <c r="T1671" s="95">
        <f>IF(DATOS!J1599=P$74,DATOS!C1599,"")</f>
        <v>0</v>
      </c>
    </row>
    <row r="1672" spans="18:20" x14ac:dyDescent="0.25">
      <c r="R1672" s="83">
        <f t="shared" si="27"/>
        <v>1</v>
      </c>
      <c r="S1672" s="83">
        <f>IF(T1672="",0,IFERROR(IF(VLOOKUP(T1672,T$73:T1671,1,0)&gt;0,0,0),1))</f>
        <v>0</v>
      </c>
      <c r="T1672" s="95">
        <f>IF(DATOS!J1600=P$74,DATOS!C1600,"")</f>
        <v>0</v>
      </c>
    </row>
    <row r="1673" spans="18:20" x14ac:dyDescent="0.25">
      <c r="R1673" s="83">
        <f t="shared" si="27"/>
        <v>1</v>
      </c>
      <c r="S1673" s="83">
        <f>IF(T1673="",0,IFERROR(IF(VLOOKUP(T1673,T$73:T1672,1,0)&gt;0,0,0),1))</f>
        <v>0</v>
      </c>
      <c r="T1673" s="95">
        <f>IF(DATOS!J1601=P$74,DATOS!C1601,"")</f>
        <v>0</v>
      </c>
    </row>
    <row r="1674" spans="18:20" x14ac:dyDescent="0.25">
      <c r="R1674" s="83">
        <f t="shared" ref="R1674:R1737" si="28">R1673+S1674</f>
        <v>1</v>
      </c>
      <c r="S1674" s="83">
        <f>IF(T1674="",0,IFERROR(IF(VLOOKUP(T1674,T$73:T1673,1,0)&gt;0,0,0),1))</f>
        <v>0</v>
      </c>
      <c r="T1674" s="95">
        <f>IF(DATOS!J1602=P$74,DATOS!C1602,"")</f>
        <v>0</v>
      </c>
    </row>
    <row r="1675" spans="18:20" x14ac:dyDescent="0.25">
      <c r="R1675" s="83">
        <f t="shared" si="28"/>
        <v>1</v>
      </c>
      <c r="S1675" s="83">
        <f>IF(T1675="",0,IFERROR(IF(VLOOKUP(T1675,T$73:T1674,1,0)&gt;0,0,0),1))</f>
        <v>0</v>
      </c>
      <c r="T1675" s="95">
        <f>IF(DATOS!J1603=P$74,DATOS!C1603,"")</f>
        <v>0</v>
      </c>
    </row>
    <row r="1676" spans="18:20" x14ac:dyDescent="0.25">
      <c r="R1676" s="83">
        <f t="shared" si="28"/>
        <v>1</v>
      </c>
      <c r="S1676" s="83">
        <f>IF(T1676="",0,IFERROR(IF(VLOOKUP(T1676,T$73:T1675,1,0)&gt;0,0,0),1))</f>
        <v>0</v>
      </c>
      <c r="T1676" s="95">
        <f>IF(DATOS!J1604=P$74,DATOS!C1604,"")</f>
        <v>0</v>
      </c>
    </row>
    <row r="1677" spans="18:20" x14ac:dyDescent="0.25">
      <c r="R1677" s="83">
        <f t="shared" si="28"/>
        <v>1</v>
      </c>
      <c r="S1677" s="83">
        <f>IF(T1677="",0,IFERROR(IF(VLOOKUP(T1677,T$73:T1676,1,0)&gt;0,0,0),1))</f>
        <v>0</v>
      </c>
      <c r="T1677" s="95">
        <f>IF(DATOS!J1605=P$74,DATOS!C1605,"")</f>
        <v>0</v>
      </c>
    </row>
    <row r="1678" spans="18:20" x14ac:dyDescent="0.25">
      <c r="R1678" s="83">
        <f t="shared" si="28"/>
        <v>1</v>
      </c>
      <c r="S1678" s="83">
        <f>IF(T1678="",0,IFERROR(IF(VLOOKUP(T1678,T$73:T1677,1,0)&gt;0,0,0),1))</f>
        <v>0</v>
      </c>
      <c r="T1678" s="95">
        <f>IF(DATOS!J1606=P$74,DATOS!C1606,"")</f>
        <v>0</v>
      </c>
    </row>
    <row r="1679" spans="18:20" x14ac:dyDescent="0.25">
      <c r="R1679" s="83">
        <f t="shared" si="28"/>
        <v>1</v>
      </c>
      <c r="S1679" s="83">
        <f>IF(T1679="",0,IFERROR(IF(VLOOKUP(T1679,T$73:T1678,1,0)&gt;0,0,0),1))</f>
        <v>0</v>
      </c>
      <c r="T1679" s="95">
        <f>IF(DATOS!J1607=P$74,DATOS!C1607,"")</f>
        <v>0</v>
      </c>
    </row>
    <row r="1680" spans="18:20" x14ac:dyDescent="0.25">
      <c r="R1680" s="83">
        <f t="shared" si="28"/>
        <v>1</v>
      </c>
      <c r="S1680" s="83">
        <f>IF(T1680="",0,IFERROR(IF(VLOOKUP(T1680,T$73:T1679,1,0)&gt;0,0,0),1))</f>
        <v>0</v>
      </c>
      <c r="T1680" s="95">
        <f>IF(DATOS!J1608=P$74,DATOS!C1608,"")</f>
        <v>0</v>
      </c>
    </row>
    <row r="1681" spans="18:20" x14ac:dyDescent="0.25">
      <c r="R1681" s="83">
        <f t="shared" si="28"/>
        <v>1</v>
      </c>
      <c r="S1681" s="83">
        <f>IF(T1681="",0,IFERROR(IF(VLOOKUP(T1681,T$73:T1680,1,0)&gt;0,0,0),1))</f>
        <v>0</v>
      </c>
      <c r="T1681" s="95">
        <f>IF(DATOS!J1609=P$74,DATOS!C1609,"")</f>
        <v>0</v>
      </c>
    </row>
    <row r="1682" spans="18:20" x14ac:dyDescent="0.25">
      <c r="R1682" s="83">
        <f t="shared" si="28"/>
        <v>1</v>
      </c>
      <c r="S1682" s="83">
        <f>IF(T1682="",0,IFERROR(IF(VLOOKUP(T1682,T$73:T1681,1,0)&gt;0,0,0),1))</f>
        <v>0</v>
      </c>
      <c r="T1682" s="95">
        <f>IF(DATOS!J1610=P$74,DATOS!C1610,"")</f>
        <v>0</v>
      </c>
    </row>
    <row r="1683" spans="18:20" x14ac:dyDescent="0.25">
      <c r="R1683" s="83">
        <f t="shared" si="28"/>
        <v>1</v>
      </c>
      <c r="S1683" s="83">
        <f>IF(T1683="",0,IFERROR(IF(VLOOKUP(T1683,T$73:T1682,1,0)&gt;0,0,0),1))</f>
        <v>0</v>
      </c>
      <c r="T1683" s="95">
        <f>IF(DATOS!J1611=P$74,DATOS!C1611,"")</f>
        <v>0</v>
      </c>
    </row>
    <row r="1684" spans="18:20" x14ac:dyDescent="0.25">
      <c r="R1684" s="83">
        <f t="shared" si="28"/>
        <v>1</v>
      </c>
      <c r="S1684" s="83">
        <f>IF(T1684="",0,IFERROR(IF(VLOOKUP(T1684,T$73:T1683,1,0)&gt;0,0,0),1))</f>
        <v>0</v>
      </c>
      <c r="T1684" s="95">
        <f>IF(DATOS!J1612=P$74,DATOS!C1612,"")</f>
        <v>0</v>
      </c>
    </row>
    <row r="1685" spans="18:20" x14ac:dyDescent="0.25">
      <c r="R1685" s="83">
        <f t="shared" si="28"/>
        <v>1</v>
      </c>
      <c r="S1685" s="83">
        <f>IF(T1685="",0,IFERROR(IF(VLOOKUP(T1685,T$73:T1684,1,0)&gt;0,0,0),1))</f>
        <v>0</v>
      </c>
      <c r="T1685" s="95">
        <f>IF(DATOS!J1613=P$74,DATOS!C1613,"")</f>
        <v>0</v>
      </c>
    </row>
    <row r="1686" spans="18:20" x14ac:dyDescent="0.25">
      <c r="R1686" s="83">
        <f t="shared" si="28"/>
        <v>1</v>
      </c>
      <c r="S1686" s="83">
        <f>IF(T1686="",0,IFERROR(IF(VLOOKUP(T1686,T$73:T1685,1,0)&gt;0,0,0),1))</f>
        <v>0</v>
      </c>
      <c r="T1686" s="95">
        <f>IF(DATOS!J1614=P$74,DATOS!C1614,"")</f>
        <v>0</v>
      </c>
    </row>
    <row r="1687" spans="18:20" x14ac:dyDescent="0.25">
      <c r="R1687" s="83">
        <f t="shared" si="28"/>
        <v>1</v>
      </c>
      <c r="S1687" s="83">
        <f>IF(T1687="",0,IFERROR(IF(VLOOKUP(T1687,T$73:T1686,1,0)&gt;0,0,0),1))</f>
        <v>0</v>
      </c>
      <c r="T1687" s="95">
        <f>IF(DATOS!J1615=P$74,DATOS!C1615,"")</f>
        <v>0</v>
      </c>
    </row>
    <row r="1688" spans="18:20" x14ac:dyDescent="0.25">
      <c r="R1688" s="83">
        <f t="shared" si="28"/>
        <v>1</v>
      </c>
      <c r="S1688" s="83">
        <f>IF(T1688="",0,IFERROR(IF(VLOOKUP(T1688,T$73:T1687,1,0)&gt;0,0,0),1))</f>
        <v>0</v>
      </c>
      <c r="T1688" s="95">
        <f>IF(DATOS!J1616=P$74,DATOS!C1616,"")</f>
        <v>0</v>
      </c>
    </row>
    <row r="1689" spans="18:20" x14ac:dyDescent="0.25">
      <c r="R1689" s="83">
        <f t="shared" si="28"/>
        <v>1</v>
      </c>
      <c r="S1689" s="83">
        <f>IF(T1689="",0,IFERROR(IF(VLOOKUP(T1689,T$73:T1688,1,0)&gt;0,0,0),1))</f>
        <v>0</v>
      </c>
      <c r="T1689" s="95">
        <f>IF(DATOS!J1617=P$74,DATOS!C1617,"")</f>
        <v>0</v>
      </c>
    </row>
    <row r="1690" spans="18:20" x14ac:dyDescent="0.25">
      <c r="R1690" s="83">
        <f t="shared" si="28"/>
        <v>1</v>
      </c>
      <c r="S1690" s="83">
        <f>IF(T1690="",0,IFERROR(IF(VLOOKUP(T1690,T$73:T1689,1,0)&gt;0,0,0),1))</f>
        <v>0</v>
      </c>
      <c r="T1690" s="95">
        <f>IF(DATOS!J1618=P$74,DATOS!C1618,"")</f>
        <v>0</v>
      </c>
    </row>
    <row r="1691" spans="18:20" x14ac:dyDescent="0.25">
      <c r="R1691" s="83">
        <f t="shared" si="28"/>
        <v>1</v>
      </c>
      <c r="S1691" s="83">
        <f>IF(T1691="",0,IFERROR(IF(VLOOKUP(T1691,T$73:T1690,1,0)&gt;0,0,0),1))</f>
        <v>0</v>
      </c>
      <c r="T1691" s="95">
        <f>IF(DATOS!J1619=P$74,DATOS!C1619,"")</f>
        <v>0</v>
      </c>
    </row>
    <row r="1692" spans="18:20" x14ac:dyDescent="0.25">
      <c r="R1692" s="83">
        <f t="shared" si="28"/>
        <v>1</v>
      </c>
      <c r="S1692" s="83">
        <f>IF(T1692="",0,IFERROR(IF(VLOOKUP(T1692,T$73:T1691,1,0)&gt;0,0,0),1))</f>
        <v>0</v>
      </c>
      <c r="T1692" s="95">
        <f>IF(DATOS!J1620=P$74,DATOS!C1620,"")</f>
        <v>0</v>
      </c>
    </row>
    <row r="1693" spans="18:20" x14ac:dyDescent="0.25">
      <c r="R1693" s="83">
        <f t="shared" si="28"/>
        <v>1</v>
      </c>
      <c r="S1693" s="83">
        <f>IF(T1693="",0,IFERROR(IF(VLOOKUP(T1693,T$73:T1692,1,0)&gt;0,0,0),1))</f>
        <v>0</v>
      </c>
      <c r="T1693" s="95">
        <f>IF(DATOS!J1621=P$74,DATOS!C1621,"")</f>
        <v>0</v>
      </c>
    </row>
    <row r="1694" spans="18:20" x14ac:dyDescent="0.25">
      <c r="R1694" s="83">
        <f t="shared" si="28"/>
        <v>1</v>
      </c>
      <c r="S1694" s="83">
        <f>IF(T1694="",0,IFERROR(IF(VLOOKUP(T1694,T$73:T1693,1,0)&gt;0,0,0),1))</f>
        <v>0</v>
      </c>
      <c r="T1694" s="95">
        <f>IF(DATOS!J1622=P$74,DATOS!C1622,"")</f>
        <v>0</v>
      </c>
    </row>
    <row r="1695" spans="18:20" x14ac:dyDescent="0.25">
      <c r="R1695" s="83">
        <f t="shared" si="28"/>
        <v>1</v>
      </c>
      <c r="S1695" s="83">
        <f>IF(T1695="",0,IFERROR(IF(VLOOKUP(T1695,T$73:T1694,1,0)&gt;0,0,0),1))</f>
        <v>0</v>
      </c>
      <c r="T1695" s="95">
        <f>IF(DATOS!J1623=P$74,DATOS!C1623,"")</f>
        <v>0</v>
      </c>
    </row>
    <row r="1696" spans="18:20" x14ac:dyDescent="0.25">
      <c r="R1696" s="83">
        <f t="shared" si="28"/>
        <v>1</v>
      </c>
      <c r="S1696" s="83">
        <f>IF(T1696="",0,IFERROR(IF(VLOOKUP(T1696,T$73:T1695,1,0)&gt;0,0,0),1))</f>
        <v>0</v>
      </c>
      <c r="T1696" s="95">
        <f>IF(DATOS!J1624=P$74,DATOS!C1624,"")</f>
        <v>0</v>
      </c>
    </row>
    <row r="1697" spans="18:20" x14ac:dyDescent="0.25">
      <c r="R1697" s="83">
        <f t="shared" si="28"/>
        <v>1</v>
      </c>
      <c r="S1697" s="83">
        <f>IF(T1697="",0,IFERROR(IF(VLOOKUP(T1697,T$73:T1696,1,0)&gt;0,0,0),1))</f>
        <v>0</v>
      </c>
      <c r="T1697" s="95">
        <f>IF(DATOS!J1625=P$74,DATOS!C1625,"")</f>
        <v>0</v>
      </c>
    </row>
    <row r="1698" spans="18:20" x14ac:dyDescent="0.25">
      <c r="R1698" s="83">
        <f t="shared" si="28"/>
        <v>1</v>
      </c>
      <c r="S1698" s="83">
        <f>IF(T1698="",0,IFERROR(IF(VLOOKUP(T1698,T$73:T1697,1,0)&gt;0,0,0),1))</f>
        <v>0</v>
      </c>
      <c r="T1698" s="95">
        <f>IF(DATOS!J1626=P$74,DATOS!C1626,"")</f>
        <v>0</v>
      </c>
    </row>
    <row r="1699" spans="18:20" x14ac:dyDescent="0.25">
      <c r="R1699" s="83">
        <f t="shared" si="28"/>
        <v>1</v>
      </c>
      <c r="S1699" s="83">
        <f>IF(T1699="",0,IFERROR(IF(VLOOKUP(T1699,T$73:T1698,1,0)&gt;0,0,0),1))</f>
        <v>0</v>
      </c>
      <c r="T1699" s="95">
        <f>IF(DATOS!J1627=P$74,DATOS!C1627,"")</f>
        <v>0</v>
      </c>
    </row>
    <row r="1700" spans="18:20" x14ac:dyDescent="0.25">
      <c r="R1700" s="83">
        <f t="shared" si="28"/>
        <v>1</v>
      </c>
      <c r="S1700" s="83">
        <f>IF(T1700="",0,IFERROR(IF(VLOOKUP(T1700,T$73:T1699,1,0)&gt;0,0,0),1))</f>
        <v>0</v>
      </c>
      <c r="T1700" s="95">
        <f>IF(DATOS!J1628=P$74,DATOS!C1628,"")</f>
        <v>0</v>
      </c>
    </row>
    <row r="1701" spans="18:20" x14ac:dyDescent="0.25">
      <c r="R1701" s="83">
        <f t="shared" si="28"/>
        <v>1</v>
      </c>
      <c r="S1701" s="83">
        <f>IF(T1701="",0,IFERROR(IF(VLOOKUP(T1701,T$73:T1700,1,0)&gt;0,0,0),1))</f>
        <v>0</v>
      </c>
      <c r="T1701" s="95">
        <f>IF(DATOS!J1629=P$74,DATOS!C1629,"")</f>
        <v>0</v>
      </c>
    </row>
    <row r="1702" spans="18:20" x14ac:dyDescent="0.25">
      <c r="R1702" s="83">
        <f t="shared" si="28"/>
        <v>1</v>
      </c>
      <c r="S1702" s="83">
        <f>IF(T1702="",0,IFERROR(IF(VLOOKUP(T1702,T$73:T1701,1,0)&gt;0,0,0),1))</f>
        <v>0</v>
      </c>
      <c r="T1702" s="95">
        <f>IF(DATOS!J1630=P$74,DATOS!C1630,"")</f>
        <v>0</v>
      </c>
    </row>
    <row r="1703" spans="18:20" x14ac:dyDescent="0.25">
      <c r="R1703" s="83">
        <f t="shared" si="28"/>
        <v>1</v>
      </c>
      <c r="S1703" s="83">
        <f>IF(T1703="",0,IFERROR(IF(VLOOKUP(T1703,T$73:T1702,1,0)&gt;0,0,0),1))</f>
        <v>0</v>
      </c>
      <c r="T1703" s="95">
        <f>IF(DATOS!J1631=P$74,DATOS!C1631,"")</f>
        <v>0</v>
      </c>
    </row>
    <row r="1704" spans="18:20" x14ac:dyDescent="0.25">
      <c r="R1704" s="83">
        <f t="shared" si="28"/>
        <v>1</v>
      </c>
      <c r="S1704" s="83">
        <f>IF(T1704="",0,IFERROR(IF(VLOOKUP(T1704,T$73:T1703,1,0)&gt;0,0,0),1))</f>
        <v>0</v>
      </c>
      <c r="T1704" s="95">
        <f>IF(DATOS!J1632=P$74,DATOS!C1632,"")</f>
        <v>0</v>
      </c>
    </row>
    <row r="1705" spans="18:20" x14ac:dyDescent="0.25">
      <c r="R1705" s="83">
        <f t="shared" si="28"/>
        <v>1</v>
      </c>
      <c r="S1705" s="83">
        <f>IF(T1705="",0,IFERROR(IF(VLOOKUP(T1705,T$73:T1704,1,0)&gt;0,0,0),1))</f>
        <v>0</v>
      </c>
      <c r="T1705" s="95">
        <f>IF(DATOS!J1633=P$74,DATOS!C1633,"")</f>
        <v>0</v>
      </c>
    </row>
    <row r="1706" spans="18:20" x14ac:dyDescent="0.25">
      <c r="R1706" s="83">
        <f t="shared" si="28"/>
        <v>1</v>
      </c>
      <c r="S1706" s="83">
        <f>IF(T1706="",0,IFERROR(IF(VLOOKUP(T1706,T$73:T1705,1,0)&gt;0,0,0),1))</f>
        <v>0</v>
      </c>
      <c r="T1706" s="95">
        <f>IF(DATOS!J1634=P$74,DATOS!C1634,"")</f>
        <v>0</v>
      </c>
    </row>
    <row r="1707" spans="18:20" x14ac:dyDescent="0.25">
      <c r="R1707" s="83">
        <f t="shared" si="28"/>
        <v>1</v>
      </c>
      <c r="S1707" s="83">
        <f>IF(T1707="",0,IFERROR(IF(VLOOKUP(T1707,T$73:T1706,1,0)&gt;0,0,0),1))</f>
        <v>0</v>
      </c>
      <c r="T1707" s="95">
        <f>IF(DATOS!J1635=P$74,DATOS!C1635,"")</f>
        <v>0</v>
      </c>
    </row>
    <row r="1708" spans="18:20" x14ac:dyDescent="0.25">
      <c r="R1708" s="83">
        <f t="shared" si="28"/>
        <v>1</v>
      </c>
      <c r="S1708" s="83">
        <f>IF(T1708="",0,IFERROR(IF(VLOOKUP(T1708,T$73:T1707,1,0)&gt;0,0,0),1))</f>
        <v>0</v>
      </c>
      <c r="T1708" s="95">
        <f>IF(DATOS!J1636=P$74,DATOS!C1636,"")</f>
        <v>0</v>
      </c>
    </row>
    <row r="1709" spans="18:20" x14ac:dyDescent="0.25">
      <c r="R1709" s="83">
        <f t="shared" si="28"/>
        <v>1</v>
      </c>
      <c r="S1709" s="83">
        <f>IF(T1709="",0,IFERROR(IF(VLOOKUP(T1709,T$73:T1708,1,0)&gt;0,0,0),1))</f>
        <v>0</v>
      </c>
      <c r="T1709" s="95">
        <f>IF(DATOS!J1637=P$74,DATOS!C1637,"")</f>
        <v>0</v>
      </c>
    </row>
    <row r="1710" spans="18:20" x14ac:dyDescent="0.25">
      <c r="R1710" s="83">
        <f t="shared" si="28"/>
        <v>1</v>
      </c>
      <c r="S1710" s="83">
        <f>IF(T1710="",0,IFERROR(IF(VLOOKUP(T1710,T$73:T1709,1,0)&gt;0,0,0),1))</f>
        <v>0</v>
      </c>
      <c r="T1710" s="95">
        <f>IF(DATOS!J1638=P$74,DATOS!C1638,"")</f>
        <v>0</v>
      </c>
    </row>
    <row r="1711" spans="18:20" x14ac:dyDescent="0.25">
      <c r="R1711" s="83">
        <f t="shared" si="28"/>
        <v>1</v>
      </c>
      <c r="S1711" s="83">
        <f>IF(T1711="",0,IFERROR(IF(VLOOKUP(T1711,T$73:T1710,1,0)&gt;0,0,0),1))</f>
        <v>0</v>
      </c>
      <c r="T1711" s="95">
        <f>IF(DATOS!J1639=P$74,DATOS!C1639,"")</f>
        <v>0</v>
      </c>
    </row>
    <row r="1712" spans="18:20" x14ac:dyDescent="0.25">
      <c r="R1712" s="83">
        <f t="shared" si="28"/>
        <v>1</v>
      </c>
      <c r="S1712" s="83">
        <f>IF(T1712="",0,IFERROR(IF(VLOOKUP(T1712,T$73:T1711,1,0)&gt;0,0,0),1))</f>
        <v>0</v>
      </c>
      <c r="T1712" s="95">
        <f>IF(DATOS!J1640=P$74,DATOS!C1640,"")</f>
        <v>0</v>
      </c>
    </row>
    <row r="1713" spans="18:20" x14ac:dyDescent="0.25">
      <c r="R1713" s="83">
        <f t="shared" si="28"/>
        <v>1</v>
      </c>
      <c r="S1713" s="83">
        <f>IF(T1713="",0,IFERROR(IF(VLOOKUP(T1713,T$73:T1712,1,0)&gt;0,0,0),1))</f>
        <v>0</v>
      </c>
      <c r="T1713" s="95">
        <f>IF(DATOS!J1641=P$74,DATOS!C1641,"")</f>
        <v>0</v>
      </c>
    </row>
    <row r="1714" spans="18:20" x14ac:dyDescent="0.25">
      <c r="R1714" s="83">
        <f t="shared" si="28"/>
        <v>1</v>
      </c>
      <c r="S1714" s="83">
        <f>IF(T1714="",0,IFERROR(IF(VLOOKUP(T1714,T$73:T1713,1,0)&gt;0,0,0),1))</f>
        <v>0</v>
      </c>
      <c r="T1714" s="95">
        <f>IF(DATOS!J1642=P$74,DATOS!C1642,"")</f>
        <v>0</v>
      </c>
    </row>
    <row r="1715" spans="18:20" x14ac:dyDescent="0.25">
      <c r="R1715" s="83">
        <f t="shared" si="28"/>
        <v>1</v>
      </c>
      <c r="S1715" s="83">
        <f>IF(T1715="",0,IFERROR(IF(VLOOKUP(T1715,T$73:T1714,1,0)&gt;0,0,0),1))</f>
        <v>0</v>
      </c>
      <c r="T1715" s="95">
        <f>IF(DATOS!J1643=P$74,DATOS!C1643,"")</f>
        <v>0</v>
      </c>
    </row>
    <row r="1716" spans="18:20" x14ac:dyDescent="0.25">
      <c r="R1716" s="83">
        <f t="shared" si="28"/>
        <v>1</v>
      </c>
      <c r="S1716" s="83">
        <f>IF(T1716="",0,IFERROR(IF(VLOOKUP(T1716,T$73:T1715,1,0)&gt;0,0,0),1))</f>
        <v>0</v>
      </c>
      <c r="T1716" s="95">
        <f>IF(DATOS!J1644=P$74,DATOS!C1644,"")</f>
        <v>0</v>
      </c>
    </row>
    <row r="1717" spans="18:20" x14ac:dyDescent="0.25">
      <c r="R1717" s="83">
        <f t="shared" si="28"/>
        <v>1</v>
      </c>
      <c r="S1717" s="83">
        <f>IF(T1717="",0,IFERROR(IF(VLOOKUP(T1717,T$73:T1716,1,0)&gt;0,0,0),1))</f>
        <v>0</v>
      </c>
      <c r="T1717" s="95">
        <f>IF(DATOS!J1645=P$74,DATOS!C1645,"")</f>
        <v>0</v>
      </c>
    </row>
    <row r="1718" spans="18:20" x14ac:dyDescent="0.25">
      <c r="R1718" s="83">
        <f t="shared" si="28"/>
        <v>1</v>
      </c>
      <c r="S1718" s="83">
        <f>IF(T1718="",0,IFERROR(IF(VLOOKUP(T1718,T$73:T1717,1,0)&gt;0,0,0),1))</f>
        <v>0</v>
      </c>
      <c r="T1718" s="95">
        <f>IF(DATOS!J1646=P$74,DATOS!C1646,"")</f>
        <v>0</v>
      </c>
    </row>
    <row r="1719" spans="18:20" x14ac:dyDescent="0.25">
      <c r="R1719" s="83">
        <f t="shared" si="28"/>
        <v>1</v>
      </c>
      <c r="S1719" s="83">
        <f>IF(T1719="",0,IFERROR(IF(VLOOKUP(T1719,T$73:T1718,1,0)&gt;0,0,0),1))</f>
        <v>0</v>
      </c>
      <c r="T1719" s="95">
        <f>IF(DATOS!J1647=P$74,DATOS!C1647,"")</f>
        <v>0</v>
      </c>
    </row>
    <row r="1720" spans="18:20" x14ac:dyDescent="0.25">
      <c r="R1720" s="83">
        <f t="shared" si="28"/>
        <v>1</v>
      </c>
      <c r="S1720" s="83">
        <f>IF(T1720="",0,IFERROR(IF(VLOOKUP(T1720,T$73:T1719,1,0)&gt;0,0,0),1))</f>
        <v>0</v>
      </c>
      <c r="T1720" s="95">
        <f>IF(DATOS!J1648=P$74,DATOS!C1648,"")</f>
        <v>0</v>
      </c>
    </row>
    <row r="1721" spans="18:20" x14ac:dyDescent="0.25">
      <c r="R1721" s="83">
        <f t="shared" si="28"/>
        <v>1</v>
      </c>
      <c r="S1721" s="83">
        <f>IF(T1721="",0,IFERROR(IF(VLOOKUP(T1721,T$73:T1720,1,0)&gt;0,0,0),1))</f>
        <v>0</v>
      </c>
      <c r="T1721" s="95">
        <f>IF(DATOS!J1649=P$74,DATOS!C1649,"")</f>
        <v>0</v>
      </c>
    </row>
    <row r="1722" spans="18:20" x14ac:dyDescent="0.25">
      <c r="R1722" s="83">
        <f t="shared" si="28"/>
        <v>1</v>
      </c>
      <c r="S1722" s="83">
        <f>IF(T1722="",0,IFERROR(IF(VLOOKUP(T1722,T$73:T1721,1,0)&gt;0,0,0),1))</f>
        <v>0</v>
      </c>
      <c r="T1722" s="95">
        <f>IF(DATOS!J1650=P$74,DATOS!C1650,"")</f>
        <v>0</v>
      </c>
    </row>
    <row r="1723" spans="18:20" x14ac:dyDescent="0.25">
      <c r="R1723" s="83">
        <f t="shared" si="28"/>
        <v>1</v>
      </c>
      <c r="S1723" s="83">
        <f>IF(T1723="",0,IFERROR(IF(VLOOKUP(T1723,T$73:T1722,1,0)&gt;0,0,0),1))</f>
        <v>0</v>
      </c>
      <c r="T1723" s="95">
        <f>IF(DATOS!J1651=P$74,DATOS!C1651,"")</f>
        <v>0</v>
      </c>
    </row>
    <row r="1724" spans="18:20" x14ac:dyDescent="0.25">
      <c r="R1724" s="83">
        <f t="shared" si="28"/>
        <v>1</v>
      </c>
      <c r="S1724" s="83">
        <f>IF(T1724="",0,IFERROR(IF(VLOOKUP(T1724,T$73:T1723,1,0)&gt;0,0,0),1))</f>
        <v>0</v>
      </c>
      <c r="T1724" s="95">
        <f>IF(DATOS!J1652=P$74,DATOS!C1652,"")</f>
        <v>0</v>
      </c>
    </row>
    <row r="1725" spans="18:20" x14ac:dyDescent="0.25">
      <c r="R1725" s="83">
        <f t="shared" si="28"/>
        <v>1</v>
      </c>
      <c r="S1725" s="83">
        <f>IF(T1725="",0,IFERROR(IF(VLOOKUP(T1725,T$73:T1724,1,0)&gt;0,0,0),1))</f>
        <v>0</v>
      </c>
      <c r="T1725" s="95">
        <f>IF(DATOS!J1653=P$74,DATOS!C1653,"")</f>
        <v>0</v>
      </c>
    </row>
    <row r="1726" spans="18:20" x14ac:dyDescent="0.25">
      <c r="R1726" s="83">
        <f t="shared" si="28"/>
        <v>1</v>
      </c>
      <c r="S1726" s="83">
        <f>IF(T1726="",0,IFERROR(IF(VLOOKUP(T1726,T$73:T1725,1,0)&gt;0,0,0),1))</f>
        <v>0</v>
      </c>
      <c r="T1726" s="95">
        <f>IF(DATOS!J1654=P$74,DATOS!C1654,"")</f>
        <v>0</v>
      </c>
    </row>
    <row r="1727" spans="18:20" x14ac:dyDescent="0.25">
      <c r="R1727" s="83">
        <f t="shared" si="28"/>
        <v>1</v>
      </c>
      <c r="S1727" s="83">
        <f>IF(T1727="",0,IFERROR(IF(VLOOKUP(T1727,T$73:T1726,1,0)&gt;0,0,0),1))</f>
        <v>0</v>
      </c>
      <c r="T1727" s="95">
        <f>IF(DATOS!J1655=P$74,DATOS!C1655,"")</f>
        <v>0</v>
      </c>
    </row>
    <row r="1728" spans="18:20" x14ac:dyDescent="0.25">
      <c r="R1728" s="83">
        <f t="shared" si="28"/>
        <v>1</v>
      </c>
      <c r="S1728" s="83">
        <f>IF(T1728="",0,IFERROR(IF(VLOOKUP(T1728,T$73:T1727,1,0)&gt;0,0,0),1))</f>
        <v>0</v>
      </c>
      <c r="T1728" s="95">
        <f>IF(DATOS!J1656=P$74,DATOS!C1656,"")</f>
        <v>0</v>
      </c>
    </row>
    <row r="1729" spans="18:20" x14ac:dyDescent="0.25">
      <c r="R1729" s="83">
        <f t="shared" si="28"/>
        <v>1</v>
      </c>
      <c r="S1729" s="83">
        <f>IF(T1729="",0,IFERROR(IF(VLOOKUP(T1729,T$73:T1728,1,0)&gt;0,0,0),1))</f>
        <v>0</v>
      </c>
      <c r="T1729" s="95">
        <f>IF(DATOS!J1657=P$74,DATOS!C1657,"")</f>
        <v>0</v>
      </c>
    </row>
    <row r="1730" spans="18:20" x14ac:dyDescent="0.25">
      <c r="R1730" s="83">
        <f t="shared" si="28"/>
        <v>1</v>
      </c>
      <c r="S1730" s="83">
        <f>IF(T1730="",0,IFERROR(IF(VLOOKUP(T1730,T$73:T1729,1,0)&gt;0,0,0),1))</f>
        <v>0</v>
      </c>
      <c r="T1730" s="95">
        <f>IF(DATOS!J1658=P$74,DATOS!C1658,"")</f>
        <v>0</v>
      </c>
    </row>
    <row r="1731" spans="18:20" x14ac:dyDescent="0.25">
      <c r="R1731" s="83">
        <f t="shared" si="28"/>
        <v>1</v>
      </c>
      <c r="S1731" s="83">
        <f>IF(T1731="",0,IFERROR(IF(VLOOKUP(T1731,T$73:T1730,1,0)&gt;0,0,0),1))</f>
        <v>0</v>
      </c>
      <c r="T1731" s="95">
        <f>IF(DATOS!J1659=P$74,DATOS!C1659,"")</f>
        <v>0</v>
      </c>
    </row>
    <row r="1732" spans="18:20" x14ac:dyDescent="0.25">
      <c r="R1732" s="83">
        <f t="shared" si="28"/>
        <v>1</v>
      </c>
      <c r="S1732" s="83">
        <f>IF(T1732="",0,IFERROR(IF(VLOOKUP(T1732,T$73:T1731,1,0)&gt;0,0,0),1))</f>
        <v>0</v>
      </c>
      <c r="T1732" s="95">
        <f>IF(DATOS!J1660=P$74,DATOS!C1660,"")</f>
        <v>0</v>
      </c>
    </row>
    <row r="1733" spans="18:20" x14ac:dyDescent="0.25">
      <c r="R1733" s="83">
        <f t="shared" si="28"/>
        <v>1</v>
      </c>
      <c r="S1733" s="83">
        <f>IF(T1733="",0,IFERROR(IF(VLOOKUP(T1733,T$73:T1732,1,0)&gt;0,0,0),1))</f>
        <v>0</v>
      </c>
      <c r="T1733" s="95">
        <f>IF(DATOS!J1661=P$74,DATOS!C1661,"")</f>
        <v>0</v>
      </c>
    </row>
    <row r="1734" spans="18:20" x14ac:dyDescent="0.25">
      <c r="R1734" s="83">
        <f t="shared" si="28"/>
        <v>1</v>
      </c>
      <c r="S1734" s="83">
        <f>IF(T1734="",0,IFERROR(IF(VLOOKUP(T1734,T$73:T1733,1,0)&gt;0,0,0),1))</f>
        <v>0</v>
      </c>
      <c r="T1734" s="95">
        <f>IF(DATOS!J1662=P$74,DATOS!C1662,"")</f>
        <v>0</v>
      </c>
    </row>
    <row r="1735" spans="18:20" x14ac:dyDescent="0.25">
      <c r="R1735" s="83">
        <f t="shared" si="28"/>
        <v>1</v>
      </c>
      <c r="S1735" s="83">
        <f>IF(T1735="",0,IFERROR(IF(VLOOKUP(T1735,T$73:T1734,1,0)&gt;0,0,0),1))</f>
        <v>0</v>
      </c>
      <c r="T1735" s="95">
        <f>IF(DATOS!J1663=P$74,DATOS!C1663,"")</f>
        <v>0</v>
      </c>
    </row>
    <row r="1736" spans="18:20" x14ac:dyDescent="0.25">
      <c r="R1736" s="83">
        <f t="shared" si="28"/>
        <v>1</v>
      </c>
      <c r="S1736" s="83">
        <f>IF(T1736="",0,IFERROR(IF(VLOOKUP(T1736,T$73:T1735,1,0)&gt;0,0,0),1))</f>
        <v>0</v>
      </c>
      <c r="T1736" s="95">
        <f>IF(DATOS!J1664=P$74,DATOS!C1664,"")</f>
        <v>0</v>
      </c>
    </row>
    <row r="1737" spans="18:20" x14ac:dyDescent="0.25">
      <c r="R1737" s="83">
        <f t="shared" si="28"/>
        <v>1</v>
      </c>
      <c r="S1737" s="83">
        <f>IF(T1737="",0,IFERROR(IF(VLOOKUP(T1737,T$73:T1736,1,0)&gt;0,0,0),1))</f>
        <v>0</v>
      </c>
      <c r="T1737" s="95">
        <f>IF(DATOS!J1665=P$74,DATOS!C1665,"")</f>
        <v>0</v>
      </c>
    </row>
    <row r="1738" spans="18:20" x14ac:dyDescent="0.25">
      <c r="R1738" s="83">
        <f t="shared" ref="R1738:R1801" si="29">R1737+S1738</f>
        <v>1</v>
      </c>
      <c r="S1738" s="83">
        <f>IF(T1738="",0,IFERROR(IF(VLOOKUP(T1738,T$73:T1737,1,0)&gt;0,0,0),1))</f>
        <v>0</v>
      </c>
      <c r="T1738" s="95">
        <f>IF(DATOS!J1666=P$74,DATOS!C1666,"")</f>
        <v>0</v>
      </c>
    </row>
    <row r="1739" spans="18:20" x14ac:dyDescent="0.25">
      <c r="R1739" s="83">
        <f t="shared" si="29"/>
        <v>1</v>
      </c>
      <c r="S1739" s="83">
        <f>IF(T1739="",0,IFERROR(IF(VLOOKUP(T1739,T$73:T1738,1,0)&gt;0,0,0),1))</f>
        <v>0</v>
      </c>
      <c r="T1739" s="95">
        <f>IF(DATOS!J1667=P$74,DATOS!C1667,"")</f>
        <v>0</v>
      </c>
    </row>
    <row r="1740" spans="18:20" x14ac:dyDescent="0.25">
      <c r="R1740" s="83">
        <f t="shared" si="29"/>
        <v>1</v>
      </c>
      <c r="S1740" s="83">
        <f>IF(T1740="",0,IFERROR(IF(VLOOKUP(T1740,T$73:T1739,1,0)&gt;0,0,0),1))</f>
        <v>0</v>
      </c>
      <c r="T1740" s="95">
        <f>IF(DATOS!J1668=P$74,DATOS!C1668,"")</f>
        <v>0</v>
      </c>
    </row>
    <row r="1741" spans="18:20" x14ac:dyDescent="0.25">
      <c r="R1741" s="83">
        <f t="shared" si="29"/>
        <v>1</v>
      </c>
      <c r="S1741" s="83">
        <f>IF(T1741="",0,IFERROR(IF(VLOOKUP(T1741,T$73:T1740,1,0)&gt;0,0,0),1))</f>
        <v>0</v>
      </c>
      <c r="T1741" s="95">
        <f>IF(DATOS!J1669=P$74,DATOS!C1669,"")</f>
        <v>0</v>
      </c>
    </row>
    <row r="1742" spans="18:20" x14ac:dyDescent="0.25">
      <c r="R1742" s="83">
        <f t="shared" si="29"/>
        <v>1</v>
      </c>
      <c r="S1742" s="83">
        <f>IF(T1742="",0,IFERROR(IF(VLOOKUP(T1742,T$73:T1741,1,0)&gt;0,0,0),1))</f>
        <v>0</v>
      </c>
      <c r="T1742" s="95">
        <f>IF(DATOS!J1670=P$74,DATOS!C1670,"")</f>
        <v>0</v>
      </c>
    </row>
    <row r="1743" spans="18:20" x14ac:dyDescent="0.25">
      <c r="R1743" s="83">
        <f t="shared" si="29"/>
        <v>1</v>
      </c>
      <c r="S1743" s="83">
        <f>IF(T1743="",0,IFERROR(IF(VLOOKUP(T1743,T$73:T1742,1,0)&gt;0,0,0),1))</f>
        <v>0</v>
      </c>
      <c r="T1743" s="95">
        <f>IF(DATOS!J1671=P$74,DATOS!C1671,"")</f>
        <v>0</v>
      </c>
    </row>
    <row r="1744" spans="18:20" x14ac:dyDescent="0.25">
      <c r="R1744" s="83">
        <f t="shared" si="29"/>
        <v>1</v>
      </c>
      <c r="S1744" s="83">
        <f>IF(T1744="",0,IFERROR(IF(VLOOKUP(T1744,T$73:T1743,1,0)&gt;0,0,0),1))</f>
        <v>0</v>
      </c>
      <c r="T1744" s="95">
        <f>IF(DATOS!J1672=P$74,DATOS!C1672,"")</f>
        <v>0</v>
      </c>
    </row>
    <row r="1745" spans="18:20" x14ac:dyDescent="0.25">
      <c r="R1745" s="83">
        <f t="shared" si="29"/>
        <v>1</v>
      </c>
      <c r="S1745" s="83">
        <f>IF(T1745="",0,IFERROR(IF(VLOOKUP(T1745,T$73:T1744,1,0)&gt;0,0,0),1))</f>
        <v>0</v>
      </c>
      <c r="T1745" s="95">
        <f>IF(DATOS!J1673=P$74,DATOS!C1673,"")</f>
        <v>0</v>
      </c>
    </row>
    <row r="1746" spans="18:20" x14ac:dyDescent="0.25">
      <c r="R1746" s="83">
        <f t="shared" si="29"/>
        <v>1</v>
      </c>
      <c r="S1746" s="83">
        <f>IF(T1746="",0,IFERROR(IF(VLOOKUP(T1746,T$73:T1745,1,0)&gt;0,0,0),1))</f>
        <v>0</v>
      </c>
      <c r="T1746" s="95">
        <f>IF(DATOS!J1674=P$74,DATOS!C1674,"")</f>
        <v>0</v>
      </c>
    </row>
    <row r="1747" spans="18:20" x14ac:dyDescent="0.25">
      <c r="R1747" s="83">
        <f t="shared" si="29"/>
        <v>1</v>
      </c>
      <c r="S1747" s="83">
        <f>IF(T1747="",0,IFERROR(IF(VLOOKUP(T1747,T$73:T1746,1,0)&gt;0,0,0),1))</f>
        <v>0</v>
      </c>
      <c r="T1747" s="95">
        <f>IF(DATOS!J1675=P$74,DATOS!C1675,"")</f>
        <v>0</v>
      </c>
    </row>
    <row r="1748" spans="18:20" x14ac:dyDescent="0.25">
      <c r="R1748" s="83">
        <f t="shared" si="29"/>
        <v>1</v>
      </c>
      <c r="S1748" s="83">
        <f>IF(T1748="",0,IFERROR(IF(VLOOKUP(T1748,T$73:T1747,1,0)&gt;0,0,0),1))</f>
        <v>0</v>
      </c>
      <c r="T1748" s="95">
        <f>IF(DATOS!J1676=P$74,DATOS!C1676,"")</f>
        <v>0</v>
      </c>
    </row>
    <row r="1749" spans="18:20" x14ac:dyDescent="0.25">
      <c r="R1749" s="83">
        <f t="shared" si="29"/>
        <v>1</v>
      </c>
      <c r="S1749" s="83">
        <f>IF(T1749="",0,IFERROR(IF(VLOOKUP(T1749,T$73:T1748,1,0)&gt;0,0,0),1))</f>
        <v>0</v>
      </c>
      <c r="T1749" s="95">
        <f>IF(DATOS!J1677=P$74,DATOS!C1677,"")</f>
        <v>0</v>
      </c>
    </row>
    <row r="1750" spans="18:20" x14ac:dyDescent="0.25">
      <c r="R1750" s="83">
        <f t="shared" si="29"/>
        <v>1</v>
      </c>
      <c r="S1750" s="83">
        <f>IF(T1750="",0,IFERROR(IF(VLOOKUP(T1750,T$73:T1749,1,0)&gt;0,0,0),1))</f>
        <v>0</v>
      </c>
      <c r="T1750" s="95">
        <f>IF(DATOS!J1678=P$74,DATOS!C1678,"")</f>
        <v>0</v>
      </c>
    </row>
    <row r="1751" spans="18:20" x14ac:dyDescent="0.25">
      <c r="R1751" s="83">
        <f t="shared" si="29"/>
        <v>1</v>
      </c>
      <c r="S1751" s="83">
        <f>IF(T1751="",0,IFERROR(IF(VLOOKUP(T1751,T$73:T1750,1,0)&gt;0,0,0),1))</f>
        <v>0</v>
      </c>
      <c r="T1751" s="95">
        <f>IF(DATOS!J1679=P$74,DATOS!C1679,"")</f>
        <v>0</v>
      </c>
    </row>
    <row r="1752" spans="18:20" x14ac:dyDescent="0.25">
      <c r="R1752" s="83">
        <f t="shared" si="29"/>
        <v>1</v>
      </c>
      <c r="S1752" s="83">
        <f>IF(T1752="",0,IFERROR(IF(VLOOKUP(T1752,T$73:T1751,1,0)&gt;0,0,0),1))</f>
        <v>0</v>
      </c>
      <c r="T1752" s="95">
        <f>IF(DATOS!J1680=P$74,DATOS!C1680,"")</f>
        <v>0</v>
      </c>
    </row>
    <row r="1753" spans="18:20" x14ac:dyDescent="0.25">
      <c r="R1753" s="83">
        <f t="shared" si="29"/>
        <v>1</v>
      </c>
      <c r="S1753" s="83">
        <f>IF(T1753="",0,IFERROR(IF(VLOOKUP(T1753,T$73:T1752,1,0)&gt;0,0,0),1))</f>
        <v>0</v>
      </c>
      <c r="T1753" s="95">
        <f>IF(DATOS!J1681=P$74,DATOS!C1681,"")</f>
        <v>0</v>
      </c>
    </row>
    <row r="1754" spans="18:20" x14ac:dyDescent="0.25">
      <c r="R1754" s="83">
        <f t="shared" si="29"/>
        <v>1</v>
      </c>
      <c r="S1754" s="83">
        <f>IF(T1754="",0,IFERROR(IF(VLOOKUP(T1754,T$73:T1753,1,0)&gt;0,0,0),1))</f>
        <v>0</v>
      </c>
      <c r="T1754" s="95">
        <f>IF(DATOS!J1682=P$74,DATOS!C1682,"")</f>
        <v>0</v>
      </c>
    </row>
    <row r="1755" spans="18:20" x14ac:dyDescent="0.25">
      <c r="R1755" s="83">
        <f t="shared" si="29"/>
        <v>1</v>
      </c>
      <c r="S1755" s="83">
        <f>IF(T1755="",0,IFERROR(IF(VLOOKUP(T1755,T$73:T1754,1,0)&gt;0,0,0),1))</f>
        <v>0</v>
      </c>
      <c r="T1755" s="95">
        <f>IF(DATOS!J1683=P$74,DATOS!C1683,"")</f>
        <v>0</v>
      </c>
    </row>
    <row r="1756" spans="18:20" x14ac:dyDescent="0.25">
      <c r="R1756" s="83">
        <f t="shared" si="29"/>
        <v>1</v>
      </c>
      <c r="S1756" s="83">
        <f>IF(T1756="",0,IFERROR(IF(VLOOKUP(T1756,T$73:T1755,1,0)&gt;0,0,0),1))</f>
        <v>0</v>
      </c>
      <c r="T1756" s="95">
        <f>IF(DATOS!J1684=P$74,DATOS!C1684,"")</f>
        <v>0</v>
      </c>
    </row>
    <row r="1757" spans="18:20" x14ac:dyDescent="0.25">
      <c r="R1757" s="83">
        <f t="shared" si="29"/>
        <v>1</v>
      </c>
      <c r="S1757" s="83">
        <f>IF(T1757="",0,IFERROR(IF(VLOOKUP(T1757,T$73:T1756,1,0)&gt;0,0,0),1))</f>
        <v>0</v>
      </c>
      <c r="T1757" s="95">
        <f>IF(DATOS!J1685=P$74,DATOS!C1685,"")</f>
        <v>0</v>
      </c>
    </row>
    <row r="1758" spans="18:20" x14ac:dyDescent="0.25">
      <c r="R1758" s="83">
        <f t="shared" si="29"/>
        <v>1</v>
      </c>
      <c r="S1758" s="83">
        <f>IF(T1758="",0,IFERROR(IF(VLOOKUP(T1758,T$73:T1757,1,0)&gt;0,0,0),1))</f>
        <v>0</v>
      </c>
      <c r="T1758" s="95">
        <f>IF(DATOS!J1686=P$74,DATOS!C1686,"")</f>
        <v>0</v>
      </c>
    </row>
    <row r="1759" spans="18:20" x14ac:dyDescent="0.25">
      <c r="R1759" s="83">
        <f t="shared" si="29"/>
        <v>1</v>
      </c>
      <c r="S1759" s="83">
        <f>IF(T1759="",0,IFERROR(IF(VLOOKUP(T1759,T$73:T1758,1,0)&gt;0,0,0),1))</f>
        <v>0</v>
      </c>
      <c r="T1759" s="95">
        <f>IF(DATOS!J1687=P$74,DATOS!C1687,"")</f>
        <v>0</v>
      </c>
    </row>
    <row r="1760" spans="18:20" x14ac:dyDescent="0.25">
      <c r="R1760" s="83">
        <f t="shared" si="29"/>
        <v>1</v>
      </c>
      <c r="S1760" s="83">
        <f>IF(T1760="",0,IFERROR(IF(VLOOKUP(T1760,T$73:T1759,1,0)&gt;0,0,0),1))</f>
        <v>0</v>
      </c>
      <c r="T1760" s="95">
        <f>IF(DATOS!J1688=P$74,DATOS!C1688,"")</f>
        <v>0</v>
      </c>
    </row>
    <row r="1761" spans="18:20" x14ac:dyDescent="0.25">
      <c r="R1761" s="83">
        <f t="shared" si="29"/>
        <v>1</v>
      </c>
      <c r="S1761" s="83">
        <f>IF(T1761="",0,IFERROR(IF(VLOOKUP(T1761,T$73:T1760,1,0)&gt;0,0,0),1))</f>
        <v>0</v>
      </c>
      <c r="T1761" s="95">
        <f>IF(DATOS!J1689=P$74,DATOS!C1689,"")</f>
        <v>0</v>
      </c>
    </row>
    <row r="1762" spans="18:20" x14ac:dyDescent="0.25">
      <c r="R1762" s="83">
        <f t="shared" si="29"/>
        <v>1</v>
      </c>
      <c r="S1762" s="83">
        <f>IF(T1762="",0,IFERROR(IF(VLOOKUP(T1762,T$73:T1761,1,0)&gt;0,0,0),1))</f>
        <v>0</v>
      </c>
      <c r="T1762" s="95">
        <f>IF(DATOS!J1690=P$74,DATOS!C1690,"")</f>
        <v>0</v>
      </c>
    </row>
    <row r="1763" spans="18:20" x14ac:dyDescent="0.25">
      <c r="R1763" s="83">
        <f t="shared" si="29"/>
        <v>1</v>
      </c>
      <c r="S1763" s="83">
        <f>IF(T1763="",0,IFERROR(IF(VLOOKUP(T1763,T$73:T1762,1,0)&gt;0,0,0),1))</f>
        <v>0</v>
      </c>
      <c r="T1763" s="95">
        <f>IF(DATOS!J1691=P$74,DATOS!C1691,"")</f>
        <v>0</v>
      </c>
    </row>
    <row r="1764" spans="18:20" x14ac:dyDescent="0.25">
      <c r="R1764" s="83">
        <f t="shared" si="29"/>
        <v>1</v>
      </c>
      <c r="S1764" s="83">
        <f>IF(T1764="",0,IFERROR(IF(VLOOKUP(T1764,T$73:T1763,1,0)&gt;0,0,0),1))</f>
        <v>0</v>
      </c>
      <c r="T1764" s="95">
        <f>IF(DATOS!J1692=P$74,DATOS!C1692,"")</f>
        <v>0</v>
      </c>
    </row>
    <row r="1765" spans="18:20" x14ac:dyDescent="0.25">
      <c r="R1765" s="83">
        <f t="shared" si="29"/>
        <v>1</v>
      </c>
      <c r="S1765" s="83">
        <f>IF(T1765="",0,IFERROR(IF(VLOOKUP(T1765,T$73:T1764,1,0)&gt;0,0,0),1))</f>
        <v>0</v>
      </c>
      <c r="T1765" s="95">
        <f>IF(DATOS!J1693=P$74,DATOS!C1693,"")</f>
        <v>0</v>
      </c>
    </row>
    <row r="1766" spans="18:20" x14ac:dyDescent="0.25">
      <c r="R1766" s="83">
        <f t="shared" si="29"/>
        <v>1</v>
      </c>
      <c r="S1766" s="83">
        <f>IF(T1766="",0,IFERROR(IF(VLOOKUP(T1766,T$73:T1765,1,0)&gt;0,0,0),1))</f>
        <v>0</v>
      </c>
      <c r="T1766" s="95">
        <f>IF(DATOS!J1694=P$74,DATOS!C1694,"")</f>
        <v>0</v>
      </c>
    </row>
    <row r="1767" spans="18:20" x14ac:dyDescent="0.25">
      <c r="R1767" s="83">
        <f t="shared" si="29"/>
        <v>1</v>
      </c>
      <c r="S1767" s="83">
        <f>IF(T1767="",0,IFERROR(IF(VLOOKUP(T1767,T$73:T1766,1,0)&gt;0,0,0),1))</f>
        <v>0</v>
      </c>
      <c r="T1767" s="95">
        <f>IF(DATOS!J1695=P$74,DATOS!C1695,"")</f>
        <v>0</v>
      </c>
    </row>
    <row r="1768" spans="18:20" x14ac:dyDescent="0.25">
      <c r="R1768" s="83">
        <f t="shared" si="29"/>
        <v>1</v>
      </c>
      <c r="S1768" s="83">
        <f>IF(T1768="",0,IFERROR(IF(VLOOKUP(T1768,T$73:T1767,1,0)&gt;0,0,0),1))</f>
        <v>0</v>
      </c>
      <c r="T1768" s="95">
        <f>IF(DATOS!J1696=P$74,DATOS!C1696,"")</f>
        <v>0</v>
      </c>
    </row>
    <row r="1769" spans="18:20" x14ac:dyDescent="0.25">
      <c r="R1769" s="83">
        <f t="shared" si="29"/>
        <v>1</v>
      </c>
      <c r="S1769" s="83">
        <f>IF(T1769="",0,IFERROR(IF(VLOOKUP(T1769,T$73:T1768,1,0)&gt;0,0,0),1))</f>
        <v>0</v>
      </c>
      <c r="T1769" s="95">
        <f>IF(DATOS!J1697=P$74,DATOS!C1697,"")</f>
        <v>0</v>
      </c>
    </row>
    <row r="1770" spans="18:20" x14ac:dyDescent="0.25">
      <c r="R1770" s="83">
        <f t="shared" si="29"/>
        <v>1</v>
      </c>
      <c r="S1770" s="83">
        <f>IF(T1770="",0,IFERROR(IF(VLOOKUP(T1770,T$73:T1769,1,0)&gt;0,0,0),1))</f>
        <v>0</v>
      </c>
      <c r="T1770" s="95">
        <f>IF(DATOS!J1698=P$74,DATOS!C1698,"")</f>
        <v>0</v>
      </c>
    </row>
    <row r="1771" spans="18:20" x14ac:dyDescent="0.25">
      <c r="R1771" s="83">
        <f t="shared" si="29"/>
        <v>1</v>
      </c>
      <c r="S1771" s="83">
        <f>IF(T1771="",0,IFERROR(IF(VLOOKUP(T1771,T$73:T1770,1,0)&gt;0,0,0),1))</f>
        <v>0</v>
      </c>
      <c r="T1771" s="95">
        <f>IF(DATOS!J1699=P$74,DATOS!C1699,"")</f>
        <v>0</v>
      </c>
    </row>
    <row r="1772" spans="18:20" x14ac:dyDescent="0.25">
      <c r="R1772" s="83">
        <f t="shared" si="29"/>
        <v>1</v>
      </c>
      <c r="S1772" s="83">
        <f>IF(T1772="",0,IFERROR(IF(VLOOKUP(T1772,T$73:T1771,1,0)&gt;0,0,0),1))</f>
        <v>0</v>
      </c>
      <c r="T1772" s="95">
        <f>IF(DATOS!J1700=P$74,DATOS!C1700,"")</f>
        <v>0</v>
      </c>
    </row>
    <row r="1773" spans="18:20" x14ac:dyDescent="0.25">
      <c r="R1773" s="83">
        <f t="shared" si="29"/>
        <v>1</v>
      </c>
      <c r="S1773" s="83">
        <f>IF(T1773="",0,IFERROR(IF(VLOOKUP(T1773,T$73:T1772,1,0)&gt;0,0,0),1))</f>
        <v>0</v>
      </c>
      <c r="T1773" s="95">
        <f>IF(DATOS!J1701=P$74,DATOS!C1701,"")</f>
        <v>0</v>
      </c>
    </row>
    <row r="1774" spans="18:20" x14ac:dyDescent="0.25">
      <c r="R1774" s="83">
        <f t="shared" si="29"/>
        <v>1</v>
      </c>
      <c r="S1774" s="83">
        <f>IF(T1774="",0,IFERROR(IF(VLOOKUP(T1774,T$73:T1773,1,0)&gt;0,0,0),1))</f>
        <v>0</v>
      </c>
      <c r="T1774" s="95">
        <f>IF(DATOS!J1702=P$74,DATOS!C1702,"")</f>
        <v>0</v>
      </c>
    </row>
    <row r="1775" spans="18:20" x14ac:dyDescent="0.25">
      <c r="R1775" s="83">
        <f t="shared" si="29"/>
        <v>1</v>
      </c>
      <c r="S1775" s="83">
        <f>IF(T1775="",0,IFERROR(IF(VLOOKUP(T1775,T$73:T1774,1,0)&gt;0,0,0),1))</f>
        <v>0</v>
      </c>
      <c r="T1775" s="95">
        <f>IF(DATOS!J1703=P$74,DATOS!C1703,"")</f>
        <v>0</v>
      </c>
    </row>
    <row r="1776" spans="18:20" x14ac:dyDescent="0.25">
      <c r="R1776" s="83">
        <f t="shared" si="29"/>
        <v>1</v>
      </c>
      <c r="S1776" s="83">
        <f>IF(T1776="",0,IFERROR(IF(VLOOKUP(T1776,T$73:T1775,1,0)&gt;0,0,0),1))</f>
        <v>0</v>
      </c>
      <c r="T1776" s="95">
        <f>IF(DATOS!J1704=P$74,DATOS!C1704,"")</f>
        <v>0</v>
      </c>
    </row>
    <row r="1777" spans="18:20" x14ac:dyDescent="0.25">
      <c r="R1777" s="83">
        <f t="shared" si="29"/>
        <v>1</v>
      </c>
      <c r="S1777" s="83">
        <f>IF(T1777="",0,IFERROR(IF(VLOOKUP(T1777,T$73:T1776,1,0)&gt;0,0,0),1))</f>
        <v>0</v>
      </c>
      <c r="T1777" s="95">
        <f>IF(DATOS!J1705=P$74,DATOS!C1705,"")</f>
        <v>0</v>
      </c>
    </row>
    <row r="1778" spans="18:20" x14ac:dyDescent="0.25">
      <c r="R1778" s="83">
        <f t="shared" si="29"/>
        <v>1</v>
      </c>
      <c r="S1778" s="83">
        <f>IF(T1778="",0,IFERROR(IF(VLOOKUP(T1778,T$73:T1777,1,0)&gt;0,0,0),1))</f>
        <v>0</v>
      </c>
      <c r="T1778" s="95">
        <f>IF(DATOS!J1706=P$74,DATOS!C1706,"")</f>
        <v>0</v>
      </c>
    </row>
    <row r="1779" spans="18:20" x14ac:dyDescent="0.25">
      <c r="R1779" s="83">
        <f t="shared" si="29"/>
        <v>1</v>
      </c>
      <c r="S1779" s="83">
        <f>IF(T1779="",0,IFERROR(IF(VLOOKUP(T1779,T$73:T1778,1,0)&gt;0,0,0),1))</f>
        <v>0</v>
      </c>
      <c r="T1779" s="95">
        <f>IF(DATOS!J1707=P$74,DATOS!C1707,"")</f>
        <v>0</v>
      </c>
    </row>
    <row r="1780" spans="18:20" x14ac:dyDescent="0.25">
      <c r="R1780" s="83">
        <f t="shared" si="29"/>
        <v>1</v>
      </c>
      <c r="S1780" s="83">
        <f>IF(T1780="",0,IFERROR(IF(VLOOKUP(T1780,T$73:T1779,1,0)&gt;0,0,0),1))</f>
        <v>0</v>
      </c>
      <c r="T1780" s="95">
        <f>IF(DATOS!J1708=P$74,DATOS!C1708,"")</f>
        <v>0</v>
      </c>
    </row>
    <row r="1781" spans="18:20" x14ac:dyDescent="0.25">
      <c r="R1781" s="83">
        <f t="shared" si="29"/>
        <v>1</v>
      </c>
      <c r="S1781" s="83">
        <f>IF(T1781="",0,IFERROR(IF(VLOOKUP(T1781,T$73:T1780,1,0)&gt;0,0,0),1))</f>
        <v>0</v>
      </c>
      <c r="T1781" s="95">
        <f>IF(DATOS!J1709=P$74,DATOS!C1709,"")</f>
        <v>0</v>
      </c>
    </row>
    <row r="1782" spans="18:20" x14ac:dyDescent="0.25">
      <c r="R1782" s="83">
        <f t="shared" si="29"/>
        <v>1</v>
      </c>
      <c r="S1782" s="83">
        <f>IF(T1782="",0,IFERROR(IF(VLOOKUP(T1782,T$73:T1781,1,0)&gt;0,0,0),1))</f>
        <v>0</v>
      </c>
      <c r="T1782" s="95">
        <f>IF(DATOS!J1710=P$74,DATOS!C1710,"")</f>
        <v>0</v>
      </c>
    </row>
    <row r="1783" spans="18:20" x14ac:dyDescent="0.25">
      <c r="R1783" s="83">
        <f t="shared" si="29"/>
        <v>1</v>
      </c>
      <c r="S1783" s="83">
        <f>IF(T1783="",0,IFERROR(IF(VLOOKUP(T1783,T$73:T1782,1,0)&gt;0,0,0),1))</f>
        <v>0</v>
      </c>
      <c r="T1783" s="95">
        <f>IF(DATOS!J1711=P$74,DATOS!C1711,"")</f>
        <v>0</v>
      </c>
    </row>
    <row r="1784" spans="18:20" x14ac:dyDescent="0.25">
      <c r="R1784" s="83">
        <f t="shared" si="29"/>
        <v>1</v>
      </c>
      <c r="S1784" s="83">
        <f>IF(T1784="",0,IFERROR(IF(VLOOKUP(T1784,T$73:T1783,1,0)&gt;0,0,0),1))</f>
        <v>0</v>
      </c>
      <c r="T1784" s="95">
        <f>IF(DATOS!J1712=P$74,DATOS!C1712,"")</f>
        <v>0</v>
      </c>
    </row>
    <row r="1785" spans="18:20" x14ac:dyDescent="0.25">
      <c r="R1785" s="83">
        <f t="shared" si="29"/>
        <v>1</v>
      </c>
      <c r="S1785" s="83">
        <f>IF(T1785="",0,IFERROR(IF(VLOOKUP(T1785,T$73:T1784,1,0)&gt;0,0,0),1))</f>
        <v>0</v>
      </c>
      <c r="T1785" s="95">
        <f>IF(DATOS!J1713=P$74,DATOS!C1713,"")</f>
        <v>0</v>
      </c>
    </row>
    <row r="1786" spans="18:20" x14ac:dyDescent="0.25">
      <c r="R1786" s="83">
        <f t="shared" si="29"/>
        <v>1</v>
      </c>
      <c r="S1786" s="83">
        <f>IF(T1786="",0,IFERROR(IF(VLOOKUP(T1786,T$73:T1785,1,0)&gt;0,0,0),1))</f>
        <v>0</v>
      </c>
      <c r="T1786" s="95">
        <f>IF(DATOS!J1714=P$74,DATOS!C1714,"")</f>
        <v>0</v>
      </c>
    </row>
    <row r="1787" spans="18:20" x14ac:dyDescent="0.25">
      <c r="R1787" s="83">
        <f t="shared" si="29"/>
        <v>1</v>
      </c>
      <c r="S1787" s="83">
        <f>IF(T1787="",0,IFERROR(IF(VLOOKUP(T1787,T$73:T1786,1,0)&gt;0,0,0),1))</f>
        <v>0</v>
      </c>
      <c r="T1787" s="95">
        <f>IF(DATOS!J1715=P$74,DATOS!C1715,"")</f>
        <v>0</v>
      </c>
    </row>
    <row r="1788" spans="18:20" x14ac:dyDescent="0.25">
      <c r="R1788" s="83">
        <f t="shared" si="29"/>
        <v>1</v>
      </c>
      <c r="S1788" s="83">
        <f>IF(T1788="",0,IFERROR(IF(VLOOKUP(T1788,T$73:T1787,1,0)&gt;0,0,0),1))</f>
        <v>0</v>
      </c>
      <c r="T1788" s="95">
        <f>IF(DATOS!J1716=P$74,DATOS!C1716,"")</f>
        <v>0</v>
      </c>
    </row>
    <row r="1789" spans="18:20" x14ac:dyDescent="0.25">
      <c r="R1789" s="83">
        <f t="shared" si="29"/>
        <v>1</v>
      </c>
      <c r="S1789" s="83">
        <f>IF(T1789="",0,IFERROR(IF(VLOOKUP(T1789,T$73:T1788,1,0)&gt;0,0,0),1))</f>
        <v>0</v>
      </c>
      <c r="T1789" s="95">
        <f>IF(DATOS!J1717=P$74,DATOS!C1717,"")</f>
        <v>0</v>
      </c>
    </row>
    <row r="1790" spans="18:20" x14ac:dyDescent="0.25">
      <c r="R1790" s="83">
        <f t="shared" si="29"/>
        <v>1</v>
      </c>
      <c r="S1790" s="83">
        <f>IF(T1790="",0,IFERROR(IF(VLOOKUP(T1790,T$73:T1789,1,0)&gt;0,0,0),1))</f>
        <v>0</v>
      </c>
      <c r="T1790" s="95">
        <f>IF(DATOS!J1718=P$74,DATOS!C1718,"")</f>
        <v>0</v>
      </c>
    </row>
    <row r="1791" spans="18:20" x14ac:dyDescent="0.25">
      <c r="R1791" s="83">
        <f t="shared" si="29"/>
        <v>1</v>
      </c>
      <c r="S1791" s="83">
        <f>IF(T1791="",0,IFERROR(IF(VLOOKUP(T1791,T$73:T1790,1,0)&gt;0,0,0),1))</f>
        <v>0</v>
      </c>
      <c r="T1791" s="95">
        <f>IF(DATOS!J1719=P$74,DATOS!C1719,"")</f>
        <v>0</v>
      </c>
    </row>
    <row r="1792" spans="18:20" x14ac:dyDescent="0.25">
      <c r="R1792" s="83">
        <f t="shared" si="29"/>
        <v>1</v>
      </c>
      <c r="S1792" s="83">
        <f>IF(T1792="",0,IFERROR(IF(VLOOKUP(T1792,T$73:T1791,1,0)&gt;0,0,0),1))</f>
        <v>0</v>
      </c>
      <c r="T1792" s="95">
        <f>IF(DATOS!J1720=P$74,DATOS!C1720,"")</f>
        <v>0</v>
      </c>
    </row>
    <row r="1793" spans="18:20" x14ac:dyDescent="0.25">
      <c r="R1793" s="83">
        <f t="shared" si="29"/>
        <v>1</v>
      </c>
      <c r="S1793" s="83">
        <f>IF(T1793="",0,IFERROR(IF(VLOOKUP(T1793,T$73:T1792,1,0)&gt;0,0,0),1))</f>
        <v>0</v>
      </c>
      <c r="T1793" s="95">
        <f>IF(DATOS!J1721=P$74,DATOS!C1721,"")</f>
        <v>0</v>
      </c>
    </row>
    <row r="1794" spans="18:20" x14ac:dyDescent="0.25">
      <c r="R1794" s="83">
        <f t="shared" si="29"/>
        <v>1</v>
      </c>
      <c r="S1794" s="83">
        <f>IF(T1794="",0,IFERROR(IF(VLOOKUP(T1794,T$73:T1793,1,0)&gt;0,0,0),1))</f>
        <v>0</v>
      </c>
      <c r="T1794" s="95">
        <f>IF(DATOS!J1722=P$74,DATOS!C1722,"")</f>
        <v>0</v>
      </c>
    </row>
    <row r="1795" spans="18:20" x14ac:dyDescent="0.25">
      <c r="R1795" s="83">
        <f t="shared" si="29"/>
        <v>1</v>
      </c>
      <c r="S1795" s="83">
        <f>IF(T1795="",0,IFERROR(IF(VLOOKUP(T1795,T$73:T1794,1,0)&gt;0,0,0),1))</f>
        <v>0</v>
      </c>
      <c r="T1795" s="95">
        <f>IF(DATOS!J1723=P$74,DATOS!C1723,"")</f>
        <v>0</v>
      </c>
    </row>
    <row r="1796" spans="18:20" x14ac:dyDescent="0.25">
      <c r="R1796" s="83">
        <f t="shared" si="29"/>
        <v>1</v>
      </c>
      <c r="S1796" s="83">
        <f>IF(T1796="",0,IFERROR(IF(VLOOKUP(T1796,T$73:T1795,1,0)&gt;0,0,0),1))</f>
        <v>0</v>
      </c>
      <c r="T1796" s="95">
        <f>IF(DATOS!J1724=P$74,DATOS!C1724,"")</f>
        <v>0</v>
      </c>
    </row>
    <row r="1797" spans="18:20" x14ac:dyDescent="0.25">
      <c r="R1797" s="83">
        <f t="shared" si="29"/>
        <v>1</v>
      </c>
      <c r="S1797" s="83">
        <f>IF(T1797="",0,IFERROR(IF(VLOOKUP(T1797,T$73:T1796,1,0)&gt;0,0,0),1))</f>
        <v>0</v>
      </c>
      <c r="T1797" s="95">
        <f>IF(DATOS!J1725=P$74,DATOS!C1725,"")</f>
        <v>0</v>
      </c>
    </row>
    <row r="1798" spans="18:20" x14ac:dyDescent="0.25">
      <c r="R1798" s="83">
        <f t="shared" si="29"/>
        <v>1</v>
      </c>
      <c r="S1798" s="83">
        <f>IF(T1798="",0,IFERROR(IF(VLOOKUP(T1798,T$73:T1797,1,0)&gt;0,0,0),1))</f>
        <v>0</v>
      </c>
      <c r="T1798" s="95">
        <f>IF(DATOS!J1726=P$74,DATOS!C1726,"")</f>
        <v>0</v>
      </c>
    </row>
    <row r="1799" spans="18:20" x14ac:dyDescent="0.25">
      <c r="R1799" s="83">
        <f t="shared" si="29"/>
        <v>1</v>
      </c>
      <c r="S1799" s="83">
        <f>IF(T1799="",0,IFERROR(IF(VLOOKUP(T1799,T$73:T1798,1,0)&gt;0,0,0),1))</f>
        <v>0</v>
      </c>
      <c r="T1799" s="95">
        <f>IF(DATOS!J1727=P$74,DATOS!C1727,"")</f>
        <v>0</v>
      </c>
    </row>
    <row r="1800" spans="18:20" x14ac:dyDescent="0.25">
      <c r="R1800" s="83">
        <f t="shared" si="29"/>
        <v>1</v>
      </c>
      <c r="S1800" s="83">
        <f>IF(T1800="",0,IFERROR(IF(VLOOKUP(T1800,T$73:T1799,1,0)&gt;0,0,0),1))</f>
        <v>0</v>
      </c>
      <c r="T1800" s="95">
        <f>IF(DATOS!J1728=P$74,DATOS!C1728,"")</f>
        <v>0</v>
      </c>
    </row>
    <row r="1801" spans="18:20" x14ac:dyDescent="0.25">
      <c r="R1801" s="83">
        <f t="shared" si="29"/>
        <v>1</v>
      </c>
      <c r="S1801" s="83">
        <f>IF(T1801="",0,IFERROR(IF(VLOOKUP(T1801,T$73:T1800,1,0)&gt;0,0,0),1))</f>
        <v>0</v>
      </c>
      <c r="T1801" s="95">
        <f>IF(DATOS!J1729=P$74,DATOS!C1729,"")</f>
        <v>0</v>
      </c>
    </row>
    <row r="1802" spans="18:20" x14ac:dyDescent="0.25">
      <c r="R1802" s="83">
        <f t="shared" ref="R1802:R1865" si="30">R1801+S1802</f>
        <v>1</v>
      </c>
      <c r="S1802" s="83">
        <f>IF(T1802="",0,IFERROR(IF(VLOOKUP(T1802,T$73:T1801,1,0)&gt;0,0,0),1))</f>
        <v>0</v>
      </c>
      <c r="T1802" s="95">
        <f>IF(DATOS!J1730=P$74,DATOS!C1730,"")</f>
        <v>0</v>
      </c>
    </row>
    <row r="1803" spans="18:20" x14ac:dyDescent="0.25">
      <c r="R1803" s="83">
        <f t="shared" si="30"/>
        <v>1</v>
      </c>
      <c r="S1803" s="83">
        <f>IF(T1803="",0,IFERROR(IF(VLOOKUP(T1803,T$73:T1802,1,0)&gt;0,0,0),1))</f>
        <v>0</v>
      </c>
      <c r="T1803" s="95">
        <f>IF(DATOS!J1731=P$74,DATOS!C1731,"")</f>
        <v>0</v>
      </c>
    </row>
    <row r="1804" spans="18:20" x14ac:dyDescent="0.25">
      <c r="R1804" s="83">
        <f t="shared" si="30"/>
        <v>1</v>
      </c>
      <c r="S1804" s="83">
        <f>IF(T1804="",0,IFERROR(IF(VLOOKUP(T1804,T$73:T1803,1,0)&gt;0,0,0),1))</f>
        <v>0</v>
      </c>
      <c r="T1804" s="95">
        <f>IF(DATOS!J1732=P$74,DATOS!C1732,"")</f>
        <v>0</v>
      </c>
    </row>
    <row r="1805" spans="18:20" x14ac:dyDescent="0.25">
      <c r="R1805" s="83">
        <f t="shared" si="30"/>
        <v>1</v>
      </c>
      <c r="S1805" s="83">
        <f>IF(T1805="",0,IFERROR(IF(VLOOKUP(T1805,T$73:T1804,1,0)&gt;0,0,0),1))</f>
        <v>0</v>
      </c>
      <c r="T1805" s="95">
        <f>IF(DATOS!J1733=P$74,DATOS!C1733,"")</f>
        <v>0</v>
      </c>
    </row>
    <row r="1806" spans="18:20" x14ac:dyDescent="0.25">
      <c r="R1806" s="83">
        <f t="shared" si="30"/>
        <v>1</v>
      </c>
      <c r="S1806" s="83">
        <f>IF(T1806="",0,IFERROR(IF(VLOOKUP(T1806,T$73:T1805,1,0)&gt;0,0,0),1))</f>
        <v>0</v>
      </c>
      <c r="T1806" s="95">
        <f>IF(DATOS!J1734=P$74,DATOS!C1734,"")</f>
        <v>0</v>
      </c>
    </row>
    <row r="1807" spans="18:20" x14ac:dyDescent="0.25">
      <c r="R1807" s="83">
        <f t="shared" si="30"/>
        <v>1</v>
      </c>
      <c r="S1807" s="83">
        <f>IF(T1807="",0,IFERROR(IF(VLOOKUP(T1807,T$73:T1806,1,0)&gt;0,0,0),1))</f>
        <v>0</v>
      </c>
      <c r="T1807" s="95">
        <f>IF(DATOS!J1735=P$74,DATOS!C1735,"")</f>
        <v>0</v>
      </c>
    </row>
    <row r="1808" spans="18:20" x14ac:dyDescent="0.25">
      <c r="R1808" s="83">
        <f t="shared" si="30"/>
        <v>1</v>
      </c>
      <c r="S1808" s="83">
        <f>IF(T1808="",0,IFERROR(IF(VLOOKUP(T1808,T$73:T1807,1,0)&gt;0,0,0),1))</f>
        <v>0</v>
      </c>
      <c r="T1808" s="95">
        <f>IF(DATOS!J1736=P$74,DATOS!C1736,"")</f>
        <v>0</v>
      </c>
    </row>
    <row r="1809" spans="18:20" x14ac:dyDescent="0.25">
      <c r="R1809" s="83">
        <f t="shared" si="30"/>
        <v>1</v>
      </c>
      <c r="S1809" s="83">
        <f>IF(T1809="",0,IFERROR(IF(VLOOKUP(T1809,T$73:T1808,1,0)&gt;0,0,0),1))</f>
        <v>0</v>
      </c>
      <c r="T1809" s="95">
        <f>IF(DATOS!J1737=P$74,DATOS!C1737,"")</f>
        <v>0</v>
      </c>
    </row>
    <row r="1810" spans="18:20" x14ac:dyDescent="0.25">
      <c r="R1810" s="83">
        <f t="shared" si="30"/>
        <v>1</v>
      </c>
      <c r="S1810" s="83">
        <f>IF(T1810="",0,IFERROR(IF(VLOOKUP(T1810,T$73:T1809,1,0)&gt;0,0,0),1))</f>
        <v>0</v>
      </c>
      <c r="T1810" s="95">
        <f>IF(DATOS!J1738=P$74,DATOS!C1738,"")</f>
        <v>0</v>
      </c>
    </row>
    <row r="1811" spans="18:20" x14ac:dyDescent="0.25">
      <c r="R1811" s="83">
        <f t="shared" si="30"/>
        <v>1</v>
      </c>
      <c r="S1811" s="83">
        <f>IF(T1811="",0,IFERROR(IF(VLOOKUP(T1811,T$73:T1810,1,0)&gt;0,0,0),1))</f>
        <v>0</v>
      </c>
      <c r="T1811" s="95">
        <f>IF(DATOS!J1739=P$74,DATOS!C1739,"")</f>
        <v>0</v>
      </c>
    </row>
    <row r="1812" spans="18:20" x14ac:dyDescent="0.25">
      <c r="R1812" s="83">
        <f t="shared" si="30"/>
        <v>1</v>
      </c>
      <c r="S1812" s="83">
        <f>IF(T1812="",0,IFERROR(IF(VLOOKUP(T1812,T$73:T1811,1,0)&gt;0,0,0),1))</f>
        <v>0</v>
      </c>
      <c r="T1812" s="95">
        <f>IF(DATOS!J1740=P$74,DATOS!C1740,"")</f>
        <v>0</v>
      </c>
    </row>
    <row r="1813" spans="18:20" x14ac:dyDescent="0.25">
      <c r="R1813" s="83">
        <f t="shared" si="30"/>
        <v>1</v>
      </c>
      <c r="S1813" s="83">
        <f>IF(T1813="",0,IFERROR(IF(VLOOKUP(T1813,T$73:T1812,1,0)&gt;0,0,0),1))</f>
        <v>0</v>
      </c>
      <c r="T1813" s="95">
        <f>IF(DATOS!J1741=P$74,DATOS!C1741,"")</f>
        <v>0</v>
      </c>
    </row>
    <row r="1814" spans="18:20" x14ac:dyDescent="0.25">
      <c r="R1814" s="83">
        <f t="shared" si="30"/>
        <v>1</v>
      </c>
      <c r="S1814" s="83">
        <f>IF(T1814="",0,IFERROR(IF(VLOOKUP(T1814,T$73:T1813,1,0)&gt;0,0,0),1))</f>
        <v>0</v>
      </c>
      <c r="T1814" s="95">
        <f>IF(DATOS!J1742=P$74,DATOS!C1742,"")</f>
        <v>0</v>
      </c>
    </row>
    <row r="1815" spans="18:20" x14ac:dyDescent="0.25">
      <c r="R1815" s="83">
        <f t="shared" si="30"/>
        <v>1</v>
      </c>
      <c r="S1815" s="83">
        <f>IF(T1815="",0,IFERROR(IF(VLOOKUP(T1815,T$73:T1814,1,0)&gt;0,0,0),1))</f>
        <v>0</v>
      </c>
      <c r="T1815" s="95">
        <f>IF(DATOS!J1743=P$74,DATOS!C1743,"")</f>
        <v>0</v>
      </c>
    </row>
    <row r="1816" spans="18:20" x14ac:dyDescent="0.25">
      <c r="R1816" s="83">
        <f t="shared" si="30"/>
        <v>1</v>
      </c>
      <c r="S1816" s="83">
        <f>IF(T1816="",0,IFERROR(IF(VLOOKUP(T1816,T$73:T1815,1,0)&gt;0,0,0),1))</f>
        <v>0</v>
      </c>
      <c r="T1816" s="95">
        <f>IF(DATOS!J1744=P$74,DATOS!C1744,"")</f>
        <v>0</v>
      </c>
    </row>
    <row r="1817" spans="18:20" x14ac:dyDescent="0.25">
      <c r="R1817" s="83">
        <f t="shared" si="30"/>
        <v>1</v>
      </c>
      <c r="S1817" s="83">
        <f>IF(T1817="",0,IFERROR(IF(VLOOKUP(T1817,T$73:T1816,1,0)&gt;0,0,0),1))</f>
        <v>0</v>
      </c>
      <c r="T1817" s="95">
        <f>IF(DATOS!J1745=P$74,DATOS!C1745,"")</f>
        <v>0</v>
      </c>
    </row>
    <row r="1818" spans="18:20" x14ac:dyDescent="0.25">
      <c r="R1818" s="83">
        <f t="shared" si="30"/>
        <v>1</v>
      </c>
      <c r="S1818" s="83">
        <f>IF(T1818="",0,IFERROR(IF(VLOOKUP(T1818,T$73:T1817,1,0)&gt;0,0,0),1))</f>
        <v>0</v>
      </c>
      <c r="T1818" s="95">
        <f>IF(DATOS!J1746=P$74,DATOS!C1746,"")</f>
        <v>0</v>
      </c>
    </row>
    <row r="1819" spans="18:20" x14ac:dyDescent="0.25">
      <c r="R1819" s="83">
        <f t="shared" si="30"/>
        <v>1</v>
      </c>
      <c r="S1819" s="83">
        <f>IF(T1819="",0,IFERROR(IF(VLOOKUP(T1819,T$73:T1818,1,0)&gt;0,0,0),1))</f>
        <v>0</v>
      </c>
      <c r="T1819" s="95">
        <f>IF(DATOS!J1747=P$74,DATOS!C1747,"")</f>
        <v>0</v>
      </c>
    </row>
    <row r="1820" spans="18:20" x14ac:dyDescent="0.25">
      <c r="R1820" s="83">
        <f t="shared" si="30"/>
        <v>1</v>
      </c>
      <c r="S1820" s="83">
        <f>IF(T1820="",0,IFERROR(IF(VLOOKUP(T1820,T$73:T1819,1,0)&gt;0,0,0),1))</f>
        <v>0</v>
      </c>
      <c r="T1820" s="95">
        <f>IF(DATOS!J1748=P$74,DATOS!C1748,"")</f>
        <v>0</v>
      </c>
    </row>
    <row r="1821" spans="18:20" x14ac:dyDescent="0.25">
      <c r="R1821" s="83">
        <f t="shared" si="30"/>
        <v>1</v>
      </c>
      <c r="S1821" s="83">
        <f>IF(T1821="",0,IFERROR(IF(VLOOKUP(T1821,T$73:T1820,1,0)&gt;0,0,0),1))</f>
        <v>0</v>
      </c>
      <c r="T1821" s="95">
        <f>IF(DATOS!J1749=P$74,DATOS!C1749,"")</f>
        <v>0</v>
      </c>
    </row>
    <row r="1822" spans="18:20" x14ac:dyDescent="0.25">
      <c r="R1822" s="83">
        <f t="shared" si="30"/>
        <v>1</v>
      </c>
      <c r="S1822" s="83">
        <f>IF(T1822="",0,IFERROR(IF(VLOOKUP(T1822,T$73:T1821,1,0)&gt;0,0,0),1))</f>
        <v>0</v>
      </c>
      <c r="T1822" s="95">
        <f>IF(DATOS!J1750=P$74,DATOS!C1750,"")</f>
        <v>0</v>
      </c>
    </row>
    <row r="1823" spans="18:20" x14ac:dyDescent="0.25">
      <c r="R1823" s="83">
        <f t="shared" si="30"/>
        <v>1</v>
      </c>
      <c r="S1823" s="83">
        <f>IF(T1823="",0,IFERROR(IF(VLOOKUP(T1823,T$73:T1822,1,0)&gt;0,0,0),1))</f>
        <v>0</v>
      </c>
      <c r="T1823" s="95">
        <f>IF(DATOS!J1751=P$74,DATOS!C1751,"")</f>
        <v>0</v>
      </c>
    </row>
    <row r="1824" spans="18:20" x14ac:dyDescent="0.25">
      <c r="R1824" s="83">
        <f t="shared" si="30"/>
        <v>1</v>
      </c>
      <c r="S1824" s="83">
        <f>IF(T1824="",0,IFERROR(IF(VLOOKUP(T1824,T$73:T1823,1,0)&gt;0,0,0),1))</f>
        <v>0</v>
      </c>
      <c r="T1824" s="95">
        <f>IF(DATOS!J1752=P$74,DATOS!C1752,"")</f>
        <v>0</v>
      </c>
    </row>
    <row r="1825" spans="18:20" x14ac:dyDescent="0.25">
      <c r="R1825" s="83">
        <f t="shared" si="30"/>
        <v>1</v>
      </c>
      <c r="S1825" s="83">
        <f>IF(T1825="",0,IFERROR(IF(VLOOKUP(T1825,T$73:T1824,1,0)&gt;0,0,0),1))</f>
        <v>0</v>
      </c>
      <c r="T1825" s="95">
        <f>IF(DATOS!J1753=P$74,DATOS!C1753,"")</f>
        <v>0</v>
      </c>
    </row>
    <row r="1826" spans="18:20" x14ac:dyDescent="0.25">
      <c r="R1826" s="83">
        <f t="shared" si="30"/>
        <v>1</v>
      </c>
      <c r="S1826" s="83">
        <f>IF(T1826="",0,IFERROR(IF(VLOOKUP(T1826,T$73:T1825,1,0)&gt;0,0,0),1))</f>
        <v>0</v>
      </c>
      <c r="T1826" s="95">
        <f>IF(DATOS!J1754=P$74,DATOS!C1754,"")</f>
        <v>0</v>
      </c>
    </row>
    <row r="1827" spans="18:20" x14ac:dyDescent="0.25">
      <c r="R1827" s="83">
        <f t="shared" si="30"/>
        <v>1</v>
      </c>
      <c r="S1827" s="83">
        <f>IF(T1827="",0,IFERROR(IF(VLOOKUP(T1827,T$73:T1826,1,0)&gt;0,0,0),1))</f>
        <v>0</v>
      </c>
      <c r="T1827" s="95">
        <f>IF(DATOS!J1755=P$74,DATOS!C1755,"")</f>
        <v>0</v>
      </c>
    </row>
    <row r="1828" spans="18:20" x14ac:dyDescent="0.25">
      <c r="R1828" s="83">
        <f t="shared" si="30"/>
        <v>1</v>
      </c>
      <c r="S1828" s="83">
        <f>IF(T1828="",0,IFERROR(IF(VLOOKUP(T1828,T$73:T1827,1,0)&gt;0,0,0),1))</f>
        <v>0</v>
      </c>
      <c r="T1828" s="95">
        <f>IF(DATOS!J1756=P$74,DATOS!C1756,"")</f>
        <v>0</v>
      </c>
    </row>
    <row r="1829" spans="18:20" x14ac:dyDescent="0.25">
      <c r="R1829" s="83">
        <f t="shared" si="30"/>
        <v>1</v>
      </c>
      <c r="S1829" s="83">
        <f>IF(T1829="",0,IFERROR(IF(VLOOKUP(T1829,T$73:T1828,1,0)&gt;0,0,0),1))</f>
        <v>0</v>
      </c>
      <c r="T1829" s="95">
        <f>IF(DATOS!J1757=P$74,DATOS!C1757,"")</f>
        <v>0</v>
      </c>
    </row>
    <row r="1830" spans="18:20" x14ac:dyDescent="0.25">
      <c r="R1830" s="83">
        <f t="shared" si="30"/>
        <v>1</v>
      </c>
      <c r="S1830" s="83">
        <f>IF(T1830="",0,IFERROR(IF(VLOOKUP(T1830,T$73:T1829,1,0)&gt;0,0,0),1))</f>
        <v>0</v>
      </c>
      <c r="T1830" s="95">
        <f>IF(DATOS!J1758=P$74,DATOS!C1758,"")</f>
        <v>0</v>
      </c>
    </row>
    <row r="1831" spans="18:20" x14ac:dyDescent="0.25">
      <c r="R1831" s="83">
        <f t="shared" si="30"/>
        <v>1</v>
      </c>
      <c r="S1831" s="83">
        <f>IF(T1831="",0,IFERROR(IF(VLOOKUP(T1831,T$73:T1830,1,0)&gt;0,0,0),1))</f>
        <v>0</v>
      </c>
      <c r="T1831" s="95">
        <f>IF(DATOS!J1759=P$74,DATOS!C1759,"")</f>
        <v>0</v>
      </c>
    </row>
    <row r="1832" spans="18:20" x14ac:dyDescent="0.25">
      <c r="R1832" s="83">
        <f t="shared" si="30"/>
        <v>1</v>
      </c>
      <c r="S1832" s="83">
        <f>IF(T1832="",0,IFERROR(IF(VLOOKUP(T1832,T$73:T1831,1,0)&gt;0,0,0),1))</f>
        <v>0</v>
      </c>
      <c r="T1832" s="95">
        <f>IF(DATOS!J1760=P$74,DATOS!C1760,"")</f>
        <v>0</v>
      </c>
    </row>
    <row r="1833" spans="18:20" x14ac:dyDescent="0.25">
      <c r="R1833" s="83">
        <f t="shared" si="30"/>
        <v>1</v>
      </c>
      <c r="S1833" s="83">
        <f>IF(T1833="",0,IFERROR(IF(VLOOKUP(T1833,T$73:T1832,1,0)&gt;0,0,0),1))</f>
        <v>0</v>
      </c>
      <c r="T1833" s="95">
        <f>IF(DATOS!J1761=P$74,DATOS!C1761,"")</f>
        <v>0</v>
      </c>
    </row>
    <row r="1834" spans="18:20" x14ac:dyDescent="0.25">
      <c r="R1834" s="83">
        <f t="shared" si="30"/>
        <v>1</v>
      </c>
      <c r="S1834" s="83">
        <f>IF(T1834="",0,IFERROR(IF(VLOOKUP(T1834,T$73:T1833,1,0)&gt;0,0,0),1))</f>
        <v>0</v>
      </c>
      <c r="T1834" s="95">
        <f>IF(DATOS!J1762=P$74,DATOS!C1762,"")</f>
        <v>0</v>
      </c>
    </row>
    <row r="1835" spans="18:20" x14ac:dyDescent="0.25">
      <c r="R1835" s="83">
        <f t="shared" si="30"/>
        <v>1</v>
      </c>
      <c r="S1835" s="83">
        <f>IF(T1835="",0,IFERROR(IF(VLOOKUP(T1835,T$73:T1834,1,0)&gt;0,0,0),1))</f>
        <v>0</v>
      </c>
      <c r="T1835" s="95">
        <f>IF(DATOS!J1763=P$74,DATOS!C1763,"")</f>
        <v>0</v>
      </c>
    </row>
    <row r="1836" spans="18:20" x14ac:dyDescent="0.25">
      <c r="R1836" s="83">
        <f t="shared" si="30"/>
        <v>1</v>
      </c>
      <c r="S1836" s="83">
        <f>IF(T1836="",0,IFERROR(IF(VLOOKUP(T1836,T$73:T1835,1,0)&gt;0,0,0),1))</f>
        <v>0</v>
      </c>
      <c r="T1836" s="95">
        <f>IF(DATOS!J1764=P$74,DATOS!C1764,"")</f>
        <v>0</v>
      </c>
    </row>
    <row r="1837" spans="18:20" x14ac:dyDescent="0.25">
      <c r="R1837" s="83">
        <f t="shared" si="30"/>
        <v>1</v>
      </c>
      <c r="S1837" s="83">
        <f>IF(T1837="",0,IFERROR(IF(VLOOKUP(T1837,T$73:T1836,1,0)&gt;0,0,0),1))</f>
        <v>0</v>
      </c>
      <c r="T1837" s="95">
        <f>IF(DATOS!J1765=P$74,DATOS!C1765,"")</f>
        <v>0</v>
      </c>
    </row>
    <row r="1838" spans="18:20" x14ac:dyDescent="0.25">
      <c r="R1838" s="83">
        <f t="shared" si="30"/>
        <v>1</v>
      </c>
      <c r="S1838" s="83">
        <f>IF(T1838="",0,IFERROR(IF(VLOOKUP(T1838,T$73:T1837,1,0)&gt;0,0,0),1))</f>
        <v>0</v>
      </c>
      <c r="T1838" s="95">
        <f>IF(DATOS!J1766=P$74,DATOS!C1766,"")</f>
        <v>0</v>
      </c>
    </row>
    <row r="1839" spans="18:20" x14ac:dyDescent="0.25">
      <c r="R1839" s="83">
        <f t="shared" si="30"/>
        <v>1</v>
      </c>
      <c r="S1839" s="83">
        <f>IF(T1839="",0,IFERROR(IF(VLOOKUP(T1839,T$73:T1838,1,0)&gt;0,0,0),1))</f>
        <v>0</v>
      </c>
      <c r="T1839" s="95">
        <f>IF(DATOS!J1767=P$74,DATOS!C1767,"")</f>
        <v>0</v>
      </c>
    </row>
    <row r="1840" spans="18:20" x14ac:dyDescent="0.25">
      <c r="R1840" s="83">
        <f t="shared" si="30"/>
        <v>1</v>
      </c>
      <c r="S1840" s="83">
        <f>IF(T1840="",0,IFERROR(IF(VLOOKUP(T1840,T$73:T1839,1,0)&gt;0,0,0),1))</f>
        <v>0</v>
      </c>
      <c r="T1840" s="95">
        <f>IF(DATOS!J1768=P$74,DATOS!C1768,"")</f>
        <v>0</v>
      </c>
    </row>
    <row r="1841" spans="18:20" x14ac:dyDescent="0.25">
      <c r="R1841" s="83">
        <f t="shared" si="30"/>
        <v>1</v>
      </c>
      <c r="S1841" s="83">
        <f>IF(T1841="",0,IFERROR(IF(VLOOKUP(T1841,T$73:T1840,1,0)&gt;0,0,0),1))</f>
        <v>0</v>
      </c>
      <c r="T1841" s="95">
        <f>IF(DATOS!J1769=P$74,DATOS!C1769,"")</f>
        <v>0</v>
      </c>
    </row>
    <row r="1842" spans="18:20" x14ac:dyDescent="0.25">
      <c r="R1842" s="83">
        <f t="shared" si="30"/>
        <v>1</v>
      </c>
      <c r="S1842" s="83">
        <f>IF(T1842="",0,IFERROR(IF(VLOOKUP(T1842,T$73:T1841,1,0)&gt;0,0,0),1))</f>
        <v>0</v>
      </c>
      <c r="T1842" s="95">
        <f>IF(DATOS!J1770=P$74,DATOS!C1770,"")</f>
        <v>0</v>
      </c>
    </row>
    <row r="1843" spans="18:20" x14ac:dyDescent="0.25">
      <c r="R1843" s="83">
        <f t="shared" si="30"/>
        <v>1</v>
      </c>
      <c r="S1843" s="83">
        <f>IF(T1843="",0,IFERROR(IF(VLOOKUP(T1843,T$73:T1842,1,0)&gt;0,0,0),1))</f>
        <v>0</v>
      </c>
      <c r="T1843" s="95">
        <f>IF(DATOS!J1771=P$74,DATOS!C1771,"")</f>
        <v>0</v>
      </c>
    </row>
    <row r="1844" spans="18:20" x14ac:dyDescent="0.25">
      <c r="R1844" s="83">
        <f t="shared" si="30"/>
        <v>1</v>
      </c>
      <c r="S1844" s="83">
        <f>IF(T1844="",0,IFERROR(IF(VLOOKUP(T1844,T$73:T1843,1,0)&gt;0,0,0),1))</f>
        <v>0</v>
      </c>
      <c r="T1844" s="95">
        <f>IF(DATOS!J1772=P$74,DATOS!C1772,"")</f>
        <v>0</v>
      </c>
    </row>
    <row r="1845" spans="18:20" x14ac:dyDescent="0.25">
      <c r="R1845" s="83">
        <f t="shared" si="30"/>
        <v>1</v>
      </c>
      <c r="S1845" s="83">
        <f>IF(T1845="",0,IFERROR(IF(VLOOKUP(T1845,T$73:T1844,1,0)&gt;0,0,0),1))</f>
        <v>0</v>
      </c>
      <c r="T1845" s="95">
        <f>IF(DATOS!J1773=P$74,DATOS!C1773,"")</f>
        <v>0</v>
      </c>
    </row>
    <row r="1846" spans="18:20" x14ac:dyDescent="0.25">
      <c r="R1846" s="83">
        <f t="shared" si="30"/>
        <v>1</v>
      </c>
      <c r="S1846" s="83">
        <f>IF(T1846="",0,IFERROR(IF(VLOOKUP(T1846,T$73:T1845,1,0)&gt;0,0,0),1))</f>
        <v>0</v>
      </c>
      <c r="T1846" s="95">
        <f>IF(DATOS!J1774=P$74,DATOS!C1774,"")</f>
        <v>0</v>
      </c>
    </row>
    <row r="1847" spans="18:20" x14ac:dyDescent="0.25">
      <c r="R1847" s="83">
        <f t="shared" si="30"/>
        <v>1</v>
      </c>
      <c r="S1847" s="83">
        <f>IF(T1847="",0,IFERROR(IF(VLOOKUP(T1847,T$73:T1846,1,0)&gt;0,0,0),1))</f>
        <v>0</v>
      </c>
      <c r="T1847" s="95">
        <f>IF(DATOS!J1775=P$74,DATOS!C1775,"")</f>
        <v>0</v>
      </c>
    </row>
    <row r="1848" spans="18:20" x14ac:dyDescent="0.25">
      <c r="R1848" s="83">
        <f t="shared" si="30"/>
        <v>1</v>
      </c>
      <c r="S1848" s="83">
        <f>IF(T1848="",0,IFERROR(IF(VLOOKUP(T1848,T$73:T1847,1,0)&gt;0,0,0),1))</f>
        <v>0</v>
      </c>
      <c r="T1848" s="95">
        <f>IF(DATOS!J1776=P$74,DATOS!C1776,"")</f>
        <v>0</v>
      </c>
    </row>
    <row r="1849" spans="18:20" x14ac:dyDescent="0.25">
      <c r="R1849" s="83">
        <f t="shared" si="30"/>
        <v>1</v>
      </c>
      <c r="S1849" s="83">
        <f>IF(T1849="",0,IFERROR(IF(VLOOKUP(T1849,T$73:T1848,1,0)&gt;0,0,0),1))</f>
        <v>0</v>
      </c>
      <c r="T1849" s="95">
        <f>IF(DATOS!J1777=P$74,DATOS!C1777,"")</f>
        <v>0</v>
      </c>
    </row>
    <row r="1850" spans="18:20" x14ac:dyDescent="0.25">
      <c r="R1850" s="83">
        <f t="shared" si="30"/>
        <v>1</v>
      </c>
      <c r="S1850" s="83">
        <f>IF(T1850="",0,IFERROR(IF(VLOOKUP(T1850,T$73:T1849,1,0)&gt;0,0,0),1))</f>
        <v>0</v>
      </c>
      <c r="T1850" s="95">
        <f>IF(DATOS!J1778=P$74,DATOS!C1778,"")</f>
        <v>0</v>
      </c>
    </row>
    <row r="1851" spans="18:20" x14ac:dyDescent="0.25">
      <c r="R1851" s="83">
        <f t="shared" si="30"/>
        <v>1</v>
      </c>
      <c r="S1851" s="83">
        <f>IF(T1851="",0,IFERROR(IF(VLOOKUP(T1851,T$73:T1850,1,0)&gt;0,0,0),1))</f>
        <v>0</v>
      </c>
      <c r="T1851" s="95">
        <f>IF(DATOS!J1779=P$74,DATOS!C1779,"")</f>
        <v>0</v>
      </c>
    </row>
    <row r="1852" spans="18:20" x14ac:dyDescent="0.25">
      <c r="R1852" s="83">
        <f t="shared" si="30"/>
        <v>1</v>
      </c>
      <c r="S1852" s="83">
        <f>IF(T1852="",0,IFERROR(IF(VLOOKUP(T1852,T$73:T1851,1,0)&gt;0,0,0),1))</f>
        <v>0</v>
      </c>
      <c r="T1852" s="95">
        <f>IF(DATOS!J1780=P$74,DATOS!C1780,"")</f>
        <v>0</v>
      </c>
    </row>
    <row r="1853" spans="18:20" x14ac:dyDescent="0.25">
      <c r="R1853" s="83">
        <f t="shared" si="30"/>
        <v>1</v>
      </c>
      <c r="S1853" s="83">
        <f>IF(T1853="",0,IFERROR(IF(VLOOKUP(T1853,T$73:T1852,1,0)&gt;0,0,0),1))</f>
        <v>0</v>
      </c>
      <c r="T1853" s="95">
        <f>IF(DATOS!J1781=P$74,DATOS!C1781,"")</f>
        <v>0</v>
      </c>
    </row>
    <row r="1854" spans="18:20" x14ac:dyDescent="0.25">
      <c r="R1854" s="83">
        <f t="shared" si="30"/>
        <v>1</v>
      </c>
      <c r="S1854" s="83">
        <f>IF(T1854="",0,IFERROR(IF(VLOOKUP(T1854,T$73:T1853,1,0)&gt;0,0,0),1))</f>
        <v>0</v>
      </c>
      <c r="T1854" s="95">
        <f>IF(DATOS!J1782=P$74,DATOS!C1782,"")</f>
        <v>0</v>
      </c>
    </row>
    <row r="1855" spans="18:20" x14ac:dyDescent="0.25">
      <c r="R1855" s="83">
        <f t="shared" si="30"/>
        <v>1</v>
      </c>
      <c r="S1855" s="83">
        <f>IF(T1855="",0,IFERROR(IF(VLOOKUP(T1855,T$73:T1854,1,0)&gt;0,0,0),1))</f>
        <v>0</v>
      </c>
      <c r="T1855" s="95">
        <f>IF(DATOS!J1783=P$74,DATOS!C1783,"")</f>
        <v>0</v>
      </c>
    </row>
    <row r="1856" spans="18:20" x14ac:dyDescent="0.25">
      <c r="R1856" s="83">
        <f t="shared" si="30"/>
        <v>1</v>
      </c>
      <c r="S1856" s="83">
        <f>IF(T1856="",0,IFERROR(IF(VLOOKUP(T1856,T$73:T1855,1,0)&gt;0,0,0),1))</f>
        <v>0</v>
      </c>
      <c r="T1856" s="95">
        <f>IF(DATOS!J1784=P$74,DATOS!C1784,"")</f>
        <v>0</v>
      </c>
    </row>
    <row r="1857" spans="18:20" x14ac:dyDescent="0.25">
      <c r="R1857" s="83">
        <f t="shared" si="30"/>
        <v>1</v>
      </c>
      <c r="S1857" s="83">
        <f>IF(T1857="",0,IFERROR(IF(VLOOKUP(T1857,T$73:T1856,1,0)&gt;0,0,0),1))</f>
        <v>0</v>
      </c>
      <c r="T1857" s="95">
        <f>IF(DATOS!J1785=P$74,DATOS!C1785,"")</f>
        <v>0</v>
      </c>
    </row>
    <row r="1858" spans="18:20" x14ac:dyDescent="0.25">
      <c r="R1858" s="83">
        <f t="shared" si="30"/>
        <v>1</v>
      </c>
      <c r="S1858" s="83">
        <f>IF(T1858="",0,IFERROR(IF(VLOOKUP(T1858,T$73:T1857,1,0)&gt;0,0,0),1))</f>
        <v>0</v>
      </c>
      <c r="T1858" s="95">
        <f>IF(DATOS!J1786=P$74,DATOS!C1786,"")</f>
        <v>0</v>
      </c>
    </row>
    <row r="1859" spans="18:20" x14ac:dyDescent="0.25">
      <c r="R1859" s="83">
        <f t="shared" si="30"/>
        <v>1</v>
      </c>
      <c r="S1859" s="83">
        <f>IF(T1859="",0,IFERROR(IF(VLOOKUP(T1859,T$73:T1858,1,0)&gt;0,0,0),1))</f>
        <v>0</v>
      </c>
      <c r="T1859" s="95">
        <f>IF(DATOS!J1787=P$74,DATOS!C1787,"")</f>
        <v>0</v>
      </c>
    </row>
    <row r="1860" spans="18:20" x14ac:dyDescent="0.25">
      <c r="R1860" s="83">
        <f t="shared" si="30"/>
        <v>1</v>
      </c>
      <c r="S1860" s="83">
        <f>IF(T1860="",0,IFERROR(IF(VLOOKUP(T1860,T$73:T1859,1,0)&gt;0,0,0),1))</f>
        <v>0</v>
      </c>
      <c r="T1860" s="95">
        <f>IF(DATOS!J1788=P$74,DATOS!C1788,"")</f>
        <v>0</v>
      </c>
    </row>
    <row r="1861" spans="18:20" x14ac:dyDescent="0.25">
      <c r="R1861" s="83">
        <f t="shared" si="30"/>
        <v>1</v>
      </c>
      <c r="S1861" s="83">
        <f>IF(T1861="",0,IFERROR(IF(VLOOKUP(T1861,T$73:T1860,1,0)&gt;0,0,0),1))</f>
        <v>0</v>
      </c>
      <c r="T1861" s="95">
        <f>IF(DATOS!J1789=P$74,DATOS!C1789,"")</f>
        <v>0</v>
      </c>
    </row>
    <row r="1862" spans="18:20" x14ac:dyDescent="0.25">
      <c r="R1862" s="83">
        <f t="shared" si="30"/>
        <v>1</v>
      </c>
      <c r="S1862" s="83">
        <f>IF(T1862="",0,IFERROR(IF(VLOOKUP(T1862,T$73:T1861,1,0)&gt;0,0,0),1))</f>
        <v>0</v>
      </c>
      <c r="T1862" s="95">
        <f>IF(DATOS!J1790=P$74,DATOS!C1790,"")</f>
        <v>0</v>
      </c>
    </row>
    <row r="1863" spans="18:20" x14ac:dyDescent="0.25">
      <c r="R1863" s="83">
        <f t="shared" si="30"/>
        <v>1</v>
      </c>
      <c r="S1863" s="83">
        <f>IF(T1863="",0,IFERROR(IF(VLOOKUP(T1863,T$73:T1862,1,0)&gt;0,0,0),1))</f>
        <v>0</v>
      </c>
      <c r="T1863" s="95">
        <f>IF(DATOS!J1791=P$74,DATOS!C1791,"")</f>
        <v>0</v>
      </c>
    </row>
    <row r="1864" spans="18:20" x14ac:dyDescent="0.25">
      <c r="R1864" s="83">
        <f t="shared" si="30"/>
        <v>1</v>
      </c>
      <c r="S1864" s="83">
        <f>IF(T1864="",0,IFERROR(IF(VLOOKUP(T1864,T$73:T1863,1,0)&gt;0,0,0),1))</f>
        <v>0</v>
      </c>
      <c r="T1864" s="95">
        <f>IF(DATOS!J1792=P$74,DATOS!C1792,"")</f>
        <v>0</v>
      </c>
    </row>
    <row r="1865" spans="18:20" x14ac:dyDescent="0.25">
      <c r="R1865" s="83">
        <f t="shared" si="30"/>
        <v>1</v>
      </c>
      <c r="S1865" s="83">
        <f>IF(T1865="",0,IFERROR(IF(VLOOKUP(T1865,T$73:T1864,1,0)&gt;0,0,0),1))</f>
        <v>0</v>
      </c>
      <c r="T1865" s="95">
        <f>IF(DATOS!J1793=P$74,DATOS!C1793,"")</f>
        <v>0</v>
      </c>
    </row>
    <row r="1866" spans="18:20" x14ac:dyDescent="0.25">
      <c r="R1866" s="83">
        <f t="shared" ref="R1866:R1929" si="31">R1865+S1866</f>
        <v>1</v>
      </c>
      <c r="S1866" s="83">
        <f>IF(T1866="",0,IFERROR(IF(VLOOKUP(T1866,T$73:T1865,1,0)&gt;0,0,0),1))</f>
        <v>0</v>
      </c>
      <c r="T1866" s="95">
        <f>IF(DATOS!J1794=P$74,DATOS!C1794,"")</f>
        <v>0</v>
      </c>
    </row>
    <row r="1867" spans="18:20" x14ac:dyDescent="0.25">
      <c r="R1867" s="83">
        <f t="shared" si="31"/>
        <v>1</v>
      </c>
      <c r="S1867" s="83">
        <f>IF(T1867="",0,IFERROR(IF(VLOOKUP(T1867,T$73:T1866,1,0)&gt;0,0,0),1))</f>
        <v>0</v>
      </c>
      <c r="T1867" s="95">
        <f>IF(DATOS!J1795=P$74,DATOS!C1795,"")</f>
        <v>0</v>
      </c>
    </row>
    <row r="1868" spans="18:20" x14ac:dyDescent="0.25">
      <c r="R1868" s="83">
        <f t="shared" si="31"/>
        <v>1</v>
      </c>
      <c r="S1868" s="83">
        <f>IF(T1868="",0,IFERROR(IF(VLOOKUP(T1868,T$73:T1867,1,0)&gt;0,0,0),1))</f>
        <v>0</v>
      </c>
      <c r="T1868" s="95">
        <f>IF(DATOS!J1796=P$74,DATOS!C1796,"")</f>
        <v>0</v>
      </c>
    </row>
    <row r="1869" spans="18:20" x14ac:dyDescent="0.25">
      <c r="R1869" s="83">
        <f t="shared" si="31"/>
        <v>1</v>
      </c>
      <c r="S1869" s="83">
        <f>IF(T1869="",0,IFERROR(IF(VLOOKUP(T1869,T$73:T1868,1,0)&gt;0,0,0),1))</f>
        <v>0</v>
      </c>
      <c r="T1869" s="95">
        <f>IF(DATOS!J1797=P$74,DATOS!C1797,"")</f>
        <v>0</v>
      </c>
    </row>
    <row r="1870" spans="18:20" x14ac:dyDescent="0.25">
      <c r="R1870" s="83">
        <f t="shared" si="31"/>
        <v>1</v>
      </c>
      <c r="S1870" s="83">
        <f>IF(T1870="",0,IFERROR(IF(VLOOKUP(T1870,T$73:T1869,1,0)&gt;0,0,0),1))</f>
        <v>0</v>
      </c>
      <c r="T1870" s="95">
        <f>IF(DATOS!J1798=P$74,DATOS!C1798,"")</f>
        <v>0</v>
      </c>
    </row>
    <row r="1871" spans="18:20" x14ac:dyDescent="0.25">
      <c r="R1871" s="83">
        <f t="shared" si="31"/>
        <v>1</v>
      </c>
      <c r="S1871" s="83">
        <f>IF(T1871="",0,IFERROR(IF(VLOOKUP(T1871,T$73:T1870,1,0)&gt;0,0,0),1))</f>
        <v>0</v>
      </c>
      <c r="T1871" s="95">
        <f>IF(DATOS!J1799=P$74,DATOS!C1799,"")</f>
        <v>0</v>
      </c>
    </row>
    <row r="1872" spans="18:20" x14ac:dyDescent="0.25">
      <c r="R1872" s="83">
        <f t="shared" si="31"/>
        <v>1</v>
      </c>
      <c r="S1872" s="83">
        <f>IF(T1872="",0,IFERROR(IF(VLOOKUP(T1872,T$73:T1871,1,0)&gt;0,0,0),1))</f>
        <v>0</v>
      </c>
      <c r="T1872" s="95">
        <f>IF(DATOS!J1800=P$74,DATOS!C1800,"")</f>
        <v>0</v>
      </c>
    </row>
    <row r="1873" spans="18:20" x14ac:dyDescent="0.25">
      <c r="R1873" s="83">
        <f t="shared" si="31"/>
        <v>1</v>
      </c>
      <c r="S1873" s="83">
        <f>IF(T1873="",0,IFERROR(IF(VLOOKUP(T1873,T$73:T1872,1,0)&gt;0,0,0),1))</f>
        <v>0</v>
      </c>
      <c r="T1873" s="95">
        <f>IF(DATOS!J1801=P$74,DATOS!C1801,"")</f>
        <v>0</v>
      </c>
    </row>
    <row r="1874" spans="18:20" x14ac:dyDescent="0.25">
      <c r="R1874" s="83">
        <f t="shared" si="31"/>
        <v>1</v>
      </c>
      <c r="S1874" s="83">
        <f>IF(T1874="",0,IFERROR(IF(VLOOKUP(T1874,T$73:T1873,1,0)&gt;0,0,0),1))</f>
        <v>0</v>
      </c>
      <c r="T1874" s="95">
        <f>IF(DATOS!J1802=P$74,DATOS!C1802,"")</f>
        <v>0</v>
      </c>
    </row>
    <row r="1875" spans="18:20" x14ac:dyDescent="0.25">
      <c r="R1875" s="83">
        <f t="shared" si="31"/>
        <v>1</v>
      </c>
      <c r="S1875" s="83">
        <f>IF(T1875="",0,IFERROR(IF(VLOOKUP(T1875,T$73:T1874,1,0)&gt;0,0,0),1))</f>
        <v>0</v>
      </c>
      <c r="T1875" s="95">
        <f>IF(DATOS!J1803=P$74,DATOS!C1803,"")</f>
        <v>0</v>
      </c>
    </row>
    <row r="1876" spans="18:20" x14ac:dyDescent="0.25">
      <c r="R1876" s="83">
        <f t="shared" si="31"/>
        <v>1</v>
      </c>
      <c r="S1876" s="83">
        <f>IF(T1876="",0,IFERROR(IF(VLOOKUP(T1876,T$73:T1875,1,0)&gt;0,0,0),1))</f>
        <v>0</v>
      </c>
      <c r="T1876" s="95">
        <f>IF(DATOS!J1804=P$74,DATOS!C1804,"")</f>
        <v>0</v>
      </c>
    </row>
    <row r="1877" spans="18:20" x14ac:dyDescent="0.25">
      <c r="R1877" s="83">
        <f t="shared" si="31"/>
        <v>1</v>
      </c>
      <c r="S1877" s="83">
        <f>IF(T1877="",0,IFERROR(IF(VLOOKUP(T1877,T$73:T1876,1,0)&gt;0,0,0),1))</f>
        <v>0</v>
      </c>
      <c r="T1877" s="95">
        <f>IF(DATOS!J1805=P$74,DATOS!C1805,"")</f>
        <v>0</v>
      </c>
    </row>
    <row r="1878" spans="18:20" x14ac:dyDescent="0.25">
      <c r="R1878" s="83">
        <f t="shared" si="31"/>
        <v>1</v>
      </c>
      <c r="S1878" s="83">
        <f>IF(T1878="",0,IFERROR(IF(VLOOKUP(T1878,T$73:T1877,1,0)&gt;0,0,0),1))</f>
        <v>0</v>
      </c>
      <c r="T1878" s="95">
        <f>IF(DATOS!J1806=P$74,DATOS!C1806,"")</f>
        <v>0</v>
      </c>
    </row>
    <row r="1879" spans="18:20" x14ac:dyDescent="0.25">
      <c r="R1879" s="83">
        <f t="shared" si="31"/>
        <v>1</v>
      </c>
      <c r="S1879" s="83">
        <f>IF(T1879="",0,IFERROR(IF(VLOOKUP(T1879,T$73:T1878,1,0)&gt;0,0,0),1))</f>
        <v>0</v>
      </c>
      <c r="T1879" s="95">
        <f>IF(DATOS!J1807=P$74,DATOS!C1807,"")</f>
        <v>0</v>
      </c>
    </row>
    <row r="1880" spans="18:20" x14ac:dyDescent="0.25">
      <c r="R1880" s="83">
        <f t="shared" si="31"/>
        <v>1</v>
      </c>
      <c r="S1880" s="83">
        <f>IF(T1880="",0,IFERROR(IF(VLOOKUP(T1880,T$73:T1879,1,0)&gt;0,0,0),1))</f>
        <v>0</v>
      </c>
      <c r="T1880" s="95">
        <f>IF(DATOS!J1808=P$74,DATOS!C1808,"")</f>
        <v>0</v>
      </c>
    </row>
    <row r="1881" spans="18:20" x14ac:dyDescent="0.25">
      <c r="R1881" s="83">
        <f t="shared" si="31"/>
        <v>1</v>
      </c>
      <c r="S1881" s="83">
        <f>IF(T1881="",0,IFERROR(IF(VLOOKUP(T1881,T$73:T1880,1,0)&gt;0,0,0),1))</f>
        <v>0</v>
      </c>
      <c r="T1881" s="95">
        <f>IF(DATOS!J1809=P$74,DATOS!C1809,"")</f>
        <v>0</v>
      </c>
    </row>
    <row r="1882" spans="18:20" x14ac:dyDescent="0.25">
      <c r="R1882" s="83">
        <f t="shared" si="31"/>
        <v>1</v>
      </c>
      <c r="S1882" s="83">
        <f>IF(T1882="",0,IFERROR(IF(VLOOKUP(T1882,T$73:T1881,1,0)&gt;0,0,0),1))</f>
        <v>0</v>
      </c>
      <c r="T1882" s="95">
        <f>IF(DATOS!J1810=P$74,DATOS!C1810,"")</f>
        <v>0</v>
      </c>
    </row>
    <row r="1883" spans="18:20" x14ac:dyDescent="0.25">
      <c r="R1883" s="83">
        <f t="shared" si="31"/>
        <v>1</v>
      </c>
      <c r="S1883" s="83">
        <f>IF(T1883="",0,IFERROR(IF(VLOOKUP(T1883,T$73:T1882,1,0)&gt;0,0,0),1))</f>
        <v>0</v>
      </c>
      <c r="T1883" s="95">
        <f>IF(DATOS!J1811=P$74,DATOS!C1811,"")</f>
        <v>0</v>
      </c>
    </row>
    <row r="1884" spans="18:20" x14ac:dyDescent="0.25">
      <c r="R1884" s="83">
        <f t="shared" si="31"/>
        <v>1</v>
      </c>
      <c r="S1884" s="83">
        <f>IF(T1884="",0,IFERROR(IF(VLOOKUP(T1884,T$73:T1883,1,0)&gt;0,0,0),1))</f>
        <v>0</v>
      </c>
      <c r="T1884" s="95">
        <f>IF(DATOS!J1812=P$74,DATOS!C1812,"")</f>
        <v>0</v>
      </c>
    </row>
    <row r="1885" spans="18:20" x14ac:dyDescent="0.25">
      <c r="R1885" s="83">
        <f t="shared" si="31"/>
        <v>1</v>
      </c>
      <c r="S1885" s="83">
        <f>IF(T1885="",0,IFERROR(IF(VLOOKUP(T1885,T$73:T1884,1,0)&gt;0,0,0),1))</f>
        <v>0</v>
      </c>
      <c r="T1885" s="95">
        <f>IF(DATOS!J1813=P$74,DATOS!C1813,"")</f>
        <v>0</v>
      </c>
    </row>
    <row r="1886" spans="18:20" x14ac:dyDescent="0.25">
      <c r="R1886" s="83">
        <f t="shared" si="31"/>
        <v>1</v>
      </c>
      <c r="S1886" s="83">
        <f>IF(T1886="",0,IFERROR(IF(VLOOKUP(T1886,T$73:T1885,1,0)&gt;0,0,0),1))</f>
        <v>0</v>
      </c>
      <c r="T1886" s="95">
        <f>IF(DATOS!J1814=P$74,DATOS!C1814,"")</f>
        <v>0</v>
      </c>
    </row>
    <row r="1887" spans="18:20" x14ac:dyDescent="0.25">
      <c r="R1887" s="83">
        <f t="shared" si="31"/>
        <v>1</v>
      </c>
      <c r="S1887" s="83">
        <f>IF(T1887="",0,IFERROR(IF(VLOOKUP(T1887,T$73:T1886,1,0)&gt;0,0,0),1))</f>
        <v>0</v>
      </c>
      <c r="T1887" s="95">
        <f>IF(DATOS!J1815=P$74,DATOS!C1815,"")</f>
        <v>0</v>
      </c>
    </row>
    <row r="1888" spans="18:20" x14ac:dyDescent="0.25">
      <c r="R1888" s="83">
        <f t="shared" si="31"/>
        <v>1</v>
      </c>
      <c r="S1888" s="83">
        <f>IF(T1888="",0,IFERROR(IF(VLOOKUP(T1888,T$73:T1887,1,0)&gt;0,0,0),1))</f>
        <v>0</v>
      </c>
      <c r="T1888" s="95">
        <f>IF(DATOS!J1816=P$74,DATOS!C1816,"")</f>
        <v>0</v>
      </c>
    </row>
    <row r="1889" spans="18:20" x14ac:dyDescent="0.25">
      <c r="R1889" s="83">
        <f t="shared" si="31"/>
        <v>1</v>
      </c>
      <c r="S1889" s="83">
        <f>IF(T1889="",0,IFERROR(IF(VLOOKUP(T1889,T$73:T1888,1,0)&gt;0,0,0),1))</f>
        <v>0</v>
      </c>
      <c r="T1889" s="95">
        <f>IF(DATOS!J1817=P$74,DATOS!C1817,"")</f>
        <v>0</v>
      </c>
    </row>
    <row r="1890" spans="18:20" x14ac:dyDescent="0.25">
      <c r="R1890" s="83">
        <f t="shared" si="31"/>
        <v>1</v>
      </c>
      <c r="S1890" s="83">
        <f>IF(T1890="",0,IFERROR(IF(VLOOKUP(T1890,T$73:T1889,1,0)&gt;0,0,0),1))</f>
        <v>0</v>
      </c>
      <c r="T1890" s="95">
        <f>IF(DATOS!J1818=P$74,DATOS!C1818,"")</f>
        <v>0</v>
      </c>
    </row>
    <row r="1891" spans="18:20" x14ac:dyDescent="0.25">
      <c r="R1891" s="83">
        <f t="shared" si="31"/>
        <v>1</v>
      </c>
      <c r="S1891" s="83">
        <f>IF(T1891="",0,IFERROR(IF(VLOOKUP(T1891,T$73:T1890,1,0)&gt;0,0,0),1))</f>
        <v>0</v>
      </c>
      <c r="T1891" s="95">
        <f>IF(DATOS!J1819=P$74,DATOS!C1819,"")</f>
        <v>0</v>
      </c>
    </row>
    <row r="1892" spans="18:20" x14ac:dyDescent="0.25">
      <c r="R1892" s="83">
        <f t="shared" si="31"/>
        <v>1</v>
      </c>
      <c r="S1892" s="83">
        <f>IF(T1892="",0,IFERROR(IF(VLOOKUP(T1892,T$73:T1891,1,0)&gt;0,0,0),1))</f>
        <v>0</v>
      </c>
      <c r="T1892" s="95">
        <f>IF(DATOS!J1820=P$74,DATOS!C1820,"")</f>
        <v>0</v>
      </c>
    </row>
    <row r="1893" spans="18:20" x14ac:dyDescent="0.25">
      <c r="R1893" s="83">
        <f t="shared" si="31"/>
        <v>1</v>
      </c>
      <c r="S1893" s="83">
        <f>IF(T1893="",0,IFERROR(IF(VLOOKUP(T1893,T$73:T1892,1,0)&gt;0,0,0),1))</f>
        <v>0</v>
      </c>
      <c r="T1893" s="95">
        <f>IF(DATOS!J1821=P$74,DATOS!C1821,"")</f>
        <v>0</v>
      </c>
    </row>
    <row r="1894" spans="18:20" x14ac:dyDescent="0.25">
      <c r="R1894" s="83">
        <f t="shared" si="31"/>
        <v>1</v>
      </c>
      <c r="S1894" s="83">
        <f>IF(T1894="",0,IFERROR(IF(VLOOKUP(T1894,T$73:T1893,1,0)&gt;0,0,0),1))</f>
        <v>0</v>
      </c>
      <c r="T1894" s="95">
        <f>IF(DATOS!J1822=P$74,DATOS!C1822,"")</f>
        <v>0</v>
      </c>
    </row>
    <row r="1895" spans="18:20" x14ac:dyDescent="0.25">
      <c r="R1895" s="83">
        <f t="shared" si="31"/>
        <v>1</v>
      </c>
      <c r="S1895" s="83">
        <f>IF(T1895="",0,IFERROR(IF(VLOOKUP(T1895,T$73:T1894,1,0)&gt;0,0,0),1))</f>
        <v>0</v>
      </c>
      <c r="T1895" s="95">
        <f>IF(DATOS!J1823=P$74,DATOS!C1823,"")</f>
        <v>0</v>
      </c>
    </row>
    <row r="1896" spans="18:20" x14ac:dyDescent="0.25">
      <c r="R1896" s="83">
        <f t="shared" si="31"/>
        <v>1</v>
      </c>
      <c r="S1896" s="83">
        <f>IF(T1896="",0,IFERROR(IF(VLOOKUP(T1896,T$73:T1895,1,0)&gt;0,0,0),1))</f>
        <v>0</v>
      </c>
      <c r="T1896" s="95">
        <f>IF(DATOS!J1824=P$74,DATOS!C1824,"")</f>
        <v>0</v>
      </c>
    </row>
    <row r="1897" spans="18:20" x14ac:dyDescent="0.25">
      <c r="R1897" s="83">
        <f t="shared" si="31"/>
        <v>1</v>
      </c>
      <c r="S1897" s="83">
        <f>IF(T1897="",0,IFERROR(IF(VLOOKUP(T1897,T$73:T1896,1,0)&gt;0,0,0),1))</f>
        <v>0</v>
      </c>
      <c r="T1897" s="95">
        <f>IF(DATOS!J1825=P$74,DATOS!C1825,"")</f>
        <v>0</v>
      </c>
    </row>
    <row r="1898" spans="18:20" x14ac:dyDescent="0.25">
      <c r="R1898" s="83">
        <f t="shared" si="31"/>
        <v>1</v>
      </c>
      <c r="S1898" s="83">
        <f>IF(T1898="",0,IFERROR(IF(VLOOKUP(T1898,T$73:T1897,1,0)&gt;0,0,0),1))</f>
        <v>0</v>
      </c>
      <c r="T1898" s="95">
        <f>IF(DATOS!J1826=P$74,DATOS!C1826,"")</f>
        <v>0</v>
      </c>
    </row>
    <row r="1899" spans="18:20" x14ac:dyDescent="0.25">
      <c r="R1899" s="83">
        <f t="shared" si="31"/>
        <v>1</v>
      </c>
      <c r="S1899" s="83">
        <f>IF(T1899="",0,IFERROR(IF(VLOOKUP(T1899,T$73:T1898,1,0)&gt;0,0,0),1))</f>
        <v>0</v>
      </c>
      <c r="T1899" s="95">
        <f>IF(DATOS!J1827=P$74,DATOS!C1827,"")</f>
        <v>0</v>
      </c>
    </row>
    <row r="1900" spans="18:20" x14ac:dyDescent="0.25">
      <c r="R1900" s="83">
        <f t="shared" si="31"/>
        <v>1</v>
      </c>
      <c r="S1900" s="83">
        <f>IF(T1900="",0,IFERROR(IF(VLOOKUP(T1900,T$73:T1899,1,0)&gt;0,0,0),1))</f>
        <v>0</v>
      </c>
      <c r="T1900" s="95">
        <f>IF(DATOS!J1828=P$74,DATOS!C1828,"")</f>
        <v>0</v>
      </c>
    </row>
    <row r="1901" spans="18:20" x14ac:dyDescent="0.25">
      <c r="R1901" s="83">
        <f t="shared" si="31"/>
        <v>1</v>
      </c>
      <c r="S1901" s="83">
        <f>IF(T1901="",0,IFERROR(IF(VLOOKUP(T1901,T$73:T1900,1,0)&gt;0,0,0),1))</f>
        <v>0</v>
      </c>
      <c r="T1901" s="95">
        <f>IF(DATOS!J1829=P$74,DATOS!C1829,"")</f>
        <v>0</v>
      </c>
    </row>
    <row r="1902" spans="18:20" x14ac:dyDescent="0.25">
      <c r="R1902" s="83">
        <f t="shared" si="31"/>
        <v>1</v>
      </c>
      <c r="S1902" s="83">
        <f>IF(T1902="",0,IFERROR(IF(VLOOKUP(T1902,T$73:T1901,1,0)&gt;0,0,0),1))</f>
        <v>0</v>
      </c>
      <c r="T1902" s="95">
        <f>IF(DATOS!J1830=P$74,DATOS!C1830,"")</f>
        <v>0</v>
      </c>
    </row>
    <row r="1903" spans="18:20" x14ac:dyDescent="0.25">
      <c r="R1903" s="83">
        <f t="shared" si="31"/>
        <v>1</v>
      </c>
      <c r="S1903" s="83">
        <f>IF(T1903="",0,IFERROR(IF(VLOOKUP(T1903,T$73:T1902,1,0)&gt;0,0,0),1))</f>
        <v>0</v>
      </c>
      <c r="T1903" s="95">
        <f>IF(DATOS!J1831=P$74,DATOS!C1831,"")</f>
        <v>0</v>
      </c>
    </row>
    <row r="1904" spans="18:20" x14ac:dyDescent="0.25">
      <c r="R1904" s="83">
        <f t="shared" si="31"/>
        <v>1</v>
      </c>
      <c r="S1904" s="83">
        <f>IF(T1904="",0,IFERROR(IF(VLOOKUP(T1904,T$73:T1903,1,0)&gt;0,0,0),1))</f>
        <v>0</v>
      </c>
      <c r="T1904" s="95">
        <f>IF(DATOS!J1832=P$74,DATOS!C1832,"")</f>
        <v>0</v>
      </c>
    </row>
    <row r="1905" spans="18:20" x14ac:dyDescent="0.25">
      <c r="R1905" s="83">
        <f t="shared" si="31"/>
        <v>1</v>
      </c>
      <c r="S1905" s="83">
        <f>IF(T1905="",0,IFERROR(IF(VLOOKUP(T1905,T$73:T1904,1,0)&gt;0,0,0),1))</f>
        <v>0</v>
      </c>
      <c r="T1905" s="95">
        <f>IF(DATOS!J1833=P$74,DATOS!C1833,"")</f>
        <v>0</v>
      </c>
    </row>
    <row r="1906" spans="18:20" x14ac:dyDescent="0.25">
      <c r="R1906" s="83">
        <f t="shared" si="31"/>
        <v>1</v>
      </c>
      <c r="S1906" s="83">
        <f>IF(T1906="",0,IFERROR(IF(VLOOKUP(T1906,T$73:T1905,1,0)&gt;0,0,0),1))</f>
        <v>0</v>
      </c>
      <c r="T1906" s="95">
        <f>IF(DATOS!J1834=P$74,DATOS!C1834,"")</f>
        <v>0</v>
      </c>
    </row>
    <row r="1907" spans="18:20" x14ac:dyDescent="0.25">
      <c r="R1907" s="83">
        <f t="shared" si="31"/>
        <v>1</v>
      </c>
      <c r="S1907" s="83">
        <f>IF(T1907="",0,IFERROR(IF(VLOOKUP(T1907,T$73:T1906,1,0)&gt;0,0,0),1))</f>
        <v>0</v>
      </c>
      <c r="T1907" s="95">
        <f>IF(DATOS!J1835=P$74,DATOS!C1835,"")</f>
        <v>0</v>
      </c>
    </row>
    <row r="1908" spans="18:20" x14ac:dyDescent="0.25">
      <c r="R1908" s="83">
        <f t="shared" si="31"/>
        <v>1</v>
      </c>
      <c r="S1908" s="83">
        <f>IF(T1908="",0,IFERROR(IF(VLOOKUP(T1908,T$73:T1907,1,0)&gt;0,0,0),1))</f>
        <v>0</v>
      </c>
      <c r="T1908" s="95">
        <f>IF(DATOS!J1836=P$74,DATOS!C1836,"")</f>
        <v>0</v>
      </c>
    </row>
    <row r="1909" spans="18:20" x14ac:dyDescent="0.25">
      <c r="R1909" s="83">
        <f t="shared" si="31"/>
        <v>1</v>
      </c>
      <c r="S1909" s="83">
        <f>IF(T1909="",0,IFERROR(IF(VLOOKUP(T1909,T$73:T1908,1,0)&gt;0,0,0),1))</f>
        <v>0</v>
      </c>
      <c r="T1909" s="95">
        <f>IF(DATOS!J1837=P$74,DATOS!C1837,"")</f>
        <v>0</v>
      </c>
    </row>
    <row r="1910" spans="18:20" x14ac:dyDescent="0.25">
      <c r="R1910" s="83">
        <f t="shared" si="31"/>
        <v>1</v>
      </c>
      <c r="S1910" s="83">
        <f>IF(T1910="",0,IFERROR(IF(VLOOKUP(T1910,T$73:T1909,1,0)&gt;0,0,0),1))</f>
        <v>0</v>
      </c>
      <c r="T1910" s="95">
        <f>IF(DATOS!J1838=P$74,DATOS!C1838,"")</f>
        <v>0</v>
      </c>
    </row>
    <row r="1911" spans="18:20" x14ac:dyDescent="0.25">
      <c r="R1911" s="83">
        <f t="shared" si="31"/>
        <v>1</v>
      </c>
      <c r="S1911" s="83">
        <f>IF(T1911="",0,IFERROR(IF(VLOOKUP(T1911,T$73:T1910,1,0)&gt;0,0,0),1))</f>
        <v>0</v>
      </c>
      <c r="T1911" s="95">
        <f>IF(DATOS!J1839=P$74,DATOS!C1839,"")</f>
        <v>0</v>
      </c>
    </row>
    <row r="1912" spans="18:20" x14ac:dyDescent="0.25">
      <c r="R1912" s="83">
        <f t="shared" si="31"/>
        <v>1</v>
      </c>
      <c r="S1912" s="83">
        <f>IF(T1912="",0,IFERROR(IF(VLOOKUP(T1912,T$73:T1911,1,0)&gt;0,0,0),1))</f>
        <v>0</v>
      </c>
      <c r="T1912" s="95">
        <f>IF(DATOS!J1840=P$74,DATOS!C1840,"")</f>
        <v>0</v>
      </c>
    </row>
    <row r="1913" spans="18:20" x14ac:dyDescent="0.25">
      <c r="R1913" s="83">
        <f t="shared" si="31"/>
        <v>1</v>
      </c>
      <c r="S1913" s="83">
        <f>IF(T1913="",0,IFERROR(IF(VLOOKUP(T1913,T$73:T1912,1,0)&gt;0,0,0),1))</f>
        <v>0</v>
      </c>
      <c r="T1913" s="95">
        <f>IF(DATOS!J1841=P$74,DATOS!C1841,"")</f>
        <v>0</v>
      </c>
    </row>
    <row r="1914" spans="18:20" x14ac:dyDescent="0.25">
      <c r="R1914" s="83">
        <f t="shared" si="31"/>
        <v>1</v>
      </c>
      <c r="S1914" s="83">
        <f>IF(T1914="",0,IFERROR(IF(VLOOKUP(T1914,T$73:T1913,1,0)&gt;0,0,0),1))</f>
        <v>0</v>
      </c>
      <c r="T1914" s="95">
        <f>IF(DATOS!J1842=P$74,DATOS!C1842,"")</f>
        <v>0</v>
      </c>
    </row>
    <row r="1915" spans="18:20" x14ac:dyDescent="0.25">
      <c r="R1915" s="83">
        <f t="shared" si="31"/>
        <v>1</v>
      </c>
      <c r="S1915" s="83">
        <f>IF(T1915="",0,IFERROR(IF(VLOOKUP(T1915,T$73:T1914,1,0)&gt;0,0,0),1))</f>
        <v>0</v>
      </c>
      <c r="T1915" s="95">
        <f>IF(DATOS!J1843=P$74,DATOS!C1843,"")</f>
        <v>0</v>
      </c>
    </row>
    <row r="1916" spans="18:20" x14ac:dyDescent="0.25">
      <c r="R1916" s="83">
        <f t="shared" si="31"/>
        <v>1</v>
      </c>
      <c r="S1916" s="83">
        <f>IF(T1916="",0,IFERROR(IF(VLOOKUP(T1916,T$73:T1915,1,0)&gt;0,0,0),1))</f>
        <v>0</v>
      </c>
      <c r="T1916" s="95">
        <f>IF(DATOS!J1844=P$74,DATOS!C1844,"")</f>
        <v>0</v>
      </c>
    </row>
    <row r="1917" spans="18:20" x14ac:dyDescent="0.25">
      <c r="R1917" s="83">
        <f t="shared" si="31"/>
        <v>1</v>
      </c>
      <c r="S1917" s="83">
        <f>IF(T1917="",0,IFERROR(IF(VLOOKUP(T1917,T$73:T1916,1,0)&gt;0,0,0),1))</f>
        <v>0</v>
      </c>
      <c r="T1917" s="95">
        <f>IF(DATOS!J1845=P$74,DATOS!C1845,"")</f>
        <v>0</v>
      </c>
    </row>
    <row r="1918" spans="18:20" x14ac:dyDescent="0.25">
      <c r="R1918" s="83">
        <f t="shared" si="31"/>
        <v>1</v>
      </c>
      <c r="S1918" s="83">
        <f>IF(T1918="",0,IFERROR(IF(VLOOKUP(T1918,T$73:T1917,1,0)&gt;0,0,0),1))</f>
        <v>0</v>
      </c>
      <c r="T1918" s="95">
        <f>IF(DATOS!J1846=P$74,DATOS!C1846,"")</f>
        <v>0</v>
      </c>
    </row>
    <row r="1919" spans="18:20" x14ac:dyDescent="0.25">
      <c r="R1919" s="83">
        <f t="shared" si="31"/>
        <v>1</v>
      </c>
      <c r="S1919" s="83">
        <f>IF(T1919="",0,IFERROR(IF(VLOOKUP(T1919,T$73:T1918,1,0)&gt;0,0,0),1))</f>
        <v>0</v>
      </c>
      <c r="T1919" s="95">
        <f>IF(DATOS!J1847=P$74,DATOS!C1847,"")</f>
        <v>0</v>
      </c>
    </row>
    <row r="1920" spans="18:20" x14ac:dyDescent="0.25">
      <c r="R1920" s="83">
        <f t="shared" si="31"/>
        <v>1</v>
      </c>
      <c r="S1920" s="83">
        <f>IF(T1920="",0,IFERROR(IF(VLOOKUP(T1920,T$73:T1919,1,0)&gt;0,0,0),1))</f>
        <v>0</v>
      </c>
      <c r="T1920" s="95">
        <f>IF(DATOS!J1848=P$74,DATOS!C1848,"")</f>
        <v>0</v>
      </c>
    </row>
    <row r="1921" spans="18:20" x14ac:dyDescent="0.25">
      <c r="R1921" s="83">
        <f t="shared" si="31"/>
        <v>1</v>
      </c>
      <c r="S1921" s="83">
        <f>IF(T1921="",0,IFERROR(IF(VLOOKUP(T1921,T$73:T1920,1,0)&gt;0,0,0),1))</f>
        <v>0</v>
      </c>
      <c r="T1921" s="95">
        <f>IF(DATOS!J1849=P$74,DATOS!C1849,"")</f>
        <v>0</v>
      </c>
    </row>
    <row r="1922" spans="18:20" x14ac:dyDescent="0.25">
      <c r="R1922" s="83">
        <f t="shared" si="31"/>
        <v>1</v>
      </c>
      <c r="S1922" s="83">
        <f>IF(T1922="",0,IFERROR(IF(VLOOKUP(T1922,T$73:T1921,1,0)&gt;0,0,0),1))</f>
        <v>0</v>
      </c>
      <c r="T1922" s="95">
        <f>IF(DATOS!J1850=P$74,DATOS!C1850,"")</f>
        <v>0</v>
      </c>
    </row>
    <row r="1923" spans="18:20" x14ac:dyDescent="0.25">
      <c r="R1923" s="83">
        <f t="shared" si="31"/>
        <v>1</v>
      </c>
      <c r="S1923" s="83">
        <f>IF(T1923="",0,IFERROR(IF(VLOOKUP(T1923,T$73:T1922,1,0)&gt;0,0,0),1))</f>
        <v>0</v>
      </c>
      <c r="T1923" s="95">
        <f>IF(DATOS!J1851=P$74,DATOS!C1851,"")</f>
        <v>0</v>
      </c>
    </row>
    <row r="1924" spans="18:20" x14ac:dyDescent="0.25">
      <c r="R1924" s="83">
        <f t="shared" si="31"/>
        <v>1</v>
      </c>
      <c r="S1924" s="83">
        <f>IF(T1924="",0,IFERROR(IF(VLOOKUP(T1924,T$73:T1923,1,0)&gt;0,0,0),1))</f>
        <v>0</v>
      </c>
      <c r="T1924" s="95">
        <f>IF(DATOS!J1852=P$74,DATOS!C1852,"")</f>
        <v>0</v>
      </c>
    </row>
    <row r="1925" spans="18:20" x14ac:dyDescent="0.25">
      <c r="R1925" s="83">
        <f t="shared" si="31"/>
        <v>1</v>
      </c>
      <c r="S1925" s="83">
        <f>IF(T1925="",0,IFERROR(IF(VLOOKUP(T1925,T$73:T1924,1,0)&gt;0,0,0),1))</f>
        <v>0</v>
      </c>
      <c r="T1925" s="95">
        <f>IF(DATOS!J1853=P$74,DATOS!C1853,"")</f>
        <v>0</v>
      </c>
    </row>
    <row r="1926" spans="18:20" x14ac:dyDescent="0.25">
      <c r="R1926" s="83">
        <f t="shared" si="31"/>
        <v>1</v>
      </c>
      <c r="S1926" s="83">
        <f>IF(T1926="",0,IFERROR(IF(VLOOKUP(T1926,T$73:T1925,1,0)&gt;0,0,0),1))</f>
        <v>0</v>
      </c>
      <c r="T1926" s="95">
        <f>IF(DATOS!J1854=P$74,DATOS!C1854,"")</f>
        <v>0</v>
      </c>
    </row>
    <row r="1927" spans="18:20" x14ac:dyDescent="0.25">
      <c r="R1927" s="83">
        <f t="shared" si="31"/>
        <v>1</v>
      </c>
      <c r="S1927" s="83">
        <f>IF(T1927="",0,IFERROR(IF(VLOOKUP(T1927,T$73:T1926,1,0)&gt;0,0,0),1))</f>
        <v>0</v>
      </c>
      <c r="T1927" s="95">
        <f>IF(DATOS!J1855=P$74,DATOS!C1855,"")</f>
        <v>0</v>
      </c>
    </row>
    <row r="1928" spans="18:20" x14ac:dyDescent="0.25">
      <c r="R1928" s="83">
        <f t="shared" si="31"/>
        <v>1</v>
      </c>
      <c r="S1928" s="83">
        <f>IF(T1928="",0,IFERROR(IF(VLOOKUP(T1928,T$73:T1927,1,0)&gt;0,0,0),1))</f>
        <v>0</v>
      </c>
      <c r="T1928" s="95">
        <f>IF(DATOS!J1856=P$74,DATOS!C1856,"")</f>
        <v>0</v>
      </c>
    </row>
    <row r="1929" spans="18:20" x14ac:dyDescent="0.25">
      <c r="R1929" s="83">
        <f t="shared" si="31"/>
        <v>1</v>
      </c>
      <c r="S1929" s="83">
        <f>IF(T1929="",0,IFERROR(IF(VLOOKUP(T1929,T$73:T1928,1,0)&gt;0,0,0),1))</f>
        <v>0</v>
      </c>
      <c r="T1929" s="95">
        <f>IF(DATOS!J1857=P$74,DATOS!C1857,"")</f>
        <v>0</v>
      </c>
    </row>
    <row r="1930" spans="18:20" x14ac:dyDescent="0.25">
      <c r="R1930" s="83">
        <f t="shared" ref="R1930:R1993" si="32">R1929+S1930</f>
        <v>1</v>
      </c>
      <c r="S1930" s="83">
        <f>IF(T1930="",0,IFERROR(IF(VLOOKUP(T1930,T$73:T1929,1,0)&gt;0,0,0),1))</f>
        <v>0</v>
      </c>
      <c r="T1930" s="95">
        <f>IF(DATOS!J1858=P$74,DATOS!C1858,"")</f>
        <v>0</v>
      </c>
    </row>
    <row r="1931" spans="18:20" x14ac:dyDescent="0.25">
      <c r="R1931" s="83">
        <f t="shared" si="32"/>
        <v>1</v>
      </c>
      <c r="S1931" s="83">
        <f>IF(T1931="",0,IFERROR(IF(VLOOKUP(T1931,T$73:T1930,1,0)&gt;0,0,0),1))</f>
        <v>0</v>
      </c>
      <c r="T1931" s="95">
        <f>IF(DATOS!J1859=P$74,DATOS!C1859,"")</f>
        <v>0</v>
      </c>
    </row>
    <row r="1932" spans="18:20" x14ac:dyDescent="0.25">
      <c r="R1932" s="83">
        <f t="shared" si="32"/>
        <v>1</v>
      </c>
      <c r="S1932" s="83">
        <f>IF(T1932="",0,IFERROR(IF(VLOOKUP(T1932,T$73:T1931,1,0)&gt;0,0,0),1))</f>
        <v>0</v>
      </c>
      <c r="T1932" s="95">
        <f>IF(DATOS!J1860=P$74,DATOS!C1860,"")</f>
        <v>0</v>
      </c>
    </row>
    <row r="1933" spans="18:20" x14ac:dyDescent="0.25">
      <c r="R1933" s="83">
        <f t="shared" si="32"/>
        <v>1</v>
      </c>
      <c r="S1933" s="83">
        <f>IF(T1933="",0,IFERROR(IF(VLOOKUP(T1933,T$73:T1932,1,0)&gt;0,0,0),1))</f>
        <v>0</v>
      </c>
      <c r="T1933" s="95">
        <f>IF(DATOS!J1861=P$74,DATOS!C1861,"")</f>
        <v>0</v>
      </c>
    </row>
    <row r="1934" spans="18:20" x14ac:dyDescent="0.25">
      <c r="R1934" s="83">
        <f t="shared" si="32"/>
        <v>1</v>
      </c>
      <c r="S1934" s="83">
        <f>IF(T1934="",0,IFERROR(IF(VLOOKUP(T1934,T$73:T1933,1,0)&gt;0,0,0),1))</f>
        <v>0</v>
      </c>
      <c r="T1934" s="95">
        <f>IF(DATOS!J1862=P$74,DATOS!C1862,"")</f>
        <v>0</v>
      </c>
    </row>
    <row r="1935" spans="18:20" x14ac:dyDescent="0.25">
      <c r="R1935" s="83">
        <f t="shared" si="32"/>
        <v>1</v>
      </c>
      <c r="S1935" s="83">
        <f>IF(T1935="",0,IFERROR(IF(VLOOKUP(T1935,T$73:T1934,1,0)&gt;0,0,0),1))</f>
        <v>0</v>
      </c>
      <c r="T1935" s="95">
        <f>IF(DATOS!J1863=P$74,DATOS!C1863,"")</f>
        <v>0</v>
      </c>
    </row>
    <row r="1936" spans="18:20" x14ac:dyDescent="0.25">
      <c r="R1936" s="83">
        <f t="shared" si="32"/>
        <v>1</v>
      </c>
      <c r="S1936" s="83">
        <f>IF(T1936="",0,IFERROR(IF(VLOOKUP(T1936,T$73:T1935,1,0)&gt;0,0,0),1))</f>
        <v>0</v>
      </c>
      <c r="T1936" s="95">
        <f>IF(DATOS!J1864=P$74,DATOS!C1864,"")</f>
        <v>0</v>
      </c>
    </row>
    <row r="1937" spans="18:20" x14ac:dyDescent="0.25">
      <c r="R1937" s="83">
        <f t="shared" si="32"/>
        <v>1</v>
      </c>
      <c r="S1937" s="83">
        <f>IF(T1937="",0,IFERROR(IF(VLOOKUP(T1937,T$73:T1936,1,0)&gt;0,0,0),1))</f>
        <v>0</v>
      </c>
      <c r="T1937" s="95">
        <f>IF(DATOS!J1865=P$74,DATOS!C1865,"")</f>
        <v>0</v>
      </c>
    </row>
    <row r="1938" spans="18:20" x14ac:dyDescent="0.25">
      <c r="R1938" s="83">
        <f t="shared" si="32"/>
        <v>1</v>
      </c>
      <c r="S1938" s="83">
        <f>IF(T1938="",0,IFERROR(IF(VLOOKUP(T1938,T$73:T1937,1,0)&gt;0,0,0),1))</f>
        <v>0</v>
      </c>
      <c r="T1938" s="95">
        <f>IF(DATOS!J1866=P$74,DATOS!C1866,"")</f>
        <v>0</v>
      </c>
    </row>
    <row r="1939" spans="18:20" x14ac:dyDescent="0.25">
      <c r="R1939" s="83">
        <f t="shared" si="32"/>
        <v>1</v>
      </c>
      <c r="S1939" s="83">
        <f>IF(T1939="",0,IFERROR(IF(VLOOKUP(T1939,T$73:T1938,1,0)&gt;0,0,0),1))</f>
        <v>0</v>
      </c>
      <c r="T1939" s="95">
        <f>IF(DATOS!J1867=P$74,DATOS!C1867,"")</f>
        <v>0</v>
      </c>
    </row>
    <row r="1940" spans="18:20" x14ac:dyDescent="0.25">
      <c r="R1940" s="83">
        <f t="shared" si="32"/>
        <v>1</v>
      </c>
      <c r="S1940" s="83">
        <f>IF(T1940="",0,IFERROR(IF(VLOOKUP(T1940,T$73:T1939,1,0)&gt;0,0,0),1))</f>
        <v>0</v>
      </c>
      <c r="T1940" s="95">
        <f>IF(DATOS!J1868=P$74,DATOS!C1868,"")</f>
        <v>0</v>
      </c>
    </row>
    <row r="1941" spans="18:20" x14ac:dyDescent="0.25">
      <c r="R1941" s="83">
        <f t="shared" si="32"/>
        <v>1</v>
      </c>
      <c r="S1941" s="83">
        <f>IF(T1941="",0,IFERROR(IF(VLOOKUP(T1941,T$73:T1940,1,0)&gt;0,0,0),1))</f>
        <v>0</v>
      </c>
      <c r="T1941" s="95">
        <f>IF(DATOS!J1869=P$74,DATOS!C1869,"")</f>
        <v>0</v>
      </c>
    </row>
    <row r="1942" spans="18:20" x14ac:dyDescent="0.25">
      <c r="R1942" s="83">
        <f t="shared" si="32"/>
        <v>1</v>
      </c>
      <c r="S1942" s="83">
        <f>IF(T1942="",0,IFERROR(IF(VLOOKUP(T1942,T$73:T1941,1,0)&gt;0,0,0),1))</f>
        <v>0</v>
      </c>
      <c r="T1942" s="95">
        <f>IF(DATOS!J1870=P$74,DATOS!C1870,"")</f>
        <v>0</v>
      </c>
    </row>
    <row r="1943" spans="18:20" x14ac:dyDescent="0.25">
      <c r="R1943" s="83">
        <f t="shared" si="32"/>
        <v>1</v>
      </c>
      <c r="S1943" s="83">
        <f>IF(T1943="",0,IFERROR(IF(VLOOKUP(T1943,T$73:T1942,1,0)&gt;0,0,0),1))</f>
        <v>0</v>
      </c>
      <c r="T1943" s="95">
        <f>IF(DATOS!J1871=P$74,DATOS!C1871,"")</f>
        <v>0</v>
      </c>
    </row>
    <row r="1944" spans="18:20" x14ac:dyDescent="0.25">
      <c r="R1944" s="83">
        <f t="shared" si="32"/>
        <v>1</v>
      </c>
      <c r="S1944" s="83">
        <f>IF(T1944="",0,IFERROR(IF(VLOOKUP(T1944,T$73:T1943,1,0)&gt;0,0,0),1))</f>
        <v>0</v>
      </c>
      <c r="T1944" s="95">
        <f>IF(DATOS!J1872=P$74,DATOS!C1872,"")</f>
        <v>0</v>
      </c>
    </row>
    <row r="1945" spans="18:20" x14ac:dyDescent="0.25">
      <c r="R1945" s="83">
        <f t="shared" si="32"/>
        <v>1</v>
      </c>
      <c r="S1945" s="83">
        <f>IF(T1945="",0,IFERROR(IF(VLOOKUP(T1945,T$73:T1944,1,0)&gt;0,0,0),1))</f>
        <v>0</v>
      </c>
      <c r="T1945" s="95">
        <f>IF(DATOS!J1873=P$74,DATOS!C1873,"")</f>
        <v>0</v>
      </c>
    </row>
    <row r="1946" spans="18:20" x14ac:dyDescent="0.25">
      <c r="R1946" s="83">
        <f t="shared" si="32"/>
        <v>1</v>
      </c>
      <c r="S1946" s="83">
        <f>IF(T1946="",0,IFERROR(IF(VLOOKUP(T1946,T$73:T1945,1,0)&gt;0,0,0),1))</f>
        <v>0</v>
      </c>
      <c r="T1946" s="95">
        <f>IF(DATOS!J1874=P$74,DATOS!C1874,"")</f>
        <v>0</v>
      </c>
    </row>
    <row r="1947" spans="18:20" x14ac:dyDescent="0.25">
      <c r="R1947" s="83">
        <f t="shared" si="32"/>
        <v>1</v>
      </c>
      <c r="S1947" s="83">
        <f>IF(T1947="",0,IFERROR(IF(VLOOKUP(T1947,T$73:T1946,1,0)&gt;0,0,0),1))</f>
        <v>0</v>
      </c>
      <c r="T1947" s="95">
        <f>IF(DATOS!J1875=P$74,DATOS!C1875,"")</f>
        <v>0</v>
      </c>
    </row>
    <row r="1948" spans="18:20" x14ac:dyDescent="0.25">
      <c r="R1948" s="83">
        <f t="shared" si="32"/>
        <v>1</v>
      </c>
      <c r="S1948" s="83">
        <f>IF(T1948="",0,IFERROR(IF(VLOOKUP(T1948,T$73:T1947,1,0)&gt;0,0,0),1))</f>
        <v>0</v>
      </c>
      <c r="T1948" s="95">
        <f>IF(DATOS!J1876=P$74,DATOS!C1876,"")</f>
        <v>0</v>
      </c>
    </row>
    <row r="1949" spans="18:20" x14ac:dyDescent="0.25">
      <c r="R1949" s="83">
        <f t="shared" si="32"/>
        <v>1</v>
      </c>
      <c r="S1949" s="83">
        <f>IF(T1949="",0,IFERROR(IF(VLOOKUP(T1949,T$73:T1948,1,0)&gt;0,0,0),1))</f>
        <v>0</v>
      </c>
      <c r="T1949" s="95">
        <f>IF(DATOS!J1877=P$74,DATOS!C1877,"")</f>
        <v>0</v>
      </c>
    </row>
    <row r="1950" spans="18:20" x14ac:dyDescent="0.25">
      <c r="R1950" s="83">
        <f t="shared" si="32"/>
        <v>1</v>
      </c>
      <c r="S1950" s="83">
        <f>IF(T1950="",0,IFERROR(IF(VLOOKUP(T1950,T$73:T1949,1,0)&gt;0,0,0),1))</f>
        <v>0</v>
      </c>
      <c r="T1950" s="95">
        <f>IF(DATOS!J1878=P$74,DATOS!C1878,"")</f>
        <v>0</v>
      </c>
    </row>
    <row r="1951" spans="18:20" x14ac:dyDescent="0.25">
      <c r="R1951" s="83">
        <f t="shared" si="32"/>
        <v>1</v>
      </c>
      <c r="S1951" s="83">
        <f>IF(T1951="",0,IFERROR(IF(VLOOKUP(T1951,T$73:T1950,1,0)&gt;0,0,0),1))</f>
        <v>0</v>
      </c>
      <c r="T1951" s="95">
        <f>IF(DATOS!J1879=P$74,DATOS!C1879,"")</f>
        <v>0</v>
      </c>
    </row>
    <row r="1952" spans="18:20" x14ac:dyDescent="0.25">
      <c r="R1952" s="83">
        <f t="shared" si="32"/>
        <v>1</v>
      </c>
      <c r="S1952" s="83">
        <f>IF(T1952="",0,IFERROR(IF(VLOOKUP(T1952,T$73:T1951,1,0)&gt;0,0,0),1))</f>
        <v>0</v>
      </c>
      <c r="T1952" s="95">
        <f>IF(DATOS!J1880=P$74,DATOS!C1880,"")</f>
        <v>0</v>
      </c>
    </row>
    <row r="1953" spans="18:20" x14ac:dyDescent="0.25">
      <c r="R1953" s="83">
        <f t="shared" si="32"/>
        <v>1</v>
      </c>
      <c r="S1953" s="83">
        <f>IF(T1953="",0,IFERROR(IF(VLOOKUP(T1953,T$73:T1952,1,0)&gt;0,0,0),1))</f>
        <v>0</v>
      </c>
      <c r="T1953" s="95">
        <f>IF(DATOS!J1881=P$74,DATOS!C1881,"")</f>
        <v>0</v>
      </c>
    </row>
    <row r="1954" spans="18:20" x14ac:dyDescent="0.25">
      <c r="R1954" s="83">
        <f t="shared" si="32"/>
        <v>1</v>
      </c>
      <c r="S1954" s="83">
        <f>IF(T1954="",0,IFERROR(IF(VLOOKUP(T1954,T$73:T1953,1,0)&gt;0,0,0),1))</f>
        <v>0</v>
      </c>
      <c r="T1954" s="95">
        <f>IF(DATOS!J1882=P$74,DATOS!C1882,"")</f>
        <v>0</v>
      </c>
    </row>
    <row r="1955" spans="18:20" x14ac:dyDescent="0.25">
      <c r="R1955" s="83">
        <f t="shared" si="32"/>
        <v>1</v>
      </c>
      <c r="S1955" s="83">
        <f>IF(T1955="",0,IFERROR(IF(VLOOKUP(T1955,T$73:T1954,1,0)&gt;0,0,0),1))</f>
        <v>0</v>
      </c>
      <c r="T1955" s="95">
        <f>IF(DATOS!J1883=P$74,DATOS!C1883,"")</f>
        <v>0</v>
      </c>
    </row>
    <row r="1956" spans="18:20" x14ac:dyDescent="0.25">
      <c r="R1956" s="83">
        <f t="shared" si="32"/>
        <v>1</v>
      </c>
      <c r="S1956" s="83">
        <f>IF(T1956="",0,IFERROR(IF(VLOOKUP(T1956,T$73:T1955,1,0)&gt;0,0,0),1))</f>
        <v>0</v>
      </c>
      <c r="T1956" s="95">
        <f>IF(DATOS!J1884=P$74,DATOS!C1884,"")</f>
        <v>0</v>
      </c>
    </row>
    <row r="1957" spans="18:20" x14ac:dyDescent="0.25">
      <c r="R1957" s="83">
        <f t="shared" si="32"/>
        <v>1</v>
      </c>
      <c r="S1957" s="83">
        <f>IF(T1957="",0,IFERROR(IF(VLOOKUP(T1957,T$73:T1956,1,0)&gt;0,0,0),1))</f>
        <v>0</v>
      </c>
      <c r="T1957" s="95">
        <f>IF(DATOS!J1885=P$74,DATOS!C1885,"")</f>
        <v>0</v>
      </c>
    </row>
    <row r="1958" spans="18:20" x14ac:dyDescent="0.25">
      <c r="R1958" s="83">
        <f t="shared" si="32"/>
        <v>1</v>
      </c>
      <c r="S1958" s="83">
        <f>IF(T1958="",0,IFERROR(IF(VLOOKUP(T1958,T$73:T1957,1,0)&gt;0,0,0),1))</f>
        <v>0</v>
      </c>
      <c r="T1958" s="95">
        <f>IF(DATOS!J1886=P$74,DATOS!C1886,"")</f>
        <v>0</v>
      </c>
    </row>
    <row r="1959" spans="18:20" x14ac:dyDescent="0.25">
      <c r="R1959" s="83">
        <f t="shared" si="32"/>
        <v>1</v>
      </c>
      <c r="S1959" s="83">
        <f>IF(T1959="",0,IFERROR(IF(VLOOKUP(T1959,T$73:T1958,1,0)&gt;0,0,0),1))</f>
        <v>0</v>
      </c>
      <c r="T1959" s="95">
        <f>IF(DATOS!J1887=P$74,DATOS!C1887,"")</f>
        <v>0</v>
      </c>
    </row>
    <row r="1960" spans="18:20" x14ac:dyDescent="0.25">
      <c r="R1960" s="83">
        <f t="shared" si="32"/>
        <v>1</v>
      </c>
      <c r="S1960" s="83">
        <f>IF(T1960="",0,IFERROR(IF(VLOOKUP(T1960,T$73:T1959,1,0)&gt;0,0,0),1))</f>
        <v>0</v>
      </c>
      <c r="T1960" s="95">
        <f>IF(DATOS!J1888=P$74,DATOS!C1888,"")</f>
        <v>0</v>
      </c>
    </row>
    <row r="1961" spans="18:20" x14ac:dyDescent="0.25">
      <c r="R1961" s="83">
        <f t="shared" si="32"/>
        <v>1</v>
      </c>
      <c r="S1961" s="83">
        <f>IF(T1961="",0,IFERROR(IF(VLOOKUP(T1961,T$73:T1960,1,0)&gt;0,0,0),1))</f>
        <v>0</v>
      </c>
      <c r="T1961" s="95">
        <f>IF(DATOS!J1889=P$74,DATOS!C1889,"")</f>
        <v>0</v>
      </c>
    </row>
    <row r="1962" spans="18:20" x14ac:dyDescent="0.25">
      <c r="R1962" s="83">
        <f t="shared" si="32"/>
        <v>1</v>
      </c>
      <c r="S1962" s="83">
        <f>IF(T1962="",0,IFERROR(IF(VLOOKUP(T1962,T$73:T1961,1,0)&gt;0,0,0),1))</f>
        <v>0</v>
      </c>
      <c r="T1962" s="95">
        <f>IF(DATOS!J1890=P$74,DATOS!C1890,"")</f>
        <v>0</v>
      </c>
    </row>
    <row r="1963" spans="18:20" x14ac:dyDescent="0.25">
      <c r="R1963" s="83">
        <f t="shared" si="32"/>
        <v>1</v>
      </c>
      <c r="S1963" s="83">
        <f>IF(T1963="",0,IFERROR(IF(VLOOKUP(T1963,T$73:T1962,1,0)&gt;0,0,0),1))</f>
        <v>0</v>
      </c>
      <c r="T1963" s="95">
        <f>IF(DATOS!J1891=P$74,DATOS!C1891,"")</f>
        <v>0</v>
      </c>
    </row>
    <row r="1964" spans="18:20" x14ac:dyDescent="0.25">
      <c r="R1964" s="83">
        <f t="shared" si="32"/>
        <v>1</v>
      </c>
      <c r="S1964" s="83">
        <f>IF(T1964="",0,IFERROR(IF(VLOOKUP(T1964,T$73:T1963,1,0)&gt;0,0,0),1))</f>
        <v>0</v>
      </c>
      <c r="T1964" s="95">
        <f>IF(DATOS!J1892=P$74,DATOS!C1892,"")</f>
        <v>0</v>
      </c>
    </row>
    <row r="1965" spans="18:20" x14ac:dyDescent="0.25">
      <c r="R1965" s="83">
        <f t="shared" si="32"/>
        <v>1</v>
      </c>
      <c r="S1965" s="83">
        <f>IF(T1965="",0,IFERROR(IF(VLOOKUP(T1965,T$73:T1964,1,0)&gt;0,0,0),1))</f>
        <v>0</v>
      </c>
      <c r="T1965" s="95">
        <f>IF(DATOS!J1893=P$74,DATOS!C1893,"")</f>
        <v>0</v>
      </c>
    </row>
    <row r="1966" spans="18:20" x14ac:dyDescent="0.25">
      <c r="R1966" s="83">
        <f t="shared" si="32"/>
        <v>1</v>
      </c>
      <c r="S1966" s="83">
        <f>IF(T1966="",0,IFERROR(IF(VLOOKUP(T1966,T$73:T1965,1,0)&gt;0,0,0),1))</f>
        <v>0</v>
      </c>
      <c r="T1966" s="95">
        <f>IF(DATOS!J1894=P$74,DATOS!C1894,"")</f>
        <v>0</v>
      </c>
    </row>
    <row r="1967" spans="18:20" x14ac:dyDescent="0.25">
      <c r="R1967" s="83">
        <f t="shared" si="32"/>
        <v>1</v>
      </c>
      <c r="S1967" s="83">
        <f>IF(T1967="",0,IFERROR(IF(VLOOKUP(T1967,T$73:T1966,1,0)&gt;0,0,0),1))</f>
        <v>0</v>
      </c>
      <c r="T1967" s="95">
        <f>IF(DATOS!J1895=P$74,DATOS!C1895,"")</f>
        <v>0</v>
      </c>
    </row>
    <row r="1968" spans="18:20" x14ac:dyDescent="0.25">
      <c r="R1968" s="83">
        <f t="shared" si="32"/>
        <v>1</v>
      </c>
      <c r="S1968" s="83">
        <f>IF(T1968="",0,IFERROR(IF(VLOOKUP(T1968,T$73:T1967,1,0)&gt;0,0,0),1))</f>
        <v>0</v>
      </c>
      <c r="T1968" s="95">
        <f>IF(DATOS!J1896=P$74,DATOS!C1896,"")</f>
        <v>0</v>
      </c>
    </row>
    <row r="1969" spans="18:20" x14ac:dyDescent="0.25">
      <c r="R1969" s="83">
        <f t="shared" si="32"/>
        <v>1</v>
      </c>
      <c r="S1969" s="83">
        <f>IF(T1969="",0,IFERROR(IF(VLOOKUP(T1969,T$73:T1968,1,0)&gt;0,0,0),1))</f>
        <v>0</v>
      </c>
      <c r="T1969" s="95">
        <f>IF(DATOS!J1897=P$74,DATOS!C1897,"")</f>
        <v>0</v>
      </c>
    </row>
    <row r="1970" spans="18:20" x14ac:dyDescent="0.25">
      <c r="R1970" s="83">
        <f t="shared" si="32"/>
        <v>1</v>
      </c>
      <c r="S1970" s="83">
        <f>IF(T1970="",0,IFERROR(IF(VLOOKUP(T1970,T$73:T1969,1,0)&gt;0,0,0),1))</f>
        <v>0</v>
      </c>
      <c r="T1970" s="95">
        <f>IF(DATOS!J1898=P$74,DATOS!C1898,"")</f>
        <v>0</v>
      </c>
    </row>
    <row r="1971" spans="18:20" x14ac:dyDescent="0.25">
      <c r="R1971" s="83">
        <f t="shared" si="32"/>
        <v>1</v>
      </c>
      <c r="S1971" s="83">
        <f>IF(T1971="",0,IFERROR(IF(VLOOKUP(T1971,T$73:T1970,1,0)&gt;0,0,0),1))</f>
        <v>0</v>
      </c>
      <c r="T1971" s="95">
        <f>IF(DATOS!J1899=P$74,DATOS!C1899,"")</f>
        <v>0</v>
      </c>
    </row>
    <row r="1972" spans="18:20" x14ac:dyDescent="0.25">
      <c r="R1972" s="83">
        <f t="shared" si="32"/>
        <v>1</v>
      </c>
      <c r="S1972" s="83">
        <f>IF(T1972="",0,IFERROR(IF(VLOOKUP(T1972,T$73:T1971,1,0)&gt;0,0,0),1))</f>
        <v>0</v>
      </c>
      <c r="T1972" s="95">
        <f>IF(DATOS!J1900=P$74,DATOS!C1900,"")</f>
        <v>0</v>
      </c>
    </row>
    <row r="1973" spans="18:20" x14ac:dyDescent="0.25">
      <c r="R1973" s="83">
        <f t="shared" si="32"/>
        <v>1</v>
      </c>
      <c r="S1973" s="83">
        <f>IF(T1973="",0,IFERROR(IF(VLOOKUP(T1973,T$73:T1972,1,0)&gt;0,0,0),1))</f>
        <v>0</v>
      </c>
      <c r="T1973" s="95">
        <f>IF(DATOS!J1901=P$74,DATOS!C1901,"")</f>
        <v>0</v>
      </c>
    </row>
    <row r="1974" spans="18:20" x14ac:dyDescent="0.25">
      <c r="R1974" s="83">
        <f t="shared" si="32"/>
        <v>1</v>
      </c>
      <c r="S1974" s="83">
        <f>IF(T1974="",0,IFERROR(IF(VLOOKUP(T1974,T$73:T1973,1,0)&gt;0,0,0),1))</f>
        <v>0</v>
      </c>
      <c r="T1974" s="95">
        <f>IF(DATOS!J1902=P$74,DATOS!C1902,"")</f>
        <v>0</v>
      </c>
    </row>
    <row r="1975" spans="18:20" x14ac:dyDescent="0.25">
      <c r="R1975" s="83">
        <f t="shared" si="32"/>
        <v>1</v>
      </c>
      <c r="S1975" s="83">
        <f>IF(T1975="",0,IFERROR(IF(VLOOKUP(T1975,T$73:T1974,1,0)&gt;0,0,0),1))</f>
        <v>0</v>
      </c>
      <c r="T1975" s="95">
        <f>IF(DATOS!J1903=P$74,DATOS!C1903,"")</f>
        <v>0</v>
      </c>
    </row>
    <row r="1976" spans="18:20" x14ac:dyDescent="0.25">
      <c r="R1976" s="83">
        <f t="shared" si="32"/>
        <v>1</v>
      </c>
      <c r="S1976" s="83">
        <f>IF(T1976="",0,IFERROR(IF(VLOOKUP(T1976,T$73:T1975,1,0)&gt;0,0,0),1))</f>
        <v>0</v>
      </c>
      <c r="T1976" s="95">
        <f>IF(DATOS!J1904=P$74,DATOS!C1904,"")</f>
        <v>0</v>
      </c>
    </row>
    <row r="1977" spans="18:20" x14ac:dyDescent="0.25">
      <c r="R1977" s="83">
        <f t="shared" si="32"/>
        <v>1</v>
      </c>
      <c r="S1977" s="83">
        <f>IF(T1977="",0,IFERROR(IF(VLOOKUP(T1977,T$73:T1976,1,0)&gt;0,0,0),1))</f>
        <v>0</v>
      </c>
      <c r="T1977" s="95">
        <f>IF(DATOS!J1905=P$74,DATOS!C1905,"")</f>
        <v>0</v>
      </c>
    </row>
    <row r="1978" spans="18:20" x14ac:dyDescent="0.25">
      <c r="R1978" s="83">
        <f t="shared" si="32"/>
        <v>1</v>
      </c>
      <c r="S1978" s="83">
        <f>IF(T1978="",0,IFERROR(IF(VLOOKUP(T1978,T$73:T1977,1,0)&gt;0,0,0),1))</f>
        <v>0</v>
      </c>
      <c r="T1978" s="95">
        <f>IF(DATOS!J1906=P$74,DATOS!C1906,"")</f>
        <v>0</v>
      </c>
    </row>
    <row r="1979" spans="18:20" x14ac:dyDescent="0.25">
      <c r="R1979" s="83">
        <f t="shared" si="32"/>
        <v>1</v>
      </c>
      <c r="S1979" s="83">
        <f>IF(T1979="",0,IFERROR(IF(VLOOKUP(T1979,T$73:T1978,1,0)&gt;0,0,0),1))</f>
        <v>0</v>
      </c>
      <c r="T1979" s="95">
        <f>IF(DATOS!J1907=P$74,DATOS!C1907,"")</f>
        <v>0</v>
      </c>
    </row>
    <row r="1980" spans="18:20" x14ac:dyDescent="0.25">
      <c r="R1980" s="83">
        <f t="shared" si="32"/>
        <v>1</v>
      </c>
      <c r="S1980" s="83">
        <f>IF(T1980="",0,IFERROR(IF(VLOOKUP(T1980,T$73:T1979,1,0)&gt;0,0,0),1))</f>
        <v>0</v>
      </c>
      <c r="T1980" s="95">
        <f>IF(DATOS!J1908=P$74,DATOS!C1908,"")</f>
        <v>0</v>
      </c>
    </row>
    <row r="1981" spans="18:20" x14ac:dyDescent="0.25">
      <c r="R1981" s="83">
        <f t="shared" si="32"/>
        <v>1</v>
      </c>
      <c r="S1981" s="83">
        <f>IF(T1981="",0,IFERROR(IF(VLOOKUP(T1981,T$73:T1980,1,0)&gt;0,0,0),1))</f>
        <v>0</v>
      </c>
      <c r="T1981" s="95">
        <f>IF(DATOS!J1909=P$74,DATOS!C1909,"")</f>
        <v>0</v>
      </c>
    </row>
    <row r="1982" spans="18:20" x14ac:dyDescent="0.25">
      <c r="R1982" s="83">
        <f t="shared" si="32"/>
        <v>1</v>
      </c>
      <c r="S1982" s="83">
        <f>IF(T1982="",0,IFERROR(IF(VLOOKUP(T1982,T$73:T1981,1,0)&gt;0,0,0),1))</f>
        <v>0</v>
      </c>
      <c r="T1982" s="95">
        <f>IF(DATOS!J1910=P$74,DATOS!C1910,"")</f>
        <v>0</v>
      </c>
    </row>
    <row r="1983" spans="18:20" x14ac:dyDescent="0.25">
      <c r="R1983" s="83">
        <f t="shared" si="32"/>
        <v>1</v>
      </c>
      <c r="S1983" s="83">
        <f>IF(T1983="",0,IFERROR(IF(VLOOKUP(T1983,T$73:T1982,1,0)&gt;0,0,0),1))</f>
        <v>0</v>
      </c>
      <c r="T1983" s="95">
        <f>IF(DATOS!J1911=P$74,DATOS!C1911,"")</f>
        <v>0</v>
      </c>
    </row>
    <row r="1984" spans="18:20" x14ac:dyDescent="0.25">
      <c r="R1984" s="83">
        <f t="shared" si="32"/>
        <v>1</v>
      </c>
      <c r="S1984" s="83">
        <f>IF(T1984="",0,IFERROR(IF(VLOOKUP(T1984,T$73:T1983,1,0)&gt;0,0,0),1))</f>
        <v>0</v>
      </c>
      <c r="T1984" s="95">
        <f>IF(DATOS!J1912=P$74,DATOS!C1912,"")</f>
        <v>0</v>
      </c>
    </row>
    <row r="1985" spans="18:20" x14ac:dyDescent="0.25">
      <c r="R1985" s="83">
        <f t="shared" si="32"/>
        <v>1</v>
      </c>
      <c r="S1985" s="83">
        <f>IF(T1985="",0,IFERROR(IF(VLOOKUP(T1985,T$73:T1984,1,0)&gt;0,0,0),1))</f>
        <v>0</v>
      </c>
      <c r="T1985" s="95">
        <f>IF(DATOS!J1913=P$74,DATOS!C1913,"")</f>
        <v>0</v>
      </c>
    </row>
    <row r="1986" spans="18:20" x14ac:dyDescent="0.25">
      <c r="R1986" s="83">
        <f t="shared" si="32"/>
        <v>1</v>
      </c>
      <c r="S1986" s="83">
        <f>IF(T1986="",0,IFERROR(IF(VLOOKUP(T1986,T$73:T1985,1,0)&gt;0,0,0),1))</f>
        <v>0</v>
      </c>
      <c r="T1986" s="95">
        <f>IF(DATOS!J1914=P$74,DATOS!C1914,"")</f>
        <v>0</v>
      </c>
    </row>
    <row r="1987" spans="18:20" x14ac:dyDescent="0.25">
      <c r="R1987" s="83">
        <f t="shared" si="32"/>
        <v>1</v>
      </c>
      <c r="S1987" s="83">
        <f>IF(T1987="",0,IFERROR(IF(VLOOKUP(T1987,T$73:T1986,1,0)&gt;0,0,0),1))</f>
        <v>0</v>
      </c>
      <c r="T1987" s="95">
        <f>IF(DATOS!J1915=P$74,DATOS!C1915,"")</f>
        <v>0</v>
      </c>
    </row>
    <row r="1988" spans="18:20" x14ac:dyDescent="0.25">
      <c r="R1988" s="83">
        <f t="shared" si="32"/>
        <v>1</v>
      </c>
      <c r="S1988" s="83">
        <f>IF(T1988="",0,IFERROR(IF(VLOOKUP(T1988,T$73:T1987,1,0)&gt;0,0,0),1))</f>
        <v>0</v>
      </c>
      <c r="T1988" s="95">
        <f>IF(DATOS!J1916=P$74,DATOS!C1916,"")</f>
        <v>0</v>
      </c>
    </row>
    <row r="1989" spans="18:20" x14ac:dyDescent="0.25">
      <c r="R1989" s="83">
        <f t="shared" si="32"/>
        <v>1</v>
      </c>
      <c r="S1989" s="83">
        <f>IF(T1989="",0,IFERROR(IF(VLOOKUP(T1989,T$73:T1988,1,0)&gt;0,0,0),1))</f>
        <v>0</v>
      </c>
      <c r="T1989" s="95">
        <f>IF(DATOS!J1917=P$74,DATOS!C1917,"")</f>
        <v>0</v>
      </c>
    </row>
    <row r="1990" spans="18:20" x14ac:dyDescent="0.25">
      <c r="R1990" s="83">
        <f t="shared" si="32"/>
        <v>1</v>
      </c>
      <c r="S1990" s="83">
        <f>IF(T1990="",0,IFERROR(IF(VLOOKUP(T1990,T$73:T1989,1,0)&gt;0,0,0),1))</f>
        <v>0</v>
      </c>
      <c r="T1990" s="95">
        <f>IF(DATOS!J1918=P$74,DATOS!C1918,"")</f>
        <v>0</v>
      </c>
    </row>
    <row r="1991" spans="18:20" x14ac:dyDescent="0.25">
      <c r="R1991" s="83">
        <f t="shared" si="32"/>
        <v>1</v>
      </c>
      <c r="S1991" s="83">
        <f>IF(T1991="",0,IFERROR(IF(VLOOKUP(T1991,T$73:T1990,1,0)&gt;0,0,0),1))</f>
        <v>0</v>
      </c>
      <c r="T1991" s="95">
        <f>IF(DATOS!J1919=P$74,DATOS!C1919,"")</f>
        <v>0</v>
      </c>
    </row>
    <row r="1992" spans="18:20" x14ac:dyDescent="0.25">
      <c r="R1992" s="83">
        <f t="shared" si="32"/>
        <v>1</v>
      </c>
      <c r="S1992" s="83">
        <f>IF(T1992="",0,IFERROR(IF(VLOOKUP(T1992,T$73:T1991,1,0)&gt;0,0,0),1))</f>
        <v>0</v>
      </c>
      <c r="T1992" s="95">
        <f>IF(DATOS!J1920=P$74,DATOS!C1920,"")</f>
        <v>0</v>
      </c>
    </row>
    <row r="1993" spans="18:20" x14ac:dyDescent="0.25">
      <c r="R1993" s="83">
        <f t="shared" si="32"/>
        <v>1</v>
      </c>
      <c r="S1993" s="83">
        <f>IF(T1993="",0,IFERROR(IF(VLOOKUP(T1993,T$73:T1992,1,0)&gt;0,0,0),1))</f>
        <v>0</v>
      </c>
      <c r="T1993" s="95">
        <f>IF(DATOS!J1921=P$74,DATOS!C1921,"")</f>
        <v>0</v>
      </c>
    </row>
    <row r="1994" spans="18:20" x14ac:dyDescent="0.25">
      <c r="R1994" s="83">
        <f t="shared" ref="R1994:R2057" si="33">R1993+S1994</f>
        <v>1</v>
      </c>
      <c r="S1994" s="83">
        <f>IF(T1994="",0,IFERROR(IF(VLOOKUP(T1994,T$73:T1993,1,0)&gt;0,0,0),1))</f>
        <v>0</v>
      </c>
      <c r="T1994" s="95">
        <f>IF(DATOS!J1922=P$74,DATOS!C1922,"")</f>
        <v>0</v>
      </c>
    </row>
    <row r="1995" spans="18:20" x14ac:dyDescent="0.25">
      <c r="R1995" s="83">
        <f t="shared" si="33"/>
        <v>1</v>
      </c>
      <c r="S1995" s="83">
        <f>IF(T1995="",0,IFERROR(IF(VLOOKUP(T1995,T$73:T1994,1,0)&gt;0,0,0),1))</f>
        <v>0</v>
      </c>
      <c r="T1995" s="95">
        <f>IF(DATOS!J1923=P$74,DATOS!C1923,"")</f>
        <v>0</v>
      </c>
    </row>
    <row r="1996" spans="18:20" x14ac:dyDescent="0.25">
      <c r="R1996" s="83">
        <f t="shared" si="33"/>
        <v>1</v>
      </c>
      <c r="S1996" s="83">
        <f>IF(T1996="",0,IFERROR(IF(VLOOKUP(T1996,T$73:T1995,1,0)&gt;0,0,0),1))</f>
        <v>0</v>
      </c>
      <c r="T1996" s="95">
        <f>IF(DATOS!J1924=P$74,DATOS!C1924,"")</f>
        <v>0</v>
      </c>
    </row>
    <row r="1997" spans="18:20" x14ac:dyDescent="0.25">
      <c r="R1997" s="83">
        <f t="shared" si="33"/>
        <v>1</v>
      </c>
      <c r="S1997" s="83">
        <f>IF(T1997="",0,IFERROR(IF(VLOOKUP(T1997,T$73:T1996,1,0)&gt;0,0,0),1))</f>
        <v>0</v>
      </c>
      <c r="T1997" s="95">
        <f>IF(DATOS!J1925=P$74,DATOS!C1925,"")</f>
        <v>0</v>
      </c>
    </row>
    <row r="1998" spans="18:20" x14ac:dyDescent="0.25">
      <c r="R1998" s="83">
        <f t="shared" si="33"/>
        <v>1</v>
      </c>
      <c r="S1998" s="83">
        <f>IF(T1998="",0,IFERROR(IF(VLOOKUP(T1998,T$73:T1997,1,0)&gt;0,0,0),1))</f>
        <v>0</v>
      </c>
      <c r="T1998" s="95">
        <f>IF(DATOS!J1926=P$74,DATOS!C1926,"")</f>
        <v>0</v>
      </c>
    </row>
    <row r="1999" spans="18:20" x14ac:dyDescent="0.25">
      <c r="R1999" s="83">
        <f t="shared" si="33"/>
        <v>1</v>
      </c>
      <c r="S1999" s="83">
        <f>IF(T1999="",0,IFERROR(IF(VLOOKUP(T1999,T$73:T1998,1,0)&gt;0,0,0),1))</f>
        <v>0</v>
      </c>
      <c r="T1999" s="95">
        <f>IF(DATOS!J1927=P$74,DATOS!C1927,"")</f>
        <v>0</v>
      </c>
    </row>
    <row r="2000" spans="18:20" x14ac:dyDescent="0.25">
      <c r="R2000" s="83">
        <f t="shared" si="33"/>
        <v>1</v>
      </c>
      <c r="S2000" s="83">
        <f>IF(T2000="",0,IFERROR(IF(VLOOKUP(T2000,T$73:T1999,1,0)&gt;0,0,0),1))</f>
        <v>0</v>
      </c>
      <c r="T2000" s="95">
        <f>IF(DATOS!J1928=P$74,DATOS!C1928,"")</f>
        <v>0</v>
      </c>
    </row>
    <row r="2001" spans="18:20" x14ac:dyDescent="0.25">
      <c r="R2001" s="83">
        <f t="shared" si="33"/>
        <v>1</v>
      </c>
      <c r="S2001" s="83">
        <f>IF(T2001="",0,IFERROR(IF(VLOOKUP(T2001,T$73:T2000,1,0)&gt;0,0,0),1))</f>
        <v>0</v>
      </c>
      <c r="T2001" s="95">
        <f>IF(DATOS!J1929=P$74,DATOS!C1929,"")</f>
        <v>0</v>
      </c>
    </row>
    <row r="2002" spans="18:20" x14ac:dyDescent="0.25">
      <c r="R2002" s="83">
        <f t="shared" si="33"/>
        <v>1</v>
      </c>
      <c r="S2002" s="83">
        <f>IF(T2002="",0,IFERROR(IF(VLOOKUP(T2002,T$73:T2001,1,0)&gt;0,0,0),1))</f>
        <v>0</v>
      </c>
      <c r="T2002" s="95">
        <f>IF(DATOS!J1930=P$74,DATOS!C1930,"")</f>
        <v>0</v>
      </c>
    </row>
    <row r="2003" spans="18:20" x14ac:dyDescent="0.25">
      <c r="R2003" s="83">
        <f t="shared" si="33"/>
        <v>1</v>
      </c>
      <c r="S2003" s="83">
        <f>IF(T2003="",0,IFERROR(IF(VLOOKUP(T2003,T$73:T2002,1,0)&gt;0,0,0),1))</f>
        <v>0</v>
      </c>
      <c r="T2003" s="95">
        <f>IF(DATOS!J1931=P$74,DATOS!C1931,"")</f>
        <v>0</v>
      </c>
    </row>
    <row r="2004" spans="18:20" x14ac:dyDescent="0.25">
      <c r="R2004" s="83">
        <f t="shared" si="33"/>
        <v>1</v>
      </c>
      <c r="S2004" s="83">
        <f>IF(T2004="",0,IFERROR(IF(VLOOKUP(T2004,T$73:T2003,1,0)&gt;0,0,0),1))</f>
        <v>0</v>
      </c>
      <c r="T2004" s="95">
        <f>IF(DATOS!J1932=P$74,DATOS!C1932,"")</f>
        <v>0</v>
      </c>
    </row>
    <row r="2005" spans="18:20" x14ac:dyDescent="0.25">
      <c r="R2005" s="83">
        <f t="shared" si="33"/>
        <v>1</v>
      </c>
      <c r="S2005" s="83">
        <f>IF(T2005="",0,IFERROR(IF(VLOOKUP(T2005,T$73:T2004,1,0)&gt;0,0,0),1))</f>
        <v>0</v>
      </c>
      <c r="T2005" s="95">
        <f>IF(DATOS!J1933=P$74,DATOS!C1933,"")</f>
        <v>0</v>
      </c>
    </row>
    <row r="2006" spans="18:20" x14ac:dyDescent="0.25">
      <c r="R2006" s="83">
        <f t="shared" si="33"/>
        <v>1</v>
      </c>
      <c r="S2006" s="83">
        <f>IF(T2006="",0,IFERROR(IF(VLOOKUP(T2006,T$73:T2005,1,0)&gt;0,0,0),1))</f>
        <v>0</v>
      </c>
      <c r="T2006" s="95">
        <f>IF(DATOS!J1934=P$74,DATOS!C1934,"")</f>
        <v>0</v>
      </c>
    </row>
    <row r="2007" spans="18:20" x14ac:dyDescent="0.25">
      <c r="R2007" s="83">
        <f t="shared" si="33"/>
        <v>1</v>
      </c>
      <c r="S2007" s="83">
        <f>IF(T2007="",0,IFERROR(IF(VLOOKUP(T2007,T$73:T2006,1,0)&gt;0,0,0),1))</f>
        <v>0</v>
      </c>
      <c r="T2007" s="95">
        <f>IF(DATOS!J1935=P$74,DATOS!C1935,"")</f>
        <v>0</v>
      </c>
    </row>
    <row r="2008" spans="18:20" x14ac:dyDescent="0.25">
      <c r="R2008" s="83">
        <f t="shared" si="33"/>
        <v>1</v>
      </c>
      <c r="S2008" s="83">
        <f>IF(T2008="",0,IFERROR(IF(VLOOKUP(T2008,T$73:T2007,1,0)&gt;0,0,0),1))</f>
        <v>0</v>
      </c>
      <c r="T2008" s="95">
        <f>IF(DATOS!J1936=P$74,DATOS!C1936,"")</f>
        <v>0</v>
      </c>
    </row>
    <row r="2009" spans="18:20" x14ac:dyDescent="0.25">
      <c r="R2009" s="83">
        <f t="shared" si="33"/>
        <v>1</v>
      </c>
      <c r="S2009" s="83">
        <f>IF(T2009="",0,IFERROR(IF(VLOOKUP(T2009,T$73:T2008,1,0)&gt;0,0,0),1))</f>
        <v>0</v>
      </c>
      <c r="T2009" s="95">
        <f>IF(DATOS!J1937=P$74,DATOS!C1937,"")</f>
        <v>0</v>
      </c>
    </row>
    <row r="2010" spans="18:20" x14ac:dyDescent="0.25">
      <c r="R2010" s="83">
        <f t="shared" si="33"/>
        <v>1</v>
      </c>
      <c r="S2010" s="83">
        <f>IF(T2010="",0,IFERROR(IF(VLOOKUP(T2010,T$73:T2009,1,0)&gt;0,0,0),1))</f>
        <v>0</v>
      </c>
      <c r="T2010" s="95">
        <f>IF(DATOS!J1938=P$74,DATOS!C1938,"")</f>
        <v>0</v>
      </c>
    </row>
    <row r="2011" spans="18:20" x14ac:dyDescent="0.25">
      <c r="R2011" s="83">
        <f t="shared" si="33"/>
        <v>1</v>
      </c>
      <c r="S2011" s="83">
        <f>IF(T2011="",0,IFERROR(IF(VLOOKUP(T2011,T$73:T2010,1,0)&gt;0,0,0),1))</f>
        <v>0</v>
      </c>
      <c r="T2011" s="95">
        <f>IF(DATOS!J1939=P$74,DATOS!C1939,"")</f>
        <v>0</v>
      </c>
    </row>
    <row r="2012" spans="18:20" x14ac:dyDescent="0.25">
      <c r="R2012" s="83">
        <f t="shared" si="33"/>
        <v>1</v>
      </c>
      <c r="S2012" s="83">
        <f>IF(T2012="",0,IFERROR(IF(VLOOKUP(T2012,T$73:T2011,1,0)&gt;0,0,0),1))</f>
        <v>0</v>
      </c>
      <c r="T2012" s="95">
        <f>IF(DATOS!J1940=P$74,DATOS!C1940,"")</f>
        <v>0</v>
      </c>
    </row>
    <row r="2013" spans="18:20" x14ac:dyDescent="0.25">
      <c r="R2013" s="83">
        <f t="shared" si="33"/>
        <v>1</v>
      </c>
      <c r="S2013" s="83">
        <f>IF(T2013="",0,IFERROR(IF(VLOOKUP(T2013,T$73:T2012,1,0)&gt;0,0,0),1))</f>
        <v>0</v>
      </c>
      <c r="T2013" s="95">
        <f>IF(DATOS!J1941=P$74,DATOS!C1941,"")</f>
        <v>0</v>
      </c>
    </row>
    <row r="2014" spans="18:20" x14ac:dyDescent="0.25">
      <c r="R2014" s="83">
        <f t="shared" si="33"/>
        <v>1</v>
      </c>
      <c r="S2014" s="83">
        <f>IF(T2014="",0,IFERROR(IF(VLOOKUP(T2014,T$73:T2013,1,0)&gt;0,0,0),1))</f>
        <v>0</v>
      </c>
      <c r="T2014" s="95">
        <f>IF(DATOS!J1942=P$74,DATOS!C1942,"")</f>
        <v>0</v>
      </c>
    </row>
    <row r="2015" spans="18:20" x14ac:dyDescent="0.25">
      <c r="R2015" s="83">
        <f t="shared" si="33"/>
        <v>1</v>
      </c>
      <c r="S2015" s="83">
        <f>IF(T2015="",0,IFERROR(IF(VLOOKUP(T2015,T$73:T2014,1,0)&gt;0,0,0),1))</f>
        <v>0</v>
      </c>
      <c r="T2015" s="95">
        <f>IF(DATOS!J1943=P$74,DATOS!C1943,"")</f>
        <v>0</v>
      </c>
    </row>
    <row r="2016" spans="18:20" x14ac:dyDescent="0.25">
      <c r="R2016" s="83">
        <f t="shared" si="33"/>
        <v>1</v>
      </c>
      <c r="S2016" s="83">
        <f>IF(T2016="",0,IFERROR(IF(VLOOKUP(T2016,T$73:T2015,1,0)&gt;0,0,0),1))</f>
        <v>0</v>
      </c>
      <c r="T2016" s="95">
        <f>IF(DATOS!J1944=P$74,DATOS!C1944,"")</f>
        <v>0</v>
      </c>
    </row>
    <row r="2017" spans="18:20" x14ac:dyDescent="0.25">
      <c r="R2017" s="83">
        <f t="shared" si="33"/>
        <v>1</v>
      </c>
      <c r="S2017" s="83">
        <f>IF(T2017="",0,IFERROR(IF(VLOOKUP(T2017,T$73:T2016,1,0)&gt;0,0,0),1))</f>
        <v>0</v>
      </c>
      <c r="T2017" s="95">
        <f>IF(DATOS!J1945=P$74,DATOS!C1945,"")</f>
        <v>0</v>
      </c>
    </row>
    <row r="2018" spans="18:20" x14ac:dyDescent="0.25">
      <c r="R2018" s="83">
        <f t="shared" si="33"/>
        <v>1</v>
      </c>
      <c r="S2018" s="83">
        <f>IF(T2018="",0,IFERROR(IF(VLOOKUP(T2018,T$73:T2017,1,0)&gt;0,0,0),1))</f>
        <v>0</v>
      </c>
      <c r="T2018" s="95">
        <f>IF(DATOS!J1946=P$74,DATOS!C1946,"")</f>
        <v>0</v>
      </c>
    </row>
    <row r="2019" spans="18:20" x14ac:dyDescent="0.25">
      <c r="R2019" s="83">
        <f t="shared" si="33"/>
        <v>1</v>
      </c>
      <c r="S2019" s="83">
        <f>IF(T2019="",0,IFERROR(IF(VLOOKUP(T2019,T$73:T2018,1,0)&gt;0,0,0),1))</f>
        <v>0</v>
      </c>
      <c r="T2019" s="95">
        <f>IF(DATOS!J1947=P$74,DATOS!C1947,"")</f>
        <v>0</v>
      </c>
    </row>
    <row r="2020" spans="18:20" x14ac:dyDescent="0.25">
      <c r="R2020" s="83">
        <f t="shared" si="33"/>
        <v>1</v>
      </c>
      <c r="S2020" s="83">
        <f>IF(T2020="",0,IFERROR(IF(VLOOKUP(T2020,T$73:T2019,1,0)&gt;0,0,0),1))</f>
        <v>0</v>
      </c>
      <c r="T2020" s="95">
        <f>IF(DATOS!J1948=P$74,DATOS!C1948,"")</f>
        <v>0</v>
      </c>
    </row>
    <row r="2021" spans="18:20" x14ac:dyDescent="0.25">
      <c r="R2021" s="83">
        <f t="shared" si="33"/>
        <v>1</v>
      </c>
      <c r="S2021" s="83">
        <f>IF(T2021="",0,IFERROR(IF(VLOOKUP(T2021,T$73:T2020,1,0)&gt;0,0,0),1))</f>
        <v>0</v>
      </c>
      <c r="T2021" s="95">
        <f>IF(DATOS!J1949=P$74,DATOS!C1949,"")</f>
        <v>0</v>
      </c>
    </row>
    <row r="2022" spans="18:20" x14ac:dyDescent="0.25">
      <c r="R2022" s="83">
        <f t="shared" si="33"/>
        <v>1</v>
      </c>
      <c r="S2022" s="83">
        <f>IF(T2022="",0,IFERROR(IF(VLOOKUP(T2022,T$73:T2021,1,0)&gt;0,0,0),1))</f>
        <v>0</v>
      </c>
      <c r="T2022" s="95">
        <f>IF(DATOS!J1950=P$74,DATOS!C1950,"")</f>
        <v>0</v>
      </c>
    </row>
    <row r="2023" spans="18:20" x14ac:dyDescent="0.25">
      <c r="R2023" s="83">
        <f t="shared" si="33"/>
        <v>1</v>
      </c>
      <c r="S2023" s="83">
        <f>IF(T2023="",0,IFERROR(IF(VLOOKUP(T2023,T$73:T2022,1,0)&gt;0,0,0),1))</f>
        <v>0</v>
      </c>
      <c r="T2023" s="95">
        <f>IF(DATOS!J1951=P$74,DATOS!C1951,"")</f>
        <v>0</v>
      </c>
    </row>
    <row r="2024" spans="18:20" x14ac:dyDescent="0.25">
      <c r="R2024" s="83">
        <f t="shared" si="33"/>
        <v>1</v>
      </c>
      <c r="S2024" s="83">
        <f>IF(T2024="",0,IFERROR(IF(VLOOKUP(T2024,T$73:T2023,1,0)&gt;0,0,0),1))</f>
        <v>0</v>
      </c>
      <c r="T2024" s="95">
        <f>IF(DATOS!J1952=P$74,DATOS!C1952,"")</f>
        <v>0</v>
      </c>
    </row>
    <row r="2025" spans="18:20" x14ac:dyDescent="0.25">
      <c r="R2025" s="83">
        <f t="shared" si="33"/>
        <v>1</v>
      </c>
      <c r="S2025" s="83">
        <f>IF(T2025="",0,IFERROR(IF(VLOOKUP(T2025,T$73:T2024,1,0)&gt;0,0,0),1))</f>
        <v>0</v>
      </c>
      <c r="T2025" s="95">
        <f>IF(DATOS!J1953=P$74,DATOS!C1953,"")</f>
        <v>0</v>
      </c>
    </row>
    <row r="2026" spans="18:20" x14ac:dyDescent="0.25">
      <c r="R2026" s="83">
        <f t="shared" si="33"/>
        <v>1</v>
      </c>
      <c r="S2026" s="83">
        <f>IF(T2026="",0,IFERROR(IF(VLOOKUP(T2026,T$73:T2025,1,0)&gt;0,0,0),1))</f>
        <v>0</v>
      </c>
      <c r="T2026" s="95">
        <f>IF(DATOS!J1954=P$74,DATOS!C1954,"")</f>
        <v>0</v>
      </c>
    </row>
    <row r="2027" spans="18:20" x14ac:dyDescent="0.25">
      <c r="R2027" s="83">
        <f t="shared" si="33"/>
        <v>1</v>
      </c>
      <c r="S2027" s="83">
        <f>IF(T2027="",0,IFERROR(IF(VLOOKUP(T2027,T$73:T2026,1,0)&gt;0,0,0),1))</f>
        <v>0</v>
      </c>
      <c r="T2027" s="95">
        <f>IF(DATOS!J1955=P$74,DATOS!C1955,"")</f>
        <v>0</v>
      </c>
    </row>
    <row r="2028" spans="18:20" x14ac:dyDescent="0.25">
      <c r="R2028" s="83">
        <f t="shared" si="33"/>
        <v>1</v>
      </c>
      <c r="S2028" s="83">
        <f>IF(T2028="",0,IFERROR(IF(VLOOKUP(T2028,T$73:T2027,1,0)&gt;0,0,0),1))</f>
        <v>0</v>
      </c>
      <c r="T2028" s="95">
        <f>IF(DATOS!J1956=P$74,DATOS!C1956,"")</f>
        <v>0</v>
      </c>
    </row>
    <row r="2029" spans="18:20" x14ac:dyDescent="0.25">
      <c r="R2029" s="83">
        <f t="shared" si="33"/>
        <v>1</v>
      </c>
      <c r="S2029" s="83">
        <f>IF(T2029="",0,IFERROR(IF(VLOOKUP(T2029,T$73:T2028,1,0)&gt;0,0,0),1))</f>
        <v>0</v>
      </c>
      <c r="T2029" s="95">
        <f>IF(DATOS!J1957=P$74,DATOS!C1957,"")</f>
        <v>0</v>
      </c>
    </row>
    <row r="2030" spans="18:20" x14ac:dyDescent="0.25">
      <c r="R2030" s="83">
        <f t="shared" si="33"/>
        <v>1</v>
      </c>
      <c r="S2030" s="83">
        <f>IF(T2030="",0,IFERROR(IF(VLOOKUP(T2030,T$73:T2029,1,0)&gt;0,0,0),1))</f>
        <v>0</v>
      </c>
      <c r="T2030" s="95">
        <f>IF(DATOS!J1958=P$74,DATOS!C1958,"")</f>
        <v>0</v>
      </c>
    </row>
    <row r="2031" spans="18:20" x14ac:dyDescent="0.25">
      <c r="R2031" s="83">
        <f t="shared" si="33"/>
        <v>1</v>
      </c>
      <c r="S2031" s="83">
        <f>IF(T2031="",0,IFERROR(IF(VLOOKUP(T2031,T$73:T2030,1,0)&gt;0,0,0),1))</f>
        <v>0</v>
      </c>
      <c r="T2031" s="95">
        <f>IF(DATOS!J1959=P$74,DATOS!C1959,"")</f>
        <v>0</v>
      </c>
    </row>
    <row r="2032" spans="18:20" x14ac:dyDescent="0.25">
      <c r="R2032" s="83">
        <f t="shared" si="33"/>
        <v>1</v>
      </c>
      <c r="S2032" s="83">
        <f>IF(T2032="",0,IFERROR(IF(VLOOKUP(T2032,T$73:T2031,1,0)&gt;0,0,0),1))</f>
        <v>0</v>
      </c>
      <c r="T2032" s="95">
        <f>IF(DATOS!J1960=P$74,DATOS!C1960,"")</f>
        <v>0</v>
      </c>
    </row>
    <row r="2033" spans="18:20" x14ac:dyDescent="0.25">
      <c r="R2033" s="83">
        <f t="shared" si="33"/>
        <v>1</v>
      </c>
      <c r="S2033" s="83">
        <f>IF(T2033="",0,IFERROR(IF(VLOOKUP(T2033,T$73:T2032,1,0)&gt;0,0,0),1))</f>
        <v>0</v>
      </c>
      <c r="T2033" s="95">
        <f>IF(DATOS!J1961=P$74,DATOS!C1961,"")</f>
        <v>0</v>
      </c>
    </row>
    <row r="2034" spans="18:20" x14ac:dyDescent="0.25">
      <c r="R2034" s="83">
        <f t="shared" si="33"/>
        <v>1</v>
      </c>
      <c r="S2034" s="83">
        <f>IF(T2034="",0,IFERROR(IF(VLOOKUP(T2034,T$73:T2033,1,0)&gt;0,0,0),1))</f>
        <v>0</v>
      </c>
      <c r="T2034" s="95">
        <f>IF(DATOS!J1962=P$74,DATOS!C1962,"")</f>
        <v>0</v>
      </c>
    </row>
    <row r="2035" spans="18:20" x14ac:dyDescent="0.25">
      <c r="R2035" s="83">
        <f t="shared" si="33"/>
        <v>1</v>
      </c>
      <c r="S2035" s="83">
        <f>IF(T2035="",0,IFERROR(IF(VLOOKUP(T2035,T$73:T2034,1,0)&gt;0,0,0),1))</f>
        <v>0</v>
      </c>
      <c r="T2035" s="95">
        <f>IF(DATOS!J1963=P$74,DATOS!C1963,"")</f>
        <v>0</v>
      </c>
    </row>
    <row r="2036" spans="18:20" x14ac:dyDescent="0.25">
      <c r="R2036" s="83">
        <f t="shared" si="33"/>
        <v>1</v>
      </c>
      <c r="S2036" s="83">
        <f>IF(T2036="",0,IFERROR(IF(VLOOKUP(T2036,T$73:T2035,1,0)&gt;0,0,0),1))</f>
        <v>0</v>
      </c>
      <c r="T2036" s="95">
        <f>IF(DATOS!J1964=P$74,DATOS!C1964,"")</f>
        <v>0</v>
      </c>
    </row>
    <row r="2037" spans="18:20" x14ac:dyDescent="0.25">
      <c r="R2037" s="83">
        <f t="shared" si="33"/>
        <v>1</v>
      </c>
      <c r="S2037" s="83">
        <f>IF(T2037="",0,IFERROR(IF(VLOOKUP(T2037,T$73:T2036,1,0)&gt;0,0,0),1))</f>
        <v>0</v>
      </c>
      <c r="T2037" s="95">
        <f>IF(DATOS!J1965=P$74,DATOS!C1965,"")</f>
        <v>0</v>
      </c>
    </row>
    <row r="2038" spans="18:20" x14ac:dyDescent="0.25">
      <c r="R2038" s="83">
        <f t="shared" si="33"/>
        <v>1</v>
      </c>
      <c r="S2038" s="83">
        <f>IF(T2038="",0,IFERROR(IF(VLOOKUP(T2038,T$73:T2037,1,0)&gt;0,0,0),1))</f>
        <v>0</v>
      </c>
      <c r="T2038" s="95">
        <f>IF(DATOS!J1966=P$74,DATOS!C1966,"")</f>
        <v>0</v>
      </c>
    </row>
    <row r="2039" spans="18:20" x14ac:dyDescent="0.25">
      <c r="R2039" s="83">
        <f t="shared" si="33"/>
        <v>1</v>
      </c>
      <c r="S2039" s="83">
        <f>IF(T2039="",0,IFERROR(IF(VLOOKUP(T2039,T$73:T2038,1,0)&gt;0,0,0),1))</f>
        <v>0</v>
      </c>
      <c r="T2039" s="95">
        <f>IF(DATOS!J1967=P$74,DATOS!C1967,"")</f>
        <v>0</v>
      </c>
    </row>
    <row r="2040" spans="18:20" x14ac:dyDescent="0.25">
      <c r="R2040" s="83">
        <f t="shared" si="33"/>
        <v>1</v>
      </c>
      <c r="S2040" s="83">
        <f>IF(T2040="",0,IFERROR(IF(VLOOKUP(T2040,T$73:T2039,1,0)&gt;0,0,0),1))</f>
        <v>0</v>
      </c>
      <c r="T2040" s="95">
        <f>IF(DATOS!J1968=P$74,DATOS!C1968,"")</f>
        <v>0</v>
      </c>
    </row>
    <row r="2041" spans="18:20" x14ac:dyDescent="0.25">
      <c r="R2041" s="83">
        <f t="shared" si="33"/>
        <v>1</v>
      </c>
      <c r="S2041" s="83">
        <f>IF(T2041="",0,IFERROR(IF(VLOOKUP(T2041,T$73:T2040,1,0)&gt;0,0,0),1))</f>
        <v>0</v>
      </c>
      <c r="T2041" s="95">
        <f>IF(DATOS!J1969=P$74,DATOS!C1969,"")</f>
        <v>0</v>
      </c>
    </row>
    <row r="2042" spans="18:20" x14ac:dyDescent="0.25">
      <c r="R2042" s="83">
        <f t="shared" si="33"/>
        <v>1</v>
      </c>
      <c r="S2042" s="83">
        <f>IF(T2042="",0,IFERROR(IF(VLOOKUP(T2042,T$73:T2041,1,0)&gt;0,0,0),1))</f>
        <v>0</v>
      </c>
      <c r="T2042" s="95">
        <f>IF(DATOS!J1970=P$74,DATOS!C1970,"")</f>
        <v>0</v>
      </c>
    </row>
    <row r="2043" spans="18:20" x14ac:dyDescent="0.25">
      <c r="R2043" s="83">
        <f t="shared" si="33"/>
        <v>1</v>
      </c>
      <c r="S2043" s="83">
        <f>IF(T2043="",0,IFERROR(IF(VLOOKUP(T2043,T$73:T2042,1,0)&gt;0,0,0),1))</f>
        <v>0</v>
      </c>
      <c r="T2043" s="95">
        <f>IF(DATOS!J1971=P$74,DATOS!C1971,"")</f>
        <v>0</v>
      </c>
    </row>
    <row r="2044" spans="18:20" x14ac:dyDescent="0.25">
      <c r="R2044" s="83">
        <f t="shared" si="33"/>
        <v>1</v>
      </c>
      <c r="S2044" s="83">
        <f>IF(T2044="",0,IFERROR(IF(VLOOKUP(T2044,T$73:T2043,1,0)&gt;0,0,0),1))</f>
        <v>0</v>
      </c>
      <c r="T2044" s="95">
        <f>IF(DATOS!J1972=P$74,DATOS!C1972,"")</f>
        <v>0</v>
      </c>
    </row>
    <row r="2045" spans="18:20" x14ac:dyDescent="0.25">
      <c r="R2045" s="83">
        <f t="shared" si="33"/>
        <v>1</v>
      </c>
      <c r="S2045" s="83">
        <f>IF(T2045="",0,IFERROR(IF(VLOOKUP(T2045,T$73:T2044,1,0)&gt;0,0,0),1))</f>
        <v>0</v>
      </c>
      <c r="T2045" s="95">
        <f>IF(DATOS!J1973=P$74,DATOS!C1973,"")</f>
        <v>0</v>
      </c>
    </row>
    <row r="2046" spans="18:20" x14ac:dyDescent="0.25">
      <c r="R2046" s="83">
        <f t="shared" si="33"/>
        <v>1</v>
      </c>
      <c r="S2046" s="83">
        <f>IF(T2046="",0,IFERROR(IF(VLOOKUP(T2046,T$73:T2045,1,0)&gt;0,0,0),1))</f>
        <v>0</v>
      </c>
      <c r="T2046" s="95">
        <f>IF(DATOS!J1974=P$74,DATOS!C1974,"")</f>
        <v>0</v>
      </c>
    </row>
    <row r="2047" spans="18:20" x14ac:dyDescent="0.25">
      <c r="R2047" s="83">
        <f t="shared" si="33"/>
        <v>1</v>
      </c>
      <c r="S2047" s="83">
        <f>IF(T2047="",0,IFERROR(IF(VLOOKUP(T2047,T$73:T2046,1,0)&gt;0,0,0),1))</f>
        <v>0</v>
      </c>
      <c r="T2047" s="95">
        <f>IF(DATOS!J1975=P$74,DATOS!C1975,"")</f>
        <v>0</v>
      </c>
    </row>
    <row r="2048" spans="18:20" x14ac:dyDescent="0.25">
      <c r="R2048" s="83">
        <f t="shared" si="33"/>
        <v>1</v>
      </c>
      <c r="S2048" s="83">
        <f>IF(T2048="",0,IFERROR(IF(VLOOKUP(T2048,T$73:T2047,1,0)&gt;0,0,0),1))</f>
        <v>0</v>
      </c>
      <c r="T2048" s="95">
        <f>IF(DATOS!J1976=P$74,DATOS!C1976,"")</f>
        <v>0</v>
      </c>
    </row>
    <row r="2049" spans="18:20" x14ac:dyDescent="0.25">
      <c r="R2049" s="83">
        <f t="shared" si="33"/>
        <v>1</v>
      </c>
      <c r="S2049" s="83">
        <f>IF(T2049="",0,IFERROR(IF(VLOOKUP(T2049,T$73:T2048,1,0)&gt;0,0,0),1))</f>
        <v>0</v>
      </c>
      <c r="T2049" s="95">
        <f>IF(DATOS!J1977=P$74,DATOS!C1977,"")</f>
        <v>0</v>
      </c>
    </row>
    <row r="2050" spans="18:20" x14ac:dyDescent="0.25">
      <c r="R2050" s="83">
        <f t="shared" si="33"/>
        <v>1</v>
      </c>
      <c r="S2050" s="83">
        <f>IF(T2050="",0,IFERROR(IF(VLOOKUP(T2050,T$73:T2049,1,0)&gt;0,0,0),1))</f>
        <v>0</v>
      </c>
      <c r="T2050" s="95">
        <f>IF(DATOS!J1978=P$74,DATOS!C1978,"")</f>
        <v>0</v>
      </c>
    </row>
    <row r="2051" spans="18:20" x14ac:dyDescent="0.25">
      <c r="R2051" s="83">
        <f t="shared" si="33"/>
        <v>1</v>
      </c>
      <c r="S2051" s="83">
        <f>IF(T2051="",0,IFERROR(IF(VLOOKUP(T2051,T$73:T2050,1,0)&gt;0,0,0),1))</f>
        <v>0</v>
      </c>
      <c r="T2051" s="95">
        <f>IF(DATOS!J1979=P$74,DATOS!C1979,"")</f>
        <v>0</v>
      </c>
    </row>
    <row r="2052" spans="18:20" x14ac:dyDescent="0.25">
      <c r="R2052" s="83">
        <f t="shared" si="33"/>
        <v>1</v>
      </c>
      <c r="S2052" s="83">
        <f>IF(T2052="",0,IFERROR(IF(VLOOKUP(T2052,T$73:T2051,1,0)&gt;0,0,0),1))</f>
        <v>0</v>
      </c>
      <c r="T2052" s="95">
        <f>IF(DATOS!J1980=P$74,DATOS!C1980,"")</f>
        <v>0</v>
      </c>
    </row>
    <row r="2053" spans="18:20" x14ac:dyDescent="0.25">
      <c r="R2053" s="83">
        <f t="shared" si="33"/>
        <v>1</v>
      </c>
      <c r="S2053" s="83">
        <f>IF(T2053="",0,IFERROR(IF(VLOOKUP(T2053,T$73:T2052,1,0)&gt;0,0,0),1))</f>
        <v>0</v>
      </c>
      <c r="T2053" s="95">
        <f>IF(DATOS!J1981=P$74,DATOS!C1981,"")</f>
        <v>0</v>
      </c>
    </row>
    <row r="2054" spans="18:20" x14ac:dyDescent="0.25">
      <c r="R2054" s="83">
        <f t="shared" si="33"/>
        <v>1</v>
      </c>
      <c r="S2054" s="83">
        <f>IF(T2054="",0,IFERROR(IF(VLOOKUP(T2054,T$73:T2053,1,0)&gt;0,0,0),1))</f>
        <v>0</v>
      </c>
      <c r="T2054" s="95">
        <f>IF(DATOS!J1982=P$74,DATOS!C1982,"")</f>
        <v>0</v>
      </c>
    </row>
    <row r="2055" spans="18:20" x14ac:dyDescent="0.25">
      <c r="R2055" s="83">
        <f t="shared" si="33"/>
        <v>1</v>
      </c>
      <c r="S2055" s="83">
        <f>IF(T2055="",0,IFERROR(IF(VLOOKUP(T2055,T$73:T2054,1,0)&gt;0,0,0),1))</f>
        <v>0</v>
      </c>
      <c r="T2055" s="95">
        <f>IF(DATOS!J1983=P$74,DATOS!C1983,"")</f>
        <v>0</v>
      </c>
    </row>
    <row r="2056" spans="18:20" x14ac:dyDescent="0.25">
      <c r="R2056" s="83">
        <f t="shared" si="33"/>
        <v>1</v>
      </c>
      <c r="S2056" s="83">
        <f>IF(T2056="",0,IFERROR(IF(VLOOKUP(T2056,T$73:T2055,1,0)&gt;0,0,0),1))</f>
        <v>0</v>
      </c>
      <c r="T2056" s="95">
        <f>IF(DATOS!J1984=P$74,DATOS!C1984,"")</f>
        <v>0</v>
      </c>
    </row>
    <row r="2057" spans="18:20" x14ac:dyDescent="0.25">
      <c r="R2057" s="83">
        <f t="shared" si="33"/>
        <v>1</v>
      </c>
      <c r="S2057" s="83">
        <f>IF(T2057="",0,IFERROR(IF(VLOOKUP(T2057,T$73:T2056,1,0)&gt;0,0,0),1))</f>
        <v>0</v>
      </c>
      <c r="T2057" s="95">
        <f>IF(DATOS!J1985=P$74,DATOS!C1985,"")</f>
        <v>0</v>
      </c>
    </row>
    <row r="2058" spans="18:20" x14ac:dyDescent="0.25">
      <c r="R2058" s="83">
        <f t="shared" ref="R2058:R2121" si="34">R2057+S2058</f>
        <v>1</v>
      </c>
      <c r="S2058" s="83">
        <f>IF(T2058="",0,IFERROR(IF(VLOOKUP(T2058,T$73:T2057,1,0)&gt;0,0,0),1))</f>
        <v>0</v>
      </c>
      <c r="T2058" s="95">
        <f>IF(DATOS!J1986=P$74,DATOS!C1986,"")</f>
        <v>0</v>
      </c>
    </row>
    <row r="2059" spans="18:20" x14ac:dyDescent="0.25">
      <c r="R2059" s="83">
        <f t="shared" si="34"/>
        <v>1</v>
      </c>
      <c r="S2059" s="83">
        <f>IF(T2059="",0,IFERROR(IF(VLOOKUP(T2059,T$73:T2058,1,0)&gt;0,0,0),1))</f>
        <v>0</v>
      </c>
      <c r="T2059" s="95">
        <f>IF(DATOS!J1987=P$74,DATOS!C1987,"")</f>
        <v>0</v>
      </c>
    </row>
    <row r="2060" spans="18:20" x14ac:dyDescent="0.25">
      <c r="R2060" s="83">
        <f t="shared" si="34"/>
        <v>1</v>
      </c>
      <c r="S2060" s="83">
        <f>IF(T2060="",0,IFERROR(IF(VLOOKUP(T2060,T$73:T2059,1,0)&gt;0,0,0),1))</f>
        <v>0</v>
      </c>
      <c r="T2060" s="95">
        <f>IF(DATOS!J1988=P$74,DATOS!C1988,"")</f>
        <v>0</v>
      </c>
    </row>
    <row r="2061" spans="18:20" x14ac:dyDescent="0.25">
      <c r="R2061" s="83">
        <f t="shared" si="34"/>
        <v>1</v>
      </c>
      <c r="S2061" s="83">
        <f>IF(T2061="",0,IFERROR(IF(VLOOKUP(T2061,T$73:T2060,1,0)&gt;0,0,0),1))</f>
        <v>0</v>
      </c>
      <c r="T2061" s="95">
        <f>IF(DATOS!J1989=P$74,DATOS!C1989,"")</f>
        <v>0</v>
      </c>
    </row>
    <row r="2062" spans="18:20" x14ac:dyDescent="0.25">
      <c r="R2062" s="83">
        <f t="shared" si="34"/>
        <v>1</v>
      </c>
      <c r="S2062" s="83">
        <f>IF(T2062="",0,IFERROR(IF(VLOOKUP(T2062,T$73:T2061,1,0)&gt;0,0,0),1))</f>
        <v>0</v>
      </c>
      <c r="T2062" s="95">
        <f>IF(DATOS!J1990=P$74,DATOS!C1990,"")</f>
        <v>0</v>
      </c>
    </row>
    <row r="2063" spans="18:20" x14ac:dyDescent="0.25">
      <c r="R2063" s="83">
        <f t="shared" si="34"/>
        <v>1</v>
      </c>
      <c r="S2063" s="83">
        <f>IF(T2063="",0,IFERROR(IF(VLOOKUP(T2063,T$73:T2062,1,0)&gt;0,0,0),1))</f>
        <v>0</v>
      </c>
      <c r="T2063" s="95">
        <f>IF(DATOS!J1991=P$74,DATOS!C1991,"")</f>
        <v>0</v>
      </c>
    </row>
    <row r="2064" spans="18:20" x14ac:dyDescent="0.25">
      <c r="R2064" s="83">
        <f t="shared" si="34"/>
        <v>1</v>
      </c>
      <c r="S2064" s="83">
        <f>IF(T2064="",0,IFERROR(IF(VLOOKUP(T2064,T$73:T2063,1,0)&gt;0,0,0),1))</f>
        <v>0</v>
      </c>
      <c r="T2064" s="95">
        <f>IF(DATOS!J1992=P$74,DATOS!C1992,"")</f>
        <v>0</v>
      </c>
    </row>
    <row r="2065" spans="18:20" x14ac:dyDescent="0.25">
      <c r="R2065" s="83">
        <f t="shared" si="34"/>
        <v>1</v>
      </c>
      <c r="S2065" s="83">
        <f>IF(T2065="",0,IFERROR(IF(VLOOKUP(T2065,T$73:T2064,1,0)&gt;0,0,0),1))</f>
        <v>0</v>
      </c>
      <c r="T2065" s="95">
        <f>IF(DATOS!J1993=P$74,DATOS!C1993,"")</f>
        <v>0</v>
      </c>
    </row>
    <row r="2066" spans="18:20" x14ac:dyDescent="0.25">
      <c r="R2066" s="83">
        <f t="shared" si="34"/>
        <v>1</v>
      </c>
      <c r="S2066" s="83">
        <f>IF(T2066="",0,IFERROR(IF(VLOOKUP(T2066,T$73:T2065,1,0)&gt;0,0,0),1))</f>
        <v>0</v>
      </c>
      <c r="T2066" s="95">
        <f>IF(DATOS!J1994=P$74,DATOS!C1994,"")</f>
        <v>0</v>
      </c>
    </row>
    <row r="2067" spans="18:20" x14ac:dyDescent="0.25">
      <c r="R2067" s="83">
        <f t="shared" si="34"/>
        <v>1</v>
      </c>
      <c r="S2067" s="83">
        <f>IF(T2067="",0,IFERROR(IF(VLOOKUP(T2067,T$73:T2066,1,0)&gt;0,0,0),1))</f>
        <v>0</v>
      </c>
      <c r="T2067" s="95">
        <f>IF(DATOS!J1995=P$74,DATOS!C1995,"")</f>
        <v>0</v>
      </c>
    </row>
    <row r="2068" spans="18:20" x14ac:dyDescent="0.25">
      <c r="R2068" s="83">
        <f t="shared" si="34"/>
        <v>1</v>
      </c>
      <c r="S2068" s="83">
        <f>IF(T2068="",0,IFERROR(IF(VLOOKUP(T2068,T$73:T2067,1,0)&gt;0,0,0),1))</f>
        <v>0</v>
      </c>
      <c r="T2068" s="95">
        <f>IF(DATOS!J1996=P$74,DATOS!C1996,"")</f>
        <v>0</v>
      </c>
    </row>
    <row r="2069" spans="18:20" x14ac:dyDescent="0.25">
      <c r="R2069" s="83">
        <f t="shared" si="34"/>
        <v>1</v>
      </c>
      <c r="S2069" s="83">
        <f>IF(T2069="",0,IFERROR(IF(VLOOKUP(T2069,T$73:T2068,1,0)&gt;0,0,0),1))</f>
        <v>0</v>
      </c>
      <c r="T2069" s="95">
        <f>IF(DATOS!J1997=P$74,DATOS!C1997,"")</f>
        <v>0</v>
      </c>
    </row>
    <row r="2070" spans="18:20" x14ac:dyDescent="0.25">
      <c r="R2070" s="83">
        <f t="shared" si="34"/>
        <v>1</v>
      </c>
      <c r="S2070" s="83">
        <f>IF(T2070="",0,IFERROR(IF(VLOOKUP(T2070,T$73:T2069,1,0)&gt;0,0,0),1))</f>
        <v>0</v>
      </c>
      <c r="T2070" s="95">
        <f>IF(DATOS!J1998=P$74,DATOS!C1998,"")</f>
        <v>0</v>
      </c>
    </row>
    <row r="2071" spans="18:20" x14ac:dyDescent="0.25">
      <c r="R2071" s="83">
        <f t="shared" si="34"/>
        <v>1</v>
      </c>
      <c r="S2071" s="83">
        <f>IF(T2071="",0,IFERROR(IF(VLOOKUP(T2071,T$73:T2070,1,0)&gt;0,0,0),1))</f>
        <v>0</v>
      </c>
      <c r="T2071" s="95">
        <f>IF(DATOS!J1999=P$74,DATOS!C1999,"")</f>
        <v>0</v>
      </c>
    </row>
    <row r="2072" spans="18:20" x14ac:dyDescent="0.25">
      <c r="R2072" s="83">
        <f t="shared" si="34"/>
        <v>1</v>
      </c>
      <c r="S2072" s="83">
        <f>IF(T2072="",0,IFERROR(IF(VLOOKUP(T2072,T$73:T2071,1,0)&gt;0,0,0),1))</f>
        <v>0</v>
      </c>
      <c r="T2072" s="95">
        <f>IF(DATOS!J2000=P$74,DATOS!C2000,"")</f>
        <v>0</v>
      </c>
    </row>
    <row r="2073" spans="18:20" x14ac:dyDescent="0.25">
      <c r="R2073" s="83">
        <f t="shared" si="34"/>
        <v>1</v>
      </c>
      <c r="S2073" s="83">
        <f>IF(T2073="",0,IFERROR(IF(VLOOKUP(T2073,T$73:T2072,1,0)&gt;0,0,0),1))</f>
        <v>0</v>
      </c>
      <c r="T2073" s="95">
        <f>IF(DATOS!J2001=P$74,DATOS!C2001,"")</f>
        <v>0</v>
      </c>
    </row>
    <row r="2074" spans="18:20" x14ac:dyDescent="0.25">
      <c r="R2074" s="83">
        <f t="shared" si="34"/>
        <v>1</v>
      </c>
      <c r="S2074" s="83">
        <f>IF(T2074="",0,IFERROR(IF(VLOOKUP(T2074,T$73:T2073,1,0)&gt;0,0,0),1))</f>
        <v>0</v>
      </c>
      <c r="T2074" s="95">
        <f>IF(DATOS!J2002=P$74,DATOS!C2002,"")</f>
        <v>0</v>
      </c>
    </row>
    <row r="2075" spans="18:20" x14ac:dyDescent="0.25">
      <c r="R2075" s="83">
        <f t="shared" si="34"/>
        <v>1</v>
      </c>
      <c r="S2075" s="83">
        <f>IF(T2075="",0,IFERROR(IF(VLOOKUP(T2075,T$73:T2074,1,0)&gt;0,0,0),1))</f>
        <v>0</v>
      </c>
      <c r="T2075" s="95">
        <f>IF(DATOS!J2003=P$74,DATOS!C2003,"")</f>
        <v>0</v>
      </c>
    </row>
    <row r="2076" spans="18:20" x14ac:dyDescent="0.25">
      <c r="R2076" s="83">
        <f t="shared" si="34"/>
        <v>1</v>
      </c>
      <c r="S2076" s="83">
        <f>IF(T2076="",0,IFERROR(IF(VLOOKUP(T2076,T$73:T2075,1,0)&gt;0,0,0),1))</f>
        <v>0</v>
      </c>
      <c r="T2076" s="95">
        <f>IF(DATOS!J2004=P$74,DATOS!C2004,"")</f>
        <v>0</v>
      </c>
    </row>
    <row r="2077" spans="18:20" x14ac:dyDescent="0.25">
      <c r="R2077" s="83">
        <f t="shared" si="34"/>
        <v>1</v>
      </c>
      <c r="S2077" s="83">
        <f>IF(T2077="",0,IFERROR(IF(VLOOKUP(T2077,T$73:T2076,1,0)&gt;0,0,0),1))</f>
        <v>0</v>
      </c>
      <c r="T2077" s="95">
        <f>IF(DATOS!J2005=P$74,DATOS!C2005,"")</f>
        <v>0</v>
      </c>
    </row>
    <row r="2078" spans="18:20" x14ac:dyDescent="0.25">
      <c r="R2078" s="83">
        <f t="shared" si="34"/>
        <v>1</v>
      </c>
      <c r="S2078" s="83">
        <f>IF(T2078="",0,IFERROR(IF(VLOOKUP(T2078,T$73:T2077,1,0)&gt;0,0,0),1))</f>
        <v>0</v>
      </c>
      <c r="T2078" s="95">
        <f>IF(DATOS!J2006=P$74,DATOS!C2006,"")</f>
        <v>0</v>
      </c>
    </row>
    <row r="2079" spans="18:20" x14ac:dyDescent="0.25">
      <c r="R2079" s="83">
        <f t="shared" si="34"/>
        <v>1</v>
      </c>
      <c r="S2079" s="83">
        <f>IF(T2079="",0,IFERROR(IF(VLOOKUP(T2079,T$73:T2078,1,0)&gt;0,0,0),1))</f>
        <v>0</v>
      </c>
      <c r="T2079" s="95">
        <f>IF(DATOS!J2007=P$74,DATOS!C2007,"")</f>
        <v>0</v>
      </c>
    </row>
    <row r="2080" spans="18:20" x14ac:dyDescent="0.25">
      <c r="R2080" s="83">
        <f t="shared" si="34"/>
        <v>1</v>
      </c>
      <c r="S2080" s="83">
        <f>IF(T2080="",0,IFERROR(IF(VLOOKUP(T2080,T$73:T2079,1,0)&gt;0,0,0),1))</f>
        <v>0</v>
      </c>
      <c r="T2080" s="95">
        <f>IF(DATOS!J2008=P$74,DATOS!C2008,"")</f>
        <v>0</v>
      </c>
    </row>
    <row r="2081" spans="18:20" x14ac:dyDescent="0.25">
      <c r="R2081" s="83">
        <f t="shared" si="34"/>
        <v>1</v>
      </c>
      <c r="S2081" s="83">
        <f>IF(T2081="",0,IFERROR(IF(VLOOKUP(T2081,T$73:T2080,1,0)&gt;0,0,0),1))</f>
        <v>0</v>
      </c>
      <c r="T2081" s="95">
        <f>IF(DATOS!J2009=P$74,DATOS!C2009,"")</f>
        <v>0</v>
      </c>
    </row>
    <row r="2082" spans="18:20" x14ac:dyDescent="0.25">
      <c r="R2082" s="83">
        <f t="shared" si="34"/>
        <v>1</v>
      </c>
      <c r="S2082" s="83">
        <f>IF(T2082="",0,IFERROR(IF(VLOOKUP(T2082,T$73:T2081,1,0)&gt;0,0,0),1))</f>
        <v>0</v>
      </c>
      <c r="T2082" s="95">
        <f>IF(DATOS!J2010=P$74,DATOS!C2010,"")</f>
        <v>0</v>
      </c>
    </row>
    <row r="2083" spans="18:20" x14ac:dyDescent="0.25">
      <c r="R2083" s="83">
        <f t="shared" si="34"/>
        <v>1</v>
      </c>
      <c r="S2083" s="83">
        <f>IF(T2083="",0,IFERROR(IF(VLOOKUP(T2083,T$73:T2082,1,0)&gt;0,0,0),1))</f>
        <v>0</v>
      </c>
      <c r="T2083" s="95">
        <f>IF(DATOS!J2011=P$74,DATOS!C2011,"")</f>
        <v>0</v>
      </c>
    </row>
    <row r="2084" spans="18:20" x14ac:dyDescent="0.25">
      <c r="R2084" s="83">
        <f t="shared" si="34"/>
        <v>1</v>
      </c>
      <c r="S2084" s="83">
        <f>IF(T2084="",0,IFERROR(IF(VLOOKUP(T2084,T$73:T2083,1,0)&gt;0,0,0),1))</f>
        <v>0</v>
      </c>
      <c r="T2084" s="95">
        <f>IF(DATOS!J2012=P$74,DATOS!C2012,"")</f>
        <v>0</v>
      </c>
    </row>
    <row r="2085" spans="18:20" x14ac:dyDescent="0.25">
      <c r="R2085" s="83">
        <f t="shared" si="34"/>
        <v>1</v>
      </c>
      <c r="S2085" s="83">
        <f>IF(T2085="",0,IFERROR(IF(VLOOKUP(T2085,T$73:T2084,1,0)&gt;0,0,0),1))</f>
        <v>0</v>
      </c>
      <c r="T2085" s="95">
        <f>IF(DATOS!J2013=P$74,DATOS!C2013,"")</f>
        <v>0</v>
      </c>
    </row>
    <row r="2086" spans="18:20" x14ac:dyDescent="0.25">
      <c r="R2086" s="83">
        <f t="shared" si="34"/>
        <v>1</v>
      </c>
      <c r="S2086" s="83">
        <f>IF(T2086="",0,IFERROR(IF(VLOOKUP(T2086,T$73:T2085,1,0)&gt;0,0,0),1))</f>
        <v>0</v>
      </c>
      <c r="T2086" s="95">
        <f>IF(DATOS!J2014=P$74,DATOS!C2014,"")</f>
        <v>0</v>
      </c>
    </row>
    <row r="2087" spans="18:20" x14ac:dyDescent="0.25">
      <c r="R2087" s="83">
        <f t="shared" si="34"/>
        <v>1</v>
      </c>
      <c r="S2087" s="83">
        <f>IF(T2087="",0,IFERROR(IF(VLOOKUP(T2087,T$73:T2086,1,0)&gt;0,0,0),1))</f>
        <v>0</v>
      </c>
      <c r="T2087" s="95">
        <f>IF(DATOS!J2015=P$74,DATOS!C2015,"")</f>
        <v>0</v>
      </c>
    </row>
    <row r="2088" spans="18:20" x14ac:dyDescent="0.25">
      <c r="R2088" s="83">
        <f t="shared" si="34"/>
        <v>1</v>
      </c>
      <c r="S2088" s="83">
        <f>IF(T2088="",0,IFERROR(IF(VLOOKUP(T2088,T$73:T2087,1,0)&gt;0,0,0),1))</f>
        <v>0</v>
      </c>
      <c r="T2088" s="95">
        <f>IF(DATOS!J2016=P$74,DATOS!C2016,"")</f>
        <v>0</v>
      </c>
    </row>
    <row r="2089" spans="18:20" x14ac:dyDescent="0.25">
      <c r="R2089" s="83">
        <f t="shared" si="34"/>
        <v>1</v>
      </c>
      <c r="S2089" s="83">
        <f>IF(T2089="",0,IFERROR(IF(VLOOKUP(T2089,T$73:T2088,1,0)&gt;0,0,0),1))</f>
        <v>0</v>
      </c>
      <c r="T2089" s="95">
        <f>IF(DATOS!J2017=P$74,DATOS!C2017,"")</f>
        <v>0</v>
      </c>
    </row>
    <row r="2090" spans="18:20" x14ac:dyDescent="0.25">
      <c r="R2090" s="83">
        <f t="shared" si="34"/>
        <v>1</v>
      </c>
      <c r="S2090" s="83">
        <f>IF(T2090="",0,IFERROR(IF(VLOOKUP(T2090,T$73:T2089,1,0)&gt;0,0,0),1))</f>
        <v>0</v>
      </c>
      <c r="T2090" s="95">
        <f>IF(DATOS!J2018=P$74,DATOS!C2018,"")</f>
        <v>0</v>
      </c>
    </row>
    <row r="2091" spans="18:20" x14ac:dyDescent="0.25">
      <c r="R2091" s="83">
        <f t="shared" si="34"/>
        <v>1</v>
      </c>
      <c r="S2091" s="83">
        <f>IF(T2091="",0,IFERROR(IF(VLOOKUP(T2091,T$73:T2090,1,0)&gt;0,0,0),1))</f>
        <v>0</v>
      </c>
      <c r="T2091" s="95">
        <f>IF(DATOS!J2019=P$74,DATOS!C2019,"")</f>
        <v>0</v>
      </c>
    </row>
    <row r="2092" spans="18:20" x14ac:dyDescent="0.25">
      <c r="R2092" s="83">
        <f t="shared" si="34"/>
        <v>1</v>
      </c>
      <c r="S2092" s="83">
        <f>IF(T2092="",0,IFERROR(IF(VLOOKUP(T2092,T$73:T2091,1,0)&gt;0,0,0),1))</f>
        <v>0</v>
      </c>
      <c r="T2092" s="95">
        <f>IF(DATOS!J2020=P$74,DATOS!C2020,"")</f>
        <v>0</v>
      </c>
    </row>
    <row r="2093" spans="18:20" x14ac:dyDescent="0.25">
      <c r="R2093" s="83">
        <f t="shared" si="34"/>
        <v>1</v>
      </c>
      <c r="S2093" s="83">
        <f>IF(T2093="",0,IFERROR(IF(VLOOKUP(T2093,T$73:T2092,1,0)&gt;0,0,0),1))</f>
        <v>0</v>
      </c>
      <c r="T2093" s="95">
        <f>IF(DATOS!J2021=P$74,DATOS!C2021,"")</f>
        <v>0</v>
      </c>
    </row>
    <row r="2094" spans="18:20" x14ac:dyDescent="0.25">
      <c r="R2094" s="83">
        <f t="shared" si="34"/>
        <v>1</v>
      </c>
      <c r="S2094" s="83">
        <f>IF(T2094="",0,IFERROR(IF(VLOOKUP(T2094,T$73:T2093,1,0)&gt;0,0,0),1))</f>
        <v>0</v>
      </c>
      <c r="T2094" s="95">
        <f>IF(DATOS!J2022=P$74,DATOS!C2022,"")</f>
        <v>0</v>
      </c>
    </row>
    <row r="2095" spans="18:20" x14ac:dyDescent="0.25">
      <c r="R2095" s="83">
        <f t="shared" si="34"/>
        <v>1</v>
      </c>
      <c r="S2095" s="83">
        <f>IF(T2095="",0,IFERROR(IF(VLOOKUP(T2095,T$73:T2094,1,0)&gt;0,0,0),1))</f>
        <v>0</v>
      </c>
      <c r="T2095" s="95">
        <f>IF(DATOS!J2023=P$74,DATOS!C2023,"")</f>
        <v>0</v>
      </c>
    </row>
    <row r="2096" spans="18:20" x14ac:dyDescent="0.25">
      <c r="R2096" s="83">
        <f t="shared" si="34"/>
        <v>1</v>
      </c>
      <c r="S2096" s="83">
        <f>IF(T2096="",0,IFERROR(IF(VLOOKUP(T2096,T$73:T2095,1,0)&gt;0,0,0),1))</f>
        <v>0</v>
      </c>
      <c r="T2096" s="95">
        <f>IF(DATOS!J2024=P$74,DATOS!C2024,"")</f>
        <v>0</v>
      </c>
    </row>
    <row r="2097" spans="18:20" x14ac:dyDescent="0.25">
      <c r="R2097" s="83">
        <f t="shared" si="34"/>
        <v>1</v>
      </c>
      <c r="S2097" s="83">
        <f>IF(T2097="",0,IFERROR(IF(VLOOKUP(T2097,T$73:T2096,1,0)&gt;0,0,0),1))</f>
        <v>0</v>
      </c>
      <c r="T2097" s="95">
        <f>IF(DATOS!J2025=P$74,DATOS!C2025,"")</f>
        <v>0</v>
      </c>
    </row>
    <row r="2098" spans="18:20" x14ac:dyDescent="0.25">
      <c r="R2098" s="83">
        <f t="shared" si="34"/>
        <v>1</v>
      </c>
      <c r="S2098" s="83">
        <f>IF(T2098="",0,IFERROR(IF(VLOOKUP(T2098,T$73:T2097,1,0)&gt;0,0,0),1))</f>
        <v>0</v>
      </c>
      <c r="T2098" s="95">
        <f>IF(DATOS!J2026=P$74,DATOS!C2026,"")</f>
        <v>0</v>
      </c>
    </row>
    <row r="2099" spans="18:20" x14ac:dyDescent="0.25">
      <c r="R2099" s="83">
        <f t="shared" si="34"/>
        <v>1</v>
      </c>
      <c r="S2099" s="83">
        <f>IF(T2099="",0,IFERROR(IF(VLOOKUP(T2099,T$73:T2098,1,0)&gt;0,0,0),1))</f>
        <v>0</v>
      </c>
      <c r="T2099" s="95">
        <f>IF(DATOS!J2027=P$74,DATOS!C2027,"")</f>
        <v>0</v>
      </c>
    </row>
    <row r="2100" spans="18:20" x14ac:dyDescent="0.25">
      <c r="R2100" s="83">
        <f t="shared" si="34"/>
        <v>1</v>
      </c>
      <c r="S2100" s="83">
        <f>IF(T2100="",0,IFERROR(IF(VLOOKUP(T2100,T$73:T2099,1,0)&gt;0,0,0),1))</f>
        <v>0</v>
      </c>
      <c r="T2100" s="95">
        <f>IF(DATOS!J2028=P$74,DATOS!C2028,"")</f>
        <v>0</v>
      </c>
    </row>
    <row r="2101" spans="18:20" x14ac:dyDescent="0.25">
      <c r="R2101" s="83">
        <f t="shared" si="34"/>
        <v>1</v>
      </c>
      <c r="S2101" s="83">
        <f>IF(T2101="",0,IFERROR(IF(VLOOKUP(T2101,T$73:T2100,1,0)&gt;0,0,0),1))</f>
        <v>0</v>
      </c>
      <c r="T2101" s="95">
        <f>IF(DATOS!J2029=P$74,DATOS!C2029,"")</f>
        <v>0</v>
      </c>
    </row>
    <row r="2102" spans="18:20" x14ac:dyDescent="0.25">
      <c r="R2102" s="83">
        <f t="shared" si="34"/>
        <v>1</v>
      </c>
      <c r="S2102" s="83">
        <f>IF(T2102="",0,IFERROR(IF(VLOOKUP(T2102,T$73:T2101,1,0)&gt;0,0,0),1))</f>
        <v>0</v>
      </c>
      <c r="T2102" s="95">
        <f>IF(DATOS!J2030=P$74,DATOS!C2030,"")</f>
        <v>0</v>
      </c>
    </row>
    <row r="2103" spans="18:20" x14ac:dyDescent="0.25">
      <c r="R2103" s="83">
        <f t="shared" si="34"/>
        <v>1</v>
      </c>
      <c r="S2103" s="83">
        <f>IF(T2103="",0,IFERROR(IF(VLOOKUP(T2103,T$73:T2102,1,0)&gt;0,0,0),1))</f>
        <v>0</v>
      </c>
      <c r="T2103" s="95">
        <f>IF(DATOS!J2031=P$74,DATOS!C2031,"")</f>
        <v>0</v>
      </c>
    </row>
    <row r="2104" spans="18:20" x14ac:dyDescent="0.25">
      <c r="R2104" s="83">
        <f t="shared" si="34"/>
        <v>1</v>
      </c>
      <c r="S2104" s="83">
        <f>IF(T2104="",0,IFERROR(IF(VLOOKUP(T2104,T$73:T2103,1,0)&gt;0,0,0),1))</f>
        <v>0</v>
      </c>
      <c r="T2104" s="95">
        <f>IF(DATOS!J2032=P$74,DATOS!C2032,"")</f>
        <v>0</v>
      </c>
    </row>
    <row r="2105" spans="18:20" x14ac:dyDescent="0.25">
      <c r="R2105" s="83">
        <f t="shared" si="34"/>
        <v>1</v>
      </c>
      <c r="S2105" s="83">
        <f>IF(T2105="",0,IFERROR(IF(VLOOKUP(T2105,T$73:T2104,1,0)&gt;0,0,0),1))</f>
        <v>0</v>
      </c>
      <c r="T2105" s="95">
        <f>IF(DATOS!J2033=P$74,DATOS!C2033,"")</f>
        <v>0</v>
      </c>
    </row>
    <row r="2106" spans="18:20" x14ac:dyDescent="0.25">
      <c r="R2106" s="83">
        <f t="shared" si="34"/>
        <v>1</v>
      </c>
      <c r="S2106" s="83">
        <f>IF(T2106="",0,IFERROR(IF(VLOOKUP(T2106,T$73:T2105,1,0)&gt;0,0,0),1))</f>
        <v>0</v>
      </c>
      <c r="T2106" s="95">
        <f>IF(DATOS!J2034=P$74,DATOS!C2034,"")</f>
        <v>0</v>
      </c>
    </row>
    <row r="2107" spans="18:20" x14ac:dyDescent="0.25">
      <c r="R2107" s="83">
        <f t="shared" si="34"/>
        <v>1</v>
      </c>
      <c r="S2107" s="83">
        <f>IF(T2107="",0,IFERROR(IF(VLOOKUP(T2107,T$73:T2106,1,0)&gt;0,0,0),1))</f>
        <v>0</v>
      </c>
      <c r="T2107" s="95">
        <f>IF(DATOS!J2035=P$74,DATOS!C2035,"")</f>
        <v>0</v>
      </c>
    </row>
    <row r="2108" spans="18:20" x14ac:dyDescent="0.25">
      <c r="R2108" s="83">
        <f t="shared" si="34"/>
        <v>1</v>
      </c>
      <c r="S2108" s="83">
        <f>IF(T2108="",0,IFERROR(IF(VLOOKUP(T2108,T$73:T2107,1,0)&gt;0,0,0),1))</f>
        <v>0</v>
      </c>
      <c r="T2108" s="95">
        <f>IF(DATOS!J2036=P$74,DATOS!C2036,"")</f>
        <v>0</v>
      </c>
    </row>
    <row r="2109" spans="18:20" x14ac:dyDescent="0.25">
      <c r="R2109" s="83">
        <f t="shared" si="34"/>
        <v>1</v>
      </c>
      <c r="S2109" s="83">
        <f>IF(T2109="",0,IFERROR(IF(VLOOKUP(T2109,T$73:T2108,1,0)&gt;0,0,0),1))</f>
        <v>0</v>
      </c>
      <c r="T2109" s="95">
        <f>IF(DATOS!J2037=P$74,DATOS!C2037,"")</f>
        <v>0</v>
      </c>
    </row>
    <row r="2110" spans="18:20" x14ac:dyDescent="0.25">
      <c r="R2110" s="83">
        <f t="shared" si="34"/>
        <v>1</v>
      </c>
      <c r="S2110" s="83">
        <f>IF(T2110="",0,IFERROR(IF(VLOOKUP(T2110,T$73:T2109,1,0)&gt;0,0,0),1))</f>
        <v>0</v>
      </c>
      <c r="T2110" s="95">
        <f>IF(DATOS!J2038=P$74,DATOS!C2038,"")</f>
        <v>0</v>
      </c>
    </row>
    <row r="2111" spans="18:20" x14ac:dyDescent="0.25">
      <c r="R2111" s="83">
        <f t="shared" si="34"/>
        <v>1</v>
      </c>
      <c r="S2111" s="83">
        <f>IF(T2111="",0,IFERROR(IF(VLOOKUP(T2111,T$73:T2110,1,0)&gt;0,0,0),1))</f>
        <v>0</v>
      </c>
      <c r="T2111" s="95">
        <f>IF(DATOS!J2039=P$74,DATOS!C2039,"")</f>
        <v>0</v>
      </c>
    </row>
    <row r="2112" spans="18:20" x14ac:dyDescent="0.25">
      <c r="R2112" s="83">
        <f t="shared" si="34"/>
        <v>1</v>
      </c>
      <c r="S2112" s="83">
        <f>IF(T2112="",0,IFERROR(IF(VLOOKUP(T2112,T$73:T2111,1,0)&gt;0,0,0),1))</f>
        <v>0</v>
      </c>
      <c r="T2112" s="95">
        <f>IF(DATOS!J2040=P$74,DATOS!C2040,"")</f>
        <v>0</v>
      </c>
    </row>
    <row r="2113" spans="18:20" x14ac:dyDescent="0.25">
      <c r="R2113" s="83">
        <f t="shared" si="34"/>
        <v>1</v>
      </c>
      <c r="S2113" s="83">
        <f>IF(T2113="",0,IFERROR(IF(VLOOKUP(T2113,T$73:T2112,1,0)&gt;0,0,0),1))</f>
        <v>0</v>
      </c>
      <c r="T2113" s="95">
        <f>IF(DATOS!J2041=P$74,DATOS!C2041,"")</f>
        <v>0</v>
      </c>
    </row>
    <row r="2114" spans="18:20" x14ac:dyDescent="0.25">
      <c r="R2114" s="83">
        <f t="shared" si="34"/>
        <v>1</v>
      </c>
      <c r="S2114" s="83">
        <f>IF(T2114="",0,IFERROR(IF(VLOOKUP(T2114,T$73:T2113,1,0)&gt;0,0,0),1))</f>
        <v>0</v>
      </c>
      <c r="T2114" s="95">
        <f>IF(DATOS!J2042=P$74,DATOS!C2042,"")</f>
        <v>0</v>
      </c>
    </row>
    <row r="2115" spans="18:20" x14ac:dyDescent="0.25">
      <c r="R2115" s="83">
        <f t="shared" si="34"/>
        <v>1</v>
      </c>
      <c r="S2115" s="83">
        <f>IF(T2115="",0,IFERROR(IF(VLOOKUP(T2115,T$73:T2114,1,0)&gt;0,0,0),1))</f>
        <v>0</v>
      </c>
      <c r="T2115" s="95">
        <f>IF(DATOS!J2043=P$74,DATOS!C2043,"")</f>
        <v>0</v>
      </c>
    </row>
    <row r="2116" spans="18:20" x14ac:dyDescent="0.25">
      <c r="R2116" s="83">
        <f t="shared" si="34"/>
        <v>1</v>
      </c>
      <c r="S2116" s="83">
        <f>IF(T2116="",0,IFERROR(IF(VLOOKUP(T2116,T$73:T2115,1,0)&gt;0,0,0),1))</f>
        <v>0</v>
      </c>
      <c r="T2116" s="95">
        <f>IF(DATOS!J2044=P$74,DATOS!C2044,"")</f>
        <v>0</v>
      </c>
    </row>
    <row r="2117" spans="18:20" x14ac:dyDescent="0.25">
      <c r="R2117" s="83">
        <f t="shared" si="34"/>
        <v>1</v>
      </c>
      <c r="S2117" s="83">
        <f>IF(T2117="",0,IFERROR(IF(VLOOKUP(T2117,T$73:T2116,1,0)&gt;0,0,0),1))</f>
        <v>0</v>
      </c>
      <c r="T2117" s="95">
        <f>IF(DATOS!J2045=P$74,DATOS!C2045,"")</f>
        <v>0</v>
      </c>
    </row>
    <row r="2118" spans="18:20" x14ac:dyDescent="0.25">
      <c r="R2118" s="83">
        <f t="shared" si="34"/>
        <v>1</v>
      </c>
      <c r="S2118" s="83">
        <f>IF(T2118="",0,IFERROR(IF(VLOOKUP(T2118,T$73:T2117,1,0)&gt;0,0,0),1))</f>
        <v>0</v>
      </c>
      <c r="T2118" s="95">
        <f>IF(DATOS!J2046=P$74,DATOS!C2046,"")</f>
        <v>0</v>
      </c>
    </row>
    <row r="2119" spans="18:20" x14ac:dyDescent="0.25">
      <c r="R2119" s="83">
        <f t="shared" si="34"/>
        <v>1</v>
      </c>
      <c r="S2119" s="83">
        <f>IF(T2119="",0,IFERROR(IF(VLOOKUP(T2119,T$73:T2118,1,0)&gt;0,0,0),1))</f>
        <v>0</v>
      </c>
      <c r="T2119" s="95">
        <f>IF(DATOS!J2047=P$74,DATOS!C2047,"")</f>
        <v>0</v>
      </c>
    </row>
    <row r="2120" spans="18:20" x14ac:dyDescent="0.25">
      <c r="R2120" s="83">
        <f t="shared" si="34"/>
        <v>1</v>
      </c>
      <c r="S2120" s="83">
        <f>IF(T2120="",0,IFERROR(IF(VLOOKUP(T2120,T$73:T2119,1,0)&gt;0,0,0),1))</f>
        <v>0</v>
      </c>
      <c r="T2120" s="95">
        <f>IF(DATOS!J2048=P$74,DATOS!C2048,"")</f>
        <v>0</v>
      </c>
    </row>
    <row r="2121" spans="18:20" x14ac:dyDescent="0.25">
      <c r="R2121" s="83">
        <f t="shared" si="34"/>
        <v>1</v>
      </c>
      <c r="S2121" s="83">
        <f>IF(T2121="",0,IFERROR(IF(VLOOKUP(T2121,T$73:T2120,1,0)&gt;0,0,0),1))</f>
        <v>0</v>
      </c>
      <c r="T2121" s="95">
        <f>IF(DATOS!J2049=P$74,DATOS!C2049,"")</f>
        <v>0</v>
      </c>
    </row>
    <row r="2122" spans="18:20" x14ac:dyDescent="0.25">
      <c r="R2122" s="83">
        <f t="shared" ref="R2122:R2185" si="35">R2121+S2122</f>
        <v>1</v>
      </c>
      <c r="S2122" s="83">
        <f>IF(T2122="",0,IFERROR(IF(VLOOKUP(T2122,T$73:T2121,1,0)&gt;0,0,0),1))</f>
        <v>0</v>
      </c>
      <c r="T2122" s="95">
        <f>IF(DATOS!J2050=P$74,DATOS!C2050,"")</f>
        <v>0</v>
      </c>
    </row>
    <row r="2123" spans="18:20" x14ac:dyDescent="0.25">
      <c r="R2123" s="83">
        <f t="shared" si="35"/>
        <v>1</v>
      </c>
      <c r="S2123" s="83">
        <f>IF(T2123="",0,IFERROR(IF(VLOOKUP(T2123,T$73:T2122,1,0)&gt;0,0,0),1))</f>
        <v>0</v>
      </c>
      <c r="T2123" s="95">
        <f>IF(DATOS!J2051=P$74,DATOS!C2051,"")</f>
        <v>0</v>
      </c>
    </row>
    <row r="2124" spans="18:20" x14ac:dyDescent="0.25">
      <c r="R2124" s="83">
        <f t="shared" si="35"/>
        <v>1</v>
      </c>
      <c r="S2124" s="83">
        <f>IF(T2124="",0,IFERROR(IF(VLOOKUP(T2124,T$73:T2123,1,0)&gt;0,0,0),1))</f>
        <v>0</v>
      </c>
      <c r="T2124" s="95">
        <f>IF(DATOS!J2052=P$74,DATOS!C2052,"")</f>
        <v>0</v>
      </c>
    </row>
    <row r="2125" spans="18:20" x14ac:dyDescent="0.25">
      <c r="R2125" s="83">
        <f t="shared" si="35"/>
        <v>1</v>
      </c>
      <c r="S2125" s="83">
        <f>IF(T2125="",0,IFERROR(IF(VLOOKUP(T2125,T$73:T2124,1,0)&gt;0,0,0),1))</f>
        <v>0</v>
      </c>
      <c r="T2125" s="95">
        <f>IF(DATOS!J2053=P$74,DATOS!C2053,"")</f>
        <v>0</v>
      </c>
    </row>
    <row r="2126" spans="18:20" x14ac:dyDescent="0.25">
      <c r="R2126" s="83">
        <f t="shared" si="35"/>
        <v>1</v>
      </c>
      <c r="S2126" s="83">
        <f>IF(T2126="",0,IFERROR(IF(VLOOKUP(T2126,T$73:T2125,1,0)&gt;0,0,0),1))</f>
        <v>0</v>
      </c>
      <c r="T2126" s="95">
        <f>IF(DATOS!J2054=P$74,DATOS!C2054,"")</f>
        <v>0</v>
      </c>
    </row>
    <row r="2127" spans="18:20" x14ac:dyDescent="0.25">
      <c r="R2127" s="83">
        <f t="shared" si="35"/>
        <v>1</v>
      </c>
      <c r="S2127" s="83">
        <f>IF(T2127="",0,IFERROR(IF(VLOOKUP(T2127,T$73:T2126,1,0)&gt;0,0,0),1))</f>
        <v>0</v>
      </c>
      <c r="T2127" s="95">
        <f>IF(DATOS!J2055=P$74,DATOS!C2055,"")</f>
        <v>0</v>
      </c>
    </row>
    <row r="2128" spans="18:20" x14ac:dyDescent="0.25">
      <c r="R2128" s="83">
        <f t="shared" si="35"/>
        <v>1</v>
      </c>
      <c r="S2128" s="83">
        <f>IF(T2128="",0,IFERROR(IF(VLOOKUP(T2128,T$73:T2127,1,0)&gt;0,0,0),1))</f>
        <v>0</v>
      </c>
      <c r="T2128" s="95">
        <f>IF(DATOS!J2056=P$74,DATOS!C2056,"")</f>
        <v>0</v>
      </c>
    </row>
    <row r="2129" spans="18:20" x14ac:dyDescent="0.25">
      <c r="R2129" s="83">
        <f t="shared" si="35"/>
        <v>1</v>
      </c>
      <c r="S2129" s="83">
        <f>IF(T2129="",0,IFERROR(IF(VLOOKUP(T2129,T$73:T2128,1,0)&gt;0,0,0),1))</f>
        <v>0</v>
      </c>
      <c r="T2129" s="95">
        <f>IF(DATOS!J2057=P$74,DATOS!C2057,"")</f>
        <v>0</v>
      </c>
    </row>
    <row r="2130" spans="18:20" x14ac:dyDescent="0.25">
      <c r="R2130" s="83">
        <f t="shared" si="35"/>
        <v>1</v>
      </c>
      <c r="S2130" s="83">
        <f>IF(T2130="",0,IFERROR(IF(VLOOKUP(T2130,T$73:T2129,1,0)&gt;0,0,0),1))</f>
        <v>0</v>
      </c>
      <c r="T2130" s="95">
        <f>IF(DATOS!J2058=P$74,DATOS!C2058,"")</f>
        <v>0</v>
      </c>
    </row>
    <row r="2131" spans="18:20" x14ac:dyDescent="0.25">
      <c r="R2131" s="83">
        <f t="shared" si="35"/>
        <v>1</v>
      </c>
      <c r="S2131" s="83">
        <f>IF(T2131="",0,IFERROR(IF(VLOOKUP(T2131,T$73:T2130,1,0)&gt;0,0,0),1))</f>
        <v>0</v>
      </c>
      <c r="T2131" s="95">
        <f>IF(DATOS!J2059=P$74,DATOS!C2059,"")</f>
        <v>0</v>
      </c>
    </row>
    <row r="2132" spans="18:20" x14ac:dyDescent="0.25">
      <c r="R2132" s="83">
        <f t="shared" si="35"/>
        <v>1</v>
      </c>
      <c r="S2132" s="83">
        <f>IF(T2132="",0,IFERROR(IF(VLOOKUP(T2132,T$73:T2131,1,0)&gt;0,0,0),1))</f>
        <v>0</v>
      </c>
      <c r="T2132" s="95">
        <f>IF(DATOS!J2060=P$74,DATOS!C2060,"")</f>
        <v>0</v>
      </c>
    </row>
    <row r="2133" spans="18:20" x14ac:dyDescent="0.25">
      <c r="R2133" s="83">
        <f t="shared" si="35"/>
        <v>1</v>
      </c>
      <c r="S2133" s="83">
        <f>IF(T2133="",0,IFERROR(IF(VLOOKUP(T2133,T$73:T2132,1,0)&gt;0,0,0),1))</f>
        <v>0</v>
      </c>
      <c r="T2133" s="95">
        <f>IF(DATOS!J2061=P$74,DATOS!C2061,"")</f>
        <v>0</v>
      </c>
    </row>
    <row r="2134" spans="18:20" x14ac:dyDescent="0.25">
      <c r="R2134" s="83">
        <f t="shared" si="35"/>
        <v>1</v>
      </c>
      <c r="S2134" s="83">
        <f>IF(T2134="",0,IFERROR(IF(VLOOKUP(T2134,T$73:T2133,1,0)&gt;0,0,0),1))</f>
        <v>0</v>
      </c>
      <c r="T2134" s="95">
        <f>IF(DATOS!J2062=P$74,DATOS!C2062,"")</f>
        <v>0</v>
      </c>
    </row>
    <row r="2135" spans="18:20" x14ac:dyDescent="0.25">
      <c r="R2135" s="83">
        <f t="shared" si="35"/>
        <v>1</v>
      </c>
      <c r="S2135" s="83">
        <f>IF(T2135="",0,IFERROR(IF(VLOOKUP(T2135,T$73:T2134,1,0)&gt;0,0,0),1))</f>
        <v>0</v>
      </c>
      <c r="T2135" s="95">
        <f>IF(DATOS!J2063=P$74,DATOS!C2063,"")</f>
        <v>0</v>
      </c>
    </row>
    <row r="2136" spans="18:20" x14ac:dyDescent="0.25">
      <c r="R2136" s="83">
        <f t="shared" si="35"/>
        <v>1</v>
      </c>
      <c r="S2136" s="83">
        <f>IF(T2136="",0,IFERROR(IF(VLOOKUP(T2136,T$73:T2135,1,0)&gt;0,0,0),1))</f>
        <v>0</v>
      </c>
      <c r="T2136" s="95">
        <f>IF(DATOS!J2064=P$74,DATOS!C2064,"")</f>
        <v>0</v>
      </c>
    </row>
    <row r="2137" spans="18:20" x14ac:dyDescent="0.25">
      <c r="R2137" s="83">
        <f t="shared" si="35"/>
        <v>1</v>
      </c>
      <c r="S2137" s="83">
        <f>IF(T2137="",0,IFERROR(IF(VLOOKUP(T2137,T$73:T2136,1,0)&gt;0,0,0),1))</f>
        <v>0</v>
      </c>
      <c r="T2137" s="95">
        <f>IF(DATOS!J2065=P$74,DATOS!C2065,"")</f>
        <v>0</v>
      </c>
    </row>
    <row r="2138" spans="18:20" x14ac:dyDescent="0.25">
      <c r="R2138" s="83">
        <f t="shared" si="35"/>
        <v>1</v>
      </c>
      <c r="S2138" s="83">
        <f>IF(T2138="",0,IFERROR(IF(VLOOKUP(T2138,T$73:T2137,1,0)&gt;0,0,0),1))</f>
        <v>0</v>
      </c>
      <c r="T2138" s="95">
        <f>IF(DATOS!J2066=P$74,DATOS!C2066,"")</f>
        <v>0</v>
      </c>
    </row>
    <row r="2139" spans="18:20" x14ac:dyDescent="0.25">
      <c r="R2139" s="83">
        <f t="shared" si="35"/>
        <v>1</v>
      </c>
      <c r="S2139" s="83">
        <f>IF(T2139="",0,IFERROR(IF(VLOOKUP(T2139,T$73:T2138,1,0)&gt;0,0,0),1))</f>
        <v>0</v>
      </c>
      <c r="T2139" s="95">
        <f>IF(DATOS!J2067=P$74,DATOS!C2067,"")</f>
        <v>0</v>
      </c>
    </row>
    <row r="2140" spans="18:20" x14ac:dyDescent="0.25">
      <c r="R2140" s="83">
        <f t="shared" si="35"/>
        <v>1</v>
      </c>
      <c r="S2140" s="83">
        <f>IF(T2140="",0,IFERROR(IF(VLOOKUP(T2140,T$73:T2139,1,0)&gt;0,0,0),1))</f>
        <v>0</v>
      </c>
      <c r="T2140" s="95">
        <f>IF(DATOS!J2068=P$74,DATOS!C2068,"")</f>
        <v>0</v>
      </c>
    </row>
    <row r="2141" spans="18:20" x14ac:dyDescent="0.25">
      <c r="R2141" s="83">
        <f t="shared" si="35"/>
        <v>1</v>
      </c>
      <c r="S2141" s="83">
        <f>IF(T2141="",0,IFERROR(IF(VLOOKUP(T2141,T$73:T2140,1,0)&gt;0,0,0),1))</f>
        <v>0</v>
      </c>
      <c r="T2141" s="95">
        <f>IF(DATOS!J2069=P$74,DATOS!C2069,"")</f>
        <v>0</v>
      </c>
    </row>
    <row r="2142" spans="18:20" x14ac:dyDescent="0.25">
      <c r="R2142" s="83">
        <f t="shared" si="35"/>
        <v>1</v>
      </c>
      <c r="S2142" s="83">
        <f>IF(T2142="",0,IFERROR(IF(VLOOKUP(T2142,T$73:T2141,1,0)&gt;0,0,0),1))</f>
        <v>0</v>
      </c>
      <c r="T2142" s="95">
        <f>IF(DATOS!J2070=P$74,DATOS!C2070,"")</f>
        <v>0</v>
      </c>
    </row>
    <row r="2143" spans="18:20" x14ac:dyDescent="0.25">
      <c r="R2143" s="83">
        <f t="shared" si="35"/>
        <v>1</v>
      </c>
      <c r="S2143" s="83">
        <f>IF(T2143="",0,IFERROR(IF(VLOOKUP(T2143,T$73:T2142,1,0)&gt;0,0,0),1))</f>
        <v>0</v>
      </c>
      <c r="T2143" s="95">
        <f>IF(DATOS!J2071=P$74,DATOS!C2071,"")</f>
        <v>0</v>
      </c>
    </row>
    <row r="2144" spans="18:20" x14ac:dyDescent="0.25">
      <c r="R2144" s="83">
        <f t="shared" si="35"/>
        <v>1</v>
      </c>
      <c r="S2144" s="83">
        <f>IF(T2144="",0,IFERROR(IF(VLOOKUP(T2144,T$73:T2143,1,0)&gt;0,0,0),1))</f>
        <v>0</v>
      </c>
      <c r="T2144" s="95">
        <f>IF(DATOS!J2072=P$74,DATOS!C2072,"")</f>
        <v>0</v>
      </c>
    </row>
    <row r="2145" spans="18:20" x14ac:dyDescent="0.25">
      <c r="R2145" s="83">
        <f t="shared" si="35"/>
        <v>1</v>
      </c>
      <c r="S2145" s="83">
        <f>IF(T2145="",0,IFERROR(IF(VLOOKUP(T2145,T$73:T2144,1,0)&gt;0,0,0),1))</f>
        <v>0</v>
      </c>
      <c r="T2145" s="95">
        <f>IF(DATOS!J2073=P$74,DATOS!C2073,"")</f>
        <v>0</v>
      </c>
    </row>
    <row r="2146" spans="18:20" x14ac:dyDescent="0.25">
      <c r="R2146" s="83">
        <f t="shared" si="35"/>
        <v>1</v>
      </c>
      <c r="S2146" s="83">
        <f>IF(T2146="",0,IFERROR(IF(VLOOKUP(T2146,T$73:T2145,1,0)&gt;0,0,0),1))</f>
        <v>0</v>
      </c>
      <c r="T2146" s="95">
        <f>IF(DATOS!J2074=P$74,DATOS!C2074,"")</f>
        <v>0</v>
      </c>
    </row>
    <row r="2147" spans="18:20" x14ac:dyDescent="0.25">
      <c r="R2147" s="83">
        <f t="shared" si="35"/>
        <v>1</v>
      </c>
      <c r="S2147" s="83">
        <f>IF(T2147="",0,IFERROR(IF(VLOOKUP(T2147,T$73:T2146,1,0)&gt;0,0,0),1))</f>
        <v>0</v>
      </c>
      <c r="T2147" s="95">
        <f>IF(DATOS!J2075=P$74,DATOS!C2075,"")</f>
        <v>0</v>
      </c>
    </row>
    <row r="2148" spans="18:20" x14ac:dyDescent="0.25">
      <c r="R2148" s="83">
        <f t="shared" si="35"/>
        <v>1</v>
      </c>
      <c r="S2148" s="83">
        <f>IF(T2148="",0,IFERROR(IF(VLOOKUP(T2148,T$73:T2147,1,0)&gt;0,0,0),1))</f>
        <v>0</v>
      </c>
      <c r="T2148" s="95">
        <f>IF(DATOS!J2076=P$74,DATOS!C2076,"")</f>
        <v>0</v>
      </c>
    </row>
    <row r="2149" spans="18:20" x14ac:dyDescent="0.25">
      <c r="R2149" s="83">
        <f t="shared" si="35"/>
        <v>1</v>
      </c>
      <c r="S2149" s="83">
        <f>IF(T2149="",0,IFERROR(IF(VLOOKUP(T2149,T$73:T2148,1,0)&gt;0,0,0),1))</f>
        <v>0</v>
      </c>
      <c r="T2149" s="95">
        <f>IF(DATOS!J2077=P$74,DATOS!C2077,"")</f>
        <v>0</v>
      </c>
    </row>
    <row r="2150" spans="18:20" x14ac:dyDescent="0.25">
      <c r="R2150" s="83">
        <f t="shared" si="35"/>
        <v>1</v>
      </c>
      <c r="S2150" s="83">
        <f>IF(T2150="",0,IFERROR(IF(VLOOKUP(T2150,T$73:T2149,1,0)&gt;0,0,0),1))</f>
        <v>0</v>
      </c>
      <c r="T2150" s="95">
        <f>IF(DATOS!J2078=P$74,DATOS!C2078,"")</f>
        <v>0</v>
      </c>
    </row>
    <row r="2151" spans="18:20" x14ac:dyDescent="0.25">
      <c r="R2151" s="83">
        <f t="shared" si="35"/>
        <v>1</v>
      </c>
      <c r="S2151" s="83">
        <f>IF(T2151="",0,IFERROR(IF(VLOOKUP(T2151,T$73:T2150,1,0)&gt;0,0,0),1))</f>
        <v>0</v>
      </c>
      <c r="T2151" s="95">
        <f>IF(DATOS!J2079=P$74,DATOS!C2079,"")</f>
        <v>0</v>
      </c>
    </row>
    <row r="2152" spans="18:20" x14ac:dyDescent="0.25">
      <c r="R2152" s="83">
        <f t="shared" si="35"/>
        <v>1</v>
      </c>
      <c r="S2152" s="83">
        <f>IF(T2152="",0,IFERROR(IF(VLOOKUP(T2152,T$73:T2151,1,0)&gt;0,0,0),1))</f>
        <v>0</v>
      </c>
      <c r="T2152" s="95">
        <f>IF(DATOS!J2080=P$74,DATOS!C2080,"")</f>
        <v>0</v>
      </c>
    </row>
    <row r="2153" spans="18:20" x14ac:dyDescent="0.25">
      <c r="R2153" s="83">
        <f t="shared" si="35"/>
        <v>1</v>
      </c>
      <c r="S2153" s="83">
        <f>IF(T2153="",0,IFERROR(IF(VLOOKUP(T2153,T$73:T2152,1,0)&gt;0,0,0),1))</f>
        <v>0</v>
      </c>
      <c r="T2153" s="95">
        <f>IF(DATOS!J2081=P$74,DATOS!C2081,"")</f>
        <v>0</v>
      </c>
    </row>
    <row r="2154" spans="18:20" x14ac:dyDescent="0.25">
      <c r="R2154" s="83">
        <f t="shared" si="35"/>
        <v>1</v>
      </c>
      <c r="S2154" s="83">
        <f>IF(T2154="",0,IFERROR(IF(VLOOKUP(T2154,T$73:T2153,1,0)&gt;0,0,0),1))</f>
        <v>0</v>
      </c>
      <c r="T2154" s="95">
        <f>IF(DATOS!J2082=P$74,DATOS!C2082,"")</f>
        <v>0</v>
      </c>
    </row>
    <row r="2155" spans="18:20" x14ac:dyDescent="0.25">
      <c r="R2155" s="83">
        <f t="shared" si="35"/>
        <v>1</v>
      </c>
      <c r="S2155" s="83">
        <f>IF(T2155="",0,IFERROR(IF(VLOOKUP(T2155,T$73:T2154,1,0)&gt;0,0,0),1))</f>
        <v>0</v>
      </c>
      <c r="T2155" s="95">
        <f>IF(DATOS!J2083=P$74,DATOS!C2083,"")</f>
        <v>0</v>
      </c>
    </row>
    <row r="2156" spans="18:20" x14ac:dyDescent="0.25">
      <c r="R2156" s="83">
        <f t="shared" si="35"/>
        <v>1</v>
      </c>
      <c r="S2156" s="83">
        <f>IF(T2156="",0,IFERROR(IF(VLOOKUP(T2156,T$73:T2155,1,0)&gt;0,0,0),1))</f>
        <v>0</v>
      </c>
      <c r="T2156" s="95">
        <f>IF(DATOS!J2084=P$74,DATOS!C2084,"")</f>
        <v>0</v>
      </c>
    </row>
    <row r="2157" spans="18:20" x14ac:dyDescent="0.25">
      <c r="R2157" s="83">
        <f t="shared" si="35"/>
        <v>1</v>
      </c>
      <c r="S2157" s="83">
        <f>IF(T2157="",0,IFERROR(IF(VLOOKUP(T2157,T$73:T2156,1,0)&gt;0,0,0),1))</f>
        <v>0</v>
      </c>
      <c r="T2157" s="95">
        <f>IF(DATOS!J2085=P$74,DATOS!C2085,"")</f>
        <v>0</v>
      </c>
    </row>
    <row r="2158" spans="18:20" x14ac:dyDescent="0.25">
      <c r="R2158" s="83">
        <f t="shared" si="35"/>
        <v>1</v>
      </c>
      <c r="S2158" s="83">
        <f>IF(T2158="",0,IFERROR(IF(VLOOKUP(T2158,T$73:T2157,1,0)&gt;0,0,0),1))</f>
        <v>0</v>
      </c>
      <c r="T2158" s="95">
        <f>IF(DATOS!J2086=P$74,DATOS!C2086,"")</f>
        <v>0</v>
      </c>
    </row>
    <row r="2159" spans="18:20" x14ac:dyDescent="0.25">
      <c r="R2159" s="83">
        <f t="shared" si="35"/>
        <v>1</v>
      </c>
      <c r="S2159" s="83">
        <f>IF(T2159="",0,IFERROR(IF(VLOOKUP(T2159,T$73:T2158,1,0)&gt;0,0,0),1))</f>
        <v>0</v>
      </c>
      <c r="T2159" s="95">
        <f>IF(DATOS!J2087=P$74,DATOS!C2087,"")</f>
        <v>0</v>
      </c>
    </row>
    <row r="2160" spans="18:20" x14ac:dyDescent="0.25">
      <c r="R2160" s="83">
        <f t="shared" si="35"/>
        <v>1</v>
      </c>
      <c r="S2160" s="83">
        <f>IF(T2160="",0,IFERROR(IF(VLOOKUP(T2160,T$73:T2159,1,0)&gt;0,0,0),1))</f>
        <v>0</v>
      </c>
      <c r="T2160" s="95">
        <f>IF(DATOS!J2088=P$74,DATOS!C2088,"")</f>
        <v>0</v>
      </c>
    </row>
    <row r="2161" spans="18:20" x14ac:dyDescent="0.25">
      <c r="R2161" s="83">
        <f t="shared" si="35"/>
        <v>1</v>
      </c>
      <c r="S2161" s="83">
        <f>IF(T2161="",0,IFERROR(IF(VLOOKUP(T2161,T$73:T2160,1,0)&gt;0,0,0),1))</f>
        <v>0</v>
      </c>
      <c r="T2161" s="95">
        <f>IF(DATOS!J2089=P$74,DATOS!C2089,"")</f>
        <v>0</v>
      </c>
    </row>
    <row r="2162" spans="18:20" x14ac:dyDescent="0.25">
      <c r="R2162" s="83">
        <f t="shared" si="35"/>
        <v>1</v>
      </c>
      <c r="S2162" s="83">
        <f>IF(T2162="",0,IFERROR(IF(VLOOKUP(T2162,T$73:T2161,1,0)&gt;0,0,0),1))</f>
        <v>0</v>
      </c>
      <c r="T2162" s="95">
        <f>IF(DATOS!J2090=P$74,DATOS!C2090,"")</f>
        <v>0</v>
      </c>
    </row>
    <row r="2163" spans="18:20" x14ac:dyDescent="0.25">
      <c r="R2163" s="83">
        <f t="shared" si="35"/>
        <v>1</v>
      </c>
      <c r="S2163" s="83">
        <f>IF(T2163="",0,IFERROR(IF(VLOOKUP(T2163,T$73:T2162,1,0)&gt;0,0,0),1))</f>
        <v>0</v>
      </c>
      <c r="T2163" s="95">
        <f>IF(DATOS!J2091=P$74,DATOS!C2091,"")</f>
        <v>0</v>
      </c>
    </row>
    <row r="2164" spans="18:20" x14ac:dyDescent="0.25">
      <c r="R2164" s="83">
        <f t="shared" si="35"/>
        <v>1</v>
      </c>
      <c r="S2164" s="83">
        <f>IF(T2164="",0,IFERROR(IF(VLOOKUP(T2164,T$73:T2163,1,0)&gt;0,0,0),1))</f>
        <v>0</v>
      </c>
      <c r="T2164" s="95">
        <f>IF(DATOS!J2092=P$74,DATOS!C2092,"")</f>
        <v>0</v>
      </c>
    </row>
    <row r="2165" spans="18:20" x14ac:dyDescent="0.25">
      <c r="R2165" s="83">
        <f t="shared" si="35"/>
        <v>1</v>
      </c>
      <c r="S2165" s="83">
        <f>IF(T2165="",0,IFERROR(IF(VLOOKUP(T2165,T$73:T2164,1,0)&gt;0,0,0),1))</f>
        <v>0</v>
      </c>
      <c r="T2165" s="95">
        <f>IF(DATOS!J2093=P$74,DATOS!C2093,"")</f>
        <v>0</v>
      </c>
    </row>
    <row r="2166" spans="18:20" x14ac:dyDescent="0.25">
      <c r="R2166" s="83">
        <f t="shared" si="35"/>
        <v>1</v>
      </c>
      <c r="S2166" s="83">
        <f>IF(T2166="",0,IFERROR(IF(VLOOKUP(T2166,T$73:T2165,1,0)&gt;0,0,0),1))</f>
        <v>0</v>
      </c>
      <c r="T2166" s="95">
        <f>IF(DATOS!J2094=P$74,DATOS!C2094,"")</f>
        <v>0</v>
      </c>
    </row>
    <row r="2167" spans="18:20" x14ac:dyDescent="0.25">
      <c r="R2167" s="83">
        <f t="shared" si="35"/>
        <v>1</v>
      </c>
      <c r="S2167" s="83">
        <f>IF(T2167="",0,IFERROR(IF(VLOOKUP(T2167,T$73:T2166,1,0)&gt;0,0,0),1))</f>
        <v>0</v>
      </c>
      <c r="T2167" s="95">
        <f>IF(DATOS!J2095=P$74,DATOS!C2095,"")</f>
        <v>0</v>
      </c>
    </row>
    <row r="2168" spans="18:20" x14ac:dyDescent="0.25">
      <c r="R2168" s="83">
        <f t="shared" si="35"/>
        <v>1</v>
      </c>
      <c r="S2168" s="83">
        <f>IF(T2168="",0,IFERROR(IF(VLOOKUP(T2168,T$73:T2167,1,0)&gt;0,0,0),1))</f>
        <v>0</v>
      </c>
      <c r="T2168" s="95">
        <f>IF(DATOS!J2096=P$74,DATOS!C2096,"")</f>
        <v>0</v>
      </c>
    </row>
    <row r="2169" spans="18:20" x14ac:dyDescent="0.25">
      <c r="R2169" s="83">
        <f t="shared" si="35"/>
        <v>1</v>
      </c>
      <c r="S2169" s="83">
        <f>IF(T2169="",0,IFERROR(IF(VLOOKUP(T2169,T$73:T2168,1,0)&gt;0,0,0),1))</f>
        <v>0</v>
      </c>
      <c r="T2169" s="95">
        <f>IF(DATOS!J2097=P$74,DATOS!C2097,"")</f>
        <v>0</v>
      </c>
    </row>
    <row r="2170" spans="18:20" x14ac:dyDescent="0.25">
      <c r="R2170" s="83">
        <f t="shared" si="35"/>
        <v>1</v>
      </c>
      <c r="S2170" s="83">
        <f>IF(T2170="",0,IFERROR(IF(VLOOKUP(T2170,T$73:T2169,1,0)&gt;0,0,0),1))</f>
        <v>0</v>
      </c>
      <c r="T2170" s="95">
        <f>IF(DATOS!J2098=P$74,DATOS!C2098,"")</f>
        <v>0</v>
      </c>
    </row>
    <row r="2171" spans="18:20" x14ac:dyDescent="0.25">
      <c r="R2171" s="83">
        <f t="shared" si="35"/>
        <v>1</v>
      </c>
      <c r="S2171" s="83">
        <f>IF(T2171="",0,IFERROR(IF(VLOOKUP(T2171,T$73:T2170,1,0)&gt;0,0,0),1))</f>
        <v>0</v>
      </c>
      <c r="T2171" s="95">
        <f>IF(DATOS!J2099=P$74,DATOS!C2099,"")</f>
        <v>0</v>
      </c>
    </row>
    <row r="2172" spans="18:20" x14ac:dyDescent="0.25">
      <c r="R2172" s="83">
        <f t="shared" si="35"/>
        <v>1</v>
      </c>
      <c r="S2172" s="83">
        <f>IF(T2172="",0,IFERROR(IF(VLOOKUP(T2172,T$73:T2171,1,0)&gt;0,0,0),1))</f>
        <v>0</v>
      </c>
      <c r="T2172" s="95">
        <f>IF(DATOS!J2100=P$74,DATOS!C2100,"")</f>
        <v>0</v>
      </c>
    </row>
    <row r="2173" spans="18:20" x14ac:dyDescent="0.25">
      <c r="R2173" s="83">
        <f t="shared" si="35"/>
        <v>1</v>
      </c>
      <c r="S2173" s="83">
        <f>IF(T2173="",0,IFERROR(IF(VLOOKUP(T2173,T$73:T2172,1,0)&gt;0,0,0),1))</f>
        <v>0</v>
      </c>
      <c r="T2173" s="95">
        <f>IF(DATOS!J2101=P$74,DATOS!C2101,"")</f>
        <v>0</v>
      </c>
    </row>
    <row r="2174" spans="18:20" x14ac:dyDescent="0.25">
      <c r="R2174" s="83">
        <f t="shared" si="35"/>
        <v>1</v>
      </c>
      <c r="S2174" s="83">
        <f>IF(T2174="",0,IFERROR(IF(VLOOKUP(T2174,T$73:T2173,1,0)&gt;0,0,0),1))</f>
        <v>0</v>
      </c>
      <c r="T2174" s="95">
        <f>IF(DATOS!J2102=P$74,DATOS!C2102,"")</f>
        <v>0</v>
      </c>
    </row>
    <row r="2175" spans="18:20" x14ac:dyDescent="0.25">
      <c r="R2175" s="83">
        <f t="shared" si="35"/>
        <v>1</v>
      </c>
      <c r="S2175" s="83">
        <f>IF(T2175="",0,IFERROR(IF(VLOOKUP(T2175,T$73:T2174,1,0)&gt;0,0,0),1))</f>
        <v>0</v>
      </c>
      <c r="T2175" s="95">
        <f>IF(DATOS!J2103=P$74,DATOS!C2103,"")</f>
        <v>0</v>
      </c>
    </row>
    <row r="2176" spans="18:20" x14ac:dyDescent="0.25">
      <c r="R2176" s="83">
        <f t="shared" si="35"/>
        <v>1</v>
      </c>
      <c r="S2176" s="83">
        <f>IF(T2176="",0,IFERROR(IF(VLOOKUP(T2176,T$73:T2175,1,0)&gt;0,0,0),1))</f>
        <v>0</v>
      </c>
      <c r="T2176" s="95">
        <f>IF(DATOS!J2104=P$74,DATOS!C2104,"")</f>
        <v>0</v>
      </c>
    </row>
    <row r="2177" spans="18:20" x14ac:dyDescent="0.25">
      <c r="R2177" s="83">
        <f t="shared" si="35"/>
        <v>1</v>
      </c>
      <c r="S2177" s="83">
        <f>IF(T2177="",0,IFERROR(IF(VLOOKUP(T2177,T$73:T2176,1,0)&gt;0,0,0),1))</f>
        <v>0</v>
      </c>
      <c r="T2177" s="95">
        <f>IF(DATOS!J2105=P$74,DATOS!C2105,"")</f>
        <v>0</v>
      </c>
    </row>
    <row r="2178" spans="18:20" x14ac:dyDescent="0.25">
      <c r="R2178" s="83">
        <f t="shared" si="35"/>
        <v>1</v>
      </c>
      <c r="S2178" s="83">
        <f>IF(T2178="",0,IFERROR(IF(VLOOKUP(T2178,T$73:T2177,1,0)&gt;0,0,0),1))</f>
        <v>0</v>
      </c>
      <c r="T2178" s="95">
        <f>IF(DATOS!J2106=P$74,DATOS!C2106,"")</f>
        <v>0</v>
      </c>
    </row>
    <row r="2179" spans="18:20" x14ac:dyDescent="0.25">
      <c r="R2179" s="83">
        <f t="shared" si="35"/>
        <v>1</v>
      </c>
      <c r="S2179" s="83">
        <f>IF(T2179="",0,IFERROR(IF(VLOOKUP(T2179,T$73:T2178,1,0)&gt;0,0,0),1))</f>
        <v>0</v>
      </c>
      <c r="T2179" s="95">
        <f>IF(DATOS!J2107=P$74,DATOS!C2107,"")</f>
        <v>0</v>
      </c>
    </row>
    <row r="2180" spans="18:20" x14ac:dyDescent="0.25">
      <c r="R2180" s="83">
        <f t="shared" si="35"/>
        <v>1</v>
      </c>
      <c r="S2180" s="83">
        <f>IF(T2180="",0,IFERROR(IF(VLOOKUP(T2180,T$73:T2179,1,0)&gt;0,0,0),1))</f>
        <v>0</v>
      </c>
      <c r="T2180" s="95">
        <f>IF(DATOS!J2108=P$74,DATOS!C2108,"")</f>
        <v>0</v>
      </c>
    </row>
    <row r="2181" spans="18:20" x14ac:dyDescent="0.25">
      <c r="R2181" s="83">
        <f t="shared" si="35"/>
        <v>1</v>
      </c>
      <c r="S2181" s="83">
        <f>IF(T2181="",0,IFERROR(IF(VLOOKUP(T2181,T$73:T2180,1,0)&gt;0,0,0),1))</f>
        <v>0</v>
      </c>
      <c r="T2181" s="95">
        <f>IF(DATOS!J2109=P$74,DATOS!C2109,"")</f>
        <v>0</v>
      </c>
    </row>
    <row r="2182" spans="18:20" x14ac:dyDescent="0.25">
      <c r="R2182" s="83">
        <f t="shared" si="35"/>
        <v>1</v>
      </c>
      <c r="S2182" s="83">
        <f>IF(T2182="",0,IFERROR(IF(VLOOKUP(T2182,T$73:T2181,1,0)&gt;0,0,0),1))</f>
        <v>0</v>
      </c>
      <c r="T2182" s="95">
        <f>IF(DATOS!J2110=P$74,DATOS!C2110,"")</f>
        <v>0</v>
      </c>
    </row>
    <row r="2183" spans="18:20" x14ac:dyDescent="0.25">
      <c r="R2183" s="83">
        <f t="shared" si="35"/>
        <v>1</v>
      </c>
      <c r="S2183" s="83">
        <f>IF(T2183="",0,IFERROR(IF(VLOOKUP(T2183,T$73:T2182,1,0)&gt;0,0,0),1))</f>
        <v>0</v>
      </c>
      <c r="T2183" s="95">
        <f>IF(DATOS!J2111=P$74,DATOS!C2111,"")</f>
        <v>0</v>
      </c>
    </row>
    <row r="2184" spans="18:20" x14ac:dyDescent="0.25">
      <c r="R2184" s="83">
        <f t="shared" si="35"/>
        <v>1</v>
      </c>
      <c r="S2184" s="83">
        <f>IF(T2184="",0,IFERROR(IF(VLOOKUP(T2184,T$73:T2183,1,0)&gt;0,0,0),1))</f>
        <v>0</v>
      </c>
      <c r="T2184" s="95">
        <f>IF(DATOS!J2112=P$74,DATOS!C2112,"")</f>
        <v>0</v>
      </c>
    </row>
    <row r="2185" spans="18:20" x14ac:dyDescent="0.25">
      <c r="R2185" s="83">
        <f t="shared" si="35"/>
        <v>1</v>
      </c>
      <c r="S2185" s="83">
        <f>IF(T2185="",0,IFERROR(IF(VLOOKUP(T2185,T$73:T2184,1,0)&gt;0,0,0),1))</f>
        <v>0</v>
      </c>
      <c r="T2185" s="95">
        <f>IF(DATOS!J2113=P$74,DATOS!C2113,"")</f>
        <v>0</v>
      </c>
    </row>
    <row r="2186" spans="18:20" x14ac:dyDescent="0.25">
      <c r="R2186" s="83">
        <f t="shared" ref="R2186:R2249" si="36">R2185+S2186</f>
        <v>1</v>
      </c>
      <c r="S2186" s="83">
        <f>IF(T2186="",0,IFERROR(IF(VLOOKUP(T2186,T$73:T2185,1,0)&gt;0,0,0),1))</f>
        <v>0</v>
      </c>
      <c r="T2186" s="95">
        <f>IF(DATOS!J2114=P$74,DATOS!C2114,"")</f>
        <v>0</v>
      </c>
    </row>
    <row r="2187" spans="18:20" x14ac:dyDescent="0.25">
      <c r="R2187" s="83">
        <f t="shared" si="36"/>
        <v>1</v>
      </c>
      <c r="S2187" s="83">
        <f>IF(T2187="",0,IFERROR(IF(VLOOKUP(T2187,T$73:T2186,1,0)&gt;0,0,0),1))</f>
        <v>0</v>
      </c>
      <c r="T2187" s="95">
        <f>IF(DATOS!J2115=P$74,DATOS!C2115,"")</f>
        <v>0</v>
      </c>
    </row>
    <row r="2188" spans="18:20" x14ac:dyDescent="0.25">
      <c r="R2188" s="83">
        <f t="shared" si="36"/>
        <v>1</v>
      </c>
      <c r="S2188" s="83">
        <f>IF(T2188="",0,IFERROR(IF(VLOOKUP(T2188,T$73:T2187,1,0)&gt;0,0,0),1))</f>
        <v>0</v>
      </c>
      <c r="T2188" s="95">
        <f>IF(DATOS!J2116=P$74,DATOS!C2116,"")</f>
        <v>0</v>
      </c>
    </row>
    <row r="2189" spans="18:20" x14ac:dyDescent="0.25">
      <c r="R2189" s="83">
        <f t="shared" si="36"/>
        <v>1</v>
      </c>
      <c r="S2189" s="83">
        <f>IF(T2189="",0,IFERROR(IF(VLOOKUP(T2189,T$73:T2188,1,0)&gt;0,0,0),1))</f>
        <v>0</v>
      </c>
      <c r="T2189" s="95">
        <f>IF(DATOS!J2117=P$74,DATOS!C2117,"")</f>
        <v>0</v>
      </c>
    </row>
    <row r="2190" spans="18:20" x14ac:dyDescent="0.25">
      <c r="R2190" s="83">
        <f t="shared" si="36"/>
        <v>1</v>
      </c>
      <c r="S2190" s="83">
        <f>IF(T2190="",0,IFERROR(IF(VLOOKUP(T2190,T$73:T2189,1,0)&gt;0,0,0),1))</f>
        <v>0</v>
      </c>
      <c r="T2190" s="95">
        <f>IF(DATOS!J2118=P$74,DATOS!C2118,"")</f>
        <v>0</v>
      </c>
    </row>
    <row r="2191" spans="18:20" x14ac:dyDescent="0.25">
      <c r="R2191" s="83">
        <f t="shared" si="36"/>
        <v>1</v>
      </c>
      <c r="S2191" s="83">
        <f>IF(T2191="",0,IFERROR(IF(VLOOKUP(T2191,T$73:T2190,1,0)&gt;0,0,0),1))</f>
        <v>0</v>
      </c>
      <c r="T2191" s="95">
        <f>IF(DATOS!J2119=P$74,DATOS!C2119,"")</f>
        <v>0</v>
      </c>
    </row>
    <row r="2192" spans="18:20" x14ac:dyDescent="0.25">
      <c r="R2192" s="83">
        <f t="shared" si="36"/>
        <v>1</v>
      </c>
      <c r="S2192" s="83">
        <f>IF(T2192="",0,IFERROR(IF(VLOOKUP(T2192,T$73:T2191,1,0)&gt;0,0,0),1))</f>
        <v>0</v>
      </c>
      <c r="T2192" s="95">
        <f>IF(DATOS!J2120=P$74,DATOS!C2120,"")</f>
        <v>0</v>
      </c>
    </row>
    <row r="2193" spans="18:20" x14ac:dyDescent="0.25">
      <c r="R2193" s="83">
        <f t="shared" si="36"/>
        <v>1</v>
      </c>
      <c r="S2193" s="83">
        <f>IF(T2193="",0,IFERROR(IF(VLOOKUP(T2193,T$73:T2192,1,0)&gt;0,0,0),1))</f>
        <v>0</v>
      </c>
      <c r="T2193" s="95">
        <f>IF(DATOS!J2121=P$74,DATOS!C2121,"")</f>
        <v>0</v>
      </c>
    </row>
    <row r="2194" spans="18:20" x14ac:dyDescent="0.25">
      <c r="R2194" s="83">
        <f t="shared" si="36"/>
        <v>1</v>
      </c>
      <c r="S2194" s="83">
        <f>IF(T2194="",0,IFERROR(IF(VLOOKUP(T2194,T$73:T2193,1,0)&gt;0,0,0),1))</f>
        <v>0</v>
      </c>
      <c r="T2194" s="95">
        <f>IF(DATOS!J2122=P$74,DATOS!C2122,"")</f>
        <v>0</v>
      </c>
    </row>
    <row r="2195" spans="18:20" x14ac:dyDescent="0.25">
      <c r="R2195" s="83">
        <f t="shared" si="36"/>
        <v>1</v>
      </c>
      <c r="S2195" s="83">
        <f>IF(T2195="",0,IFERROR(IF(VLOOKUP(T2195,T$73:T2194,1,0)&gt;0,0,0),1))</f>
        <v>0</v>
      </c>
      <c r="T2195" s="95">
        <f>IF(DATOS!J2123=P$74,DATOS!C2123,"")</f>
        <v>0</v>
      </c>
    </row>
    <row r="2196" spans="18:20" x14ac:dyDescent="0.25">
      <c r="R2196" s="83">
        <f t="shared" si="36"/>
        <v>1</v>
      </c>
      <c r="S2196" s="83">
        <f>IF(T2196="",0,IFERROR(IF(VLOOKUP(T2196,T$73:T2195,1,0)&gt;0,0,0),1))</f>
        <v>0</v>
      </c>
      <c r="T2196" s="95">
        <f>IF(DATOS!J2124=P$74,DATOS!C2124,"")</f>
        <v>0</v>
      </c>
    </row>
    <row r="2197" spans="18:20" x14ac:dyDescent="0.25">
      <c r="R2197" s="83">
        <f t="shared" si="36"/>
        <v>1</v>
      </c>
      <c r="S2197" s="83">
        <f>IF(T2197="",0,IFERROR(IF(VLOOKUP(T2197,T$73:T2196,1,0)&gt;0,0,0),1))</f>
        <v>0</v>
      </c>
      <c r="T2197" s="95">
        <f>IF(DATOS!J2125=P$74,DATOS!C2125,"")</f>
        <v>0</v>
      </c>
    </row>
    <row r="2198" spans="18:20" x14ac:dyDescent="0.25">
      <c r="R2198" s="83">
        <f t="shared" si="36"/>
        <v>1</v>
      </c>
      <c r="S2198" s="83">
        <f>IF(T2198="",0,IFERROR(IF(VLOOKUP(T2198,T$73:T2197,1,0)&gt;0,0,0),1))</f>
        <v>0</v>
      </c>
      <c r="T2198" s="95">
        <f>IF(DATOS!J2126=P$74,DATOS!C2126,"")</f>
        <v>0</v>
      </c>
    </row>
    <row r="2199" spans="18:20" x14ac:dyDescent="0.25">
      <c r="R2199" s="83">
        <f t="shared" si="36"/>
        <v>1</v>
      </c>
      <c r="S2199" s="83">
        <f>IF(T2199="",0,IFERROR(IF(VLOOKUP(T2199,T$73:T2198,1,0)&gt;0,0,0),1))</f>
        <v>0</v>
      </c>
      <c r="T2199" s="95">
        <f>IF(DATOS!J2127=P$74,DATOS!C2127,"")</f>
        <v>0</v>
      </c>
    </row>
    <row r="2200" spans="18:20" x14ac:dyDescent="0.25">
      <c r="R2200" s="83">
        <f t="shared" si="36"/>
        <v>1</v>
      </c>
      <c r="S2200" s="83">
        <f>IF(T2200="",0,IFERROR(IF(VLOOKUP(T2200,T$73:T2199,1,0)&gt;0,0,0),1))</f>
        <v>0</v>
      </c>
      <c r="T2200" s="95">
        <f>IF(DATOS!J2128=P$74,DATOS!C2128,"")</f>
        <v>0</v>
      </c>
    </row>
    <row r="2201" spans="18:20" x14ac:dyDescent="0.25">
      <c r="R2201" s="83">
        <f t="shared" si="36"/>
        <v>1</v>
      </c>
      <c r="S2201" s="83">
        <f>IF(T2201="",0,IFERROR(IF(VLOOKUP(T2201,T$73:T2200,1,0)&gt;0,0,0),1))</f>
        <v>0</v>
      </c>
      <c r="T2201" s="95">
        <f>IF(DATOS!J2129=P$74,DATOS!C2129,"")</f>
        <v>0</v>
      </c>
    </row>
    <row r="2202" spans="18:20" x14ac:dyDescent="0.25">
      <c r="R2202" s="83">
        <f t="shared" si="36"/>
        <v>1</v>
      </c>
      <c r="S2202" s="83">
        <f>IF(T2202="",0,IFERROR(IF(VLOOKUP(T2202,T$73:T2201,1,0)&gt;0,0,0),1))</f>
        <v>0</v>
      </c>
      <c r="T2202" s="95">
        <f>IF(DATOS!J2130=P$74,DATOS!C2130,"")</f>
        <v>0</v>
      </c>
    </row>
    <row r="2203" spans="18:20" x14ac:dyDescent="0.25">
      <c r="R2203" s="83">
        <f t="shared" si="36"/>
        <v>1</v>
      </c>
      <c r="S2203" s="83">
        <f>IF(T2203="",0,IFERROR(IF(VLOOKUP(T2203,T$73:T2202,1,0)&gt;0,0,0),1))</f>
        <v>0</v>
      </c>
      <c r="T2203" s="95">
        <f>IF(DATOS!J2131=P$74,DATOS!C2131,"")</f>
        <v>0</v>
      </c>
    </row>
    <row r="2204" spans="18:20" x14ac:dyDescent="0.25">
      <c r="R2204" s="83">
        <f t="shared" si="36"/>
        <v>1</v>
      </c>
      <c r="S2204" s="83">
        <f>IF(T2204="",0,IFERROR(IF(VLOOKUP(T2204,T$73:T2203,1,0)&gt;0,0,0),1))</f>
        <v>0</v>
      </c>
      <c r="T2204" s="95">
        <f>IF(DATOS!J2132=P$74,DATOS!C2132,"")</f>
        <v>0</v>
      </c>
    </row>
    <row r="2205" spans="18:20" x14ac:dyDescent="0.25">
      <c r="R2205" s="83">
        <f t="shared" si="36"/>
        <v>1</v>
      </c>
      <c r="S2205" s="83">
        <f>IF(T2205="",0,IFERROR(IF(VLOOKUP(T2205,T$73:T2204,1,0)&gt;0,0,0),1))</f>
        <v>0</v>
      </c>
      <c r="T2205" s="95">
        <f>IF(DATOS!J2133=P$74,DATOS!C2133,"")</f>
        <v>0</v>
      </c>
    </row>
    <row r="2206" spans="18:20" x14ac:dyDescent="0.25">
      <c r="R2206" s="83">
        <f t="shared" si="36"/>
        <v>1</v>
      </c>
      <c r="S2206" s="83">
        <f>IF(T2206="",0,IFERROR(IF(VLOOKUP(T2206,T$73:T2205,1,0)&gt;0,0,0),1))</f>
        <v>0</v>
      </c>
      <c r="T2206" s="95">
        <f>IF(DATOS!J2134=P$74,DATOS!C2134,"")</f>
        <v>0</v>
      </c>
    </row>
    <row r="2207" spans="18:20" x14ac:dyDescent="0.25">
      <c r="R2207" s="83">
        <f t="shared" si="36"/>
        <v>1</v>
      </c>
      <c r="S2207" s="83">
        <f>IF(T2207="",0,IFERROR(IF(VLOOKUP(T2207,T$73:T2206,1,0)&gt;0,0,0),1))</f>
        <v>0</v>
      </c>
      <c r="T2207" s="95">
        <f>IF(DATOS!J2135=P$74,DATOS!C2135,"")</f>
        <v>0</v>
      </c>
    </row>
    <row r="2208" spans="18:20" x14ac:dyDescent="0.25">
      <c r="R2208" s="83">
        <f t="shared" si="36"/>
        <v>1</v>
      </c>
      <c r="S2208" s="83">
        <f>IF(T2208="",0,IFERROR(IF(VLOOKUP(T2208,T$73:T2207,1,0)&gt;0,0,0),1))</f>
        <v>0</v>
      </c>
      <c r="T2208" s="95">
        <f>IF(DATOS!J2136=P$74,DATOS!C2136,"")</f>
        <v>0</v>
      </c>
    </row>
    <row r="2209" spans="18:20" x14ac:dyDescent="0.25">
      <c r="R2209" s="83">
        <f t="shared" si="36"/>
        <v>1</v>
      </c>
      <c r="S2209" s="83">
        <f>IF(T2209="",0,IFERROR(IF(VLOOKUP(T2209,T$73:T2208,1,0)&gt;0,0,0),1))</f>
        <v>0</v>
      </c>
      <c r="T2209" s="95">
        <f>IF(DATOS!J2137=P$74,DATOS!C2137,"")</f>
        <v>0</v>
      </c>
    </row>
    <row r="2210" spans="18:20" x14ac:dyDescent="0.25">
      <c r="R2210" s="83">
        <f t="shared" si="36"/>
        <v>1</v>
      </c>
      <c r="S2210" s="83">
        <f>IF(T2210="",0,IFERROR(IF(VLOOKUP(T2210,T$73:T2209,1,0)&gt;0,0,0),1))</f>
        <v>0</v>
      </c>
      <c r="T2210" s="95">
        <f>IF(DATOS!J2138=P$74,DATOS!C2138,"")</f>
        <v>0</v>
      </c>
    </row>
    <row r="2211" spans="18:20" x14ac:dyDescent="0.25">
      <c r="R2211" s="83">
        <f t="shared" si="36"/>
        <v>1</v>
      </c>
      <c r="S2211" s="83">
        <f>IF(T2211="",0,IFERROR(IF(VLOOKUP(T2211,T$73:T2210,1,0)&gt;0,0,0),1))</f>
        <v>0</v>
      </c>
      <c r="T2211" s="95">
        <f>IF(DATOS!J2139=P$74,DATOS!C2139,"")</f>
        <v>0</v>
      </c>
    </row>
    <row r="2212" spans="18:20" x14ac:dyDescent="0.25">
      <c r="R2212" s="83">
        <f t="shared" si="36"/>
        <v>1</v>
      </c>
      <c r="S2212" s="83">
        <f>IF(T2212="",0,IFERROR(IF(VLOOKUP(T2212,T$73:T2211,1,0)&gt;0,0,0),1))</f>
        <v>0</v>
      </c>
      <c r="T2212" s="95">
        <f>IF(DATOS!J2140=P$74,DATOS!C2140,"")</f>
        <v>0</v>
      </c>
    </row>
    <row r="2213" spans="18:20" x14ac:dyDescent="0.25">
      <c r="R2213" s="83">
        <f t="shared" si="36"/>
        <v>1</v>
      </c>
      <c r="S2213" s="83">
        <f>IF(T2213="",0,IFERROR(IF(VLOOKUP(T2213,T$73:T2212,1,0)&gt;0,0,0),1))</f>
        <v>0</v>
      </c>
      <c r="T2213" s="95">
        <f>IF(DATOS!J2141=P$74,DATOS!C2141,"")</f>
        <v>0</v>
      </c>
    </row>
    <row r="2214" spans="18:20" x14ac:dyDescent="0.25">
      <c r="R2214" s="83">
        <f t="shared" si="36"/>
        <v>1</v>
      </c>
      <c r="S2214" s="83">
        <f>IF(T2214="",0,IFERROR(IF(VLOOKUP(T2214,T$73:T2213,1,0)&gt;0,0,0),1))</f>
        <v>0</v>
      </c>
      <c r="T2214" s="95">
        <f>IF(DATOS!J2142=P$74,DATOS!C2142,"")</f>
        <v>0</v>
      </c>
    </row>
    <row r="2215" spans="18:20" x14ac:dyDescent="0.25">
      <c r="R2215" s="83">
        <f t="shared" si="36"/>
        <v>1</v>
      </c>
      <c r="S2215" s="83">
        <f>IF(T2215="",0,IFERROR(IF(VLOOKUP(T2215,T$73:T2214,1,0)&gt;0,0,0),1))</f>
        <v>0</v>
      </c>
      <c r="T2215" s="95">
        <f>IF(DATOS!J2143=P$74,DATOS!C2143,"")</f>
        <v>0</v>
      </c>
    </row>
    <row r="2216" spans="18:20" x14ac:dyDescent="0.25">
      <c r="R2216" s="83">
        <f t="shared" si="36"/>
        <v>1</v>
      </c>
      <c r="S2216" s="83">
        <f>IF(T2216="",0,IFERROR(IF(VLOOKUP(T2216,T$73:T2215,1,0)&gt;0,0,0),1))</f>
        <v>0</v>
      </c>
      <c r="T2216" s="95">
        <f>IF(DATOS!J2144=P$74,DATOS!C2144,"")</f>
        <v>0</v>
      </c>
    </row>
    <row r="2217" spans="18:20" x14ac:dyDescent="0.25">
      <c r="R2217" s="83">
        <f t="shared" si="36"/>
        <v>1</v>
      </c>
      <c r="S2217" s="83">
        <f>IF(T2217="",0,IFERROR(IF(VLOOKUP(T2217,T$73:T2216,1,0)&gt;0,0,0),1))</f>
        <v>0</v>
      </c>
      <c r="T2217" s="95">
        <f>IF(DATOS!J2145=P$74,DATOS!C2145,"")</f>
        <v>0</v>
      </c>
    </row>
    <row r="2218" spans="18:20" x14ac:dyDescent="0.25">
      <c r="R2218" s="83">
        <f t="shared" si="36"/>
        <v>1</v>
      </c>
      <c r="S2218" s="83">
        <f>IF(T2218="",0,IFERROR(IF(VLOOKUP(T2218,T$73:T2217,1,0)&gt;0,0,0),1))</f>
        <v>0</v>
      </c>
      <c r="T2218" s="95">
        <f>IF(DATOS!J2146=P$74,DATOS!C2146,"")</f>
        <v>0</v>
      </c>
    </row>
    <row r="2219" spans="18:20" x14ac:dyDescent="0.25">
      <c r="R2219" s="83">
        <f t="shared" si="36"/>
        <v>1</v>
      </c>
      <c r="S2219" s="83">
        <f>IF(T2219="",0,IFERROR(IF(VLOOKUP(T2219,T$73:T2218,1,0)&gt;0,0,0),1))</f>
        <v>0</v>
      </c>
      <c r="T2219" s="95">
        <f>IF(DATOS!J2147=P$74,DATOS!C2147,"")</f>
        <v>0</v>
      </c>
    </row>
    <row r="2220" spans="18:20" x14ac:dyDescent="0.25">
      <c r="R2220" s="83">
        <f t="shared" si="36"/>
        <v>1</v>
      </c>
      <c r="S2220" s="83">
        <f>IF(T2220="",0,IFERROR(IF(VLOOKUP(T2220,T$73:T2219,1,0)&gt;0,0,0),1))</f>
        <v>0</v>
      </c>
      <c r="T2220" s="95">
        <f>IF(DATOS!J2148=P$74,DATOS!C2148,"")</f>
        <v>0</v>
      </c>
    </row>
    <row r="2221" spans="18:20" x14ac:dyDescent="0.25">
      <c r="R2221" s="83">
        <f t="shared" si="36"/>
        <v>1</v>
      </c>
      <c r="S2221" s="83">
        <f>IF(T2221="",0,IFERROR(IF(VLOOKUP(T2221,T$73:T2220,1,0)&gt;0,0,0),1))</f>
        <v>0</v>
      </c>
      <c r="T2221" s="95">
        <f>IF(DATOS!J2149=P$74,DATOS!C2149,"")</f>
        <v>0</v>
      </c>
    </row>
    <row r="2222" spans="18:20" x14ac:dyDescent="0.25">
      <c r="R2222" s="83">
        <f t="shared" si="36"/>
        <v>1</v>
      </c>
      <c r="S2222" s="83">
        <f>IF(T2222="",0,IFERROR(IF(VLOOKUP(T2222,T$73:T2221,1,0)&gt;0,0,0),1))</f>
        <v>0</v>
      </c>
      <c r="T2222" s="95">
        <f>IF(DATOS!J2150=P$74,DATOS!C2150,"")</f>
        <v>0</v>
      </c>
    </row>
    <row r="2223" spans="18:20" x14ac:dyDescent="0.25">
      <c r="R2223" s="83">
        <f t="shared" si="36"/>
        <v>1</v>
      </c>
      <c r="S2223" s="83">
        <f>IF(T2223="",0,IFERROR(IF(VLOOKUP(T2223,T$73:T2222,1,0)&gt;0,0,0),1))</f>
        <v>0</v>
      </c>
      <c r="T2223" s="95">
        <f>IF(DATOS!J2151=P$74,DATOS!C2151,"")</f>
        <v>0</v>
      </c>
    </row>
    <row r="2224" spans="18:20" x14ac:dyDescent="0.25">
      <c r="R2224" s="83">
        <f t="shared" si="36"/>
        <v>1</v>
      </c>
      <c r="S2224" s="83">
        <f>IF(T2224="",0,IFERROR(IF(VLOOKUP(T2224,T$73:T2223,1,0)&gt;0,0,0),1))</f>
        <v>0</v>
      </c>
      <c r="T2224" s="95">
        <f>IF(DATOS!J2152=P$74,DATOS!C2152,"")</f>
        <v>0</v>
      </c>
    </row>
    <row r="2225" spans="18:20" x14ac:dyDescent="0.25">
      <c r="R2225" s="83">
        <f t="shared" si="36"/>
        <v>1</v>
      </c>
      <c r="S2225" s="83">
        <f>IF(T2225="",0,IFERROR(IF(VLOOKUP(T2225,T$73:T2224,1,0)&gt;0,0,0),1))</f>
        <v>0</v>
      </c>
      <c r="T2225" s="95">
        <f>IF(DATOS!J2153=P$74,DATOS!C2153,"")</f>
        <v>0</v>
      </c>
    </row>
    <row r="2226" spans="18:20" x14ac:dyDescent="0.25">
      <c r="R2226" s="83">
        <f t="shared" si="36"/>
        <v>1</v>
      </c>
      <c r="S2226" s="83">
        <f>IF(T2226="",0,IFERROR(IF(VLOOKUP(T2226,T$73:T2225,1,0)&gt;0,0,0),1))</f>
        <v>0</v>
      </c>
      <c r="T2226" s="95">
        <f>IF(DATOS!J2154=P$74,DATOS!C2154,"")</f>
        <v>0</v>
      </c>
    </row>
    <row r="2227" spans="18:20" x14ac:dyDescent="0.25">
      <c r="R2227" s="83">
        <f t="shared" si="36"/>
        <v>1</v>
      </c>
      <c r="S2227" s="83">
        <f>IF(T2227="",0,IFERROR(IF(VLOOKUP(T2227,T$73:T2226,1,0)&gt;0,0,0),1))</f>
        <v>0</v>
      </c>
      <c r="T2227" s="95">
        <f>IF(DATOS!J2155=P$74,DATOS!C2155,"")</f>
        <v>0</v>
      </c>
    </row>
    <row r="2228" spans="18:20" x14ac:dyDescent="0.25">
      <c r="R2228" s="83">
        <f t="shared" si="36"/>
        <v>1</v>
      </c>
      <c r="S2228" s="83">
        <f>IF(T2228="",0,IFERROR(IF(VLOOKUP(T2228,T$73:T2227,1,0)&gt;0,0,0),1))</f>
        <v>0</v>
      </c>
      <c r="T2228" s="95">
        <f>IF(DATOS!J2156=P$74,DATOS!C2156,"")</f>
        <v>0</v>
      </c>
    </row>
    <row r="2229" spans="18:20" x14ac:dyDescent="0.25">
      <c r="R2229" s="83">
        <f t="shared" si="36"/>
        <v>1</v>
      </c>
      <c r="S2229" s="83">
        <f>IF(T2229="",0,IFERROR(IF(VLOOKUP(T2229,T$73:T2228,1,0)&gt;0,0,0),1))</f>
        <v>0</v>
      </c>
      <c r="T2229" s="95">
        <f>IF(DATOS!J2157=P$74,DATOS!C2157,"")</f>
        <v>0</v>
      </c>
    </row>
    <row r="2230" spans="18:20" x14ac:dyDescent="0.25">
      <c r="R2230" s="83">
        <f t="shared" si="36"/>
        <v>1</v>
      </c>
      <c r="S2230" s="83">
        <f>IF(T2230="",0,IFERROR(IF(VLOOKUP(T2230,T$73:T2229,1,0)&gt;0,0,0),1))</f>
        <v>0</v>
      </c>
      <c r="T2230" s="95">
        <f>IF(DATOS!J2158=P$74,DATOS!C2158,"")</f>
        <v>0</v>
      </c>
    </row>
    <row r="2231" spans="18:20" x14ac:dyDescent="0.25">
      <c r="R2231" s="83">
        <f t="shared" si="36"/>
        <v>1</v>
      </c>
      <c r="S2231" s="83">
        <f>IF(T2231="",0,IFERROR(IF(VLOOKUP(T2231,T$73:T2230,1,0)&gt;0,0,0),1))</f>
        <v>0</v>
      </c>
      <c r="T2231" s="95">
        <f>IF(DATOS!J2159=P$74,DATOS!C2159,"")</f>
        <v>0</v>
      </c>
    </row>
    <row r="2232" spans="18:20" x14ac:dyDescent="0.25">
      <c r="R2232" s="83">
        <f t="shared" si="36"/>
        <v>1</v>
      </c>
      <c r="S2232" s="83">
        <f>IF(T2232="",0,IFERROR(IF(VLOOKUP(T2232,T$73:T2231,1,0)&gt;0,0,0),1))</f>
        <v>0</v>
      </c>
      <c r="T2232" s="95">
        <f>IF(DATOS!J2160=P$74,DATOS!C2160,"")</f>
        <v>0</v>
      </c>
    </row>
    <row r="2233" spans="18:20" x14ac:dyDescent="0.25">
      <c r="R2233" s="83">
        <f t="shared" si="36"/>
        <v>1</v>
      </c>
      <c r="S2233" s="83">
        <f>IF(T2233="",0,IFERROR(IF(VLOOKUP(T2233,T$73:T2232,1,0)&gt;0,0,0),1))</f>
        <v>0</v>
      </c>
      <c r="T2233" s="95">
        <f>IF(DATOS!J2161=P$74,DATOS!C2161,"")</f>
        <v>0</v>
      </c>
    </row>
    <row r="2234" spans="18:20" x14ac:dyDescent="0.25">
      <c r="R2234" s="83">
        <f t="shared" si="36"/>
        <v>1</v>
      </c>
      <c r="S2234" s="83">
        <f>IF(T2234="",0,IFERROR(IF(VLOOKUP(T2234,T$73:T2233,1,0)&gt;0,0,0),1))</f>
        <v>0</v>
      </c>
      <c r="T2234" s="95">
        <f>IF(DATOS!J2162=P$74,DATOS!C2162,"")</f>
        <v>0</v>
      </c>
    </row>
    <row r="2235" spans="18:20" x14ac:dyDescent="0.25">
      <c r="R2235" s="83">
        <f t="shared" si="36"/>
        <v>1</v>
      </c>
      <c r="S2235" s="83">
        <f>IF(T2235="",0,IFERROR(IF(VLOOKUP(T2235,T$73:T2234,1,0)&gt;0,0,0),1))</f>
        <v>0</v>
      </c>
      <c r="T2235" s="95">
        <f>IF(DATOS!J2163=P$74,DATOS!C2163,"")</f>
        <v>0</v>
      </c>
    </row>
    <row r="2236" spans="18:20" x14ac:dyDescent="0.25">
      <c r="R2236" s="83">
        <f t="shared" si="36"/>
        <v>1</v>
      </c>
      <c r="S2236" s="83">
        <f>IF(T2236="",0,IFERROR(IF(VLOOKUP(T2236,T$73:T2235,1,0)&gt;0,0,0),1))</f>
        <v>0</v>
      </c>
      <c r="T2236" s="95">
        <f>IF(DATOS!J2164=P$74,DATOS!C2164,"")</f>
        <v>0</v>
      </c>
    </row>
    <row r="2237" spans="18:20" x14ac:dyDescent="0.25">
      <c r="R2237" s="83">
        <f t="shared" si="36"/>
        <v>1</v>
      </c>
      <c r="S2237" s="83">
        <f>IF(T2237="",0,IFERROR(IF(VLOOKUP(T2237,T$73:T2236,1,0)&gt;0,0,0),1))</f>
        <v>0</v>
      </c>
      <c r="T2237" s="95">
        <f>IF(DATOS!J2165=P$74,DATOS!C2165,"")</f>
        <v>0</v>
      </c>
    </row>
    <row r="2238" spans="18:20" x14ac:dyDescent="0.25">
      <c r="R2238" s="83">
        <f t="shared" si="36"/>
        <v>1</v>
      </c>
      <c r="S2238" s="83">
        <f>IF(T2238="",0,IFERROR(IF(VLOOKUP(T2238,T$73:T2237,1,0)&gt;0,0,0),1))</f>
        <v>0</v>
      </c>
      <c r="T2238" s="95">
        <f>IF(DATOS!J2166=P$74,DATOS!C2166,"")</f>
        <v>0</v>
      </c>
    </row>
    <row r="2239" spans="18:20" x14ac:dyDescent="0.25">
      <c r="R2239" s="83">
        <f t="shared" si="36"/>
        <v>1</v>
      </c>
      <c r="S2239" s="83">
        <f>IF(T2239="",0,IFERROR(IF(VLOOKUP(T2239,T$73:T2238,1,0)&gt;0,0,0),1))</f>
        <v>0</v>
      </c>
      <c r="T2239" s="95">
        <f>IF(DATOS!J2167=P$74,DATOS!C2167,"")</f>
        <v>0</v>
      </c>
    </row>
    <row r="2240" spans="18:20" x14ac:dyDescent="0.25">
      <c r="R2240" s="83">
        <f t="shared" si="36"/>
        <v>1</v>
      </c>
      <c r="S2240" s="83">
        <f>IF(T2240="",0,IFERROR(IF(VLOOKUP(T2240,T$73:T2239,1,0)&gt;0,0,0),1))</f>
        <v>0</v>
      </c>
      <c r="T2240" s="95">
        <f>IF(DATOS!J2168=P$74,DATOS!C2168,"")</f>
        <v>0</v>
      </c>
    </row>
    <row r="2241" spans="18:20" x14ac:dyDescent="0.25">
      <c r="R2241" s="83">
        <f t="shared" si="36"/>
        <v>1</v>
      </c>
      <c r="S2241" s="83">
        <f>IF(T2241="",0,IFERROR(IF(VLOOKUP(T2241,T$73:T2240,1,0)&gt;0,0,0),1))</f>
        <v>0</v>
      </c>
      <c r="T2241" s="95">
        <f>IF(DATOS!J2169=P$74,DATOS!C2169,"")</f>
        <v>0</v>
      </c>
    </row>
    <row r="2242" spans="18:20" x14ac:dyDescent="0.25">
      <c r="R2242" s="83">
        <f t="shared" si="36"/>
        <v>1</v>
      </c>
      <c r="S2242" s="83">
        <f>IF(T2242="",0,IFERROR(IF(VLOOKUP(T2242,T$73:T2241,1,0)&gt;0,0,0),1))</f>
        <v>0</v>
      </c>
      <c r="T2242" s="95">
        <f>IF(DATOS!J2170=P$74,DATOS!C2170,"")</f>
        <v>0</v>
      </c>
    </row>
    <row r="2243" spans="18:20" x14ac:dyDescent="0.25">
      <c r="R2243" s="83">
        <f t="shared" si="36"/>
        <v>1</v>
      </c>
      <c r="S2243" s="83">
        <f>IF(T2243="",0,IFERROR(IF(VLOOKUP(T2243,T$73:T2242,1,0)&gt;0,0,0),1))</f>
        <v>0</v>
      </c>
      <c r="T2243" s="95">
        <f>IF(DATOS!J2171=P$74,DATOS!C2171,"")</f>
        <v>0</v>
      </c>
    </row>
    <row r="2244" spans="18:20" x14ac:dyDescent="0.25">
      <c r="R2244" s="83">
        <f t="shared" si="36"/>
        <v>1</v>
      </c>
      <c r="S2244" s="83">
        <f>IF(T2244="",0,IFERROR(IF(VLOOKUP(T2244,T$73:T2243,1,0)&gt;0,0,0),1))</f>
        <v>0</v>
      </c>
      <c r="T2244" s="95">
        <f>IF(DATOS!J2172=P$74,DATOS!C2172,"")</f>
        <v>0</v>
      </c>
    </row>
    <row r="2245" spans="18:20" x14ac:dyDescent="0.25">
      <c r="R2245" s="83">
        <f t="shared" si="36"/>
        <v>1</v>
      </c>
      <c r="S2245" s="83">
        <f>IF(T2245="",0,IFERROR(IF(VLOOKUP(T2245,T$73:T2244,1,0)&gt;0,0,0),1))</f>
        <v>0</v>
      </c>
      <c r="T2245" s="95">
        <f>IF(DATOS!J2173=P$74,DATOS!C2173,"")</f>
        <v>0</v>
      </c>
    </row>
    <row r="2246" spans="18:20" x14ac:dyDescent="0.25">
      <c r="R2246" s="83">
        <f t="shared" si="36"/>
        <v>1</v>
      </c>
      <c r="S2246" s="83">
        <f>IF(T2246="",0,IFERROR(IF(VLOOKUP(T2246,T$73:T2245,1,0)&gt;0,0,0),1))</f>
        <v>0</v>
      </c>
      <c r="T2246" s="95">
        <f>IF(DATOS!J2174=P$74,DATOS!C2174,"")</f>
        <v>0</v>
      </c>
    </row>
    <row r="2247" spans="18:20" x14ac:dyDescent="0.25">
      <c r="R2247" s="83">
        <f t="shared" si="36"/>
        <v>1</v>
      </c>
      <c r="S2247" s="83">
        <f>IF(T2247="",0,IFERROR(IF(VLOOKUP(T2247,T$73:T2246,1,0)&gt;0,0,0),1))</f>
        <v>0</v>
      </c>
      <c r="T2247" s="95">
        <f>IF(DATOS!J2175=P$74,DATOS!C2175,"")</f>
        <v>0</v>
      </c>
    </row>
    <row r="2248" spans="18:20" x14ac:dyDescent="0.25">
      <c r="R2248" s="83">
        <f t="shared" si="36"/>
        <v>1</v>
      </c>
      <c r="S2248" s="83">
        <f>IF(T2248="",0,IFERROR(IF(VLOOKUP(T2248,T$73:T2247,1,0)&gt;0,0,0),1))</f>
        <v>0</v>
      </c>
      <c r="T2248" s="95">
        <f>IF(DATOS!J2176=P$74,DATOS!C2176,"")</f>
        <v>0</v>
      </c>
    </row>
    <row r="2249" spans="18:20" x14ac:dyDescent="0.25">
      <c r="R2249" s="83">
        <f t="shared" si="36"/>
        <v>1</v>
      </c>
      <c r="S2249" s="83">
        <f>IF(T2249="",0,IFERROR(IF(VLOOKUP(T2249,T$73:T2248,1,0)&gt;0,0,0),1))</f>
        <v>0</v>
      </c>
      <c r="T2249" s="95">
        <f>IF(DATOS!J2177=P$74,DATOS!C2177,"")</f>
        <v>0</v>
      </c>
    </row>
    <row r="2250" spans="18:20" x14ac:dyDescent="0.25">
      <c r="R2250" s="83">
        <f t="shared" ref="R2250:R2313" si="37">R2249+S2250</f>
        <v>1</v>
      </c>
      <c r="S2250" s="83">
        <f>IF(T2250="",0,IFERROR(IF(VLOOKUP(T2250,T$73:T2249,1,0)&gt;0,0,0),1))</f>
        <v>0</v>
      </c>
      <c r="T2250" s="95">
        <f>IF(DATOS!J2178=P$74,DATOS!C2178,"")</f>
        <v>0</v>
      </c>
    </row>
    <row r="2251" spans="18:20" x14ac:dyDescent="0.25">
      <c r="R2251" s="83">
        <f t="shared" si="37"/>
        <v>1</v>
      </c>
      <c r="S2251" s="83">
        <f>IF(T2251="",0,IFERROR(IF(VLOOKUP(T2251,T$73:T2250,1,0)&gt;0,0,0),1))</f>
        <v>0</v>
      </c>
      <c r="T2251" s="95">
        <f>IF(DATOS!J2179=P$74,DATOS!C2179,"")</f>
        <v>0</v>
      </c>
    </row>
    <row r="2252" spans="18:20" x14ac:dyDescent="0.25">
      <c r="R2252" s="83">
        <f t="shared" si="37"/>
        <v>1</v>
      </c>
      <c r="S2252" s="83">
        <f>IF(T2252="",0,IFERROR(IF(VLOOKUP(T2252,T$73:T2251,1,0)&gt;0,0,0),1))</f>
        <v>0</v>
      </c>
      <c r="T2252" s="95">
        <f>IF(DATOS!J2180=P$74,DATOS!C2180,"")</f>
        <v>0</v>
      </c>
    </row>
    <row r="2253" spans="18:20" x14ac:dyDescent="0.25">
      <c r="R2253" s="83">
        <f t="shared" si="37"/>
        <v>1</v>
      </c>
      <c r="S2253" s="83">
        <f>IF(T2253="",0,IFERROR(IF(VLOOKUP(T2253,T$73:T2252,1,0)&gt;0,0,0),1))</f>
        <v>0</v>
      </c>
      <c r="T2253" s="95">
        <f>IF(DATOS!J2181=P$74,DATOS!C2181,"")</f>
        <v>0</v>
      </c>
    </row>
    <row r="2254" spans="18:20" x14ac:dyDescent="0.25">
      <c r="R2254" s="83">
        <f t="shared" si="37"/>
        <v>1</v>
      </c>
      <c r="S2254" s="83">
        <f>IF(T2254="",0,IFERROR(IF(VLOOKUP(T2254,T$73:T2253,1,0)&gt;0,0,0),1))</f>
        <v>0</v>
      </c>
      <c r="T2254" s="95">
        <f>IF(DATOS!J2182=P$74,DATOS!C2182,"")</f>
        <v>0</v>
      </c>
    </row>
    <row r="2255" spans="18:20" x14ac:dyDescent="0.25">
      <c r="R2255" s="83">
        <f t="shared" si="37"/>
        <v>1</v>
      </c>
      <c r="S2255" s="83">
        <f>IF(T2255="",0,IFERROR(IF(VLOOKUP(T2255,T$73:T2254,1,0)&gt;0,0,0),1))</f>
        <v>0</v>
      </c>
      <c r="T2255" s="95">
        <f>IF(DATOS!J2183=P$74,DATOS!C2183,"")</f>
        <v>0</v>
      </c>
    </row>
    <row r="2256" spans="18:20" x14ac:dyDescent="0.25">
      <c r="R2256" s="83">
        <f t="shared" si="37"/>
        <v>1</v>
      </c>
      <c r="S2256" s="83">
        <f>IF(T2256="",0,IFERROR(IF(VLOOKUP(T2256,T$73:T2255,1,0)&gt;0,0,0),1))</f>
        <v>0</v>
      </c>
      <c r="T2256" s="95">
        <f>IF(DATOS!J2184=P$74,DATOS!C2184,"")</f>
        <v>0</v>
      </c>
    </row>
    <row r="2257" spans="18:20" x14ac:dyDescent="0.25">
      <c r="R2257" s="83">
        <f t="shared" si="37"/>
        <v>1</v>
      </c>
      <c r="S2257" s="83">
        <f>IF(T2257="",0,IFERROR(IF(VLOOKUP(T2257,T$73:T2256,1,0)&gt;0,0,0),1))</f>
        <v>0</v>
      </c>
      <c r="T2257" s="95">
        <f>IF(DATOS!J2185=P$74,DATOS!C2185,"")</f>
        <v>0</v>
      </c>
    </row>
    <row r="2258" spans="18:20" x14ac:dyDescent="0.25">
      <c r="R2258" s="83">
        <f t="shared" si="37"/>
        <v>1</v>
      </c>
      <c r="S2258" s="83">
        <f>IF(T2258="",0,IFERROR(IF(VLOOKUP(T2258,T$73:T2257,1,0)&gt;0,0,0),1))</f>
        <v>0</v>
      </c>
      <c r="T2258" s="95">
        <f>IF(DATOS!J2186=P$74,DATOS!C2186,"")</f>
        <v>0</v>
      </c>
    </row>
    <row r="2259" spans="18:20" x14ac:dyDescent="0.25">
      <c r="R2259" s="83">
        <f t="shared" si="37"/>
        <v>1</v>
      </c>
      <c r="S2259" s="83">
        <f>IF(T2259="",0,IFERROR(IF(VLOOKUP(T2259,T$73:T2258,1,0)&gt;0,0,0),1))</f>
        <v>0</v>
      </c>
      <c r="T2259" s="95">
        <f>IF(DATOS!J2187=P$74,DATOS!C2187,"")</f>
        <v>0</v>
      </c>
    </row>
    <row r="2260" spans="18:20" x14ac:dyDescent="0.25">
      <c r="R2260" s="83">
        <f t="shared" si="37"/>
        <v>1</v>
      </c>
      <c r="S2260" s="83">
        <f>IF(T2260="",0,IFERROR(IF(VLOOKUP(T2260,T$73:T2259,1,0)&gt;0,0,0),1))</f>
        <v>0</v>
      </c>
      <c r="T2260" s="95">
        <f>IF(DATOS!J2188=P$74,DATOS!C2188,"")</f>
        <v>0</v>
      </c>
    </row>
    <row r="2261" spans="18:20" x14ac:dyDescent="0.25">
      <c r="R2261" s="83">
        <f t="shared" si="37"/>
        <v>1</v>
      </c>
      <c r="S2261" s="83">
        <f>IF(T2261="",0,IFERROR(IF(VLOOKUP(T2261,T$73:T2260,1,0)&gt;0,0,0),1))</f>
        <v>0</v>
      </c>
      <c r="T2261" s="95">
        <f>IF(DATOS!J2189=P$74,DATOS!C2189,"")</f>
        <v>0</v>
      </c>
    </row>
    <row r="2262" spans="18:20" x14ac:dyDescent="0.25">
      <c r="R2262" s="83">
        <f t="shared" si="37"/>
        <v>1</v>
      </c>
      <c r="S2262" s="83">
        <f>IF(T2262="",0,IFERROR(IF(VLOOKUP(T2262,T$73:T2261,1,0)&gt;0,0,0),1))</f>
        <v>0</v>
      </c>
      <c r="T2262" s="95">
        <f>IF(DATOS!J2190=P$74,DATOS!C2190,"")</f>
        <v>0</v>
      </c>
    </row>
    <row r="2263" spans="18:20" x14ac:dyDescent="0.25">
      <c r="R2263" s="83">
        <f t="shared" si="37"/>
        <v>1</v>
      </c>
      <c r="S2263" s="83">
        <f>IF(T2263="",0,IFERROR(IF(VLOOKUP(T2263,T$73:T2262,1,0)&gt;0,0,0),1))</f>
        <v>0</v>
      </c>
      <c r="T2263" s="95">
        <f>IF(DATOS!J2191=P$74,DATOS!C2191,"")</f>
        <v>0</v>
      </c>
    </row>
    <row r="2264" spans="18:20" x14ac:dyDescent="0.25">
      <c r="R2264" s="83">
        <f t="shared" si="37"/>
        <v>1</v>
      </c>
      <c r="S2264" s="83">
        <f>IF(T2264="",0,IFERROR(IF(VLOOKUP(T2264,T$73:T2263,1,0)&gt;0,0,0),1))</f>
        <v>0</v>
      </c>
      <c r="T2264" s="95">
        <f>IF(DATOS!J2192=P$74,DATOS!C2192,"")</f>
        <v>0</v>
      </c>
    </row>
    <row r="2265" spans="18:20" x14ac:dyDescent="0.25">
      <c r="R2265" s="83">
        <f t="shared" si="37"/>
        <v>1</v>
      </c>
      <c r="S2265" s="83">
        <f>IF(T2265="",0,IFERROR(IF(VLOOKUP(T2265,T$73:T2264,1,0)&gt;0,0,0),1))</f>
        <v>0</v>
      </c>
      <c r="T2265" s="95">
        <f>IF(DATOS!J2193=P$74,DATOS!C2193,"")</f>
        <v>0</v>
      </c>
    </row>
    <row r="2266" spans="18:20" x14ac:dyDescent="0.25">
      <c r="R2266" s="83">
        <f t="shared" si="37"/>
        <v>1</v>
      </c>
      <c r="S2266" s="83">
        <f>IF(T2266="",0,IFERROR(IF(VLOOKUP(T2266,T$73:T2265,1,0)&gt;0,0,0),1))</f>
        <v>0</v>
      </c>
      <c r="T2266" s="95">
        <f>IF(DATOS!J2194=P$74,DATOS!C2194,"")</f>
        <v>0</v>
      </c>
    </row>
    <row r="2267" spans="18:20" x14ac:dyDescent="0.25">
      <c r="R2267" s="83">
        <f t="shared" si="37"/>
        <v>1</v>
      </c>
      <c r="S2267" s="83">
        <f>IF(T2267="",0,IFERROR(IF(VLOOKUP(T2267,T$73:T2266,1,0)&gt;0,0,0),1))</f>
        <v>0</v>
      </c>
      <c r="T2267" s="95">
        <f>IF(DATOS!J2195=P$74,DATOS!C2195,"")</f>
        <v>0</v>
      </c>
    </row>
    <row r="2268" spans="18:20" x14ac:dyDescent="0.25">
      <c r="R2268" s="83">
        <f t="shared" si="37"/>
        <v>1</v>
      </c>
      <c r="S2268" s="83">
        <f>IF(T2268="",0,IFERROR(IF(VLOOKUP(T2268,T$73:T2267,1,0)&gt;0,0,0),1))</f>
        <v>0</v>
      </c>
      <c r="T2268" s="95">
        <f>IF(DATOS!J2196=P$74,DATOS!C2196,"")</f>
        <v>0</v>
      </c>
    </row>
    <row r="2269" spans="18:20" x14ac:dyDescent="0.25">
      <c r="R2269" s="83">
        <f t="shared" si="37"/>
        <v>1</v>
      </c>
      <c r="S2269" s="83">
        <f>IF(T2269="",0,IFERROR(IF(VLOOKUP(T2269,T$73:T2268,1,0)&gt;0,0,0),1))</f>
        <v>0</v>
      </c>
      <c r="T2269" s="95">
        <f>IF(DATOS!J2197=P$74,DATOS!C2197,"")</f>
        <v>0</v>
      </c>
    </row>
    <row r="2270" spans="18:20" x14ac:dyDescent="0.25">
      <c r="R2270" s="83">
        <f t="shared" si="37"/>
        <v>1</v>
      </c>
      <c r="S2270" s="83">
        <f>IF(T2270="",0,IFERROR(IF(VLOOKUP(T2270,T$73:T2269,1,0)&gt;0,0,0),1))</f>
        <v>0</v>
      </c>
      <c r="T2270" s="95">
        <f>IF(DATOS!J2198=P$74,DATOS!C2198,"")</f>
        <v>0</v>
      </c>
    </row>
    <row r="2271" spans="18:20" x14ac:dyDescent="0.25">
      <c r="R2271" s="83">
        <f t="shared" si="37"/>
        <v>1</v>
      </c>
      <c r="S2271" s="83">
        <f>IF(T2271="",0,IFERROR(IF(VLOOKUP(T2271,T$73:T2270,1,0)&gt;0,0,0),1))</f>
        <v>0</v>
      </c>
      <c r="T2271" s="95">
        <f>IF(DATOS!J2199=P$74,DATOS!C2199,"")</f>
        <v>0</v>
      </c>
    </row>
    <row r="2272" spans="18:20" x14ac:dyDescent="0.25">
      <c r="R2272" s="83">
        <f t="shared" si="37"/>
        <v>1</v>
      </c>
      <c r="S2272" s="83">
        <f>IF(T2272="",0,IFERROR(IF(VLOOKUP(T2272,T$73:T2271,1,0)&gt;0,0,0),1))</f>
        <v>0</v>
      </c>
      <c r="T2272" s="95">
        <f>IF(DATOS!J2200=P$74,DATOS!C2200,"")</f>
        <v>0</v>
      </c>
    </row>
    <row r="2273" spans="18:20" x14ac:dyDescent="0.25">
      <c r="R2273" s="83">
        <f t="shared" si="37"/>
        <v>1</v>
      </c>
      <c r="S2273" s="83">
        <f>IF(T2273="",0,IFERROR(IF(VLOOKUP(T2273,T$73:T2272,1,0)&gt;0,0,0),1))</f>
        <v>0</v>
      </c>
      <c r="T2273" s="95">
        <f>IF(DATOS!J2201=P$74,DATOS!C2201,"")</f>
        <v>0</v>
      </c>
    </row>
    <row r="2274" spans="18:20" x14ac:dyDescent="0.25">
      <c r="R2274" s="83">
        <f t="shared" si="37"/>
        <v>1</v>
      </c>
      <c r="S2274" s="83">
        <f>IF(T2274="",0,IFERROR(IF(VLOOKUP(T2274,T$73:T2273,1,0)&gt;0,0,0),1))</f>
        <v>0</v>
      </c>
      <c r="T2274" s="95">
        <f>IF(DATOS!J2202=P$74,DATOS!C2202,"")</f>
        <v>0</v>
      </c>
    </row>
    <row r="2275" spans="18:20" x14ac:dyDescent="0.25">
      <c r="R2275" s="83">
        <f t="shared" si="37"/>
        <v>1</v>
      </c>
      <c r="S2275" s="83">
        <f>IF(T2275="",0,IFERROR(IF(VLOOKUP(T2275,T$73:T2274,1,0)&gt;0,0,0),1))</f>
        <v>0</v>
      </c>
      <c r="T2275" s="95">
        <f>IF(DATOS!J2203=P$74,DATOS!C2203,"")</f>
        <v>0</v>
      </c>
    </row>
    <row r="2276" spans="18:20" x14ac:dyDescent="0.25">
      <c r="R2276" s="83">
        <f t="shared" si="37"/>
        <v>1</v>
      </c>
      <c r="S2276" s="83">
        <f>IF(T2276="",0,IFERROR(IF(VLOOKUP(T2276,T$73:T2275,1,0)&gt;0,0,0),1))</f>
        <v>0</v>
      </c>
      <c r="T2276" s="95">
        <f>IF(DATOS!J2204=P$74,DATOS!C2204,"")</f>
        <v>0</v>
      </c>
    </row>
    <row r="2277" spans="18:20" x14ac:dyDescent="0.25">
      <c r="R2277" s="83">
        <f t="shared" si="37"/>
        <v>1</v>
      </c>
      <c r="S2277" s="83">
        <f>IF(T2277="",0,IFERROR(IF(VLOOKUP(T2277,T$73:T2276,1,0)&gt;0,0,0),1))</f>
        <v>0</v>
      </c>
      <c r="T2277" s="95">
        <f>IF(DATOS!J2205=P$74,DATOS!C2205,"")</f>
        <v>0</v>
      </c>
    </row>
    <row r="2278" spans="18:20" x14ac:dyDescent="0.25">
      <c r="R2278" s="83">
        <f t="shared" si="37"/>
        <v>1</v>
      </c>
      <c r="S2278" s="83">
        <f>IF(T2278="",0,IFERROR(IF(VLOOKUP(T2278,T$73:T2277,1,0)&gt;0,0,0),1))</f>
        <v>0</v>
      </c>
      <c r="T2278" s="95">
        <f>IF(DATOS!J2206=P$74,DATOS!C2206,"")</f>
        <v>0</v>
      </c>
    </row>
    <row r="2279" spans="18:20" x14ac:dyDescent="0.25">
      <c r="R2279" s="83">
        <f t="shared" si="37"/>
        <v>1</v>
      </c>
      <c r="S2279" s="83">
        <f>IF(T2279="",0,IFERROR(IF(VLOOKUP(T2279,T$73:T2278,1,0)&gt;0,0,0),1))</f>
        <v>0</v>
      </c>
      <c r="T2279" s="95">
        <f>IF(DATOS!J2207=P$74,DATOS!C2207,"")</f>
        <v>0</v>
      </c>
    </row>
    <row r="2280" spans="18:20" x14ac:dyDescent="0.25">
      <c r="R2280" s="83">
        <f t="shared" si="37"/>
        <v>1</v>
      </c>
      <c r="S2280" s="83">
        <f>IF(T2280="",0,IFERROR(IF(VLOOKUP(T2280,T$73:T2279,1,0)&gt;0,0,0),1))</f>
        <v>0</v>
      </c>
      <c r="T2280" s="95">
        <f>IF(DATOS!J2208=P$74,DATOS!C2208,"")</f>
        <v>0</v>
      </c>
    </row>
    <row r="2281" spans="18:20" x14ac:dyDescent="0.25">
      <c r="R2281" s="83">
        <f t="shared" si="37"/>
        <v>1</v>
      </c>
      <c r="S2281" s="83">
        <f>IF(T2281="",0,IFERROR(IF(VLOOKUP(T2281,T$73:T2280,1,0)&gt;0,0,0),1))</f>
        <v>0</v>
      </c>
      <c r="T2281" s="95">
        <f>IF(DATOS!J2209=P$74,DATOS!C2209,"")</f>
        <v>0</v>
      </c>
    </row>
    <row r="2282" spans="18:20" x14ac:dyDescent="0.25">
      <c r="R2282" s="83">
        <f t="shared" si="37"/>
        <v>1</v>
      </c>
      <c r="S2282" s="83">
        <f>IF(T2282="",0,IFERROR(IF(VLOOKUP(T2282,T$73:T2281,1,0)&gt;0,0,0),1))</f>
        <v>0</v>
      </c>
      <c r="T2282" s="95">
        <f>IF(DATOS!J2210=P$74,DATOS!C2210,"")</f>
        <v>0</v>
      </c>
    </row>
    <row r="2283" spans="18:20" x14ac:dyDescent="0.25">
      <c r="R2283" s="83">
        <f t="shared" si="37"/>
        <v>1</v>
      </c>
      <c r="S2283" s="83">
        <f>IF(T2283="",0,IFERROR(IF(VLOOKUP(T2283,T$73:T2282,1,0)&gt;0,0,0),1))</f>
        <v>0</v>
      </c>
      <c r="T2283" s="95">
        <f>IF(DATOS!J2211=P$74,DATOS!C2211,"")</f>
        <v>0</v>
      </c>
    </row>
    <row r="2284" spans="18:20" x14ac:dyDescent="0.25">
      <c r="R2284" s="83">
        <f t="shared" si="37"/>
        <v>1</v>
      </c>
      <c r="S2284" s="83">
        <f>IF(T2284="",0,IFERROR(IF(VLOOKUP(T2284,T$73:T2283,1,0)&gt;0,0,0),1))</f>
        <v>0</v>
      </c>
      <c r="T2284" s="95">
        <f>IF(DATOS!J2212=P$74,DATOS!C2212,"")</f>
        <v>0</v>
      </c>
    </row>
    <row r="2285" spans="18:20" x14ac:dyDescent="0.25">
      <c r="R2285" s="83">
        <f t="shared" si="37"/>
        <v>1</v>
      </c>
      <c r="S2285" s="83">
        <f>IF(T2285="",0,IFERROR(IF(VLOOKUP(T2285,T$73:T2284,1,0)&gt;0,0,0),1))</f>
        <v>0</v>
      </c>
      <c r="T2285" s="95">
        <f>IF(DATOS!J2213=P$74,DATOS!C2213,"")</f>
        <v>0</v>
      </c>
    </row>
    <row r="2286" spans="18:20" x14ac:dyDescent="0.25">
      <c r="R2286" s="83">
        <f t="shared" si="37"/>
        <v>1</v>
      </c>
      <c r="S2286" s="83">
        <f>IF(T2286="",0,IFERROR(IF(VLOOKUP(T2286,T$73:T2285,1,0)&gt;0,0,0),1))</f>
        <v>0</v>
      </c>
      <c r="T2286" s="95">
        <f>IF(DATOS!J2214=P$74,DATOS!C2214,"")</f>
        <v>0</v>
      </c>
    </row>
    <row r="2287" spans="18:20" x14ac:dyDescent="0.25">
      <c r="R2287" s="83">
        <f t="shared" si="37"/>
        <v>1</v>
      </c>
      <c r="S2287" s="83">
        <f>IF(T2287="",0,IFERROR(IF(VLOOKUP(T2287,T$73:T2286,1,0)&gt;0,0,0),1))</f>
        <v>0</v>
      </c>
      <c r="T2287" s="95">
        <f>IF(DATOS!J2215=P$74,DATOS!C2215,"")</f>
        <v>0</v>
      </c>
    </row>
    <row r="2288" spans="18:20" x14ac:dyDescent="0.25">
      <c r="R2288" s="83">
        <f t="shared" si="37"/>
        <v>1</v>
      </c>
      <c r="S2288" s="83">
        <f>IF(T2288="",0,IFERROR(IF(VLOOKUP(T2288,T$73:T2287,1,0)&gt;0,0,0),1))</f>
        <v>0</v>
      </c>
      <c r="T2288" s="95">
        <f>IF(DATOS!J2216=P$74,DATOS!C2216,"")</f>
        <v>0</v>
      </c>
    </row>
    <row r="2289" spans="18:20" x14ac:dyDescent="0.25">
      <c r="R2289" s="83">
        <f t="shared" si="37"/>
        <v>1</v>
      </c>
      <c r="S2289" s="83">
        <f>IF(T2289="",0,IFERROR(IF(VLOOKUP(T2289,T$73:T2288,1,0)&gt;0,0,0),1))</f>
        <v>0</v>
      </c>
      <c r="T2289" s="95">
        <f>IF(DATOS!J2217=P$74,DATOS!C2217,"")</f>
        <v>0</v>
      </c>
    </row>
    <row r="2290" spans="18:20" x14ac:dyDescent="0.25">
      <c r="R2290" s="83">
        <f t="shared" si="37"/>
        <v>1</v>
      </c>
      <c r="S2290" s="83">
        <f>IF(T2290="",0,IFERROR(IF(VLOOKUP(T2290,T$73:T2289,1,0)&gt;0,0,0),1))</f>
        <v>0</v>
      </c>
      <c r="T2290" s="95">
        <f>IF(DATOS!J2218=P$74,DATOS!C2218,"")</f>
        <v>0</v>
      </c>
    </row>
    <row r="2291" spans="18:20" x14ac:dyDescent="0.25">
      <c r="R2291" s="83">
        <f t="shared" si="37"/>
        <v>1</v>
      </c>
      <c r="S2291" s="83">
        <f>IF(T2291="",0,IFERROR(IF(VLOOKUP(T2291,T$73:T2290,1,0)&gt;0,0,0),1))</f>
        <v>0</v>
      </c>
      <c r="T2291" s="95">
        <f>IF(DATOS!J2219=P$74,DATOS!C2219,"")</f>
        <v>0</v>
      </c>
    </row>
    <row r="2292" spans="18:20" x14ac:dyDescent="0.25">
      <c r="R2292" s="83">
        <f t="shared" si="37"/>
        <v>1</v>
      </c>
      <c r="S2292" s="83">
        <f>IF(T2292="",0,IFERROR(IF(VLOOKUP(T2292,T$73:T2291,1,0)&gt;0,0,0),1))</f>
        <v>0</v>
      </c>
      <c r="T2292" s="95">
        <f>IF(DATOS!J2220=P$74,DATOS!C2220,"")</f>
        <v>0</v>
      </c>
    </row>
    <row r="2293" spans="18:20" x14ac:dyDescent="0.25">
      <c r="R2293" s="83">
        <f t="shared" si="37"/>
        <v>1</v>
      </c>
      <c r="S2293" s="83">
        <f>IF(T2293="",0,IFERROR(IF(VLOOKUP(T2293,T$73:T2292,1,0)&gt;0,0,0),1))</f>
        <v>0</v>
      </c>
      <c r="T2293" s="95">
        <f>IF(DATOS!J2221=P$74,DATOS!C2221,"")</f>
        <v>0</v>
      </c>
    </row>
    <row r="2294" spans="18:20" x14ac:dyDescent="0.25">
      <c r="R2294" s="83">
        <f t="shared" si="37"/>
        <v>1</v>
      </c>
      <c r="S2294" s="83">
        <f>IF(T2294="",0,IFERROR(IF(VLOOKUP(T2294,T$73:T2293,1,0)&gt;0,0,0),1))</f>
        <v>0</v>
      </c>
      <c r="T2294" s="95">
        <f>IF(DATOS!J2222=P$74,DATOS!C2222,"")</f>
        <v>0</v>
      </c>
    </row>
    <row r="2295" spans="18:20" x14ac:dyDescent="0.25">
      <c r="R2295" s="83">
        <f t="shared" si="37"/>
        <v>1</v>
      </c>
      <c r="S2295" s="83">
        <f>IF(T2295="",0,IFERROR(IF(VLOOKUP(T2295,T$73:T2294,1,0)&gt;0,0,0),1))</f>
        <v>0</v>
      </c>
      <c r="T2295" s="95">
        <f>IF(DATOS!J2223=P$74,DATOS!C2223,"")</f>
        <v>0</v>
      </c>
    </row>
    <row r="2296" spans="18:20" x14ac:dyDescent="0.25">
      <c r="R2296" s="83">
        <f t="shared" si="37"/>
        <v>1</v>
      </c>
      <c r="S2296" s="83">
        <f>IF(T2296="",0,IFERROR(IF(VLOOKUP(T2296,T$73:T2295,1,0)&gt;0,0,0),1))</f>
        <v>0</v>
      </c>
      <c r="T2296" s="95">
        <f>IF(DATOS!J2224=P$74,DATOS!C2224,"")</f>
        <v>0</v>
      </c>
    </row>
    <row r="2297" spans="18:20" x14ac:dyDescent="0.25">
      <c r="R2297" s="83">
        <f t="shared" si="37"/>
        <v>1</v>
      </c>
      <c r="S2297" s="83">
        <f>IF(T2297="",0,IFERROR(IF(VLOOKUP(T2297,T$73:T2296,1,0)&gt;0,0,0),1))</f>
        <v>0</v>
      </c>
      <c r="T2297" s="95">
        <f>IF(DATOS!J2225=P$74,DATOS!C2225,"")</f>
        <v>0</v>
      </c>
    </row>
    <row r="2298" spans="18:20" x14ac:dyDescent="0.25">
      <c r="R2298" s="83">
        <f t="shared" si="37"/>
        <v>1</v>
      </c>
      <c r="S2298" s="83">
        <f>IF(T2298="",0,IFERROR(IF(VLOOKUP(T2298,T$73:T2297,1,0)&gt;0,0,0),1))</f>
        <v>0</v>
      </c>
      <c r="T2298" s="95">
        <f>IF(DATOS!J2226=P$74,DATOS!C2226,"")</f>
        <v>0</v>
      </c>
    </row>
    <row r="2299" spans="18:20" x14ac:dyDescent="0.25">
      <c r="R2299" s="83">
        <f t="shared" si="37"/>
        <v>1</v>
      </c>
      <c r="S2299" s="83">
        <f>IF(T2299="",0,IFERROR(IF(VLOOKUP(T2299,T$73:T2298,1,0)&gt;0,0,0),1))</f>
        <v>0</v>
      </c>
      <c r="T2299" s="95">
        <f>IF(DATOS!J2227=P$74,DATOS!C2227,"")</f>
        <v>0</v>
      </c>
    </row>
    <row r="2300" spans="18:20" x14ac:dyDescent="0.25">
      <c r="R2300" s="83">
        <f t="shared" si="37"/>
        <v>1</v>
      </c>
      <c r="S2300" s="83">
        <f>IF(T2300="",0,IFERROR(IF(VLOOKUP(T2300,T$73:T2299,1,0)&gt;0,0,0),1))</f>
        <v>0</v>
      </c>
      <c r="T2300" s="95">
        <f>IF(DATOS!J2228=P$74,DATOS!C2228,"")</f>
        <v>0</v>
      </c>
    </row>
    <row r="2301" spans="18:20" x14ac:dyDescent="0.25">
      <c r="R2301" s="83">
        <f t="shared" si="37"/>
        <v>1</v>
      </c>
      <c r="S2301" s="83">
        <f>IF(T2301="",0,IFERROR(IF(VLOOKUP(T2301,T$73:T2300,1,0)&gt;0,0,0),1))</f>
        <v>0</v>
      </c>
      <c r="T2301" s="95">
        <f>IF(DATOS!J2229=P$74,DATOS!C2229,"")</f>
        <v>0</v>
      </c>
    </row>
    <row r="2302" spans="18:20" x14ac:dyDescent="0.25">
      <c r="R2302" s="83">
        <f t="shared" si="37"/>
        <v>1</v>
      </c>
      <c r="S2302" s="83">
        <f>IF(T2302="",0,IFERROR(IF(VLOOKUP(T2302,T$73:T2301,1,0)&gt;0,0,0),1))</f>
        <v>0</v>
      </c>
      <c r="T2302" s="95">
        <f>IF(DATOS!J2230=P$74,DATOS!C2230,"")</f>
        <v>0</v>
      </c>
    </row>
    <row r="2303" spans="18:20" x14ac:dyDescent="0.25">
      <c r="R2303" s="83">
        <f t="shared" si="37"/>
        <v>1</v>
      </c>
      <c r="S2303" s="83">
        <f>IF(T2303="",0,IFERROR(IF(VLOOKUP(T2303,T$73:T2302,1,0)&gt;0,0,0),1))</f>
        <v>0</v>
      </c>
      <c r="T2303" s="95">
        <f>IF(DATOS!J2231=P$74,DATOS!C2231,"")</f>
        <v>0</v>
      </c>
    </row>
    <row r="2304" spans="18:20" x14ac:dyDescent="0.25">
      <c r="R2304" s="83">
        <f t="shared" si="37"/>
        <v>1</v>
      </c>
      <c r="S2304" s="83">
        <f>IF(T2304="",0,IFERROR(IF(VLOOKUP(T2304,T$73:T2303,1,0)&gt;0,0,0),1))</f>
        <v>0</v>
      </c>
      <c r="T2304" s="95">
        <f>IF(DATOS!J2232=P$74,DATOS!C2232,"")</f>
        <v>0</v>
      </c>
    </row>
    <row r="2305" spans="18:20" x14ac:dyDescent="0.25">
      <c r="R2305" s="83">
        <f t="shared" si="37"/>
        <v>1</v>
      </c>
      <c r="S2305" s="83">
        <f>IF(T2305="",0,IFERROR(IF(VLOOKUP(T2305,T$73:T2304,1,0)&gt;0,0,0),1))</f>
        <v>0</v>
      </c>
      <c r="T2305" s="95">
        <f>IF(DATOS!J2233=P$74,DATOS!C2233,"")</f>
        <v>0</v>
      </c>
    </row>
    <row r="2306" spans="18:20" x14ac:dyDescent="0.25">
      <c r="R2306" s="83">
        <f t="shared" si="37"/>
        <v>1</v>
      </c>
      <c r="S2306" s="83">
        <f>IF(T2306="",0,IFERROR(IF(VLOOKUP(T2306,T$73:T2305,1,0)&gt;0,0,0),1))</f>
        <v>0</v>
      </c>
      <c r="T2306" s="95">
        <f>IF(DATOS!J2234=P$74,DATOS!C2234,"")</f>
        <v>0</v>
      </c>
    </row>
    <row r="2307" spans="18:20" x14ac:dyDescent="0.25">
      <c r="R2307" s="83">
        <f t="shared" si="37"/>
        <v>1</v>
      </c>
      <c r="S2307" s="83">
        <f>IF(T2307="",0,IFERROR(IF(VLOOKUP(T2307,T$73:T2306,1,0)&gt;0,0,0),1))</f>
        <v>0</v>
      </c>
      <c r="T2307" s="95">
        <f>IF(DATOS!J2235=P$74,DATOS!C2235,"")</f>
        <v>0</v>
      </c>
    </row>
    <row r="2308" spans="18:20" x14ac:dyDescent="0.25">
      <c r="R2308" s="83">
        <f t="shared" si="37"/>
        <v>1</v>
      </c>
      <c r="S2308" s="83">
        <f>IF(T2308="",0,IFERROR(IF(VLOOKUP(T2308,T$73:T2307,1,0)&gt;0,0,0),1))</f>
        <v>0</v>
      </c>
      <c r="T2308" s="95">
        <f>IF(DATOS!J2236=P$74,DATOS!C2236,"")</f>
        <v>0</v>
      </c>
    </row>
    <row r="2309" spans="18:20" x14ac:dyDescent="0.25">
      <c r="R2309" s="83">
        <f t="shared" si="37"/>
        <v>1</v>
      </c>
      <c r="S2309" s="83">
        <f>IF(T2309="",0,IFERROR(IF(VLOOKUP(T2309,T$73:T2308,1,0)&gt;0,0,0),1))</f>
        <v>0</v>
      </c>
      <c r="T2309" s="95">
        <f>IF(DATOS!J2237=P$74,DATOS!C2237,"")</f>
        <v>0</v>
      </c>
    </row>
    <row r="2310" spans="18:20" x14ac:dyDescent="0.25">
      <c r="R2310" s="83">
        <f t="shared" si="37"/>
        <v>1</v>
      </c>
      <c r="S2310" s="83">
        <f>IF(T2310="",0,IFERROR(IF(VLOOKUP(T2310,T$73:T2309,1,0)&gt;0,0,0),1))</f>
        <v>0</v>
      </c>
      <c r="T2310" s="95">
        <f>IF(DATOS!J2238=P$74,DATOS!C2238,"")</f>
        <v>0</v>
      </c>
    </row>
    <row r="2311" spans="18:20" x14ac:dyDescent="0.25">
      <c r="R2311" s="83">
        <f t="shared" si="37"/>
        <v>1</v>
      </c>
      <c r="S2311" s="83">
        <f>IF(T2311="",0,IFERROR(IF(VLOOKUP(T2311,T$73:T2310,1,0)&gt;0,0,0),1))</f>
        <v>0</v>
      </c>
      <c r="T2311" s="95">
        <f>IF(DATOS!J2239=P$74,DATOS!C2239,"")</f>
        <v>0</v>
      </c>
    </row>
    <row r="2312" spans="18:20" x14ac:dyDescent="0.25">
      <c r="R2312" s="83">
        <f t="shared" si="37"/>
        <v>1</v>
      </c>
      <c r="S2312" s="83">
        <f>IF(T2312="",0,IFERROR(IF(VLOOKUP(T2312,T$73:T2311,1,0)&gt;0,0,0),1))</f>
        <v>0</v>
      </c>
      <c r="T2312" s="95">
        <f>IF(DATOS!J2240=P$74,DATOS!C2240,"")</f>
        <v>0</v>
      </c>
    </row>
    <row r="2313" spans="18:20" x14ac:dyDescent="0.25">
      <c r="R2313" s="83">
        <f t="shared" si="37"/>
        <v>1</v>
      </c>
      <c r="S2313" s="83">
        <f>IF(T2313="",0,IFERROR(IF(VLOOKUP(T2313,T$73:T2312,1,0)&gt;0,0,0),1))</f>
        <v>0</v>
      </c>
      <c r="T2313" s="95">
        <f>IF(DATOS!J2241=P$74,DATOS!C2241,"")</f>
        <v>0</v>
      </c>
    </row>
    <row r="2314" spans="18:20" x14ac:dyDescent="0.25">
      <c r="R2314" s="83">
        <f t="shared" ref="R2314:R2377" si="38">R2313+S2314</f>
        <v>1</v>
      </c>
      <c r="S2314" s="83">
        <f>IF(T2314="",0,IFERROR(IF(VLOOKUP(T2314,T$73:T2313,1,0)&gt;0,0,0),1))</f>
        <v>0</v>
      </c>
      <c r="T2314" s="95">
        <f>IF(DATOS!J2242=P$74,DATOS!C2242,"")</f>
        <v>0</v>
      </c>
    </row>
    <row r="2315" spans="18:20" x14ac:dyDescent="0.25">
      <c r="R2315" s="83">
        <f t="shared" si="38"/>
        <v>1</v>
      </c>
      <c r="S2315" s="83">
        <f>IF(T2315="",0,IFERROR(IF(VLOOKUP(T2315,T$73:T2314,1,0)&gt;0,0,0),1))</f>
        <v>0</v>
      </c>
      <c r="T2315" s="95">
        <f>IF(DATOS!J2243=P$74,DATOS!C2243,"")</f>
        <v>0</v>
      </c>
    </row>
    <row r="2316" spans="18:20" x14ac:dyDescent="0.25">
      <c r="R2316" s="83">
        <f t="shared" si="38"/>
        <v>1</v>
      </c>
      <c r="S2316" s="83">
        <f>IF(T2316="",0,IFERROR(IF(VLOOKUP(T2316,T$73:T2315,1,0)&gt;0,0,0),1))</f>
        <v>0</v>
      </c>
      <c r="T2316" s="95">
        <f>IF(DATOS!J2244=P$74,DATOS!C2244,"")</f>
        <v>0</v>
      </c>
    </row>
    <row r="2317" spans="18:20" x14ac:dyDescent="0.25">
      <c r="R2317" s="83">
        <f t="shared" si="38"/>
        <v>1</v>
      </c>
      <c r="S2317" s="83">
        <f>IF(T2317="",0,IFERROR(IF(VLOOKUP(T2317,T$73:T2316,1,0)&gt;0,0,0),1))</f>
        <v>0</v>
      </c>
      <c r="T2317" s="95">
        <f>IF(DATOS!J2245=P$74,DATOS!C2245,"")</f>
        <v>0</v>
      </c>
    </row>
    <row r="2318" spans="18:20" x14ac:dyDescent="0.25">
      <c r="R2318" s="83">
        <f t="shared" si="38"/>
        <v>1</v>
      </c>
      <c r="S2318" s="83">
        <f>IF(T2318="",0,IFERROR(IF(VLOOKUP(T2318,T$73:T2317,1,0)&gt;0,0,0),1))</f>
        <v>0</v>
      </c>
      <c r="T2318" s="95">
        <f>IF(DATOS!J2246=P$74,DATOS!C2246,"")</f>
        <v>0</v>
      </c>
    </row>
    <row r="2319" spans="18:20" x14ac:dyDescent="0.25">
      <c r="R2319" s="83">
        <f t="shared" si="38"/>
        <v>1</v>
      </c>
      <c r="S2319" s="83">
        <f>IF(T2319="",0,IFERROR(IF(VLOOKUP(T2319,T$73:T2318,1,0)&gt;0,0,0),1))</f>
        <v>0</v>
      </c>
      <c r="T2319" s="95">
        <f>IF(DATOS!J2247=P$74,DATOS!C2247,"")</f>
        <v>0</v>
      </c>
    </row>
    <row r="2320" spans="18:20" x14ac:dyDescent="0.25">
      <c r="R2320" s="83">
        <f t="shared" si="38"/>
        <v>1</v>
      </c>
      <c r="S2320" s="83">
        <f>IF(T2320="",0,IFERROR(IF(VLOOKUP(T2320,T$73:T2319,1,0)&gt;0,0,0),1))</f>
        <v>0</v>
      </c>
      <c r="T2320" s="95">
        <f>IF(DATOS!J2248=P$74,DATOS!C2248,"")</f>
        <v>0</v>
      </c>
    </row>
    <row r="2321" spans="18:20" x14ac:dyDescent="0.25">
      <c r="R2321" s="83">
        <f t="shared" si="38"/>
        <v>1</v>
      </c>
      <c r="S2321" s="83">
        <f>IF(T2321="",0,IFERROR(IF(VLOOKUP(T2321,T$73:T2320,1,0)&gt;0,0,0),1))</f>
        <v>0</v>
      </c>
      <c r="T2321" s="95">
        <f>IF(DATOS!J2249=P$74,DATOS!C2249,"")</f>
        <v>0</v>
      </c>
    </row>
    <row r="2322" spans="18:20" x14ac:dyDescent="0.25">
      <c r="R2322" s="83">
        <f t="shared" si="38"/>
        <v>1</v>
      </c>
      <c r="S2322" s="83">
        <f>IF(T2322="",0,IFERROR(IF(VLOOKUP(T2322,T$73:T2321,1,0)&gt;0,0,0),1))</f>
        <v>0</v>
      </c>
      <c r="T2322" s="95">
        <f>IF(DATOS!J2250=P$74,DATOS!C2250,"")</f>
        <v>0</v>
      </c>
    </row>
    <row r="2323" spans="18:20" x14ac:dyDescent="0.25">
      <c r="R2323" s="83">
        <f t="shared" si="38"/>
        <v>1</v>
      </c>
      <c r="S2323" s="83">
        <f>IF(T2323="",0,IFERROR(IF(VLOOKUP(T2323,T$73:T2322,1,0)&gt;0,0,0),1))</f>
        <v>0</v>
      </c>
      <c r="T2323" s="95">
        <f>IF(DATOS!J2251=P$74,DATOS!C2251,"")</f>
        <v>0</v>
      </c>
    </row>
    <row r="2324" spans="18:20" x14ac:dyDescent="0.25">
      <c r="R2324" s="83">
        <f t="shared" si="38"/>
        <v>1</v>
      </c>
      <c r="S2324" s="83">
        <f>IF(T2324="",0,IFERROR(IF(VLOOKUP(T2324,T$73:T2323,1,0)&gt;0,0,0),1))</f>
        <v>0</v>
      </c>
      <c r="T2324" s="95">
        <f>IF(DATOS!J2252=P$74,DATOS!C2252,"")</f>
        <v>0</v>
      </c>
    </row>
    <row r="2325" spans="18:20" x14ac:dyDescent="0.25">
      <c r="R2325" s="83">
        <f t="shared" si="38"/>
        <v>1</v>
      </c>
      <c r="S2325" s="83">
        <f>IF(T2325="",0,IFERROR(IF(VLOOKUP(T2325,T$73:T2324,1,0)&gt;0,0,0),1))</f>
        <v>0</v>
      </c>
      <c r="T2325" s="95">
        <f>IF(DATOS!J2253=P$74,DATOS!C2253,"")</f>
        <v>0</v>
      </c>
    </row>
    <row r="2326" spans="18:20" x14ac:dyDescent="0.25">
      <c r="R2326" s="83">
        <f t="shared" si="38"/>
        <v>1</v>
      </c>
      <c r="S2326" s="83">
        <f>IF(T2326="",0,IFERROR(IF(VLOOKUP(T2326,T$73:T2325,1,0)&gt;0,0,0),1))</f>
        <v>0</v>
      </c>
      <c r="T2326" s="95">
        <f>IF(DATOS!J2254=P$74,DATOS!C2254,"")</f>
        <v>0</v>
      </c>
    </row>
    <row r="2327" spans="18:20" x14ac:dyDescent="0.25">
      <c r="R2327" s="83">
        <f t="shared" si="38"/>
        <v>1</v>
      </c>
      <c r="S2327" s="83">
        <f>IF(T2327="",0,IFERROR(IF(VLOOKUP(T2327,T$73:T2326,1,0)&gt;0,0,0),1))</f>
        <v>0</v>
      </c>
      <c r="T2327" s="95">
        <f>IF(DATOS!J2255=P$74,DATOS!C2255,"")</f>
        <v>0</v>
      </c>
    </row>
    <row r="2328" spans="18:20" x14ac:dyDescent="0.25">
      <c r="R2328" s="83">
        <f t="shared" si="38"/>
        <v>1</v>
      </c>
      <c r="S2328" s="83">
        <f>IF(T2328="",0,IFERROR(IF(VLOOKUP(T2328,T$73:T2327,1,0)&gt;0,0,0),1))</f>
        <v>0</v>
      </c>
      <c r="T2328" s="95">
        <f>IF(DATOS!J2256=P$74,DATOS!C2256,"")</f>
        <v>0</v>
      </c>
    </row>
    <row r="2329" spans="18:20" x14ac:dyDescent="0.25">
      <c r="R2329" s="83">
        <f t="shared" si="38"/>
        <v>1</v>
      </c>
      <c r="S2329" s="83">
        <f>IF(T2329="",0,IFERROR(IF(VLOOKUP(T2329,T$73:T2328,1,0)&gt;0,0,0),1))</f>
        <v>0</v>
      </c>
      <c r="T2329" s="95">
        <f>IF(DATOS!J2257=P$74,DATOS!C2257,"")</f>
        <v>0</v>
      </c>
    </row>
    <row r="2330" spans="18:20" x14ac:dyDescent="0.25">
      <c r="R2330" s="83">
        <f t="shared" si="38"/>
        <v>1</v>
      </c>
      <c r="S2330" s="83">
        <f>IF(T2330="",0,IFERROR(IF(VLOOKUP(T2330,T$73:T2329,1,0)&gt;0,0,0),1))</f>
        <v>0</v>
      </c>
      <c r="T2330" s="95">
        <f>IF(DATOS!J2258=P$74,DATOS!C2258,"")</f>
        <v>0</v>
      </c>
    </row>
    <row r="2331" spans="18:20" x14ac:dyDescent="0.25">
      <c r="R2331" s="83">
        <f t="shared" si="38"/>
        <v>1</v>
      </c>
      <c r="S2331" s="83">
        <f>IF(T2331="",0,IFERROR(IF(VLOOKUP(T2331,T$73:T2330,1,0)&gt;0,0,0),1))</f>
        <v>0</v>
      </c>
      <c r="T2331" s="95">
        <f>IF(DATOS!J2259=P$74,DATOS!C2259,"")</f>
        <v>0</v>
      </c>
    </row>
    <row r="2332" spans="18:20" x14ac:dyDescent="0.25">
      <c r="R2332" s="83">
        <f t="shared" si="38"/>
        <v>1</v>
      </c>
      <c r="S2332" s="83">
        <f>IF(T2332="",0,IFERROR(IF(VLOOKUP(T2332,T$73:T2331,1,0)&gt;0,0,0),1))</f>
        <v>0</v>
      </c>
      <c r="T2332" s="95">
        <f>IF(DATOS!J2260=P$74,DATOS!C2260,"")</f>
        <v>0</v>
      </c>
    </row>
    <row r="2333" spans="18:20" x14ac:dyDescent="0.25">
      <c r="R2333" s="83">
        <f t="shared" si="38"/>
        <v>1</v>
      </c>
      <c r="S2333" s="83">
        <f>IF(T2333="",0,IFERROR(IF(VLOOKUP(T2333,T$73:T2332,1,0)&gt;0,0,0),1))</f>
        <v>0</v>
      </c>
      <c r="T2333" s="95">
        <f>IF(DATOS!J2261=P$74,DATOS!C2261,"")</f>
        <v>0</v>
      </c>
    </row>
    <row r="2334" spans="18:20" x14ac:dyDescent="0.25">
      <c r="R2334" s="83">
        <f t="shared" si="38"/>
        <v>1</v>
      </c>
      <c r="S2334" s="83">
        <f>IF(T2334="",0,IFERROR(IF(VLOOKUP(T2334,T$73:T2333,1,0)&gt;0,0,0),1))</f>
        <v>0</v>
      </c>
      <c r="T2334" s="95">
        <f>IF(DATOS!J2262=P$74,DATOS!C2262,"")</f>
        <v>0</v>
      </c>
    </row>
    <row r="2335" spans="18:20" x14ac:dyDescent="0.25">
      <c r="R2335" s="83">
        <f t="shared" si="38"/>
        <v>1</v>
      </c>
      <c r="S2335" s="83">
        <f>IF(T2335="",0,IFERROR(IF(VLOOKUP(T2335,T$73:T2334,1,0)&gt;0,0,0),1))</f>
        <v>0</v>
      </c>
      <c r="T2335" s="95">
        <f>IF(DATOS!J2263=P$74,DATOS!C2263,"")</f>
        <v>0</v>
      </c>
    </row>
    <row r="2336" spans="18:20" x14ac:dyDescent="0.25">
      <c r="R2336" s="83">
        <f t="shared" si="38"/>
        <v>1</v>
      </c>
      <c r="S2336" s="83">
        <f>IF(T2336="",0,IFERROR(IF(VLOOKUP(T2336,T$73:T2335,1,0)&gt;0,0,0),1))</f>
        <v>0</v>
      </c>
      <c r="T2336" s="95">
        <f>IF(DATOS!J2264=P$74,DATOS!C2264,"")</f>
        <v>0</v>
      </c>
    </row>
    <row r="2337" spans="18:20" x14ac:dyDescent="0.25">
      <c r="R2337" s="83">
        <f t="shared" si="38"/>
        <v>1</v>
      </c>
      <c r="S2337" s="83">
        <f>IF(T2337="",0,IFERROR(IF(VLOOKUP(T2337,T$73:T2336,1,0)&gt;0,0,0),1))</f>
        <v>0</v>
      </c>
      <c r="T2337" s="95">
        <f>IF(DATOS!J2265=P$74,DATOS!C2265,"")</f>
        <v>0</v>
      </c>
    </row>
    <row r="2338" spans="18:20" x14ac:dyDescent="0.25">
      <c r="R2338" s="83">
        <f t="shared" si="38"/>
        <v>1</v>
      </c>
      <c r="S2338" s="83">
        <f>IF(T2338="",0,IFERROR(IF(VLOOKUP(T2338,T$73:T2337,1,0)&gt;0,0,0),1))</f>
        <v>0</v>
      </c>
      <c r="T2338" s="95">
        <f>IF(DATOS!J2266=P$74,DATOS!C2266,"")</f>
        <v>0</v>
      </c>
    </row>
    <row r="2339" spans="18:20" x14ac:dyDescent="0.25">
      <c r="R2339" s="83">
        <f t="shared" si="38"/>
        <v>1</v>
      </c>
      <c r="S2339" s="83">
        <f>IF(T2339="",0,IFERROR(IF(VLOOKUP(T2339,T$73:T2338,1,0)&gt;0,0,0),1))</f>
        <v>0</v>
      </c>
      <c r="T2339" s="95">
        <f>IF(DATOS!J2267=P$74,DATOS!C2267,"")</f>
        <v>0</v>
      </c>
    </row>
    <row r="2340" spans="18:20" x14ac:dyDescent="0.25">
      <c r="R2340" s="83">
        <f t="shared" si="38"/>
        <v>1</v>
      </c>
      <c r="S2340" s="83">
        <f>IF(T2340="",0,IFERROR(IF(VLOOKUP(T2340,T$73:T2339,1,0)&gt;0,0,0),1))</f>
        <v>0</v>
      </c>
      <c r="T2340" s="95">
        <f>IF(DATOS!J2268=P$74,DATOS!C2268,"")</f>
        <v>0</v>
      </c>
    </row>
    <row r="2341" spans="18:20" x14ac:dyDescent="0.25">
      <c r="R2341" s="83">
        <f t="shared" si="38"/>
        <v>1</v>
      </c>
      <c r="S2341" s="83">
        <f>IF(T2341="",0,IFERROR(IF(VLOOKUP(T2341,T$73:T2340,1,0)&gt;0,0,0),1))</f>
        <v>0</v>
      </c>
      <c r="T2341" s="95">
        <f>IF(DATOS!J2269=P$74,DATOS!C2269,"")</f>
        <v>0</v>
      </c>
    </row>
    <row r="2342" spans="18:20" x14ac:dyDescent="0.25">
      <c r="R2342" s="83">
        <f t="shared" si="38"/>
        <v>1</v>
      </c>
      <c r="S2342" s="83">
        <f>IF(T2342="",0,IFERROR(IF(VLOOKUP(T2342,T$73:T2341,1,0)&gt;0,0,0),1))</f>
        <v>0</v>
      </c>
      <c r="T2342" s="95">
        <f>IF(DATOS!J2270=P$74,DATOS!C2270,"")</f>
        <v>0</v>
      </c>
    </row>
    <row r="2343" spans="18:20" x14ac:dyDescent="0.25">
      <c r="R2343" s="83">
        <f t="shared" si="38"/>
        <v>1</v>
      </c>
      <c r="S2343" s="83">
        <f>IF(T2343="",0,IFERROR(IF(VLOOKUP(T2343,T$73:T2342,1,0)&gt;0,0,0),1))</f>
        <v>0</v>
      </c>
      <c r="T2343" s="95">
        <f>IF(DATOS!J2271=P$74,DATOS!C2271,"")</f>
        <v>0</v>
      </c>
    </row>
    <row r="2344" spans="18:20" x14ac:dyDescent="0.25">
      <c r="R2344" s="83">
        <f t="shared" si="38"/>
        <v>1</v>
      </c>
      <c r="S2344" s="83">
        <f>IF(T2344="",0,IFERROR(IF(VLOOKUP(T2344,T$73:T2343,1,0)&gt;0,0,0),1))</f>
        <v>0</v>
      </c>
      <c r="T2344" s="95">
        <f>IF(DATOS!J2272=P$74,DATOS!C2272,"")</f>
        <v>0</v>
      </c>
    </row>
    <row r="2345" spans="18:20" x14ac:dyDescent="0.25">
      <c r="R2345" s="83">
        <f t="shared" si="38"/>
        <v>1</v>
      </c>
      <c r="S2345" s="83">
        <f>IF(T2345="",0,IFERROR(IF(VLOOKUP(T2345,T$73:T2344,1,0)&gt;0,0,0),1))</f>
        <v>0</v>
      </c>
      <c r="T2345" s="95">
        <f>IF(DATOS!J2273=P$74,DATOS!C2273,"")</f>
        <v>0</v>
      </c>
    </row>
    <row r="2346" spans="18:20" x14ac:dyDescent="0.25">
      <c r="R2346" s="83">
        <f t="shared" si="38"/>
        <v>1</v>
      </c>
      <c r="S2346" s="83">
        <f>IF(T2346="",0,IFERROR(IF(VLOOKUP(T2346,T$73:T2345,1,0)&gt;0,0,0),1))</f>
        <v>0</v>
      </c>
      <c r="T2346" s="95">
        <f>IF(DATOS!J2274=P$74,DATOS!C2274,"")</f>
        <v>0</v>
      </c>
    </row>
    <row r="2347" spans="18:20" x14ac:dyDescent="0.25">
      <c r="R2347" s="83">
        <f t="shared" si="38"/>
        <v>1</v>
      </c>
      <c r="S2347" s="83">
        <f>IF(T2347="",0,IFERROR(IF(VLOOKUP(T2347,T$73:T2346,1,0)&gt;0,0,0),1))</f>
        <v>0</v>
      </c>
      <c r="T2347" s="95">
        <f>IF(DATOS!J2275=P$74,DATOS!C2275,"")</f>
        <v>0</v>
      </c>
    </row>
    <row r="2348" spans="18:20" x14ac:dyDescent="0.25">
      <c r="R2348" s="83">
        <f t="shared" si="38"/>
        <v>1</v>
      </c>
      <c r="S2348" s="83">
        <f>IF(T2348="",0,IFERROR(IF(VLOOKUP(T2348,T$73:T2347,1,0)&gt;0,0,0),1))</f>
        <v>0</v>
      </c>
      <c r="T2348" s="95">
        <f>IF(DATOS!J2276=P$74,DATOS!C2276,"")</f>
        <v>0</v>
      </c>
    </row>
    <row r="2349" spans="18:20" x14ac:dyDescent="0.25">
      <c r="R2349" s="83">
        <f t="shared" si="38"/>
        <v>1</v>
      </c>
      <c r="S2349" s="83">
        <f>IF(T2349="",0,IFERROR(IF(VLOOKUP(T2349,T$73:T2348,1,0)&gt;0,0,0),1))</f>
        <v>0</v>
      </c>
      <c r="T2349" s="95">
        <f>IF(DATOS!J2277=P$74,DATOS!C2277,"")</f>
        <v>0</v>
      </c>
    </row>
    <row r="2350" spans="18:20" x14ac:dyDescent="0.25">
      <c r="R2350" s="83">
        <f t="shared" si="38"/>
        <v>1</v>
      </c>
      <c r="S2350" s="83">
        <f>IF(T2350="",0,IFERROR(IF(VLOOKUP(T2350,T$73:T2349,1,0)&gt;0,0,0),1))</f>
        <v>0</v>
      </c>
      <c r="T2350" s="95">
        <f>IF(DATOS!J2278=P$74,DATOS!C2278,"")</f>
        <v>0</v>
      </c>
    </row>
    <row r="2351" spans="18:20" x14ac:dyDescent="0.25">
      <c r="R2351" s="83">
        <f t="shared" si="38"/>
        <v>1</v>
      </c>
      <c r="S2351" s="83">
        <f>IF(T2351="",0,IFERROR(IF(VLOOKUP(T2351,T$73:T2350,1,0)&gt;0,0,0),1))</f>
        <v>0</v>
      </c>
      <c r="T2351" s="95">
        <f>IF(DATOS!J2279=P$74,DATOS!C2279,"")</f>
        <v>0</v>
      </c>
    </row>
    <row r="2352" spans="18:20" x14ac:dyDescent="0.25">
      <c r="R2352" s="83">
        <f t="shared" si="38"/>
        <v>1</v>
      </c>
      <c r="S2352" s="83">
        <f>IF(T2352="",0,IFERROR(IF(VLOOKUP(T2352,T$73:T2351,1,0)&gt;0,0,0),1))</f>
        <v>0</v>
      </c>
      <c r="T2352" s="95">
        <f>IF(DATOS!J2280=P$74,DATOS!C2280,"")</f>
        <v>0</v>
      </c>
    </row>
    <row r="2353" spans="18:20" x14ac:dyDescent="0.25">
      <c r="R2353" s="83">
        <f t="shared" si="38"/>
        <v>1</v>
      </c>
      <c r="S2353" s="83">
        <f>IF(T2353="",0,IFERROR(IF(VLOOKUP(T2353,T$73:T2352,1,0)&gt;0,0,0),1))</f>
        <v>0</v>
      </c>
      <c r="T2353" s="95">
        <f>IF(DATOS!J2281=P$74,DATOS!C2281,"")</f>
        <v>0</v>
      </c>
    </row>
    <row r="2354" spans="18:20" x14ac:dyDescent="0.25">
      <c r="R2354" s="83">
        <f t="shared" si="38"/>
        <v>1</v>
      </c>
      <c r="S2354" s="83">
        <f>IF(T2354="",0,IFERROR(IF(VLOOKUP(T2354,T$73:T2353,1,0)&gt;0,0,0),1))</f>
        <v>0</v>
      </c>
      <c r="T2354" s="95">
        <f>IF(DATOS!J2282=P$74,DATOS!C2282,"")</f>
        <v>0</v>
      </c>
    </row>
    <row r="2355" spans="18:20" x14ac:dyDescent="0.25">
      <c r="R2355" s="83">
        <f t="shared" si="38"/>
        <v>1</v>
      </c>
      <c r="S2355" s="83">
        <f>IF(T2355="",0,IFERROR(IF(VLOOKUP(T2355,T$73:T2354,1,0)&gt;0,0,0),1))</f>
        <v>0</v>
      </c>
      <c r="T2355" s="95">
        <f>IF(DATOS!J2283=P$74,DATOS!C2283,"")</f>
        <v>0</v>
      </c>
    </row>
    <row r="2356" spans="18:20" x14ac:dyDescent="0.25">
      <c r="R2356" s="83">
        <f t="shared" si="38"/>
        <v>1</v>
      </c>
      <c r="S2356" s="83">
        <f>IF(T2356="",0,IFERROR(IF(VLOOKUP(T2356,T$73:T2355,1,0)&gt;0,0,0),1))</f>
        <v>0</v>
      </c>
      <c r="T2356" s="95">
        <f>IF(DATOS!J2284=P$74,DATOS!C2284,"")</f>
        <v>0</v>
      </c>
    </row>
    <row r="2357" spans="18:20" x14ac:dyDescent="0.25">
      <c r="R2357" s="83">
        <f t="shared" si="38"/>
        <v>1</v>
      </c>
      <c r="S2357" s="83">
        <f>IF(T2357="",0,IFERROR(IF(VLOOKUP(T2357,T$73:T2356,1,0)&gt;0,0,0),1))</f>
        <v>0</v>
      </c>
      <c r="T2357" s="95">
        <f>IF(DATOS!J2285=P$74,DATOS!C2285,"")</f>
        <v>0</v>
      </c>
    </row>
    <row r="2358" spans="18:20" x14ac:dyDescent="0.25">
      <c r="R2358" s="83">
        <f t="shared" si="38"/>
        <v>1</v>
      </c>
      <c r="S2358" s="83">
        <f>IF(T2358="",0,IFERROR(IF(VLOOKUP(T2358,T$73:T2357,1,0)&gt;0,0,0),1))</f>
        <v>0</v>
      </c>
      <c r="T2358" s="95">
        <f>IF(DATOS!J2286=P$74,DATOS!C2286,"")</f>
        <v>0</v>
      </c>
    </row>
    <row r="2359" spans="18:20" x14ac:dyDescent="0.25">
      <c r="R2359" s="83">
        <f t="shared" si="38"/>
        <v>1</v>
      </c>
      <c r="S2359" s="83">
        <f>IF(T2359="",0,IFERROR(IF(VLOOKUP(T2359,T$73:T2358,1,0)&gt;0,0,0),1))</f>
        <v>0</v>
      </c>
      <c r="T2359" s="95">
        <f>IF(DATOS!J2287=P$74,DATOS!C2287,"")</f>
        <v>0</v>
      </c>
    </row>
    <row r="2360" spans="18:20" x14ac:dyDescent="0.25">
      <c r="R2360" s="83">
        <f t="shared" si="38"/>
        <v>1</v>
      </c>
      <c r="S2360" s="83">
        <f>IF(T2360="",0,IFERROR(IF(VLOOKUP(T2360,T$73:T2359,1,0)&gt;0,0,0),1))</f>
        <v>0</v>
      </c>
      <c r="T2360" s="95">
        <f>IF(DATOS!J2288=P$74,DATOS!C2288,"")</f>
        <v>0</v>
      </c>
    </row>
    <row r="2361" spans="18:20" x14ac:dyDescent="0.25">
      <c r="R2361" s="83">
        <f t="shared" si="38"/>
        <v>1</v>
      </c>
      <c r="S2361" s="83">
        <f>IF(T2361="",0,IFERROR(IF(VLOOKUP(T2361,T$73:T2360,1,0)&gt;0,0,0),1))</f>
        <v>0</v>
      </c>
      <c r="T2361" s="95">
        <f>IF(DATOS!J2289=P$74,DATOS!C2289,"")</f>
        <v>0</v>
      </c>
    </row>
    <row r="2362" spans="18:20" x14ac:dyDescent="0.25">
      <c r="R2362" s="83">
        <f t="shared" si="38"/>
        <v>1</v>
      </c>
      <c r="S2362" s="83">
        <f>IF(T2362="",0,IFERROR(IF(VLOOKUP(T2362,T$73:T2361,1,0)&gt;0,0,0),1))</f>
        <v>0</v>
      </c>
      <c r="T2362" s="95">
        <f>IF(DATOS!J2290=P$74,DATOS!C2290,"")</f>
        <v>0</v>
      </c>
    </row>
    <row r="2363" spans="18:20" x14ac:dyDescent="0.25">
      <c r="R2363" s="83">
        <f t="shared" si="38"/>
        <v>1</v>
      </c>
      <c r="S2363" s="83">
        <f>IF(T2363="",0,IFERROR(IF(VLOOKUP(T2363,T$73:T2362,1,0)&gt;0,0,0),1))</f>
        <v>0</v>
      </c>
      <c r="T2363" s="95">
        <f>IF(DATOS!J2291=P$74,DATOS!C2291,"")</f>
        <v>0</v>
      </c>
    </row>
    <row r="2364" spans="18:20" x14ac:dyDescent="0.25">
      <c r="R2364" s="83">
        <f t="shared" si="38"/>
        <v>1</v>
      </c>
      <c r="S2364" s="83">
        <f>IF(T2364="",0,IFERROR(IF(VLOOKUP(T2364,T$73:T2363,1,0)&gt;0,0,0),1))</f>
        <v>0</v>
      </c>
      <c r="T2364" s="95">
        <f>IF(DATOS!J2292=P$74,DATOS!C2292,"")</f>
        <v>0</v>
      </c>
    </row>
    <row r="2365" spans="18:20" x14ac:dyDescent="0.25">
      <c r="R2365" s="83">
        <f t="shared" si="38"/>
        <v>1</v>
      </c>
      <c r="S2365" s="83">
        <f>IF(T2365="",0,IFERROR(IF(VLOOKUP(T2365,T$73:T2364,1,0)&gt;0,0,0),1))</f>
        <v>0</v>
      </c>
      <c r="T2365" s="95">
        <f>IF(DATOS!J2293=P$74,DATOS!C2293,"")</f>
        <v>0</v>
      </c>
    </row>
    <row r="2366" spans="18:20" x14ac:dyDescent="0.25">
      <c r="R2366" s="83">
        <f t="shared" si="38"/>
        <v>1</v>
      </c>
      <c r="S2366" s="83">
        <f>IF(T2366="",0,IFERROR(IF(VLOOKUP(T2366,T$73:T2365,1,0)&gt;0,0,0),1))</f>
        <v>0</v>
      </c>
      <c r="T2366" s="95">
        <f>IF(DATOS!J2294=P$74,DATOS!C2294,"")</f>
        <v>0</v>
      </c>
    </row>
    <row r="2367" spans="18:20" x14ac:dyDescent="0.25">
      <c r="R2367" s="83">
        <f t="shared" si="38"/>
        <v>1</v>
      </c>
      <c r="S2367" s="83">
        <f>IF(T2367="",0,IFERROR(IF(VLOOKUP(T2367,T$73:T2366,1,0)&gt;0,0,0),1))</f>
        <v>0</v>
      </c>
      <c r="T2367" s="95">
        <f>IF(DATOS!J2295=P$74,DATOS!C2295,"")</f>
        <v>0</v>
      </c>
    </row>
    <row r="2368" spans="18:20" x14ac:dyDescent="0.25">
      <c r="R2368" s="83">
        <f t="shared" si="38"/>
        <v>1</v>
      </c>
      <c r="S2368" s="83">
        <f>IF(T2368="",0,IFERROR(IF(VLOOKUP(T2368,T$73:T2367,1,0)&gt;0,0,0),1))</f>
        <v>0</v>
      </c>
      <c r="T2368" s="95">
        <f>IF(DATOS!J2296=P$74,DATOS!C2296,"")</f>
        <v>0</v>
      </c>
    </row>
    <row r="2369" spans="18:20" x14ac:dyDescent="0.25">
      <c r="R2369" s="83">
        <f t="shared" si="38"/>
        <v>1</v>
      </c>
      <c r="S2369" s="83">
        <f>IF(T2369="",0,IFERROR(IF(VLOOKUP(T2369,T$73:T2368,1,0)&gt;0,0,0),1))</f>
        <v>0</v>
      </c>
      <c r="T2369" s="95">
        <f>IF(DATOS!J2297=P$74,DATOS!C2297,"")</f>
        <v>0</v>
      </c>
    </row>
    <row r="2370" spans="18:20" x14ac:dyDescent="0.25">
      <c r="R2370" s="83">
        <f t="shared" si="38"/>
        <v>1</v>
      </c>
      <c r="S2370" s="83">
        <f>IF(T2370="",0,IFERROR(IF(VLOOKUP(T2370,T$73:T2369,1,0)&gt;0,0,0),1))</f>
        <v>0</v>
      </c>
      <c r="T2370" s="95">
        <f>IF(DATOS!J2298=P$74,DATOS!C2298,"")</f>
        <v>0</v>
      </c>
    </row>
    <row r="2371" spans="18:20" x14ac:dyDescent="0.25">
      <c r="R2371" s="83">
        <f t="shared" si="38"/>
        <v>1</v>
      </c>
      <c r="S2371" s="83">
        <f>IF(T2371="",0,IFERROR(IF(VLOOKUP(T2371,T$73:T2370,1,0)&gt;0,0,0),1))</f>
        <v>0</v>
      </c>
      <c r="T2371" s="95">
        <f>IF(DATOS!J2299=P$74,DATOS!C2299,"")</f>
        <v>0</v>
      </c>
    </row>
    <row r="2372" spans="18:20" x14ac:dyDescent="0.25">
      <c r="R2372" s="83">
        <f t="shared" si="38"/>
        <v>1</v>
      </c>
      <c r="S2372" s="83">
        <f>IF(T2372="",0,IFERROR(IF(VLOOKUP(T2372,T$73:T2371,1,0)&gt;0,0,0),1))</f>
        <v>0</v>
      </c>
      <c r="T2372" s="95">
        <f>IF(DATOS!J2300=P$74,DATOS!C2300,"")</f>
        <v>0</v>
      </c>
    </row>
    <row r="2373" spans="18:20" x14ac:dyDescent="0.25">
      <c r="R2373" s="83">
        <f t="shared" si="38"/>
        <v>1</v>
      </c>
      <c r="S2373" s="83">
        <f>IF(T2373="",0,IFERROR(IF(VLOOKUP(T2373,T$73:T2372,1,0)&gt;0,0,0),1))</f>
        <v>0</v>
      </c>
      <c r="T2373" s="95">
        <f>IF(DATOS!J2301=P$74,DATOS!C2301,"")</f>
        <v>0</v>
      </c>
    </row>
    <row r="2374" spans="18:20" x14ac:dyDescent="0.25">
      <c r="R2374" s="83">
        <f t="shared" si="38"/>
        <v>1</v>
      </c>
      <c r="S2374" s="83">
        <f>IF(T2374="",0,IFERROR(IF(VLOOKUP(T2374,T$73:T2373,1,0)&gt;0,0,0),1))</f>
        <v>0</v>
      </c>
      <c r="T2374" s="95">
        <f>IF(DATOS!J2302=P$74,DATOS!C2302,"")</f>
        <v>0</v>
      </c>
    </row>
    <row r="2375" spans="18:20" x14ac:dyDescent="0.25">
      <c r="R2375" s="83">
        <f t="shared" si="38"/>
        <v>1</v>
      </c>
      <c r="S2375" s="83">
        <f>IF(T2375="",0,IFERROR(IF(VLOOKUP(T2375,T$73:T2374,1,0)&gt;0,0,0),1))</f>
        <v>0</v>
      </c>
      <c r="T2375" s="95">
        <f>IF(DATOS!J2303=P$74,DATOS!C2303,"")</f>
        <v>0</v>
      </c>
    </row>
    <row r="2376" spans="18:20" x14ac:dyDescent="0.25">
      <c r="R2376" s="83">
        <f t="shared" si="38"/>
        <v>1</v>
      </c>
      <c r="S2376" s="83">
        <f>IF(T2376="",0,IFERROR(IF(VLOOKUP(T2376,T$73:T2375,1,0)&gt;0,0,0),1))</f>
        <v>0</v>
      </c>
      <c r="T2376" s="95">
        <f>IF(DATOS!J2304=P$74,DATOS!C2304,"")</f>
        <v>0</v>
      </c>
    </row>
    <row r="2377" spans="18:20" x14ac:dyDescent="0.25">
      <c r="R2377" s="83">
        <f t="shared" si="38"/>
        <v>1</v>
      </c>
      <c r="S2377" s="83">
        <f>IF(T2377="",0,IFERROR(IF(VLOOKUP(T2377,T$73:T2376,1,0)&gt;0,0,0),1))</f>
        <v>0</v>
      </c>
      <c r="T2377" s="95">
        <f>IF(DATOS!J2305=P$74,DATOS!C2305,"")</f>
        <v>0</v>
      </c>
    </row>
    <row r="2378" spans="18:20" x14ac:dyDescent="0.25">
      <c r="R2378" s="83">
        <f t="shared" ref="R2378:R2441" si="39">R2377+S2378</f>
        <v>1</v>
      </c>
      <c r="S2378" s="83">
        <f>IF(T2378="",0,IFERROR(IF(VLOOKUP(T2378,T$73:T2377,1,0)&gt;0,0,0),1))</f>
        <v>0</v>
      </c>
      <c r="T2378" s="95">
        <f>IF(DATOS!J2306=P$74,DATOS!C2306,"")</f>
        <v>0</v>
      </c>
    </row>
    <row r="2379" spans="18:20" x14ac:dyDescent="0.25">
      <c r="R2379" s="83">
        <f t="shared" si="39"/>
        <v>1</v>
      </c>
      <c r="S2379" s="83">
        <f>IF(T2379="",0,IFERROR(IF(VLOOKUP(T2379,T$73:T2378,1,0)&gt;0,0,0),1))</f>
        <v>0</v>
      </c>
      <c r="T2379" s="95">
        <f>IF(DATOS!J2307=P$74,DATOS!C2307,"")</f>
        <v>0</v>
      </c>
    </row>
    <row r="2380" spans="18:20" x14ac:dyDescent="0.25">
      <c r="R2380" s="83">
        <f t="shared" si="39"/>
        <v>1</v>
      </c>
      <c r="S2380" s="83">
        <f>IF(T2380="",0,IFERROR(IF(VLOOKUP(T2380,T$73:T2379,1,0)&gt;0,0,0),1))</f>
        <v>0</v>
      </c>
      <c r="T2380" s="95">
        <f>IF(DATOS!J2308=P$74,DATOS!C2308,"")</f>
        <v>0</v>
      </c>
    </row>
    <row r="2381" spans="18:20" x14ac:dyDescent="0.25">
      <c r="R2381" s="83">
        <f t="shared" si="39"/>
        <v>1</v>
      </c>
      <c r="S2381" s="83">
        <f>IF(T2381="",0,IFERROR(IF(VLOOKUP(T2381,T$73:T2380,1,0)&gt;0,0,0),1))</f>
        <v>0</v>
      </c>
      <c r="T2381" s="95">
        <f>IF(DATOS!J2309=P$74,DATOS!C2309,"")</f>
        <v>0</v>
      </c>
    </row>
    <row r="2382" spans="18:20" x14ac:dyDescent="0.25">
      <c r="R2382" s="83">
        <f t="shared" si="39"/>
        <v>1</v>
      </c>
      <c r="S2382" s="83">
        <f>IF(T2382="",0,IFERROR(IF(VLOOKUP(T2382,T$73:T2381,1,0)&gt;0,0,0),1))</f>
        <v>0</v>
      </c>
      <c r="T2382" s="95">
        <f>IF(DATOS!J2310=P$74,DATOS!C2310,"")</f>
        <v>0</v>
      </c>
    </row>
    <row r="2383" spans="18:20" x14ac:dyDescent="0.25">
      <c r="R2383" s="83">
        <f t="shared" si="39"/>
        <v>1</v>
      </c>
      <c r="S2383" s="83">
        <f>IF(T2383="",0,IFERROR(IF(VLOOKUP(T2383,T$73:T2382,1,0)&gt;0,0,0),1))</f>
        <v>0</v>
      </c>
      <c r="T2383" s="95">
        <f>IF(DATOS!J2311=P$74,DATOS!C2311,"")</f>
        <v>0</v>
      </c>
    </row>
    <row r="2384" spans="18:20" x14ac:dyDescent="0.25">
      <c r="R2384" s="83">
        <f t="shared" si="39"/>
        <v>1</v>
      </c>
      <c r="S2384" s="83">
        <f>IF(T2384="",0,IFERROR(IF(VLOOKUP(T2384,T$73:T2383,1,0)&gt;0,0,0),1))</f>
        <v>0</v>
      </c>
      <c r="T2384" s="95">
        <f>IF(DATOS!J2312=P$74,DATOS!C2312,"")</f>
        <v>0</v>
      </c>
    </row>
    <row r="2385" spans="18:20" x14ac:dyDescent="0.25">
      <c r="R2385" s="83">
        <f t="shared" si="39"/>
        <v>1</v>
      </c>
      <c r="S2385" s="83">
        <f>IF(T2385="",0,IFERROR(IF(VLOOKUP(T2385,T$73:T2384,1,0)&gt;0,0,0),1))</f>
        <v>0</v>
      </c>
      <c r="T2385" s="95">
        <f>IF(DATOS!J2313=P$74,DATOS!C2313,"")</f>
        <v>0</v>
      </c>
    </row>
    <row r="2386" spans="18:20" x14ac:dyDescent="0.25">
      <c r="R2386" s="83">
        <f t="shared" si="39"/>
        <v>1</v>
      </c>
      <c r="S2386" s="83">
        <f>IF(T2386="",0,IFERROR(IF(VLOOKUP(T2386,T$73:T2385,1,0)&gt;0,0,0),1))</f>
        <v>0</v>
      </c>
      <c r="T2386" s="95">
        <f>IF(DATOS!J2314=P$74,DATOS!C2314,"")</f>
        <v>0</v>
      </c>
    </row>
    <row r="2387" spans="18:20" x14ac:dyDescent="0.25">
      <c r="R2387" s="83">
        <f t="shared" si="39"/>
        <v>1</v>
      </c>
      <c r="S2387" s="83">
        <f>IF(T2387="",0,IFERROR(IF(VLOOKUP(T2387,T$73:T2386,1,0)&gt;0,0,0),1))</f>
        <v>0</v>
      </c>
      <c r="T2387" s="95">
        <f>IF(DATOS!J2315=P$74,DATOS!C2315,"")</f>
        <v>0</v>
      </c>
    </row>
    <row r="2388" spans="18:20" x14ac:dyDescent="0.25">
      <c r="R2388" s="83">
        <f t="shared" si="39"/>
        <v>1</v>
      </c>
      <c r="S2388" s="83">
        <f>IF(T2388="",0,IFERROR(IF(VLOOKUP(T2388,T$73:T2387,1,0)&gt;0,0,0),1))</f>
        <v>0</v>
      </c>
      <c r="T2388" s="95">
        <f>IF(DATOS!J2316=P$74,DATOS!C2316,"")</f>
        <v>0</v>
      </c>
    </row>
    <row r="2389" spans="18:20" x14ac:dyDescent="0.25">
      <c r="R2389" s="83">
        <f t="shared" si="39"/>
        <v>1</v>
      </c>
      <c r="S2389" s="83">
        <f>IF(T2389="",0,IFERROR(IF(VLOOKUP(T2389,T$73:T2388,1,0)&gt;0,0,0),1))</f>
        <v>0</v>
      </c>
      <c r="T2389" s="95">
        <f>IF(DATOS!J2317=P$74,DATOS!C2317,"")</f>
        <v>0</v>
      </c>
    </row>
    <row r="2390" spans="18:20" x14ac:dyDescent="0.25">
      <c r="R2390" s="83">
        <f t="shared" si="39"/>
        <v>1</v>
      </c>
      <c r="S2390" s="83">
        <f>IF(T2390="",0,IFERROR(IF(VLOOKUP(T2390,T$73:T2389,1,0)&gt;0,0,0),1))</f>
        <v>0</v>
      </c>
      <c r="T2390" s="95">
        <f>IF(DATOS!J2318=P$74,DATOS!C2318,"")</f>
        <v>0</v>
      </c>
    </row>
    <row r="2391" spans="18:20" x14ac:dyDescent="0.25">
      <c r="R2391" s="83">
        <f t="shared" si="39"/>
        <v>1</v>
      </c>
      <c r="S2391" s="83">
        <f>IF(T2391="",0,IFERROR(IF(VLOOKUP(T2391,T$73:T2390,1,0)&gt;0,0,0),1))</f>
        <v>0</v>
      </c>
      <c r="T2391" s="95">
        <f>IF(DATOS!J2319=P$74,DATOS!C2319,"")</f>
        <v>0</v>
      </c>
    </row>
    <row r="2392" spans="18:20" x14ac:dyDescent="0.25">
      <c r="R2392" s="83">
        <f t="shared" si="39"/>
        <v>1</v>
      </c>
      <c r="S2392" s="83">
        <f>IF(T2392="",0,IFERROR(IF(VLOOKUP(T2392,T$73:T2391,1,0)&gt;0,0,0),1))</f>
        <v>0</v>
      </c>
      <c r="T2392" s="95">
        <f>IF(DATOS!J2320=P$74,DATOS!C2320,"")</f>
        <v>0</v>
      </c>
    </row>
    <row r="2393" spans="18:20" x14ac:dyDescent="0.25">
      <c r="R2393" s="83">
        <f t="shared" si="39"/>
        <v>1</v>
      </c>
      <c r="S2393" s="83">
        <f>IF(T2393="",0,IFERROR(IF(VLOOKUP(T2393,T$73:T2392,1,0)&gt;0,0,0),1))</f>
        <v>0</v>
      </c>
      <c r="T2393" s="95">
        <f>IF(DATOS!J2321=P$74,DATOS!C2321,"")</f>
        <v>0</v>
      </c>
    </row>
    <row r="2394" spans="18:20" x14ac:dyDescent="0.25">
      <c r="R2394" s="83">
        <f t="shared" si="39"/>
        <v>1</v>
      </c>
      <c r="S2394" s="83">
        <f>IF(T2394="",0,IFERROR(IF(VLOOKUP(T2394,T$73:T2393,1,0)&gt;0,0,0),1))</f>
        <v>0</v>
      </c>
      <c r="T2394" s="95">
        <f>IF(DATOS!J2322=P$74,DATOS!C2322,"")</f>
        <v>0</v>
      </c>
    </row>
    <row r="2395" spans="18:20" x14ac:dyDescent="0.25">
      <c r="R2395" s="83">
        <f t="shared" si="39"/>
        <v>1</v>
      </c>
      <c r="S2395" s="83">
        <f>IF(T2395="",0,IFERROR(IF(VLOOKUP(T2395,T$73:T2394,1,0)&gt;0,0,0),1))</f>
        <v>0</v>
      </c>
      <c r="T2395" s="95">
        <f>IF(DATOS!J2323=P$74,DATOS!C2323,"")</f>
        <v>0</v>
      </c>
    </row>
    <row r="2396" spans="18:20" x14ac:dyDescent="0.25">
      <c r="R2396" s="83">
        <f t="shared" si="39"/>
        <v>1</v>
      </c>
      <c r="S2396" s="83">
        <f>IF(T2396="",0,IFERROR(IF(VLOOKUP(T2396,T$73:T2395,1,0)&gt;0,0,0),1))</f>
        <v>0</v>
      </c>
      <c r="T2396" s="95">
        <f>IF(DATOS!J2324=P$74,DATOS!C2324,"")</f>
        <v>0</v>
      </c>
    </row>
    <row r="2397" spans="18:20" x14ac:dyDescent="0.25">
      <c r="R2397" s="83">
        <f t="shared" si="39"/>
        <v>1</v>
      </c>
      <c r="S2397" s="83">
        <f>IF(T2397="",0,IFERROR(IF(VLOOKUP(T2397,T$73:T2396,1,0)&gt;0,0,0),1))</f>
        <v>0</v>
      </c>
      <c r="T2397" s="95">
        <f>IF(DATOS!J2325=P$74,DATOS!C2325,"")</f>
        <v>0</v>
      </c>
    </row>
    <row r="2398" spans="18:20" x14ac:dyDescent="0.25">
      <c r="R2398" s="83">
        <f t="shared" si="39"/>
        <v>1</v>
      </c>
      <c r="S2398" s="83">
        <f>IF(T2398="",0,IFERROR(IF(VLOOKUP(T2398,T$73:T2397,1,0)&gt;0,0,0),1))</f>
        <v>0</v>
      </c>
      <c r="T2398" s="95">
        <f>IF(DATOS!J2326=P$74,DATOS!C2326,"")</f>
        <v>0</v>
      </c>
    </row>
    <row r="2399" spans="18:20" x14ac:dyDescent="0.25">
      <c r="R2399" s="83">
        <f t="shared" si="39"/>
        <v>1</v>
      </c>
      <c r="S2399" s="83">
        <f>IF(T2399="",0,IFERROR(IF(VLOOKUP(T2399,T$73:T2398,1,0)&gt;0,0,0),1))</f>
        <v>0</v>
      </c>
      <c r="T2399" s="95">
        <f>IF(DATOS!J2327=P$74,DATOS!C2327,"")</f>
        <v>0</v>
      </c>
    </row>
    <row r="2400" spans="18:20" x14ac:dyDescent="0.25">
      <c r="R2400" s="83">
        <f t="shared" si="39"/>
        <v>1</v>
      </c>
      <c r="S2400" s="83">
        <f>IF(T2400="",0,IFERROR(IF(VLOOKUP(T2400,T$73:T2399,1,0)&gt;0,0,0),1))</f>
        <v>0</v>
      </c>
      <c r="T2400" s="95">
        <f>IF(DATOS!J2328=P$74,DATOS!C2328,"")</f>
        <v>0</v>
      </c>
    </row>
    <row r="2401" spans="18:20" x14ac:dyDescent="0.25">
      <c r="R2401" s="83">
        <f t="shared" si="39"/>
        <v>1</v>
      </c>
      <c r="S2401" s="83">
        <f>IF(T2401="",0,IFERROR(IF(VLOOKUP(T2401,T$73:T2400,1,0)&gt;0,0,0),1))</f>
        <v>0</v>
      </c>
      <c r="T2401" s="95">
        <f>IF(DATOS!J2329=P$74,DATOS!C2329,"")</f>
        <v>0</v>
      </c>
    </row>
    <row r="2402" spans="18:20" x14ac:dyDescent="0.25">
      <c r="R2402" s="83">
        <f t="shared" si="39"/>
        <v>1</v>
      </c>
      <c r="S2402" s="83">
        <f>IF(T2402="",0,IFERROR(IF(VLOOKUP(T2402,T$73:T2401,1,0)&gt;0,0,0),1))</f>
        <v>0</v>
      </c>
      <c r="T2402" s="95">
        <f>IF(DATOS!J2330=P$74,DATOS!C2330,"")</f>
        <v>0</v>
      </c>
    </row>
    <row r="2403" spans="18:20" x14ac:dyDescent="0.25">
      <c r="R2403" s="83">
        <f t="shared" si="39"/>
        <v>1</v>
      </c>
      <c r="S2403" s="83">
        <f>IF(T2403="",0,IFERROR(IF(VLOOKUP(T2403,T$73:T2402,1,0)&gt;0,0,0),1))</f>
        <v>0</v>
      </c>
      <c r="T2403" s="95">
        <f>IF(DATOS!J2331=P$74,DATOS!C2331,"")</f>
        <v>0</v>
      </c>
    </row>
    <row r="2404" spans="18:20" x14ac:dyDescent="0.25">
      <c r="R2404" s="83">
        <f t="shared" si="39"/>
        <v>1</v>
      </c>
      <c r="S2404" s="83">
        <f>IF(T2404="",0,IFERROR(IF(VLOOKUP(T2404,T$73:T2403,1,0)&gt;0,0,0),1))</f>
        <v>0</v>
      </c>
      <c r="T2404" s="95">
        <f>IF(DATOS!J2332=P$74,DATOS!C2332,"")</f>
        <v>0</v>
      </c>
    </row>
    <row r="2405" spans="18:20" x14ac:dyDescent="0.25">
      <c r="R2405" s="83">
        <f t="shared" si="39"/>
        <v>1</v>
      </c>
      <c r="S2405" s="83">
        <f>IF(T2405="",0,IFERROR(IF(VLOOKUP(T2405,T$73:T2404,1,0)&gt;0,0,0),1))</f>
        <v>0</v>
      </c>
      <c r="T2405" s="95">
        <f>IF(DATOS!J2333=P$74,DATOS!C2333,"")</f>
        <v>0</v>
      </c>
    </row>
    <row r="2406" spans="18:20" x14ac:dyDescent="0.25">
      <c r="R2406" s="83">
        <f t="shared" si="39"/>
        <v>1</v>
      </c>
      <c r="S2406" s="83">
        <f>IF(T2406="",0,IFERROR(IF(VLOOKUP(T2406,T$73:T2405,1,0)&gt;0,0,0),1))</f>
        <v>0</v>
      </c>
      <c r="T2406" s="95">
        <f>IF(DATOS!J2334=P$74,DATOS!C2334,"")</f>
        <v>0</v>
      </c>
    </row>
    <row r="2407" spans="18:20" x14ac:dyDescent="0.25">
      <c r="R2407" s="83">
        <f t="shared" si="39"/>
        <v>1</v>
      </c>
      <c r="S2407" s="83">
        <f>IF(T2407="",0,IFERROR(IF(VLOOKUP(T2407,T$73:T2406,1,0)&gt;0,0,0),1))</f>
        <v>0</v>
      </c>
      <c r="T2407" s="95">
        <f>IF(DATOS!J2335=P$74,DATOS!C2335,"")</f>
        <v>0</v>
      </c>
    </row>
    <row r="2408" spans="18:20" x14ac:dyDescent="0.25">
      <c r="R2408" s="83">
        <f t="shared" si="39"/>
        <v>1</v>
      </c>
      <c r="S2408" s="83">
        <f>IF(T2408="",0,IFERROR(IF(VLOOKUP(T2408,T$73:T2407,1,0)&gt;0,0,0),1))</f>
        <v>0</v>
      </c>
      <c r="T2408" s="95">
        <f>IF(DATOS!J2336=P$74,DATOS!C2336,"")</f>
        <v>0</v>
      </c>
    </row>
    <row r="2409" spans="18:20" x14ac:dyDescent="0.25">
      <c r="R2409" s="83">
        <f t="shared" si="39"/>
        <v>1</v>
      </c>
      <c r="S2409" s="83">
        <f>IF(T2409="",0,IFERROR(IF(VLOOKUP(T2409,T$73:T2408,1,0)&gt;0,0,0),1))</f>
        <v>0</v>
      </c>
      <c r="T2409" s="95">
        <f>IF(DATOS!J2337=P$74,DATOS!C2337,"")</f>
        <v>0</v>
      </c>
    </row>
    <row r="2410" spans="18:20" x14ac:dyDescent="0.25">
      <c r="R2410" s="83">
        <f t="shared" si="39"/>
        <v>1</v>
      </c>
      <c r="S2410" s="83">
        <f>IF(T2410="",0,IFERROR(IF(VLOOKUP(T2410,T$73:T2409,1,0)&gt;0,0,0),1))</f>
        <v>0</v>
      </c>
      <c r="T2410" s="95">
        <f>IF(DATOS!J2338=P$74,DATOS!C2338,"")</f>
        <v>0</v>
      </c>
    </row>
    <row r="2411" spans="18:20" x14ac:dyDescent="0.25">
      <c r="R2411" s="83">
        <f t="shared" si="39"/>
        <v>1</v>
      </c>
      <c r="S2411" s="83">
        <f>IF(T2411="",0,IFERROR(IF(VLOOKUP(T2411,T$73:T2410,1,0)&gt;0,0,0),1))</f>
        <v>0</v>
      </c>
      <c r="T2411" s="95">
        <f>IF(DATOS!J2339=P$74,DATOS!C2339,"")</f>
        <v>0</v>
      </c>
    </row>
    <row r="2412" spans="18:20" x14ac:dyDescent="0.25">
      <c r="R2412" s="83">
        <f t="shared" si="39"/>
        <v>1</v>
      </c>
      <c r="S2412" s="83">
        <f>IF(T2412="",0,IFERROR(IF(VLOOKUP(T2412,T$73:T2411,1,0)&gt;0,0,0),1))</f>
        <v>0</v>
      </c>
      <c r="T2412" s="95">
        <f>IF(DATOS!J2340=P$74,DATOS!C2340,"")</f>
        <v>0</v>
      </c>
    </row>
    <row r="2413" spans="18:20" x14ac:dyDescent="0.25">
      <c r="R2413" s="83">
        <f t="shared" si="39"/>
        <v>1</v>
      </c>
      <c r="S2413" s="83">
        <f>IF(T2413="",0,IFERROR(IF(VLOOKUP(T2413,T$73:T2412,1,0)&gt;0,0,0),1))</f>
        <v>0</v>
      </c>
      <c r="T2413" s="95">
        <f>IF(DATOS!J2341=P$74,DATOS!C2341,"")</f>
        <v>0</v>
      </c>
    </row>
    <row r="2414" spans="18:20" x14ac:dyDescent="0.25">
      <c r="R2414" s="83">
        <f t="shared" si="39"/>
        <v>1</v>
      </c>
      <c r="S2414" s="83">
        <f>IF(T2414="",0,IFERROR(IF(VLOOKUP(T2414,T$73:T2413,1,0)&gt;0,0,0),1))</f>
        <v>0</v>
      </c>
      <c r="T2414" s="95">
        <f>IF(DATOS!J2342=P$74,DATOS!C2342,"")</f>
        <v>0</v>
      </c>
    </row>
    <row r="2415" spans="18:20" x14ac:dyDescent="0.25">
      <c r="R2415" s="83">
        <f t="shared" si="39"/>
        <v>1</v>
      </c>
      <c r="S2415" s="83">
        <f>IF(T2415="",0,IFERROR(IF(VLOOKUP(T2415,T$73:T2414,1,0)&gt;0,0,0),1))</f>
        <v>0</v>
      </c>
      <c r="T2415" s="95">
        <f>IF(DATOS!J2343=P$74,DATOS!C2343,"")</f>
        <v>0</v>
      </c>
    </row>
    <row r="2416" spans="18:20" x14ac:dyDescent="0.25">
      <c r="R2416" s="83">
        <f t="shared" si="39"/>
        <v>1</v>
      </c>
      <c r="S2416" s="83">
        <f>IF(T2416="",0,IFERROR(IF(VLOOKUP(T2416,T$73:T2415,1,0)&gt;0,0,0),1))</f>
        <v>0</v>
      </c>
      <c r="T2416" s="95">
        <f>IF(DATOS!J2344=P$74,DATOS!C2344,"")</f>
        <v>0</v>
      </c>
    </row>
    <row r="2417" spans="18:20" x14ac:dyDescent="0.25">
      <c r="R2417" s="83">
        <f t="shared" si="39"/>
        <v>1</v>
      </c>
      <c r="S2417" s="83">
        <f>IF(T2417="",0,IFERROR(IF(VLOOKUP(T2417,T$73:T2416,1,0)&gt;0,0,0),1))</f>
        <v>0</v>
      </c>
      <c r="T2417" s="95">
        <f>IF(DATOS!J2345=P$74,DATOS!C2345,"")</f>
        <v>0</v>
      </c>
    </row>
    <row r="2418" spans="18:20" x14ac:dyDescent="0.25">
      <c r="R2418" s="83">
        <f t="shared" si="39"/>
        <v>1</v>
      </c>
      <c r="S2418" s="83">
        <f>IF(T2418="",0,IFERROR(IF(VLOOKUP(T2418,T$73:T2417,1,0)&gt;0,0,0),1))</f>
        <v>0</v>
      </c>
      <c r="T2418" s="95">
        <f>IF(DATOS!J2346=P$74,DATOS!C2346,"")</f>
        <v>0</v>
      </c>
    </row>
    <row r="2419" spans="18:20" x14ac:dyDescent="0.25">
      <c r="R2419" s="83">
        <f t="shared" si="39"/>
        <v>1</v>
      </c>
      <c r="S2419" s="83">
        <f>IF(T2419="",0,IFERROR(IF(VLOOKUP(T2419,T$73:T2418,1,0)&gt;0,0,0),1))</f>
        <v>0</v>
      </c>
      <c r="T2419" s="95">
        <f>IF(DATOS!J2347=P$74,DATOS!C2347,"")</f>
        <v>0</v>
      </c>
    </row>
    <row r="2420" spans="18:20" x14ac:dyDescent="0.25">
      <c r="R2420" s="83">
        <f t="shared" si="39"/>
        <v>1</v>
      </c>
      <c r="S2420" s="83">
        <f>IF(T2420="",0,IFERROR(IF(VLOOKUP(T2420,T$73:T2419,1,0)&gt;0,0,0),1))</f>
        <v>0</v>
      </c>
      <c r="T2420" s="95">
        <f>IF(DATOS!J2348=P$74,DATOS!C2348,"")</f>
        <v>0</v>
      </c>
    </row>
    <row r="2421" spans="18:20" x14ac:dyDescent="0.25">
      <c r="R2421" s="83">
        <f t="shared" si="39"/>
        <v>1</v>
      </c>
      <c r="S2421" s="83">
        <f>IF(T2421="",0,IFERROR(IF(VLOOKUP(T2421,T$73:T2420,1,0)&gt;0,0,0),1))</f>
        <v>0</v>
      </c>
      <c r="T2421" s="95">
        <f>IF(DATOS!J2349=P$74,DATOS!C2349,"")</f>
        <v>0</v>
      </c>
    </row>
    <row r="2422" spans="18:20" x14ac:dyDescent="0.25">
      <c r="R2422" s="83">
        <f t="shared" si="39"/>
        <v>1</v>
      </c>
      <c r="S2422" s="83">
        <f>IF(T2422="",0,IFERROR(IF(VLOOKUP(T2422,T$73:T2421,1,0)&gt;0,0,0),1))</f>
        <v>0</v>
      </c>
      <c r="T2422" s="95">
        <f>IF(DATOS!J2350=P$74,DATOS!C2350,"")</f>
        <v>0</v>
      </c>
    </row>
    <row r="2423" spans="18:20" x14ac:dyDescent="0.25">
      <c r="R2423" s="83">
        <f t="shared" si="39"/>
        <v>1</v>
      </c>
      <c r="S2423" s="83">
        <f>IF(T2423="",0,IFERROR(IF(VLOOKUP(T2423,T$73:T2422,1,0)&gt;0,0,0),1))</f>
        <v>0</v>
      </c>
      <c r="T2423" s="95">
        <f>IF(DATOS!J2351=P$74,DATOS!C2351,"")</f>
        <v>0</v>
      </c>
    </row>
    <row r="2424" spans="18:20" x14ac:dyDescent="0.25">
      <c r="R2424" s="83">
        <f t="shared" si="39"/>
        <v>1</v>
      </c>
      <c r="S2424" s="83">
        <f>IF(T2424="",0,IFERROR(IF(VLOOKUP(T2424,T$73:T2423,1,0)&gt;0,0,0),1))</f>
        <v>0</v>
      </c>
      <c r="T2424" s="95">
        <f>IF(DATOS!J2352=P$74,DATOS!C2352,"")</f>
        <v>0</v>
      </c>
    </row>
    <row r="2425" spans="18:20" x14ac:dyDescent="0.25">
      <c r="R2425" s="83">
        <f t="shared" si="39"/>
        <v>1</v>
      </c>
      <c r="S2425" s="83">
        <f>IF(T2425="",0,IFERROR(IF(VLOOKUP(T2425,T$73:T2424,1,0)&gt;0,0,0),1))</f>
        <v>0</v>
      </c>
      <c r="T2425" s="95">
        <f>IF(DATOS!J2353=P$74,DATOS!C2353,"")</f>
        <v>0</v>
      </c>
    </row>
    <row r="2426" spans="18:20" x14ac:dyDescent="0.25">
      <c r="R2426" s="83">
        <f t="shared" si="39"/>
        <v>1</v>
      </c>
      <c r="S2426" s="83">
        <f>IF(T2426="",0,IFERROR(IF(VLOOKUP(T2426,T$73:T2425,1,0)&gt;0,0,0),1))</f>
        <v>0</v>
      </c>
      <c r="T2426" s="95">
        <f>IF(DATOS!J2354=P$74,DATOS!C2354,"")</f>
        <v>0</v>
      </c>
    </row>
    <row r="2427" spans="18:20" x14ac:dyDescent="0.25">
      <c r="R2427" s="83">
        <f t="shared" si="39"/>
        <v>1</v>
      </c>
      <c r="S2427" s="83">
        <f>IF(T2427="",0,IFERROR(IF(VLOOKUP(T2427,T$73:T2426,1,0)&gt;0,0,0),1))</f>
        <v>0</v>
      </c>
      <c r="T2427" s="95">
        <f>IF(DATOS!J2355=P$74,DATOS!C2355,"")</f>
        <v>0</v>
      </c>
    </row>
    <row r="2428" spans="18:20" x14ac:dyDescent="0.25">
      <c r="R2428" s="83">
        <f t="shared" si="39"/>
        <v>1</v>
      </c>
      <c r="S2428" s="83">
        <f>IF(T2428="",0,IFERROR(IF(VLOOKUP(T2428,T$73:T2427,1,0)&gt;0,0,0),1))</f>
        <v>0</v>
      </c>
      <c r="T2428" s="95">
        <f>IF(DATOS!J2356=P$74,DATOS!C2356,"")</f>
        <v>0</v>
      </c>
    </row>
    <row r="2429" spans="18:20" x14ac:dyDescent="0.25">
      <c r="R2429" s="83">
        <f t="shared" si="39"/>
        <v>1</v>
      </c>
      <c r="S2429" s="83">
        <f>IF(T2429="",0,IFERROR(IF(VLOOKUP(T2429,T$73:T2428,1,0)&gt;0,0,0),1))</f>
        <v>0</v>
      </c>
      <c r="T2429" s="95">
        <f>IF(DATOS!J2357=P$74,DATOS!C2357,"")</f>
        <v>0</v>
      </c>
    </row>
    <row r="2430" spans="18:20" x14ac:dyDescent="0.25">
      <c r="R2430" s="83">
        <f t="shared" si="39"/>
        <v>1</v>
      </c>
      <c r="S2430" s="83">
        <f>IF(T2430="",0,IFERROR(IF(VLOOKUP(T2430,T$73:T2429,1,0)&gt;0,0,0),1))</f>
        <v>0</v>
      </c>
      <c r="T2430" s="95">
        <f>IF(DATOS!J2358=P$74,DATOS!C2358,"")</f>
        <v>0</v>
      </c>
    </row>
    <row r="2431" spans="18:20" x14ac:dyDescent="0.25">
      <c r="R2431" s="83">
        <f t="shared" si="39"/>
        <v>1</v>
      </c>
      <c r="S2431" s="83">
        <f>IF(T2431="",0,IFERROR(IF(VLOOKUP(T2431,T$73:T2430,1,0)&gt;0,0,0),1))</f>
        <v>0</v>
      </c>
      <c r="T2431" s="95">
        <f>IF(DATOS!J2359=P$74,DATOS!C2359,"")</f>
        <v>0</v>
      </c>
    </row>
    <row r="2432" spans="18:20" x14ac:dyDescent="0.25">
      <c r="R2432" s="83">
        <f t="shared" si="39"/>
        <v>1</v>
      </c>
      <c r="S2432" s="83">
        <f>IF(T2432="",0,IFERROR(IF(VLOOKUP(T2432,T$73:T2431,1,0)&gt;0,0,0),1))</f>
        <v>0</v>
      </c>
      <c r="T2432" s="95">
        <f>IF(DATOS!J2360=P$74,DATOS!C2360,"")</f>
        <v>0</v>
      </c>
    </row>
    <row r="2433" spans="18:20" x14ac:dyDescent="0.25">
      <c r="R2433" s="83">
        <f t="shared" si="39"/>
        <v>1</v>
      </c>
      <c r="S2433" s="83">
        <f>IF(T2433="",0,IFERROR(IF(VLOOKUP(T2433,T$73:T2432,1,0)&gt;0,0,0),1))</f>
        <v>0</v>
      </c>
      <c r="T2433" s="95">
        <f>IF(DATOS!J2361=P$74,DATOS!C2361,"")</f>
        <v>0</v>
      </c>
    </row>
    <row r="2434" spans="18:20" x14ac:dyDescent="0.25">
      <c r="R2434" s="83">
        <f t="shared" si="39"/>
        <v>1</v>
      </c>
      <c r="S2434" s="83">
        <f>IF(T2434="",0,IFERROR(IF(VLOOKUP(T2434,T$73:T2433,1,0)&gt;0,0,0),1))</f>
        <v>0</v>
      </c>
      <c r="T2434" s="95">
        <f>IF(DATOS!J2362=P$74,DATOS!C2362,"")</f>
        <v>0</v>
      </c>
    </row>
    <row r="2435" spans="18:20" x14ac:dyDescent="0.25">
      <c r="R2435" s="83">
        <f t="shared" si="39"/>
        <v>1</v>
      </c>
      <c r="S2435" s="83">
        <f>IF(T2435="",0,IFERROR(IF(VLOOKUP(T2435,T$73:T2434,1,0)&gt;0,0,0),1))</f>
        <v>0</v>
      </c>
      <c r="T2435" s="95">
        <f>IF(DATOS!J2363=P$74,DATOS!C2363,"")</f>
        <v>0</v>
      </c>
    </row>
    <row r="2436" spans="18:20" x14ac:dyDescent="0.25">
      <c r="R2436" s="83">
        <f t="shared" si="39"/>
        <v>1</v>
      </c>
      <c r="S2436" s="83">
        <f>IF(T2436="",0,IFERROR(IF(VLOOKUP(T2436,T$73:T2435,1,0)&gt;0,0,0),1))</f>
        <v>0</v>
      </c>
      <c r="T2436" s="95">
        <f>IF(DATOS!J2364=P$74,DATOS!C2364,"")</f>
        <v>0</v>
      </c>
    </row>
    <row r="2437" spans="18:20" x14ac:dyDescent="0.25">
      <c r="R2437" s="83">
        <f t="shared" si="39"/>
        <v>1</v>
      </c>
      <c r="S2437" s="83">
        <f>IF(T2437="",0,IFERROR(IF(VLOOKUP(T2437,T$73:T2436,1,0)&gt;0,0,0),1))</f>
        <v>0</v>
      </c>
      <c r="T2437" s="95">
        <f>IF(DATOS!J2365=P$74,DATOS!C2365,"")</f>
        <v>0</v>
      </c>
    </row>
    <row r="2438" spans="18:20" x14ac:dyDescent="0.25">
      <c r="R2438" s="83">
        <f t="shared" si="39"/>
        <v>1</v>
      </c>
      <c r="S2438" s="83">
        <f>IF(T2438="",0,IFERROR(IF(VLOOKUP(T2438,T$73:T2437,1,0)&gt;0,0,0),1))</f>
        <v>0</v>
      </c>
      <c r="T2438" s="95">
        <f>IF(DATOS!J2366=P$74,DATOS!C2366,"")</f>
        <v>0</v>
      </c>
    </row>
    <row r="2439" spans="18:20" x14ac:dyDescent="0.25">
      <c r="R2439" s="83">
        <f t="shared" si="39"/>
        <v>1</v>
      </c>
      <c r="S2439" s="83">
        <f>IF(T2439="",0,IFERROR(IF(VLOOKUP(T2439,T$73:T2438,1,0)&gt;0,0,0),1))</f>
        <v>0</v>
      </c>
      <c r="T2439" s="95">
        <f>IF(DATOS!J2367=P$74,DATOS!C2367,"")</f>
        <v>0</v>
      </c>
    </row>
    <row r="2440" spans="18:20" x14ac:dyDescent="0.25">
      <c r="R2440" s="83">
        <f t="shared" si="39"/>
        <v>1</v>
      </c>
      <c r="S2440" s="83">
        <f>IF(T2440="",0,IFERROR(IF(VLOOKUP(T2440,T$73:T2439,1,0)&gt;0,0,0),1))</f>
        <v>0</v>
      </c>
      <c r="T2440" s="95">
        <f>IF(DATOS!J2368=P$74,DATOS!C2368,"")</f>
        <v>0</v>
      </c>
    </row>
    <row r="2441" spans="18:20" x14ac:dyDescent="0.25">
      <c r="R2441" s="83">
        <f t="shared" si="39"/>
        <v>1</v>
      </c>
      <c r="S2441" s="83">
        <f>IF(T2441="",0,IFERROR(IF(VLOOKUP(T2441,T$73:T2440,1,0)&gt;0,0,0),1))</f>
        <v>0</v>
      </c>
      <c r="T2441" s="95">
        <f>IF(DATOS!J2369=P$74,DATOS!C2369,"")</f>
        <v>0</v>
      </c>
    </row>
    <row r="2442" spans="18:20" x14ac:dyDescent="0.25">
      <c r="R2442" s="83">
        <f t="shared" ref="R2442:R2505" si="40">R2441+S2442</f>
        <v>1</v>
      </c>
      <c r="S2442" s="83">
        <f>IF(T2442="",0,IFERROR(IF(VLOOKUP(T2442,T$73:T2441,1,0)&gt;0,0,0),1))</f>
        <v>0</v>
      </c>
      <c r="T2442" s="95">
        <f>IF(DATOS!J2370=P$74,DATOS!C2370,"")</f>
        <v>0</v>
      </c>
    </row>
    <row r="2443" spans="18:20" x14ac:dyDescent="0.25">
      <c r="R2443" s="83">
        <f t="shared" si="40"/>
        <v>1</v>
      </c>
      <c r="S2443" s="83">
        <f>IF(T2443="",0,IFERROR(IF(VLOOKUP(T2443,T$73:T2442,1,0)&gt;0,0,0),1))</f>
        <v>0</v>
      </c>
      <c r="T2443" s="95">
        <f>IF(DATOS!J2371=P$74,DATOS!C2371,"")</f>
        <v>0</v>
      </c>
    </row>
    <row r="2444" spans="18:20" x14ac:dyDescent="0.25">
      <c r="R2444" s="83">
        <f t="shared" si="40"/>
        <v>1</v>
      </c>
      <c r="S2444" s="83">
        <f>IF(T2444="",0,IFERROR(IF(VLOOKUP(T2444,T$73:T2443,1,0)&gt;0,0,0),1))</f>
        <v>0</v>
      </c>
      <c r="T2444" s="95">
        <f>IF(DATOS!J2372=P$74,DATOS!C2372,"")</f>
        <v>0</v>
      </c>
    </row>
    <row r="2445" spans="18:20" x14ac:dyDescent="0.25">
      <c r="R2445" s="83">
        <f t="shared" si="40"/>
        <v>1</v>
      </c>
      <c r="S2445" s="83">
        <f>IF(T2445="",0,IFERROR(IF(VLOOKUP(T2445,T$73:T2444,1,0)&gt;0,0,0),1))</f>
        <v>0</v>
      </c>
      <c r="T2445" s="95">
        <f>IF(DATOS!J2373=P$74,DATOS!C2373,"")</f>
        <v>0</v>
      </c>
    </row>
    <row r="2446" spans="18:20" x14ac:dyDescent="0.25">
      <c r="R2446" s="83">
        <f t="shared" si="40"/>
        <v>1</v>
      </c>
      <c r="S2446" s="83">
        <f>IF(T2446="",0,IFERROR(IF(VLOOKUP(T2446,T$73:T2445,1,0)&gt;0,0,0),1))</f>
        <v>0</v>
      </c>
      <c r="T2446" s="95">
        <f>IF(DATOS!J2374=P$74,DATOS!C2374,"")</f>
        <v>0</v>
      </c>
    </row>
    <row r="2447" spans="18:20" x14ac:dyDescent="0.25">
      <c r="R2447" s="83">
        <f t="shared" si="40"/>
        <v>1</v>
      </c>
      <c r="S2447" s="83">
        <f>IF(T2447="",0,IFERROR(IF(VLOOKUP(T2447,T$73:T2446,1,0)&gt;0,0,0),1))</f>
        <v>0</v>
      </c>
      <c r="T2447" s="95">
        <f>IF(DATOS!J2375=P$74,DATOS!C2375,"")</f>
        <v>0</v>
      </c>
    </row>
    <row r="2448" spans="18:20" x14ac:dyDescent="0.25">
      <c r="R2448" s="83">
        <f t="shared" si="40"/>
        <v>1</v>
      </c>
      <c r="S2448" s="83">
        <f>IF(T2448="",0,IFERROR(IF(VLOOKUP(T2448,T$73:T2447,1,0)&gt;0,0,0),1))</f>
        <v>0</v>
      </c>
      <c r="T2448" s="95">
        <f>IF(DATOS!J2376=P$74,DATOS!C2376,"")</f>
        <v>0</v>
      </c>
    </row>
    <row r="2449" spans="18:20" x14ac:dyDescent="0.25">
      <c r="R2449" s="83">
        <f t="shared" si="40"/>
        <v>1</v>
      </c>
      <c r="S2449" s="83">
        <f>IF(T2449="",0,IFERROR(IF(VLOOKUP(T2449,T$73:T2448,1,0)&gt;0,0,0),1))</f>
        <v>0</v>
      </c>
      <c r="T2449" s="95">
        <f>IF(DATOS!J2377=P$74,DATOS!C2377,"")</f>
        <v>0</v>
      </c>
    </row>
    <row r="2450" spans="18:20" x14ac:dyDescent="0.25">
      <c r="R2450" s="83">
        <f t="shared" si="40"/>
        <v>1</v>
      </c>
      <c r="S2450" s="83">
        <f>IF(T2450="",0,IFERROR(IF(VLOOKUP(T2450,T$73:T2449,1,0)&gt;0,0,0),1))</f>
        <v>0</v>
      </c>
      <c r="T2450" s="95">
        <f>IF(DATOS!J2378=P$74,DATOS!C2378,"")</f>
        <v>0</v>
      </c>
    </row>
    <row r="2451" spans="18:20" x14ac:dyDescent="0.25">
      <c r="R2451" s="83">
        <f t="shared" si="40"/>
        <v>1</v>
      </c>
      <c r="S2451" s="83">
        <f>IF(T2451="",0,IFERROR(IF(VLOOKUP(T2451,T$73:T2450,1,0)&gt;0,0,0),1))</f>
        <v>0</v>
      </c>
      <c r="T2451" s="95">
        <f>IF(DATOS!J2379=P$74,DATOS!C2379,"")</f>
        <v>0</v>
      </c>
    </row>
    <row r="2452" spans="18:20" x14ac:dyDescent="0.25">
      <c r="R2452" s="83">
        <f t="shared" si="40"/>
        <v>1</v>
      </c>
      <c r="S2452" s="83">
        <f>IF(T2452="",0,IFERROR(IF(VLOOKUP(T2452,T$73:T2451,1,0)&gt;0,0,0),1))</f>
        <v>0</v>
      </c>
      <c r="T2452" s="95">
        <f>IF(DATOS!J2380=P$74,DATOS!C2380,"")</f>
        <v>0</v>
      </c>
    </row>
    <row r="2453" spans="18:20" x14ac:dyDescent="0.25">
      <c r="R2453" s="83">
        <f t="shared" si="40"/>
        <v>1</v>
      </c>
      <c r="S2453" s="83">
        <f>IF(T2453="",0,IFERROR(IF(VLOOKUP(T2453,T$73:T2452,1,0)&gt;0,0,0),1))</f>
        <v>0</v>
      </c>
      <c r="T2453" s="95">
        <f>IF(DATOS!J2381=P$74,DATOS!C2381,"")</f>
        <v>0</v>
      </c>
    </row>
    <row r="2454" spans="18:20" x14ac:dyDescent="0.25">
      <c r="R2454" s="83">
        <f t="shared" si="40"/>
        <v>1</v>
      </c>
      <c r="S2454" s="83">
        <f>IF(T2454="",0,IFERROR(IF(VLOOKUP(T2454,T$73:T2453,1,0)&gt;0,0,0),1))</f>
        <v>0</v>
      </c>
      <c r="T2454" s="95">
        <f>IF(DATOS!J2382=P$74,DATOS!C2382,"")</f>
        <v>0</v>
      </c>
    </row>
    <row r="2455" spans="18:20" x14ac:dyDescent="0.25">
      <c r="R2455" s="83">
        <f t="shared" si="40"/>
        <v>1</v>
      </c>
      <c r="S2455" s="83">
        <f>IF(T2455="",0,IFERROR(IF(VLOOKUP(T2455,T$73:T2454,1,0)&gt;0,0,0),1))</f>
        <v>0</v>
      </c>
      <c r="T2455" s="95">
        <f>IF(DATOS!J2383=P$74,DATOS!C2383,"")</f>
        <v>0</v>
      </c>
    </row>
    <row r="2456" spans="18:20" x14ac:dyDescent="0.25">
      <c r="R2456" s="83">
        <f t="shared" si="40"/>
        <v>1</v>
      </c>
      <c r="S2456" s="83">
        <f>IF(T2456="",0,IFERROR(IF(VLOOKUP(T2456,T$73:T2455,1,0)&gt;0,0,0),1))</f>
        <v>0</v>
      </c>
      <c r="T2456" s="95">
        <f>IF(DATOS!J2384=P$74,DATOS!C2384,"")</f>
        <v>0</v>
      </c>
    </row>
    <row r="2457" spans="18:20" x14ac:dyDescent="0.25">
      <c r="R2457" s="83">
        <f t="shared" si="40"/>
        <v>1</v>
      </c>
      <c r="S2457" s="83">
        <f>IF(T2457="",0,IFERROR(IF(VLOOKUP(T2457,T$73:T2456,1,0)&gt;0,0,0),1))</f>
        <v>0</v>
      </c>
      <c r="T2457" s="95">
        <f>IF(DATOS!J2385=P$74,DATOS!C2385,"")</f>
        <v>0</v>
      </c>
    </row>
    <row r="2458" spans="18:20" x14ac:dyDescent="0.25">
      <c r="R2458" s="83">
        <f t="shared" si="40"/>
        <v>1</v>
      </c>
      <c r="S2458" s="83">
        <f>IF(T2458="",0,IFERROR(IF(VLOOKUP(T2458,T$73:T2457,1,0)&gt;0,0,0),1))</f>
        <v>0</v>
      </c>
      <c r="T2458" s="95">
        <f>IF(DATOS!J2386=P$74,DATOS!C2386,"")</f>
        <v>0</v>
      </c>
    </row>
    <row r="2459" spans="18:20" x14ac:dyDescent="0.25">
      <c r="R2459" s="83">
        <f t="shared" si="40"/>
        <v>1</v>
      </c>
      <c r="S2459" s="83">
        <f>IF(T2459="",0,IFERROR(IF(VLOOKUP(T2459,T$73:T2458,1,0)&gt;0,0,0),1))</f>
        <v>0</v>
      </c>
      <c r="T2459" s="95">
        <f>IF(DATOS!J2387=P$74,DATOS!C2387,"")</f>
        <v>0</v>
      </c>
    </row>
    <row r="2460" spans="18:20" x14ac:dyDescent="0.25">
      <c r="R2460" s="83">
        <f t="shared" si="40"/>
        <v>1</v>
      </c>
      <c r="S2460" s="83">
        <f>IF(T2460="",0,IFERROR(IF(VLOOKUP(T2460,T$73:T2459,1,0)&gt;0,0,0),1))</f>
        <v>0</v>
      </c>
      <c r="T2460" s="95">
        <f>IF(DATOS!J2388=P$74,DATOS!C2388,"")</f>
        <v>0</v>
      </c>
    </row>
    <row r="2461" spans="18:20" x14ac:dyDescent="0.25">
      <c r="R2461" s="83">
        <f t="shared" si="40"/>
        <v>1</v>
      </c>
      <c r="S2461" s="83">
        <f>IF(T2461="",0,IFERROR(IF(VLOOKUP(T2461,T$73:T2460,1,0)&gt;0,0,0),1))</f>
        <v>0</v>
      </c>
      <c r="T2461" s="95">
        <f>IF(DATOS!J2389=P$74,DATOS!C2389,"")</f>
        <v>0</v>
      </c>
    </row>
    <row r="2462" spans="18:20" x14ac:dyDescent="0.25">
      <c r="R2462" s="83">
        <f t="shared" si="40"/>
        <v>1</v>
      </c>
      <c r="S2462" s="83">
        <f>IF(T2462="",0,IFERROR(IF(VLOOKUP(T2462,T$73:T2461,1,0)&gt;0,0,0),1))</f>
        <v>0</v>
      </c>
      <c r="T2462" s="95">
        <f>IF(DATOS!J2390=P$74,DATOS!C2390,"")</f>
        <v>0</v>
      </c>
    </row>
    <row r="2463" spans="18:20" x14ac:dyDescent="0.25">
      <c r="R2463" s="83">
        <f t="shared" si="40"/>
        <v>1</v>
      </c>
      <c r="S2463" s="83">
        <f>IF(T2463="",0,IFERROR(IF(VLOOKUP(T2463,T$73:T2462,1,0)&gt;0,0,0),1))</f>
        <v>0</v>
      </c>
      <c r="T2463" s="95">
        <f>IF(DATOS!J2391=P$74,DATOS!C2391,"")</f>
        <v>0</v>
      </c>
    </row>
    <row r="2464" spans="18:20" x14ac:dyDescent="0.25">
      <c r="R2464" s="83">
        <f t="shared" si="40"/>
        <v>1</v>
      </c>
      <c r="S2464" s="83">
        <f>IF(T2464="",0,IFERROR(IF(VLOOKUP(T2464,T$73:T2463,1,0)&gt;0,0,0),1))</f>
        <v>0</v>
      </c>
      <c r="T2464" s="95">
        <f>IF(DATOS!J2392=P$74,DATOS!C2392,"")</f>
        <v>0</v>
      </c>
    </row>
    <row r="2465" spans="18:20" x14ac:dyDescent="0.25">
      <c r="R2465" s="83">
        <f t="shared" si="40"/>
        <v>1</v>
      </c>
      <c r="S2465" s="83">
        <f>IF(T2465="",0,IFERROR(IF(VLOOKUP(T2465,T$73:T2464,1,0)&gt;0,0,0),1))</f>
        <v>0</v>
      </c>
      <c r="T2465" s="95">
        <f>IF(DATOS!J2393=P$74,DATOS!C2393,"")</f>
        <v>0</v>
      </c>
    </row>
    <row r="2466" spans="18:20" x14ac:dyDescent="0.25">
      <c r="R2466" s="83">
        <f t="shared" si="40"/>
        <v>1</v>
      </c>
      <c r="S2466" s="83">
        <f>IF(T2466="",0,IFERROR(IF(VLOOKUP(T2466,T$73:T2465,1,0)&gt;0,0,0),1))</f>
        <v>0</v>
      </c>
      <c r="T2466" s="95">
        <f>IF(DATOS!J2394=P$74,DATOS!C2394,"")</f>
        <v>0</v>
      </c>
    </row>
    <row r="2467" spans="18:20" x14ac:dyDescent="0.25">
      <c r="R2467" s="83">
        <f t="shared" si="40"/>
        <v>1</v>
      </c>
      <c r="S2467" s="83">
        <f>IF(T2467="",0,IFERROR(IF(VLOOKUP(T2467,T$73:T2466,1,0)&gt;0,0,0),1))</f>
        <v>0</v>
      </c>
      <c r="T2467" s="95">
        <f>IF(DATOS!J2395=P$74,DATOS!C2395,"")</f>
        <v>0</v>
      </c>
    </row>
    <row r="2468" spans="18:20" x14ac:dyDescent="0.25">
      <c r="R2468" s="83">
        <f t="shared" si="40"/>
        <v>1</v>
      </c>
      <c r="S2468" s="83">
        <f>IF(T2468="",0,IFERROR(IF(VLOOKUP(T2468,T$73:T2467,1,0)&gt;0,0,0),1))</f>
        <v>0</v>
      </c>
      <c r="T2468" s="95">
        <f>IF(DATOS!J2396=P$74,DATOS!C2396,"")</f>
        <v>0</v>
      </c>
    </row>
    <row r="2469" spans="18:20" x14ac:dyDescent="0.25">
      <c r="R2469" s="83">
        <f t="shared" si="40"/>
        <v>1</v>
      </c>
      <c r="S2469" s="83">
        <f>IF(T2469="",0,IFERROR(IF(VLOOKUP(T2469,T$73:T2468,1,0)&gt;0,0,0),1))</f>
        <v>0</v>
      </c>
      <c r="T2469" s="95">
        <f>IF(DATOS!J2397=P$74,DATOS!C2397,"")</f>
        <v>0</v>
      </c>
    </row>
    <row r="2470" spans="18:20" x14ac:dyDescent="0.25">
      <c r="R2470" s="83">
        <f t="shared" si="40"/>
        <v>1</v>
      </c>
      <c r="S2470" s="83">
        <f>IF(T2470="",0,IFERROR(IF(VLOOKUP(T2470,T$73:T2469,1,0)&gt;0,0,0),1))</f>
        <v>0</v>
      </c>
      <c r="T2470" s="95">
        <f>IF(DATOS!J2398=P$74,DATOS!C2398,"")</f>
        <v>0</v>
      </c>
    </row>
    <row r="2471" spans="18:20" x14ac:dyDescent="0.25">
      <c r="R2471" s="83">
        <f t="shared" si="40"/>
        <v>1</v>
      </c>
      <c r="S2471" s="83">
        <f>IF(T2471="",0,IFERROR(IF(VLOOKUP(T2471,T$73:T2470,1,0)&gt;0,0,0),1))</f>
        <v>0</v>
      </c>
      <c r="T2471" s="95">
        <f>IF(DATOS!J2399=P$74,DATOS!C2399,"")</f>
        <v>0</v>
      </c>
    </row>
    <row r="2472" spans="18:20" x14ac:dyDescent="0.25">
      <c r="R2472" s="83">
        <f t="shared" si="40"/>
        <v>1</v>
      </c>
      <c r="S2472" s="83">
        <f>IF(T2472="",0,IFERROR(IF(VLOOKUP(T2472,T$73:T2471,1,0)&gt;0,0,0),1))</f>
        <v>0</v>
      </c>
      <c r="T2472" s="95">
        <f>IF(DATOS!J2400=P$74,DATOS!C2400,"")</f>
        <v>0</v>
      </c>
    </row>
    <row r="2473" spans="18:20" x14ac:dyDescent="0.25">
      <c r="R2473" s="83">
        <f t="shared" si="40"/>
        <v>1</v>
      </c>
      <c r="S2473" s="83">
        <f>IF(T2473="",0,IFERROR(IF(VLOOKUP(T2473,T$73:T2472,1,0)&gt;0,0,0),1))</f>
        <v>0</v>
      </c>
      <c r="T2473" s="95">
        <f>IF(DATOS!J2401=P$74,DATOS!C2401,"")</f>
        <v>0</v>
      </c>
    </row>
    <row r="2474" spans="18:20" x14ac:dyDescent="0.25">
      <c r="R2474" s="83">
        <f t="shared" si="40"/>
        <v>1</v>
      </c>
      <c r="S2474" s="83">
        <f>IF(T2474="",0,IFERROR(IF(VLOOKUP(T2474,T$73:T2473,1,0)&gt;0,0,0),1))</f>
        <v>0</v>
      </c>
      <c r="T2474" s="95">
        <f>IF(DATOS!J2402=P$74,DATOS!C2402,"")</f>
        <v>0</v>
      </c>
    </row>
    <row r="2475" spans="18:20" x14ac:dyDescent="0.25">
      <c r="R2475" s="83">
        <f t="shared" si="40"/>
        <v>1</v>
      </c>
      <c r="S2475" s="83">
        <f>IF(T2475="",0,IFERROR(IF(VLOOKUP(T2475,T$73:T2474,1,0)&gt;0,0,0),1))</f>
        <v>0</v>
      </c>
      <c r="T2475" s="95">
        <f>IF(DATOS!J2403=P$74,DATOS!C2403,"")</f>
        <v>0</v>
      </c>
    </row>
    <row r="2476" spans="18:20" x14ac:dyDescent="0.25">
      <c r="R2476" s="83">
        <f t="shared" si="40"/>
        <v>1</v>
      </c>
      <c r="S2476" s="83">
        <f>IF(T2476="",0,IFERROR(IF(VLOOKUP(T2476,T$73:T2475,1,0)&gt;0,0,0),1))</f>
        <v>0</v>
      </c>
      <c r="T2476" s="95">
        <f>IF(DATOS!J2404=P$74,DATOS!C2404,"")</f>
        <v>0</v>
      </c>
    </row>
    <row r="2477" spans="18:20" x14ac:dyDescent="0.25">
      <c r="R2477" s="83">
        <f t="shared" si="40"/>
        <v>1</v>
      </c>
      <c r="S2477" s="83">
        <f>IF(T2477="",0,IFERROR(IF(VLOOKUP(T2477,T$73:T2476,1,0)&gt;0,0,0),1))</f>
        <v>0</v>
      </c>
      <c r="T2477" s="95">
        <f>IF(DATOS!J2405=P$74,DATOS!C2405,"")</f>
        <v>0</v>
      </c>
    </row>
    <row r="2478" spans="18:20" x14ac:dyDescent="0.25">
      <c r="R2478" s="83">
        <f t="shared" si="40"/>
        <v>1</v>
      </c>
      <c r="S2478" s="83">
        <f>IF(T2478="",0,IFERROR(IF(VLOOKUP(T2478,T$73:T2477,1,0)&gt;0,0,0),1))</f>
        <v>0</v>
      </c>
      <c r="T2478" s="95">
        <f>IF(DATOS!J2406=P$74,DATOS!C2406,"")</f>
        <v>0</v>
      </c>
    </row>
    <row r="2479" spans="18:20" x14ac:dyDescent="0.25">
      <c r="R2479" s="83">
        <f t="shared" si="40"/>
        <v>1</v>
      </c>
      <c r="S2479" s="83">
        <f>IF(T2479="",0,IFERROR(IF(VLOOKUP(T2479,T$73:T2478,1,0)&gt;0,0,0),1))</f>
        <v>0</v>
      </c>
      <c r="T2479" s="95">
        <f>IF(DATOS!J2407=P$74,DATOS!C2407,"")</f>
        <v>0</v>
      </c>
    </row>
    <row r="2480" spans="18:20" x14ac:dyDescent="0.25">
      <c r="R2480" s="83">
        <f t="shared" si="40"/>
        <v>1</v>
      </c>
      <c r="S2480" s="83">
        <f>IF(T2480="",0,IFERROR(IF(VLOOKUP(T2480,T$73:T2479,1,0)&gt;0,0,0),1))</f>
        <v>0</v>
      </c>
      <c r="T2480" s="95">
        <f>IF(DATOS!J2408=P$74,DATOS!C2408,"")</f>
        <v>0</v>
      </c>
    </row>
    <row r="2481" spans="18:20" x14ac:dyDescent="0.25">
      <c r="R2481" s="83">
        <f t="shared" si="40"/>
        <v>1</v>
      </c>
      <c r="S2481" s="83">
        <f>IF(T2481="",0,IFERROR(IF(VLOOKUP(T2481,T$73:T2480,1,0)&gt;0,0,0),1))</f>
        <v>0</v>
      </c>
      <c r="T2481" s="95">
        <f>IF(DATOS!J2409=P$74,DATOS!C2409,"")</f>
        <v>0</v>
      </c>
    </row>
    <row r="2482" spans="18:20" x14ac:dyDescent="0.25">
      <c r="R2482" s="83">
        <f t="shared" si="40"/>
        <v>1</v>
      </c>
      <c r="S2482" s="83">
        <f>IF(T2482="",0,IFERROR(IF(VLOOKUP(T2482,T$73:T2481,1,0)&gt;0,0,0),1))</f>
        <v>0</v>
      </c>
      <c r="T2482" s="95">
        <f>IF(DATOS!J2410=P$74,DATOS!C2410,"")</f>
        <v>0</v>
      </c>
    </row>
    <row r="2483" spans="18:20" x14ac:dyDescent="0.25">
      <c r="R2483" s="83">
        <f t="shared" si="40"/>
        <v>1</v>
      </c>
      <c r="S2483" s="83">
        <f>IF(T2483="",0,IFERROR(IF(VLOOKUP(T2483,T$73:T2482,1,0)&gt;0,0,0),1))</f>
        <v>0</v>
      </c>
      <c r="T2483" s="95">
        <f>IF(DATOS!J2411=P$74,DATOS!C2411,"")</f>
        <v>0</v>
      </c>
    </row>
    <row r="2484" spans="18:20" x14ac:dyDescent="0.25">
      <c r="R2484" s="83">
        <f t="shared" si="40"/>
        <v>1</v>
      </c>
      <c r="S2484" s="83">
        <f>IF(T2484="",0,IFERROR(IF(VLOOKUP(T2484,T$73:T2483,1,0)&gt;0,0,0),1))</f>
        <v>0</v>
      </c>
      <c r="T2484" s="95">
        <f>IF(DATOS!J2412=P$74,DATOS!C2412,"")</f>
        <v>0</v>
      </c>
    </row>
    <row r="2485" spans="18:20" x14ac:dyDescent="0.25">
      <c r="R2485" s="83">
        <f t="shared" si="40"/>
        <v>1</v>
      </c>
      <c r="S2485" s="83">
        <f>IF(T2485="",0,IFERROR(IF(VLOOKUP(T2485,T$73:T2484,1,0)&gt;0,0,0),1))</f>
        <v>0</v>
      </c>
      <c r="T2485" s="95">
        <f>IF(DATOS!J2413=P$74,DATOS!C2413,"")</f>
        <v>0</v>
      </c>
    </row>
    <row r="2486" spans="18:20" x14ac:dyDescent="0.25">
      <c r="R2486" s="83">
        <f t="shared" si="40"/>
        <v>1</v>
      </c>
      <c r="S2486" s="83">
        <f>IF(T2486="",0,IFERROR(IF(VLOOKUP(T2486,T$73:T2485,1,0)&gt;0,0,0),1))</f>
        <v>0</v>
      </c>
      <c r="T2486" s="95">
        <f>IF(DATOS!J2414=P$74,DATOS!C2414,"")</f>
        <v>0</v>
      </c>
    </row>
    <row r="2487" spans="18:20" x14ac:dyDescent="0.25">
      <c r="R2487" s="83">
        <f t="shared" si="40"/>
        <v>1</v>
      </c>
      <c r="S2487" s="83">
        <f>IF(T2487="",0,IFERROR(IF(VLOOKUP(T2487,T$73:T2486,1,0)&gt;0,0,0),1))</f>
        <v>0</v>
      </c>
      <c r="T2487" s="95">
        <f>IF(DATOS!J2415=P$74,DATOS!C2415,"")</f>
        <v>0</v>
      </c>
    </row>
    <row r="2488" spans="18:20" x14ac:dyDescent="0.25">
      <c r="R2488" s="83">
        <f t="shared" si="40"/>
        <v>1</v>
      </c>
      <c r="S2488" s="83">
        <f>IF(T2488="",0,IFERROR(IF(VLOOKUP(T2488,T$73:T2487,1,0)&gt;0,0,0),1))</f>
        <v>0</v>
      </c>
      <c r="T2488" s="95">
        <f>IF(DATOS!J2416=P$74,DATOS!C2416,"")</f>
        <v>0</v>
      </c>
    </row>
    <row r="2489" spans="18:20" x14ac:dyDescent="0.25">
      <c r="R2489" s="83">
        <f t="shared" si="40"/>
        <v>1</v>
      </c>
      <c r="S2489" s="83">
        <f>IF(T2489="",0,IFERROR(IF(VLOOKUP(T2489,T$73:T2488,1,0)&gt;0,0,0),1))</f>
        <v>0</v>
      </c>
      <c r="T2489" s="95">
        <f>IF(DATOS!J2417=P$74,DATOS!C2417,"")</f>
        <v>0</v>
      </c>
    </row>
    <row r="2490" spans="18:20" x14ac:dyDescent="0.25">
      <c r="R2490" s="83">
        <f t="shared" si="40"/>
        <v>1</v>
      </c>
      <c r="S2490" s="83">
        <f>IF(T2490="",0,IFERROR(IF(VLOOKUP(T2490,T$73:T2489,1,0)&gt;0,0,0),1))</f>
        <v>0</v>
      </c>
      <c r="T2490" s="95">
        <f>IF(DATOS!J2418=P$74,DATOS!C2418,"")</f>
        <v>0</v>
      </c>
    </row>
    <row r="2491" spans="18:20" x14ac:dyDescent="0.25">
      <c r="R2491" s="83">
        <f t="shared" si="40"/>
        <v>1</v>
      </c>
      <c r="S2491" s="83">
        <f>IF(T2491="",0,IFERROR(IF(VLOOKUP(T2491,T$73:T2490,1,0)&gt;0,0,0),1))</f>
        <v>0</v>
      </c>
      <c r="T2491" s="95">
        <f>IF(DATOS!J2419=P$74,DATOS!C2419,"")</f>
        <v>0</v>
      </c>
    </row>
    <row r="2492" spans="18:20" x14ac:dyDescent="0.25">
      <c r="R2492" s="83">
        <f t="shared" si="40"/>
        <v>1</v>
      </c>
      <c r="S2492" s="83">
        <f>IF(T2492="",0,IFERROR(IF(VLOOKUP(T2492,T$73:T2491,1,0)&gt;0,0,0),1))</f>
        <v>0</v>
      </c>
      <c r="T2492" s="95">
        <f>IF(DATOS!J2420=P$74,DATOS!C2420,"")</f>
        <v>0</v>
      </c>
    </row>
    <row r="2493" spans="18:20" x14ac:dyDescent="0.25">
      <c r="R2493" s="83">
        <f t="shared" si="40"/>
        <v>1</v>
      </c>
      <c r="S2493" s="83">
        <f>IF(T2493="",0,IFERROR(IF(VLOOKUP(T2493,T$73:T2492,1,0)&gt;0,0,0),1))</f>
        <v>0</v>
      </c>
      <c r="T2493" s="95">
        <f>IF(DATOS!J2421=P$74,DATOS!C2421,"")</f>
        <v>0</v>
      </c>
    </row>
    <row r="2494" spans="18:20" x14ac:dyDescent="0.25">
      <c r="R2494" s="83">
        <f t="shared" si="40"/>
        <v>1</v>
      </c>
      <c r="S2494" s="83">
        <f>IF(T2494="",0,IFERROR(IF(VLOOKUP(T2494,T$73:T2493,1,0)&gt;0,0,0),1))</f>
        <v>0</v>
      </c>
      <c r="T2494" s="95">
        <f>IF(DATOS!J2422=P$74,DATOS!C2422,"")</f>
        <v>0</v>
      </c>
    </row>
    <row r="2495" spans="18:20" x14ac:dyDescent="0.25">
      <c r="R2495" s="83">
        <f t="shared" si="40"/>
        <v>1</v>
      </c>
      <c r="S2495" s="83">
        <f>IF(T2495="",0,IFERROR(IF(VLOOKUP(T2495,T$73:T2494,1,0)&gt;0,0,0),1))</f>
        <v>0</v>
      </c>
      <c r="T2495" s="95">
        <f>IF(DATOS!J2423=P$74,DATOS!C2423,"")</f>
        <v>0</v>
      </c>
    </row>
    <row r="2496" spans="18:20" x14ac:dyDescent="0.25">
      <c r="R2496" s="83">
        <f t="shared" si="40"/>
        <v>1</v>
      </c>
      <c r="S2496" s="83">
        <f>IF(T2496="",0,IFERROR(IF(VLOOKUP(T2496,T$73:T2495,1,0)&gt;0,0,0),1))</f>
        <v>0</v>
      </c>
      <c r="T2496" s="95">
        <f>IF(DATOS!J2424=P$74,DATOS!C2424,"")</f>
        <v>0</v>
      </c>
    </row>
    <row r="2497" spans="18:20" x14ac:dyDescent="0.25">
      <c r="R2497" s="83">
        <f t="shared" si="40"/>
        <v>1</v>
      </c>
      <c r="S2497" s="83">
        <f>IF(T2497="",0,IFERROR(IF(VLOOKUP(T2497,T$73:T2496,1,0)&gt;0,0,0),1))</f>
        <v>0</v>
      </c>
      <c r="T2497" s="95">
        <f>IF(DATOS!J2425=P$74,DATOS!C2425,"")</f>
        <v>0</v>
      </c>
    </row>
    <row r="2498" spans="18:20" x14ac:dyDescent="0.25">
      <c r="R2498" s="83">
        <f t="shared" si="40"/>
        <v>1</v>
      </c>
      <c r="S2498" s="83">
        <f>IF(T2498="",0,IFERROR(IF(VLOOKUP(T2498,T$73:T2497,1,0)&gt;0,0,0),1))</f>
        <v>0</v>
      </c>
      <c r="T2498" s="95">
        <f>IF(DATOS!J2426=P$74,DATOS!C2426,"")</f>
        <v>0</v>
      </c>
    </row>
    <row r="2499" spans="18:20" x14ac:dyDescent="0.25">
      <c r="R2499" s="83">
        <f t="shared" si="40"/>
        <v>1</v>
      </c>
      <c r="S2499" s="83">
        <f>IF(T2499="",0,IFERROR(IF(VLOOKUP(T2499,T$73:T2498,1,0)&gt;0,0,0),1))</f>
        <v>0</v>
      </c>
      <c r="T2499" s="95">
        <f>IF(DATOS!J2427=P$74,DATOS!C2427,"")</f>
        <v>0</v>
      </c>
    </row>
    <row r="2500" spans="18:20" x14ac:dyDescent="0.25">
      <c r="R2500" s="83">
        <f t="shared" si="40"/>
        <v>1</v>
      </c>
      <c r="S2500" s="83">
        <f>IF(T2500="",0,IFERROR(IF(VLOOKUP(T2500,T$73:T2499,1,0)&gt;0,0,0),1))</f>
        <v>0</v>
      </c>
      <c r="T2500" s="95">
        <f>IF(DATOS!J2428=P$74,DATOS!C2428,"")</f>
        <v>0</v>
      </c>
    </row>
    <row r="2501" spans="18:20" x14ac:dyDescent="0.25">
      <c r="R2501" s="83">
        <f t="shared" si="40"/>
        <v>1</v>
      </c>
      <c r="S2501" s="83">
        <f>IF(T2501="",0,IFERROR(IF(VLOOKUP(T2501,T$73:T2500,1,0)&gt;0,0,0),1))</f>
        <v>0</v>
      </c>
      <c r="T2501" s="95">
        <f>IF(DATOS!J2429=P$74,DATOS!C2429,"")</f>
        <v>0</v>
      </c>
    </row>
    <row r="2502" spans="18:20" x14ac:dyDescent="0.25">
      <c r="R2502" s="83">
        <f t="shared" si="40"/>
        <v>1</v>
      </c>
      <c r="S2502" s="83">
        <f>IF(T2502="",0,IFERROR(IF(VLOOKUP(T2502,T$73:T2501,1,0)&gt;0,0,0),1))</f>
        <v>0</v>
      </c>
      <c r="T2502" s="95">
        <f>IF(DATOS!J2430=P$74,DATOS!C2430,"")</f>
        <v>0</v>
      </c>
    </row>
    <row r="2503" spans="18:20" x14ac:dyDescent="0.25">
      <c r="R2503" s="83">
        <f t="shared" si="40"/>
        <v>1</v>
      </c>
      <c r="S2503" s="83">
        <f>IF(T2503="",0,IFERROR(IF(VLOOKUP(T2503,T$73:T2502,1,0)&gt;0,0,0),1))</f>
        <v>0</v>
      </c>
      <c r="T2503" s="95">
        <f>IF(DATOS!J2431=P$74,DATOS!C2431,"")</f>
        <v>0</v>
      </c>
    </row>
    <row r="2504" spans="18:20" x14ac:dyDescent="0.25">
      <c r="R2504" s="83">
        <f t="shared" si="40"/>
        <v>1</v>
      </c>
      <c r="S2504" s="83">
        <f>IF(T2504="",0,IFERROR(IF(VLOOKUP(T2504,T$73:T2503,1,0)&gt;0,0,0),1))</f>
        <v>0</v>
      </c>
      <c r="T2504" s="95">
        <f>IF(DATOS!J2432=P$74,DATOS!C2432,"")</f>
        <v>0</v>
      </c>
    </row>
    <row r="2505" spans="18:20" x14ac:dyDescent="0.25">
      <c r="R2505" s="83">
        <f t="shared" si="40"/>
        <v>1</v>
      </c>
      <c r="S2505" s="83">
        <f>IF(T2505="",0,IFERROR(IF(VLOOKUP(T2505,T$73:T2504,1,0)&gt;0,0,0),1))</f>
        <v>0</v>
      </c>
      <c r="T2505" s="95">
        <f>IF(DATOS!J2433=P$74,DATOS!C2433,"")</f>
        <v>0</v>
      </c>
    </row>
    <row r="2506" spans="18:20" x14ac:dyDescent="0.25">
      <c r="R2506" s="83">
        <f t="shared" ref="R2506:R2569" si="41">R2505+S2506</f>
        <v>1</v>
      </c>
      <c r="S2506" s="83">
        <f>IF(T2506="",0,IFERROR(IF(VLOOKUP(T2506,T$73:T2505,1,0)&gt;0,0,0),1))</f>
        <v>0</v>
      </c>
      <c r="T2506" s="95">
        <f>IF(DATOS!J2434=P$74,DATOS!C2434,"")</f>
        <v>0</v>
      </c>
    </row>
    <row r="2507" spans="18:20" x14ac:dyDescent="0.25">
      <c r="R2507" s="83">
        <f t="shared" si="41"/>
        <v>1</v>
      </c>
      <c r="S2507" s="83">
        <f>IF(T2507="",0,IFERROR(IF(VLOOKUP(T2507,T$73:T2506,1,0)&gt;0,0,0),1))</f>
        <v>0</v>
      </c>
      <c r="T2507" s="95">
        <f>IF(DATOS!J2435=P$74,DATOS!C2435,"")</f>
        <v>0</v>
      </c>
    </row>
    <row r="2508" spans="18:20" x14ac:dyDescent="0.25">
      <c r="R2508" s="83">
        <f t="shared" si="41"/>
        <v>1</v>
      </c>
      <c r="S2508" s="83">
        <f>IF(T2508="",0,IFERROR(IF(VLOOKUP(T2508,T$73:T2507,1,0)&gt;0,0,0),1))</f>
        <v>0</v>
      </c>
      <c r="T2508" s="95">
        <f>IF(DATOS!J2436=P$74,DATOS!C2436,"")</f>
        <v>0</v>
      </c>
    </row>
    <row r="2509" spans="18:20" x14ac:dyDescent="0.25">
      <c r="R2509" s="83">
        <f t="shared" si="41"/>
        <v>1</v>
      </c>
      <c r="S2509" s="83">
        <f>IF(T2509="",0,IFERROR(IF(VLOOKUP(T2509,T$73:T2508,1,0)&gt;0,0,0),1))</f>
        <v>0</v>
      </c>
      <c r="T2509" s="95">
        <f>IF(DATOS!J2437=P$74,DATOS!C2437,"")</f>
        <v>0</v>
      </c>
    </row>
    <row r="2510" spans="18:20" x14ac:dyDescent="0.25">
      <c r="R2510" s="83">
        <f t="shared" si="41"/>
        <v>1</v>
      </c>
      <c r="S2510" s="83">
        <f>IF(T2510="",0,IFERROR(IF(VLOOKUP(T2510,T$73:T2509,1,0)&gt;0,0,0),1))</f>
        <v>0</v>
      </c>
      <c r="T2510" s="95">
        <f>IF(DATOS!J2438=P$74,DATOS!C2438,"")</f>
        <v>0</v>
      </c>
    </row>
    <row r="2511" spans="18:20" x14ac:dyDescent="0.25">
      <c r="R2511" s="83">
        <f t="shared" si="41"/>
        <v>1</v>
      </c>
      <c r="S2511" s="83">
        <f>IF(T2511="",0,IFERROR(IF(VLOOKUP(T2511,T$73:T2510,1,0)&gt;0,0,0),1))</f>
        <v>0</v>
      </c>
      <c r="T2511" s="95">
        <f>IF(DATOS!J2439=P$74,DATOS!C2439,"")</f>
        <v>0</v>
      </c>
    </row>
    <row r="2512" spans="18:20" x14ac:dyDescent="0.25">
      <c r="R2512" s="83">
        <f t="shared" si="41"/>
        <v>1</v>
      </c>
      <c r="S2512" s="83">
        <f>IF(T2512="",0,IFERROR(IF(VLOOKUP(T2512,T$73:T2511,1,0)&gt;0,0,0),1))</f>
        <v>0</v>
      </c>
      <c r="T2512" s="95">
        <f>IF(DATOS!J2440=P$74,DATOS!C2440,"")</f>
        <v>0</v>
      </c>
    </row>
    <row r="2513" spans="18:20" x14ac:dyDescent="0.25">
      <c r="R2513" s="83">
        <f t="shared" si="41"/>
        <v>1</v>
      </c>
      <c r="S2513" s="83">
        <f>IF(T2513="",0,IFERROR(IF(VLOOKUP(T2513,T$73:T2512,1,0)&gt;0,0,0),1))</f>
        <v>0</v>
      </c>
      <c r="T2513" s="95">
        <f>IF(DATOS!J2441=P$74,DATOS!C2441,"")</f>
        <v>0</v>
      </c>
    </row>
    <row r="2514" spans="18:20" x14ac:dyDescent="0.25">
      <c r="R2514" s="83">
        <f t="shared" si="41"/>
        <v>1</v>
      </c>
      <c r="S2514" s="83">
        <f>IF(T2514="",0,IFERROR(IF(VLOOKUP(T2514,T$73:T2513,1,0)&gt;0,0,0),1))</f>
        <v>0</v>
      </c>
      <c r="T2514" s="95">
        <f>IF(DATOS!J2442=P$74,DATOS!C2442,"")</f>
        <v>0</v>
      </c>
    </row>
    <row r="2515" spans="18:20" x14ac:dyDescent="0.25">
      <c r="R2515" s="83">
        <f t="shared" si="41"/>
        <v>1</v>
      </c>
      <c r="S2515" s="83">
        <f>IF(T2515="",0,IFERROR(IF(VLOOKUP(T2515,T$73:T2514,1,0)&gt;0,0,0),1))</f>
        <v>0</v>
      </c>
      <c r="T2515" s="95">
        <f>IF(DATOS!J2443=P$74,DATOS!C2443,"")</f>
        <v>0</v>
      </c>
    </row>
    <row r="2516" spans="18:20" x14ac:dyDescent="0.25">
      <c r="R2516" s="83">
        <f t="shared" si="41"/>
        <v>1</v>
      </c>
      <c r="S2516" s="83">
        <f>IF(T2516="",0,IFERROR(IF(VLOOKUP(T2516,T$73:T2515,1,0)&gt;0,0,0),1))</f>
        <v>0</v>
      </c>
      <c r="T2516" s="95">
        <f>IF(DATOS!J2444=P$74,DATOS!C2444,"")</f>
        <v>0</v>
      </c>
    </row>
    <row r="2517" spans="18:20" x14ac:dyDescent="0.25">
      <c r="R2517" s="83">
        <f t="shared" si="41"/>
        <v>1</v>
      </c>
      <c r="S2517" s="83">
        <f>IF(T2517="",0,IFERROR(IF(VLOOKUP(T2517,T$73:T2516,1,0)&gt;0,0,0),1))</f>
        <v>0</v>
      </c>
      <c r="T2517" s="95">
        <f>IF(DATOS!J2445=P$74,DATOS!C2445,"")</f>
        <v>0</v>
      </c>
    </row>
    <row r="2518" spans="18:20" x14ac:dyDescent="0.25">
      <c r="R2518" s="83">
        <f t="shared" si="41"/>
        <v>1</v>
      </c>
      <c r="S2518" s="83">
        <f>IF(T2518="",0,IFERROR(IF(VLOOKUP(T2518,T$73:T2517,1,0)&gt;0,0,0),1))</f>
        <v>0</v>
      </c>
      <c r="T2518" s="95">
        <f>IF(DATOS!J2446=P$74,DATOS!C2446,"")</f>
        <v>0</v>
      </c>
    </row>
    <row r="2519" spans="18:20" x14ac:dyDescent="0.25">
      <c r="R2519" s="83">
        <f t="shared" si="41"/>
        <v>1</v>
      </c>
      <c r="S2519" s="83">
        <f>IF(T2519="",0,IFERROR(IF(VLOOKUP(T2519,T$73:T2518,1,0)&gt;0,0,0),1))</f>
        <v>0</v>
      </c>
      <c r="T2519" s="95">
        <f>IF(DATOS!J2447=P$74,DATOS!C2447,"")</f>
        <v>0</v>
      </c>
    </row>
    <row r="2520" spans="18:20" x14ac:dyDescent="0.25">
      <c r="R2520" s="83">
        <f t="shared" si="41"/>
        <v>1</v>
      </c>
      <c r="S2520" s="83">
        <f>IF(T2520="",0,IFERROR(IF(VLOOKUP(T2520,T$73:T2519,1,0)&gt;0,0,0),1))</f>
        <v>0</v>
      </c>
      <c r="T2520" s="95">
        <f>IF(DATOS!J2448=P$74,DATOS!C2448,"")</f>
        <v>0</v>
      </c>
    </row>
    <row r="2521" spans="18:20" x14ac:dyDescent="0.25">
      <c r="R2521" s="83">
        <f t="shared" si="41"/>
        <v>1</v>
      </c>
      <c r="S2521" s="83">
        <f>IF(T2521="",0,IFERROR(IF(VLOOKUP(T2521,T$73:T2520,1,0)&gt;0,0,0),1))</f>
        <v>0</v>
      </c>
      <c r="T2521" s="95">
        <f>IF(DATOS!J2449=P$74,DATOS!C2449,"")</f>
        <v>0</v>
      </c>
    </row>
    <row r="2522" spans="18:20" x14ac:dyDescent="0.25">
      <c r="R2522" s="83">
        <f t="shared" si="41"/>
        <v>1</v>
      </c>
      <c r="S2522" s="83">
        <f>IF(T2522="",0,IFERROR(IF(VLOOKUP(T2522,T$73:T2521,1,0)&gt;0,0,0),1))</f>
        <v>0</v>
      </c>
      <c r="T2522" s="95">
        <f>IF(DATOS!J2450=P$74,DATOS!C2450,"")</f>
        <v>0</v>
      </c>
    </row>
    <row r="2523" spans="18:20" x14ac:dyDescent="0.25">
      <c r="R2523" s="83">
        <f t="shared" si="41"/>
        <v>1</v>
      </c>
      <c r="S2523" s="83">
        <f>IF(T2523="",0,IFERROR(IF(VLOOKUP(T2523,T$73:T2522,1,0)&gt;0,0,0),1))</f>
        <v>0</v>
      </c>
      <c r="T2523" s="95">
        <f>IF(DATOS!J2451=P$74,DATOS!C2451,"")</f>
        <v>0</v>
      </c>
    </row>
    <row r="2524" spans="18:20" x14ac:dyDescent="0.25">
      <c r="R2524" s="83">
        <f t="shared" si="41"/>
        <v>1</v>
      </c>
      <c r="S2524" s="83">
        <f>IF(T2524="",0,IFERROR(IF(VLOOKUP(T2524,T$73:T2523,1,0)&gt;0,0,0),1))</f>
        <v>0</v>
      </c>
      <c r="T2524" s="95">
        <f>IF(DATOS!J2452=P$74,DATOS!C2452,"")</f>
        <v>0</v>
      </c>
    </row>
    <row r="2525" spans="18:20" x14ac:dyDescent="0.25">
      <c r="R2525" s="83">
        <f t="shared" si="41"/>
        <v>1</v>
      </c>
      <c r="S2525" s="83">
        <f>IF(T2525="",0,IFERROR(IF(VLOOKUP(T2525,T$73:T2524,1,0)&gt;0,0,0),1))</f>
        <v>0</v>
      </c>
      <c r="T2525" s="95">
        <f>IF(DATOS!J2453=P$74,DATOS!C2453,"")</f>
        <v>0</v>
      </c>
    </row>
    <row r="2526" spans="18:20" x14ac:dyDescent="0.25">
      <c r="R2526" s="83">
        <f t="shared" si="41"/>
        <v>1</v>
      </c>
      <c r="S2526" s="83">
        <f>IF(T2526="",0,IFERROR(IF(VLOOKUP(T2526,T$73:T2525,1,0)&gt;0,0,0),1))</f>
        <v>0</v>
      </c>
      <c r="T2526" s="95">
        <f>IF(DATOS!J2454=P$74,DATOS!C2454,"")</f>
        <v>0</v>
      </c>
    </row>
    <row r="2527" spans="18:20" x14ac:dyDescent="0.25">
      <c r="R2527" s="83">
        <f t="shared" si="41"/>
        <v>1</v>
      </c>
      <c r="S2527" s="83">
        <f>IF(T2527="",0,IFERROR(IF(VLOOKUP(T2527,T$73:T2526,1,0)&gt;0,0,0),1))</f>
        <v>0</v>
      </c>
      <c r="T2527" s="95">
        <f>IF(DATOS!J2455=P$74,DATOS!C2455,"")</f>
        <v>0</v>
      </c>
    </row>
    <row r="2528" spans="18:20" x14ac:dyDescent="0.25">
      <c r="R2528" s="83">
        <f t="shared" si="41"/>
        <v>1</v>
      </c>
      <c r="S2528" s="83">
        <f>IF(T2528="",0,IFERROR(IF(VLOOKUP(T2528,T$73:T2527,1,0)&gt;0,0,0),1))</f>
        <v>0</v>
      </c>
      <c r="T2528" s="95">
        <f>IF(DATOS!J2456=P$74,DATOS!C2456,"")</f>
        <v>0</v>
      </c>
    </row>
    <row r="2529" spans="18:20" x14ac:dyDescent="0.25">
      <c r="R2529" s="83">
        <f t="shared" si="41"/>
        <v>1</v>
      </c>
      <c r="S2529" s="83">
        <f>IF(T2529="",0,IFERROR(IF(VLOOKUP(T2529,T$73:T2528,1,0)&gt;0,0,0),1))</f>
        <v>0</v>
      </c>
      <c r="T2529" s="95">
        <f>IF(DATOS!J2457=P$74,DATOS!C2457,"")</f>
        <v>0</v>
      </c>
    </row>
    <row r="2530" spans="18:20" x14ac:dyDescent="0.25">
      <c r="R2530" s="83">
        <f t="shared" si="41"/>
        <v>1</v>
      </c>
      <c r="S2530" s="83">
        <f>IF(T2530="",0,IFERROR(IF(VLOOKUP(T2530,T$73:T2529,1,0)&gt;0,0,0),1))</f>
        <v>0</v>
      </c>
      <c r="T2530" s="95">
        <f>IF(DATOS!J2458=P$74,DATOS!C2458,"")</f>
        <v>0</v>
      </c>
    </row>
    <row r="2531" spans="18:20" x14ac:dyDescent="0.25">
      <c r="R2531" s="83">
        <f t="shared" si="41"/>
        <v>1</v>
      </c>
      <c r="S2531" s="83">
        <f>IF(T2531="",0,IFERROR(IF(VLOOKUP(T2531,T$73:T2530,1,0)&gt;0,0,0),1))</f>
        <v>0</v>
      </c>
      <c r="T2531" s="95">
        <f>IF(DATOS!J2459=P$74,DATOS!C2459,"")</f>
        <v>0</v>
      </c>
    </row>
    <row r="2532" spans="18:20" x14ac:dyDescent="0.25">
      <c r="R2532" s="83">
        <f t="shared" si="41"/>
        <v>1</v>
      </c>
      <c r="S2532" s="83">
        <f>IF(T2532="",0,IFERROR(IF(VLOOKUP(T2532,T$73:T2531,1,0)&gt;0,0,0),1))</f>
        <v>0</v>
      </c>
      <c r="T2532" s="95">
        <f>IF(DATOS!J2460=P$74,DATOS!C2460,"")</f>
        <v>0</v>
      </c>
    </row>
    <row r="2533" spans="18:20" x14ac:dyDescent="0.25">
      <c r="R2533" s="83">
        <f t="shared" si="41"/>
        <v>1</v>
      </c>
      <c r="S2533" s="83">
        <f>IF(T2533="",0,IFERROR(IF(VLOOKUP(T2533,T$73:T2532,1,0)&gt;0,0,0),1))</f>
        <v>0</v>
      </c>
      <c r="T2533" s="95">
        <f>IF(DATOS!J2461=P$74,DATOS!C2461,"")</f>
        <v>0</v>
      </c>
    </row>
    <row r="2534" spans="18:20" x14ac:dyDescent="0.25">
      <c r="R2534" s="83">
        <f t="shared" si="41"/>
        <v>1</v>
      </c>
      <c r="S2534" s="83">
        <f>IF(T2534="",0,IFERROR(IF(VLOOKUP(T2534,T$73:T2533,1,0)&gt;0,0,0),1))</f>
        <v>0</v>
      </c>
      <c r="T2534" s="95">
        <f>IF(DATOS!J2462=P$74,DATOS!C2462,"")</f>
        <v>0</v>
      </c>
    </row>
    <row r="2535" spans="18:20" x14ac:dyDescent="0.25">
      <c r="R2535" s="83">
        <f t="shared" si="41"/>
        <v>1</v>
      </c>
      <c r="S2535" s="83">
        <f>IF(T2535="",0,IFERROR(IF(VLOOKUP(T2535,T$73:T2534,1,0)&gt;0,0,0),1))</f>
        <v>0</v>
      </c>
      <c r="T2535" s="95">
        <f>IF(DATOS!J2463=P$74,DATOS!C2463,"")</f>
        <v>0</v>
      </c>
    </row>
    <row r="2536" spans="18:20" x14ac:dyDescent="0.25">
      <c r="R2536" s="83">
        <f t="shared" si="41"/>
        <v>1</v>
      </c>
      <c r="S2536" s="83">
        <f>IF(T2536="",0,IFERROR(IF(VLOOKUP(T2536,T$73:T2535,1,0)&gt;0,0,0),1))</f>
        <v>0</v>
      </c>
      <c r="T2536" s="95">
        <f>IF(DATOS!J2464=P$74,DATOS!C2464,"")</f>
        <v>0</v>
      </c>
    </row>
    <row r="2537" spans="18:20" x14ac:dyDescent="0.25">
      <c r="R2537" s="83">
        <f t="shared" si="41"/>
        <v>1</v>
      </c>
      <c r="S2537" s="83">
        <f>IF(T2537="",0,IFERROR(IF(VLOOKUP(T2537,T$73:T2536,1,0)&gt;0,0,0),1))</f>
        <v>0</v>
      </c>
      <c r="T2537" s="95">
        <f>IF(DATOS!J2465=P$74,DATOS!C2465,"")</f>
        <v>0</v>
      </c>
    </row>
    <row r="2538" spans="18:20" x14ac:dyDescent="0.25">
      <c r="R2538" s="83">
        <f t="shared" si="41"/>
        <v>1</v>
      </c>
      <c r="S2538" s="83">
        <f>IF(T2538="",0,IFERROR(IF(VLOOKUP(T2538,T$73:T2537,1,0)&gt;0,0,0),1))</f>
        <v>0</v>
      </c>
      <c r="T2538" s="95">
        <f>IF(DATOS!J2466=P$74,DATOS!C2466,"")</f>
        <v>0</v>
      </c>
    </row>
    <row r="2539" spans="18:20" x14ac:dyDescent="0.25">
      <c r="R2539" s="83">
        <f t="shared" si="41"/>
        <v>1</v>
      </c>
      <c r="S2539" s="83">
        <f>IF(T2539="",0,IFERROR(IF(VLOOKUP(T2539,T$73:T2538,1,0)&gt;0,0,0),1))</f>
        <v>0</v>
      </c>
      <c r="T2539" s="95">
        <f>IF(DATOS!J2467=P$74,DATOS!C2467,"")</f>
        <v>0</v>
      </c>
    </row>
    <row r="2540" spans="18:20" x14ac:dyDescent="0.25">
      <c r="R2540" s="83">
        <f t="shared" si="41"/>
        <v>1</v>
      </c>
      <c r="S2540" s="83">
        <f>IF(T2540="",0,IFERROR(IF(VLOOKUP(T2540,T$73:T2539,1,0)&gt;0,0,0),1))</f>
        <v>0</v>
      </c>
      <c r="T2540" s="95">
        <f>IF(DATOS!J2468=P$74,DATOS!C2468,"")</f>
        <v>0</v>
      </c>
    </row>
    <row r="2541" spans="18:20" x14ac:dyDescent="0.25">
      <c r="R2541" s="83">
        <f t="shared" si="41"/>
        <v>1</v>
      </c>
      <c r="S2541" s="83">
        <f>IF(T2541="",0,IFERROR(IF(VLOOKUP(T2541,T$73:T2540,1,0)&gt;0,0,0),1))</f>
        <v>0</v>
      </c>
      <c r="T2541" s="95">
        <f>IF(DATOS!J2469=P$74,DATOS!C2469,"")</f>
        <v>0</v>
      </c>
    </row>
    <row r="2542" spans="18:20" x14ac:dyDescent="0.25">
      <c r="R2542" s="83">
        <f t="shared" si="41"/>
        <v>1</v>
      </c>
      <c r="S2542" s="83">
        <f>IF(T2542="",0,IFERROR(IF(VLOOKUP(T2542,T$73:T2541,1,0)&gt;0,0,0),1))</f>
        <v>0</v>
      </c>
      <c r="T2542" s="95">
        <f>IF(DATOS!J2470=P$74,DATOS!C2470,"")</f>
        <v>0</v>
      </c>
    </row>
    <row r="2543" spans="18:20" x14ac:dyDescent="0.25">
      <c r="R2543" s="83">
        <f t="shared" si="41"/>
        <v>1</v>
      </c>
      <c r="S2543" s="83">
        <f>IF(T2543="",0,IFERROR(IF(VLOOKUP(T2543,T$73:T2542,1,0)&gt;0,0,0),1))</f>
        <v>0</v>
      </c>
      <c r="T2543" s="95">
        <f>IF(DATOS!J2471=P$74,DATOS!C2471,"")</f>
        <v>0</v>
      </c>
    </row>
    <row r="2544" spans="18:20" x14ac:dyDescent="0.25">
      <c r="R2544" s="83">
        <f t="shared" si="41"/>
        <v>1</v>
      </c>
      <c r="S2544" s="83">
        <f>IF(T2544="",0,IFERROR(IF(VLOOKUP(T2544,T$73:T2543,1,0)&gt;0,0,0),1))</f>
        <v>0</v>
      </c>
      <c r="T2544" s="95">
        <f>IF(DATOS!J2472=P$74,DATOS!C2472,"")</f>
        <v>0</v>
      </c>
    </row>
    <row r="2545" spans="18:20" x14ac:dyDescent="0.25">
      <c r="R2545" s="83">
        <f t="shared" si="41"/>
        <v>1</v>
      </c>
      <c r="S2545" s="83">
        <f>IF(T2545="",0,IFERROR(IF(VLOOKUP(T2545,T$73:T2544,1,0)&gt;0,0,0),1))</f>
        <v>0</v>
      </c>
      <c r="T2545" s="95">
        <f>IF(DATOS!J2473=P$74,DATOS!C2473,"")</f>
        <v>0</v>
      </c>
    </row>
    <row r="2546" spans="18:20" x14ac:dyDescent="0.25">
      <c r="R2546" s="83">
        <f t="shared" si="41"/>
        <v>1</v>
      </c>
      <c r="S2546" s="83">
        <f>IF(T2546="",0,IFERROR(IF(VLOOKUP(T2546,T$73:T2545,1,0)&gt;0,0,0),1))</f>
        <v>0</v>
      </c>
      <c r="T2546" s="95">
        <f>IF(DATOS!J2474=P$74,DATOS!C2474,"")</f>
        <v>0</v>
      </c>
    </row>
    <row r="2547" spans="18:20" x14ac:dyDescent="0.25">
      <c r="R2547" s="83">
        <f t="shared" si="41"/>
        <v>1</v>
      </c>
      <c r="S2547" s="83">
        <f>IF(T2547="",0,IFERROR(IF(VLOOKUP(T2547,T$73:T2546,1,0)&gt;0,0,0),1))</f>
        <v>0</v>
      </c>
      <c r="T2547" s="95">
        <f>IF(DATOS!J2475=P$74,DATOS!C2475,"")</f>
        <v>0</v>
      </c>
    </row>
    <row r="2548" spans="18:20" x14ac:dyDescent="0.25">
      <c r="R2548" s="83">
        <f t="shared" si="41"/>
        <v>1</v>
      </c>
      <c r="S2548" s="83">
        <f>IF(T2548="",0,IFERROR(IF(VLOOKUP(T2548,T$73:T2547,1,0)&gt;0,0,0),1))</f>
        <v>0</v>
      </c>
      <c r="T2548" s="95">
        <f>IF(DATOS!J2476=P$74,DATOS!C2476,"")</f>
        <v>0</v>
      </c>
    </row>
    <row r="2549" spans="18:20" x14ac:dyDescent="0.25">
      <c r="R2549" s="83">
        <f t="shared" si="41"/>
        <v>1</v>
      </c>
      <c r="S2549" s="83">
        <f>IF(T2549="",0,IFERROR(IF(VLOOKUP(T2549,T$73:T2548,1,0)&gt;0,0,0),1))</f>
        <v>0</v>
      </c>
      <c r="T2549" s="95">
        <f>IF(DATOS!J2477=P$74,DATOS!C2477,"")</f>
        <v>0</v>
      </c>
    </row>
    <row r="2550" spans="18:20" x14ac:dyDescent="0.25">
      <c r="R2550" s="83">
        <f t="shared" si="41"/>
        <v>1</v>
      </c>
      <c r="S2550" s="83">
        <f>IF(T2550="",0,IFERROR(IF(VLOOKUP(T2550,T$73:T2549,1,0)&gt;0,0,0),1))</f>
        <v>0</v>
      </c>
      <c r="T2550" s="95">
        <f>IF(DATOS!J2478=P$74,DATOS!C2478,"")</f>
        <v>0</v>
      </c>
    </row>
    <row r="2551" spans="18:20" x14ac:dyDescent="0.25">
      <c r="R2551" s="83">
        <f t="shared" si="41"/>
        <v>1</v>
      </c>
      <c r="S2551" s="83">
        <f>IF(T2551="",0,IFERROR(IF(VLOOKUP(T2551,T$73:T2550,1,0)&gt;0,0,0),1))</f>
        <v>0</v>
      </c>
      <c r="T2551" s="95">
        <f>IF(DATOS!J2479=P$74,DATOS!C2479,"")</f>
        <v>0</v>
      </c>
    </row>
    <row r="2552" spans="18:20" x14ac:dyDescent="0.25">
      <c r="R2552" s="83">
        <f t="shared" si="41"/>
        <v>1</v>
      </c>
      <c r="S2552" s="83">
        <f>IF(T2552="",0,IFERROR(IF(VLOOKUP(T2552,T$73:T2551,1,0)&gt;0,0,0),1))</f>
        <v>0</v>
      </c>
      <c r="T2552" s="95">
        <f>IF(DATOS!J2480=P$74,DATOS!C2480,"")</f>
        <v>0</v>
      </c>
    </row>
    <row r="2553" spans="18:20" x14ac:dyDescent="0.25">
      <c r="R2553" s="83">
        <f t="shared" si="41"/>
        <v>1</v>
      </c>
      <c r="S2553" s="83">
        <f>IF(T2553="",0,IFERROR(IF(VLOOKUP(T2553,T$73:T2552,1,0)&gt;0,0,0),1))</f>
        <v>0</v>
      </c>
      <c r="T2553" s="95">
        <f>IF(DATOS!J2481=P$74,DATOS!C2481,"")</f>
        <v>0</v>
      </c>
    </row>
    <row r="2554" spans="18:20" x14ac:dyDescent="0.25">
      <c r="R2554" s="83">
        <f t="shared" si="41"/>
        <v>1</v>
      </c>
      <c r="S2554" s="83">
        <f>IF(T2554="",0,IFERROR(IF(VLOOKUP(T2554,T$73:T2553,1,0)&gt;0,0,0),1))</f>
        <v>0</v>
      </c>
      <c r="T2554" s="95">
        <f>IF(DATOS!J2482=P$74,DATOS!C2482,"")</f>
        <v>0</v>
      </c>
    </row>
    <row r="2555" spans="18:20" x14ac:dyDescent="0.25">
      <c r="R2555" s="83">
        <f t="shared" si="41"/>
        <v>1</v>
      </c>
      <c r="S2555" s="83">
        <f>IF(T2555="",0,IFERROR(IF(VLOOKUP(T2555,T$73:T2554,1,0)&gt;0,0,0),1))</f>
        <v>0</v>
      </c>
      <c r="T2555" s="95">
        <f>IF(DATOS!J2483=P$74,DATOS!C2483,"")</f>
        <v>0</v>
      </c>
    </row>
    <row r="2556" spans="18:20" x14ac:dyDescent="0.25">
      <c r="R2556" s="83">
        <f t="shared" si="41"/>
        <v>1</v>
      </c>
      <c r="S2556" s="83">
        <f>IF(T2556="",0,IFERROR(IF(VLOOKUP(T2556,T$73:T2555,1,0)&gt;0,0,0),1))</f>
        <v>0</v>
      </c>
      <c r="T2556" s="95">
        <f>IF(DATOS!J2484=P$74,DATOS!C2484,"")</f>
        <v>0</v>
      </c>
    </row>
    <row r="2557" spans="18:20" x14ac:dyDescent="0.25">
      <c r="R2557" s="83">
        <f t="shared" si="41"/>
        <v>1</v>
      </c>
      <c r="S2557" s="83">
        <f>IF(T2557="",0,IFERROR(IF(VLOOKUP(T2557,T$73:T2556,1,0)&gt;0,0,0),1))</f>
        <v>0</v>
      </c>
      <c r="T2557" s="95">
        <f>IF(DATOS!J2485=P$74,DATOS!C2485,"")</f>
        <v>0</v>
      </c>
    </row>
    <row r="2558" spans="18:20" x14ac:dyDescent="0.25">
      <c r="R2558" s="83">
        <f t="shared" si="41"/>
        <v>1</v>
      </c>
      <c r="S2558" s="83">
        <f>IF(T2558="",0,IFERROR(IF(VLOOKUP(T2558,T$73:T2557,1,0)&gt;0,0,0),1))</f>
        <v>0</v>
      </c>
      <c r="T2558" s="95">
        <f>IF(DATOS!J2486=P$74,DATOS!C2486,"")</f>
        <v>0</v>
      </c>
    </row>
    <row r="2559" spans="18:20" x14ac:dyDescent="0.25">
      <c r="R2559" s="83">
        <f t="shared" si="41"/>
        <v>1</v>
      </c>
      <c r="S2559" s="83">
        <f>IF(T2559="",0,IFERROR(IF(VLOOKUP(T2559,T$73:T2558,1,0)&gt;0,0,0),1))</f>
        <v>0</v>
      </c>
      <c r="T2559" s="95">
        <f>IF(DATOS!J2487=P$74,DATOS!C2487,"")</f>
        <v>0</v>
      </c>
    </row>
    <row r="2560" spans="18:20" x14ac:dyDescent="0.25">
      <c r="R2560" s="83">
        <f t="shared" si="41"/>
        <v>1</v>
      </c>
      <c r="S2560" s="83">
        <f>IF(T2560="",0,IFERROR(IF(VLOOKUP(T2560,T$73:T2559,1,0)&gt;0,0,0),1))</f>
        <v>0</v>
      </c>
      <c r="T2560" s="95">
        <f>IF(DATOS!J2488=P$74,DATOS!C2488,"")</f>
        <v>0</v>
      </c>
    </row>
    <row r="2561" spans="18:20" x14ac:dyDescent="0.25">
      <c r="R2561" s="83">
        <f t="shared" si="41"/>
        <v>1</v>
      </c>
      <c r="S2561" s="83">
        <f>IF(T2561="",0,IFERROR(IF(VLOOKUP(T2561,T$73:T2560,1,0)&gt;0,0,0),1))</f>
        <v>0</v>
      </c>
      <c r="T2561" s="95">
        <f>IF(DATOS!J2489=P$74,DATOS!C2489,"")</f>
        <v>0</v>
      </c>
    </row>
    <row r="2562" spans="18:20" x14ac:dyDescent="0.25">
      <c r="R2562" s="83">
        <f t="shared" si="41"/>
        <v>1</v>
      </c>
      <c r="S2562" s="83">
        <f>IF(T2562="",0,IFERROR(IF(VLOOKUP(T2562,T$73:T2561,1,0)&gt;0,0,0),1))</f>
        <v>0</v>
      </c>
      <c r="T2562" s="95">
        <f>IF(DATOS!J2490=P$74,DATOS!C2490,"")</f>
        <v>0</v>
      </c>
    </row>
    <row r="2563" spans="18:20" x14ac:dyDescent="0.25">
      <c r="R2563" s="83">
        <f t="shared" si="41"/>
        <v>1</v>
      </c>
      <c r="S2563" s="83">
        <f>IF(T2563="",0,IFERROR(IF(VLOOKUP(T2563,T$73:T2562,1,0)&gt;0,0,0),1))</f>
        <v>0</v>
      </c>
      <c r="T2563" s="95">
        <f>IF(DATOS!J2491=P$74,DATOS!C2491,"")</f>
        <v>0</v>
      </c>
    </row>
    <row r="2564" spans="18:20" x14ac:dyDescent="0.25">
      <c r="R2564" s="83">
        <f t="shared" si="41"/>
        <v>1</v>
      </c>
      <c r="S2564" s="83">
        <f>IF(T2564="",0,IFERROR(IF(VLOOKUP(T2564,T$73:T2563,1,0)&gt;0,0,0),1))</f>
        <v>0</v>
      </c>
      <c r="T2564" s="95">
        <f>IF(DATOS!J2492=P$74,DATOS!C2492,"")</f>
        <v>0</v>
      </c>
    </row>
    <row r="2565" spans="18:20" x14ac:dyDescent="0.25">
      <c r="R2565" s="83">
        <f t="shared" si="41"/>
        <v>1</v>
      </c>
      <c r="S2565" s="83">
        <f>IF(T2565="",0,IFERROR(IF(VLOOKUP(T2565,T$73:T2564,1,0)&gt;0,0,0),1))</f>
        <v>0</v>
      </c>
      <c r="T2565" s="95">
        <f>IF(DATOS!J2493=P$74,DATOS!C2493,"")</f>
        <v>0</v>
      </c>
    </row>
    <row r="2566" spans="18:20" x14ac:dyDescent="0.25">
      <c r="R2566" s="83">
        <f t="shared" si="41"/>
        <v>1</v>
      </c>
      <c r="S2566" s="83">
        <f>IF(T2566="",0,IFERROR(IF(VLOOKUP(T2566,T$73:T2565,1,0)&gt;0,0,0),1))</f>
        <v>0</v>
      </c>
      <c r="T2566" s="95">
        <f>IF(DATOS!J2494=P$74,DATOS!C2494,"")</f>
        <v>0</v>
      </c>
    </row>
    <row r="2567" spans="18:20" x14ac:dyDescent="0.25">
      <c r="R2567" s="83">
        <f t="shared" si="41"/>
        <v>1</v>
      </c>
      <c r="S2567" s="83">
        <f>IF(T2567="",0,IFERROR(IF(VLOOKUP(T2567,T$73:T2566,1,0)&gt;0,0,0),1))</f>
        <v>0</v>
      </c>
      <c r="T2567" s="95">
        <f>IF(DATOS!J2495=P$74,DATOS!C2495,"")</f>
        <v>0</v>
      </c>
    </row>
    <row r="2568" spans="18:20" x14ac:dyDescent="0.25">
      <c r="R2568" s="83">
        <f t="shared" si="41"/>
        <v>1</v>
      </c>
      <c r="S2568" s="83">
        <f>IF(T2568="",0,IFERROR(IF(VLOOKUP(T2568,T$73:T2567,1,0)&gt;0,0,0),1))</f>
        <v>0</v>
      </c>
      <c r="T2568" s="95">
        <f>IF(DATOS!J2496=P$74,DATOS!C2496,"")</f>
        <v>0</v>
      </c>
    </row>
    <row r="2569" spans="18:20" x14ac:dyDescent="0.25">
      <c r="R2569" s="83">
        <f t="shared" si="41"/>
        <v>1</v>
      </c>
      <c r="S2569" s="83">
        <f>IF(T2569="",0,IFERROR(IF(VLOOKUP(T2569,T$73:T2568,1,0)&gt;0,0,0),1))</f>
        <v>0</v>
      </c>
      <c r="T2569" s="95">
        <f>IF(DATOS!J2497=P$74,DATOS!C2497,"")</f>
        <v>0</v>
      </c>
    </row>
    <row r="2570" spans="18:20" x14ac:dyDescent="0.25">
      <c r="R2570" s="83">
        <f t="shared" ref="R2570:R2633" si="42">R2569+S2570</f>
        <v>1</v>
      </c>
      <c r="S2570" s="83">
        <f>IF(T2570="",0,IFERROR(IF(VLOOKUP(T2570,T$73:T2569,1,0)&gt;0,0,0),1))</f>
        <v>0</v>
      </c>
      <c r="T2570" s="95">
        <f>IF(DATOS!J2498=P$74,DATOS!C2498,"")</f>
        <v>0</v>
      </c>
    </row>
    <row r="2571" spans="18:20" x14ac:dyDescent="0.25">
      <c r="R2571" s="83">
        <f t="shared" si="42"/>
        <v>1</v>
      </c>
      <c r="S2571" s="83">
        <f>IF(T2571="",0,IFERROR(IF(VLOOKUP(T2571,T$73:T2570,1,0)&gt;0,0,0),1))</f>
        <v>0</v>
      </c>
      <c r="T2571" s="95">
        <f>IF(DATOS!J2499=P$74,DATOS!C2499,"")</f>
        <v>0</v>
      </c>
    </row>
    <row r="2572" spans="18:20" x14ac:dyDescent="0.25">
      <c r="R2572" s="83">
        <f t="shared" si="42"/>
        <v>1</v>
      </c>
      <c r="S2572" s="83">
        <f>IF(T2572="",0,IFERROR(IF(VLOOKUP(T2572,T$73:T2571,1,0)&gt;0,0,0),1))</f>
        <v>0</v>
      </c>
      <c r="T2572" s="95">
        <f>IF(DATOS!J2500=P$74,DATOS!C2500,"")</f>
        <v>0</v>
      </c>
    </row>
    <row r="2573" spans="18:20" x14ac:dyDescent="0.25">
      <c r="R2573" s="83">
        <f t="shared" si="42"/>
        <v>1</v>
      </c>
      <c r="S2573" s="83">
        <f>IF(T2573="",0,IFERROR(IF(VLOOKUP(T2573,T$73:T2572,1,0)&gt;0,0,0),1))</f>
        <v>0</v>
      </c>
      <c r="T2573" s="95">
        <f>IF(DATOS!J2501=P$74,DATOS!C2501,"")</f>
        <v>0</v>
      </c>
    </row>
    <row r="2574" spans="18:20" x14ac:dyDescent="0.25">
      <c r="R2574" s="83">
        <f t="shared" si="42"/>
        <v>1</v>
      </c>
      <c r="S2574" s="83">
        <f>IF(T2574="",0,IFERROR(IF(VLOOKUP(T2574,T$73:T2573,1,0)&gt;0,0,0),1))</f>
        <v>0</v>
      </c>
      <c r="T2574" s="95">
        <f>IF(DATOS!J2502=P$74,DATOS!C2502,"")</f>
        <v>0</v>
      </c>
    </row>
    <row r="2575" spans="18:20" x14ac:dyDescent="0.25">
      <c r="R2575" s="83">
        <f t="shared" si="42"/>
        <v>1</v>
      </c>
      <c r="S2575" s="83">
        <f>IF(T2575="",0,IFERROR(IF(VLOOKUP(T2575,T$73:T2574,1,0)&gt;0,0,0),1))</f>
        <v>0</v>
      </c>
      <c r="T2575" s="95">
        <f>IF(DATOS!J2503=P$74,DATOS!C2503,"")</f>
        <v>0</v>
      </c>
    </row>
    <row r="2576" spans="18:20" x14ac:dyDescent="0.25">
      <c r="R2576" s="83">
        <f t="shared" si="42"/>
        <v>1</v>
      </c>
      <c r="S2576" s="83">
        <f>IF(T2576="",0,IFERROR(IF(VLOOKUP(T2576,T$73:T2575,1,0)&gt;0,0,0),1))</f>
        <v>0</v>
      </c>
      <c r="T2576" s="95">
        <f>IF(DATOS!J2504=P$74,DATOS!C2504,"")</f>
        <v>0</v>
      </c>
    </row>
    <row r="2577" spans="18:20" x14ac:dyDescent="0.25">
      <c r="R2577" s="83">
        <f t="shared" si="42"/>
        <v>1</v>
      </c>
      <c r="S2577" s="83">
        <f>IF(T2577="",0,IFERROR(IF(VLOOKUP(T2577,T$73:T2576,1,0)&gt;0,0,0),1))</f>
        <v>0</v>
      </c>
      <c r="T2577" s="95">
        <f>IF(DATOS!J2505=P$74,DATOS!C2505,"")</f>
        <v>0</v>
      </c>
    </row>
    <row r="2578" spans="18:20" x14ac:dyDescent="0.25">
      <c r="R2578" s="83">
        <f t="shared" si="42"/>
        <v>1</v>
      </c>
      <c r="S2578" s="83">
        <f>IF(T2578="",0,IFERROR(IF(VLOOKUP(T2578,T$73:T2577,1,0)&gt;0,0,0),1))</f>
        <v>0</v>
      </c>
      <c r="T2578" s="95">
        <f>IF(DATOS!J2506=P$74,DATOS!C2506,"")</f>
        <v>0</v>
      </c>
    </row>
    <row r="2579" spans="18:20" x14ac:dyDescent="0.25">
      <c r="R2579" s="83">
        <f t="shared" si="42"/>
        <v>1</v>
      </c>
      <c r="S2579" s="83">
        <f>IF(T2579="",0,IFERROR(IF(VLOOKUP(T2579,T$73:T2578,1,0)&gt;0,0,0),1))</f>
        <v>0</v>
      </c>
      <c r="T2579" s="95">
        <f>IF(DATOS!J2507=P$74,DATOS!C2507,"")</f>
        <v>0</v>
      </c>
    </row>
    <row r="2580" spans="18:20" x14ac:dyDescent="0.25">
      <c r="R2580" s="83">
        <f t="shared" si="42"/>
        <v>1</v>
      </c>
      <c r="S2580" s="83">
        <f>IF(T2580="",0,IFERROR(IF(VLOOKUP(T2580,T$73:T2579,1,0)&gt;0,0,0),1))</f>
        <v>0</v>
      </c>
      <c r="T2580" s="95">
        <f>IF(DATOS!J2508=P$74,DATOS!C2508,"")</f>
        <v>0</v>
      </c>
    </row>
    <row r="2581" spans="18:20" x14ac:dyDescent="0.25">
      <c r="R2581" s="83">
        <f t="shared" si="42"/>
        <v>1</v>
      </c>
      <c r="S2581" s="83">
        <f>IF(T2581="",0,IFERROR(IF(VLOOKUP(T2581,T$73:T2580,1,0)&gt;0,0,0),1))</f>
        <v>0</v>
      </c>
      <c r="T2581" s="95">
        <f>IF(DATOS!J2509=P$74,DATOS!C2509,"")</f>
        <v>0</v>
      </c>
    </row>
    <row r="2582" spans="18:20" x14ac:dyDescent="0.25">
      <c r="R2582" s="83">
        <f t="shared" si="42"/>
        <v>1</v>
      </c>
      <c r="S2582" s="83">
        <f>IF(T2582="",0,IFERROR(IF(VLOOKUP(T2582,T$73:T2581,1,0)&gt;0,0,0),1))</f>
        <v>0</v>
      </c>
      <c r="T2582" s="95">
        <f>IF(DATOS!J2510=P$74,DATOS!C2510,"")</f>
        <v>0</v>
      </c>
    </row>
    <row r="2583" spans="18:20" x14ac:dyDescent="0.25">
      <c r="R2583" s="83">
        <f t="shared" si="42"/>
        <v>1</v>
      </c>
      <c r="S2583" s="83">
        <f>IF(T2583="",0,IFERROR(IF(VLOOKUP(T2583,T$73:T2582,1,0)&gt;0,0,0),1))</f>
        <v>0</v>
      </c>
      <c r="T2583" s="95">
        <f>IF(DATOS!J2511=P$74,DATOS!C2511,"")</f>
        <v>0</v>
      </c>
    </row>
    <row r="2584" spans="18:20" x14ac:dyDescent="0.25">
      <c r="R2584" s="83">
        <f t="shared" si="42"/>
        <v>1</v>
      </c>
      <c r="S2584" s="83">
        <f>IF(T2584="",0,IFERROR(IF(VLOOKUP(T2584,T$73:T2583,1,0)&gt;0,0,0),1))</f>
        <v>0</v>
      </c>
      <c r="T2584" s="95">
        <f>IF(DATOS!J2512=P$74,DATOS!C2512,"")</f>
        <v>0</v>
      </c>
    </row>
    <row r="2585" spans="18:20" x14ac:dyDescent="0.25">
      <c r="R2585" s="83">
        <f t="shared" si="42"/>
        <v>1</v>
      </c>
      <c r="S2585" s="83">
        <f>IF(T2585="",0,IFERROR(IF(VLOOKUP(T2585,T$73:T2584,1,0)&gt;0,0,0),1))</f>
        <v>0</v>
      </c>
      <c r="T2585" s="95">
        <f>IF(DATOS!J2513=P$74,DATOS!C2513,"")</f>
        <v>0</v>
      </c>
    </row>
    <row r="2586" spans="18:20" x14ac:dyDescent="0.25">
      <c r="R2586" s="83">
        <f t="shared" si="42"/>
        <v>1</v>
      </c>
      <c r="S2586" s="83">
        <f>IF(T2586="",0,IFERROR(IF(VLOOKUP(T2586,T$73:T2585,1,0)&gt;0,0,0),1))</f>
        <v>0</v>
      </c>
      <c r="T2586" s="95">
        <f>IF(DATOS!J2514=P$74,DATOS!C2514,"")</f>
        <v>0</v>
      </c>
    </row>
    <row r="2587" spans="18:20" x14ac:dyDescent="0.25">
      <c r="R2587" s="83">
        <f t="shared" si="42"/>
        <v>1</v>
      </c>
      <c r="S2587" s="83">
        <f>IF(T2587="",0,IFERROR(IF(VLOOKUP(T2587,T$73:T2586,1,0)&gt;0,0,0),1))</f>
        <v>0</v>
      </c>
      <c r="T2587" s="95">
        <f>IF(DATOS!J2515=P$74,DATOS!C2515,"")</f>
        <v>0</v>
      </c>
    </row>
    <row r="2588" spans="18:20" x14ac:dyDescent="0.25">
      <c r="R2588" s="83">
        <f t="shared" si="42"/>
        <v>1</v>
      </c>
      <c r="S2588" s="83">
        <f>IF(T2588="",0,IFERROR(IF(VLOOKUP(T2588,T$73:T2587,1,0)&gt;0,0,0),1))</f>
        <v>0</v>
      </c>
      <c r="T2588" s="95">
        <f>IF(DATOS!J2516=P$74,DATOS!C2516,"")</f>
        <v>0</v>
      </c>
    </row>
    <row r="2589" spans="18:20" x14ac:dyDescent="0.25">
      <c r="R2589" s="83">
        <f t="shared" si="42"/>
        <v>1</v>
      </c>
      <c r="S2589" s="83">
        <f>IF(T2589="",0,IFERROR(IF(VLOOKUP(T2589,T$73:T2588,1,0)&gt;0,0,0),1))</f>
        <v>0</v>
      </c>
      <c r="T2589" s="95">
        <f>IF(DATOS!J2517=P$74,DATOS!C2517,"")</f>
        <v>0</v>
      </c>
    </row>
    <row r="2590" spans="18:20" x14ac:dyDescent="0.25">
      <c r="R2590" s="83">
        <f t="shared" si="42"/>
        <v>1</v>
      </c>
      <c r="S2590" s="83">
        <f>IF(T2590="",0,IFERROR(IF(VLOOKUP(T2590,T$73:T2589,1,0)&gt;0,0,0),1))</f>
        <v>0</v>
      </c>
      <c r="T2590" s="95">
        <f>IF(DATOS!J2518=P$74,DATOS!C2518,"")</f>
        <v>0</v>
      </c>
    </row>
    <row r="2591" spans="18:20" x14ac:dyDescent="0.25">
      <c r="R2591" s="83">
        <f t="shared" si="42"/>
        <v>1</v>
      </c>
      <c r="S2591" s="83">
        <f>IF(T2591="",0,IFERROR(IF(VLOOKUP(T2591,T$73:T2590,1,0)&gt;0,0,0),1))</f>
        <v>0</v>
      </c>
      <c r="T2591" s="95">
        <f>IF(DATOS!J2519=P$74,DATOS!C2519,"")</f>
        <v>0</v>
      </c>
    </row>
    <row r="2592" spans="18:20" x14ac:dyDescent="0.25">
      <c r="R2592" s="83">
        <f t="shared" si="42"/>
        <v>1</v>
      </c>
      <c r="S2592" s="83">
        <f>IF(T2592="",0,IFERROR(IF(VLOOKUP(T2592,T$73:T2591,1,0)&gt;0,0,0),1))</f>
        <v>0</v>
      </c>
      <c r="T2592" s="95">
        <f>IF(DATOS!J2520=P$74,DATOS!C2520,"")</f>
        <v>0</v>
      </c>
    </row>
    <row r="2593" spans="18:20" x14ac:dyDescent="0.25">
      <c r="R2593" s="83">
        <f t="shared" si="42"/>
        <v>1</v>
      </c>
      <c r="S2593" s="83">
        <f>IF(T2593="",0,IFERROR(IF(VLOOKUP(T2593,T$73:T2592,1,0)&gt;0,0,0),1))</f>
        <v>0</v>
      </c>
      <c r="T2593" s="95">
        <f>IF(DATOS!J2521=P$74,DATOS!C2521,"")</f>
        <v>0</v>
      </c>
    </row>
    <row r="2594" spans="18:20" x14ac:dyDescent="0.25">
      <c r="R2594" s="83">
        <f t="shared" si="42"/>
        <v>1</v>
      </c>
      <c r="S2594" s="83">
        <f>IF(T2594="",0,IFERROR(IF(VLOOKUP(T2594,T$73:T2593,1,0)&gt;0,0,0),1))</f>
        <v>0</v>
      </c>
      <c r="T2594" s="95">
        <f>IF(DATOS!J2522=P$74,DATOS!C2522,"")</f>
        <v>0</v>
      </c>
    </row>
    <row r="2595" spans="18:20" x14ac:dyDescent="0.25">
      <c r="R2595" s="83">
        <f t="shared" si="42"/>
        <v>1</v>
      </c>
      <c r="S2595" s="83">
        <f>IF(T2595="",0,IFERROR(IF(VLOOKUP(T2595,T$73:T2594,1,0)&gt;0,0,0),1))</f>
        <v>0</v>
      </c>
      <c r="T2595" s="95">
        <f>IF(DATOS!J2523=P$74,DATOS!C2523,"")</f>
        <v>0</v>
      </c>
    </row>
    <row r="2596" spans="18:20" x14ac:dyDescent="0.25">
      <c r="R2596" s="83">
        <f t="shared" si="42"/>
        <v>1</v>
      </c>
      <c r="S2596" s="83">
        <f>IF(T2596="",0,IFERROR(IF(VLOOKUP(T2596,T$73:T2595,1,0)&gt;0,0,0),1))</f>
        <v>0</v>
      </c>
      <c r="T2596" s="95">
        <f>IF(DATOS!J2524=P$74,DATOS!C2524,"")</f>
        <v>0</v>
      </c>
    </row>
    <row r="2597" spans="18:20" x14ac:dyDescent="0.25">
      <c r="R2597" s="83">
        <f t="shared" si="42"/>
        <v>1</v>
      </c>
      <c r="S2597" s="83">
        <f>IF(T2597="",0,IFERROR(IF(VLOOKUP(T2597,T$73:T2596,1,0)&gt;0,0,0),1))</f>
        <v>0</v>
      </c>
      <c r="T2597" s="95">
        <f>IF(DATOS!J2525=P$74,DATOS!C2525,"")</f>
        <v>0</v>
      </c>
    </row>
    <row r="2598" spans="18:20" x14ac:dyDescent="0.25">
      <c r="R2598" s="83">
        <f t="shared" si="42"/>
        <v>1</v>
      </c>
      <c r="S2598" s="83">
        <f>IF(T2598="",0,IFERROR(IF(VLOOKUP(T2598,T$73:T2597,1,0)&gt;0,0,0),1))</f>
        <v>0</v>
      </c>
      <c r="T2598" s="95">
        <f>IF(DATOS!J2526=P$74,DATOS!C2526,"")</f>
        <v>0</v>
      </c>
    </row>
    <row r="2599" spans="18:20" x14ac:dyDescent="0.25">
      <c r="R2599" s="83">
        <f t="shared" si="42"/>
        <v>1</v>
      </c>
      <c r="S2599" s="83">
        <f>IF(T2599="",0,IFERROR(IF(VLOOKUP(T2599,T$73:T2598,1,0)&gt;0,0,0),1))</f>
        <v>0</v>
      </c>
      <c r="T2599" s="95">
        <f>IF(DATOS!J2527=P$74,DATOS!C2527,"")</f>
        <v>0</v>
      </c>
    </row>
    <row r="2600" spans="18:20" x14ac:dyDescent="0.25">
      <c r="R2600" s="83">
        <f t="shared" si="42"/>
        <v>1</v>
      </c>
      <c r="S2600" s="83">
        <f>IF(T2600="",0,IFERROR(IF(VLOOKUP(T2600,T$73:T2599,1,0)&gt;0,0,0),1))</f>
        <v>0</v>
      </c>
      <c r="T2600" s="95">
        <f>IF(DATOS!J2528=P$74,DATOS!C2528,"")</f>
        <v>0</v>
      </c>
    </row>
    <row r="2601" spans="18:20" x14ac:dyDescent="0.25">
      <c r="R2601" s="83">
        <f t="shared" si="42"/>
        <v>1</v>
      </c>
      <c r="S2601" s="83">
        <f>IF(T2601="",0,IFERROR(IF(VLOOKUP(T2601,T$73:T2600,1,0)&gt;0,0,0),1))</f>
        <v>0</v>
      </c>
      <c r="T2601" s="95">
        <f>IF(DATOS!J2529=P$74,DATOS!C2529,"")</f>
        <v>0</v>
      </c>
    </row>
    <row r="2602" spans="18:20" x14ac:dyDescent="0.25">
      <c r="R2602" s="83">
        <f t="shared" si="42"/>
        <v>1</v>
      </c>
      <c r="S2602" s="83">
        <f>IF(T2602="",0,IFERROR(IF(VLOOKUP(T2602,T$73:T2601,1,0)&gt;0,0,0),1))</f>
        <v>0</v>
      </c>
      <c r="T2602" s="95">
        <f>IF(DATOS!J2530=P$74,DATOS!C2530,"")</f>
        <v>0</v>
      </c>
    </row>
    <row r="2603" spans="18:20" x14ac:dyDescent="0.25">
      <c r="R2603" s="83">
        <f t="shared" si="42"/>
        <v>1</v>
      </c>
      <c r="S2603" s="83">
        <f>IF(T2603="",0,IFERROR(IF(VLOOKUP(T2603,T$73:T2602,1,0)&gt;0,0,0),1))</f>
        <v>0</v>
      </c>
      <c r="T2603" s="95">
        <f>IF(DATOS!J2531=P$74,DATOS!C2531,"")</f>
        <v>0</v>
      </c>
    </row>
    <row r="2604" spans="18:20" x14ac:dyDescent="0.25">
      <c r="R2604" s="83">
        <f t="shared" si="42"/>
        <v>1</v>
      </c>
      <c r="S2604" s="83">
        <f>IF(T2604="",0,IFERROR(IF(VLOOKUP(T2604,T$73:T2603,1,0)&gt;0,0,0),1))</f>
        <v>0</v>
      </c>
      <c r="T2604" s="95">
        <f>IF(DATOS!J2532=P$74,DATOS!C2532,"")</f>
        <v>0</v>
      </c>
    </row>
    <row r="2605" spans="18:20" x14ac:dyDescent="0.25">
      <c r="R2605" s="83">
        <f t="shared" si="42"/>
        <v>1</v>
      </c>
      <c r="S2605" s="83">
        <f>IF(T2605="",0,IFERROR(IF(VLOOKUP(T2605,T$73:T2604,1,0)&gt;0,0,0),1))</f>
        <v>0</v>
      </c>
      <c r="T2605" s="95">
        <f>IF(DATOS!J2533=P$74,DATOS!C2533,"")</f>
        <v>0</v>
      </c>
    </row>
    <row r="2606" spans="18:20" x14ac:dyDescent="0.25">
      <c r="R2606" s="83">
        <f t="shared" si="42"/>
        <v>1</v>
      </c>
      <c r="S2606" s="83">
        <f>IF(T2606="",0,IFERROR(IF(VLOOKUP(T2606,T$73:T2605,1,0)&gt;0,0,0),1))</f>
        <v>0</v>
      </c>
      <c r="T2606" s="95">
        <f>IF(DATOS!J2534=P$74,DATOS!C2534,"")</f>
        <v>0</v>
      </c>
    </row>
    <row r="2607" spans="18:20" x14ac:dyDescent="0.25">
      <c r="R2607" s="83">
        <f t="shared" si="42"/>
        <v>1</v>
      </c>
      <c r="S2607" s="83">
        <f>IF(T2607="",0,IFERROR(IF(VLOOKUP(T2607,T$73:T2606,1,0)&gt;0,0,0),1))</f>
        <v>0</v>
      </c>
      <c r="T2607" s="95">
        <f>IF(DATOS!J2535=P$74,DATOS!C2535,"")</f>
        <v>0</v>
      </c>
    </row>
    <row r="2608" spans="18:20" x14ac:dyDescent="0.25">
      <c r="R2608" s="83">
        <f t="shared" si="42"/>
        <v>1</v>
      </c>
      <c r="S2608" s="83">
        <f>IF(T2608="",0,IFERROR(IF(VLOOKUP(T2608,T$73:T2607,1,0)&gt;0,0,0),1))</f>
        <v>0</v>
      </c>
      <c r="T2608" s="95">
        <f>IF(DATOS!J2536=P$74,DATOS!C2536,"")</f>
        <v>0</v>
      </c>
    </row>
    <row r="2609" spans="18:20" x14ac:dyDescent="0.25">
      <c r="R2609" s="83">
        <f t="shared" si="42"/>
        <v>1</v>
      </c>
      <c r="S2609" s="83">
        <f>IF(T2609="",0,IFERROR(IF(VLOOKUP(T2609,T$73:T2608,1,0)&gt;0,0,0),1))</f>
        <v>0</v>
      </c>
      <c r="T2609" s="95">
        <f>IF(DATOS!J2537=P$74,DATOS!C2537,"")</f>
        <v>0</v>
      </c>
    </row>
    <row r="2610" spans="18:20" x14ac:dyDescent="0.25">
      <c r="R2610" s="83">
        <f t="shared" si="42"/>
        <v>1</v>
      </c>
      <c r="S2610" s="83">
        <f>IF(T2610="",0,IFERROR(IF(VLOOKUP(T2610,T$73:T2609,1,0)&gt;0,0,0),1))</f>
        <v>0</v>
      </c>
      <c r="T2610" s="95">
        <f>IF(DATOS!J2538=P$74,DATOS!C2538,"")</f>
        <v>0</v>
      </c>
    </row>
    <row r="2611" spans="18:20" x14ac:dyDescent="0.25">
      <c r="R2611" s="83">
        <f t="shared" si="42"/>
        <v>1</v>
      </c>
      <c r="S2611" s="83">
        <f>IF(T2611="",0,IFERROR(IF(VLOOKUP(T2611,T$73:T2610,1,0)&gt;0,0,0),1))</f>
        <v>0</v>
      </c>
      <c r="T2611" s="95">
        <f>IF(DATOS!J2539=P$74,DATOS!C2539,"")</f>
        <v>0</v>
      </c>
    </row>
    <row r="2612" spans="18:20" x14ac:dyDescent="0.25">
      <c r="R2612" s="83">
        <f t="shared" si="42"/>
        <v>1</v>
      </c>
      <c r="S2612" s="83">
        <f>IF(T2612="",0,IFERROR(IF(VLOOKUP(T2612,T$73:T2611,1,0)&gt;0,0,0),1))</f>
        <v>0</v>
      </c>
      <c r="T2612" s="95">
        <f>IF(DATOS!J2540=P$74,DATOS!C2540,"")</f>
        <v>0</v>
      </c>
    </row>
    <row r="2613" spans="18:20" x14ac:dyDescent="0.25">
      <c r="R2613" s="83">
        <f t="shared" si="42"/>
        <v>1</v>
      </c>
      <c r="S2613" s="83">
        <f>IF(T2613="",0,IFERROR(IF(VLOOKUP(T2613,T$73:T2612,1,0)&gt;0,0,0),1))</f>
        <v>0</v>
      </c>
      <c r="T2613" s="95">
        <f>IF(DATOS!J2541=P$74,DATOS!C2541,"")</f>
        <v>0</v>
      </c>
    </row>
    <row r="2614" spans="18:20" x14ac:dyDescent="0.25">
      <c r="R2614" s="83">
        <f t="shared" si="42"/>
        <v>1</v>
      </c>
      <c r="S2614" s="83">
        <f>IF(T2614="",0,IFERROR(IF(VLOOKUP(T2614,T$73:T2613,1,0)&gt;0,0,0),1))</f>
        <v>0</v>
      </c>
      <c r="T2614" s="95">
        <f>IF(DATOS!J2542=P$74,DATOS!C2542,"")</f>
        <v>0</v>
      </c>
    </row>
    <row r="2615" spans="18:20" x14ac:dyDescent="0.25">
      <c r="R2615" s="83">
        <f t="shared" si="42"/>
        <v>1</v>
      </c>
      <c r="S2615" s="83">
        <f>IF(T2615="",0,IFERROR(IF(VLOOKUP(T2615,T$73:T2614,1,0)&gt;0,0,0),1))</f>
        <v>0</v>
      </c>
      <c r="T2615" s="95">
        <f>IF(DATOS!J2543=P$74,DATOS!C2543,"")</f>
        <v>0</v>
      </c>
    </row>
    <row r="2616" spans="18:20" x14ac:dyDescent="0.25">
      <c r="R2616" s="83">
        <f t="shared" si="42"/>
        <v>1</v>
      </c>
      <c r="S2616" s="83">
        <f>IF(T2616="",0,IFERROR(IF(VLOOKUP(T2616,T$73:T2615,1,0)&gt;0,0,0),1))</f>
        <v>0</v>
      </c>
      <c r="T2616" s="95">
        <f>IF(DATOS!J2544=P$74,DATOS!C2544,"")</f>
        <v>0</v>
      </c>
    </row>
    <row r="2617" spans="18:20" x14ac:dyDescent="0.25">
      <c r="R2617" s="83">
        <f t="shared" si="42"/>
        <v>1</v>
      </c>
      <c r="S2617" s="83">
        <f>IF(T2617="",0,IFERROR(IF(VLOOKUP(T2617,T$73:T2616,1,0)&gt;0,0,0),1))</f>
        <v>0</v>
      </c>
      <c r="T2617" s="95">
        <f>IF(DATOS!J2545=P$74,DATOS!C2545,"")</f>
        <v>0</v>
      </c>
    </row>
    <row r="2618" spans="18:20" x14ac:dyDescent="0.25">
      <c r="R2618" s="83">
        <f t="shared" si="42"/>
        <v>1</v>
      </c>
      <c r="S2618" s="83">
        <f>IF(T2618="",0,IFERROR(IF(VLOOKUP(T2618,T$73:T2617,1,0)&gt;0,0,0),1))</f>
        <v>0</v>
      </c>
      <c r="T2618" s="95">
        <f>IF(DATOS!J2546=P$74,DATOS!C2546,"")</f>
        <v>0</v>
      </c>
    </row>
    <row r="2619" spans="18:20" x14ac:dyDescent="0.25">
      <c r="R2619" s="83">
        <f t="shared" si="42"/>
        <v>1</v>
      </c>
      <c r="S2619" s="83">
        <f>IF(T2619="",0,IFERROR(IF(VLOOKUP(T2619,T$73:T2618,1,0)&gt;0,0,0),1))</f>
        <v>0</v>
      </c>
      <c r="T2619" s="95">
        <f>IF(DATOS!J2547=P$74,DATOS!C2547,"")</f>
        <v>0</v>
      </c>
    </row>
    <row r="2620" spans="18:20" x14ac:dyDescent="0.25">
      <c r="R2620" s="83">
        <f t="shared" si="42"/>
        <v>1</v>
      </c>
      <c r="S2620" s="83">
        <f>IF(T2620="",0,IFERROR(IF(VLOOKUP(T2620,T$73:T2619,1,0)&gt;0,0,0),1))</f>
        <v>0</v>
      </c>
      <c r="T2620" s="95">
        <f>IF(DATOS!J2548=P$74,DATOS!C2548,"")</f>
        <v>0</v>
      </c>
    </row>
    <row r="2621" spans="18:20" x14ac:dyDescent="0.25">
      <c r="R2621" s="83">
        <f t="shared" si="42"/>
        <v>1</v>
      </c>
      <c r="S2621" s="83">
        <f>IF(T2621="",0,IFERROR(IF(VLOOKUP(T2621,T$73:T2620,1,0)&gt;0,0,0),1))</f>
        <v>0</v>
      </c>
      <c r="T2621" s="95">
        <f>IF(DATOS!J2549=P$74,DATOS!C2549,"")</f>
        <v>0</v>
      </c>
    </row>
    <row r="2622" spans="18:20" x14ac:dyDescent="0.25">
      <c r="R2622" s="83">
        <f t="shared" si="42"/>
        <v>1</v>
      </c>
      <c r="S2622" s="83">
        <f>IF(T2622="",0,IFERROR(IF(VLOOKUP(T2622,T$73:T2621,1,0)&gt;0,0,0),1))</f>
        <v>0</v>
      </c>
      <c r="T2622" s="95">
        <f>IF(DATOS!J2550=P$74,DATOS!C2550,"")</f>
        <v>0</v>
      </c>
    </row>
    <row r="2623" spans="18:20" x14ac:dyDescent="0.25">
      <c r="R2623" s="83">
        <f t="shared" si="42"/>
        <v>1</v>
      </c>
      <c r="S2623" s="83">
        <f>IF(T2623="",0,IFERROR(IF(VLOOKUP(T2623,T$73:T2622,1,0)&gt;0,0,0),1))</f>
        <v>0</v>
      </c>
      <c r="T2623" s="95">
        <f>IF(DATOS!J2551=P$74,DATOS!C2551,"")</f>
        <v>0</v>
      </c>
    </row>
    <row r="2624" spans="18:20" x14ac:dyDescent="0.25">
      <c r="R2624" s="83">
        <f t="shared" si="42"/>
        <v>1</v>
      </c>
      <c r="S2624" s="83">
        <f>IF(T2624="",0,IFERROR(IF(VLOOKUP(T2624,T$73:T2623,1,0)&gt;0,0,0),1))</f>
        <v>0</v>
      </c>
      <c r="T2624" s="95">
        <f>IF(DATOS!J2552=P$74,DATOS!C2552,"")</f>
        <v>0</v>
      </c>
    </row>
    <row r="2625" spans="18:20" x14ac:dyDescent="0.25">
      <c r="R2625" s="83">
        <f t="shared" si="42"/>
        <v>1</v>
      </c>
      <c r="S2625" s="83">
        <f>IF(T2625="",0,IFERROR(IF(VLOOKUP(T2625,T$73:T2624,1,0)&gt;0,0,0),1))</f>
        <v>0</v>
      </c>
      <c r="T2625" s="95">
        <f>IF(DATOS!J2553=P$74,DATOS!C2553,"")</f>
        <v>0</v>
      </c>
    </row>
    <row r="2626" spans="18:20" x14ac:dyDescent="0.25">
      <c r="R2626" s="83">
        <f t="shared" si="42"/>
        <v>1</v>
      </c>
      <c r="S2626" s="83">
        <f>IF(T2626="",0,IFERROR(IF(VLOOKUP(T2626,T$73:T2625,1,0)&gt;0,0,0),1))</f>
        <v>0</v>
      </c>
      <c r="T2626" s="95">
        <f>IF(DATOS!J2554=P$74,DATOS!C2554,"")</f>
        <v>0</v>
      </c>
    </row>
    <row r="2627" spans="18:20" x14ac:dyDescent="0.25">
      <c r="R2627" s="83">
        <f t="shared" si="42"/>
        <v>1</v>
      </c>
      <c r="S2627" s="83">
        <f>IF(T2627="",0,IFERROR(IF(VLOOKUP(T2627,T$73:T2626,1,0)&gt;0,0,0),1))</f>
        <v>0</v>
      </c>
      <c r="T2627" s="95">
        <f>IF(DATOS!J2555=P$74,DATOS!C2555,"")</f>
        <v>0</v>
      </c>
    </row>
    <row r="2628" spans="18:20" x14ac:dyDescent="0.25">
      <c r="R2628" s="83">
        <f t="shared" si="42"/>
        <v>1</v>
      </c>
      <c r="S2628" s="83">
        <f>IF(T2628="",0,IFERROR(IF(VLOOKUP(T2628,T$73:T2627,1,0)&gt;0,0,0),1))</f>
        <v>0</v>
      </c>
      <c r="T2628" s="95">
        <f>IF(DATOS!J2556=P$74,DATOS!C2556,"")</f>
        <v>0</v>
      </c>
    </row>
    <row r="2629" spans="18:20" x14ac:dyDescent="0.25">
      <c r="R2629" s="83">
        <f t="shared" si="42"/>
        <v>1</v>
      </c>
      <c r="S2629" s="83">
        <f>IF(T2629="",0,IFERROR(IF(VLOOKUP(T2629,T$73:T2628,1,0)&gt;0,0,0),1))</f>
        <v>0</v>
      </c>
      <c r="T2629" s="95">
        <f>IF(DATOS!J2557=P$74,DATOS!C2557,"")</f>
        <v>0</v>
      </c>
    </row>
    <row r="2630" spans="18:20" x14ac:dyDescent="0.25">
      <c r="R2630" s="83">
        <f t="shared" si="42"/>
        <v>1</v>
      </c>
      <c r="S2630" s="83">
        <f>IF(T2630="",0,IFERROR(IF(VLOOKUP(T2630,T$73:T2629,1,0)&gt;0,0,0),1))</f>
        <v>0</v>
      </c>
      <c r="T2630" s="95">
        <f>IF(DATOS!J2558=P$74,DATOS!C2558,"")</f>
        <v>0</v>
      </c>
    </row>
    <row r="2631" spans="18:20" x14ac:dyDescent="0.25">
      <c r="R2631" s="83">
        <f t="shared" si="42"/>
        <v>1</v>
      </c>
      <c r="S2631" s="83">
        <f>IF(T2631="",0,IFERROR(IF(VLOOKUP(T2631,T$73:T2630,1,0)&gt;0,0,0),1))</f>
        <v>0</v>
      </c>
      <c r="T2631" s="95">
        <f>IF(DATOS!J2559=P$74,DATOS!C2559,"")</f>
        <v>0</v>
      </c>
    </row>
    <row r="2632" spans="18:20" x14ac:dyDescent="0.25">
      <c r="R2632" s="83">
        <f t="shared" si="42"/>
        <v>1</v>
      </c>
      <c r="S2632" s="83">
        <f>IF(T2632="",0,IFERROR(IF(VLOOKUP(T2632,T$73:T2631,1,0)&gt;0,0,0),1))</f>
        <v>0</v>
      </c>
      <c r="T2632" s="95">
        <f>IF(DATOS!J2560=P$74,DATOS!C2560,"")</f>
        <v>0</v>
      </c>
    </row>
    <row r="2633" spans="18:20" x14ac:dyDescent="0.25">
      <c r="R2633" s="83">
        <f t="shared" si="42"/>
        <v>1</v>
      </c>
      <c r="S2633" s="83">
        <f>IF(T2633="",0,IFERROR(IF(VLOOKUP(T2633,T$73:T2632,1,0)&gt;0,0,0),1))</f>
        <v>0</v>
      </c>
      <c r="T2633" s="95">
        <f>IF(DATOS!J2561=P$74,DATOS!C2561,"")</f>
        <v>0</v>
      </c>
    </row>
    <row r="2634" spans="18:20" x14ac:dyDescent="0.25">
      <c r="R2634" s="83">
        <f t="shared" ref="R2634:R2697" si="43">R2633+S2634</f>
        <v>1</v>
      </c>
      <c r="S2634" s="83">
        <f>IF(T2634="",0,IFERROR(IF(VLOOKUP(T2634,T$73:T2633,1,0)&gt;0,0,0),1))</f>
        <v>0</v>
      </c>
      <c r="T2634" s="95">
        <f>IF(DATOS!J2562=P$74,DATOS!C2562,"")</f>
        <v>0</v>
      </c>
    </row>
    <row r="2635" spans="18:20" x14ac:dyDescent="0.25">
      <c r="R2635" s="83">
        <f t="shared" si="43"/>
        <v>1</v>
      </c>
      <c r="S2635" s="83">
        <f>IF(T2635="",0,IFERROR(IF(VLOOKUP(T2635,T$73:T2634,1,0)&gt;0,0,0),1))</f>
        <v>0</v>
      </c>
      <c r="T2635" s="95">
        <f>IF(DATOS!J2563=P$74,DATOS!C2563,"")</f>
        <v>0</v>
      </c>
    </row>
    <row r="2636" spans="18:20" x14ac:dyDescent="0.25">
      <c r="R2636" s="83">
        <f t="shared" si="43"/>
        <v>1</v>
      </c>
      <c r="S2636" s="83">
        <f>IF(T2636="",0,IFERROR(IF(VLOOKUP(T2636,T$73:T2635,1,0)&gt;0,0,0),1))</f>
        <v>0</v>
      </c>
      <c r="T2636" s="95">
        <f>IF(DATOS!J2564=P$74,DATOS!C2564,"")</f>
        <v>0</v>
      </c>
    </row>
    <row r="2637" spans="18:20" x14ac:dyDescent="0.25">
      <c r="R2637" s="83">
        <f t="shared" si="43"/>
        <v>1</v>
      </c>
      <c r="S2637" s="83">
        <f>IF(T2637="",0,IFERROR(IF(VLOOKUP(T2637,T$73:T2636,1,0)&gt;0,0,0),1))</f>
        <v>0</v>
      </c>
      <c r="T2637" s="95">
        <f>IF(DATOS!J2565=P$74,DATOS!C2565,"")</f>
        <v>0</v>
      </c>
    </row>
    <row r="2638" spans="18:20" x14ac:dyDescent="0.25">
      <c r="R2638" s="83">
        <f t="shared" si="43"/>
        <v>1</v>
      </c>
      <c r="S2638" s="83">
        <f>IF(T2638="",0,IFERROR(IF(VLOOKUP(T2638,T$73:T2637,1,0)&gt;0,0,0),1))</f>
        <v>0</v>
      </c>
      <c r="T2638" s="95">
        <f>IF(DATOS!J2566=P$74,DATOS!C2566,"")</f>
        <v>0</v>
      </c>
    </row>
    <row r="2639" spans="18:20" x14ac:dyDescent="0.25">
      <c r="R2639" s="83">
        <f t="shared" si="43"/>
        <v>1</v>
      </c>
      <c r="S2639" s="83">
        <f>IF(T2639="",0,IFERROR(IF(VLOOKUP(T2639,T$73:T2638,1,0)&gt;0,0,0),1))</f>
        <v>0</v>
      </c>
      <c r="T2639" s="95">
        <f>IF(DATOS!J2567=P$74,DATOS!C2567,"")</f>
        <v>0</v>
      </c>
    </row>
    <row r="2640" spans="18:20" x14ac:dyDescent="0.25">
      <c r="R2640" s="83">
        <f t="shared" si="43"/>
        <v>1</v>
      </c>
      <c r="S2640" s="83">
        <f>IF(T2640="",0,IFERROR(IF(VLOOKUP(T2640,T$73:T2639,1,0)&gt;0,0,0),1))</f>
        <v>0</v>
      </c>
      <c r="T2640" s="95">
        <f>IF(DATOS!J2568=P$74,DATOS!C2568,"")</f>
        <v>0</v>
      </c>
    </row>
    <row r="2641" spans="18:20" x14ac:dyDescent="0.25">
      <c r="R2641" s="83">
        <f t="shared" si="43"/>
        <v>1</v>
      </c>
      <c r="S2641" s="83">
        <f>IF(T2641="",0,IFERROR(IF(VLOOKUP(T2641,T$73:T2640,1,0)&gt;0,0,0),1))</f>
        <v>0</v>
      </c>
      <c r="T2641" s="95">
        <f>IF(DATOS!J2569=P$74,DATOS!C2569,"")</f>
        <v>0</v>
      </c>
    </row>
    <row r="2642" spans="18:20" x14ac:dyDescent="0.25">
      <c r="R2642" s="83">
        <f t="shared" si="43"/>
        <v>1</v>
      </c>
      <c r="S2642" s="83">
        <f>IF(T2642="",0,IFERROR(IF(VLOOKUP(T2642,T$73:T2641,1,0)&gt;0,0,0),1))</f>
        <v>0</v>
      </c>
      <c r="T2642" s="95">
        <f>IF(DATOS!J2570=P$74,DATOS!C2570,"")</f>
        <v>0</v>
      </c>
    </row>
    <row r="2643" spans="18:20" x14ac:dyDescent="0.25">
      <c r="R2643" s="83">
        <f t="shared" si="43"/>
        <v>1</v>
      </c>
      <c r="S2643" s="83">
        <f>IF(T2643="",0,IFERROR(IF(VLOOKUP(T2643,T$73:T2642,1,0)&gt;0,0,0),1))</f>
        <v>0</v>
      </c>
      <c r="T2643" s="95">
        <f>IF(DATOS!J2571=P$74,DATOS!C2571,"")</f>
        <v>0</v>
      </c>
    </row>
    <row r="2644" spans="18:20" x14ac:dyDescent="0.25">
      <c r="R2644" s="83">
        <f t="shared" si="43"/>
        <v>1</v>
      </c>
      <c r="S2644" s="83">
        <f>IF(T2644="",0,IFERROR(IF(VLOOKUP(T2644,T$73:T2643,1,0)&gt;0,0,0),1))</f>
        <v>0</v>
      </c>
      <c r="T2644" s="95">
        <f>IF(DATOS!J2572=P$74,DATOS!C2572,"")</f>
        <v>0</v>
      </c>
    </row>
    <row r="2645" spans="18:20" x14ac:dyDescent="0.25">
      <c r="R2645" s="83">
        <f t="shared" si="43"/>
        <v>1</v>
      </c>
      <c r="S2645" s="83">
        <f>IF(T2645="",0,IFERROR(IF(VLOOKUP(T2645,T$73:T2644,1,0)&gt;0,0,0),1))</f>
        <v>0</v>
      </c>
      <c r="T2645" s="95">
        <f>IF(DATOS!J2573=P$74,DATOS!C2573,"")</f>
        <v>0</v>
      </c>
    </row>
    <row r="2646" spans="18:20" x14ac:dyDescent="0.25">
      <c r="R2646" s="83">
        <f t="shared" si="43"/>
        <v>1</v>
      </c>
      <c r="S2646" s="83">
        <f>IF(T2646="",0,IFERROR(IF(VLOOKUP(T2646,T$73:T2645,1,0)&gt;0,0,0),1))</f>
        <v>0</v>
      </c>
      <c r="T2646" s="95">
        <f>IF(DATOS!J2574=P$74,DATOS!C2574,"")</f>
        <v>0</v>
      </c>
    </row>
    <row r="2647" spans="18:20" x14ac:dyDescent="0.25">
      <c r="R2647" s="83">
        <f t="shared" si="43"/>
        <v>1</v>
      </c>
      <c r="S2647" s="83">
        <f>IF(T2647="",0,IFERROR(IF(VLOOKUP(T2647,T$73:T2646,1,0)&gt;0,0,0),1))</f>
        <v>0</v>
      </c>
      <c r="T2647" s="95">
        <f>IF(DATOS!J2575=P$74,DATOS!C2575,"")</f>
        <v>0</v>
      </c>
    </row>
    <row r="2648" spans="18:20" x14ac:dyDescent="0.25">
      <c r="R2648" s="83">
        <f t="shared" si="43"/>
        <v>1</v>
      </c>
      <c r="S2648" s="83">
        <f>IF(T2648="",0,IFERROR(IF(VLOOKUP(T2648,T$73:T2647,1,0)&gt;0,0,0),1))</f>
        <v>0</v>
      </c>
      <c r="T2648" s="95">
        <f>IF(DATOS!J2576=P$74,DATOS!C2576,"")</f>
        <v>0</v>
      </c>
    </row>
    <row r="2649" spans="18:20" x14ac:dyDescent="0.25">
      <c r="R2649" s="83">
        <f t="shared" si="43"/>
        <v>1</v>
      </c>
      <c r="S2649" s="83">
        <f>IF(T2649="",0,IFERROR(IF(VLOOKUP(T2649,T$73:T2648,1,0)&gt;0,0,0),1))</f>
        <v>0</v>
      </c>
      <c r="T2649" s="95">
        <f>IF(DATOS!J2577=P$74,DATOS!C2577,"")</f>
        <v>0</v>
      </c>
    </row>
    <row r="2650" spans="18:20" x14ac:dyDescent="0.25">
      <c r="R2650" s="83">
        <f t="shared" si="43"/>
        <v>1</v>
      </c>
      <c r="S2650" s="83">
        <f>IF(T2650="",0,IFERROR(IF(VLOOKUP(T2650,T$73:T2649,1,0)&gt;0,0,0),1))</f>
        <v>0</v>
      </c>
      <c r="T2650" s="95">
        <f>IF(DATOS!J2578=P$74,DATOS!C2578,"")</f>
        <v>0</v>
      </c>
    </row>
    <row r="2651" spans="18:20" x14ac:dyDescent="0.25">
      <c r="R2651" s="83">
        <f t="shared" si="43"/>
        <v>1</v>
      </c>
      <c r="S2651" s="83">
        <f>IF(T2651="",0,IFERROR(IF(VLOOKUP(T2651,T$73:T2650,1,0)&gt;0,0,0),1))</f>
        <v>0</v>
      </c>
      <c r="T2651" s="95">
        <f>IF(DATOS!J2579=P$74,DATOS!C2579,"")</f>
        <v>0</v>
      </c>
    </row>
    <row r="2652" spans="18:20" x14ac:dyDescent="0.25">
      <c r="R2652" s="83">
        <f t="shared" si="43"/>
        <v>1</v>
      </c>
      <c r="S2652" s="83">
        <f>IF(T2652="",0,IFERROR(IF(VLOOKUP(T2652,T$73:T2651,1,0)&gt;0,0,0),1))</f>
        <v>0</v>
      </c>
      <c r="T2652" s="95">
        <f>IF(DATOS!J2580=P$74,DATOS!C2580,"")</f>
        <v>0</v>
      </c>
    </row>
    <row r="2653" spans="18:20" x14ac:dyDescent="0.25">
      <c r="R2653" s="83">
        <f t="shared" si="43"/>
        <v>1</v>
      </c>
      <c r="S2653" s="83">
        <f>IF(T2653="",0,IFERROR(IF(VLOOKUP(T2653,T$73:T2652,1,0)&gt;0,0,0),1))</f>
        <v>0</v>
      </c>
      <c r="T2653" s="95">
        <f>IF(DATOS!J2581=P$74,DATOS!C2581,"")</f>
        <v>0</v>
      </c>
    </row>
    <row r="2654" spans="18:20" x14ac:dyDescent="0.25">
      <c r="R2654" s="83">
        <f t="shared" si="43"/>
        <v>1</v>
      </c>
      <c r="S2654" s="83">
        <f>IF(T2654="",0,IFERROR(IF(VLOOKUP(T2654,T$73:T2653,1,0)&gt;0,0,0),1))</f>
        <v>0</v>
      </c>
      <c r="T2654" s="95">
        <f>IF(DATOS!J2582=P$74,DATOS!C2582,"")</f>
        <v>0</v>
      </c>
    </row>
    <row r="2655" spans="18:20" x14ac:dyDescent="0.25">
      <c r="R2655" s="83">
        <f t="shared" si="43"/>
        <v>1</v>
      </c>
      <c r="S2655" s="83">
        <f>IF(T2655="",0,IFERROR(IF(VLOOKUP(T2655,T$73:T2654,1,0)&gt;0,0,0),1))</f>
        <v>0</v>
      </c>
      <c r="T2655" s="95">
        <f>IF(DATOS!J2583=P$74,DATOS!C2583,"")</f>
        <v>0</v>
      </c>
    </row>
    <row r="2656" spans="18:20" x14ac:dyDescent="0.25">
      <c r="R2656" s="83">
        <f t="shared" si="43"/>
        <v>1</v>
      </c>
      <c r="S2656" s="83">
        <f>IF(T2656="",0,IFERROR(IF(VLOOKUP(T2656,T$73:T2655,1,0)&gt;0,0,0),1))</f>
        <v>0</v>
      </c>
      <c r="T2656" s="95">
        <f>IF(DATOS!J2584=P$74,DATOS!C2584,"")</f>
        <v>0</v>
      </c>
    </row>
    <row r="2657" spans="18:20" x14ac:dyDescent="0.25">
      <c r="R2657" s="83">
        <f t="shared" si="43"/>
        <v>1</v>
      </c>
      <c r="S2657" s="83">
        <f>IF(T2657="",0,IFERROR(IF(VLOOKUP(T2657,T$73:T2656,1,0)&gt;0,0,0),1))</f>
        <v>0</v>
      </c>
      <c r="T2657" s="95">
        <f>IF(DATOS!J2585=P$74,DATOS!C2585,"")</f>
        <v>0</v>
      </c>
    </row>
    <row r="2658" spans="18:20" x14ac:dyDescent="0.25">
      <c r="R2658" s="83">
        <f t="shared" si="43"/>
        <v>1</v>
      </c>
      <c r="S2658" s="83">
        <f>IF(T2658="",0,IFERROR(IF(VLOOKUP(T2658,T$73:T2657,1,0)&gt;0,0,0),1))</f>
        <v>0</v>
      </c>
      <c r="T2658" s="95">
        <f>IF(DATOS!J2586=P$74,DATOS!C2586,"")</f>
        <v>0</v>
      </c>
    </row>
    <row r="2659" spans="18:20" x14ac:dyDescent="0.25">
      <c r="R2659" s="83">
        <f t="shared" si="43"/>
        <v>1</v>
      </c>
      <c r="S2659" s="83">
        <f>IF(T2659="",0,IFERROR(IF(VLOOKUP(T2659,T$73:T2658,1,0)&gt;0,0,0),1))</f>
        <v>0</v>
      </c>
      <c r="T2659" s="95">
        <f>IF(DATOS!J2587=P$74,DATOS!C2587,"")</f>
        <v>0</v>
      </c>
    </row>
    <row r="2660" spans="18:20" x14ac:dyDescent="0.25">
      <c r="R2660" s="83">
        <f t="shared" si="43"/>
        <v>1</v>
      </c>
      <c r="S2660" s="83">
        <f>IF(T2660="",0,IFERROR(IF(VLOOKUP(T2660,T$73:T2659,1,0)&gt;0,0,0),1))</f>
        <v>0</v>
      </c>
      <c r="T2660" s="95">
        <f>IF(DATOS!J2588=P$74,DATOS!C2588,"")</f>
        <v>0</v>
      </c>
    </row>
    <row r="2661" spans="18:20" x14ac:dyDescent="0.25">
      <c r="R2661" s="83">
        <f t="shared" si="43"/>
        <v>1</v>
      </c>
      <c r="S2661" s="83">
        <f>IF(T2661="",0,IFERROR(IF(VLOOKUP(T2661,T$73:T2660,1,0)&gt;0,0,0),1))</f>
        <v>0</v>
      </c>
      <c r="T2661" s="95">
        <f>IF(DATOS!J2589=P$74,DATOS!C2589,"")</f>
        <v>0</v>
      </c>
    </row>
    <row r="2662" spans="18:20" x14ac:dyDescent="0.25">
      <c r="R2662" s="83">
        <f t="shared" si="43"/>
        <v>1</v>
      </c>
      <c r="S2662" s="83">
        <f>IF(T2662="",0,IFERROR(IF(VLOOKUP(T2662,T$73:T2661,1,0)&gt;0,0,0),1))</f>
        <v>0</v>
      </c>
      <c r="T2662" s="95">
        <f>IF(DATOS!J2590=P$74,DATOS!C2590,"")</f>
        <v>0</v>
      </c>
    </row>
    <row r="2663" spans="18:20" x14ac:dyDescent="0.25">
      <c r="R2663" s="83">
        <f t="shared" si="43"/>
        <v>1</v>
      </c>
      <c r="S2663" s="83">
        <f>IF(T2663="",0,IFERROR(IF(VLOOKUP(T2663,T$73:T2662,1,0)&gt;0,0,0),1))</f>
        <v>0</v>
      </c>
      <c r="T2663" s="95">
        <f>IF(DATOS!J2591=P$74,DATOS!C2591,"")</f>
        <v>0</v>
      </c>
    </row>
    <row r="2664" spans="18:20" x14ac:dyDescent="0.25">
      <c r="R2664" s="83">
        <f t="shared" si="43"/>
        <v>1</v>
      </c>
      <c r="S2664" s="83">
        <f>IF(T2664="",0,IFERROR(IF(VLOOKUP(T2664,T$73:T2663,1,0)&gt;0,0,0),1))</f>
        <v>0</v>
      </c>
      <c r="T2664" s="95">
        <f>IF(DATOS!J2592=P$74,DATOS!C2592,"")</f>
        <v>0</v>
      </c>
    </row>
    <row r="2665" spans="18:20" x14ac:dyDescent="0.25">
      <c r="R2665" s="83">
        <f t="shared" si="43"/>
        <v>1</v>
      </c>
      <c r="S2665" s="83">
        <f>IF(T2665="",0,IFERROR(IF(VLOOKUP(T2665,T$73:T2664,1,0)&gt;0,0,0),1))</f>
        <v>0</v>
      </c>
      <c r="T2665" s="95">
        <f>IF(DATOS!J2593=P$74,DATOS!C2593,"")</f>
        <v>0</v>
      </c>
    </row>
    <row r="2666" spans="18:20" x14ac:dyDescent="0.25">
      <c r="R2666" s="83">
        <f t="shared" si="43"/>
        <v>1</v>
      </c>
      <c r="S2666" s="83">
        <f>IF(T2666="",0,IFERROR(IF(VLOOKUP(T2666,T$73:T2665,1,0)&gt;0,0,0),1))</f>
        <v>0</v>
      </c>
      <c r="T2666" s="95">
        <f>IF(DATOS!J2594=P$74,DATOS!C2594,"")</f>
        <v>0</v>
      </c>
    </row>
    <row r="2667" spans="18:20" x14ac:dyDescent="0.25">
      <c r="R2667" s="83">
        <f t="shared" si="43"/>
        <v>1</v>
      </c>
      <c r="S2667" s="83">
        <f>IF(T2667="",0,IFERROR(IF(VLOOKUP(T2667,T$73:T2666,1,0)&gt;0,0,0),1))</f>
        <v>0</v>
      </c>
      <c r="T2667" s="95">
        <f>IF(DATOS!J2595=P$74,DATOS!C2595,"")</f>
        <v>0</v>
      </c>
    </row>
    <row r="2668" spans="18:20" x14ac:dyDescent="0.25">
      <c r="R2668" s="83">
        <f t="shared" si="43"/>
        <v>1</v>
      </c>
      <c r="S2668" s="83">
        <f>IF(T2668="",0,IFERROR(IF(VLOOKUP(T2668,T$73:T2667,1,0)&gt;0,0,0),1))</f>
        <v>0</v>
      </c>
      <c r="T2668" s="95">
        <f>IF(DATOS!J2596=P$74,DATOS!C2596,"")</f>
        <v>0</v>
      </c>
    </row>
    <row r="2669" spans="18:20" x14ac:dyDescent="0.25">
      <c r="R2669" s="83">
        <f t="shared" si="43"/>
        <v>1</v>
      </c>
      <c r="S2669" s="83">
        <f>IF(T2669="",0,IFERROR(IF(VLOOKUP(T2669,T$73:T2668,1,0)&gt;0,0,0),1))</f>
        <v>0</v>
      </c>
      <c r="T2669" s="95">
        <f>IF(DATOS!J2597=P$74,DATOS!C2597,"")</f>
        <v>0</v>
      </c>
    </row>
    <row r="2670" spans="18:20" x14ac:dyDescent="0.25">
      <c r="R2670" s="83">
        <f t="shared" si="43"/>
        <v>1</v>
      </c>
      <c r="S2670" s="83">
        <f>IF(T2670="",0,IFERROR(IF(VLOOKUP(T2670,T$73:T2669,1,0)&gt;0,0,0),1))</f>
        <v>0</v>
      </c>
      <c r="T2670" s="95">
        <f>IF(DATOS!J2598=P$74,DATOS!C2598,"")</f>
        <v>0</v>
      </c>
    </row>
    <row r="2671" spans="18:20" x14ac:dyDescent="0.25">
      <c r="R2671" s="83">
        <f t="shared" si="43"/>
        <v>1</v>
      </c>
      <c r="S2671" s="83">
        <f>IF(T2671="",0,IFERROR(IF(VLOOKUP(T2671,T$73:T2670,1,0)&gt;0,0,0),1))</f>
        <v>0</v>
      </c>
      <c r="T2671" s="95">
        <f>IF(DATOS!J2599=P$74,DATOS!C2599,"")</f>
        <v>0</v>
      </c>
    </row>
    <row r="2672" spans="18:20" x14ac:dyDescent="0.25">
      <c r="R2672" s="83">
        <f t="shared" si="43"/>
        <v>1</v>
      </c>
      <c r="S2672" s="83">
        <f>IF(T2672="",0,IFERROR(IF(VLOOKUP(T2672,T$73:T2671,1,0)&gt;0,0,0),1))</f>
        <v>0</v>
      </c>
      <c r="T2672" s="95">
        <f>IF(DATOS!J2600=P$74,DATOS!C2600,"")</f>
        <v>0</v>
      </c>
    </row>
    <row r="2673" spans="18:20" x14ac:dyDescent="0.25">
      <c r="R2673" s="83">
        <f t="shared" si="43"/>
        <v>1</v>
      </c>
      <c r="S2673" s="83">
        <f>IF(T2673="",0,IFERROR(IF(VLOOKUP(T2673,T$73:T2672,1,0)&gt;0,0,0),1))</f>
        <v>0</v>
      </c>
      <c r="T2673" s="95">
        <f>IF(DATOS!J2601=P$74,DATOS!C2601,"")</f>
        <v>0</v>
      </c>
    </row>
    <row r="2674" spans="18:20" x14ac:dyDescent="0.25">
      <c r="R2674" s="83">
        <f t="shared" si="43"/>
        <v>1</v>
      </c>
      <c r="S2674" s="83">
        <f>IF(T2674="",0,IFERROR(IF(VLOOKUP(T2674,T$73:T2673,1,0)&gt;0,0,0),1))</f>
        <v>0</v>
      </c>
      <c r="T2674" s="95">
        <f>IF(DATOS!J2602=P$74,DATOS!C2602,"")</f>
        <v>0</v>
      </c>
    </row>
    <row r="2675" spans="18:20" x14ac:dyDescent="0.25">
      <c r="R2675" s="83">
        <f t="shared" si="43"/>
        <v>1</v>
      </c>
      <c r="S2675" s="83">
        <f>IF(T2675="",0,IFERROR(IF(VLOOKUP(T2675,T$73:T2674,1,0)&gt;0,0,0),1))</f>
        <v>0</v>
      </c>
      <c r="T2675" s="95">
        <f>IF(DATOS!J2603=P$74,DATOS!C2603,"")</f>
        <v>0</v>
      </c>
    </row>
    <row r="2676" spans="18:20" x14ac:dyDescent="0.25">
      <c r="R2676" s="83">
        <f t="shared" si="43"/>
        <v>1</v>
      </c>
      <c r="S2676" s="83">
        <f>IF(T2676="",0,IFERROR(IF(VLOOKUP(T2676,T$73:T2675,1,0)&gt;0,0,0),1))</f>
        <v>0</v>
      </c>
      <c r="T2676" s="95">
        <f>IF(DATOS!J2604=P$74,DATOS!C2604,"")</f>
        <v>0</v>
      </c>
    </row>
    <row r="2677" spans="18:20" x14ac:dyDescent="0.25">
      <c r="R2677" s="83">
        <f t="shared" si="43"/>
        <v>1</v>
      </c>
      <c r="S2677" s="83">
        <f>IF(T2677="",0,IFERROR(IF(VLOOKUP(T2677,T$73:T2676,1,0)&gt;0,0,0),1))</f>
        <v>0</v>
      </c>
      <c r="T2677" s="95">
        <f>IF(DATOS!J2605=P$74,DATOS!C2605,"")</f>
        <v>0</v>
      </c>
    </row>
    <row r="2678" spans="18:20" x14ac:dyDescent="0.25">
      <c r="R2678" s="83">
        <f t="shared" si="43"/>
        <v>1</v>
      </c>
      <c r="S2678" s="83">
        <f>IF(T2678="",0,IFERROR(IF(VLOOKUP(T2678,T$73:T2677,1,0)&gt;0,0,0),1))</f>
        <v>0</v>
      </c>
      <c r="T2678" s="95">
        <f>IF(DATOS!J2606=P$74,DATOS!C2606,"")</f>
        <v>0</v>
      </c>
    </row>
    <row r="2679" spans="18:20" x14ac:dyDescent="0.25">
      <c r="R2679" s="83">
        <f t="shared" si="43"/>
        <v>1</v>
      </c>
      <c r="S2679" s="83">
        <f>IF(T2679="",0,IFERROR(IF(VLOOKUP(T2679,T$73:T2678,1,0)&gt;0,0,0),1))</f>
        <v>0</v>
      </c>
      <c r="T2679" s="95">
        <f>IF(DATOS!J2607=P$74,DATOS!C2607,"")</f>
        <v>0</v>
      </c>
    </row>
    <row r="2680" spans="18:20" x14ac:dyDescent="0.25">
      <c r="R2680" s="83">
        <f t="shared" si="43"/>
        <v>1</v>
      </c>
      <c r="S2680" s="83">
        <f>IF(T2680="",0,IFERROR(IF(VLOOKUP(T2680,T$73:T2679,1,0)&gt;0,0,0),1))</f>
        <v>0</v>
      </c>
      <c r="T2680" s="95">
        <f>IF(DATOS!J2608=P$74,DATOS!C2608,"")</f>
        <v>0</v>
      </c>
    </row>
    <row r="2681" spans="18:20" x14ac:dyDescent="0.25">
      <c r="R2681" s="83">
        <f t="shared" si="43"/>
        <v>1</v>
      </c>
      <c r="S2681" s="83">
        <f>IF(T2681="",0,IFERROR(IF(VLOOKUP(T2681,T$73:T2680,1,0)&gt;0,0,0),1))</f>
        <v>0</v>
      </c>
      <c r="T2681" s="95">
        <f>IF(DATOS!J2609=P$74,DATOS!C2609,"")</f>
        <v>0</v>
      </c>
    </row>
    <row r="2682" spans="18:20" x14ac:dyDescent="0.25">
      <c r="R2682" s="83">
        <f t="shared" si="43"/>
        <v>1</v>
      </c>
      <c r="S2682" s="83">
        <f>IF(T2682="",0,IFERROR(IF(VLOOKUP(T2682,T$73:T2681,1,0)&gt;0,0,0),1))</f>
        <v>0</v>
      </c>
      <c r="T2682" s="95">
        <f>IF(DATOS!J2610=P$74,DATOS!C2610,"")</f>
        <v>0</v>
      </c>
    </row>
    <row r="2683" spans="18:20" x14ac:dyDescent="0.25">
      <c r="R2683" s="83">
        <f t="shared" si="43"/>
        <v>1</v>
      </c>
      <c r="S2683" s="83">
        <f>IF(T2683="",0,IFERROR(IF(VLOOKUP(T2683,T$73:T2682,1,0)&gt;0,0,0),1))</f>
        <v>0</v>
      </c>
      <c r="T2683" s="95">
        <f>IF(DATOS!J2611=P$74,DATOS!C2611,"")</f>
        <v>0</v>
      </c>
    </row>
    <row r="2684" spans="18:20" x14ac:dyDescent="0.25">
      <c r="R2684" s="83">
        <f t="shared" si="43"/>
        <v>1</v>
      </c>
      <c r="S2684" s="83">
        <f>IF(T2684="",0,IFERROR(IF(VLOOKUP(T2684,T$73:T2683,1,0)&gt;0,0,0),1))</f>
        <v>0</v>
      </c>
      <c r="T2684" s="95">
        <f>IF(DATOS!J2612=P$74,DATOS!C2612,"")</f>
        <v>0</v>
      </c>
    </row>
    <row r="2685" spans="18:20" x14ac:dyDescent="0.25">
      <c r="R2685" s="83">
        <f t="shared" si="43"/>
        <v>1</v>
      </c>
      <c r="S2685" s="83">
        <f>IF(T2685="",0,IFERROR(IF(VLOOKUP(T2685,T$73:T2684,1,0)&gt;0,0,0),1))</f>
        <v>0</v>
      </c>
      <c r="T2685" s="95">
        <f>IF(DATOS!J2613=P$74,DATOS!C2613,"")</f>
        <v>0</v>
      </c>
    </row>
    <row r="2686" spans="18:20" x14ac:dyDescent="0.25">
      <c r="R2686" s="83">
        <f t="shared" si="43"/>
        <v>1</v>
      </c>
      <c r="S2686" s="83">
        <f>IF(T2686="",0,IFERROR(IF(VLOOKUP(T2686,T$73:T2685,1,0)&gt;0,0,0),1))</f>
        <v>0</v>
      </c>
      <c r="T2686" s="95">
        <f>IF(DATOS!J2614=P$74,DATOS!C2614,"")</f>
        <v>0</v>
      </c>
    </row>
    <row r="2687" spans="18:20" x14ac:dyDescent="0.25">
      <c r="R2687" s="83">
        <f t="shared" si="43"/>
        <v>1</v>
      </c>
      <c r="S2687" s="83">
        <f>IF(T2687="",0,IFERROR(IF(VLOOKUP(T2687,T$73:T2686,1,0)&gt;0,0,0),1))</f>
        <v>0</v>
      </c>
      <c r="T2687" s="95">
        <f>IF(DATOS!J2615=P$74,DATOS!C2615,"")</f>
        <v>0</v>
      </c>
    </row>
    <row r="2688" spans="18:20" x14ac:dyDescent="0.25">
      <c r="R2688" s="83">
        <f t="shared" si="43"/>
        <v>1</v>
      </c>
      <c r="S2688" s="83">
        <f>IF(T2688="",0,IFERROR(IF(VLOOKUP(T2688,T$73:T2687,1,0)&gt;0,0,0),1))</f>
        <v>0</v>
      </c>
      <c r="T2688" s="95">
        <f>IF(DATOS!J2616=P$74,DATOS!C2616,"")</f>
        <v>0</v>
      </c>
    </row>
    <row r="2689" spans="18:20" x14ac:dyDescent="0.25">
      <c r="R2689" s="83">
        <f t="shared" si="43"/>
        <v>1</v>
      </c>
      <c r="S2689" s="83">
        <f>IF(T2689="",0,IFERROR(IF(VLOOKUP(T2689,T$73:T2688,1,0)&gt;0,0,0),1))</f>
        <v>0</v>
      </c>
      <c r="T2689" s="95">
        <f>IF(DATOS!J2617=P$74,DATOS!C2617,"")</f>
        <v>0</v>
      </c>
    </row>
    <row r="2690" spans="18:20" x14ac:dyDescent="0.25">
      <c r="R2690" s="83">
        <f t="shared" si="43"/>
        <v>1</v>
      </c>
      <c r="S2690" s="83">
        <f>IF(T2690="",0,IFERROR(IF(VLOOKUP(T2690,T$73:T2689,1,0)&gt;0,0,0),1))</f>
        <v>0</v>
      </c>
      <c r="T2690" s="95">
        <f>IF(DATOS!J2618=P$74,DATOS!C2618,"")</f>
        <v>0</v>
      </c>
    </row>
    <row r="2691" spans="18:20" x14ac:dyDescent="0.25">
      <c r="R2691" s="83">
        <f t="shared" si="43"/>
        <v>1</v>
      </c>
      <c r="S2691" s="83">
        <f>IF(T2691="",0,IFERROR(IF(VLOOKUP(T2691,T$73:T2690,1,0)&gt;0,0,0),1))</f>
        <v>0</v>
      </c>
      <c r="T2691" s="95">
        <f>IF(DATOS!J2619=P$74,DATOS!C2619,"")</f>
        <v>0</v>
      </c>
    </row>
    <row r="2692" spans="18:20" x14ac:dyDescent="0.25">
      <c r="R2692" s="83">
        <f t="shared" si="43"/>
        <v>1</v>
      </c>
      <c r="S2692" s="83">
        <f>IF(T2692="",0,IFERROR(IF(VLOOKUP(T2692,T$73:T2691,1,0)&gt;0,0,0),1))</f>
        <v>0</v>
      </c>
      <c r="T2692" s="95">
        <f>IF(DATOS!J2620=P$74,DATOS!C2620,"")</f>
        <v>0</v>
      </c>
    </row>
    <row r="2693" spans="18:20" x14ac:dyDescent="0.25">
      <c r="R2693" s="83">
        <f t="shared" si="43"/>
        <v>1</v>
      </c>
      <c r="S2693" s="83">
        <f>IF(T2693="",0,IFERROR(IF(VLOOKUP(T2693,T$73:T2692,1,0)&gt;0,0,0),1))</f>
        <v>0</v>
      </c>
      <c r="T2693" s="95">
        <f>IF(DATOS!J2621=P$74,DATOS!C2621,"")</f>
        <v>0</v>
      </c>
    </row>
    <row r="2694" spans="18:20" x14ac:dyDescent="0.25">
      <c r="R2694" s="83">
        <f t="shared" si="43"/>
        <v>1</v>
      </c>
      <c r="S2694" s="83">
        <f>IF(T2694="",0,IFERROR(IF(VLOOKUP(T2694,T$73:T2693,1,0)&gt;0,0,0),1))</f>
        <v>0</v>
      </c>
      <c r="T2694" s="95">
        <f>IF(DATOS!J2622=P$74,DATOS!C2622,"")</f>
        <v>0</v>
      </c>
    </row>
    <row r="2695" spans="18:20" x14ac:dyDescent="0.25">
      <c r="R2695" s="83">
        <f t="shared" si="43"/>
        <v>1</v>
      </c>
      <c r="S2695" s="83">
        <f>IF(T2695="",0,IFERROR(IF(VLOOKUP(T2695,T$73:T2694,1,0)&gt;0,0,0),1))</f>
        <v>0</v>
      </c>
      <c r="T2695" s="95">
        <f>IF(DATOS!J2623=P$74,DATOS!C2623,"")</f>
        <v>0</v>
      </c>
    </row>
    <row r="2696" spans="18:20" x14ac:dyDescent="0.25">
      <c r="R2696" s="83">
        <f t="shared" si="43"/>
        <v>1</v>
      </c>
      <c r="S2696" s="83">
        <f>IF(T2696="",0,IFERROR(IF(VLOOKUP(T2696,T$73:T2695,1,0)&gt;0,0,0),1))</f>
        <v>0</v>
      </c>
      <c r="T2696" s="95">
        <f>IF(DATOS!J2624=P$74,DATOS!C2624,"")</f>
        <v>0</v>
      </c>
    </row>
    <row r="2697" spans="18:20" x14ac:dyDescent="0.25">
      <c r="R2697" s="83">
        <f t="shared" si="43"/>
        <v>1</v>
      </c>
      <c r="S2697" s="83">
        <f>IF(T2697="",0,IFERROR(IF(VLOOKUP(T2697,T$73:T2696,1,0)&gt;0,0,0),1))</f>
        <v>0</v>
      </c>
      <c r="T2697" s="95">
        <f>IF(DATOS!J2625=P$74,DATOS!C2625,"")</f>
        <v>0</v>
      </c>
    </row>
    <row r="2698" spans="18:20" x14ac:dyDescent="0.25">
      <c r="R2698" s="83">
        <f t="shared" ref="R2698:R2761" si="44">R2697+S2698</f>
        <v>1</v>
      </c>
      <c r="S2698" s="83">
        <f>IF(T2698="",0,IFERROR(IF(VLOOKUP(T2698,T$73:T2697,1,0)&gt;0,0,0),1))</f>
        <v>0</v>
      </c>
      <c r="T2698" s="95">
        <f>IF(DATOS!J2626=P$74,DATOS!C2626,"")</f>
        <v>0</v>
      </c>
    </row>
    <row r="2699" spans="18:20" x14ac:dyDescent="0.25">
      <c r="R2699" s="83">
        <f t="shared" si="44"/>
        <v>1</v>
      </c>
      <c r="S2699" s="83">
        <f>IF(T2699="",0,IFERROR(IF(VLOOKUP(T2699,T$73:T2698,1,0)&gt;0,0,0),1))</f>
        <v>0</v>
      </c>
      <c r="T2699" s="95">
        <f>IF(DATOS!J2627=P$74,DATOS!C2627,"")</f>
        <v>0</v>
      </c>
    </row>
    <row r="2700" spans="18:20" x14ac:dyDescent="0.25">
      <c r="R2700" s="83">
        <f t="shared" si="44"/>
        <v>1</v>
      </c>
      <c r="S2700" s="83">
        <f>IF(T2700="",0,IFERROR(IF(VLOOKUP(T2700,T$73:T2699,1,0)&gt;0,0,0),1))</f>
        <v>0</v>
      </c>
      <c r="T2700" s="95">
        <f>IF(DATOS!J2628=P$74,DATOS!C2628,"")</f>
        <v>0</v>
      </c>
    </row>
    <row r="2701" spans="18:20" x14ac:dyDescent="0.25">
      <c r="R2701" s="83">
        <f t="shared" si="44"/>
        <v>1</v>
      </c>
      <c r="S2701" s="83">
        <f>IF(T2701="",0,IFERROR(IF(VLOOKUP(T2701,T$73:T2700,1,0)&gt;0,0,0),1))</f>
        <v>0</v>
      </c>
      <c r="T2701" s="95">
        <f>IF(DATOS!J2629=P$74,DATOS!C2629,"")</f>
        <v>0</v>
      </c>
    </row>
    <row r="2702" spans="18:20" x14ac:dyDescent="0.25">
      <c r="R2702" s="83">
        <f t="shared" si="44"/>
        <v>1</v>
      </c>
      <c r="S2702" s="83">
        <f>IF(T2702="",0,IFERROR(IF(VLOOKUP(T2702,T$73:T2701,1,0)&gt;0,0,0),1))</f>
        <v>0</v>
      </c>
      <c r="T2702" s="95">
        <f>IF(DATOS!J2630=P$74,DATOS!C2630,"")</f>
        <v>0</v>
      </c>
    </row>
    <row r="2703" spans="18:20" x14ac:dyDescent="0.25">
      <c r="R2703" s="83">
        <f t="shared" si="44"/>
        <v>1</v>
      </c>
      <c r="S2703" s="83">
        <f>IF(T2703="",0,IFERROR(IF(VLOOKUP(T2703,T$73:T2702,1,0)&gt;0,0,0),1))</f>
        <v>0</v>
      </c>
      <c r="T2703" s="95">
        <f>IF(DATOS!J2631=P$74,DATOS!C2631,"")</f>
        <v>0</v>
      </c>
    </row>
    <row r="2704" spans="18:20" x14ac:dyDescent="0.25">
      <c r="R2704" s="83">
        <f t="shared" si="44"/>
        <v>1</v>
      </c>
      <c r="S2704" s="83">
        <f>IF(T2704="",0,IFERROR(IF(VLOOKUP(T2704,T$73:T2703,1,0)&gt;0,0,0),1))</f>
        <v>0</v>
      </c>
      <c r="T2704" s="95">
        <f>IF(DATOS!J2632=P$74,DATOS!C2632,"")</f>
        <v>0</v>
      </c>
    </row>
    <row r="2705" spans="18:20" x14ac:dyDescent="0.25">
      <c r="R2705" s="83">
        <f t="shared" si="44"/>
        <v>1</v>
      </c>
      <c r="S2705" s="83">
        <f>IF(T2705="",0,IFERROR(IF(VLOOKUP(T2705,T$73:T2704,1,0)&gt;0,0,0),1))</f>
        <v>0</v>
      </c>
      <c r="T2705" s="95">
        <f>IF(DATOS!J2633=P$74,DATOS!C2633,"")</f>
        <v>0</v>
      </c>
    </row>
    <row r="2706" spans="18:20" x14ac:dyDescent="0.25">
      <c r="R2706" s="83">
        <f t="shared" si="44"/>
        <v>1</v>
      </c>
      <c r="S2706" s="83">
        <f>IF(T2706="",0,IFERROR(IF(VLOOKUP(T2706,T$73:T2705,1,0)&gt;0,0,0),1))</f>
        <v>0</v>
      </c>
      <c r="T2706" s="95">
        <f>IF(DATOS!J2634=P$74,DATOS!C2634,"")</f>
        <v>0</v>
      </c>
    </row>
    <row r="2707" spans="18:20" x14ac:dyDescent="0.25">
      <c r="R2707" s="83">
        <f t="shared" si="44"/>
        <v>1</v>
      </c>
      <c r="S2707" s="83">
        <f>IF(T2707="",0,IFERROR(IF(VLOOKUP(T2707,T$73:T2706,1,0)&gt;0,0,0),1))</f>
        <v>0</v>
      </c>
      <c r="T2707" s="95">
        <f>IF(DATOS!J2635=P$74,DATOS!C2635,"")</f>
        <v>0</v>
      </c>
    </row>
    <row r="2708" spans="18:20" x14ac:dyDescent="0.25">
      <c r="R2708" s="83">
        <f t="shared" si="44"/>
        <v>1</v>
      </c>
      <c r="S2708" s="83">
        <f>IF(T2708="",0,IFERROR(IF(VLOOKUP(T2708,T$73:T2707,1,0)&gt;0,0,0),1))</f>
        <v>0</v>
      </c>
      <c r="T2708" s="95">
        <f>IF(DATOS!J2636=P$74,DATOS!C2636,"")</f>
        <v>0</v>
      </c>
    </row>
    <row r="2709" spans="18:20" x14ac:dyDescent="0.25">
      <c r="R2709" s="83">
        <f t="shared" si="44"/>
        <v>1</v>
      </c>
      <c r="S2709" s="83">
        <f>IF(T2709="",0,IFERROR(IF(VLOOKUP(T2709,T$73:T2708,1,0)&gt;0,0,0),1))</f>
        <v>0</v>
      </c>
      <c r="T2709" s="95">
        <f>IF(DATOS!J2637=P$74,DATOS!C2637,"")</f>
        <v>0</v>
      </c>
    </row>
    <row r="2710" spans="18:20" x14ac:dyDescent="0.25">
      <c r="R2710" s="83">
        <f t="shared" si="44"/>
        <v>1</v>
      </c>
      <c r="S2710" s="83">
        <f>IF(T2710="",0,IFERROR(IF(VLOOKUP(T2710,T$73:T2709,1,0)&gt;0,0,0),1))</f>
        <v>0</v>
      </c>
      <c r="T2710" s="95">
        <f>IF(DATOS!J2638=P$74,DATOS!C2638,"")</f>
        <v>0</v>
      </c>
    </row>
    <row r="2711" spans="18:20" x14ac:dyDescent="0.25">
      <c r="R2711" s="83">
        <f t="shared" si="44"/>
        <v>1</v>
      </c>
      <c r="S2711" s="83">
        <f>IF(T2711="",0,IFERROR(IF(VLOOKUP(T2711,T$73:T2710,1,0)&gt;0,0,0),1))</f>
        <v>0</v>
      </c>
      <c r="T2711" s="95">
        <f>IF(DATOS!J2639=P$74,DATOS!C2639,"")</f>
        <v>0</v>
      </c>
    </row>
    <row r="2712" spans="18:20" x14ac:dyDescent="0.25">
      <c r="R2712" s="83">
        <f t="shared" si="44"/>
        <v>1</v>
      </c>
      <c r="S2712" s="83">
        <f>IF(T2712="",0,IFERROR(IF(VLOOKUP(T2712,T$73:T2711,1,0)&gt;0,0,0),1))</f>
        <v>0</v>
      </c>
      <c r="T2712" s="95">
        <f>IF(DATOS!J2640=P$74,DATOS!C2640,"")</f>
        <v>0</v>
      </c>
    </row>
    <row r="2713" spans="18:20" x14ac:dyDescent="0.25">
      <c r="R2713" s="83">
        <f t="shared" si="44"/>
        <v>1</v>
      </c>
      <c r="S2713" s="83">
        <f>IF(T2713="",0,IFERROR(IF(VLOOKUP(T2713,T$73:T2712,1,0)&gt;0,0,0),1))</f>
        <v>0</v>
      </c>
      <c r="T2713" s="95">
        <f>IF(DATOS!J2641=P$74,DATOS!C2641,"")</f>
        <v>0</v>
      </c>
    </row>
    <row r="2714" spans="18:20" x14ac:dyDescent="0.25">
      <c r="R2714" s="83">
        <f t="shared" si="44"/>
        <v>1</v>
      </c>
      <c r="S2714" s="83">
        <f>IF(T2714="",0,IFERROR(IF(VLOOKUP(T2714,T$73:T2713,1,0)&gt;0,0,0),1))</f>
        <v>0</v>
      </c>
      <c r="T2714" s="95">
        <f>IF(DATOS!J2642=P$74,DATOS!C2642,"")</f>
        <v>0</v>
      </c>
    </row>
    <row r="2715" spans="18:20" x14ac:dyDescent="0.25">
      <c r="R2715" s="83">
        <f t="shared" si="44"/>
        <v>1</v>
      </c>
      <c r="S2715" s="83">
        <f>IF(T2715="",0,IFERROR(IF(VLOOKUP(T2715,T$73:T2714,1,0)&gt;0,0,0),1))</f>
        <v>0</v>
      </c>
      <c r="T2715" s="95">
        <f>IF(DATOS!J2643=P$74,DATOS!C2643,"")</f>
        <v>0</v>
      </c>
    </row>
    <row r="2716" spans="18:20" x14ac:dyDescent="0.25">
      <c r="R2716" s="83">
        <f t="shared" si="44"/>
        <v>1</v>
      </c>
      <c r="S2716" s="83">
        <f>IF(T2716="",0,IFERROR(IF(VLOOKUP(T2716,T$73:T2715,1,0)&gt;0,0,0),1))</f>
        <v>0</v>
      </c>
      <c r="T2716" s="95">
        <f>IF(DATOS!J2644=P$74,DATOS!C2644,"")</f>
        <v>0</v>
      </c>
    </row>
    <row r="2717" spans="18:20" x14ac:dyDescent="0.25">
      <c r="R2717" s="83">
        <f t="shared" si="44"/>
        <v>1</v>
      </c>
      <c r="S2717" s="83">
        <f>IF(T2717="",0,IFERROR(IF(VLOOKUP(T2717,T$73:T2716,1,0)&gt;0,0,0),1))</f>
        <v>0</v>
      </c>
      <c r="T2717" s="95">
        <f>IF(DATOS!J2645=P$74,DATOS!C2645,"")</f>
        <v>0</v>
      </c>
    </row>
    <row r="2718" spans="18:20" x14ac:dyDescent="0.25">
      <c r="R2718" s="83">
        <f t="shared" si="44"/>
        <v>1</v>
      </c>
      <c r="S2718" s="83">
        <f>IF(T2718="",0,IFERROR(IF(VLOOKUP(T2718,T$73:T2717,1,0)&gt;0,0,0),1))</f>
        <v>0</v>
      </c>
      <c r="T2718" s="95">
        <f>IF(DATOS!J2646=P$74,DATOS!C2646,"")</f>
        <v>0</v>
      </c>
    </row>
    <row r="2719" spans="18:20" x14ac:dyDescent="0.25">
      <c r="R2719" s="83">
        <f t="shared" si="44"/>
        <v>1</v>
      </c>
      <c r="S2719" s="83">
        <f>IF(T2719="",0,IFERROR(IF(VLOOKUP(T2719,T$73:T2718,1,0)&gt;0,0,0),1))</f>
        <v>0</v>
      </c>
      <c r="T2719" s="95">
        <f>IF(DATOS!J2647=P$74,DATOS!C2647,"")</f>
        <v>0</v>
      </c>
    </row>
    <row r="2720" spans="18:20" x14ac:dyDescent="0.25">
      <c r="R2720" s="83">
        <f t="shared" si="44"/>
        <v>1</v>
      </c>
      <c r="S2720" s="83">
        <f>IF(T2720="",0,IFERROR(IF(VLOOKUP(T2720,T$73:T2719,1,0)&gt;0,0,0),1))</f>
        <v>0</v>
      </c>
      <c r="T2720" s="95">
        <f>IF(DATOS!J2648=P$74,DATOS!C2648,"")</f>
        <v>0</v>
      </c>
    </row>
    <row r="2721" spans="18:20" x14ac:dyDescent="0.25">
      <c r="R2721" s="83">
        <f t="shared" si="44"/>
        <v>1</v>
      </c>
      <c r="S2721" s="83">
        <f>IF(T2721="",0,IFERROR(IF(VLOOKUP(T2721,T$73:T2720,1,0)&gt;0,0,0),1))</f>
        <v>0</v>
      </c>
      <c r="T2721" s="95">
        <f>IF(DATOS!J2649=P$74,DATOS!C2649,"")</f>
        <v>0</v>
      </c>
    </row>
    <row r="2722" spans="18:20" x14ac:dyDescent="0.25">
      <c r="R2722" s="83">
        <f t="shared" si="44"/>
        <v>1</v>
      </c>
      <c r="S2722" s="83">
        <f>IF(T2722="",0,IFERROR(IF(VLOOKUP(T2722,T$73:T2721,1,0)&gt;0,0,0),1))</f>
        <v>0</v>
      </c>
      <c r="T2722" s="95">
        <f>IF(DATOS!J2650=P$74,DATOS!C2650,"")</f>
        <v>0</v>
      </c>
    </row>
    <row r="2723" spans="18:20" x14ac:dyDescent="0.25">
      <c r="R2723" s="83">
        <f t="shared" si="44"/>
        <v>1</v>
      </c>
      <c r="S2723" s="83">
        <f>IF(T2723="",0,IFERROR(IF(VLOOKUP(T2723,T$73:T2722,1,0)&gt;0,0,0),1))</f>
        <v>0</v>
      </c>
      <c r="T2723" s="95">
        <f>IF(DATOS!J2651=P$74,DATOS!C2651,"")</f>
        <v>0</v>
      </c>
    </row>
    <row r="2724" spans="18:20" x14ac:dyDescent="0.25">
      <c r="R2724" s="83">
        <f t="shared" si="44"/>
        <v>1</v>
      </c>
      <c r="S2724" s="83">
        <f>IF(T2724="",0,IFERROR(IF(VLOOKUP(T2724,T$73:T2723,1,0)&gt;0,0,0),1))</f>
        <v>0</v>
      </c>
      <c r="T2724" s="95">
        <f>IF(DATOS!J2652=P$74,DATOS!C2652,"")</f>
        <v>0</v>
      </c>
    </row>
    <row r="2725" spans="18:20" x14ac:dyDescent="0.25">
      <c r="R2725" s="83">
        <f t="shared" si="44"/>
        <v>1</v>
      </c>
      <c r="S2725" s="83">
        <f>IF(T2725="",0,IFERROR(IF(VLOOKUP(T2725,T$73:T2724,1,0)&gt;0,0,0),1))</f>
        <v>0</v>
      </c>
      <c r="T2725" s="95">
        <f>IF(DATOS!J2653=P$74,DATOS!C2653,"")</f>
        <v>0</v>
      </c>
    </row>
    <row r="2726" spans="18:20" x14ac:dyDescent="0.25">
      <c r="R2726" s="83">
        <f t="shared" si="44"/>
        <v>1</v>
      </c>
      <c r="S2726" s="83">
        <f>IF(T2726="",0,IFERROR(IF(VLOOKUP(T2726,T$73:T2725,1,0)&gt;0,0,0),1))</f>
        <v>0</v>
      </c>
      <c r="T2726" s="95">
        <f>IF(DATOS!J2654=P$74,DATOS!C2654,"")</f>
        <v>0</v>
      </c>
    </row>
    <row r="2727" spans="18:20" x14ac:dyDescent="0.25">
      <c r="R2727" s="83">
        <f t="shared" si="44"/>
        <v>1</v>
      </c>
      <c r="S2727" s="83">
        <f>IF(T2727="",0,IFERROR(IF(VLOOKUP(T2727,T$73:T2726,1,0)&gt;0,0,0),1))</f>
        <v>0</v>
      </c>
      <c r="T2727" s="95">
        <f>IF(DATOS!J2655=P$74,DATOS!C2655,"")</f>
        <v>0</v>
      </c>
    </row>
    <row r="2728" spans="18:20" x14ac:dyDescent="0.25">
      <c r="R2728" s="83">
        <f t="shared" si="44"/>
        <v>1</v>
      </c>
      <c r="S2728" s="83">
        <f>IF(T2728="",0,IFERROR(IF(VLOOKUP(T2728,T$73:T2727,1,0)&gt;0,0,0),1))</f>
        <v>0</v>
      </c>
      <c r="T2728" s="95">
        <f>IF(DATOS!J2656=P$74,DATOS!C2656,"")</f>
        <v>0</v>
      </c>
    </row>
    <row r="2729" spans="18:20" x14ac:dyDescent="0.25">
      <c r="R2729" s="83">
        <f t="shared" si="44"/>
        <v>1</v>
      </c>
      <c r="S2729" s="83">
        <f>IF(T2729="",0,IFERROR(IF(VLOOKUP(T2729,T$73:T2728,1,0)&gt;0,0,0),1))</f>
        <v>0</v>
      </c>
      <c r="T2729" s="95">
        <f>IF(DATOS!J2657=P$74,DATOS!C2657,"")</f>
        <v>0</v>
      </c>
    </row>
    <row r="2730" spans="18:20" x14ac:dyDescent="0.25">
      <c r="R2730" s="83">
        <f t="shared" si="44"/>
        <v>1</v>
      </c>
      <c r="S2730" s="83">
        <f>IF(T2730="",0,IFERROR(IF(VLOOKUP(T2730,T$73:T2729,1,0)&gt;0,0,0),1))</f>
        <v>0</v>
      </c>
      <c r="T2730" s="95">
        <f>IF(DATOS!J2658=P$74,DATOS!C2658,"")</f>
        <v>0</v>
      </c>
    </row>
    <row r="2731" spans="18:20" x14ac:dyDescent="0.25">
      <c r="R2731" s="83">
        <f t="shared" si="44"/>
        <v>1</v>
      </c>
      <c r="S2731" s="83">
        <f>IF(T2731="",0,IFERROR(IF(VLOOKUP(T2731,T$73:T2730,1,0)&gt;0,0,0),1))</f>
        <v>0</v>
      </c>
      <c r="T2731" s="95">
        <f>IF(DATOS!J2659=P$74,DATOS!C2659,"")</f>
        <v>0</v>
      </c>
    </row>
    <row r="2732" spans="18:20" x14ac:dyDescent="0.25">
      <c r="R2732" s="83">
        <f t="shared" si="44"/>
        <v>1</v>
      </c>
      <c r="S2732" s="83">
        <f>IF(T2732="",0,IFERROR(IF(VLOOKUP(T2732,T$73:T2731,1,0)&gt;0,0,0),1))</f>
        <v>0</v>
      </c>
      <c r="T2732" s="95">
        <f>IF(DATOS!J2660=P$74,DATOS!C2660,"")</f>
        <v>0</v>
      </c>
    </row>
    <row r="2733" spans="18:20" x14ac:dyDescent="0.25">
      <c r="R2733" s="83">
        <f t="shared" si="44"/>
        <v>1</v>
      </c>
      <c r="S2733" s="83">
        <f>IF(T2733="",0,IFERROR(IF(VLOOKUP(T2733,T$73:T2732,1,0)&gt;0,0,0),1))</f>
        <v>0</v>
      </c>
      <c r="T2733" s="95">
        <f>IF(DATOS!J2661=P$74,DATOS!C2661,"")</f>
        <v>0</v>
      </c>
    </row>
    <row r="2734" spans="18:20" x14ac:dyDescent="0.25">
      <c r="R2734" s="83">
        <f t="shared" si="44"/>
        <v>1</v>
      </c>
      <c r="S2734" s="83">
        <f>IF(T2734="",0,IFERROR(IF(VLOOKUP(T2734,T$73:T2733,1,0)&gt;0,0,0),1))</f>
        <v>0</v>
      </c>
      <c r="T2734" s="95">
        <f>IF(DATOS!J2662=P$74,DATOS!C2662,"")</f>
        <v>0</v>
      </c>
    </row>
    <row r="2735" spans="18:20" x14ac:dyDescent="0.25">
      <c r="R2735" s="83">
        <f t="shared" si="44"/>
        <v>1</v>
      </c>
      <c r="S2735" s="83">
        <f>IF(T2735="",0,IFERROR(IF(VLOOKUP(T2735,T$73:T2734,1,0)&gt;0,0,0),1))</f>
        <v>0</v>
      </c>
      <c r="T2735" s="95">
        <f>IF(DATOS!J2663=P$74,DATOS!C2663,"")</f>
        <v>0</v>
      </c>
    </row>
    <row r="2736" spans="18:20" x14ac:dyDescent="0.25">
      <c r="R2736" s="83">
        <f t="shared" si="44"/>
        <v>1</v>
      </c>
      <c r="S2736" s="83">
        <f>IF(T2736="",0,IFERROR(IF(VLOOKUP(T2736,T$73:T2735,1,0)&gt;0,0,0),1))</f>
        <v>0</v>
      </c>
      <c r="T2736" s="95">
        <f>IF(DATOS!J2664=P$74,DATOS!C2664,"")</f>
        <v>0</v>
      </c>
    </row>
    <row r="2737" spans="18:20" x14ac:dyDescent="0.25">
      <c r="R2737" s="83">
        <f t="shared" si="44"/>
        <v>1</v>
      </c>
      <c r="S2737" s="83">
        <f>IF(T2737="",0,IFERROR(IF(VLOOKUP(T2737,T$73:T2736,1,0)&gt;0,0,0),1))</f>
        <v>0</v>
      </c>
      <c r="T2737" s="95">
        <f>IF(DATOS!J2665=P$74,DATOS!C2665,"")</f>
        <v>0</v>
      </c>
    </row>
    <row r="2738" spans="18:20" x14ac:dyDescent="0.25">
      <c r="R2738" s="83">
        <f t="shared" si="44"/>
        <v>1</v>
      </c>
      <c r="S2738" s="83">
        <f>IF(T2738="",0,IFERROR(IF(VLOOKUP(T2738,T$73:T2737,1,0)&gt;0,0,0),1))</f>
        <v>0</v>
      </c>
      <c r="T2738" s="95">
        <f>IF(DATOS!J2666=P$74,DATOS!C2666,"")</f>
        <v>0</v>
      </c>
    </row>
    <row r="2739" spans="18:20" x14ac:dyDescent="0.25">
      <c r="R2739" s="83">
        <f t="shared" si="44"/>
        <v>1</v>
      </c>
      <c r="S2739" s="83">
        <f>IF(T2739="",0,IFERROR(IF(VLOOKUP(T2739,T$73:T2738,1,0)&gt;0,0,0),1))</f>
        <v>0</v>
      </c>
      <c r="T2739" s="95">
        <f>IF(DATOS!J2667=P$74,DATOS!C2667,"")</f>
        <v>0</v>
      </c>
    </row>
    <row r="2740" spans="18:20" x14ac:dyDescent="0.25">
      <c r="R2740" s="83">
        <f t="shared" si="44"/>
        <v>1</v>
      </c>
      <c r="S2740" s="83">
        <f>IF(T2740="",0,IFERROR(IF(VLOOKUP(T2740,T$73:T2739,1,0)&gt;0,0,0),1))</f>
        <v>0</v>
      </c>
      <c r="T2740" s="95">
        <f>IF(DATOS!J2668=P$74,DATOS!C2668,"")</f>
        <v>0</v>
      </c>
    </row>
    <row r="2741" spans="18:20" x14ac:dyDescent="0.25">
      <c r="R2741" s="83">
        <f t="shared" si="44"/>
        <v>1</v>
      </c>
      <c r="S2741" s="83">
        <f>IF(T2741="",0,IFERROR(IF(VLOOKUP(T2741,T$73:T2740,1,0)&gt;0,0,0),1))</f>
        <v>0</v>
      </c>
      <c r="T2741" s="95">
        <f>IF(DATOS!J2669=P$74,DATOS!C2669,"")</f>
        <v>0</v>
      </c>
    </row>
    <row r="2742" spans="18:20" x14ac:dyDescent="0.25">
      <c r="R2742" s="83">
        <f t="shared" si="44"/>
        <v>1</v>
      </c>
      <c r="S2742" s="83">
        <f>IF(T2742="",0,IFERROR(IF(VLOOKUP(T2742,T$73:T2741,1,0)&gt;0,0,0),1))</f>
        <v>0</v>
      </c>
      <c r="T2742" s="95">
        <f>IF(DATOS!J2670=P$74,DATOS!C2670,"")</f>
        <v>0</v>
      </c>
    </row>
    <row r="2743" spans="18:20" x14ac:dyDescent="0.25">
      <c r="R2743" s="83">
        <f t="shared" si="44"/>
        <v>1</v>
      </c>
      <c r="S2743" s="83">
        <f>IF(T2743="",0,IFERROR(IF(VLOOKUP(T2743,T$73:T2742,1,0)&gt;0,0,0),1))</f>
        <v>0</v>
      </c>
      <c r="T2743" s="95">
        <f>IF(DATOS!J2671=P$74,DATOS!C2671,"")</f>
        <v>0</v>
      </c>
    </row>
    <row r="2744" spans="18:20" x14ac:dyDescent="0.25">
      <c r="R2744" s="83">
        <f t="shared" si="44"/>
        <v>1</v>
      </c>
      <c r="S2744" s="83">
        <f>IF(T2744="",0,IFERROR(IF(VLOOKUP(T2744,T$73:T2743,1,0)&gt;0,0,0),1))</f>
        <v>0</v>
      </c>
      <c r="T2744" s="95">
        <f>IF(DATOS!J2672=P$74,DATOS!C2672,"")</f>
        <v>0</v>
      </c>
    </row>
    <row r="2745" spans="18:20" x14ac:dyDescent="0.25">
      <c r="R2745" s="83">
        <f t="shared" si="44"/>
        <v>1</v>
      </c>
      <c r="S2745" s="83">
        <f>IF(T2745="",0,IFERROR(IF(VLOOKUP(T2745,T$73:T2744,1,0)&gt;0,0,0),1))</f>
        <v>0</v>
      </c>
      <c r="T2745" s="95">
        <f>IF(DATOS!J2673=P$74,DATOS!C2673,"")</f>
        <v>0</v>
      </c>
    </row>
    <row r="2746" spans="18:20" x14ac:dyDescent="0.25">
      <c r="R2746" s="83">
        <f t="shared" si="44"/>
        <v>1</v>
      </c>
      <c r="S2746" s="83">
        <f>IF(T2746="",0,IFERROR(IF(VLOOKUP(T2746,T$73:T2745,1,0)&gt;0,0,0),1))</f>
        <v>0</v>
      </c>
      <c r="T2746" s="95">
        <f>IF(DATOS!J2674=P$74,DATOS!C2674,"")</f>
        <v>0</v>
      </c>
    </row>
    <row r="2747" spans="18:20" x14ac:dyDescent="0.25">
      <c r="R2747" s="83">
        <f t="shared" si="44"/>
        <v>1</v>
      </c>
      <c r="S2747" s="83">
        <f>IF(T2747="",0,IFERROR(IF(VLOOKUP(T2747,T$73:T2746,1,0)&gt;0,0,0),1))</f>
        <v>0</v>
      </c>
      <c r="T2747" s="95">
        <f>IF(DATOS!J2675=P$74,DATOS!C2675,"")</f>
        <v>0</v>
      </c>
    </row>
    <row r="2748" spans="18:20" x14ac:dyDescent="0.25">
      <c r="R2748" s="83">
        <f t="shared" si="44"/>
        <v>1</v>
      </c>
      <c r="S2748" s="83">
        <f>IF(T2748="",0,IFERROR(IF(VLOOKUP(T2748,T$73:T2747,1,0)&gt;0,0,0),1))</f>
        <v>0</v>
      </c>
      <c r="T2748" s="95">
        <f>IF(DATOS!J2676=P$74,DATOS!C2676,"")</f>
        <v>0</v>
      </c>
    </row>
    <row r="2749" spans="18:20" x14ac:dyDescent="0.25">
      <c r="R2749" s="83">
        <f t="shared" si="44"/>
        <v>1</v>
      </c>
      <c r="S2749" s="83">
        <f>IF(T2749="",0,IFERROR(IF(VLOOKUP(T2749,T$73:T2748,1,0)&gt;0,0,0),1))</f>
        <v>0</v>
      </c>
      <c r="T2749" s="95">
        <f>IF(DATOS!J2677=P$74,DATOS!C2677,"")</f>
        <v>0</v>
      </c>
    </row>
    <row r="2750" spans="18:20" x14ac:dyDescent="0.25">
      <c r="R2750" s="83">
        <f t="shared" si="44"/>
        <v>1</v>
      </c>
      <c r="S2750" s="83">
        <f>IF(T2750="",0,IFERROR(IF(VLOOKUP(T2750,T$73:T2749,1,0)&gt;0,0,0),1))</f>
        <v>0</v>
      </c>
      <c r="T2750" s="95">
        <f>IF(DATOS!J2678=P$74,DATOS!C2678,"")</f>
        <v>0</v>
      </c>
    </row>
    <row r="2751" spans="18:20" x14ac:dyDescent="0.25">
      <c r="R2751" s="83">
        <f t="shared" si="44"/>
        <v>1</v>
      </c>
      <c r="S2751" s="83">
        <f>IF(T2751="",0,IFERROR(IF(VLOOKUP(T2751,T$73:T2750,1,0)&gt;0,0,0),1))</f>
        <v>0</v>
      </c>
      <c r="T2751" s="95">
        <f>IF(DATOS!J2679=P$74,DATOS!C2679,"")</f>
        <v>0</v>
      </c>
    </row>
    <row r="2752" spans="18:20" x14ac:dyDescent="0.25">
      <c r="R2752" s="83">
        <f t="shared" si="44"/>
        <v>1</v>
      </c>
      <c r="S2752" s="83">
        <f>IF(T2752="",0,IFERROR(IF(VLOOKUP(T2752,T$73:T2751,1,0)&gt;0,0,0),1))</f>
        <v>0</v>
      </c>
      <c r="T2752" s="95">
        <f>IF(DATOS!J2680=P$74,DATOS!C2680,"")</f>
        <v>0</v>
      </c>
    </row>
    <row r="2753" spans="18:20" x14ac:dyDescent="0.25">
      <c r="R2753" s="83">
        <f t="shared" si="44"/>
        <v>1</v>
      </c>
      <c r="S2753" s="83">
        <f>IF(T2753="",0,IFERROR(IF(VLOOKUP(T2753,T$73:T2752,1,0)&gt;0,0,0),1))</f>
        <v>0</v>
      </c>
      <c r="T2753" s="95">
        <f>IF(DATOS!J2681=P$74,DATOS!C2681,"")</f>
        <v>0</v>
      </c>
    </row>
    <row r="2754" spans="18:20" x14ac:dyDescent="0.25">
      <c r="R2754" s="83">
        <f t="shared" si="44"/>
        <v>1</v>
      </c>
      <c r="S2754" s="83">
        <f>IF(T2754="",0,IFERROR(IF(VLOOKUP(T2754,T$73:T2753,1,0)&gt;0,0,0),1))</f>
        <v>0</v>
      </c>
      <c r="T2754" s="95">
        <f>IF(DATOS!J2682=P$74,DATOS!C2682,"")</f>
        <v>0</v>
      </c>
    </row>
    <row r="2755" spans="18:20" x14ac:dyDescent="0.25">
      <c r="R2755" s="83">
        <f t="shared" si="44"/>
        <v>1</v>
      </c>
      <c r="S2755" s="83">
        <f>IF(T2755="",0,IFERROR(IF(VLOOKUP(T2755,T$73:T2754,1,0)&gt;0,0,0),1))</f>
        <v>0</v>
      </c>
      <c r="T2755" s="95">
        <f>IF(DATOS!J2683=P$74,DATOS!C2683,"")</f>
        <v>0</v>
      </c>
    </row>
    <row r="2756" spans="18:20" x14ac:dyDescent="0.25">
      <c r="R2756" s="83">
        <f t="shared" si="44"/>
        <v>1</v>
      </c>
      <c r="S2756" s="83">
        <f>IF(T2756="",0,IFERROR(IF(VLOOKUP(T2756,T$73:T2755,1,0)&gt;0,0,0),1))</f>
        <v>0</v>
      </c>
      <c r="T2756" s="95">
        <f>IF(DATOS!J2684=P$74,DATOS!C2684,"")</f>
        <v>0</v>
      </c>
    </row>
    <row r="2757" spans="18:20" x14ac:dyDescent="0.25">
      <c r="R2757" s="83">
        <f t="shared" si="44"/>
        <v>1</v>
      </c>
      <c r="S2757" s="83">
        <f>IF(T2757="",0,IFERROR(IF(VLOOKUP(T2757,T$73:T2756,1,0)&gt;0,0,0),1))</f>
        <v>0</v>
      </c>
      <c r="T2757" s="95">
        <f>IF(DATOS!J2685=P$74,DATOS!C2685,"")</f>
        <v>0</v>
      </c>
    </row>
    <row r="2758" spans="18:20" x14ac:dyDescent="0.25">
      <c r="R2758" s="83">
        <f t="shared" si="44"/>
        <v>1</v>
      </c>
      <c r="S2758" s="83">
        <f>IF(T2758="",0,IFERROR(IF(VLOOKUP(T2758,T$73:T2757,1,0)&gt;0,0,0),1))</f>
        <v>0</v>
      </c>
      <c r="T2758" s="95">
        <f>IF(DATOS!J2686=P$74,DATOS!C2686,"")</f>
        <v>0</v>
      </c>
    </row>
    <row r="2759" spans="18:20" x14ac:dyDescent="0.25">
      <c r="R2759" s="83">
        <f t="shared" si="44"/>
        <v>1</v>
      </c>
      <c r="S2759" s="83">
        <f>IF(T2759="",0,IFERROR(IF(VLOOKUP(T2759,T$73:T2758,1,0)&gt;0,0,0),1))</f>
        <v>0</v>
      </c>
      <c r="T2759" s="95">
        <f>IF(DATOS!J2687=P$74,DATOS!C2687,"")</f>
        <v>0</v>
      </c>
    </row>
    <row r="2760" spans="18:20" x14ac:dyDescent="0.25">
      <c r="R2760" s="83">
        <f t="shared" si="44"/>
        <v>1</v>
      </c>
      <c r="S2760" s="83">
        <f>IF(T2760="",0,IFERROR(IF(VLOOKUP(T2760,T$73:T2759,1,0)&gt;0,0,0),1))</f>
        <v>0</v>
      </c>
      <c r="T2760" s="95">
        <f>IF(DATOS!J2688=P$74,DATOS!C2688,"")</f>
        <v>0</v>
      </c>
    </row>
    <row r="2761" spans="18:20" x14ac:dyDescent="0.25">
      <c r="R2761" s="83">
        <f t="shared" si="44"/>
        <v>1</v>
      </c>
      <c r="S2761" s="83">
        <f>IF(T2761="",0,IFERROR(IF(VLOOKUP(T2761,T$73:T2760,1,0)&gt;0,0,0),1))</f>
        <v>0</v>
      </c>
      <c r="T2761" s="95">
        <f>IF(DATOS!J2689=P$74,DATOS!C2689,"")</f>
        <v>0</v>
      </c>
    </row>
    <row r="2762" spans="18:20" x14ac:dyDescent="0.25">
      <c r="R2762" s="83">
        <f t="shared" ref="R2762:R2825" si="45">R2761+S2762</f>
        <v>1</v>
      </c>
      <c r="S2762" s="83">
        <f>IF(T2762="",0,IFERROR(IF(VLOOKUP(T2762,T$73:T2761,1,0)&gt;0,0,0),1))</f>
        <v>0</v>
      </c>
      <c r="T2762" s="95">
        <f>IF(DATOS!J2690=P$74,DATOS!C2690,"")</f>
        <v>0</v>
      </c>
    </row>
    <row r="2763" spans="18:20" x14ac:dyDescent="0.25">
      <c r="R2763" s="83">
        <f t="shared" si="45"/>
        <v>1</v>
      </c>
      <c r="S2763" s="83">
        <f>IF(T2763="",0,IFERROR(IF(VLOOKUP(T2763,T$73:T2762,1,0)&gt;0,0,0),1))</f>
        <v>0</v>
      </c>
      <c r="T2763" s="95">
        <f>IF(DATOS!J2691=P$74,DATOS!C2691,"")</f>
        <v>0</v>
      </c>
    </row>
    <row r="2764" spans="18:20" x14ac:dyDescent="0.25">
      <c r="R2764" s="83">
        <f t="shared" si="45"/>
        <v>1</v>
      </c>
      <c r="S2764" s="83">
        <f>IF(T2764="",0,IFERROR(IF(VLOOKUP(T2764,T$73:T2763,1,0)&gt;0,0,0),1))</f>
        <v>0</v>
      </c>
      <c r="T2764" s="95">
        <f>IF(DATOS!J2692=P$74,DATOS!C2692,"")</f>
        <v>0</v>
      </c>
    </row>
    <row r="2765" spans="18:20" x14ac:dyDescent="0.25">
      <c r="R2765" s="83">
        <f t="shared" si="45"/>
        <v>1</v>
      </c>
      <c r="S2765" s="83">
        <f>IF(T2765="",0,IFERROR(IF(VLOOKUP(T2765,T$73:T2764,1,0)&gt;0,0,0),1))</f>
        <v>0</v>
      </c>
      <c r="T2765" s="95">
        <f>IF(DATOS!J2693=P$74,DATOS!C2693,"")</f>
        <v>0</v>
      </c>
    </row>
    <row r="2766" spans="18:20" x14ac:dyDescent="0.25">
      <c r="R2766" s="83">
        <f t="shared" si="45"/>
        <v>1</v>
      </c>
      <c r="S2766" s="83">
        <f>IF(T2766="",0,IFERROR(IF(VLOOKUP(T2766,T$73:T2765,1,0)&gt;0,0,0),1))</f>
        <v>0</v>
      </c>
      <c r="T2766" s="95">
        <f>IF(DATOS!J2694=P$74,DATOS!C2694,"")</f>
        <v>0</v>
      </c>
    </row>
    <row r="2767" spans="18:20" x14ac:dyDescent="0.25">
      <c r="R2767" s="83">
        <f t="shared" si="45"/>
        <v>1</v>
      </c>
      <c r="S2767" s="83">
        <f>IF(T2767="",0,IFERROR(IF(VLOOKUP(T2767,T$73:T2766,1,0)&gt;0,0,0),1))</f>
        <v>0</v>
      </c>
      <c r="T2767" s="95">
        <f>IF(DATOS!J2695=P$74,DATOS!C2695,"")</f>
        <v>0</v>
      </c>
    </row>
    <row r="2768" spans="18:20" x14ac:dyDescent="0.25">
      <c r="R2768" s="83">
        <f t="shared" si="45"/>
        <v>1</v>
      </c>
      <c r="S2768" s="83">
        <f>IF(T2768="",0,IFERROR(IF(VLOOKUP(T2768,T$73:T2767,1,0)&gt;0,0,0),1))</f>
        <v>0</v>
      </c>
      <c r="T2768" s="95">
        <f>IF(DATOS!J2696=P$74,DATOS!C2696,"")</f>
        <v>0</v>
      </c>
    </row>
    <row r="2769" spans="18:20" x14ac:dyDescent="0.25">
      <c r="R2769" s="83">
        <f t="shared" si="45"/>
        <v>1</v>
      </c>
      <c r="S2769" s="83">
        <f>IF(T2769="",0,IFERROR(IF(VLOOKUP(T2769,T$73:T2768,1,0)&gt;0,0,0),1))</f>
        <v>0</v>
      </c>
      <c r="T2769" s="95">
        <f>IF(DATOS!J2697=P$74,DATOS!C2697,"")</f>
        <v>0</v>
      </c>
    </row>
    <row r="2770" spans="18:20" x14ac:dyDescent="0.25">
      <c r="R2770" s="83">
        <f t="shared" si="45"/>
        <v>1</v>
      </c>
      <c r="S2770" s="83">
        <f>IF(T2770="",0,IFERROR(IF(VLOOKUP(T2770,T$73:T2769,1,0)&gt;0,0,0),1))</f>
        <v>0</v>
      </c>
      <c r="T2770" s="95">
        <f>IF(DATOS!J2698=P$74,DATOS!C2698,"")</f>
        <v>0</v>
      </c>
    </row>
    <row r="2771" spans="18:20" x14ac:dyDescent="0.25">
      <c r="R2771" s="83">
        <f t="shared" si="45"/>
        <v>1</v>
      </c>
      <c r="S2771" s="83">
        <f>IF(T2771="",0,IFERROR(IF(VLOOKUP(T2771,T$73:T2770,1,0)&gt;0,0,0),1))</f>
        <v>0</v>
      </c>
      <c r="T2771" s="95">
        <f>IF(DATOS!J2699=P$74,DATOS!C2699,"")</f>
        <v>0</v>
      </c>
    </row>
    <row r="2772" spans="18:20" x14ac:dyDescent="0.25">
      <c r="R2772" s="83">
        <f t="shared" si="45"/>
        <v>1</v>
      </c>
      <c r="S2772" s="83">
        <f>IF(T2772="",0,IFERROR(IF(VLOOKUP(T2772,T$73:T2771,1,0)&gt;0,0,0),1))</f>
        <v>0</v>
      </c>
      <c r="T2772" s="95">
        <f>IF(DATOS!J2700=P$74,DATOS!C2700,"")</f>
        <v>0</v>
      </c>
    </row>
    <row r="2773" spans="18:20" x14ac:dyDescent="0.25">
      <c r="R2773" s="83">
        <f t="shared" si="45"/>
        <v>1</v>
      </c>
      <c r="S2773" s="83">
        <f>IF(T2773="",0,IFERROR(IF(VLOOKUP(T2773,T$73:T2772,1,0)&gt;0,0,0),1))</f>
        <v>0</v>
      </c>
      <c r="T2773" s="95">
        <f>IF(DATOS!J2701=P$74,DATOS!C2701,"")</f>
        <v>0</v>
      </c>
    </row>
    <row r="2774" spans="18:20" x14ac:dyDescent="0.25">
      <c r="R2774" s="83">
        <f t="shared" si="45"/>
        <v>1</v>
      </c>
      <c r="S2774" s="83">
        <f>IF(T2774="",0,IFERROR(IF(VLOOKUP(T2774,T$73:T2773,1,0)&gt;0,0,0),1))</f>
        <v>0</v>
      </c>
      <c r="T2774" s="95">
        <f>IF(DATOS!J2702=P$74,DATOS!C2702,"")</f>
        <v>0</v>
      </c>
    </row>
    <row r="2775" spans="18:20" x14ac:dyDescent="0.25">
      <c r="R2775" s="83">
        <f t="shared" si="45"/>
        <v>1</v>
      </c>
      <c r="S2775" s="83">
        <f>IF(T2775="",0,IFERROR(IF(VLOOKUP(T2775,T$73:T2774,1,0)&gt;0,0,0),1))</f>
        <v>0</v>
      </c>
      <c r="T2775" s="95">
        <f>IF(DATOS!J2703=P$74,DATOS!C2703,"")</f>
        <v>0</v>
      </c>
    </row>
    <row r="2776" spans="18:20" x14ac:dyDescent="0.25">
      <c r="R2776" s="83">
        <f t="shared" si="45"/>
        <v>1</v>
      </c>
      <c r="S2776" s="83">
        <f>IF(T2776="",0,IFERROR(IF(VLOOKUP(T2776,T$73:T2775,1,0)&gt;0,0,0),1))</f>
        <v>0</v>
      </c>
      <c r="T2776" s="95">
        <f>IF(DATOS!J2704=P$74,DATOS!C2704,"")</f>
        <v>0</v>
      </c>
    </row>
    <row r="2777" spans="18:20" x14ac:dyDescent="0.25">
      <c r="R2777" s="83">
        <f t="shared" si="45"/>
        <v>1</v>
      </c>
      <c r="S2777" s="83">
        <f>IF(T2777="",0,IFERROR(IF(VLOOKUP(T2777,T$73:T2776,1,0)&gt;0,0,0),1))</f>
        <v>0</v>
      </c>
      <c r="T2777" s="95">
        <f>IF(DATOS!J2705=P$74,DATOS!C2705,"")</f>
        <v>0</v>
      </c>
    </row>
    <row r="2778" spans="18:20" x14ac:dyDescent="0.25">
      <c r="R2778" s="83">
        <f t="shared" si="45"/>
        <v>1</v>
      </c>
      <c r="S2778" s="83">
        <f>IF(T2778="",0,IFERROR(IF(VLOOKUP(T2778,T$73:T2777,1,0)&gt;0,0,0),1))</f>
        <v>0</v>
      </c>
      <c r="T2778" s="95">
        <f>IF(DATOS!J2706=P$74,DATOS!C2706,"")</f>
        <v>0</v>
      </c>
    </row>
    <row r="2779" spans="18:20" x14ac:dyDescent="0.25">
      <c r="R2779" s="83">
        <f t="shared" si="45"/>
        <v>1</v>
      </c>
      <c r="S2779" s="83">
        <f>IF(T2779="",0,IFERROR(IF(VLOOKUP(T2779,T$73:T2778,1,0)&gt;0,0,0),1))</f>
        <v>0</v>
      </c>
      <c r="T2779" s="95">
        <f>IF(DATOS!J2707=P$74,DATOS!C2707,"")</f>
        <v>0</v>
      </c>
    </row>
    <row r="2780" spans="18:20" x14ac:dyDescent="0.25">
      <c r="R2780" s="83">
        <f t="shared" si="45"/>
        <v>1</v>
      </c>
      <c r="S2780" s="83">
        <f>IF(T2780="",0,IFERROR(IF(VLOOKUP(T2780,T$73:T2779,1,0)&gt;0,0,0),1))</f>
        <v>0</v>
      </c>
      <c r="T2780" s="95">
        <f>IF(DATOS!J2708=P$74,DATOS!C2708,"")</f>
        <v>0</v>
      </c>
    </row>
    <row r="2781" spans="18:20" x14ac:dyDescent="0.25">
      <c r="R2781" s="83">
        <f t="shared" si="45"/>
        <v>1</v>
      </c>
      <c r="S2781" s="83">
        <f>IF(T2781="",0,IFERROR(IF(VLOOKUP(T2781,T$73:T2780,1,0)&gt;0,0,0),1))</f>
        <v>0</v>
      </c>
      <c r="T2781" s="95">
        <f>IF(DATOS!J2709=P$74,DATOS!C2709,"")</f>
        <v>0</v>
      </c>
    </row>
    <row r="2782" spans="18:20" x14ac:dyDescent="0.25">
      <c r="R2782" s="83">
        <f t="shared" si="45"/>
        <v>1</v>
      </c>
      <c r="S2782" s="83">
        <f>IF(T2782="",0,IFERROR(IF(VLOOKUP(T2782,T$73:T2781,1,0)&gt;0,0,0),1))</f>
        <v>0</v>
      </c>
      <c r="T2782" s="95">
        <f>IF(DATOS!J2710=P$74,DATOS!C2710,"")</f>
        <v>0</v>
      </c>
    </row>
    <row r="2783" spans="18:20" x14ac:dyDescent="0.25">
      <c r="R2783" s="83">
        <f t="shared" si="45"/>
        <v>1</v>
      </c>
      <c r="S2783" s="83">
        <f>IF(T2783="",0,IFERROR(IF(VLOOKUP(T2783,T$73:T2782,1,0)&gt;0,0,0),1))</f>
        <v>0</v>
      </c>
      <c r="T2783" s="95">
        <f>IF(DATOS!J2711=P$74,DATOS!C2711,"")</f>
        <v>0</v>
      </c>
    </row>
    <row r="2784" spans="18:20" x14ac:dyDescent="0.25">
      <c r="R2784" s="83">
        <f t="shared" si="45"/>
        <v>1</v>
      </c>
      <c r="S2784" s="83">
        <f>IF(T2784="",0,IFERROR(IF(VLOOKUP(T2784,T$73:T2783,1,0)&gt;0,0,0),1))</f>
        <v>0</v>
      </c>
      <c r="T2784" s="95">
        <f>IF(DATOS!J2712=P$74,DATOS!C2712,"")</f>
        <v>0</v>
      </c>
    </row>
    <row r="2785" spans="18:20" x14ac:dyDescent="0.25">
      <c r="R2785" s="83">
        <f t="shared" si="45"/>
        <v>1</v>
      </c>
      <c r="S2785" s="83">
        <f>IF(T2785="",0,IFERROR(IF(VLOOKUP(T2785,T$73:T2784,1,0)&gt;0,0,0),1))</f>
        <v>0</v>
      </c>
      <c r="T2785" s="95">
        <f>IF(DATOS!J2713=P$74,DATOS!C2713,"")</f>
        <v>0</v>
      </c>
    </row>
    <row r="2786" spans="18:20" x14ac:dyDescent="0.25">
      <c r="R2786" s="83">
        <f t="shared" si="45"/>
        <v>1</v>
      </c>
      <c r="S2786" s="83">
        <f>IF(T2786="",0,IFERROR(IF(VLOOKUP(T2786,T$73:T2785,1,0)&gt;0,0,0),1))</f>
        <v>0</v>
      </c>
      <c r="T2786" s="95">
        <f>IF(DATOS!J2714=P$74,DATOS!C2714,"")</f>
        <v>0</v>
      </c>
    </row>
    <row r="2787" spans="18:20" x14ac:dyDescent="0.25">
      <c r="R2787" s="83">
        <f t="shared" si="45"/>
        <v>1</v>
      </c>
      <c r="S2787" s="83">
        <f>IF(T2787="",0,IFERROR(IF(VLOOKUP(T2787,T$73:T2786,1,0)&gt;0,0,0),1))</f>
        <v>0</v>
      </c>
      <c r="T2787" s="95">
        <f>IF(DATOS!J2715=P$74,DATOS!C2715,"")</f>
        <v>0</v>
      </c>
    </row>
    <row r="2788" spans="18:20" x14ac:dyDescent="0.25">
      <c r="R2788" s="83">
        <f t="shared" si="45"/>
        <v>1</v>
      </c>
      <c r="S2788" s="83">
        <f>IF(T2788="",0,IFERROR(IF(VLOOKUP(T2788,T$73:T2787,1,0)&gt;0,0,0),1))</f>
        <v>0</v>
      </c>
      <c r="T2788" s="95">
        <f>IF(DATOS!J2716=P$74,DATOS!C2716,"")</f>
        <v>0</v>
      </c>
    </row>
    <row r="2789" spans="18:20" x14ac:dyDescent="0.25">
      <c r="R2789" s="83">
        <f t="shared" si="45"/>
        <v>1</v>
      </c>
      <c r="S2789" s="83">
        <f>IF(T2789="",0,IFERROR(IF(VLOOKUP(T2789,T$73:T2788,1,0)&gt;0,0,0),1))</f>
        <v>0</v>
      </c>
      <c r="T2789" s="95">
        <f>IF(DATOS!J2717=P$74,DATOS!C2717,"")</f>
        <v>0</v>
      </c>
    </row>
    <row r="2790" spans="18:20" x14ac:dyDescent="0.25">
      <c r="R2790" s="83">
        <f t="shared" si="45"/>
        <v>1</v>
      </c>
      <c r="S2790" s="83">
        <f>IF(T2790="",0,IFERROR(IF(VLOOKUP(T2790,T$73:T2789,1,0)&gt;0,0,0),1))</f>
        <v>0</v>
      </c>
      <c r="T2790" s="95">
        <f>IF(DATOS!J2718=P$74,DATOS!C2718,"")</f>
        <v>0</v>
      </c>
    </row>
    <row r="2791" spans="18:20" x14ac:dyDescent="0.25">
      <c r="R2791" s="83">
        <f t="shared" si="45"/>
        <v>1</v>
      </c>
      <c r="S2791" s="83">
        <f>IF(T2791="",0,IFERROR(IF(VLOOKUP(T2791,T$73:T2790,1,0)&gt;0,0,0),1))</f>
        <v>0</v>
      </c>
      <c r="T2791" s="95">
        <f>IF(DATOS!J2719=P$74,DATOS!C2719,"")</f>
        <v>0</v>
      </c>
    </row>
    <row r="2792" spans="18:20" x14ac:dyDescent="0.25">
      <c r="R2792" s="83">
        <f t="shared" si="45"/>
        <v>1</v>
      </c>
      <c r="S2792" s="83">
        <f>IF(T2792="",0,IFERROR(IF(VLOOKUP(T2792,T$73:T2791,1,0)&gt;0,0,0),1))</f>
        <v>0</v>
      </c>
      <c r="T2792" s="95">
        <f>IF(DATOS!J2720=P$74,DATOS!C2720,"")</f>
        <v>0</v>
      </c>
    </row>
    <row r="2793" spans="18:20" x14ac:dyDescent="0.25">
      <c r="R2793" s="83">
        <f t="shared" si="45"/>
        <v>1</v>
      </c>
      <c r="S2793" s="83">
        <f>IF(T2793="",0,IFERROR(IF(VLOOKUP(T2793,T$73:T2792,1,0)&gt;0,0,0),1))</f>
        <v>0</v>
      </c>
      <c r="T2793" s="95">
        <f>IF(DATOS!J2721=P$74,DATOS!C2721,"")</f>
        <v>0</v>
      </c>
    </row>
    <row r="2794" spans="18:20" x14ac:dyDescent="0.25">
      <c r="R2794" s="83">
        <f t="shared" si="45"/>
        <v>1</v>
      </c>
      <c r="S2794" s="83">
        <f>IF(T2794="",0,IFERROR(IF(VLOOKUP(T2794,T$73:T2793,1,0)&gt;0,0,0),1))</f>
        <v>0</v>
      </c>
      <c r="T2794" s="95">
        <f>IF(DATOS!J2722=P$74,DATOS!C2722,"")</f>
        <v>0</v>
      </c>
    </row>
    <row r="2795" spans="18:20" x14ac:dyDescent="0.25">
      <c r="R2795" s="83">
        <f t="shared" si="45"/>
        <v>1</v>
      </c>
      <c r="S2795" s="83">
        <f>IF(T2795="",0,IFERROR(IF(VLOOKUP(T2795,T$73:T2794,1,0)&gt;0,0,0),1))</f>
        <v>0</v>
      </c>
      <c r="T2795" s="95">
        <f>IF(DATOS!J2723=P$74,DATOS!C2723,"")</f>
        <v>0</v>
      </c>
    </row>
    <row r="2796" spans="18:20" x14ac:dyDescent="0.25">
      <c r="R2796" s="83">
        <f t="shared" si="45"/>
        <v>1</v>
      </c>
      <c r="S2796" s="83">
        <f>IF(T2796="",0,IFERROR(IF(VLOOKUP(T2796,T$73:T2795,1,0)&gt;0,0,0),1))</f>
        <v>0</v>
      </c>
      <c r="T2796" s="95">
        <f>IF(DATOS!J2724=P$74,DATOS!C2724,"")</f>
        <v>0</v>
      </c>
    </row>
    <row r="2797" spans="18:20" x14ac:dyDescent="0.25">
      <c r="R2797" s="83">
        <f t="shared" si="45"/>
        <v>1</v>
      </c>
      <c r="S2797" s="83">
        <f>IF(T2797="",0,IFERROR(IF(VLOOKUP(T2797,T$73:T2796,1,0)&gt;0,0,0),1))</f>
        <v>0</v>
      </c>
      <c r="T2797" s="95">
        <f>IF(DATOS!J2725=P$74,DATOS!C2725,"")</f>
        <v>0</v>
      </c>
    </row>
    <row r="2798" spans="18:20" x14ac:dyDescent="0.25">
      <c r="R2798" s="83">
        <f t="shared" si="45"/>
        <v>1</v>
      </c>
      <c r="S2798" s="83">
        <f>IF(T2798="",0,IFERROR(IF(VLOOKUP(T2798,T$73:T2797,1,0)&gt;0,0,0),1))</f>
        <v>0</v>
      </c>
      <c r="T2798" s="95">
        <f>IF(DATOS!J2726=P$74,DATOS!C2726,"")</f>
        <v>0</v>
      </c>
    </row>
    <row r="2799" spans="18:20" x14ac:dyDescent="0.25">
      <c r="R2799" s="83">
        <f t="shared" si="45"/>
        <v>1</v>
      </c>
      <c r="S2799" s="83">
        <f>IF(T2799="",0,IFERROR(IF(VLOOKUP(T2799,T$73:T2798,1,0)&gt;0,0,0),1))</f>
        <v>0</v>
      </c>
      <c r="T2799" s="95">
        <f>IF(DATOS!J2727=P$74,DATOS!C2727,"")</f>
        <v>0</v>
      </c>
    </row>
    <row r="2800" spans="18:20" x14ac:dyDescent="0.25">
      <c r="R2800" s="83">
        <f t="shared" si="45"/>
        <v>1</v>
      </c>
      <c r="S2800" s="83">
        <f>IF(T2800="",0,IFERROR(IF(VLOOKUP(T2800,T$73:T2799,1,0)&gt;0,0,0),1))</f>
        <v>0</v>
      </c>
      <c r="T2800" s="95">
        <f>IF(DATOS!J2728=P$74,DATOS!C2728,"")</f>
        <v>0</v>
      </c>
    </row>
    <row r="2801" spans="18:20" x14ac:dyDescent="0.25">
      <c r="R2801" s="83">
        <f t="shared" si="45"/>
        <v>1</v>
      </c>
      <c r="S2801" s="83">
        <f>IF(T2801="",0,IFERROR(IF(VLOOKUP(T2801,T$73:T2800,1,0)&gt;0,0,0),1))</f>
        <v>0</v>
      </c>
      <c r="T2801" s="95">
        <f>IF(DATOS!J2729=P$74,DATOS!C2729,"")</f>
        <v>0</v>
      </c>
    </row>
    <row r="2802" spans="18:20" x14ac:dyDescent="0.25">
      <c r="R2802" s="83">
        <f t="shared" si="45"/>
        <v>1</v>
      </c>
      <c r="S2802" s="83">
        <f>IF(T2802="",0,IFERROR(IF(VLOOKUP(T2802,T$73:T2801,1,0)&gt;0,0,0),1))</f>
        <v>0</v>
      </c>
      <c r="T2802" s="95">
        <f>IF(DATOS!J2730=P$74,DATOS!C2730,"")</f>
        <v>0</v>
      </c>
    </row>
    <row r="2803" spans="18:20" x14ac:dyDescent="0.25">
      <c r="R2803" s="83">
        <f t="shared" si="45"/>
        <v>1</v>
      </c>
      <c r="S2803" s="83">
        <f>IF(T2803="",0,IFERROR(IF(VLOOKUP(T2803,T$73:T2802,1,0)&gt;0,0,0),1))</f>
        <v>0</v>
      </c>
      <c r="T2803" s="95">
        <f>IF(DATOS!J2731=P$74,DATOS!C2731,"")</f>
        <v>0</v>
      </c>
    </row>
    <row r="2804" spans="18:20" x14ac:dyDescent="0.25">
      <c r="R2804" s="83">
        <f t="shared" si="45"/>
        <v>1</v>
      </c>
      <c r="S2804" s="83">
        <f>IF(T2804="",0,IFERROR(IF(VLOOKUP(T2804,T$73:T2803,1,0)&gt;0,0,0),1))</f>
        <v>0</v>
      </c>
      <c r="T2804" s="95">
        <f>IF(DATOS!J2732=P$74,DATOS!C2732,"")</f>
        <v>0</v>
      </c>
    </row>
    <row r="2805" spans="18:20" x14ac:dyDescent="0.25">
      <c r="R2805" s="83">
        <f t="shared" si="45"/>
        <v>1</v>
      </c>
      <c r="S2805" s="83">
        <f>IF(T2805="",0,IFERROR(IF(VLOOKUP(T2805,T$73:T2804,1,0)&gt;0,0,0),1))</f>
        <v>0</v>
      </c>
      <c r="T2805" s="95">
        <f>IF(DATOS!J2733=P$74,DATOS!C2733,"")</f>
        <v>0</v>
      </c>
    </row>
    <row r="2806" spans="18:20" x14ac:dyDescent="0.25">
      <c r="R2806" s="83">
        <f t="shared" si="45"/>
        <v>1</v>
      </c>
      <c r="S2806" s="83">
        <f>IF(T2806="",0,IFERROR(IF(VLOOKUP(T2806,T$73:T2805,1,0)&gt;0,0,0),1))</f>
        <v>0</v>
      </c>
      <c r="T2806" s="95">
        <f>IF(DATOS!J2734=P$74,DATOS!C2734,"")</f>
        <v>0</v>
      </c>
    </row>
    <row r="2807" spans="18:20" x14ac:dyDescent="0.25">
      <c r="R2807" s="83">
        <f t="shared" si="45"/>
        <v>1</v>
      </c>
      <c r="S2807" s="83">
        <f>IF(T2807="",0,IFERROR(IF(VLOOKUP(T2807,T$73:T2806,1,0)&gt;0,0,0),1))</f>
        <v>0</v>
      </c>
      <c r="T2807" s="95">
        <f>IF(DATOS!J2735=P$74,DATOS!C2735,"")</f>
        <v>0</v>
      </c>
    </row>
    <row r="2808" spans="18:20" x14ac:dyDescent="0.25">
      <c r="R2808" s="83">
        <f t="shared" si="45"/>
        <v>1</v>
      </c>
      <c r="S2808" s="83">
        <f>IF(T2808="",0,IFERROR(IF(VLOOKUP(T2808,T$73:T2807,1,0)&gt;0,0,0),1))</f>
        <v>0</v>
      </c>
      <c r="T2808" s="95">
        <f>IF(DATOS!J2736=P$74,DATOS!C2736,"")</f>
        <v>0</v>
      </c>
    </row>
    <row r="2809" spans="18:20" x14ac:dyDescent="0.25">
      <c r="R2809" s="83">
        <f t="shared" si="45"/>
        <v>1</v>
      </c>
      <c r="S2809" s="83">
        <f>IF(T2809="",0,IFERROR(IF(VLOOKUP(T2809,T$73:T2808,1,0)&gt;0,0,0),1))</f>
        <v>0</v>
      </c>
      <c r="T2809" s="95">
        <f>IF(DATOS!J2737=P$74,DATOS!C2737,"")</f>
        <v>0</v>
      </c>
    </row>
    <row r="2810" spans="18:20" x14ac:dyDescent="0.25">
      <c r="R2810" s="83">
        <f t="shared" si="45"/>
        <v>1</v>
      </c>
      <c r="S2810" s="83">
        <f>IF(T2810="",0,IFERROR(IF(VLOOKUP(T2810,T$73:T2809,1,0)&gt;0,0,0),1))</f>
        <v>0</v>
      </c>
      <c r="T2810" s="95">
        <f>IF(DATOS!J2738=P$74,DATOS!C2738,"")</f>
        <v>0</v>
      </c>
    </row>
    <row r="2811" spans="18:20" x14ac:dyDescent="0.25">
      <c r="R2811" s="83">
        <f t="shared" si="45"/>
        <v>1</v>
      </c>
      <c r="S2811" s="83">
        <f>IF(T2811="",0,IFERROR(IF(VLOOKUP(T2811,T$73:T2810,1,0)&gt;0,0,0),1))</f>
        <v>0</v>
      </c>
      <c r="T2811" s="95">
        <f>IF(DATOS!J2739=P$74,DATOS!C2739,"")</f>
        <v>0</v>
      </c>
    </row>
    <row r="2812" spans="18:20" x14ac:dyDescent="0.25">
      <c r="R2812" s="83">
        <f t="shared" si="45"/>
        <v>1</v>
      </c>
      <c r="S2812" s="83">
        <f>IF(T2812="",0,IFERROR(IF(VLOOKUP(T2812,T$73:T2811,1,0)&gt;0,0,0),1))</f>
        <v>0</v>
      </c>
      <c r="T2812" s="95">
        <f>IF(DATOS!J2740=P$74,DATOS!C2740,"")</f>
        <v>0</v>
      </c>
    </row>
    <row r="2813" spans="18:20" x14ac:dyDescent="0.25">
      <c r="R2813" s="83">
        <f t="shared" si="45"/>
        <v>1</v>
      </c>
      <c r="S2813" s="83">
        <f>IF(T2813="",0,IFERROR(IF(VLOOKUP(T2813,T$73:T2812,1,0)&gt;0,0,0),1))</f>
        <v>0</v>
      </c>
      <c r="T2813" s="95">
        <f>IF(DATOS!J2741=P$74,DATOS!C2741,"")</f>
        <v>0</v>
      </c>
    </row>
    <row r="2814" spans="18:20" x14ac:dyDescent="0.25">
      <c r="R2814" s="83">
        <f t="shared" si="45"/>
        <v>1</v>
      </c>
      <c r="S2814" s="83">
        <f>IF(T2814="",0,IFERROR(IF(VLOOKUP(T2814,T$73:T2813,1,0)&gt;0,0,0),1))</f>
        <v>0</v>
      </c>
      <c r="T2814" s="95">
        <f>IF(DATOS!J2742=P$74,DATOS!C2742,"")</f>
        <v>0</v>
      </c>
    </row>
    <row r="2815" spans="18:20" x14ac:dyDescent="0.25">
      <c r="R2815" s="83">
        <f t="shared" si="45"/>
        <v>1</v>
      </c>
      <c r="S2815" s="83">
        <f>IF(T2815="",0,IFERROR(IF(VLOOKUP(T2815,T$73:T2814,1,0)&gt;0,0,0),1))</f>
        <v>0</v>
      </c>
      <c r="T2815" s="95">
        <f>IF(DATOS!J2743=P$74,DATOS!C2743,"")</f>
        <v>0</v>
      </c>
    </row>
    <row r="2816" spans="18:20" x14ac:dyDescent="0.25">
      <c r="R2816" s="83">
        <f t="shared" si="45"/>
        <v>1</v>
      </c>
      <c r="S2816" s="83">
        <f>IF(T2816="",0,IFERROR(IF(VLOOKUP(T2816,T$73:T2815,1,0)&gt;0,0,0),1))</f>
        <v>0</v>
      </c>
      <c r="T2816" s="95">
        <f>IF(DATOS!J2744=P$74,DATOS!C2744,"")</f>
        <v>0</v>
      </c>
    </row>
    <row r="2817" spans="18:20" x14ac:dyDescent="0.25">
      <c r="R2817" s="83">
        <f t="shared" si="45"/>
        <v>1</v>
      </c>
      <c r="S2817" s="83">
        <f>IF(T2817="",0,IFERROR(IF(VLOOKUP(T2817,T$73:T2816,1,0)&gt;0,0,0),1))</f>
        <v>0</v>
      </c>
      <c r="T2817" s="95">
        <f>IF(DATOS!J2745=P$74,DATOS!C2745,"")</f>
        <v>0</v>
      </c>
    </row>
    <row r="2818" spans="18:20" x14ac:dyDescent="0.25">
      <c r="R2818" s="83">
        <f t="shared" si="45"/>
        <v>1</v>
      </c>
      <c r="S2818" s="83">
        <f>IF(T2818="",0,IFERROR(IF(VLOOKUP(T2818,T$73:T2817,1,0)&gt;0,0,0),1))</f>
        <v>0</v>
      </c>
      <c r="T2818" s="95">
        <f>IF(DATOS!J2746=P$74,DATOS!C2746,"")</f>
        <v>0</v>
      </c>
    </row>
    <row r="2819" spans="18:20" x14ac:dyDescent="0.25">
      <c r="R2819" s="83">
        <f t="shared" si="45"/>
        <v>1</v>
      </c>
      <c r="S2819" s="83">
        <f>IF(T2819="",0,IFERROR(IF(VLOOKUP(T2819,T$73:T2818,1,0)&gt;0,0,0),1))</f>
        <v>0</v>
      </c>
      <c r="T2819" s="95">
        <f>IF(DATOS!J2747=P$74,DATOS!C2747,"")</f>
        <v>0</v>
      </c>
    </row>
    <row r="2820" spans="18:20" x14ac:dyDescent="0.25">
      <c r="R2820" s="83">
        <f t="shared" si="45"/>
        <v>1</v>
      </c>
      <c r="S2820" s="83">
        <f>IF(T2820="",0,IFERROR(IF(VLOOKUP(T2820,T$73:T2819,1,0)&gt;0,0,0),1))</f>
        <v>0</v>
      </c>
      <c r="T2820" s="95">
        <f>IF(DATOS!J2748=P$74,DATOS!C2748,"")</f>
        <v>0</v>
      </c>
    </row>
    <row r="2821" spans="18:20" x14ac:dyDescent="0.25">
      <c r="R2821" s="83">
        <f t="shared" si="45"/>
        <v>1</v>
      </c>
      <c r="S2821" s="83">
        <f>IF(T2821="",0,IFERROR(IF(VLOOKUP(T2821,T$73:T2820,1,0)&gt;0,0,0),1))</f>
        <v>0</v>
      </c>
      <c r="T2821" s="95">
        <f>IF(DATOS!J2749=P$74,DATOS!C2749,"")</f>
        <v>0</v>
      </c>
    </row>
    <row r="2822" spans="18:20" x14ac:dyDescent="0.25">
      <c r="R2822" s="83">
        <f t="shared" si="45"/>
        <v>1</v>
      </c>
      <c r="S2822" s="83">
        <f>IF(T2822="",0,IFERROR(IF(VLOOKUP(T2822,T$73:T2821,1,0)&gt;0,0,0),1))</f>
        <v>0</v>
      </c>
      <c r="T2822" s="95">
        <f>IF(DATOS!J2750=P$74,DATOS!C2750,"")</f>
        <v>0</v>
      </c>
    </row>
    <row r="2823" spans="18:20" x14ac:dyDescent="0.25">
      <c r="R2823" s="83">
        <f t="shared" si="45"/>
        <v>1</v>
      </c>
      <c r="S2823" s="83">
        <f>IF(T2823="",0,IFERROR(IF(VLOOKUP(T2823,T$73:T2822,1,0)&gt;0,0,0),1))</f>
        <v>0</v>
      </c>
      <c r="T2823" s="95">
        <f>IF(DATOS!J2751=P$74,DATOS!C2751,"")</f>
        <v>0</v>
      </c>
    </row>
    <row r="2824" spans="18:20" x14ac:dyDescent="0.25">
      <c r="R2824" s="83">
        <f t="shared" si="45"/>
        <v>1</v>
      </c>
      <c r="S2824" s="83">
        <f>IF(T2824="",0,IFERROR(IF(VLOOKUP(T2824,T$73:T2823,1,0)&gt;0,0,0),1))</f>
        <v>0</v>
      </c>
      <c r="T2824" s="95">
        <f>IF(DATOS!J2752=P$74,DATOS!C2752,"")</f>
        <v>0</v>
      </c>
    </row>
    <row r="2825" spans="18:20" x14ac:dyDescent="0.25">
      <c r="R2825" s="83">
        <f t="shared" si="45"/>
        <v>1</v>
      </c>
      <c r="S2825" s="83">
        <f>IF(T2825="",0,IFERROR(IF(VLOOKUP(T2825,T$73:T2824,1,0)&gt;0,0,0),1))</f>
        <v>0</v>
      </c>
      <c r="T2825" s="95">
        <f>IF(DATOS!J2753=P$74,DATOS!C2753,"")</f>
        <v>0</v>
      </c>
    </row>
    <row r="2826" spans="18:20" x14ac:dyDescent="0.25">
      <c r="R2826" s="83">
        <f t="shared" ref="R2826:R2889" si="46">R2825+S2826</f>
        <v>1</v>
      </c>
      <c r="S2826" s="83">
        <f>IF(T2826="",0,IFERROR(IF(VLOOKUP(T2826,T$73:T2825,1,0)&gt;0,0,0),1))</f>
        <v>0</v>
      </c>
      <c r="T2826" s="95">
        <f>IF(DATOS!J2754=P$74,DATOS!C2754,"")</f>
        <v>0</v>
      </c>
    </row>
    <row r="2827" spans="18:20" x14ac:dyDescent="0.25">
      <c r="R2827" s="83">
        <f t="shared" si="46"/>
        <v>1</v>
      </c>
      <c r="S2827" s="83">
        <f>IF(T2827="",0,IFERROR(IF(VLOOKUP(T2827,T$73:T2826,1,0)&gt;0,0,0),1))</f>
        <v>0</v>
      </c>
      <c r="T2827" s="95">
        <f>IF(DATOS!J2755=P$74,DATOS!C2755,"")</f>
        <v>0</v>
      </c>
    </row>
    <row r="2828" spans="18:20" x14ac:dyDescent="0.25">
      <c r="R2828" s="83">
        <f t="shared" si="46"/>
        <v>1</v>
      </c>
      <c r="S2828" s="83">
        <f>IF(T2828="",0,IFERROR(IF(VLOOKUP(T2828,T$73:T2827,1,0)&gt;0,0,0),1))</f>
        <v>0</v>
      </c>
      <c r="T2828" s="95">
        <f>IF(DATOS!J2756=P$74,DATOS!C2756,"")</f>
        <v>0</v>
      </c>
    </row>
    <row r="2829" spans="18:20" x14ac:dyDescent="0.25">
      <c r="R2829" s="83">
        <f t="shared" si="46"/>
        <v>1</v>
      </c>
      <c r="S2829" s="83">
        <f>IF(T2829="",0,IFERROR(IF(VLOOKUP(T2829,T$73:T2828,1,0)&gt;0,0,0),1))</f>
        <v>0</v>
      </c>
      <c r="T2829" s="95">
        <f>IF(DATOS!J2757=P$74,DATOS!C2757,"")</f>
        <v>0</v>
      </c>
    </row>
    <row r="2830" spans="18:20" x14ac:dyDescent="0.25">
      <c r="R2830" s="83">
        <f t="shared" si="46"/>
        <v>1</v>
      </c>
      <c r="S2830" s="83">
        <f>IF(T2830="",0,IFERROR(IF(VLOOKUP(T2830,T$73:T2829,1,0)&gt;0,0,0),1))</f>
        <v>0</v>
      </c>
      <c r="T2830" s="95">
        <f>IF(DATOS!J2758=P$74,DATOS!C2758,"")</f>
        <v>0</v>
      </c>
    </row>
    <row r="2831" spans="18:20" x14ac:dyDescent="0.25">
      <c r="R2831" s="83">
        <f t="shared" si="46"/>
        <v>1</v>
      </c>
      <c r="S2831" s="83">
        <f>IF(T2831="",0,IFERROR(IF(VLOOKUP(T2831,T$73:T2830,1,0)&gt;0,0,0),1))</f>
        <v>0</v>
      </c>
      <c r="T2831" s="95">
        <f>IF(DATOS!J2759=P$74,DATOS!C2759,"")</f>
        <v>0</v>
      </c>
    </row>
    <row r="2832" spans="18:20" x14ac:dyDescent="0.25">
      <c r="R2832" s="83">
        <f t="shared" si="46"/>
        <v>1</v>
      </c>
      <c r="S2832" s="83">
        <f>IF(T2832="",0,IFERROR(IF(VLOOKUP(T2832,T$73:T2831,1,0)&gt;0,0,0),1))</f>
        <v>0</v>
      </c>
      <c r="T2832" s="95">
        <f>IF(DATOS!J2760=P$74,DATOS!C2760,"")</f>
        <v>0</v>
      </c>
    </row>
    <row r="2833" spans="18:20" x14ac:dyDescent="0.25">
      <c r="R2833" s="83">
        <f t="shared" si="46"/>
        <v>1</v>
      </c>
      <c r="S2833" s="83">
        <f>IF(T2833="",0,IFERROR(IF(VLOOKUP(T2833,T$73:T2832,1,0)&gt;0,0,0),1))</f>
        <v>0</v>
      </c>
      <c r="T2833" s="95">
        <f>IF(DATOS!J2761=P$74,DATOS!C2761,"")</f>
        <v>0</v>
      </c>
    </row>
    <row r="2834" spans="18:20" x14ac:dyDescent="0.25">
      <c r="R2834" s="83">
        <f t="shared" si="46"/>
        <v>1</v>
      </c>
      <c r="S2834" s="83">
        <f>IF(T2834="",0,IFERROR(IF(VLOOKUP(T2834,T$73:T2833,1,0)&gt;0,0,0),1))</f>
        <v>0</v>
      </c>
      <c r="T2834" s="95">
        <f>IF(DATOS!J2762=P$74,DATOS!C2762,"")</f>
        <v>0</v>
      </c>
    </row>
    <row r="2835" spans="18:20" x14ac:dyDescent="0.25">
      <c r="R2835" s="83">
        <f t="shared" si="46"/>
        <v>1</v>
      </c>
      <c r="S2835" s="83">
        <f>IF(T2835="",0,IFERROR(IF(VLOOKUP(T2835,T$73:T2834,1,0)&gt;0,0,0),1))</f>
        <v>0</v>
      </c>
      <c r="T2835" s="95">
        <f>IF(DATOS!J2763=P$74,DATOS!C2763,"")</f>
        <v>0</v>
      </c>
    </row>
    <row r="2836" spans="18:20" x14ac:dyDescent="0.25">
      <c r="R2836" s="83">
        <f t="shared" si="46"/>
        <v>1</v>
      </c>
      <c r="S2836" s="83">
        <f>IF(T2836="",0,IFERROR(IF(VLOOKUP(T2836,T$73:T2835,1,0)&gt;0,0,0),1))</f>
        <v>0</v>
      </c>
      <c r="T2836" s="95">
        <f>IF(DATOS!J2764=P$74,DATOS!C2764,"")</f>
        <v>0</v>
      </c>
    </row>
    <row r="2837" spans="18:20" x14ac:dyDescent="0.25">
      <c r="R2837" s="83">
        <f t="shared" si="46"/>
        <v>1</v>
      </c>
      <c r="S2837" s="83">
        <f>IF(T2837="",0,IFERROR(IF(VLOOKUP(T2837,T$73:T2836,1,0)&gt;0,0,0),1))</f>
        <v>0</v>
      </c>
      <c r="T2837" s="95">
        <f>IF(DATOS!J2765=P$74,DATOS!C2765,"")</f>
        <v>0</v>
      </c>
    </row>
    <row r="2838" spans="18:20" x14ac:dyDescent="0.25">
      <c r="R2838" s="83">
        <f t="shared" si="46"/>
        <v>1</v>
      </c>
      <c r="S2838" s="83">
        <f>IF(T2838="",0,IFERROR(IF(VLOOKUP(T2838,T$73:T2837,1,0)&gt;0,0,0),1))</f>
        <v>0</v>
      </c>
      <c r="T2838" s="95">
        <f>IF(DATOS!J2766=P$74,DATOS!C2766,"")</f>
        <v>0</v>
      </c>
    </row>
    <row r="2839" spans="18:20" x14ac:dyDescent="0.25">
      <c r="R2839" s="83">
        <f t="shared" si="46"/>
        <v>1</v>
      </c>
      <c r="S2839" s="83">
        <f>IF(T2839="",0,IFERROR(IF(VLOOKUP(T2839,T$73:T2838,1,0)&gt;0,0,0),1))</f>
        <v>0</v>
      </c>
      <c r="T2839" s="95">
        <f>IF(DATOS!J2767=P$74,DATOS!C2767,"")</f>
        <v>0</v>
      </c>
    </row>
    <row r="2840" spans="18:20" x14ac:dyDescent="0.25">
      <c r="R2840" s="83">
        <f t="shared" si="46"/>
        <v>1</v>
      </c>
      <c r="S2840" s="83">
        <f>IF(T2840="",0,IFERROR(IF(VLOOKUP(T2840,T$73:T2839,1,0)&gt;0,0,0),1))</f>
        <v>0</v>
      </c>
      <c r="T2840" s="95">
        <f>IF(DATOS!J2768=P$74,DATOS!C2768,"")</f>
        <v>0</v>
      </c>
    </row>
    <row r="2841" spans="18:20" x14ac:dyDescent="0.25">
      <c r="R2841" s="83">
        <f t="shared" si="46"/>
        <v>1</v>
      </c>
      <c r="S2841" s="83">
        <f>IF(T2841="",0,IFERROR(IF(VLOOKUP(T2841,T$73:T2840,1,0)&gt;0,0,0),1))</f>
        <v>0</v>
      </c>
      <c r="T2841" s="95">
        <f>IF(DATOS!J2769=P$74,DATOS!C2769,"")</f>
        <v>0</v>
      </c>
    </row>
    <row r="2842" spans="18:20" x14ac:dyDescent="0.25">
      <c r="R2842" s="83">
        <f t="shared" si="46"/>
        <v>1</v>
      </c>
      <c r="S2842" s="83">
        <f>IF(T2842="",0,IFERROR(IF(VLOOKUP(T2842,T$73:T2841,1,0)&gt;0,0,0),1))</f>
        <v>0</v>
      </c>
      <c r="T2842" s="95">
        <f>IF(DATOS!J2770=P$74,DATOS!C2770,"")</f>
        <v>0</v>
      </c>
    </row>
    <row r="2843" spans="18:20" x14ac:dyDescent="0.25">
      <c r="R2843" s="83">
        <f t="shared" si="46"/>
        <v>1</v>
      </c>
      <c r="S2843" s="83">
        <f>IF(T2843="",0,IFERROR(IF(VLOOKUP(T2843,T$73:T2842,1,0)&gt;0,0,0),1))</f>
        <v>0</v>
      </c>
      <c r="T2843" s="95">
        <f>IF(DATOS!J2771=P$74,DATOS!C2771,"")</f>
        <v>0</v>
      </c>
    </row>
    <row r="2844" spans="18:20" x14ac:dyDescent="0.25">
      <c r="R2844" s="83">
        <f t="shared" si="46"/>
        <v>1</v>
      </c>
      <c r="S2844" s="83">
        <f>IF(T2844="",0,IFERROR(IF(VLOOKUP(T2844,T$73:T2843,1,0)&gt;0,0,0),1))</f>
        <v>0</v>
      </c>
      <c r="T2844" s="95">
        <f>IF(DATOS!J2772=P$74,DATOS!C2772,"")</f>
        <v>0</v>
      </c>
    </row>
    <row r="2845" spans="18:20" x14ac:dyDescent="0.25">
      <c r="R2845" s="83">
        <f t="shared" si="46"/>
        <v>1</v>
      </c>
      <c r="S2845" s="83">
        <f>IF(T2845="",0,IFERROR(IF(VLOOKUP(T2845,T$73:T2844,1,0)&gt;0,0,0),1))</f>
        <v>0</v>
      </c>
      <c r="T2845" s="95">
        <f>IF(DATOS!J2773=P$74,DATOS!C2773,"")</f>
        <v>0</v>
      </c>
    </row>
    <row r="2846" spans="18:20" x14ac:dyDescent="0.25">
      <c r="R2846" s="83">
        <f t="shared" si="46"/>
        <v>1</v>
      </c>
      <c r="S2846" s="83">
        <f>IF(T2846="",0,IFERROR(IF(VLOOKUP(T2846,T$73:T2845,1,0)&gt;0,0,0),1))</f>
        <v>0</v>
      </c>
      <c r="T2846" s="95">
        <f>IF(DATOS!J2774=P$74,DATOS!C2774,"")</f>
        <v>0</v>
      </c>
    </row>
    <row r="2847" spans="18:20" x14ac:dyDescent="0.25">
      <c r="R2847" s="83">
        <f t="shared" si="46"/>
        <v>1</v>
      </c>
      <c r="S2847" s="83">
        <f>IF(T2847="",0,IFERROR(IF(VLOOKUP(T2847,T$73:T2846,1,0)&gt;0,0,0),1))</f>
        <v>0</v>
      </c>
      <c r="T2847" s="95">
        <f>IF(DATOS!J2775=P$74,DATOS!C2775,"")</f>
        <v>0</v>
      </c>
    </row>
    <row r="2848" spans="18:20" x14ac:dyDescent="0.25">
      <c r="R2848" s="83">
        <f t="shared" si="46"/>
        <v>1</v>
      </c>
      <c r="S2848" s="83">
        <f>IF(T2848="",0,IFERROR(IF(VLOOKUP(T2848,T$73:T2847,1,0)&gt;0,0,0),1))</f>
        <v>0</v>
      </c>
      <c r="T2848" s="95">
        <f>IF(DATOS!J2776=P$74,DATOS!C2776,"")</f>
        <v>0</v>
      </c>
    </row>
    <row r="2849" spans="18:20" x14ac:dyDescent="0.25">
      <c r="R2849" s="83">
        <f t="shared" si="46"/>
        <v>1</v>
      </c>
      <c r="S2849" s="83">
        <f>IF(T2849="",0,IFERROR(IF(VLOOKUP(T2849,T$73:T2848,1,0)&gt;0,0,0),1))</f>
        <v>0</v>
      </c>
      <c r="T2849" s="95">
        <f>IF(DATOS!J2777=P$74,DATOS!C2777,"")</f>
        <v>0</v>
      </c>
    </row>
    <row r="2850" spans="18:20" x14ac:dyDescent="0.25">
      <c r="R2850" s="83">
        <f t="shared" si="46"/>
        <v>1</v>
      </c>
      <c r="S2850" s="83">
        <f>IF(T2850="",0,IFERROR(IF(VLOOKUP(T2850,T$73:T2849,1,0)&gt;0,0,0),1))</f>
        <v>0</v>
      </c>
      <c r="T2850" s="95">
        <f>IF(DATOS!J2778=P$74,DATOS!C2778,"")</f>
        <v>0</v>
      </c>
    </row>
    <row r="2851" spans="18:20" x14ac:dyDescent="0.25">
      <c r="R2851" s="83">
        <f t="shared" si="46"/>
        <v>1</v>
      </c>
      <c r="S2851" s="83">
        <f>IF(T2851="",0,IFERROR(IF(VLOOKUP(T2851,T$73:T2850,1,0)&gt;0,0,0),1))</f>
        <v>0</v>
      </c>
      <c r="T2851" s="95">
        <f>IF(DATOS!J2779=P$74,DATOS!C2779,"")</f>
        <v>0</v>
      </c>
    </row>
    <row r="2852" spans="18:20" x14ac:dyDescent="0.25">
      <c r="R2852" s="83">
        <f t="shared" si="46"/>
        <v>1</v>
      </c>
      <c r="S2852" s="83">
        <f>IF(T2852="",0,IFERROR(IF(VLOOKUP(T2852,T$73:T2851,1,0)&gt;0,0,0),1))</f>
        <v>0</v>
      </c>
      <c r="T2852" s="95">
        <f>IF(DATOS!J2780=P$74,DATOS!C2780,"")</f>
        <v>0</v>
      </c>
    </row>
    <row r="2853" spans="18:20" x14ac:dyDescent="0.25">
      <c r="R2853" s="83">
        <f t="shared" si="46"/>
        <v>1</v>
      </c>
      <c r="S2853" s="83">
        <f>IF(T2853="",0,IFERROR(IF(VLOOKUP(T2853,T$73:T2852,1,0)&gt;0,0,0),1))</f>
        <v>0</v>
      </c>
      <c r="T2853" s="95">
        <f>IF(DATOS!J2781=P$74,DATOS!C2781,"")</f>
        <v>0</v>
      </c>
    </row>
    <row r="2854" spans="18:20" x14ac:dyDescent="0.25">
      <c r="R2854" s="83">
        <f t="shared" si="46"/>
        <v>1</v>
      </c>
      <c r="S2854" s="83">
        <f>IF(T2854="",0,IFERROR(IF(VLOOKUP(T2854,T$73:T2853,1,0)&gt;0,0,0),1))</f>
        <v>0</v>
      </c>
      <c r="T2854" s="95">
        <f>IF(DATOS!J2782=P$74,DATOS!C2782,"")</f>
        <v>0</v>
      </c>
    </row>
    <row r="2855" spans="18:20" x14ac:dyDescent="0.25">
      <c r="R2855" s="83">
        <f t="shared" si="46"/>
        <v>1</v>
      </c>
      <c r="S2855" s="83">
        <f>IF(T2855="",0,IFERROR(IF(VLOOKUP(T2855,T$73:T2854,1,0)&gt;0,0,0),1))</f>
        <v>0</v>
      </c>
      <c r="T2855" s="95">
        <f>IF(DATOS!J2783=P$74,DATOS!C2783,"")</f>
        <v>0</v>
      </c>
    </row>
    <row r="2856" spans="18:20" x14ac:dyDescent="0.25">
      <c r="R2856" s="83">
        <f t="shared" si="46"/>
        <v>1</v>
      </c>
      <c r="S2856" s="83">
        <f>IF(T2856="",0,IFERROR(IF(VLOOKUP(T2856,T$73:T2855,1,0)&gt;0,0,0),1))</f>
        <v>0</v>
      </c>
      <c r="T2856" s="95">
        <f>IF(DATOS!J2784=P$74,DATOS!C2784,"")</f>
        <v>0</v>
      </c>
    </row>
    <row r="2857" spans="18:20" x14ac:dyDescent="0.25">
      <c r="R2857" s="83">
        <f t="shared" si="46"/>
        <v>1</v>
      </c>
      <c r="S2857" s="83">
        <f>IF(T2857="",0,IFERROR(IF(VLOOKUP(T2857,T$73:T2856,1,0)&gt;0,0,0),1))</f>
        <v>0</v>
      </c>
      <c r="T2857" s="95">
        <f>IF(DATOS!J2785=P$74,DATOS!C2785,"")</f>
        <v>0</v>
      </c>
    </row>
    <row r="2858" spans="18:20" x14ac:dyDescent="0.25">
      <c r="R2858" s="83">
        <f t="shared" si="46"/>
        <v>1</v>
      </c>
      <c r="S2858" s="83">
        <f>IF(T2858="",0,IFERROR(IF(VLOOKUP(T2858,T$73:T2857,1,0)&gt;0,0,0),1))</f>
        <v>0</v>
      </c>
      <c r="T2858" s="95">
        <f>IF(DATOS!J2786=P$74,DATOS!C2786,"")</f>
        <v>0</v>
      </c>
    </row>
    <row r="2859" spans="18:20" x14ac:dyDescent="0.25">
      <c r="R2859" s="83">
        <f t="shared" si="46"/>
        <v>1</v>
      </c>
      <c r="S2859" s="83">
        <f>IF(T2859="",0,IFERROR(IF(VLOOKUP(T2859,T$73:T2858,1,0)&gt;0,0,0),1))</f>
        <v>0</v>
      </c>
      <c r="T2859" s="95">
        <f>IF(DATOS!J2787=P$74,DATOS!C2787,"")</f>
        <v>0</v>
      </c>
    </row>
    <row r="2860" spans="18:20" x14ac:dyDescent="0.25">
      <c r="R2860" s="83">
        <f t="shared" si="46"/>
        <v>1</v>
      </c>
      <c r="S2860" s="83">
        <f>IF(T2860="",0,IFERROR(IF(VLOOKUP(T2860,T$73:T2859,1,0)&gt;0,0,0),1))</f>
        <v>0</v>
      </c>
      <c r="T2860" s="95">
        <f>IF(DATOS!J2788=P$74,DATOS!C2788,"")</f>
        <v>0</v>
      </c>
    </row>
    <row r="2861" spans="18:20" x14ac:dyDescent="0.25">
      <c r="R2861" s="83">
        <f t="shared" si="46"/>
        <v>1</v>
      </c>
      <c r="S2861" s="83">
        <f>IF(T2861="",0,IFERROR(IF(VLOOKUP(T2861,T$73:T2860,1,0)&gt;0,0,0),1))</f>
        <v>0</v>
      </c>
      <c r="T2861" s="95">
        <f>IF(DATOS!J2789=P$74,DATOS!C2789,"")</f>
        <v>0</v>
      </c>
    </row>
    <row r="2862" spans="18:20" x14ac:dyDescent="0.25">
      <c r="R2862" s="83">
        <f t="shared" si="46"/>
        <v>1</v>
      </c>
      <c r="S2862" s="83">
        <f>IF(T2862="",0,IFERROR(IF(VLOOKUP(T2862,T$73:T2861,1,0)&gt;0,0,0),1))</f>
        <v>0</v>
      </c>
      <c r="T2862" s="95">
        <f>IF(DATOS!J2790=P$74,DATOS!C2790,"")</f>
        <v>0</v>
      </c>
    </row>
    <row r="2863" spans="18:20" x14ac:dyDescent="0.25">
      <c r="R2863" s="83">
        <f t="shared" si="46"/>
        <v>1</v>
      </c>
      <c r="S2863" s="83">
        <f>IF(T2863="",0,IFERROR(IF(VLOOKUP(T2863,T$73:T2862,1,0)&gt;0,0,0),1))</f>
        <v>0</v>
      </c>
      <c r="T2863" s="95">
        <f>IF(DATOS!J2791=P$74,DATOS!C2791,"")</f>
        <v>0</v>
      </c>
    </row>
    <row r="2864" spans="18:20" x14ac:dyDescent="0.25">
      <c r="R2864" s="83">
        <f t="shared" si="46"/>
        <v>1</v>
      </c>
      <c r="S2864" s="83">
        <f>IF(T2864="",0,IFERROR(IF(VLOOKUP(T2864,T$73:T2863,1,0)&gt;0,0,0),1))</f>
        <v>0</v>
      </c>
      <c r="T2864" s="95">
        <f>IF(DATOS!J2792=P$74,DATOS!C2792,"")</f>
        <v>0</v>
      </c>
    </row>
    <row r="2865" spans="18:20" x14ac:dyDescent="0.25">
      <c r="R2865" s="83">
        <f t="shared" si="46"/>
        <v>1</v>
      </c>
      <c r="S2865" s="83">
        <f>IF(T2865="",0,IFERROR(IF(VLOOKUP(T2865,T$73:T2864,1,0)&gt;0,0,0),1))</f>
        <v>0</v>
      </c>
      <c r="T2865" s="95">
        <f>IF(DATOS!J2793=P$74,DATOS!C2793,"")</f>
        <v>0</v>
      </c>
    </row>
    <row r="2866" spans="18:20" x14ac:dyDescent="0.25">
      <c r="R2866" s="83">
        <f t="shared" si="46"/>
        <v>1</v>
      </c>
      <c r="S2866" s="83">
        <f>IF(T2866="",0,IFERROR(IF(VLOOKUP(T2866,T$73:T2865,1,0)&gt;0,0,0),1))</f>
        <v>0</v>
      </c>
      <c r="T2866" s="95">
        <f>IF(DATOS!J2794=P$74,DATOS!C2794,"")</f>
        <v>0</v>
      </c>
    </row>
    <row r="2867" spans="18:20" x14ac:dyDescent="0.25">
      <c r="R2867" s="83">
        <f t="shared" si="46"/>
        <v>1</v>
      </c>
      <c r="S2867" s="83">
        <f>IF(T2867="",0,IFERROR(IF(VLOOKUP(T2867,T$73:T2866,1,0)&gt;0,0,0),1))</f>
        <v>0</v>
      </c>
      <c r="T2867" s="95">
        <f>IF(DATOS!J2795=P$74,DATOS!C2795,"")</f>
        <v>0</v>
      </c>
    </row>
    <row r="2868" spans="18:20" x14ac:dyDescent="0.25">
      <c r="R2868" s="83">
        <f t="shared" si="46"/>
        <v>1</v>
      </c>
      <c r="S2868" s="83">
        <f>IF(T2868="",0,IFERROR(IF(VLOOKUP(T2868,T$73:T2867,1,0)&gt;0,0,0),1))</f>
        <v>0</v>
      </c>
      <c r="T2868" s="95">
        <f>IF(DATOS!J2796=P$74,DATOS!C2796,"")</f>
        <v>0</v>
      </c>
    </row>
    <row r="2869" spans="18:20" x14ac:dyDescent="0.25">
      <c r="R2869" s="83">
        <f t="shared" si="46"/>
        <v>1</v>
      </c>
      <c r="S2869" s="83">
        <f>IF(T2869="",0,IFERROR(IF(VLOOKUP(T2869,T$73:T2868,1,0)&gt;0,0,0),1))</f>
        <v>0</v>
      </c>
      <c r="T2869" s="95">
        <f>IF(DATOS!J2797=P$74,DATOS!C2797,"")</f>
        <v>0</v>
      </c>
    </row>
    <row r="2870" spans="18:20" x14ac:dyDescent="0.25">
      <c r="R2870" s="83">
        <f t="shared" si="46"/>
        <v>1</v>
      </c>
      <c r="S2870" s="83">
        <f>IF(T2870="",0,IFERROR(IF(VLOOKUP(T2870,T$73:T2869,1,0)&gt;0,0,0),1))</f>
        <v>0</v>
      </c>
      <c r="T2870" s="95">
        <f>IF(DATOS!J2798=P$74,DATOS!C2798,"")</f>
        <v>0</v>
      </c>
    </row>
    <row r="2871" spans="18:20" x14ac:dyDescent="0.25">
      <c r="R2871" s="83">
        <f t="shared" si="46"/>
        <v>1</v>
      </c>
      <c r="S2871" s="83">
        <f>IF(T2871="",0,IFERROR(IF(VLOOKUP(T2871,T$73:T2870,1,0)&gt;0,0,0),1))</f>
        <v>0</v>
      </c>
      <c r="T2871" s="95">
        <f>IF(DATOS!J2799=P$74,DATOS!C2799,"")</f>
        <v>0</v>
      </c>
    </row>
    <row r="2872" spans="18:20" x14ac:dyDescent="0.25">
      <c r="R2872" s="83">
        <f t="shared" si="46"/>
        <v>1</v>
      </c>
      <c r="S2872" s="83">
        <f>IF(T2872="",0,IFERROR(IF(VLOOKUP(T2872,T$73:T2871,1,0)&gt;0,0,0),1))</f>
        <v>0</v>
      </c>
      <c r="T2872" s="95">
        <f>IF(DATOS!J2800=P$74,DATOS!C2800,"")</f>
        <v>0</v>
      </c>
    </row>
    <row r="2873" spans="18:20" x14ac:dyDescent="0.25">
      <c r="R2873" s="83">
        <f t="shared" si="46"/>
        <v>1</v>
      </c>
      <c r="S2873" s="83">
        <f>IF(T2873="",0,IFERROR(IF(VLOOKUP(T2873,T$73:T2872,1,0)&gt;0,0,0),1))</f>
        <v>0</v>
      </c>
      <c r="T2873" s="95">
        <f>IF(DATOS!J2801=P$74,DATOS!C2801,"")</f>
        <v>0</v>
      </c>
    </row>
    <row r="2874" spans="18:20" x14ac:dyDescent="0.25">
      <c r="R2874" s="83">
        <f t="shared" si="46"/>
        <v>1</v>
      </c>
      <c r="S2874" s="83">
        <f>IF(T2874="",0,IFERROR(IF(VLOOKUP(T2874,T$73:T2873,1,0)&gt;0,0,0),1))</f>
        <v>0</v>
      </c>
      <c r="T2874" s="95">
        <f>IF(DATOS!J2802=P$74,DATOS!C2802,"")</f>
        <v>0</v>
      </c>
    </row>
    <row r="2875" spans="18:20" x14ac:dyDescent="0.25">
      <c r="R2875" s="83">
        <f t="shared" si="46"/>
        <v>1</v>
      </c>
      <c r="S2875" s="83">
        <f>IF(T2875="",0,IFERROR(IF(VLOOKUP(T2875,T$73:T2874,1,0)&gt;0,0,0),1))</f>
        <v>0</v>
      </c>
      <c r="T2875" s="95">
        <f>IF(DATOS!J2803=P$74,DATOS!C2803,"")</f>
        <v>0</v>
      </c>
    </row>
    <row r="2876" spans="18:20" x14ac:dyDescent="0.25">
      <c r="R2876" s="83">
        <f t="shared" si="46"/>
        <v>1</v>
      </c>
      <c r="S2876" s="83">
        <f>IF(T2876="",0,IFERROR(IF(VLOOKUP(T2876,T$73:T2875,1,0)&gt;0,0,0),1))</f>
        <v>0</v>
      </c>
      <c r="T2876" s="95">
        <f>IF(DATOS!J2804=P$74,DATOS!C2804,"")</f>
        <v>0</v>
      </c>
    </row>
    <row r="2877" spans="18:20" x14ac:dyDescent="0.25">
      <c r="R2877" s="83">
        <f t="shared" si="46"/>
        <v>1</v>
      </c>
      <c r="S2877" s="83">
        <f>IF(T2877="",0,IFERROR(IF(VLOOKUP(T2877,T$73:T2876,1,0)&gt;0,0,0),1))</f>
        <v>0</v>
      </c>
      <c r="T2877" s="95">
        <f>IF(DATOS!J2805=P$74,DATOS!C2805,"")</f>
        <v>0</v>
      </c>
    </row>
    <row r="2878" spans="18:20" x14ac:dyDescent="0.25">
      <c r="R2878" s="83">
        <f t="shared" si="46"/>
        <v>1</v>
      </c>
      <c r="S2878" s="83">
        <f>IF(T2878="",0,IFERROR(IF(VLOOKUP(T2878,T$73:T2877,1,0)&gt;0,0,0),1))</f>
        <v>0</v>
      </c>
      <c r="T2878" s="95">
        <f>IF(DATOS!J2806=P$74,DATOS!C2806,"")</f>
        <v>0</v>
      </c>
    </row>
    <row r="2879" spans="18:20" x14ac:dyDescent="0.25">
      <c r="R2879" s="83">
        <f t="shared" si="46"/>
        <v>1</v>
      </c>
      <c r="S2879" s="83">
        <f>IF(T2879="",0,IFERROR(IF(VLOOKUP(T2879,T$73:T2878,1,0)&gt;0,0,0),1))</f>
        <v>0</v>
      </c>
      <c r="T2879" s="95">
        <f>IF(DATOS!J2807=P$74,DATOS!C2807,"")</f>
        <v>0</v>
      </c>
    </row>
    <row r="2880" spans="18:20" x14ac:dyDescent="0.25">
      <c r="R2880" s="83">
        <f t="shared" si="46"/>
        <v>1</v>
      </c>
      <c r="S2880" s="83">
        <f>IF(T2880="",0,IFERROR(IF(VLOOKUP(T2880,T$73:T2879,1,0)&gt;0,0,0),1))</f>
        <v>0</v>
      </c>
      <c r="T2880" s="95">
        <f>IF(DATOS!J2808=P$74,DATOS!C2808,"")</f>
        <v>0</v>
      </c>
    </row>
    <row r="2881" spans="18:20" x14ac:dyDescent="0.25">
      <c r="R2881" s="83">
        <f t="shared" si="46"/>
        <v>1</v>
      </c>
      <c r="S2881" s="83">
        <f>IF(T2881="",0,IFERROR(IF(VLOOKUP(T2881,T$73:T2880,1,0)&gt;0,0,0),1))</f>
        <v>0</v>
      </c>
      <c r="T2881" s="95">
        <f>IF(DATOS!J2809=P$74,DATOS!C2809,"")</f>
        <v>0</v>
      </c>
    </row>
    <row r="2882" spans="18:20" x14ac:dyDescent="0.25">
      <c r="R2882" s="83">
        <f t="shared" si="46"/>
        <v>1</v>
      </c>
      <c r="S2882" s="83">
        <f>IF(T2882="",0,IFERROR(IF(VLOOKUP(T2882,T$73:T2881,1,0)&gt;0,0,0),1))</f>
        <v>0</v>
      </c>
      <c r="T2882" s="95">
        <f>IF(DATOS!J2810=P$74,DATOS!C2810,"")</f>
        <v>0</v>
      </c>
    </row>
    <row r="2883" spans="18:20" x14ac:dyDescent="0.25">
      <c r="R2883" s="83">
        <f t="shared" si="46"/>
        <v>1</v>
      </c>
      <c r="S2883" s="83">
        <f>IF(T2883="",0,IFERROR(IF(VLOOKUP(T2883,T$73:T2882,1,0)&gt;0,0,0),1))</f>
        <v>0</v>
      </c>
      <c r="T2883" s="95">
        <f>IF(DATOS!J2811=P$74,DATOS!C2811,"")</f>
        <v>0</v>
      </c>
    </row>
    <row r="2884" spans="18:20" x14ac:dyDescent="0.25">
      <c r="R2884" s="83">
        <f t="shared" si="46"/>
        <v>1</v>
      </c>
      <c r="S2884" s="83">
        <f>IF(T2884="",0,IFERROR(IF(VLOOKUP(T2884,T$73:T2883,1,0)&gt;0,0,0),1))</f>
        <v>0</v>
      </c>
      <c r="T2884" s="95">
        <f>IF(DATOS!J2812=P$74,DATOS!C2812,"")</f>
        <v>0</v>
      </c>
    </row>
    <row r="2885" spans="18:20" x14ac:dyDescent="0.25">
      <c r="R2885" s="83">
        <f t="shared" si="46"/>
        <v>1</v>
      </c>
      <c r="S2885" s="83">
        <f>IF(T2885="",0,IFERROR(IF(VLOOKUP(T2885,T$73:T2884,1,0)&gt;0,0,0),1))</f>
        <v>0</v>
      </c>
      <c r="T2885" s="95">
        <f>IF(DATOS!J2813=P$74,DATOS!C2813,"")</f>
        <v>0</v>
      </c>
    </row>
    <row r="2886" spans="18:20" x14ac:dyDescent="0.25">
      <c r="R2886" s="83">
        <f t="shared" si="46"/>
        <v>1</v>
      </c>
      <c r="S2886" s="83">
        <f>IF(T2886="",0,IFERROR(IF(VLOOKUP(T2886,T$73:T2885,1,0)&gt;0,0,0),1))</f>
        <v>0</v>
      </c>
      <c r="T2886" s="95">
        <f>IF(DATOS!J2814=P$74,DATOS!C2814,"")</f>
        <v>0</v>
      </c>
    </row>
    <row r="2887" spans="18:20" x14ac:dyDescent="0.25">
      <c r="R2887" s="83">
        <f t="shared" si="46"/>
        <v>1</v>
      </c>
      <c r="S2887" s="83">
        <f>IF(T2887="",0,IFERROR(IF(VLOOKUP(T2887,T$73:T2886,1,0)&gt;0,0,0),1))</f>
        <v>0</v>
      </c>
      <c r="T2887" s="95">
        <f>IF(DATOS!J2815=P$74,DATOS!C2815,"")</f>
        <v>0</v>
      </c>
    </row>
    <row r="2888" spans="18:20" x14ac:dyDescent="0.25">
      <c r="R2888" s="83">
        <f t="shared" si="46"/>
        <v>1</v>
      </c>
      <c r="S2888" s="83">
        <f>IF(T2888="",0,IFERROR(IF(VLOOKUP(T2888,T$73:T2887,1,0)&gt;0,0,0),1))</f>
        <v>0</v>
      </c>
      <c r="T2888" s="95">
        <f>IF(DATOS!J2816=P$74,DATOS!C2816,"")</f>
        <v>0</v>
      </c>
    </row>
    <row r="2889" spans="18:20" x14ac:dyDescent="0.25">
      <c r="R2889" s="83">
        <f t="shared" si="46"/>
        <v>1</v>
      </c>
      <c r="S2889" s="83">
        <f>IF(T2889="",0,IFERROR(IF(VLOOKUP(T2889,T$73:T2888,1,0)&gt;0,0,0),1))</f>
        <v>0</v>
      </c>
      <c r="T2889" s="95">
        <f>IF(DATOS!J2817=P$74,DATOS!C2817,"")</f>
        <v>0</v>
      </c>
    </row>
    <row r="2890" spans="18:20" x14ac:dyDescent="0.25">
      <c r="R2890" s="83">
        <f t="shared" ref="R2890:R2953" si="47">R2889+S2890</f>
        <v>1</v>
      </c>
      <c r="S2890" s="83">
        <f>IF(T2890="",0,IFERROR(IF(VLOOKUP(T2890,T$73:T2889,1,0)&gt;0,0,0),1))</f>
        <v>0</v>
      </c>
      <c r="T2890" s="95">
        <f>IF(DATOS!J2818=P$74,DATOS!C2818,"")</f>
        <v>0</v>
      </c>
    </row>
    <row r="2891" spans="18:20" x14ac:dyDescent="0.25">
      <c r="R2891" s="83">
        <f t="shared" si="47"/>
        <v>1</v>
      </c>
      <c r="S2891" s="83">
        <f>IF(T2891="",0,IFERROR(IF(VLOOKUP(T2891,T$73:T2890,1,0)&gt;0,0,0),1))</f>
        <v>0</v>
      </c>
      <c r="T2891" s="95">
        <f>IF(DATOS!J2819=P$74,DATOS!C2819,"")</f>
        <v>0</v>
      </c>
    </row>
    <row r="2892" spans="18:20" x14ac:dyDescent="0.25">
      <c r="R2892" s="83">
        <f t="shared" si="47"/>
        <v>1</v>
      </c>
      <c r="S2892" s="83">
        <f>IF(T2892="",0,IFERROR(IF(VLOOKUP(T2892,T$73:T2891,1,0)&gt;0,0,0),1))</f>
        <v>0</v>
      </c>
      <c r="T2892" s="95">
        <f>IF(DATOS!J2820=P$74,DATOS!C2820,"")</f>
        <v>0</v>
      </c>
    </row>
    <row r="2893" spans="18:20" x14ac:dyDescent="0.25">
      <c r="R2893" s="83">
        <f t="shared" si="47"/>
        <v>1</v>
      </c>
      <c r="S2893" s="83">
        <f>IF(T2893="",0,IFERROR(IF(VLOOKUP(T2893,T$73:T2892,1,0)&gt;0,0,0),1))</f>
        <v>0</v>
      </c>
      <c r="T2893" s="95">
        <f>IF(DATOS!J2821=P$74,DATOS!C2821,"")</f>
        <v>0</v>
      </c>
    </row>
    <row r="2894" spans="18:20" x14ac:dyDescent="0.25">
      <c r="R2894" s="83">
        <f t="shared" si="47"/>
        <v>1</v>
      </c>
      <c r="S2894" s="83">
        <f>IF(T2894="",0,IFERROR(IF(VLOOKUP(T2894,T$73:T2893,1,0)&gt;0,0,0),1))</f>
        <v>0</v>
      </c>
      <c r="T2894" s="95">
        <f>IF(DATOS!J2822=P$74,DATOS!C2822,"")</f>
        <v>0</v>
      </c>
    </row>
    <row r="2895" spans="18:20" x14ac:dyDescent="0.25">
      <c r="R2895" s="83">
        <f t="shared" si="47"/>
        <v>1</v>
      </c>
      <c r="S2895" s="83">
        <f>IF(T2895="",0,IFERROR(IF(VLOOKUP(T2895,T$73:T2894,1,0)&gt;0,0,0),1))</f>
        <v>0</v>
      </c>
      <c r="T2895" s="95">
        <f>IF(DATOS!J2823=P$74,DATOS!C2823,"")</f>
        <v>0</v>
      </c>
    </row>
    <row r="2896" spans="18:20" x14ac:dyDescent="0.25">
      <c r="R2896" s="83">
        <f t="shared" si="47"/>
        <v>1</v>
      </c>
      <c r="S2896" s="83">
        <f>IF(T2896="",0,IFERROR(IF(VLOOKUP(T2896,T$73:T2895,1,0)&gt;0,0,0),1))</f>
        <v>0</v>
      </c>
      <c r="T2896" s="95">
        <f>IF(DATOS!J2824=P$74,DATOS!C2824,"")</f>
        <v>0</v>
      </c>
    </row>
    <row r="2897" spans="18:20" x14ac:dyDescent="0.25">
      <c r="R2897" s="83">
        <f t="shared" si="47"/>
        <v>1</v>
      </c>
      <c r="S2897" s="83">
        <f>IF(T2897="",0,IFERROR(IF(VLOOKUP(T2897,T$73:T2896,1,0)&gt;0,0,0),1))</f>
        <v>0</v>
      </c>
      <c r="T2897" s="95">
        <f>IF(DATOS!J2825=P$74,DATOS!C2825,"")</f>
        <v>0</v>
      </c>
    </row>
    <row r="2898" spans="18:20" x14ac:dyDescent="0.25">
      <c r="R2898" s="83">
        <f t="shared" si="47"/>
        <v>1</v>
      </c>
      <c r="S2898" s="83">
        <f>IF(T2898="",0,IFERROR(IF(VLOOKUP(T2898,T$73:T2897,1,0)&gt;0,0,0),1))</f>
        <v>0</v>
      </c>
      <c r="T2898" s="95">
        <f>IF(DATOS!J2826=P$74,DATOS!C2826,"")</f>
        <v>0</v>
      </c>
    </row>
    <row r="2899" spans="18:20" x14ac:dyDescent="0.25">
      <c r="R2899" s="83">
        <f t="shared" si="47"/>
        <v>1</v>
      </c>
      <c r="S2899" s="83">
        <f>IF(T2899="",0,IFERROR(IF(VLOOKUP(T2899,T$73:T2898,1,0)&gt;0,0,0),1))</f>
        <v>0</v>
      </c>
      <c r="T2899" s="95">
        <f>IF(DATOS!J2827=P$74,DATOS!C2827,"")</f>
        <v>0</v>
      </c>
    </row>
    <row r="2900" spans="18:20" x14ac:dyDescent="0.25">
      <c r="R2900" s="83">
        <f t="shared" si="47"/>
        <v>1</v>
      </c>
      <c r="S2900" s="83">
        <f>IF(T2900="",0,IFERROR(IF(VLOOKUP(T2900,T$73:T2899,1,0)&gt;0,0,0),1))</f>
        <v>0</v>
      </c>
      <c r="T2900" s="95">
        <f>IF(DATOS!J2828=P$74,DATOS!C2828,"")</f>
        <v>0</v>
      </c>
    </row>
    <row r="2901" spans="18:20" x14ac:dyDescent="0.25">
      <c r="R2901" s="83">
        <f t="shared" si="47"/>
        <v>1</v>
      </c>
      <c r="S2901" s="83">
        <f>IF(T2901="",0,IFERROR(IF(VLOOKUP(T2901,T$73:T2900,1,0)&gt;0,0,0),1))</f>
        <v>0</v>
      </c>
      <c r="T2901" s="95">
        <f>IF(DATOS!J2829=P$74,DATOS!C2829,"")</f>
        <v>0</v>
      </c>
    </row>
    <row r="2902" spans="18:20" x14ac:dyDescent="0.25">
      <c r="R2902" s="83">
        <f t="shared" si="47"/>
        <v>1</v>
      </c>
      <c r="S2902" s="83">
        <f>IF(T2902="",0,IFERROR(IF(VLOOKUP(T2902,T$73:T2901,1,0)&gt;0,0,0),1))</f>
        <v>0</v>
      </c>
      <c r="T2902" s="95">
        <f>IF(DATOS!J2830=P$74,DATOS!C2830,"")</f>
        <v>0</v>
      </c>
    </row>
    <row r="2903" spans="18:20" x14ac:dyDescent="0.25">
      <c r="R2903" s="83">
        <f t="shared" si="47"/>
        <v>1</v>
      </c>
      <c r="S2903" s="83">
        <f>IF(T2903="",0,IFERROR(IF(VLOOKUP(T2903,T$73:T2902,1,0)&gt;0,0,0),1))</f>
        <v>0</v>
      </c>
      <c r="T2903" s="95">
        <f>IF(DATOS!J2831=P$74,DATOS!C2831,"")</f>
        <v>0</v>
      </c>
    </row>
    <row r="2904" spans="18:20" x14ac:dyDescent="0.25">
      <c r="R2904" s="83">
        <f t="shared" si="47"/>
        <v>1</v>
      </c>
      <c r="S2904" s="83">
        <f>IF(T2904="",0,IFERROR(IF(VLOOKUP(T2904,T$73:T2903,1,0)&gt;0,0,0),1))</f>
        <v>0</v>
      </c>
      <c r="T2904" s="95">
        <f>IF(DATOS!J2832=P$74,DATOS!C2832,"")</f>
        <v>0</v>
      </c>
    </row>
    <row r="2905" spans="18:20" x14ac:dyDescent="0.25">
      <c r="R2905" s="83">
        <f t="shared" si="47"/>
        <v>1</v>
      </c>
      <c r="S2905" s="83">
        <f>IF(T2905="",0,IFERROR(IF(VLOOKUP(T2905,T$73:T2904,1,0)&gt;0,0,0),1))</f>
        <v>0</v>
      </c>
      <c r="T2905" s="95">
        <f>IF(DATOS!J2833=P$74,DATOS!C2833,"")</f>
        <v>0</v>
      </c>
    </row>
    <row r="2906" spans="18:20" x14ac:dyDescent="0.25">
      <c r="R2906" s="83">
        <f t="shared" si="47"/>
        <v>1</v>
      </c>
      <c r="S2906" s="83">
        <f>IF(T2906="",0,IFERROR(IF(VLOOKUP(T2906,T$73:T2905,1,0)&gt;0,0,0),1))</f>
        <v>0</v>
      </c>
      <c r="T2906" s="95">
        <f>IF(DATOS!J2834=P$74,DATOS!C2834,"")</f>
        <v>0</v>
      </c>
    </row>
    <row r="2907" spans="18:20" x14ac:dyDescent="0.25">
      <c r="R2907" s="83">
        <f t="shared" si="47"/>
        <v>1</v>
      </c>
      <c r="S2907" s="83">
        <f>IF(T2907="",0,IFERROR(IF(VLOOKUP(T2907,T$73:T2906,1,0)&gt;0,0,0),1))</f>
        <v>0</v>
      </c>
      <c r="T2907" s="95">
        <f>IF(DATOS!J2835=P$74,DATOS!C2835,"")</f>
        <v>0</v>
      </c>
    </row>
    <row r="2908" spans="18:20" x14ac:dyDescent="0.25">
      <c r="R2908" s="83">
        <f t="shared" si="47"/>
        <v>1</v>
      </c>
      <c r="S2908" s="83">
        <f>IF(T2908="",0,IFERROR(IF(VLOOKUP(T2908,T$73:T2907,1,0)&gt;0,0,0),1))</f>
        <v>0</v>
      </c>
      <c r="T2908" s="95">
        <f>IF(DATOS!J2836=P$74,DATOS!C2836,"")</f>
        <v>0</v>
      </c>
    </row>
    <row r="2909" spans="18:20" x14ac:dyDescent="0.25">
      <c r="R2909" s="83">
        <f t="shared" si="47"/>
        <v>1</v>
      </c>
      <c r="S2909" s="83">
        <f>IF(T2909="",0,IFERROR(IF(VLOOKUP(T2909,T$73:T2908,1,0)&gt;0,0,0),1))</f>
        <v>0</v>
      </c>
      <c r="T2909" s="95">
        <f>IF(DATOS!J2837=P$74,DATOS!C2837,"")</f>
        <v>0</v>
      </c>
    </row>
    <row r="2910" spans="18:20" x14ac:dyDescent="0.25">
      <c r="R2910" s="83">
        <f t="shared" si="47"/>
        <v>1</v>
      </c>
      <c r="S2910" s="83">
        <f>IF(T2910="",0,IFERROR(IF(VLOOKUP(T2910,T$73:T2909,1,0)&gt;0,0,0),1))</f>
        <v>0</v>
      </c>
      <c r="T2910" s="95">
        <f>IF(DATOS!J2838=P$74,DATOS!C2838,"")</f>
        <v>0</v>
      </c>
    </row>
    <row r="2911" spans="18:20" x14ac:dyDescent="0.25">
      <c r="R2911" s="83">
        <f t="shared" si="47"/>
        <v>1</v>
      </c>
      <c r="S2911" s="83">
        <f>IF(T2911="",0,IFERROR(IF(VLOOKUP(T2911,T$73:T2910,1,0)&gt;0,0,0),1))</f>
        <v>0</v>
      </c>
      <c r="T2911" s="95">
        <f>IF(DATOS!J2839=P$74,DATOS!C2839,"")</f>
        <v>0</v>
      </c>
    </row>
    <row r="2912" spans="18:20" x14ac:dyDescent="0.25">
      <c r="R2912" s="83">
        <f t="shared" si="47"/>
        <v>1</v>
      </c>
      <c r="S2912" s="83">
        <f>IF(T2912="",0,IFERROR(IF(VLOOKUP(T2912,T$73:T2911,1,0)&gt;0,0,0),1))</f>
        <v>0</v>
      </c>
      <c r="T2912" s="95">
        <f>IF(DATOS!J2840=P$74,DATOS!C2840,"")</f>
        <v>0</v>
      </c>
    </row>
    <row r="2913" spans="18:20" x14ac:dyDescent="0.25">
      <c r="R2913" s="83">
        <f t="shared" si="47"/>
        <v>1</v>
      </c>
      <c r="S2913" s="83">
        <f>IF(T2913="",0,IFERROR(IF(VLOOKUP(T2913,T$73:T2912,1,0)&gt;0,0,0),1))</f>
        <v>0</v>
      </c>
      <c r="T2913" s="95">
        <f>IF(DATOS!J2841=P$74,DATOS!C2841,"")</f>
        <v>0</v>
      </c>
    </row>
    <row r="2914" spans="18:20" x14ac:dyDescent="0.25">
      <c r="R2914" s="83">
        <f t="shared" si="47"/>
        <v>1</v>
      </c>
      <c r="S2914" s="83">
        <f>IF(T2914="",0,IFERROR(IF(VLOOKUP(T2914,T$73:T2913,1,0)&gt;0,0,0),1))</f>
        <v>0</v>
      </c>
      <c r="T2914" s="95">
        <f>IF(DATOS!J2842=P$74,DATOS!C2842,"")</f>
        <v>0</v>
      </c>
    </row>
    <row r="2915" spans="18:20" x14ac:dyDescent="0.25">
      <c r="R2915" s="83">
        <f t="shared" si="47"/>
        <v>1</v>
      </c>
      <c r="S2915" s="83">
        <f>IF(T2915="",0,IFERROR(IF(VLOOKUP(T2915,T$73:T2914,1,0)&gt;0,0,0),1))</f>
        <v>0</v>
      </c>
      <c r="T2915" s="95">
        <f>IF(DATOS!J2843=P$74,DATOS!C2843,"")</f>
        <v>0</v>
      </c>
    </row>
    <row r="2916" spans="18:20" x14ac:dyDescent="0.25">
      <c r="R2916" s="83">
        <f t="shared" si="47"/>
        <v>1</v>
      </c>
      <c r="S2916" s="83">
        <f>IF(T2916="",0,IFERROR(IF(VLOOKUP(T2916,T$73:T2915,1,0)&gt;0,0,0),1))</f>
        <v>0</v>
      </c>
      <c r="T2916" s="95">
        <f>IF(DATOS!J2844=P$74,DATOS!C2844,"")</f>
        <v>0</v>
      </c>
    </row>
    <row r="2917" spans="18:20" x14ac:dyDescent="0.25">
      <c r="R2917" s="83">
        <f t="shared" si="47"/>
        <v>1</v>
      </c>
      <c r="S2917" s="83">
        <f>IF(T2917="",0,IFERROR(IF(VLOOKUP(T2917,T$73:T2916,1,0)&gt;0,0,0),1))</f>
        <v>0</v>
      </c>
      <c r="T2917" s="95">
        <f>IF(DATOS!J2845=P$74,DATOS!C2845,"")</f>
        <v>0</v>
      </c>
    </row>
    <row r="2918" spans="18:20" x14ac:dyDescent="0.25">
      <c r="R2918" s="83">
        <f t="shared" si="47"/>
        <v>1</v>
      </c>
      <c r="S2918" s="83">
        <f>IF(T2918="",0,IFERROR(IF(VLOOKUP(T2918,T$73:T2917,1,0)&gt;0,0,0),1))</f>
        <v>0</v>
      </c>
      <c r="T2918" s="95">
        <f>IF(DATOS!J2846=P$74,DATOS!C2846,"")</f>
        <v>0</v>
      </c>
    </row>
    <row r="2919" spans="18:20" x14ac:dyDescent="0.25">
      <c r="R2919" s="83">
        <f t="shared" si="47"/>
        <v>1</v>
      </c>
      <c r="S2919" s="83">
        <f>IF(T2919="",0,IFERROR(IF(VLOOKUP(T2919,T$73:T2918,1,0)&gt;0,0,0),1))</f>
        <v>0</v>
      </c>
      <c r="T2919" s="95">
        <f>IF(DATOS!J2847=P$74,DATOS!C2847,"")</f>
        <v>0</v>
      </c>
    </row>
    <row r="2920" spans="18:20" x14ac:dyDescent="0.25">
      <c r="R2920" s="83">
        <f t="shared" si="47"/>
        <v>1</v>
      </c>
      <c r="S2920" s="83">
        <f>IF(T2920="",0,IFERROR(IF(VLOOKUP(T2920,T$73:T2919,1,0)&gt;0,0,0),1))</f>
        <v>0</v>
      </c>
      <c r="T2920" s="95">
        <f>IF(DATOS!J2848=P$74,DATOS!C2848,"")</f>
        <v>0</v>
      </c>
    </row>
    <row r="2921" spans="18:20" x14ac:dyDescent="0.25">
      <c r="R2921" s="83">
        <f t="shared" si="47"/>
        <v>1</v>
      </c>
      <c r="S2921" s="83">
        <f>IF(T2921="",0,IFERROR(IF(VLOOKUP(T2921,T$73:T2920,1,0)&gt;0,0,0),1))</f>
        <v>0</v>
      </c>
      <c r="T2921" s="95">
        <f>IF(DATOS!J2849=P$74,DATOS!C2849,"")</f>
        <v>0</v>
      </c>
    </row>
    <row r="2922" spans="18:20" x14ac:dyDescent="0.25">
      <c r="R2922" s="83">
        <f t="shared" si="47"/>
        <v>1</v>
      </c>
      <c r="S2922" s="83">
        <f>IF(T2922="",0,IFERROR(IF(VLOOKUP(T2922,T$73:T2921,1,0)&gt;0,0,0),1))</f>
        <v>0</v>
      </c>
      <c r="T2922" s="95">
        <f>IF(DATOS!J2850=P$74,DATOS!C2850,"")</f>
        <v>0</v>
      </c>
    </row>
    <row r="2923" spans="18:20" x14ac:dyDescent="0.25">
      <c r="R2923" s="83">
        <f t="shared" si="47"/>
        <v>1</v>
      </c>
      <c r="S2923" s="83">
        <f>IF(T2923="",0,IFERROR(IF(VLOOKUP(T2923,T$73:T2922,1,0)&gt;0,0,0),1))</f>
        <v>0</v>
      </c>
      <c r="T2923" s="95">
        <f>IF(DATOS!J2851=P$74,DATOS!C2851,"")</f>
        <v>0</v>
      </c>
    </row>
    <row r="2924" spans="18:20" x14ac:dyDescent="0.25">
      <c r="R2924" s="83">
        <f t="shared" si="47"/>
        <v>1</v>
      </c>
      <c r="S2924" s="83">
        <f>IF(T2924="",0,IFERROR(IF(VLOOKUP(T2924,T$73:T2923,1,0)&gt;0,0,0),1))</f>
        <v>0</v>
      </c>
      <c r="T2924" s="95">
        <f>IF(DATOS!J2852=P$74,DATOS!C2852,"")</f>
        <v>0</v>
      </c>
    </row>
    <row r="2925" spans="18:20" x14ac:dyDescent="0.25">
      <c r="R2925" s="83">
        <f t="shared" si="47"/>
        <v>1</v>
      </c>
      <c r="S2925" s="83">
        <f>IF(T2925="",0,IFERROR(IF(VLOOKUP(T2925,T$73:T2924,1,0)&gt;0,0,0),1))</f>
        <v>0</v>
      </c>
      <c r="T2925" s="95">
        <f>IF(DATOS!J2853=P$74,DATOS!C2853,"")</f>
        <v>0</v>
      </c>
    </row>
    <row r="2926" spans="18:20" x14ac:dyDescent="0.25">
      <c r="R2926" s="83">
        <f t="shared" si="47"/>
        <v>1</v>
      </c>
      <c r="S2926" s="83">
        <f>IF(T2926="",0,IFERROR(IF(VLOOKUP(T2926,T$73:T2925,1,0)&gt;0,0,0),1))</f>
        <v>0</v>
      </c>
      <c r="T2926" s="95">
        <f>IF(DATOS!J2854=P$74,DATOS!C2854,"")</f>
        <v>0</v>
      </c>
    </row>
    <row r="2927" spans="18:20" x14ac:dyDescent="0.25">
      <c r="R2927" s="83">
        <f t="shared" si="47"/>
        <v>1</v>
      </c>
      <c r="S2927" s="83">
        <f>IF(T2927="",0,IFERROR(IF(VLOOKUP(T2927,T$73:T2926,1,0)&gt;0,0,0),1))</f>
        <v>0</v>
      </c>
      <c r="T2927" s="95">
        <f>IF(DATOS!J2855=P$74,DATOS!C2855,"")</f>
        <v>0</v>
      </c>
    </row>
    <row r="2928" spans="18:20" x14ac:dyDescent="0.25">
      <c r="R2928" s="83">
        <f t="shared" si="47"/>
        <v>1</v>
      </c>
      <c r="S2928" s="83">
        <f>IF(T2928="",0,IFERROR(IF(VLOOKUP(T2928,T$73:T2927,1,0)&gt;0,0,0),1))</f>
        <v>0</v>
      </c>
      <c r="T2928" s="95">
        <f>IF(DATOS!J2856=P$74,DATOS!C2856,"")</f>
        <v>0</v>
      </c>
    </row>
    <row r="2929" spans="18:20" x14ac:dyDescent="0.25">
      <c r="R2929" s="83">
        <f t="shared" si="47"/>
        <v>1</v>
      </c>
      <c r="S2929" s="83">
        <f>IF(T2929="",0,IFERROR(IF(VLOOKUP(T2929,T$73:T2928,1,0)&gt;0,0,0),1))</f>
        <v>0</v>
      </c>
      <c r="T2929" s="95">
        <f>IF(DATOS!J2857=P$74,DATOS!C2857,"")</f>
        <v>0</v>
      </c>
    </row>
    <row r="2930" spans="18:20" x14ac:dyDescent="0.25">
      <c r="R2930" s="83">
        <f t="shared" si="47"/>
        <v>1</v>
      </c>
      <c r="S2930" s="83">
        <f>IF(T2930="",0,IFERROR(IF(VLOOKUP(T2930,T$73:T2929,1,0)&gt;0,0,0),1))</f>
        <v>0</v>
      </c>
      <c r="T2930" s="95">
        <f>IF(DATOS!J2858=P$74,DATOS!C2858,"")</f>
        <v>0</v>
      </c>
    </row>
    <row r="2931" spans="18:20" x14ac:dyDescent="0.25">
      <c r="R2931" s="83">
        <f t="shared" si="47"/>
        <v>1</v>
      </c>
      <c r="S2931" s="83">
        <f>IF(T2931="",0,IFERROR(IF(VLOOKUP(T2931,T$73:T2930,1,0)&gt;0,0,0),1))</f>
        <v>0</v>
      </c>
      <c r="T2931" s="95">
        <f>IF(DATOS!J2859=P$74,DATOS!C2859,"")</f>
        <v>0</v>
      </c>
    </row>
    <row r="2932" spans="18:20" x14ac:dyDescent="0.25">
      <c r="R2932" s="83">
        <f t="shared" si="47"/>
        <v>1</v>
      </c>
      <c r="S2932" s="83">
        <f>IF(T2932="",0,IFERROR(IF(VLOOKUP(T2932,T$73:T2931,1,0)&gt;0,0,0),1))</f>
        <v>0</v>
      </c>
      <c r="T2932" s="95">
        <f>IF(DATOS!J2860=P$74,DATOS!C2860,"")</f>
        <v>0</v>
      </c>
    </row>
    <row r="2933" spans="18:20" x14ac:dyDescent="0.25">
      <c r="R2933" s="83">
        <f t="shared" si="47"/>
        <v>1</v>
      </c>
      <c r="S2933" s="83">
        <f>IF(T2933="",0,IFERROR(IF(VLOOKUP(T2933,T$73:T2932,1,0)&gt;0,0,0),1))</f>
        <v>0</v>
      </c>
      <c r="T2933" s="95">
        <f>IF(DATOS!J2861=P$74,DATOS!C2861,"")</f>
        <v>0</v>
      </c>
    </row>
    <row r="2934" spans="18:20" x14ac:dyDescent="0.25">
      <c r="R2934" s="83">
        <f t="shared" si="47"/>
        <v>1</v>
      </c>
      <c r="S2934" s="83">
        <f>IF(T2934="",0,IFERROR(IF(VLOOKUP(T2934,T$73:T2933,1,0)&gt;0,0,0),1))</f>
        <v>0</v>
      </c>
      <c r="T2934" s="95">
        <f>IF(DATOS!J2862=P$74,DATOS!C2862,"")</f>
        <v>0</v>
      </c>
    </row>
    <row r="2935" spans="18:20" x14ac:dyDescent="0.25">
      <c r="R2935" s="83">
        <f t="shared" si="47"/>
        <v>1</v>
      </c>
      <c r="S2935" s="83">
        <f>IF(T2935="",0,IFERROR(IF(VLOOKUP(T2935,T$73:T2934,1,0)&gt;0,0,0),1))</f>
        <v>0</v>
      </c>
      <c r="T2935" s="95">
        <f>IF(DATOS!J2863=P$74,DATOS!C2863,"")</f>
        <v>0</v>
      </c>
    </row>
    <row r="2936" spans="18:20" x14ac:dyDescent="0.25">
      <c r="R2936" s="83">
        <f t="shared" si="47"/>
        <v>1</v>
      </c>
      <c r="S2936" s="83">
        <f>IF(T2936="",0,IFERROR(IF(VLOOKUP(T2936,T$73:T2935,1,0)&gt;0,0,0),1))</f>
        <v>0</v>
      </c>
      <c r="T2936" s="95">
        <f>IF(DATOS!J2864=P$74,DATOS!C2864,"")</f>
        <v>0</v>
      </c>
    </row>
    <row r="2937" spans="18:20" x14ac:dyDescent="0.25">
      <c r="R2937" s="83">
        <f t="shared" si="47"/>
        <v>1</v>
      </c>
      <c r="S2937" s="83">
        <f>IF(T2937="",0,IFERROR(IF(VLOOKUP(T2937,T$73:T2936,1,0)&gt;0,0,0),1))</f>
        <v>0</v>
      </c>
      <c r="T2937" s="95">
        <f>IF(DATOS!J2865=P$74,DATOS!C2865,"")</f>
        <v>0</v>
      </c>
    </row>
    <row r="2938" spans="18:20" x14ac:dyDescent="0.25">
      <c r="R2938" s="83">
        <f t="shared" si="47"/>
        <v>1</v>
      </c>
      <c r="S2938" s="83">
        <f>IF(T2938="",0,IFERROR(IF(VLOOKUP(T2938,T$73:T2937,1,0)&gt;0,0,0),1))</f>
        <v>0</v>
      </c>
      <c r="T2938" s="95">
        <f>IF(DATOS!J2866=P$74,DATOS!C2866,"")</f>
        <v>0</v>
      </c>
    </row>
    <row r="2939" spans="18:20" x14ac:dyDescent="0.25">
      <c r="R2939" s="83">
        <f t="shared" si="47"/>
        <v>1</v>
      </c>
      <c r="S2939" s="83">
        <f>IF(T2939="",0,IFERROR(IF(VLOOKUP(T2939,T$73:T2938,1,0)&gt;0,0,0),1))</f>
        <v>0</v>
      </c>
      <c r="T2939" s="95">
        <f>IF(DATOS!J2867=P$74,DATOS!C2867,"")</f>
        <v>0</v>
      </c>
    </row>
    <row r="2940" spans="18:20" x14ac:dyDescent="0.25">
      <c r="R2940" s="83">
        <f t="shared" si="47"/>
        <v>1</v>
      </c>
      <c r="S2940" s="83">
        <f>IF(T2940="",0,IFERROR(IF(VLOOKUP(T2940,T$73:T2939,1,0)&gt;0,0,0),1))</f>
        <v>0</v>
      </c>
      <c r="T2940" s="95">
        <f>IF(DATOS!J2868=P$74,DATOS!C2868,"")</f>
        <v>0</v>
      </c>
    </row>
    <row r="2941" spans="18:20" x14ac:dyDescent="0.25">
      <c r="R2941" s="83">
        <f t="shared" si="47"/>
        <v>1</v>
      </c>
      <c r="S2941" s="83">
        <f>IF(T2941="",0,IFERROR(IF(VLOOKUP(T2941,T$73:T2940,1,0)&gt;0,0,0),1))</f>
        <v>0</v>
      </c>
      <c r="T2941" s="95">
        <f>IF(DATOS!J2869=P$74,DATOS!C2869,"")</f>
        <v>0</v>
      </c>
    </row>
    <row r="2942" spans="18:20" x14ac:dyDescent="0.25">
      <c r="R2942" s="83">
        <f t="shared" si="47"/>
        <v>1</v>
      </c>
      <c r="S2942" s="83">
        <f>IF(T2942="",0,IFERROR(IF(VLOOKUP(T2942,T$73:T2941,1,0)&gt;0,0,0),1))</f>
        <v>0</v>
      </c>
      <c r="T2942" s="95">
        <f>IF(DATOS!J2870=P$74,DATOS!C2870,"")</f>
        <v>0</v>
      </c>
    </row>
    <row r="2943" spans="18:20" x14ac:dyDescent="0.25">
      <c r="R2943" s="83">
        <f t="shared" si="47"/>
        <v>1</v>
      </c>
      <c r="S2943" s="83">
        <f>IF(T2943="",0,IFERROR(IF(VLOOKUP(T2943,T$73:T2942,1,0)&gt;0,0,0),1))</f>
        <v>0</v>
      </c>
      <c r="T2943" s="95">
        <f>IF(DATOS!J2871=P$74,DATOS!C2871,"")</f>
        <v>0</v>
      </c>
    </row>
    <row r="2944" spans="18:20" x14ac:dyDescent="0.25">
      <c r="R2944" s="83">
        <f t="shared" si="47"/>
        <v>1</v>
      </c>
      <c r="S2944" s="83">
        <f>IF(T2944="",0,IFERROR(IF(VLOOKUP(T2944,T$73:T2943,1,0)&gt;0,0,0),1))</f>
        <v>0</v>
      </c>
      <c r="T2944" s="95">
        <f>IF(DATOS!J2872=P$74,DATOS!C2872,"")</f>
        <v>0</v>
      </c>
    </row>
    <row r="2945" spans="18:20" x14ac:dyDescent="0.25">
      <c r="R2945" s="83">
        <f t="shared" si="47"/>
        <v>1</v>
      </c>
      <c r="S2945" s="83">
        <f>IF(T2945="",0,IFERROR(IF(VLOOKUP(T2945,T$73:T2944,1,0)&gt;0,0,0),1))</f>
        <v>0</v>
      </c>
      <c r="T2945" s="95">
        <f>IF(DATOS!J2873=P$74,DATOS!C2873,"")</f>
        <v>0</v>
      </c>
    </row>
    <row r="2946" spans="18:20" x14ac:dyDescent="0.25">
      <c r="R2946" s="83">
        <f t="shared" si="47"/>
        <v>1</v>
      </c>
      <c r="S2946" s="83">
        <f>IF(T2946="",0,IFERROR(IF(VLOOKUP(T2946,T$73:T2945,1,0)&gt;0,0,0),1))</f>
        <v>0</v>
      </c>
      <c r="T2946" s="95">
        <f>IF(DATOS!J2874=P$74,DATOS!C2874,"")</f>
        <v>0</v>
      </c>
    </row>
    <row r="2947" spans="18:20" x14ac:dyDescent="0.25">
      <c r="R2947" s="83">
        <f t="shared" si="47"/>
        <v>1</v>
      </c>
      <c r="S2947" s="83">
        <f>IF(T2947="",0,IFERROR(IF(VLOOKUP(T2947,T$73:T2946,1,0)&gt;0,0,0),1))</f>
        <v>0</v>
      </c>
      <c r="T2947" s="95">
        <f>IF(DATOS!J2875=P$74,DATOS!C2875,"")</f>
        <v>0</v>
      </c>
    </row>
    <row r="2948" spans="18:20" x14ac:dyDescent="0.25">
      <c r="R2948" s="83">
        <f t="shared" si="47"/>
        <v>1</v>
      </c>
      <c r="S2948" s="83">
        <f>IF(T2948="",0,IFERROR(IF(VLOOKUP(T2948,T$73:T2947,1,0)&gt;0,0,0),1))</f>
        <v>0</v>
      </c>
      <c r="T2948" s="95">
        <f>IF(DATOS!J2876=P$74,DATOS!C2876,"")</f>
        <v>0</v>
      </c>
    </row>
    <row r="2949" spans="18:20" x14ac:dyDescent="0.25">
      <c r="R2949" s="83">
        <f t="shared" si="47"/>
        <v>1</v>
      </c>
      <c r="S2949" s="83">
        <f>IF(T2949="",0,IFERROR(IF(VLOOKUP(T2949,T$73:T2948,1,0)&gt;0,0,0),1))</f>
        <v>0</v>
      </c>
      <c r="T2949" s="95">
        <f>IF(DATOS!J2877=P$74,DATOS!C2877,"")</f>
        <v>0</v>
      </c>
    </row>
    <row r="2950" spans="18:20" x14ac:dyDescent="0.25">
      <c r="R2950" s="83">
        <f t="shared" si="47"/>
        <v>1</v>
      </c>
      <c r="S2950" s="83">
        <f>IF(T2950="",0,IFERROR(IF(VLOOKUP(T2950,T$73:T2949,1,0)&gt;0,0,0),1))</f>
        <v>0</v>
      </c>
      <c r="T2950" s="95">
        <f>IF(DATOS!J2878=P$74,DATOS!C2878,"")</f>
        <v>0</v>
      </c>
    </row>
    <row r="2951" spans="18:20" x14ac:dyDescent="0.25">
      <c r="R2951" s="83">
        <f t="shared" si="47"/>
        <v>1</v>
      </c>
      <c r="S2951" s="83">
        <f>IF(T2951="",0,IFERROR(IF(VLOOKUP(T2951,T$73:T2950,1,0)&gt;0,0,0),1))</f>
        <v>0</v>
      </c>
      <c r="T2951" s="95">
        <f>IF(DATOS!J2879=P$74,DATOS!C2879,"")</f>
        <v>0</v>
      </c>
    </row>
    <row r="2952" spans="18:20" x14ac:dyDescent="0.25">
      <c r="R2952" s="83">
        <f t="shared" si="47"/>
        <v>1</v>
      </c>
      <c r="S2952" s="83">
        <f>IF(T2952="",0,IFERROR(IF(VLOOKUP(T2952,T$73:T2951,1,0)&gt;0,0,0),1))</f>
        <v>0</v>
      </c>
      <c r="T2952" s="95">
        <f>IF(DATOS!J2880=P$74,DATOS!C2880,"")</f>
        <v>0</v>
      </c>
    </row>
    <row r="2953" spans="18:20" x14ac:dyDescent="0.25">
      <c r="R2953" s="83">
        <f t="shared" si="47"/>
        <v>1</v>
      </c>
      <c r="S2953" s="83">
        <f>IF(T2953="",0,IFERROR(IF(VLOOKUP(T2953,T$73:T2952,1,0)&gt;0,0,0),1))</f>
        <v>0</v>
      </c>
      <c r="T2953" s="95">
        <f>IF(DATOS!J2881=P$74,DATOS!C2881,"")</f>
        <v>0</v>
      </c>
    </row>
    <row r="2954" spans="18:20" x14ac:dyDescent="0.25">
      <c r="R2954" s="83">
        <f t="shared" ref="R2954:R3017" si="48">R2953+S2954</f>
        <v>1</v>
      </c>
      <c r="S2954" s="83">
        <f>IF(T2954="",0,IFERROR(IF(VLOOKUP(T2954,T$73:T2953,1,0)&gt;0,0,0),1))</f>
        <v>0</v>
      </c>
      <c r="T2954" s="95">
        <f>IF(DATOS!J2882=P$74,DATOS!C2882,"")</f>
        <v>0</v>
      </c>
    </row>
    <row r="2955" spans="18:20" x14ac:dyDescent="0.25">
      <c r="R2955" s="83">
        <f t="shared" si="48"/>
        <v>1</v>
      </c>
      <c r="S2955" s="83">
        <f>IF(T2955="",0,IFERROR(IF(VLOOKUP(T2955,T$73:T2954,1,0)&gt;0,0,0),1))</f>
        <v>0</v>
      </c>
      <c r="T2955" s="95">
        <f>IF(DATOS!J2883=P$74,DATOS!C2883,"")</f>
        <v>0</v>
      </c>
    </row>
    <row r="2956" spans="18:20" x14ac:dyDescent="0.25">
      <c r="R2956" s="83">
        <f t="shared" si="48"/>
        <v>1</v>
      </c>
      <c r="S2956" s="83">
        <f>IF(T2956="",0,IFERROR(IF(VLOOKUP(T2956,T$73:T2955,1,0)&gt;0,0,0),1))</f>
        <v>0</v>
      </c>
      <c r="T2956" s="95">
        <f>IF(DATOS!J2884=P$74,DATOS!C2884,"")</f>
        <v>0</v>
      </c>
    </row>
    <row r="2957" spans="18:20" x14ac:dyDescent="0.25">
      <c r="R2957" s="83">
        <f t="shared" si="48"/>
        <v>1</v>
      </c>
      <c r="S2957" s="83">
        <f>IF(T2957="",0,IFERROR(IF(VLOOKUP(T2957,T$73:T2956,1,0)&gt;0,0,0),1))</f>
        <v>0</v>
      </c>
      <c r="T2957" s="95">
        <f>IF(DATOS!J2885=P$74,DATOS!C2885,"")</f>
        <v>0</v>
      </c>
    </row>
    <row r="2958" spans="18:20" x14ac:dyDescent="0.25">
      <c r="R2958" s="83">
        <f t="shared" si="48"/>
        <v>1</v>
      </c>
      <c r="S2958" s="83">
        <f>IF(T2958="",0,IFERROR(IF(VLOOKUP(T2958,T$73:T2957,1,0)&gt;0,0,0),1))</f>
        <v>0</v>
      </c>
      <c r="T2958" s="95">
        <f>IF(DATOS!J2886=P$74,DATOS!C2886,"")</f>
        <v>0</v>
      </c>
    </row>
    <row r="2959" spans="18:20" x14ac:dyDescent="0.25">
      <c r="R2959" s="83">
        <f t="shared" si="48"/>
        <v>1</v>
      </c>
      <c r="S2959" s="83">
        <f>IF(T2959="",0,IFERROR(IF(VLOOKUP(T2959,T$73:T2958,1,0)&gt;0,0,0),1))</f>
        <v>0</v>
      </c>
      <c r="T2959" s="95">
        <f>IF(DATOS!J2887=P$74,DATOS!C2887,"")</f>
        <v>0</v>
      </c>
    </row>
    <row r="2960" spans="18:20" x14ac:dyDescent="0.25">
      <c r="R2960" s="83">
        <f t="shared" si="48"/>
        <v>1</v>
      </c>
      <c r="S2960" s="83">
        <f>IF(T2960="",0,IFERROR(IF(VLOOKUP(T2960,T$73:T2959,1,0)&gt;0,0,0),1))</f>
        <v>0</v>
      </c>
      <c r="T2960" s="95">
        <f>IF(DATOS!J2888=P$74,DATOS!C2888,"")</f>
        <v>0</v>
      </c>
    </row>
    <row r="2961" spans="18:20" x14ac:dyDescent="0.25">
      <c r="R2961" s="83">
        <f t="shared" si="48"/>
        <v>1</v>
      </c>
      <c r="S2961" s="83">
        <f>IF(T2961="",0,IFERROR(IF(VLOOKUP(T2961,T$73:T2960,1,0)&gt;0,0,0),1))</f>
        <v>0</v>
      </c>
      <c r="T2961" s="95">
        <f>IF(DATOS!J2889=P$74,DATOS!C2889,"")</f>
        <v>0</v>
      </c>
    </row>
    <row r="2962" spans="18:20" x14ac:dyDescent="0.25">
      <c r="R2962" s="83">
        <f t="shared" si="48"/>
        <v>1</v>
      </c>
      <c r="S2962" s="83">
        <f>IF(T2962="",0,IFERROR(IF(VLOOKUP(T2962,T$73:T2961,1,0)&gt;0,0,0),1))</f>
        <v>0</v>
      </c>
      <c r="T2962" s="95">
        <f>IF(DATOS!J2890=P$74,DATOS!C2890,"")</f>
        <v>0</v>
      </c>
    </row>
    <row r="2963" spans="18:20" x14ac:dyDescent="0.25">
      <c r="R2963" s="83">
        <f t="shared" si="48"/>
        <v>1</v>
      </c>
      <c r="S2963" s="83">
        <f>IF(T2963="",0,IFERROR(IF(VLOOKUP(T2963,T$73:T2962,1,0)&gt;0,0,0),1))</f>
        <v>0</v>
      </c>
      <c r="T2963" s="95">
        <f>IF(DATOS!J2891=P$74,DATOS!C2891,"")</f>
        <v>0</v>
      </c>
    </row>
    <row r="2964" spans="18:20" x14ac:dyDescent="0.25">
      <c r="R2964" s="83">
        <f t="shared" si="48"/>
        <v>1</v>
      </c>
      <c r="S2964" s="83">
        <f>IF(T2964="",0,IFERROR(IF(VLOOKUP(T2964,T$73:T2963,1,0)&gt;0,0,0),1))</f>
        <v>0</v>
      </c>
      <c r="T2964" s="95">
        <f>IF(DATOS!J2892=P$74,DATOS!C2892,"")</f>
        <v>0</v>
      </c>
    </row>
    <row r="2965" spans="18:20" x14ac:dyDescent="0.25">
      <c r="R2965" s="83">
        <f t="shared" si="48"/>
        <v>1</v>
      </c>
      <c r="S2965" s="83">
        <f>IF(T2965="",0,IFERROR(IF(VLOOKUP(T2965,T$73:T2964,1,0)&gt;0,0,0),1))</f>
        <v>0</v>
      </c>
      <c r="T2965" s="95">
        <f>IF(DATOS!J2893=P$74,DATOS!C2893,"")</f>
        <v>0</v>
      </c>
    </row>
    <row r="2966" spans="18:20" x14ac:dyDescent="0.25">
      <c r="R2966" s="83">
        <f t="shared" si="48"/>
        <v>1</v>
      </c>
      <c r="S2966" s="83">
        <f>IF(T2966="",0,IFERROR(IF(VLOOKUP(T2966,T$73:T2965,1,0)&gt;0,0,0),1))</f>
        <v>0</v>
      </c>
      <c r="T2966" s="95">
        <f>IF(DATOS!J2894=P$74,DATOS!C2894,"")</f>
        <v>0</v>
      </c>
    </row>
    <row r="2967" spans="18:20" x14ac:dyDescent="0.25">
      <c r="R2967" s="83">
        <f t="shared" si="48"/>
        <v>1</v>
      </c>
      <c r="S2967" s="83">
        <f>IF(T2967="",0,IFERROR(IF(VLOOKUP(T2967,T$73:T2966,1,0)&gt;0,0,0),1))</f>
        <v>0</v>
      </c>
      <c r="T2967" s="95">
        <f>IF(DATOS!J2895=P$74,DATOS!C2895,"")</f>
        <v>0</v>
      </c>
    </row>
    <row r="2968" spans="18:20" x14ac:dyDescent="0.25">
      <c r="R2968" s="83">
        <f t="shared" si="48"/>
        <v>1</v>
      </c>
      <c r="S2968" s="83">
        <f>IF(T2968="",0,IFERROR(IF(VLOOKUP(T2968,T$73:T2967,1,0)&gt;0,0,0),1))</f>
        <v>0</v>
      </c>
      <c r="T2968" s="95">
        <f>IF(DATOS!J2896=P$74,DATOS!C2896,"")</f>
        <v>0</v>
      </c>
    </row>
    <row r="2969" spans="18:20" x14ac:dyDescent="0.25">
      <c r="R2969" s="83">
        <f t="shared" si="48"/>
        <v>1</v>
      </c>
      <c r="S2969" s="83">
        <f>IF(T2969="",0,IFERROR(IF(VLOOKUP(T2969,T$73:T2968,1,0)&gt;0,0,0),1))</f>
        <v>0</v>
      </c>
      <c r="T2969" s="95">
        <f>IF(DATOS!J2897=P$74,DATOS!C2897,"")</f>
        <v>0</v>
      </c>
    </row>
    <row r="2970" spans="18:20" x14ac:dyDescent="0.25">
      <c r="R2970" s="83">
        <f t="shared" si="48"/>
        <v>1</v>
      </c>
      <c r="S2970" s="83">
        <f>IF(T2970="",0,IFERROR(IF(VLOOKUP(T2970,T$73:T2969,1,0)&gt;0,0,0),1))</f>
        <v>0</v>
      </c>
      <c r="T2970" s="95">
        <f>IF(DATOS!J2898=P$74,DATOS!C2898,"")</f>
        <v>0</v>
      </c>
    </row>
    <row r="2971" spans="18:20" x14ac:dyDescent="0.25">
      <c r="R2971" s="83">
        <f t="shared" si="48"/>
        <v>1</v>
      </c>
      <c r="S2971" s="83">
        <f>IF(T2971="",0,IFERROR(IF(VLOOKUP(T2971,T$73:T2970,1,0)&gt;0,0,0),1))</f>
        <v>0</v>
      </c>
      <c r="T2971" s="95">
        <f>IF(DATOS!J2899=P$74,DATOS!C2899,"")</f>
        <v>0</v>
      </c>
    </row>
    <row r="2972" spans="18:20" x14ac:dyDescent="0.25">
      <c r="R2972" s="83">
        <f t="shared" si="48"/>
        <v>1</v>
      </c>
      <c r="S2972" s="83">
        <f>IF(T2972="",0,IFERROR(IF(VLOOKUP(T2972,T$73:T2971,1,0)&gt;0,0,0),1))</f>
        <v>0</v>
      </c>
      <c r="T2972" s="95">
        <f>IF(DATOS!J2900=P$74,DATOS!C2900,"")</f>
        <v>0</v>
      </c>
    </row>
    <row r="2973" spans="18:20" x14ac:dyDescent="0.25">
      <c r="R2973" s="83">
        <f t="shared" si="48"/>
        <v>1</v>
      </c>
      <c r="S2973" s="83">
        <f>IF(T2973="",0,IFERROR(IF(VLOOKUP(T2973,T$73:T2972,1,0)&gt;0,0,0),1))</f>
        <v>0</v>
      </c>
      <c r="T2973" s="95">
        <f>IF(DATOS!J2901=P$74,DATOS!C2901,"")</f>
        <v>0</v>
      </c>
    </row>
    <row r="2974" spans="18:20" x14ac:dyDescent="0.25">
      <c r="R2974" s="83">
        <f t="shared" si="48"/>
        <v>1</v>
      </c>
      <c r="S2974" s="83">
        <f>IF(T2974="",0,IFERROR(IF(VLOOKUP(T2974,T$73:T2973,1,0)&gt;0,0,0),1))</f>
        <v>0</v>
      </c>
      <c r="T2974" s="95">
        <f>IF(DATOS!J2902=P$74,DATOS!C2902,"")</f>
        <v>0</v>
      </c>
    </row>
    <row r="2975" spans="18:20" x14ac:dyDescent="0.25">
      <c r="R2975" s="83">
        <f t="shared" si="48"/>
        <v>1</v>
      </c>
      <c r="S2975" s="83">
        <f>IF(T2975="",0,IFERROR(IF(VLOOKUP(T2975,T$73:T2974,1,0)&gt;0,0,0),1))</f>
        <v>0</v>
      </c>
      <c r="T2975" s="95">
        <f>IF(DATOS!J2903=P$74,DATOS!C2903,"")</f>
        <v>0</v>
      </c>
    </row>
    <row r="2976" spans="18:20" x14ac:dyDescent="0.25">
      <c r="R2976" s="83">
        <f t="shared" si="48"/>
        <v>1</v>
      </c>
      <c r="S2976" s="83">
        <f>IF(T2976="",0,IFERROR(IF(VLOOKUP(T2976,T$73:T2975,1,0)&gt;0,0,0),1))</f>
        <v>0</v>
      </c>
      <c r="T2976" s="95">
        <f>IF(DATOS!J2904=P$74,DATOS!C2904,"")</f>
        <v>0</v>
      </c>
    </row>
    <row r="2977" spans="18:20" x14ac:dyDescent="0.25">
      <c r="R2977" s="83">
        <f t="shared" si="48"/>
        <v>1</v>
      </c>
      <c r="S2977" s="83">
        <f>IF(T2977="",0,IFERROR(IF(VLOOKUP(T2977,T$73:T2976,1,0)&gt;0,0,0),1))</f>
        <v>0</v>
      </c>
      <c r="T2977" s="95">
        <f>IF(DATOS!J2905=P$74,DATOS!C2905,"")</f>
        <v>0</v>
      </c>
    </row>
    <row r="2978" spans="18:20" x14ac:dyDescent="0.25">
      <c r="R2978" s="83">
        <f t="shared" si="48"/>
        <v>1</v>
      </c>
      <c r="S2978" s="83">
        <f>IF(T2978="",0,IFERROR(IF(VLOOKUP(T2978,T$73:T2977,1,0)&gt;0,0,0),1))</f>
        <v>0</v>
      </c>
      <c r="T2978" s="95">
        <f>IF(DATOS!J2906=P$74,DATOS!C2906,"")</f>
        <v>0</v>
      </c>
    </row>
    <row r="2979" spans="18:20" x14ac:dyDescent="0.25">
      <c r="R2979" s="83">
        <f t="shared" si="48"/>
        <v>1</v>
      </c>
      <c r="S2979" s="83">
        <f>IF(T2979="",0,IFERROR(IF(VLOOKUP(T2979,T$73:T2978,1,0)&gt;0,0,0),1))</f>
        <v>0</v>
      </c>
      <c r="T2979" s="95">
        <f>IF(DATOS!J2907=P$74,DATOS!C2907,"")</f>
        <v>0</v>
      </c>
    </row>
    <row r="2980" spans="18:20" x14ac:dyDescent="0.25">
      <c r="R2980" s="83">
        <f t="shared" si="48"/>
        <v>1</v>
      </c>
      <c r="S2980" s="83">
        <f>IF(T2980="",0,IFERROR(IF(VLOOKUP(T2980,T$73:T2979,1,0)&gt;0,0,0),1))</f>
        <v>0</v>
      </c>
      <c r="T2980" s="95">
        <f>IF(DATOS!J2908=P$74,DATOS!C2908,"")</f>
        <v>0</v>
      </c>
    </row>
    <row r="2981" spans="18:20" x14ac:dyDescent="0.25">
      <c r="R2981" s="83">
        <f t="shared" si="48"/>
        <v>1</v>
      </c>
      <c r="S2981" s="83">
        <f>IF(T2981="",0,IFERROR(IF(VLOOKUP(T2981,T$73:T2980,1,0)&gt;0,0,0),1))</f>
        <v>0</v>
      </c>
      <c r="T2981" s="95">
        <f>IF(DATOS!J2909=P$74,DATOS!C2909,"")</f>
        <v>0</v>
      </c>
    </row>
    <row r="2982" spans="18:20" x14ac:dyDescent="0.25">
      <c r="R2982" s="83">
        <f t="shared" si="48"/>
        <v>1</v>
      </c>
      <c r="S2982" s="83">
        <f>IF(T2982="",0,IFERROR(IF(VLOOKUP(T2982,T$73:T2981,1,0)&gt;0,0,0),1))</f>
        <v>0</v>
      </c>
      <c r="T2982" s="95">
        <f>IF(DATOS!J2910=P$74,DATOS!C2910,"")</f>
        <v>0</v>
      </c>
    </row>
    <row r="2983" spans="18:20" x14ac:dyDescent="0.25">
      <c r="R2983" s="83">
        <f t="shared" si="48"/>
        <v>1</v>
      </c>
      <c r="S2983" s="83">
        <f>IF(T2983="",0,IFERROR(IF(VLOOKUP(T2983,T$73:T2982,1,0)&gt;0,0,0),1))</f>
        <v>0</v>
      </c>
      <c r="T2983" s="95">
        <f>IF(DATOS!J2911=P$74,DATOS!C2911,"")</f>
        <v>0</v>
      </c>
    </row>
    <row r="2984" spans="18:20" x14ac:dyDescent="0.25">
      <c r="R2984" s="83">
        <f t="shared" si="48"/>
        <v>1</v>
      </c>
      <c r="S2984" s="83">
        <f>IF(T2984="",0,IFERROR(IF(VLOOKUP(T2984,T$73:T2983,1,0)&gt;0,0,0),1))</f>
        <v>0</v>
      </c>
      <c r="T2984" s="95">
        <f>IF(DATOS!J2912=P$74,DATOS!C2912,"")</f>
        <v>0</v>
      </c>
    </row>
    <row r="2985" spans="18:20" x14ac:dyDescent="0.25">
      <c r="R2985" s="83">
        <f t="shared" si="48"/>
        <v>1</v>
      </c>
      <c r="S2985" s="83">
        <f>IF(T2985="",0,IFERROR(IF(VLOOKUP(T2985,T$73:T2984,1,0)&gt;0,0,0),1))</f>
        <v>0</v>
      </c>
      <c r="T2985" s="95">
        <f>IF(DATOS!J2913=P$74,DATOS!C2913,"")</f>
        <v>0</v>
      </c>
    </row>
    <row r="2986" spans="18:20" x14ac:dyDescent="0.25">
      <c r="R2986" s="83">
        <f t="shared" si="48"/>
        <v>1</v>
      </c>
      <c r="S2986" s="83">
        <f>IF(T2986="",0,IFERROR(IF(VLOOKUP(T2986,T$73:T2985,1,0)&gt;0,0,0),1))</f>
        <v>0</v>
      </c>
      <c r="T2986" s="95">
        <f>IF(DATOS!J2914=P$74,DATOS!C2914,"")</f>
        <v>0</v>
      </c>
    </row>
    <row r="2987" spans="18:20" x14ac:dyDescent="0.25">
      <c r="R2987" s="83">
        <f t="shared" si="48"/>
        <v>1</v>
      </c>
      <c r="S2987" s="83">
        <f>IF(T2987="",0,IFERROR(IF(VLOOKUP(T2987,T$73:T2986,1,0)&gt;0,0,0),1))</f>
        <v>0</v>
      </c>
      <c r="T2987" s="95">
        <f>IF(DATOS!J2915=P$74,DATOS!C2915,"")</f>
        <v>0</v>
      </c>
    </row>
    <row r="2988" spans="18:20" x14ac:dyDescent="0.25">
      <c r="R2988" s="83">
        <f t="shared" si="48"/>
        <v>1</v>
      </c>
      <c r="S2988" s="83">
        <f>IF(T2988="",0,IFERROR(IF(VLOOKUP(T2988,T$73:T2987,1,0)&gt;0,0,0),1))</f>
        <v>0</v>
      </c>
      <c r="T2988" s="95">
        <f>IF(DATOS!J2916=P$74,DATOS!C2916,"")</f>
        <v>0</v>
      </c>
    </row>
    <row r="2989" spans="18:20" x14ac:dyDescent="0.25">
      <c r="R2989" s="83">
        <f t="shared" si="48"/>
        <v>1</v>
      </c>
      <c r="S2989" s="83">
        <f>IF(T2989="",0,IFERROR(IF(VLOOKUP(T2989,T$73:T2988,1,0)&gt;0,0,0),1))</f>
        <v>0</v>
      </c>
      <c r="T2989" s="95">
        <f>IF(DATOS!J2917=P$74,DATOS!C2917,"")</f>
        <v>0</v>
      </c>
    </row>
    <row r="2990" spans="18:20" x14ac:dyDescent="0.25">
      <c r="R2990" s="83">
        <f t="shared" si="48"/>
        <v>1</v>
      </c>
      <c r="S2990" s="83">
        <f>IF(T2990="",0,IFERROR(IF(VLOOKUP(T2990,T$73:T2989,1,0)&gt;0,0,0),1))</f>
        <v>0</v>
      </c>
      <c r="T2990" s="95">
        <f>IF(DATOS!J2918=P$74,DATOS!C2918,"")</f>
        <v>0</v>
      </c>
    </row>
    <row r="2991" spans="18:20" x14ac:dyDescent="0.25">
      <c r="R2991" s="83">
        <f t="shared" si="48"/>
        <v>1</v>
      </c>
      <c r="S2991" s="83">
        <f>IF(T2991="",0,IFERROR(IF(VLOOKUP(T2991,T$73:T2990,1,0)&gt;0,0,0),1))</f>
        <v>0</v>
      </c>
      <c r="T2991" s="95">
        <f>IF(DATOS!J2919=P$74,DATOS!C2919,"")</f>
        <v>0</v>
      </c>
    </row>
    <row r="2992" spans="18:20" x14ac:dyDescent="0.25">
      <c r="R2992" s="83">
        <f t="shared" si="48"/>
        <v>1</v>
      </c>
      <c r="S2992" s="83">
        <f>IF(T2992="",0,IFERROR(IF(VLOOKUP(T2992,T$73:T2991,1,0)&gt;0,0,0),1))</f>
        <v>0</v>
      </c>
      <c r="T2992" s="95">
        <f>IF(DATOS!J2920=P$74,DATOS!C2920,"")</f>
        <v>0</v>
      </c>
    </row>
    <row r="2993" spans="18:20" x14ac:dyDescent="0.25">
      <c r="R2993" s="83">
        <f t="shared" si="48"/>
        <v>1</v>
      </c>
      <c r="S2993" s="83">
        <f>IF(T2993="",0,IFERROR(IF(VLOOKUP(T2993,T$73:T2992,1,0)&gt;0,0,0),1))</f>
        <v>0</v>
      </c>
      <c r="T2993" s="95">
        <f>IF(DATOS!J2921=P$74,DATOS!C2921,"")</f>
        <v>0</v>
      </c>
    </row>
    <row r="2994" spans="18:20" x14ac:dyDescent="0.25">
      <c r="R2994" s="83">
        <f t="shared" si="48"/>
        <v>1</v>
      </c>
      <c r="S2994" s="83">
        <f>IF(T2994="",0,IFERROR(IF(VLOOKUP(T2994,T$73:T2993,1,0)&gt;0,0,0),1))</f>
        <v>0</v>
      </c>
      <c r="T2994" s="95">
        <f>IF(DATOS!J2922=P$74,DATOS!C2922,"")</f>
        <v>0</v>
      </c>
    </row>
    <row r="2995" spans="18:20" x14ac:dyDescent="0.25">
      <c r="R2995" s="83">
        <f t="shared" si="48"/>
        <v>1</v>
      </c>
      <c r="S2995" s="83">
        <f>IF(T2995="",0,IFERROR(IF(VLOOKUP(T2995,T$73:T2994,1,0)&gt;0,0,0),1))</f>
        <v>0</v>
      </c>
      <c r="T2995" s="95">
        <f>IF(DATOS!J2923=P$74,DATOS!C2923,"")</f>
        <v>0</v>
      </c>
    </row>
    <row r="2996" spans="18:20" x14ac:dyDescent="0.25">
      <c r="R2996" s="83">
        <f t="shared" si="48"/>
        <v>1</v>
      </c>
      <c r="S2996" s="83">
        <f>IF(T2996="",0,IFERROR(IF(VLOOKUP(T2996,T$73:T2995,1,0)&gt;0,0,0),1))</f>
        <v>0</v>
      </c>
      <c r="T2996" s="95">
        <f>IF(DATOS!J2924=P$74,DATOS!C2924,"")</f>
        <v>0</v>
      </c>
    </row>
    <row r="2997" spans="18:20" x14ac:dyDescent="0.25">
      <c r="R2997" s="83">
        <f t="shared" si="48"/>
        <v>1</v>
      </c>
      <c r="S2997" s="83">
        <f>IF(T2997="",0,IFERROR(IF(VLOOKUP(T2997,T$73:T2996,1,0)&gt;0,0,0),1))</f>
        <v>0</v>
      </c>
      <c r="T2997" s="95">
        <f>IF(DATOS!J2925=P$74,DATOS!C2925,"")</f>
        <v>0</v>
      </c>
    </row>
    <row r="2998" spans="18:20" x14ac:dyDescent="0.25">
      <c r="R2998" s="83">
        <f t="shared" si="48"/>
        <v>1</v>
      </c>
      <c r="S2998" s="83">
        <f>IF(T2998="",0,IFERROR(IF(VLOOKUP(T2998,T$73:T2997,1,0)&gt;0,0,0),1))</f>
        <v>0</v>
      </c>
      <c r="T2998" s="95">
        <f>IF(DATOS!J2926=P$74,DATOS!C2926,"")</f>
        <v>0</v>
      </c>
    </row>
    <row r="2999" spans="18:20" x14ac:dyDescent="0.25">
      <c r="R2999" s="83">
        <f t="shared" si="48"/>
        <v>1</v>
      </c>
      <c r="S2999" s="83">
        <f>IF(T2999="",0,IFERROR(IF(VLOOKUP(T2999,T$73:T2998,1,0)&gt;0,0,0),1))</f>
        <v>0</v>
      </c>
      <c r="T2999" s="95">
        <f>IF(DATOS!J2927=P$74,DATOS!C2927,"")</f>
        <v>0</v>
      </c>
    </row>
    <row r="3000" spans="18:20" x14ac:dyDescent="0.25">
      <c r="R3000" s="83">
        <f t="shared" si="48"/>
        <v>1</v>
      </c>
      <c r="S3000" s="83">
        <f>IF(T3000="",0,IFERROR(IF(VLOOKUP(T3000,T$73:T2999,1,0)&gt;0,0,0),1))</f>
        <v>0</v>
      </c>
      <c r="T3000" s="95">
        <f>IF(DATOS!J2928=P$74,DATOS!C2928,"")</f>
        <v>0</v>
      </c>
    </row>
    <row r="3001" spans="18:20" x14ac:dyDescent="0.25">
      <c r="R3001" s="83">
        <f t="shared" si="48"/>
        <v>1</v>
      </c>
      <c r="S3001" s="83">
        <f>IF(T3001="",0,IFERROR(IF(VLOOKUP(T3001,T$73:T3000,1,0)&gt;0,0,0),1))</f>
        <v>0</v>
      </c>
      <c r="T3001" s="95">
        <f>IF(DATOS!J2929=P$74,DATOS!C2929,"")</f>
        <v>0</v>
      </c>
    </row>
    <row r="3002" spans="18:20" x14ac:dyDescent="0.25">
      <c r="R3002" s="83">
        <f t="shared" si="48"/>
        <v>1</v>
      </c>
      <c r="S3002" s="83">
        <f>IF(T3002="",0,IFERROR(IF(VLOOKUP(T3002,T$73:T3001,1,0)&gt;0,0,0),1))</f>
        <v>0</v>
      </c>
      <c r="T3002" s="95">
        <f>IF(DATOS!J2930=P$74,DATOS!C2930,"")</f>
        <v>0</v>
      </c>
    </row>
    <row r="3003" spans="18:20" x14ac:dyDescent="0.25">
      <c r="R3003" s="83">
        <f t="shared" si="48"/>
        <v>1</v>
      </c>
      <c r="S3003" s="83">
        <f>IF(T3003="",0,IFERROR(IF(VLOOKUP(T3003,T$73:T3002,1,0)&gt;0,0,0),1))</f>
        <v>0</v>
      </c>
      <c r="T3003" s="95">
        <f>IF(DATOS!J2931=P$74,DATOS!C2931,"")</f>
        <v>0</v>
      </c>
    </row>
    <row r="3004" spans="18:20" x14ac:dyDescent="0.25">
      <c r="R3004" s="83">
        <f t="shared" si="48"/>
        <v>1</v>
      </c>
      <c r="S3004" s="83">
        <f>IF(T3004="",0,IFERROR(IF(VLOOKUP(T3004,T$73:T3003,1,0)&gt;0,0,0),1))</f>
        <v>0</v>
      </c>
      <c r="T3004" s="95">
        <f>IF(DATOS!J2932=P$74,DATOS!C2932,"")</f>
        <v>0</v>
      </c>
    </row>
    <row r="3005" spans="18:20" x14ac:dyDescent="0.25">
      <c r="R3005" s="83">
        <f t="shared" si="48"/>
        <v>1</v>
      </c>
      <c r="S3005" s="83">
        <f>IF(T3005="",0,IFERROR(IF(VLOOKUP(T3005,T$73:T3004,1,0)&gt;0,0,0),1))</f>
        <v>0</v>
      </c>
      <c r="T3005" s="95">
        <f>IF(DATOS!J2933=P$74,DATOS!C2933,"")</f>
        <v>0</v>
      </c>
    </row>
    <row r="3006" spans="18:20" x14ac:dyDescent="0.25">
      <c r="R3006" s="83">
        <f t="shared" si="48"/>
        <v>1</v>
      </c>
      <c r="S3006" s="83">
        <f>IF(T3006="",0,IFERROR(IF(VLOOKUP(T3006,T$73:T3005,1,0)&gt;0,0,0),1))</f>
        <v>0</v>
      </c>
      <c r="T3006" s="95">
        <f>IF(DATOS!J2934=P$74,DATOS!C2934,"")</f>
        <v>0</v>
      </c>
    </row>
    <row r="3007" spans="18:20" x14ac:dyDescent="0.25">
      <c r="R3007" s="83">
        <f t="shared" si="48"/>
        <v>1</v>
      </c>
      <c r="S3007" s="83">
        <f>IF(T3007="",0,IFERROR(IF(VLOOKUP(T3007,T$73:T3006,1,0)&gt;0,0,0),1))</f>
        <v>0</v>
      </c>
      <c r="T3007" s="95">
        <f>IF(DATOS!J2935=P$74,DATOS!C2935,"")</f>
        <v>0</v>
      </c>
    </row>
    <row r="3008" spans="18:20" x14ac:dyDescent="0.25">
      <c r="R3008" s="83">
        <f t="shared" si="48"/>
        <v>1</v>
      </c>
      <c r="S3008" s="83">
        <f>IF(T3008="",0,IFERROR(IF(VLOOKUP(T3008,T$73:T3007,1,0)&gt;0,0,0),1))</f>
        <v>0</v>
      </c>
      <c r="T3008" s="95">
        <f>IF(DATOS!J2936=P$74,DATOS!C2936,"")</f>
        <v>0</v>
      </c>
    </row>
    <row r="3009" spans="18:20" x14ac:dyDescent="0.25">
      <c r="R3009" s="83">
        <f t="shared" si="48"/>
        <v>1</v>
      </c>
      <c r="S3009" s="83">
        <f>IF(T3009="",0,IFERROR(IF(VLOOKUP(T3009,T$73:T3008,1,0)&gt;0,0,0),1))</f>
        <v>0</v>
      </c>
      <c r="T3009" s="95">
        <f>IF(DATOS!J2937=P$74,DATOS!C2937,"")</f>
        <v>0</v>
      </c>
    </row>
    <row r="3010" spans="18:20" x14ac:dyDescent="0.25">
      <c r="R3010" s="83">
        <f t="shared" si="48"/>
        <v>1</v>
      </c>
      <c r="S3010" s="83">
        <f>IF(T3010="",0,IFERROR(IF(VLOOKUP(T3010,T$73:T3009,1,0)&gt;0,0,0),1))</f>
        <v>0</v>
      </c>
      <c r="T3010" s="95">
        <f>IF(DATOS!J2938=P$74,DATOS!C2938,"")</f>
        <v>0</v>
      </c>
    </row>
    <row r="3011" spans="18:20" x14ac:dyDescent="0.25">
      <c r="R3011" s="83">
        <f t="shared" si="48"/>
        <v>1</v>
      </c>
      <c r="S3011" s="83">
        <f>IF(T3011="",0,IFERROR(IF(VLOOKUP(T3011,T$73:T3010,1,0)&gt;0,0,0),1))</f>
        <v>0</v>
      </c>
      <c r="T3011" s="95">
        <f>IF(DATOS!J2939=P$74,DATOS!C2939,"")</f>
        <v>0</v>
      </c>
    </row>
    <row r="3012" spans="18:20" x14ac:dyDescent="0.25">
      <c r="R3012" s="83">
        <f t="shared" si="48"/>
        <v>1</v>
      </c>
      <c r="S3012" s="83">
        <f>IF(T3012="",0,IFERROR(IF(VLOOKUP(T3012,T$73:T3011,1,0)&gt;0,0,0),1))</f>
        <v>0</v>
      </c>
      <c r="T3012" s="95">
        <f>IF(DATOS!J2940=P$74,DATOS!C2940,"")</f>
        <v>0</v>
      </c>
    </row>
    <row r="3013" spans="18:20" x14ac:dyDescent="0.25">
      <c r="R3013" s="83">
        <f t="shared" si="48"/>
        <v>1</v>
      </c>
      <c r="S3013" s="83">
        <f>IF(T3013="",0,IFERROR(IF(VLOOKUP(T3013,T$73:T3012,1,0)&gt;0,0,0),1))</f>
        <v>0</v>
      </c>
      <c r="T3013" s="95">
        <f>IF(DATOS!J2941=P$74,DATOS!C2941,"")</f>
        <v>0</v>
      </c>
    </row>
    <row r="3014" spans="18:20" x14ac:dyDescent="0.25">
      <c r="R3014" s="83">
        <f t="shared" si="48"/>
        <v>1</v>
      </c>
      <c r="S3014" s="83">
        <f>IF(T3014="",0,IFERROR(IF(VLOOKUP(T3014,T$73:T3013,1,0)&gt;0,0,0),1))</f>
        <v>0</v>
      </c>
      <c r="T3014" s="95">
        <f>IF(DATOS!J2942=P$74,DATOS!C2942,"")</f>
        <v>0</v>
      </c>
    </row>
    <row r="3015" spans="18:20" x14ac:dyDescent="0.25">
      <c r="R3015" s="83">
        <f t="shared" si="48"/>
        <v>1</v>
      </c>
      <c r="S3015" s="83">
        <f>IF(T3015="",0,IFERROR(IF(VLOOKUP(T3015,T$73:T3014,1,0)&gt;0,0,0),1))</f>
        <v>0</v>
      </c>
      <c r="T3015" s="95">
        <f>IF(DATOS!J2943=P$74,DATOS!C2943,"")</f>
        <v>0</v>
      </c>
    </row>
    <row r="3016" spans="18:20" x14ac:dyDescent="0.25">
      <c r="R3016" s="83">
        <f t="shared" si="48"/>
        <v>1</v>
      </c>
      <c r="S3016" s="83">
        <f>IF(T3016="",0,IFERROR(IF(VLOOKUP(T3016,T$73:T3015,1,0)&gt;0,0,0),1))</f>
        <v>0</v>
      </c>
      <c r="T3016" s="95">
        <f>IF(DATOS!J2944=P$74,DATOS!C2944,"")</f>
        <v>0</v>
      </c>
    </row>
    <row r="3017" spans="18:20" x14ac:dyDescent="0.25">
      <c r="R3017" s="83">
        <f t="shared" si="48"/>
        <v>1</v>
      </c>
      <c r="S3017" s="83">
        <f>IF(T3017="",0,IFERROR(IF(VLOOKUP(T3017,T$73:T3016,1,0)&gt;0,0,0),1))</f>
        <v>0</v>
      </c>
      <c r="T3017" s="95">
        <f>IF(DATOS!J2945=P$74,DATOS!C2945,"")</f>
        <v>0</v>
      </c>
    </row>
    <row r="3018" spans="18:20" x14ac:dyDescent="0.25">
      <c r="R3018" s="83">
        <f t="shared" ref="R3018:R3081" si="49">R3017+S3018</f>
        <v>1</v>
      </c>
      <c r="S3018" s="83">
        <f>IF(T3018="",0,IFERROR(IF(VLOOKUP(T3018,T$73:T3017,1,0)&gt;0,0,0),1))</f>
        <v>0</v>
      </c>
      <c r="T3018" s="95">
        <f>IF(DATOS!J2946=P$74,DATOS!C2946,"")</f>
        <v>0</v>
      </c>
    </row>
    <row r="3019" spans="18:20" x14ac:dyDescent="0.25">
      <c r="R3019" s="83">
        <f t="shared" si="49"/>
        <v>1</v>
      </c>
      <c r="S3019" s="83">
        <f>IF(T3019="",0,IFERROR(IF(VLOOKUP(T3019,T$73:T3018,1,0)&gt;0,0,0),1))</f>
        <v>0</v>
      </c>
      <c r="T3019" s="95">
        <f>IF(DATOS!J2947=P$74,DATOS!C2947,"")</f>
        <v>0</v>
      </c>
    </row>
    <row r="3020" spans="18:20" x14ac:dyDescent="0.25">
      <c r="R3020" s="83">
        <f t="shared" si="49"/>
        <v>1</v>
      </c>
      <c r="S3020" s="83">
        <f>IF(T3020="",0,IFERROR(IF(VLOOKUP(T3020,T$73:T3019,1,0)&gt;0,0,0),1))</f>
        <v>0</v>
      </c>
      <c r="T3020" s="95">
        <f>IF(DATOS!J2948=P$74,DATOS!C2948,"")</f>
        <v>0</v>
      </c>
    </row>
    <row r="3021" spans="18:20" x14ac:dyDescent="0.25">
      <c r="R3021" s="83">
        <f t="shared" si="49"/>
        <v>1</v>
      </c>
      <c r="S3021" s="83">
        <f>IF(T3021="",0,IFERROR(IF(VLOOKUP(T3021,T$73:T3020,1,0)&gt;0,0,0),1))</f>
        <v>0</v>
      </c>
      <c r="T3021" s="95">
        <f>IF(DATOS!J2949=P$74,DATOS!C2949,"")</f>
        <v>0</v>
      </c>
    </row>
    <row r="3022" spans="18:20" x14ac:dyDescent="0.25">
      <c r="R3022" s="83">
        <f t="shared" si="49"/>
        <v>1</v>
      </c>
      <c r="S3022" s="83">
        <f>IF(T3022="",0,IFERROR(IF(VLOOKUP(T3022,T$73:T3021,1,0)&gt;0,0,0),1))</f>
        <v>0</v>
      </c>
      <c r="T3022" s="95">
        <f>IF(DATOS!J2950=P$74,DATOS!C2950,"")</f>
        <v>0</v>
      </c>
    </row>
    <row r="3023" spans="18:20" x14ac:dyDescent="0.25">
      <c r="R3023" s="83">
        <f t="shared" si="49"/>
        <v>1</v>
      </c>
      <c r="S3023" s="83">
        <f>IF(T3023="",0,IFERROR(IF(VLOOKUP(T3023,T$73:T3022,1,0)&gt;0,0,0),1))</f>
        <v>0</v>
      </c>
      <c r="T3023" s="95">
        <f>IF(DATOS!J2951=P$74,DATOS!C2951,"")</f>
        <v>0</v>
      </c>
    </row>
    <row r="3024" spans="18:20" x14ac:dyDescent="0.25">
      <c r="R3024" s="83">
        <f t="shared" si="49"/>
        <v>1</v>
      </c>
      <c r="S3024" s="83">
        <f>IF(T3024="",0,IFERROR(IF(VLOOKUP(T3024,T$73:T3023,1,0)&gt;0,0,0),1))</f>
        <v>0</v>
      </c>
      <c r="T3024" s="95">
        <f>IF(DATOS!J2952=P$74,DATOS!C2952,"")</f>
        <v>0</v>
      </c>
    </row>
    <row r="3025" spans="18:20" x14ac:dyDescent="0.25">
      <c r="R3025" s="83">
        <f t="shared" si="49"/>
        <v>1</v>
      </c>
      <c r="S3025" s="83">
        <f>IF(T3025="",0,IFERROR(IF(VLOOKUP(T3025,T$73:T3024,1,0)&gt;0,0,0),1))</f>
        <v>0</v>
      </c>
      <c r="T3025" s="95">
        <f>IF(DATOS!J2953=P$74,DATOS!C2953,"")</f>
        <v>0</v>
      </c>
    </row>
    <row r="3026" spans="18:20" x14ac:dyDescent="0.25">
      <c r="R3026" s="83">
        <f t="shared" si="49"/>
        <v>1</v>
      </c>
      <c r="S3026" s="83">
        <f>IF(T3026="",0,IFERROR(IF(VLOOKUP(T3026,T$73:T3025,1,0)&gt;0,0,0),1))</f>
        <v>0</v>
      </c>
      <c r="T3026" s="95">
        <f>IF(DATOS!J2954=P$74,DATOS!C2954,"")</f>
        <v>0</v>
      </c>
    </row>
    <row r="3027" spans="18:20" x14ac:dyDescent="0.25">
      <c r="R3027" s="83">
        <f t="shared" si="49"/>
        <v>1</v>
      </c>
      <c r="S3027" s="83">
        <f>IF(T3027="",0,IFERROR(IF(VLOOKUP(T3027,T$73:T3026,1,0)&gt;0,0,0),1))</f>
        <v>0</v>
      </c>
      <c r="T3027" s="95">
        <f>IF(DATOS!J2955=P$74,DATOS!C2955,"")</f>
        <v>0</v>
      </c>
    </row>
    <row r="3028" spans="18:20" x14ac:dyDescent="0.25">
      <c r="R3028" s="83">
        <f t="shared" si="49"/>
        <v>1</v>
      </c>
      <c r="S3028" s="83">
        <f>IF(T3028="",0,IFERROR(IF(VLOOKUP(T3028,T$73:T3027,1,0)&gt;0,0,0),1))</f>
        <v>0</v>
      </c>
      <c r="T3028" s="95">
        <f>IF(DATOS!J2956=P$74,DATOS!C2956,"")</f>
        <v>0</v>
      </c>
    </row>
    <row r="3029" spans="18:20" x14ac:dyDescent="0.25">
      <c r="R3029" s="83">
        <f t="shared" si="49"/>
        <v>1</v>
      </c>
      <c r="S3029" s="83">
        <f>IF(T3029="",0,IFERROR(IF(VLOOKUP(T3029,T$73:T3028,1,0)&gt;0,0,0),1))</f>
        <v>0</v>
      </c>
      <c r="T3029" s="95">
        <f>IF(DATOS!J2957=P$74,DATOS!C2957,"")</f>
        <v>0</v>
      </c>
    </row>
    <row r="3030" spans="18:20" x14ac:dyDescent="0.25">
      <c r="R3030" s="83">
        <f t="shared" si="49"/>
        <v>1</v>
      </c>
      <c r="S3030" s="83">
        <f>IF(T3030="",0,IFERROR(IF(VLOOKUP(T3030,T$73:T3029,1,0)&gt;0,0,0),1))</f>
        <v>0</v>
      </c>
      <c r="T3030" s="95">
        <f>IF(DATOS!J2958=P$74,DATOS!C2958,"")</f>
        <v>0</v>
      </c>
    </row>
    <row r="3031" spans="18:20" x14ac:dyDescent="0.25">
      <c r="R3031" s="83">
        <f t="shared" si="49"/>
        <v>1</v>
      </c>
      <c r="S3031" s="83">
        <f>IF(T3031="",0,IFERROR(IF(VLOOKUP(T3031,T$73:T3030,1,0)&gt;0,0,0),1))</f>
        <v>0</v>
      </c>
      <c r="T3031" s="95">
        <f>IF(DATOS!J2959=P$74,DATOS!C2959,"")</f>
        <v>0</v>
      </c>
    </row>
    <row r="3032" spans="18:20" x14ac:dyDescent="0.25">
      <c r="R3032" s="83">
        <f t="shared" si="49"/>
        <v>1</v>
      </c>
      <c r="S3032" s="83">
        <f>IF(T3032="",0,IFERROR(IF(VLOOKUP(T3032,T$73:T3031,1,0)&gt;0,0,0),1))</f>
        <v>0</v>
      </c>
      <c r="T3032" s="95">
        <f>IF(DATOS!J2960=P$74,DATOS!C2960,"")</f>
        <v>0</v>
      </c>
    </row>
    <row r="3033" spans="18:20" x14ac:dyDescent="0.25">
      <c r="R3033" s="83">
        <f t="shared" si="49"/>
        <v>1</v>
      </c>
      <c r="S3033" s="83">
        <f>IF(T3033="",0,IFERROR(IF(VLOOKUP(T3033,T$73:T3032,1,0)&gt;0,0,0),1))</f>
        <v>0</v>
      </c>
      <c r="T3033" s="95">
        <f>IF(DATOS!J2961=P$74,DATOS!C2961,"")</f>
        <v>0</v>
      </c>
    </row>
    <row r="3034" spans="18:20" x14ac:dyDescent="0.25">
      <c r="R3034" s="83">
        <f t="shared" si="49"/>
        <v>1</v>
      </c>
      <c r="S3034" s="83">
        <f>IF(T3034="",0,IFERROR(IF(VLOOKUP(T3034,T$73:T3033,1,0)&gt;0,0,0),1))</f>
        <v>0</v>
      </c>
      <c r="T3034" s="95">
        <f>IF(DATOS!J2962=P$74,DATOS!C2962,"")</f>
        <v>0</v>
      </c>
    </row>
    <row r="3035" spans="18:20" x14ac:dyDescent="0.25">
      <c r="R3035" s="83">
        <f t="shared" si="49"/>
        <v>1</v>
      </c>
      <c r="S3035" s="83">
        <f>IF(T3035="",0,IFERROR(IF(VLOOKUP(T3035,T$73:T3034,1,0)&gt;0,0,0),1))</f>
        <v>0</v>
      </c>
      <c r="T3035" s="95">
        <f>IF(DATOS!J2963=P$74,DATOS!C2963,"")</f>
        <v>0</v>
      </c>
    </row>
    <row r="3036" spans="18:20" x14ac:dyDescent="0.25">
      <c r="R3036" s="83">
        <f t="shared" si="49"/>
        <v>1</v>
      </c>
      <c r="S3036" s="83">
        <f>IF(T3036="",0,IFERROR(IF(VLOOKUP(T3036,T$73:T3035,1,0)&gt;0,0,0),1))</f>
        <v>0</v>
      </c>
      <c r="T3036" s="95">
        <f>IF(DATOS!J2964=P$74,DATOS!C2964,"")</f>
        <v>0</v>
      </c>
    </row>
    <row r="3037" spans="18:20" x14ac:dyDescent="0.25">
      <c r="R3037" s="83">
        <f t="shared" si="49"/>
        <v>1</v>
      </c>
      <c r="S3037" s="83">
        <f>IF(T3037="",0,IFERROR(IF(VLOOKUP(T3037,T$73:T3036,1,0)&gt;0,0,0),1))</f>
        <v>0</v>
      </c>
      <c r="T3037" s="95">
        <f>IF(DATOS!J2965=P$74,DATOS!C2965,"")</f>
        <v>0</v>
      </c>
    </row>
    <row r="3038" spans="18:20" x14ac:dyDescent="0.25">
      <c r="R3038" s="83">
        <f t="shared" si="49"/>
        <v>1</v>
      </c>
      <c r="S3038" s="83">
        <f>IF(T3038="",0,IFERROR(IF(VLOOKUP(T3038,T$73:T3037,1,0)&gt;0,0,0),1))</f>
        <v>0</v>
      </c>
      <c r="T3038" s="95">
        <f>IF(DATOS!J2966=P$74,DATOS!C2966,"")</f>
        <v>0</v>
      </c>
    </row>
    <row r="3039" spans="18:20" x14ac:dyDescent="0.25">
      <c r="R3039" s="83">
        <f t="shared" si="49"/>
        <v>1</v>
      </c>
      <c r="S3039" s="83">
        <f>IF(T3039="",0,IFERROR(IF(VLOOKUP(T3039,T$73:T3038,1,0)&gt;0,0,0),1))</f>
        <v>0</v>
      </c>
      <c r="T3039" s="95">
        <f>IF(DATOS!J2967=P$74,DATOS!C2967,"")</f>
        <v>0</v>
      </c>
    </row>
    <row r="3040" spans="18:20" x14ac:dyDescent="0.25">
      <c r="R3040" s="83">
        <f t="shared" si="49"/>
        <v>1</v>
      </c>
      <c r="S3040" s="83">
        <f>IF(T3040="",0,IFERROR(IF(VLOOKUP(T3040,T$73:T3039,1,0)&gt;0,0,0),1))</f>
        <v>0</v>
      </c>
      <c r="T3040" s="95">
        <f>IF(DATOS!J2968=P$74,DATOS!C2968,"")</f>
        <v>0</v>
      </c>
    </row>
    <row r="3041" spans="18:20" x14ac:dyDescent="0.25">
      <c r="R3041" s="83">
        <f t="shared" si="49"/>
        <v>1</v>
      </c>
      <c r="S3041" s="83">
        <f>IF(T3041="",0,IFERROR(IF(VLOOKUP(T3041,T$73:T3040,1,0)&gt;0,0,0),1))</f>
        <v>0</v>
      </c>
      <c r="T3041" s="95">
        <f>IF(DATOS!J2969=P$74,DATOS!C2969,"")</f>
        <v>0</v>
      </c>
    </row>
    <row r="3042" spans="18:20" x14ac:dyDescent="0.25">
      <c r="R3042" s="83">
        <f t="shared" si="49"/>
        <v>1</v>
      </c>
      <c r="S3042" s="83">
        <f>IF(T3042="",0,IFERROR(IF(VLOOKUP(T3042,T$73:T3041,1,0)&gt;0,0,0),1))</f>
        <v>0</v>
      </c>
      <c r="T3042" s="95">
        <f>IF(DATOS!J2970=P$74,DATOS!C2970,"")</f>
        <v>0</v>
      </c>
    </row>
    <row r="3043" spans="18:20" x14ac:dyDescent="0.25">
      <c r="R3043" s="83">
        <f t="shared" si="49"/>
        <v>1</v>
      </c>
      <c r="S3043" s="83">
        <f>IF(T3043="",0,IFERROR(IF(VLOOKUP(T3043,T$73:T3042,1,0)&gt;0,0,0),1))</f>
        <v>0</v>
      </c>
      <c r="T3043" s="95">
        <f>IF(DATOS!J2971=P$74,DATOS!C2971,"")</f>
        <v>0</v>
      </c>
    </row>
    <row r="3044" spans="18:20" x14ac:dyDescent="0.25">
      <c r="R3044" s="83">
        <f t="shared" si="49"/>
        <v>1</v>
      </c>
      <c r="S3044" s="83">
        <f>IF(T3044="",0,IFERROR(IF(VLOOKUP(T3044,T$73:T3043,1,0)&gt;0,0,0),1))</f>
        <v>0</v>
      </c>
      <c r="T3044" s="95">
        <f>IF(DATOS!J2972=P$74,DATOS!C2972,"")</f>
        <v>0</v>
      </c>
    </row>
    <row r="3045" spans="18:20" x14ac:dyDescent="0.25">
      <c r="R3045" s="83">
        <f t="shared" si="49"/>
        <v>1</v>
      </c>
      <c r="S3045" s="83">
        <f>IF(T3045="",0,IFERROR(IF(VLOOKUP(T3045,T$73:T3044,1,0)&gt;0,0,0),1))</f>
        <v>0</v>
      </c>
      <c r="T3045" s="95">
        <f>IF(DATOS!J2973=P$74,DATOS!C2973,"")</f>
        <v>0</v>
      </c>
    </row>
    <row r="3046" spans="18:20" x14ac:dyDescent="0.25">
      <c r="R3046" s="83">
        <f t="shared" si="49"/>
        <v>1</v>
      </c>
      <c r="S3046" s="83">
        <f>IF(T3046="",0,IFERROR(IF(VLOOKUP(T3046,T$73:T3045,1,0)&gt;0,0,0),1))</f>
        <v>0</v>
      </c>
      <c r="T3046" s="95">
        <f>IF(DATOS!J2974=P$74,DATOS!C2974,"")</f>
        <v>0</v>
      </c>
    </row>
    <row r="3047" spans="18:20" x14ac:dyDescent="0.25">
      <c r="R3047" s="83">
        <f t="shared" si="49"/>
        <v>1</v>
      </c>
      <c r="S3047" s="83">
        <f>IF(T3047="",0,IFERROR(IF(VLOOKUP(T3047,T$73:T3046,1,0)&gt;0,0,0),1))</f>
        <v>0</v>
      </c>
      <c r="T3047" s="95">
        <f>IF(DATOS!J2975=P$74,DATOS!C2975,"")</f>
        <v>0</v>
      </c>
    </row>
    <row r="3048" spans="18:20" x14ac:dyDescent="0.25">
      <c r="R3048" s="83">
        <f t="shared" si="49"/>
        <v>1</v>
      </c>
      <c r="S3048" s="83">
        <f>IF(T3048="",0,IFERROR(IF(VLOOKUP(T3048,T$73:T3047,1,0)&gt;0,0,0),1))</f>
        <v>0</v>
      </c>
      <c r="T3048" s="95">
        <f>IF(DATOS!J2976=P$74,DATOS!C2976,"")</f>
        <v>0</v>
      </c>
    </row>
    <row r="3049" spans="18:20" x14ac:dyDescent="0.25">
      <c r="R3049" s="83">
        <f t="shared" si="49"/>
        <v>1</v>
      </c>
      <c r="S3049" s="83">
        <f>IF(T3049="",0,IFERROR(IF(VLOOKUP(T3049,T$73:T3048,1,0)&gt;0,0,0),1))</f>
        <v>0</v>
      </c>
      <c r="T3049" s="95">
        <f>IF(DATOS!J2977=P$74,DATOS!C2977,"")</f>
        <v>0</v>
      </c>
    </row>
    <row r="3050" spans="18:20" x14ac:dyDescent="0.25">
      <c r="R3050" s="83">
        <f t="shared" si="49"/>
        <v>1</v>
      </c>
      <c r="S3050" s="83">
        <f>IF(T3050="",0,IFERROR(IF(VLOOKUP(T3050,T$73:T3049,1,0)&gt;0,0,0),1))</f>
        <v>0</v>
      </c>
      <c r="T3050" s="95">
        <f>IF(DATOS!J2978=P$74,DATOS!C2978,"")</f>
        <v>0</v>
      </c>
    </row>
    <row r="3051" spans="18:20" x14ac:dyDescent="0.25">
      <c r="R3051" s="83">
        <f t="shared" si="49"/>
        <v>1</v>
      </c>
      <c r="S3051" s="83">
        <f>IF(T3051="",0,IFERROR(IF(VLOOKUP(T3051,T$73:T3050,1,0)&gt;0,0,0),1))</f>
        <v>0</v>
      </c>
      <c r="T3051" s="95">
        <f>IF(DATOS!J2979=P$74,DATOS!C2979,"")</f>
        <v>0</v>
      </c>
    </row>
    <row r="3052" spans="18:20" x14ac:dyDescent="0.25">
      <c r="R3052" s="83">
        <f t="shared" si="49"/>
        <v>1</v>
      </c>
      <c r="S3052" s="83">
        <f>IF(T3052="",0,IFERROR(IF(VLOOKUP(T3052,T$73:T3051,1,0)&gt;0,0,0),1))</f>
        <v>0</v>
      </c>
      <c r="T3052" s="95">
        <f>IF(DATOS!J2980=P$74,DATOS!C2980,"")</f>
        <v>0</v>
      </c>
    </row>
    <row r="3053" spans="18:20" x14ac:dyDescent="0.25">
      <c r="R3053" s="83">
        <f t="shared" si="49"/>
        <v>1</v>
      </c>
      <c r="S3053" s="83">
        <f>IF(T3053="",0,IFERROR(IF(VLOOKUP(T3053,T$73:T3052,1,0)&gt;0,0,0),1))</f>
        <v>0</v>
      </c>
      <c r="T3053" s="95">
        <f>IF(DATOS!J2981=P$74,DATOS!C2981,"")</f>
        <v>0</v>
      </c>
    </row>
    <row r="3054" spans="18:20" x14ac:dyDescent="0.25">
      <c r="R3054" s="83">
        <f t="shared" si="49"/>
        <v>1</v>
      </c>
      <c r="S3054" s="83">
        <f>IF(T3054="",0,IFERROR(IF(VLOOKUP(T3054,T$73:T3053,1,0)&gt;0,0,0),1))</f>
        <v>0</v>
      </c>
      <c r="T3054" s="95">
        <f>IF(DATOS!J2982=P$74,DATOS!C2982,"")</f>
        <v>0</v>
      </c>
    </row>
    <row r="3055" spans="18:20" x14ac:dyDescent="0.25">
      <c r="R3055" s="83">
        <f t="shared" si="49"/>
        <v>1</v>
      </c>
      <c r="S3055" s="83">
        <f>IF(T3055="",0,IFERROR(IF(VLOOKUP(T3055,T$73:T3054,1,0)&gt;0,0,0),1))</f>
        <v>0</v>
      </c>
      <c r="T3055" s="95">
        <f>IF(DATOS!J2983=P$74,DATOS!C2983,"")</f>
        <v>0</v>
      </c>
    </row>
    <row r="3056" spans="18:20" x14ac:dyDescent="0.25">
      <c r="R3056" s="83">
        <f t="shared" si="49"/>
        <v>1</v>
      </c>
      <c r="S3056" s="83">
        <f>IF(T3056="",0,IFERROR(IF(VLOOKUP(T3056,T$73:T3055,1,0)&gt;0,0,0),1))</f>
        <v>0</v>
      </c>
      <c r="T3056" s="95">
        <f>IF(DATOS!J2984=P$74,DATOS!C2984,"")</f>
        <v>0</v>
      </c>
    </row>
    <row r="3057" spans="18:20" x14ac:dyDescent="0.25">
      <c r="R3057" s="83">
        <f t="shared" si="49"/>
        <v>1</v>
      </c>
      <c r="S3057" s="83">
        <f>IF(T3057="",0,IFERROR(IF(VLOOKUP(T3057,T$73:T3056,1,0)&gt;0,0,0),1))</f>
        <v>0</v>
      </c>
      <c r="T3057" s="95">
        <f>IF(DATOS!J2985=P$74,DATOS!C2985,"")</f>
        <v>0</v>
      </c>
    </row>
    <row r="3058" spans="18:20" x14ac:dyDescent="0.25">
      <c r="R3058" s="83">
        <f t="shared" si="49"/>
        <v>1</v>
      </c>
      <c r="S3058" s="83">
        <f>IF(T3058="",0,IFERROR(IF(VLOOKUP(T3058,T$73:T3057,1,0)&gt;0,0,0),1))</f>
        <v>0</v>
      </c>
      <c r="T3058" s="95">
        <f>IF(DATOS!J2986=P$74,DATOS!C2986,"")</f>
        <v>0</v>
      </c>
    </row>
    <row r="3059" spans="18:20" x14ac:dyDescent="0.25">
      <c r="R3059" s="83">
        <f t="shared" si="49"/>
        <v>1</v>
      </c>
      <c r="S3059" s="83">
        <f>IF(T3059="",0,IFERROR(IF(VLOOKUP(T3059,T$73:T3058,1,0)&gt;0,0,0),1))</f>
        <v>0</v>
      </c>
      <c r="T3059" s="95">
        <f>IF(DATOS!J2987=P$74,DATOS!C2987,"")</f>
        <v>0</v>
      </c>
    </row>
    <row r="3060" spans="18:20" x14ac:dyDescent="0.25">
      <c r="R3060" s="83">
        <f t="shared" si="49"/>
        <v>1</v>
      </c>
      <c r="S3060" s="83">
        <f>IF(T3060="",0,IFERROR(IF(VLOOKUP(T3060,T$73:T3059,1,0)&gt;0,0,0),1))</f>
        <v>0</v>
      </c>
      <c r="T3060" s="95">
        <f>IF(DATOS!J2988=P$74,DATOS!C2988,"")</f>
        <v>0</v>
      </c>
    </row>
    <row r="3061" spans="18:20" x14ac:dyDescent="0.25">
      <c r="R3061" s="83">
        <f t="shared" si="49"/>
        <v>1</v>
      </c>
      <c r="S3061" s="83">
        <f>IF(T3061="",0,IFERROR(IF(VLOOKUP(T3061,T$73:T3060,1,0)&gt;0,0,0),1))</f>
        <v>0</v>
      </c>
      <c r="T3061" s="95">
        <f>IF(DATOS!J2989=P$74,DATOS!C2989,"")</f>
        <v>0</v>
      </c>
    </row>
    <row r="3062" spans="18:20" x14ac:dyDescent="0.25">
      <c r="R3062" s="83">
        <f t="shared" si="49"/>
        <v>1</v>
      </c>
      <c r="S3062" s="83">
        <f>IF(T3062="",0,IFERROR(IF(VLOOKUP(T3062,T$73:T3061,1,0)&gt;0,0,0),1))</f>
        <v>0</v>
      </c>
      <c r="T3062" s="95">
        <f>IF(DATOS!J2990=P$74,DATOS!C2990,"")</f>
        <v>0</v>
      </c>
    </row>
    <row r="3063" spans="18:20" x14ac:dyDescent="0.25">
      <c r="R3063" s="83">
        <f t="shared" si="49"/>
        <v>1</v>
      </c>
      <c r="S3063" s="83">
        <f>IF(T3063="",0,IFERROR(IF(VLOOKUP(T3063,T$73:T3062,1,0)&gt;0,0,0),1))</f>
        <v>0</v>
      </c>
      <c r="T3063" s="95">
        <f>IF(DATOS!J2991=P$74,DATOS!C2991,"")</f>
        <v>0</v>
      </c>
    </row>
    <row r="3064" spans="18:20" x14ac:dyDescent="0.25">
      <c r="R3064" s="83">
        <f t="shared" si="49"/>
        <v>1</v>
      </c>
      <c r="S3064" s="83">
        <f>IF(T3064="",0,IFERROR(IF(VLOOKUP(T3064,T$73:T3063,1,0)&gt;0,0,0),1))</f>
        <v>0</v>
      </c>
      <c r="T3064" s="95">
        <f>IF(DATOS!J2992=P$74,DATOS!C2992,"")</f>
        <v>0</v>
      </c>
    </row>
    <row r="3065" spans="18:20" x14ac:dyDescent="0.25">
      <c r="R3065" s="83">
        <f t="shared" si="49"/>
        <v>1</v>
      </c>
      <c r="S3065" s="83">
        <f>IF(T3065="",0,IFERROR(IF(VLOOKUP(T3065,T$73:T3064,1,0)&gt;0,0,0),1))</f>
        <v>0</v>
      </c>
      <c r="T3065" s="95">
        <f>IF(DATOS!J2993=P$74,DATOS!C2993,"")</f>
        <v>0</v>
      </c>
    </row>
    <row r="3066" spans="18:20" x14ac:dyDescent="0.25">
      <c r="R3066" s="83">
        <f t="shared" si="49"/>
        <v>1</v>
      </c>
      <c r="S3066" s="83">
        <f>IF(T3066="",0,IFERROR(IF(VLOOKUP(T3066,T$73:T3065,1,0)&gt;0,0,0),1))</f>
        <v>0</v>
      </c>
      <c r="T3066" s="95">
        <f>IF(DATOS!J2994=P$74,DATOS!C2994,"")</f>
        <v>0</v>
      </c>
    </row>
    <row r="3067" spans="18:20" x14ac:dyDescent="0.25">
      <c r="R3067" s="83">
        <f t="shared" si="49"/>
        <v>1</v>
      </c>
      <c r="S3067" s="83">
        <f>IF(T3067="",0,IFERROR(IF(VLOOKUP(T3067,T$73:T3066,1,0)&gt;0,0,0),1))</f>
        <v>0</v>
      </c>
      <c r="T3067" s="95">
        <f>IF(DATOS!J2995=P$74,DATOS!C2995,"")</f>
        <v>0</v>
      </c>
    </row>
    <row r="3068" spans="18:20" x14ac:dyDescent="0.25">
      <c r="R3068" s="83">
        <f t="shared" si="49"/>
        <v>1</v>
      </c>
      <c r="S3068" s="83">
        <f>IF(T3068="",0,IFERROR(IF(VLOOKUP(T3068,T$73:T3067,1,0)&gt;0,0,0),1))</f>
        <v>0</v>
      </c>
      <c r="T3068" s="95">
        <f>IF(DATOS!J2996=P$74,DATOS!C2996,"")</f>
        <v>0</v>
      </c>
    </row>
    <row r="3069" spans="18:20" x14ac:dyDescent="0.25">
      <c r="R3069" s="83">
        <f t="shared" si="49"/>
        <v>1</v>
      </c>
      <c r="S3069" s="83">
        <f>IF(T3069="",0,IFERROR(IF(VLOOKUP(T3069,T$73:T3068,1,0)&gt;0,0,0),1))</f>
        <v>0</v>
      </c>
      <c r="T3069" s="95">
        <f>IF(DATOS!J2997=P$74,DATOS!C2997,"")</f>
        <v>0</v>
      </c>
    </row>
    <row r="3070" spans="18:20" x14ac:dyDescent="0.25">
      <c r="R3070" s="83">
        <f t="shared" si="49"/>
        <v>1</v>
      </c>
      <c r="S3070" s="83">
        <f>IF(T3070="",0,IFERROR(IF(VLOOKUP(T3070,T$73:T3069,1,0)&gt;0,0,0),1))</f>
        <v>0</v>
      </c>
      <c r="T3070" s="95">
        <f>IF(DATOS!J2998=P$74,DATOS!C2998,"")</f>
        <v>0</v>
      </c>
    </row>
    <row r="3071" spans="18:20" x14ac:dyDescent="0.25">
      <c r="R3071" s="83">
        <f t="shared" si="49"/>
        <v>1</v>
      </c>
      <c r="S3071" s="83">
        <f>IF(T3071="",0,IFERROR(IF(VLOOKUP(T3071,T$73:T3070,1,0)&gt;0,0,0),1))</f>
        <v>0</v>
      </c>
      <c r="T3071" s="95">
        <f>IF(DATOS!J2999=P$74,DATOS!C2999,"")</f>
        <v>0</v>
      </c>
    </row>
    <row r="3072" spans="18:20" x14ac:dyDescent="0.25">
      <c r="R3072" s="83">
        <f t="shared" si="49"/>
        <v>1</v>
      </c>
      <c r="S3072" s="83">
        <f>IF(T3072="",0,IFERROR(IF(VLOOKUP(T3072,T$73:T3071,1,0)&gt;0,0,0),1))</f>
        <v>0</v>
      </c>
      <c r="T3072" s="95">
        <f>IF(DATOS!J3000=P$74,DATOS!C3000,"")</f>
        <v>0</v>
      </c>
    </row>
    <row r="3073" spans="18:20" x14ac:dyDescent="0.25">
      <c r="R3073" s="83">
        <f t="shared" si="49"/>
        <v>1</v>
      </c>
      <c r="S3073" s="83">
        <f>IF(T3073="",0,IFERROR(IF(VLOOKUP(T3073,T$73:T3072,1,0)&gt;0,0,0),1))</f>
        <v>0</v>
      </c>
      <c r="T3073" s="95">
        <f>IF(DATOS!J3001=P$74,DATOS!C3001,"")</f>
        <v>0</v>
      </c>
    </row>
    <row r="3074" spans="18:20" x14ac:dyDescent="0.25">
      <c r="R3074" s="83">
        <f t="shared" si="49"/>
        <v>1</v>
      </c>
      <c r="S3074" s="83">
        <f>IF(T3074="",0,IFERROR(IF(VLOOKUP(T3074,T$73:T3073,1,0)&gt;0,0,0),1))</f>
        <v>0</v>
      </c>
      <c r="T3074" s="95">
        <f>IF(DATOS!J3002=P$74,DATOS!C3002,"")</f>
        <v>0</v>
      </c>
    </row>
    <row r="3075" spans="18:20" x14ac:dyDescent="0.25">
      <c r="R3075" s="83">
        <f t="shared" si="49"/>
        <v>1</v>
      </c>
      <c r="S3075" s="83">
        <f>IF(T3075="",0,IFERROR(IF(VLOOKUP(T3075,T$73:T3074,1,0)&gt;0,0,0),1))</f>
        <v>0</v>
      </c>
      <c r="T3075" s="95">
        <f>IF(DATOS!J3003=P$74,DATOS!C3003,"")</f>
        <v>0</v>
      </c>
    </row>
    <row r="3076" spans="18:20" x14ac:dyDescent="0.25">
      <c r="R3076" s="83">
        <f t="shared" si="49"/>
        <v>1</v>
      </c>
      <c r="S3076" s="83">
        <f>IF(T3076="",0,IFERROR(IF(VLOOKUP(T3076,T$73:T3075,1,0)&gt;0,0,0),1))</f>
        <v>0</v>
      </c>
      <c r="T3076" s="95">
        <f>IF(DATOS!J3004=P$74,DATOS!C3004,"")</f>
        <v>0</v>
      </c>
    </row>
    <row r="3077" spans="18:20" x14ac:dyDescent="0.25">
      <c r="R3077" s="83">
        <f t="shared" si="49"/>
        <v>1</v>
      </c>
      <c r="S3077" s="83">
        <f>IF(T3077="",0,IFERROR(IF(VLOOKUP(T3077,T$73:T3076,1,0)&gt;0,0,0),1))</f>
        <v>0</v>
      </c>
      <c r="T3077" s="95">
        <f>IF(DATOS!J3005=P$74,DATOS!C3005,"")</f>
        <v>0</v>
      </c>
    </row>
    <row r="3078" spans="18:20" x14ac:dyDescent="0.25">
      <c r="R3078" s="83">
        <f t="shared" si="49"/>
        <v>1</v>
      </c>
      <c r="S3078" s="83">
        <f>IF(T3078="",0,IFERROR(IF(VLOOKUP(T3078,T$73:T3077,1,0)&gt;0,0,0),1))</f>
        <v>0</v>
      </c>
      <c r="T3078" s="95">
        <f>IF(DATOS!J3006=P$74,DATOS!C3006,"")</f>
        <v>0</v>
      </c>
    </row>
    <row r="3079" spans="18:20" x14ac:dyDescent="0.25">
      <c r="R3079" s="83">
        <f t="shared" si="49"/>
        <v>1</v>
      </c>
      <c r="S3079" s="83">
        <f>IF(T3079="",0,IFERROR(IF(VLOOKUP(T3079,T$73:T3078,1,0)&gt;0,0,0),1))</f>
        <v>0</v>
      </c>
      <c r="T3079" s="95">
        <f>IF(DATOS!J3007=P$74,DATOS!C3007,"")</f>
        <v>0</v>
      </c>
    </row>
    <row r="3080" spans="18:20" x14ac:dyDescent="0.25">
      <c r="R3080" s="83">
        <f t="shared" si="49"/>
        <v>1</v>
      </c>
      <c r="S3080" s="83">
        <f>IF(T3080="",0,IFERROR(IF(VLOOKUP(T3080,T$73:T3079,1,0)&gt;0,0,0),1))</f>
        <v>0</v>
      </c>
      <c r="T3080" s="95">
        <f>IF(DATOS!J3008=P$74,DATOS!C3008,"")</f>
        <v>0</v>
      </c>
    </row>
    <row r="3081" spans="18:20" x14ac:dyDescent="0.25">
      <c r="R3081" s="83">
        <f t="shared" si="49"/>
        <v>1</v>
      </c>
      <c r="S3081" s="83">
        <f>IF(T3081="",0,IFERROR(IF(VLOOKUP(T3081,T$73:T3080,1,0)&gt;0,0,0),1))</f>
        <v>0</v>
      </c>
      <c r="T3081" s="95">
        <f>IF(DATOS!J3009=P$74,DATOS!C3009,"")</f>
        <v>0</v>
      </c>
    </row>
    <row r="3082" spans="18:20" x14ac:dyDescent="0.25">
      <c r="R3082" s="83">
        <f t="shared" ref="R3082:R3145" si="50">R3081+S3082</f>
        <v>1</v>
      </c>
      <c r="S3082" s="83">
        <f>IF(T3082="",0,IFERROR(IF(VLOOKUP(T3082,T$73:T3081,1,0)&gt;0,0,0),1))</f>
        <v>0</v>
      </c>
      <c r="T3082" s="95">
        <f>IF(DATOS!J3010=P$74,DATOS!C3010,"")</f>
        <v>0</v>
      </c>
    </row>
    <row r="3083" spans="18:20" x14ac:dyDescent="0.25">
      <c r="R3083" s="83">
        <f t="shared" si="50"/>
        <v>1</v>
      </c>
      <c r="S3083" s="83">
        <f>IF(T3083="",0,IFERROR(IF(VLOOKUP(T3083,T$73:T3082,1,0)&gt;0,0,0),1))</f>
        <v>0</v>
      </c>
      <c r="T3083" s="95">
        <f>IF(DATOS!J3011=P$74,DATOS!C3011,"")</f>
        <v>0</v>
      </c>
    </row>
    <row r="3084" spans="18:20" x14ac:dyDescent="0.25">
      <c r="R3084" s="83">
        <f t="shared" si="50"/>
        <v>1</v>
      </c>
      <c r="S3084" s="83">
        <f>IF(T3084="",0,IFERROR(IF(VLOOKUP(T3084,T$73:T3083,1,0)&gt;0,0,0),1))</f>
        <v>0</v>
      </c>
      <c r="T3084" s="95">
        <f>IF(DATOS!J3012=P$74,DATOS!C3012,"")</f>
        <v>0</v>
      </c>
    </row>
    <row r="3085" spans="18:20" x14ac:dyDescent="0.25">
      <c r="R3085" s="83">
        <f t="shared" si="50"/>
        <v>1</v>
      </c>
      <c r="S3085" s="83">
        <f>IF(T3085="",0,IFERROR(IF(VLOOKUP(T3085,T$73:T3084,1,0)&gt;0,0,0),1))</f>
        <v>0</v>
      </c>
      <c r="T3085" s="95">
        <f>IF(DATOS!J3013=P$74,DATOS!C3013,"")</f>
        <v>0</v>
      </c>
    </row>
    <row r="3086" spans="18:20" x14ac:dyDescent="0.25">
      <c r="R3086" s="83">
        <f t="shared" si="50"/>
        <v>1</v>
      </c>
      <c r="S3086" s="83">
        <f>IF(T3086="",0,IFERROR(IF(VLOOKUP(T3086,T$73:T3085,1,0)&gt;0,0,0),1))</f>
        <v>0</v>
      </c>
      <c r="T3086" s="95">
        <f>IF(DATOS!J3014=P$74,DATOS!C3014,"")</f>
        <v>0</v>
      </c>
    </row>
    <row r="3087" spans="18:20" x14ac:dyDescent="0.25">
      <c r="R3087" s="83">
        <f t="shared" si="50"/>
        <v>1</v>
      </c>
      <c r="S3087" s="83">
        <f>IF(T3087="",0,IFERROR(IF(VLOOKUP(T3087,T$73:T3086,1,0)&gt;0,0,0),1))</f>
        <v>0</v>
      </c>
      <c r="T3087" s="95">
        <f>IF(DATOS!J3015=P$74,DATOS!C3015,"")</f>
        <v>0</v>
      </c>
    </row>
    <row r="3088" spans="18:20" x14ac:dyDescent="0.25">
      <c r="R3088" s="83">
        <f t="shared" si="50"/>
        <v>1</v>
      </c>
      <c r="S3088" s="83">
        <f>IF(T3088="",0,IFERROR(IF(VLOOKUP(T3088,T$73:T3087,1,0)&gt;0,0,0),1))</f>
        <v>0</v>
      </c>
      <c r="T3088" s="95">
        <f>IF(DATOS!J3016=P$74,DATOS!C3016,"")</f>
        <v>0</v>
      </c>
    </row>
    <row r="3089" spans="18:20" x14ac:dyDescent="0.25">
      <c r="R3089" s="83">
        <f t="shared" si="50"/>
        <v>1</v>
      </c>
      <c r="S3089" s="83">
        <f>IF(T3089="",0,IFERROR(IF(VLOOKUP(T3089,T$73:T3088,1,0)&gt;0,0,0),1))</f>
        <v>0</v>
      </c>
      <c r="T3089" s="95">
        <f>IF(DATOS!J3017=P$74,DATOS!C3017,"")</f>
        <v>0</v>
      </c>
    </row>
    <row r="3090" spans="18:20" x14ac:dyDescent="0.25">
      <c r="R3090" s="83">
        <f t="shared" si="50"/>
        <v>1</v>
      </c>
      <c r="S3090" s="83">
        <f>IF(T3090="",0,IFERROR(IF(VLOOKUP(T3090,T$73:T3089,1,0)&gt;0,0,0),1))</f>
        <v>0</v>
      </c>
      <c r="T3090" s="95">
        <f>IF(DATOS!J3018=P$74,DATOS!C3018,"")</f>
        <v>0</v>
      </c>
    </row>
    <row r="3091" spans="18:20" x14ac:dyDescent="0.25">
      <c r="R3091" s="83">
        <f t="shared" si="50"/>
        <v>1</v>
      </c>
      <c r="S3091" s="83">
        <f>IF(T3091="",0,IFERROR(IF(VLOOKUP(T3091,T$73:T3090,1,0)&gt;0,0,0),1))</f>
        <v>0</v>
      </c>
      <c r="T3091" s="95">
        <f>IF(DATOS!J3019=P$74,DATOS!C3019,"")</f>
        <v>0</v>
      </c>
    </row>
    <row r="3092" spans="18:20" x14ac:dyDescent="0.25">
      <c r="R3092" s="83">
        <f t="shared" si="50"/>
        <v>1</v>
      </c>
      <c r="S3092" s="83">
        <f>IF(T3092="",0,IFERROR(IF(VLOOKUP(T3092,T$73:T3091,1,0)&gt;0,0,0),1))</f>
        <v>0</v>
      </c>
      <c r="T3092" s="95">
        <f>IF(DATOS!J3020=P$74,DATOS!C3020,"")</f>
        <v>0</v>
      </c>
    </row>
    <row r="3093" spans="18:20" x14ac:dyDescent="0.25">
      <c r="R3093" s="83">
        <f t="shared" si="50"/>
        <v>1</v>
      </c>
      <c r="S3093" s="83">
        <f>IF(T3093="",0,IFERROR(IF(VLOOKUP(T3093,T$73:T3092,1,0)&gt;0,0,0),1))</f>
        <v>0</v>
      </c>
      <c r="T3093" s="95">
        <f>IF(DATOS!J3021=P$74,DATOS!C3021,"")</f>
        <v>0</v>
      </c>
    </row>
    <row r="3094" spans="18:20" x14ac:dyDescent="0.25">
      <c r="R3094" s="83">
        <f t="shared" si="50"/>
        <v>1</v>
      </c>
      <c r="S3094" s="83">
        <f>IF(T3094="",0,IFERROR(IF(VLOOKUP(T3094,T$73:T3093,1,0)&gt;0,0,0),1))</f>
        <v>0</v>
      </c>
      <c r="T3094" s="95">
        <f>IF(DATOS!J3022=P$74,DATOS!C3022,"")</f>
        <v>0</v>
      </c>
    </row>
    <row r="3095" spans="18:20" x14ac:dyDescent="0.25">
      <c r="R3095" s="83">
        <f t="shared" si="50"/>
        <v>1</v>
      </c>
      <c r="S3095" s="83">
        <f>IF(T3095="",0,IFERROR(IF(VLOOKUP(T3095,T$73:T3094,1,0)&gt;0,0,0),1))</f>
        <v>0</v>
      </c>
      <c r="T3095" s="95">
        <f>IF(DATOS!J3023=P$74,DATOS!C3023,"")</f>
        <v>0</v>
      </c>
    </row>
    <row r="3096" spans="18:20" x14ac:dyDescent="0.25">
      <c r="R3096" s="83">
        <f t="shared" si="50"/>
        <v>1</v>
      </c>
      <c r="S3096" s="83">
        <f>IF(T3096="",0,IFERROR(IF(VLOOKUP(T3096,T$73:T3095,1,0)&gt;0,0,0),1))</f>
        <v>0</v>
      </c>
      <c r="T3096" s="95">
        <f>IF(DATOS!J3024=P$74,DATOS!C3024,"")</f>
        <v>0</v>
      </c>
    </row>
    <row r="3097" spans="18:20" x14ac:dyDescent="0.25">
      <c r="R3097" s="83">
        <f t="shared" si="50"/>
        <v>1</v>
      </c>
      <c r="S3097" s="83">
        <f>IF(T3097="",0,IFERROR(IF(VLOOKUP(T3097,T$73:T3096,1,0)&gt;0,0,0),1))</f>
        <v>0</v>
      </c>
      <c r="T3097" s="95">
        <f>IF(DATOS!J3025=P$74,DATOS!C3025,"")</f>
        <v>0</v>
      </c>
    </row>
    <row r="3098" spans="18:20" x14ac:dyDescent="0.25">
      <c r="R3098" s="83">
        <f t="shared" si="50"/>
        <v>1</v>
      </c>
      <c r="S3098" s="83">
        <f>IF(T3098="",0,IFERROR(IF(VLOOKUP(T3098,T$73:T3097,1,0)&gt;0,0,0),1))</f>
        <v>0</v>
      </c>
      <c r="T3098" s="95">
        <f>IF(DATOS!J3026=P$74,DATOS!C3026,"")</f>
        <v>0</v>
      </c>
    </row>
    <row r="3099" spans="18:20" x14ac:dyDescent="0.25">
      <c r="R3099" s="83">
        <f t="shared" si="50"/>
        <v>1</v>
      </c>
      <c r="S3099" s="83">
        <f>IF(T3099="",0,IFERROR(IF(VLOOKUP(T3099,T$73:T3098,1,0)&gt;0,0,0),1))</f>
        <v>0</v>
      </c>
      <c r="T3099" s="95">
        <f>IF(DATOS!J3027=P$74,DATOS!C3027,"")</f>
        <v>0</v>
      </c>
    </row>
    <row r="3100" spans="18:20" x14ac:dyDescent="0.25">
      <c r="R3100" s="83">
        <f t="shared" si="50"/>
        <v>1</v>
      </c>
      <c r="S3100" s="83">
        <f>IF(T3100="",0,IFERROR(IF(VLOOKUP(T3100,T$73:T3099,1,0)&gt;0,0,0),1))</f>
        <v>0</v>
      </c>
      <c r="T3100" s="95">
        <f>IF(DATOS!J3028=P$74,DATOS!C3028,"")</f>
        <v>0</v>
      </c>
    </row>
    <row r="3101" spans="18:20" x14ac:dyDescent="0.25">
      <c r="R3101" s="83">
        <f t="shared" si="50"/>
        <v>1</v>
      </c>
      <c r="S3101" s="83">
        <f>IF(T3101="",0,IFERROR(IF(VLOOKUP(T3101,T$73:T3100,1,0)&gt;0,0,0),1))</f>
        <v>0</v>
      </c>
      <c r="T3101" s="95">
        <f>IF(DATOS!J3029=P$74,DATOS!C3029,"")</f>
        <v>0</v>
      </c>
    </row>
    <row r="3102" spans="18:20" x14ac:dyDescent="0.25">
      <c r="R3102" s="83">
        <f t="shared" si="50"/>
        <v>1</v>
      </c>
      <c r="S3102" s="83">
        <f>IF(T3102="",0,IFERROR(IF(VLOOKUP(T3102,T$73:T3101,1,0)&gt;0,0,0),1))</f>
        <v>0</v>
      </c>
      <c r="T3102" s="95">
        <f>IF(DATOS!J3030=P$74,DATOS!C3030,"")</f>
        <v>0</v>
      </c>
    </row>
    <row r="3103" spans="18:20" x14ac:dyDescent="0.25">
      <c r="R3103" s="83">
        <f t="shared" si="50"/>
        <v>1</v>
      </c>
      <c r="S3103" s="83">
        <f>IF(T3103="",0,IFERROR(IF(VLOOKUP(T3103,T$73:T3102,1,0)&gt;0,0,0),1))</f>
        <v>0</v>
      </c>
      <c r="T3103" s="95">
        <f>IF(DATOS!J3031=P$74,DATOS!C3031,"")</f>
        <v>0</v>
      </c>
    </row>
    <row r="3104" spans="18:20" x14ac:dyDescent="0.25">
      <c r="R3104" s="83">
        <f t="shared" si="50"/>
        <v>1</v>
      </c>
      <c r="S3104" s="83">
        <f>IF(T3104="",0,IFERROR(IF(VLOOKUP(T3104,T$73:T3103,1,0)&gt;0,0,0),1))</f>
        <v>0</v>
      </c>
      <c r="T3104" s="95">
        <f>IF(DATOS!J3032=P$74,DATOS!C3032,"")</f>
        <v>0</v>
      </c>
    </row>
    <row r="3105" spans="18:20" x14ac:dyDescent="0.25">
      <c r="R3105" s="83">
        <f t="shared" si="50"/>
        <v>1</v>
      </c>
      <c r="S3105" s="83">
        <f>IF(T3105="",0,IFERROR(IF(VLOOKUP(T3105,T$73:T3104,1,0)&gt;0,0,0),1))</f>
        <v>0</v>
      </c>
      <c r="T3105" s="95">
        <f>IF(DATOS!J3033=P$74,DATOS!C3033,"")</f>
        <v>0</v>
      </c>
    </row>
    <row r="3106" spans="18:20" x14ac:dyDescent="0.25">
      <c r="R3106" s="83">
        <f t="shared" si="50"/>
        <v>1</v>
      </c>
      <c r="S3106" s="83">
        <f>IF(T3106="",0,IFERROR(IF(VLOOKUP(T3106,T$73:T3105,1,0)&gt;0,0,0),1))</f>
        <v>0</v>
      </c>
      <c r="T3106" s="95">
        <f>IF(DATOS!J3034=P$74,DATOS!C3034,"")</f>
        <v>0</v>
      </c>
    </row>
    <row r="3107" spans="18:20" x14ac:dyDescent="0.25">
      <c r="R3107" s="83">
        <f t="shared" si="50"/>
        <v>1</v>
      </c>
      <c r="S3107" s="83">
        <f>IF(T3107="",0,IFERROR(IF(VLOOKUP(T3107,T$73:T3106,1,0)&gt;0,0,0),1))</f>
        <v>0</v>
      </c>
      <c r="T3107" s="95">
        <f>IF(DATOS!J3035=P$74,DATOS!C3035,"")</f>
        <v>0</v>
      </c>
    </row>
    <row r="3108" spans="18:20" x14ac:dyDescent="0.25">
      <c r="R3108" s="83">
        <f t="shared" si="50"/>
        <v>1</v>
      </c>
      <c r="S3108" s="83">
        <f>IF(T3108="",0,IFERROR(IF(VLOOKUP(T3108,T$73:T3107,1,0)&gt;0,0,0),1))</f>
        <v>0</v>
      </c>
      <c r="T3108" s="95">
        <f>IF(DATOS!J3036=P$74,DATOS!C3036,"")</f>
        <v>0</v>
      </c>
    </row>
    <row r="3109" spans="18:20" x14ac:dyDescent="0.25">
      <c r="R3109" s="83">
        <f t="shared" si="50"/>
        <v>1</v>
      </c>
      <c r="S3109" s="83">
        <f>IF(T3109="",0,IFERROR(IF(VLOOKUP(T3109,T$73:T3108,1,0)&gt;0,0,0),1))</f>
        <v>0</v>
      </c>
      <c r="T3109" s="95">
        <f>IF(DATOS!J3037=P$74,DATOS!C3037,"")</f>
        <v>0</v>
      </c>
    </row>
    <row r="3110" spans="18:20" x14ac:dyDescent="0.25">
      <c r="R3110" s="83">
        <f t="shared" si="50"/>
        <v>1</v>
      </c>
      <c r="S3110" s="83">
        <f>IF(T3110="",0,IFERROR(IF(VLOOKUP(T3110,T$73:T3109,1,0)&gt;0,0,0),1))</f>
        <v>0</v>
      </c>
      <c r="T3110" s="95">
        <f>IF(DATOS!J3038=P$74,DATOS!C3038,"")</f>
        <v>0</v>
      </c>
    </row>
    <row r="3111" spans="18:20" x14ac:dyDescent="0.25">
      <c r="R3111" s="83">
        <f t="shared" si="50"/>
        <v>1</v>
      </c>
      <c r="S3111" s="83">
        <f>IF(T3111="",0,IFERROR(IF(VLOOKUP(T3111,T$73:T3110,1,0)&gt;0,0,0),1))</f>
        <v>0</v>
      </c>
      <c r="T3111" s="95">
        <f>IF(DATOS!J3039=P$74,DATOS!C3039,"")</f>
        <v>0</v>
      </c>
    </row>
    <row r="3112" spans="18:20" x14ac:dyDescent="0.25">
      <c r="R3112" s="83">
        <f t="shared" si="50"/>
        <v>1</v>
      </c>
      <c r="S3112" s="83">
        <f>IF(T3112="",0,IFERROR(IF(VLOOKUP(T3112,T$73:T3111,1,0)&gt;0,0,0),1))</f>
        <v>0</v>
      </c>
      <c r="T3112" s="95">
        <f>IF(DATOS!J3040=P$74,DATOS!C3040,"")</f>
        <v>0</v>
      </c>
    </row>
    <row r="3113" spans="18:20" x14ac:dyDescent="0.25">
      <c r="R3113" s="83">
        <f t="shared" si="50"/>
        <v>1</v>
      </c>
      <c r="S3113" s="83">
        <f>IF(T3113="",0,IFERROR(IF(VLOOKUP(T3113,T$73:T3112,1,0)&gt;0,0,0),1))</f>
        <v>0</v>
      </c>
      <c r="T3113" s="95">
        <f>IF(DATOS!J3041=P$74,DATOS!C3041,"")</f>
        <v>0</v>
      </c>
    </row>
    <row r="3114" spans="18:20" x14ac:dyDescent="0.25">
      <c r="R3114" s="83">
        <f t="shared" si="50"/>
        <v>1</v>
      </c>
      <c r="S3114" s="83">
        <f>IF(T3114="",0,IFERROR(IF(VLOOKUP(T3114,T$73:T3113,1,0)&gt;0,0,0),1))</f>
        <v>0</v>
      </c>
      <c r="T3114" s="95">
        <f>IF(DATOS!J3042=P$74,DATOS!C3042,"")</f>
        <v>0</v>
      </c>
    </row>
    <row r="3115" spans="18:20" x14ac:dyDescent="0.25">
      <c r="R3115" s="83">
        <f t="shared" si="50"/>
        <v>1</v>
      </c>
      <c r="S3115" s="83">
        <f>IF(T3115="",0,IFERROR(IF(VLOOKUP(T3115,T$73:T3114,1,0)&gt;0,0,0),1))</f>
        <v>0</v>
      </c>
      <c r="T3115" s="95">
        <f>IF(DATOS!J3043=P$74,DATOS!C3043,"")</f>
        <v>0</v>
      </c>
    </row>
    <row r="3116" spans="18:20" x14ac:dyDescent="0.25">
      <c r="R3116" s="83">
        <f t="shared" si="50"/>
        <v>1</v>
      </c>
      <c r="S3116" s="83">
        <f>IF(T3116="",0,IFERROR(IF(VLOOKUP(T3116,T$73:T3115,1,0)&gt;0,0,0),1))</f>
        <v>0</v>
      </c>
      <c r="T3116" s="95">
        <f>IF(DATOS!J3044=P$74,DATOS!C3044,"")</f>
        <v>0</v>
      </c>
    </row>
    <row r="3117" spans="18:20" x14ac:dyDescent="0.25">
      <c r="R3117" s="83">
        <f t="shared" si="50"/>
        <v>1</v>
      </c>
      <c r="S3117" s="83">
        <f>IF(T3117="",0,IFERROR(IF(VLOOKUP(T3117,T$73:T3116,1,0)&gt;0,0,0),1))</f>
        <v>0</v>
      </c>
      <c r="T3117" s="95">
        <f>IF(DATOS!J3045=P$74,DATOS!C3045,"")</f>
        <v>0</v>
      </c>
    </row>
    <row r="3118" spans="18:20" x14ac:dyDescent="0.25">
      <c r="R3118" s="83">
        <f t="shared" si="50"/>
        <v>1</v>
      </c>
      <c r="S3118" s="83">
        <f>IF(T3118="",0,IFERROR(IF(VLOOKUP(T3118,T$73:T3117,1,0)&gt;0,0,0),1))</f>
        <v>0</v>
      </c>
      <c r="T3118" s="95">
        <f>IF(DATOS!J3046=P$74,DATOS!C3046,"")</f>
        <v>0</v>
      </c>
    </row>
    <row r="3119" spans="18:20" x14ac:dyDescent="0.25">
      <c r="R3119" s="83">
        <f t="shared" si="50"/>
        <v>1</v>
      </c>
      <c r="S3119" s="83">
        <f>IF(T3119="",0,IFERROR(IF(VLOOKUP(T3119,T$73:T3118,1,0)&gt;0,0,0),1))</f>
        <v>0</v>
      </c>
      <c r="T3119" s="95">
        <f>IF(DATOS!J3047=P$74,DATOS!C3047,"")</f>
        <v>0</v>
      </c>
    </row>
    <row r="3120" spans="18:20" x14ac:dyDescent="0.25">
      <c r="R3120" s="83">
        <f t="shared" si="50"/>
        <v>1</v>
      </c>
      <c r="S3120" s="83">
        <f>IF(T3120="",0,IFERROR(IF(VLOOKUP(T3120,T$73:T3119,1,0)&gt;0,0,0),1))</f>
        <v>0</v>
      </c>
      <c r="T3120" s="95">
        <f>IF(DATOS!J3048=P$74,DATOS!C3048,"")</f>
        <v>0</v>
      </c>
    </row>
    <row r="3121" spans="18:20" x14ac:dyDescent="0.25">
      <c r="R3121" s="83">
        <f t="shared" si="50"/>
        <v>1</v>
      </c>
      <c r="S3121" s="83">
        <f>IF(T3121="",0,IFERROR(IF(VLOOKUP(T3121,T$73:T3120,1,0)&gt;0,0,0),1))</f>
        <v>0</v>
      </c>
      <c r="T3121" s="95">
        <f>IF(DATOS!J3049=P$74,DATOS!C3049,"")</f>
        <v>0</v>
      </c>
    </row>
    <row r="3122" spans="18:20" x14ac:dyDescent="0.25">
      <c r="R3122" s="83">
        <f t="shared" si="50"/>
        <v>1</v>
      </c>
      <c r="S3122" s="83">
        <f>IF(T3122="",0,IFERROR(IF(VLOOKUP(T3122,T$73:T3121,1,0)&gt;0,0,0),1))</f>
        <v>0</v>
      </c>
      <c r="T3122" s="95">
        <f>IF(DATOS!J3050=P$74,DATOS!C3050,"")</f>
        <v>0</v>
      </c>
    </row>
    <row r="3123" spans="18:20" x14ac:dyDescent="0.25">
      <c r="R3123" s="83">
        <f t="shared" si="50"/>
        <v>1</v>
      </c>
      <c r="S3123" s="83">
        <f>IF(T3123="",0,IFERROR(IF(VLOOKUP(T3123,T$73:T3122,1,0)&gt;0,0,0),1))</f>
        <v>0</v>
      </c>
      <c r="T3123" s="95">
        <f>IF(DATOS!J3051=P$74,DATOS!C3051,"")</f>
        <v>0</v>
      </c>
    </row>
    <row r="3124" spans="18:20" x14ac:dyDescent="0.25">
      <c r="R3124" s="83">
        <f t="shared" si="50"/>
        <v>1</v>
      </c>
      <c r="S3124" s="83">
        <f>IF(T3124="",0,IFERROR(IF(VLOOKUP(T3124,T$73:T3123,1,0)&gt;0,0,0),1))</f>
        <v>0</v>
      </c>
      <c r="T3124" s="95">
        <f>IF(DATOS!J3052=P$74,DATOS!C3052,"")</f>
        <v>0</v>
      </c>
    </row>
    <row r="3125" spans="18:20" x14ac:dyDescent="0.25">
      <c r="R3125" s="83">
        <f t="shared" si="50"/>
        <v>1</v>
      </c>
      <c r="S3125" s="83">
        <f>IF(T3125="",0,IFERROR(IF(VLOOKUP(T3125,T$73:T3124,1,0)&gt;0,0,0),1))</f>
        <v>0</v>
      </c>
      <c r="T3125" s="95">
        <f>IF(DATOS!J3053=P$74,DATOS!C3053,"")</f>
        <v>0</v>
      </c>
    </row>
    <row r="3126" spans="18:20" x14ac:dyDescent="0.25">
      <c r="R3126" s="83">
        <f t="shared" si="50"/>
        <v>1</v>
      </c>
      <c r="S3126" s="83">
        <f>IF(T3126="",0,IFERROR(IF(VLOOKUP(T3126,T$73:T3125,1,0)&gt;0,0,0),1))</f>
        <v>0</v>
      </c>
      <c r="T3126" s="95">
        <f>IF(DATOS!J3054=P$74,DATOS!C3054,"")</f>
        <v>0</v>
      </c>
    </row>
    <row r="3127" spans="18:20" x14ac:dyDescent="0.25">
      <c r="R3127" s="83">
        <f t="shared" si="50"/>
        <v>1</v>
      </c>
      <c r="S3127" s="83">
        <f>IF(T3127="",0,IFERROR(IF(VLOOKUP(T3127,T$73:T3126,1,0)&gt;0,0,0),1))</f>
        <v>0</v>
      </c>
      <c r="T3127" s="95">
        <f>IF(DATOS!J3055=P$74,DATOS!C3055,"")</f>
        <v>0</v>
      </c>
    </row>
    <row r="3128" spans="18:20" x14ac:dyDescent="0.25">
      <c r="R3128" s="83">
        <f t="shared" si="50"/>
        <v>1</v>
      </c>
      <c r="S3128" s="83">
        <f>IF(T3128="",0,IFERROR(IF(VLOOKUP(T3128,T$73:T3127,1,0)&gt;0,0,0),1))</f>
        <v>0</v>
      </c>
      <c r="T3128" s="95">
        <f>IF(DATOS!J3056=P$74,DATOS!C3056,"")</f>
        <v>0</v>
      </c>
    </row>
    <row r="3129" spans="18:20" x14ac:dyDescent="0.25">
      <c r="R3129" s="83">
        <f t="shared" si="50"/>
        <v>1</v>
      </c>
      <c r="S3129" s="83">
        <f>IF(T3129="",0,IFERROR(IF(VLOOKUP(T3129,T$73:T3128,1,0)&gt;0,0,0),1))</f>
        <v>0</v>
      </c>
      <c r="T3129" s="95">
        <f>IF(DATOS!J3057=P$74,DATOS!C3057,"")</f>
        <v>0</v>
      </c>
    </row>
    <row r="3130" spans="18:20" x14ac:dyDescent="0.25">
      <c r="R3130" s="83">
        <f t="shared" si="50"/>
        <v>1</v>
      </c>
      <c r="S3130" s="83">
        <f>IF(T3130="",0,IFERROR(IF(VLOOKUP(T3130,T$73:T3129,1,0)&gt;0,0,0),1))</f>
        <v>0</v>
      </c>
      <c r="T3130" s="95">
        <f>IF(DATOS!J3058=P$74,DATOS!C3058,"")</f>
        <v>0</v>
      </c>
    </row>
    <row r="3131" spans="18:20" x14ac:dyDescent="0.25">
      <c r="R3131" s="83">
        <f t="shared" si="50"/>
        <v>1</v>
      </c>
      <c r="S3131" s="83">
        <f>IF(T3131="",0,IFERROR(IF(VLOOKUP(T3131,T$73:T3130,1,0)&gt;0,0,0),1))</f>
        <v>0</v>
      </c>
      <c r="T3131" s="95">
        <f>IF(DATOS!J3059=P$74,DATOS!C3059,"")</f>
        <v>0</v>
      </c>
    </row>
    <row r="3132" spans="18:20" x14ac:dyDescent="0.25">
      <c r="R3132" s="83">
        <f t="shared" si="50"/>
        <v>1</v>
      </c>
      <c r="S3132" s="83">
        <f>IF(T3132="",0,IFERROR(IF(VLOOKUP(T3132,T$73:T3131,1,0)&gt;0,0,0),1))</f>
        <v>0</v>
      </c>
      <c r="T3132" s="95">
        <f>IF(DATOS!J3060=P$74,DATOS!C3060,"")</f>
        <v>0</v>
      </c>
    </row>
    <row r="3133" spans="18:20" x14ac:dyDescent="0.25">
      <c r="R3133" s="83">
        <f t="shared" si="50"/>
        <v>1</v>
      </c>
      <c r="S3133" s="83">
        <f>IF(T3133="",0,IFERROR(IF(VLOOKUP(T3133,T$73:T3132,1,0)&gt;0,0,0),1))</f>
        <v>0</v>
      </c>
      <c r="T3133" s="95">
        <f>IF(DATOS!J3061=P$74,DATOS!C3061,"")</f>
        <v>0</v>
      </c>
    </row>
    <row r="3134" spans="18:20" x14ac:dyDescent="0.25">
      <c r="R3134" s="83">
        <f t="shared" si="50"/>
        <v>1</v>
      </c>
      <c r="S3134" s="83">
        <f>IF(T3134="",0,IFERROR(IF(VLOOKUP(T3134,T$73:T3133,1,0)&gt;0,0,0),1))</f>
        <v>0</v>
      </c>
      <c r="T3134" s="95">
        <f>IF(DATOS!J3062=P$74,DATOS!C3062,"")</f>
        <v>0</v>
      </c>
    </row>
    <row r="3135" spans="18:20" x14ac:dyDescent="0.25">
      <c r="R3135" s="83">
        <f t="shared" si="50"/>
        <v>1</v>
      </c>
      <c r="S3135" s="83">
        <f>IF(T3135="",0,IFERROR(IF(VLOOKUP(T3135,T$73:T3134,1,0)&gt;0,0,0),1))</f>
        <v>0</v>
      </c>
      <c r="T3135" s="95">
        <f>IF(DATOS!J3063=P$74,DATOS!C3063,"")</f>
        <v>0</v>
      </c>
    </row>
    <row r="3136" spans="18:20" x14ac:dyDescent="0.25">
      <c r="R3136" s="83">
        <f t="shared" si="50"/>
        <v>1</v>
      </c>
      <c r="S3136" s="83">
        <f>IF(T3136="",0,IFERROR(IF(VLOOKUP(T3136,T$73:T3135,1,0)&gt;0,0,0),1))</f>
        <v>0</v>
      </c>
      <c r="T3136" s="95">
        <f>IF(DATOS!J3064=P$74,DATOS!C3064,"")</f>
        <v>0</v>
      </c>
    </row>
    <row r="3137" spans="18:20" x14ac:dyDescent="0.25">
      <c r="R3137" s="83">
        <f t="shared" si="50"/>
        <v>1</v>
      </c>
      <c r="S3137" s="83">
        <f>IF(T3137="",0,IFERROR(IF(VLOOKUP(T3137,T$73:T3136,1,0)&gt;0,0,0),1))</f>
        <v>0</v>
      </c>
      <c r="T3137" s="95">
        <f>IF(DATOS!J3065=P$74,DATOS!C3065,"")</f>
        <v>0</v>
      </c>
    </row>
    <row r="3138" spans="18:20" x14ac:dyDescent="0.25">
      <c r="R3138" s="83">
        <f t="shared" si="50"/>
        <v>1</v>
      </c>
      <c r="S3138" s="83">
        <f>IF(T3138="",0,IFERROR(IF(VLOOKUP(T3138,T$73:T3137,1,0)&gt;0,0,0),1))</f>
        <v>0</v>
      </c>
      <c r="T3138" s="95">
        <f>IF(DATOS!J3066=P$74,DATOS!C3066,"")</f>
        <v>0</v>
      </c>
    </row>
    <row r="3139" spans="18:20" x14ac:dyDescent="0.25">
      <c r="R3139" s="83">
        <f t="shared" si="50"/>
        <v>1</v>
      </c>
      <c r="S3139" s="83">
        <f>IF(T3139="",0,IFERROR(IF(VLOOKUP(T3139,T$73:T3138,1,0)&gt;0,0,0),1))</f>
        <v>0</v>
      </c>
      <c r="T3139" s="95">
        <f>IF(DATOS!J3067=P$74,DATOS!C3067,"")</f>
        <v>0</v>
      </c>
    </row>
    <row r="3140" spans="18:20" x14ac:dyDescent="0.25">
      <c r="R3140" s="83">
        <f t="shared" si="50"/>
        <v>1</v>
      </c>
      <c r="S3140" s="83">
        <f>IF(T3140="",0,IFERROR(IF(VLOOKUP(T3140,T$73:T3139,1,0)&gt;0,0,0),1))</f>
        <v>0</v>
      </c>
      <c r="T3140" s="95">
        <f>IF(DATOS!J3068=P$74,DATOS!C3068,"")</f>
        <v>0</v>
      </c>
    </row>
    <row r="3141" spans="18:20" x14ac:dyDescent="0.25">
      <c r="R3141" s="83">
        <f t="shared" si="50"/>
        <v>1</v>
      </c>
      <c r="S3141" s="83">
        <f>IF(T3141="",0,IFERROR(IF(VLOOKUP(T3141,T$73:T3140,1,0)&gt;0,0,0),1))</f>
        <v>0</v>
      </c>
      <c r="T3141" s="95">
        <f>IF(DATOS!J3069=P$74,DATOS!C3069,"")</f>
        <v>0</v>
      </c>
    </row>
    <row r="3142" spans="18:20" x14ac:dyDescent="0.25">
      <c r="R3142" s="83">
        <f t="shared" si="50"/>
        <v>1</v>
      </c>
      <c r="S3142" s="83">
        <f>IF(T3142="",0,IFERROR(IF(VLOOKUP(T3142,T$73:T3141,1,0)&gt;0,0,0),1))</f>
        <v>0</v>
      </c>
      <c r="T3142" s="95">
        <f>IF(DATOS!J3070=P$74,DATOS!C3070,"")</f>
        <v>0</v>
      </c>
    </row>
    <row r="3143" spans="18:20" x14ac:dyDescent="0.25">
      <c r="R3143" s="83">
        <f t="shared" si="50"/>
        <v>1</v>
      </c>
      <c r="S3143" s="83">
        <f>IF(T3143="",0,IFERROR(IF(VLOOKUP(T3143,T$73:T3142,1,0)&gt;0,0,0),1))</f>
        <v>0</v>
      </c>
      <c r="T3143" s="95">
        <f>IF(DATOS!J3071=P$74,DATOS!C3071,"")</f>
        <v>0</v>
      </c>
    </row>
    <row r="3144" spans="18:20" x14ac:dyDescent="0.25">
      <c r="R3144" s="83">
        <f t="shared" si="50"/>
        <v>1</v>
      </c>
      <c r="S3144" s="83">
        <f>IF(T3144="",0,IFERROR(IF(VLOOKUP(T3144,T$73:T3143,1,0)&gt;0,0,0),1))</f>
        <v>0</v>
      </c>
      <c r="T3144" s="95">
        <f>IF(DATOS!J3072=P$74,DATOS!C3072,"")</f>
        <v>0</v>
      </c>
    </row>
    <row r="3145" spans="18:20" x14ac:dyDescent="0.25">
      <c r="R3145" s="83">
        <f t="shared" si="50"/>
        <v>1</v>
      </c>
      <c r="S3145" s="83">
        <f>IF(T3145="",0,IFERROR(IF(VLOOKUP(T3145,T$73:T3144,1,0)&gt;0,0,0),1))</f>
        <v>0</v>
      </c>
      <c r="T3145" s="95">
        <f>IF(DATOS!J3073=P$74,DATOS!C3073,"")</f>
        <v>0</v>
      </c>
    </row>
    <row r="3146" spans="18:20" x14ac:dyDescent="0.25">
      <c r="R3146" s="83">
        <f t="shared" ref="R3146:R3209" si="51">R3145+S3146</f>
        <v>1</v>
      </c>
      <c r="S3146" s="83">
        <f>IF(T3146="",0,IFERROR(IF(VLOOKUP(T3146,T$73:T3145,1,0)&gt;0,0,0),1))</f>
        <v>0</v>
      </c>
      <c r="T3146" s="95">
        <f>IF(DATOS!J3074=P$74,DATOS!C3074,"")</f>
        <v>0</v>
      </c>
    </row>
    <row r="3147" spans="18:20" x14ac:dyDescent="0.25">
      <c r="R3147" s="83">
        <f t="shared" si="51"/>
        <v>1</v>
      </c>
      <c r="S3147" s="83">
        <f>IF(T3147="",0,IFERROR(IF(VLOOKUP(T3147,T$73:T3146,1,0)&gt;0,0,0),1))</f>
        <v>0</v>
      </c>
      <c r="T3147" s="95">
        <f>IF(DATOS!J3075=P$74,DATOS!C3075,"")</f>
        <v>0</v>
      </c>
    </row>
    <row r="3148" spans="18:20" x14ac:dyDescent="0.25">
      <c r="R3148" s="83">
        <f t="shared" si="51"/>
        <v>1</v>
      </c>
      <c r="S3148" s="83">
        <f>IF(T3148="",0,IFERROR(IF(VLOOKUP(T3148,T$73:T3147,1,0)&gt;0,0,0),1))</f>
        <v>0</v>
      </c>
      <c r="T3148" s="95">
        <f>IF(DATOS!J3076=P$74,DATOS!C3076,"")</f>
        <v>0</v>
      </c>
    </row>
    <row r="3149" spans="18:20" x14ac:dyDescent="0.25">
      <c r="R3149" s="83">
        <f t="shared" si="51"/>
        <v>1</v>
      </c>
      <c r="S3149" s="83">
        <f>IF(T3149="",0,IFERROR(IF(VLOOKUP(T3149,T$73:T3148,1,0)&gt;0,0,0),1))</f>
        <v>0</v>
      </c>
      <c r="T3149" s="95">
        <f>IF(DATOS!J3077=P$74,DATOS!C3077,"")</f>
        <v>0</v>
      </c>
    </row>
    <row r="3150" spans="18:20" x14ac:dyDescent="0.25">
      <c r="R3150" s="83">
        <f t="shared" si="51"/>
        <v>1</v>
      </c>
      <c r="S3150" s="83">
        <f>IF(T3150="",0,IFERROR(IF(VLOOKUP(T3150,T$73:T3149,1,0)&gt;0,0,0),1))</f>
        <v>0</v>
      </c>
      <c r="T3150" s="95">
        <f>IF(DATOS!J3078=P$74,DATOS!C3078,"")</f>
        <v>0</v>
      </c>
    </row>
    <row r="3151" spans="18:20" x14ac:dyDescent="0.25">
      <c r="R3151" s="83">
        <f t="shared" si="51"/>
        <v>1</v>
      </c>
      <c r="S3151" s="83">
        <f>IF(T3151="",0,IFERROR(IF(VLOOKUP(T3151,T$73:T3150,1,0)&gt;0,0,0),1))</f>
        <v>0</v>
      </c>
      <c r="T3151" s="95">
        <f>IF(DATOS!J3079=P$74,DATOS!C3079,"")</f>
        <v>0</v>
      </c>
    </row>
    <row r="3152" spans="18:20" x14ac:dyDescent="0.25">
      <c r="R3152" s="83">
        <f t="shared" si="51"/>
        <v>1</v>
      </c>
      <c r="S3152" s="83">
        <f>IF(T3152="",0,IFERROR(IF(VLOOKUP(T3152,T$73:T3151,1,0)&gt;0,0,0),1))</f>
        <v>0</v>
      </c>
      <c r="T3152" s="95">
        <f>IF(DATOS!J3080=P$74,DATOS!C3080,"")</f>
        <v>0</v>
      </c>
    </row>
    <row r="3153" spans="18:20" x14ac:dyDescent="0.25">
      <c r="R3153" s="83">
        <f t="shared" si="51"/>
        <v>1</v>
      </c>
      <c r="S3153" s="83">
        <f>IF(T3153="",0,IFERROR(IF(VLOOKUP(T3153,T$73:T3152,1,0)&gt;0,0,0),1))</f>
        <v>0</v>
      </c>
      <c r="T3153" s="95">
        <f>IF(DATOS!J3081=P$74,DATOS!C3081,"")</f>
        <v>0</v>
      </c>
    </row>
    <row r="3154" spans="18:20" x14ac:dyDescent="0.25">
      <c r="R3154" s="83">
        <f t="shared" si="51"/>
        <v>1</v>
      </c>
      <c r="S3154" s="83">
        <f>IF(T3154="",0,IFERROR(IF(VLOOKUP(T3154,T$73:T3153,1,0)&gt;0,0,0),1))</f>
        <v>0</v>
      </c>
      <c r="T3154" s="95">
        <f>IF(DATOS!J3082=P$74,DATOS!C3082,"")</f>
        <v>0</v>
      </c>
    </row>
    <row r="3155" spans="18:20" x14ac:dyDescent="0.25">
      <c r="R3155" s="83">
        <f t="shared" si="51"/>
        <v>1</v>
      </c>
      <c r="S3155" s="83">
        <f>IF(T3155="",0,IFERROR(IF(VLOOKUP(T3155,T$73:T3154,1,0)&gt;0,0,0),1))</f>
        <v>0</v>
      </c>
      <c r="T3155" s="95">
        <f>IF(DATOS!J3083=P$74,DATOS!C3083,"")</f>
        <v>0</v>
      </c>
    </row>
    <row r="3156" spans="18:20" x14ac:dyDescent="0.25">
      <c r="R3156" s="83">
        <f t="shared" si="51"/>
        <v>1</v>
      </c>
      <c r="S3156" s="83">
        <f>IF(T3156="",0,IFERROR(IF(VLOOKUP(T3156,T$73:T3155,1,0)&gt;0,0,0),1))</f>
        <v>0</v>
      </c>
      <c r="T3156" s="95">
        <f>IF(DATOS!J3084=P$74,DATOS!C3084,"")</f>
        <v>0</v>
      </c>
    </row>
    <row r="3157" spans="18:20" x14ac:dyDescent="0.25">
      <c r="R3157" s="83">
        <f t="shared" si="51"/>
        <v>1</v>
      </c>
      <c r="S3157" s="83">
        <f>IF(T3157="",0,IFERROR(IF(VLOOKUP(T3157,T$73:T3156,1,0)&gt;0,0,0),1))</f>
        <v>0</v>
      </c>
      <c r="T3157" s="95">
        <f>IF(DATOS!J3085=P$74,DATOS!C3085,"")</f>
        <v>0</v>
      </c>
    </row>
    <row r="3158" spans="18:20" x14ac:dyDescent="0.25">
      <c r="R3158" s="83">
        <f t="shared" si="51"/>
        <v>1</v>
      </c>
      <c r="S3158" s="83">
        <f>IF(T3158="",0,IFERROR(IF(VLOOKUP(T3158,T$73:T3157,1,0)&gt;0,0,0),1))</f>
        <v>0</v>
      </c>
      <c r="T3158" s="95">
        <f>IF(DATOS!J3086=P$74,DATOS!C3086,"")</f>
        <v>0</v>
      </c>
    </row>
    <row r="3159" spans="18:20" x14ac:dyDescent="0.25">
      <c r="R3159" s="83">
        <f t="shared" si="51"/>
        <v>1</v>
      </c>
      <c r="S3159" s="83">
        <f>IF(T3159="",0,IFERROR(IF(VLOOKUP(T3159,T$73:T3158,1,0)&gt;0,0,0),1))</f>
        <v>0</v>
      </c>
      <c r="T3159" s="95">
        <f>IF(DATOS!J3087=P$74,DATOS!C3087,"")</f>
        <v>0</v>
      </c>
    </row>
    <row r="3160" spans="18:20" x14ac:dyDescent="0.25">
      <c r="R3160" s="83">
        <f t="shared" si="51"/>
        <v>1</v>
      </c>
      <c r="S3160" s="83">
        <f>IF(T3160="",0,IFERROR(IF(VLOOKUP(T3160,T$73:T3159,1,0)&gt;0,0,0),1))</f>
        <v>0</v>
      </c>
      <c r="T3160" s="95">
        <f>IF(DATOS!J3088=P$74,DATOS!C3088,"")</f>
        <v>0</v>
      </c>
    </row>
    <row r="3161" spans="18:20" x14ac:dyDescent="0.25">
      <c r="R3161" s="83">
        <f t="shared" si="51"/>
        <v>1</v>
      </c>
      <c r="S3161" s="83">
        <f>IF(T3161="",0,IFERROR(IF(VLOOKUP(T3161,T$73:T3160,1,0)&gt;0,0,0),1))</f>
        <v>0</v>
      </c>
      <c r="T3161" s="95">
        <f>IF(DATOS!J3089=P$74,DATOS!C3089,"")</f>
        <v>0</v>
      </c>
    </row>
    <row r="3162" spans="18:20" x14ac:dyDescent="0.25">
      <c r="R3162" s="83">
        <f t="shared" si="51"/>
        <v>1</v>
      </c>
      <c r="S3162" s="83">
        <f>IF(T3162="",0,IFERROR(IF(VLOOKUP(T3162,T$73:T3161,1,0)&gt;0,0,0),1))</f>
        <v>0</v>
      </c>
      <c r="T3162" s="95">
        <f>IF(DATOS!J3090=P$74,DATOS!C3090,"")</f>
        <v>0</v>
      </c>
    </row>
    <row r="3163" spans="18:20" x14ac:dyDescent="0.25">
      <c r="R3163" s="83">
        <f t="shared" si="51"/>
        <v>1</v>
      </c>
      <c r="S3163" s="83">
        <f>IF(T3163="",0,IFERROR(IF(VLOOKUP(T3163,T$73:T3162,1,0)&gt;0,0,0),1))</f>
        <v>0</v>
      </c>
      <c r="T3163" s="95">
        <f>IF(DATOS!J3091=P$74,DATOS!C3091,"")</f>
        <v>0</v>
      </c>
    </row>
    <row r="3164" spans="18:20" x14ac:dyDescent="0.25">
      <c r="R3164" s="83">
        <f t="shared" si="51"/>
        <v>1</v>
      </c>
      <c r="S3164" s="83">
        <f>IF(T3164="",0,IFERROR(IF(VLOOKUP(T3164,T$73:T3163,1,0)&gt;0,0,0),1))</f>
        <v>0</v>
      </c>
      <c r="T3164" s="95">
        <f>IF(DATOS!J3092=P$74,DATOS!C3092,"")</f>
        <v>0</v>
      </c>
    </row>
    <row r="3165" spans="18:20" x14ac:dyDescent="0.25">
      <c r="R3165" s="83">
        <f t="shared" si="51"/>
        <v>1</v>
      </c>
      <c r="S3165" s="83">
        <f>IF(T3165="",0,IFERROR(IF(VLOOKUP(T3165,T$73:T3164,1,0)&gt;0,0,0),1))</f>
        <v>0</v>
      </c>
      <c r="T3165" s="95">
        <f>IF(DATOS!J3093=P$74,DATOS!C3093,"")</f>
        <v>0</v>
      </c>
    </row>
    <row r="3166" spans="18:20" x14ac:dyDescent="0.25">
      <c r="R3166" s="83">
        <f t="shared" si="51"/>
        <v>1</v>
      </c>
      <c r="S3166" s="83">
        <f>IF(T3166="",0,IFERROR(IF(VLOOKUP(T3166,T$73:T3165,1,0)&gt;0,0,0),1))</f>
        <v>0</v>
      </c>
      <c r="T3166" s="95">
        <f>IF(DATOS!J3094=P$74,DATOS!C3094,"")</f>
        <v>0</v>
      </c>
    </row>
    <row r="3167" spans="18:20" x14ac:dyDescent="0.25">
      <c r="R3167" s="83">
        <f t="shared" si="51"/>
        <v>1</v>
      </c>
      <c r="S3167" s="83">
        <f>IF(T3167="",0,IFERROR(IF(VLOOKUP(T3167,T$73:T3166,1,0)&gt;0,0,0),1))</f>
        <v>0</v>
      </c>
      <c r="T3167" s="95">
        <f>IF(DATOS!J3095=P$74,DATOS!C3095,"")</f>
        <v>0</v>
      </c>
    </row>
    <row r="3168" spans="18:20" x14ac:dyDescent="0.25">
      <c r="R3168" s="83">
        <f t="shared" si="51"/>
        <v>1</v>
      </c>
      <c r="S3168" s="83">
        <f>IF(T3168="",0,IFERROR(IF(VLOOKUP(T3168,T$73:T3167,1,0)&gt;0,0,0),1))</f>
        <v>0</v>
      </c>
      <c r="T3168" s="95">
        <f>IF(DATOS!J3096=P$74,DATOS!C3096,"")</f>
        <v>0</v>
      </c>
    </row>
    <row r="3169" spans="18:20" x14ac:dyDescent="0.25">
      <c r="R3169" s="83">
        <f t="shared" si="51"/>
        <v>1</v>
      </c>
      <c r="S3169" s="83">
        <f>IF(T3169="",0,IFERROR(IF(VLOOKUP(T3169,T$73:T3168,1,0)&gt;0,0,0),1))</f>
        <v>0</v>
      </c>
      <c r="T3169" s="95">
        <f>IF(DATOS!J3097=P$74,DATOS!C3097,"")</f>
        <v>0</v>
      </c>
    </row>
    <row r="3170" spans="18:20" x14ac:dyDescent="0.25">
      <c r="R3170" s="83">
        <f t="shared" si="51"/>
        <v>1</v>
      </c>
      <c r="S3170" s="83">
        <f>IF(T3170="",0,IFERROR(IF(VLOOKUP(T3170,T$73:T3169,1,0)&gt;0,0,0),1))</f>
        <v>0</v>
      </c>
      <c r="T3170" s="95">
        <f>IF(DATOS!J3098=P$74,DATOS!C3098,"")</f>
        <v>0</v>
      </c>
    </row>
    <row r="3171" spans="18:20" x14ac:dyDescent="0.25">
      <c r="R3171" s="83">
        <f t="shared" si="51"/>
        <v>1</v>
      </c>
      <c r="S3171" s="83">
        <f>IF(T3171="",0,IFERROR(IF(VLOOKUP(T3171,T$73:T3170,1,0)&gt;0,0,0),1))</f>
        <v>0</v>
      </c>
      <c r="T3171" s="95">
        <f>IF(DATOS!J3099=P$74,DATOS!C3099,"")</f>
        <v>0</v>
      </c>
    </row>
    <row r="3172" spans="18:20" x14ac:dyDescent="0.25">
      <c r="R3172" s="83">
        <f t="shared" si="51"/>
        <v>1</v>
      </c>
      <c r="S3172" s="83">
        <f>IF(T3172="",0,IFERROR(IF(VLOOKUP(T3172,T$73:T3171,1,0)&gt;0,0,0),1))</f>
        <v>0</v>
      </c>
      <c r="T3172" s="95">
        <f>IF(DATOS!J3100=P$74,DATOS!C3100,"")</f>
        <v>0</v>
      </c>
    </row>
    <row r="3173" spans="18:20" x14ac:dyDescent="0.25">
      <c r="R3173" s="83">
        <f t="shared" si="51"/>
        <v>1</v>
      </c>
      <c r="S3173" s="83">
        <f>IF(T3173="",0,IFERROR(IF(VLOOKUP(T3173,T$73:T3172,1,0)&gt;0,0,0),1))</f>
        <v>0</v>
      </c>
      <c r="T3173" s="95">
        <f>IF(DATOS!J3101=P$74,DATOS!C3101,"")</f>
        <v>0</v>
      </c>
    </row>
    <row r="3174" spans="18:20" x14ac:dyDescent="0.25">
      <c r="R3174" s="83">
        <f t="shared" si="51"/>
        <v>1</v>
      </c>
      <c r="S3174" s="83">
        <f>IF(T3174="",0,IFERROR(IF(VLOOKUP(T3174,T$73:T3173,1,0)&gt;0,0,0),1))</f>
        <v>0</v>
      </c>
      <c r="T3174" s="95">
        <f>IF(DATOS!J3102=P$74,DATOS!C3102,"")</f>
        <v>0</v>
      </c>
    </row>
    <row r="3175" spans="18:20" x14ac:dyDescent="0.25">
      <c r="R3175" s="83">
        <f t="shared" si="51"/>
        <v>1</v>
      </c>
      <c r="S3175" s="83">
        <f>IF(T3175="",0,IFERROR(IF(VLOOKUP(T3175,T$73:T3174,1,0)&gt;0,0,0),1))</f>
        <v>0</v>
      </c>
      <c r="T3175" s="95">
        <f>IF(DATOS!J3103=P$74,DATOS!C3103,"")</f>
        <v>0</v>
      </c>
    </row>
    <row r="3176" spans="18:20" x14ac:dyDescent="0.25">
      <c r="R3176" s="83">
        <f t="shared" si="51"/>
        <v>1</v>
      </c>
      <c r="S3176" s="83">
        <f>IF(T3176="",0,IFERROR(IF(VLOOKUP(T3176,T$73:T3175,1,0)&gt;0,0,0),1))</f>
        <v>0</v>
      </c>
      <c r="T3176" s="95">
        <f>IF(DATOS!J3104=P$74,DATOS!C3104,"")</f>
        <v>0</v>
      </c>
    </row>
    <row r="3177" spans="18:20" x14ac:dyDescent="0.25">
      <c r="R3177" s="83">
        <f t="shared" si="51"/>
        <v>1</v>
      </c>
      <c r="S3177" s="83">
        <f>IF(T3177="",0,IFERROR(IF(VLOOKUP(T3177,T$73:T3176,1,0)&gt;0,0,0),1))</f>
        <v>0</v>
      </c>
      <c r="T3177" s="95">
        <f>IF(DATOS!J3105=P$74,DATOS!C3105,"")</f>
        <v>0</v>
      </c>
    </row>
    <row r="3178" spans="18:20" x14ac:dyDescent="0.25">
      <c r="R3178" s="83">
        <f t="shared" si="51"/>
        <v>1</v>
      </c>
      <c r="S3178" s="83">
        <f>IF(T3178="",0,IFERROR(IF(VLOOKUP(T3178,T$73:T3177,1,0)&gt;0,0,0),1))</f>
        <v>0</v>
      </c>
      <c r="T3178" s="95">
        <f>IF(DATOS!J3106=P$74,DATOS!C3106,"")</f>
        <v>0</v>
      </c>
    </row>
    <row r="3179" spans="18:20" x14ac:dyDescent="0.25">
      <c r="R3179" s="83">
        <f t="shared" si="51"/>
        <v>1</v>
      </c>
      <c r="S3179" s="83">
        <f>IF(T3179="",0,IFERROR(IF(VLOOKUP(T3179,T$73:T3178,1,0)&gt;0,0,0),1))</f>
        <v>0</v>
      </c>
      <c r="T3179" s="95">
        <f>IF(DATOS!J3107=P$74,DATOS!C3107,"")</f>
        <v>0</v>
      </c>
    </row>
    <row r="3180" spans="18:20" x14ac:dyDescent="0.25">
      <c r="R3180" s="83">
        <f t="shared" si="51"/>
        <v>1</v>
      </c>
      <c r="S3180" s="83">
        <f>IF(T3180="",0,IFERROR(IF(VLOOKUP(T3180,T$73:T3179,1,0)&gt;0,0,0),1))</f>
        <v>0</v>
      </c>
      <c r="T3180" s="95">
        <f>IF(DATOS!J3108=P$74,DATOS!C3108,"")</f>
        <v>0</v>
      </c>
    </row>
    <row r="3181" spans="18:20" x14ac:dyDescent="0.25">
      <c r="R3181" s="83">
        <f t="shared" si="51"/>
        <v>1</v>
      </c>
      <c r="S3181" s="83">
        <f>IF(T3181="",0,IFERROR(IF(VLOOKUP(T3181,T$73:T3180,1,0)&gt;0,0,0),1))</f>
        <v>0</v>
      </c>
      <c r="T3181" s="95">
        <f>IF(DATOS!J3109=P$74,DATOS!C3109,"")</f>
        <v>0</v>
      </c>
    </row>
    <row r="3182" spans="18:20" x14ac:dyDescent="0.25">
      <c r="R3182" s="83">
        <f t="shared" si="51"/>
        <v>1</v>
      </c>
      <c r="S3182" s="83">
        <f>IF(T3182="",0,IFERROR(IF(VLOOKUP(T3182,T$73:T3181,1,0)&gt;0,0,0),1))</f>
        <v>0</v>
      </c>
      <c r="T3182" s="95">
        <f>IF(DATOS!J3110=P$74,DATOS!C3110,"")</f>
        <v>0</v>
      </c>
    </row>
    <row r="3183" spans="18:20" x14ac:dyDescent="0.25">
      <c r="R3183" s="83">
        <f t="shared" si="51"/>
        <v>1</v>
      </c>
      <c r="S3183" s="83">
        <f>IF(T3183="",0,IFERROR(IF(VLOOKUP(T3183,T$73:T3182,1,0)&gt;0,0,0),1))</f>
        <v>0</v>
      </c>
      <c r="T3183" s="95">
        <f>IF(DATOS!J3111=P$74,DATOS!C3111,"")</f>
        <v>0</v>
      </c>
    </row>
    <row r="3184" spans="18:20" x14ac:dyDescent="0.25">
      <c r="R3184" s="83">
        <f t="shared" si="51"/>
        <v>1</v>
      </c>
      <c r="S3184" s="83">
        <f>IF(T3184="",0,IFERROR(IF(VLOOKUP(T3184,T$73:T3183,1,0)&gt;0,0,0),1))</f>
        <v>0</v>
      </c>
      <c r="T3184" s="95">
        <f>IF(DATOS!J3112=P$74,DATOS!C3112,"")</f>
        <v>0</v>
      </c>
    </row>
    <row r="3185" spans="18:20" x14ac:dyDescent="0.25">
      <c r="R3185" s="83">
        <f t="shared" si="51"/>
        <v>1</v>
      </c>
      <c r="S3185" s="83">
        <f>IF(T3185="",0,IFERROR(IF(VLOOKUP(T3185,T$73:T3184,1,0)&gt;0,0,0),1))</f>
        <v>0</v>
      </c>
      <c r="T3185" s="95">
        <f>IF(DATOS!J3113=P$74,DATOS!C3113,"")</f>
        <v>0</v>
      </c>
    </row>
    <row r="3186" spans="18:20" x14ac:dyDescent="0.25">
      <c r="R3186" s="83">
        <f t="shared" si="51"/>
        <v>1</v>
      </c>
      <c r="S3186" s="83">
        <f>IF(T3186="",0,IFERROR(IF(VLOOKUP(T3186,T$73:T3185,1,0)&gt;0,0,0),1))</f>
        <v>0</v>
      </c>
      <c r="T3186" s="95">
        <f>IF(DATOS!J3114=P$74,DATOS!C3114,"")</f>
        <v>0</v>
      </c>
    </row>
    <row r="3187" spans="18:20" x14ac:dyDescent="0.25">
      <c r="R3187" s="83">
        <f t="shared" si="51"/>
        <v>1</v>
      </c>
      <c r="S3187" s="83">
        <f>IF(T3187="",0,IFERROR(IF(VLOOKUP(T3187,T$73:T3186,1,0)&gt;0,0,0),1))</f>
        <v>0</v>
      </c>
      <c r="T3187" s="95">
        <f>IF(DATOS!J3115=P$74,DATOS!C3115,"")</f>
        <v>0</v>
      </c>
    </row>
    <row r="3188" spans="18:20" x14ac:dyDescent="0.25">
      <c r="R3188" s="83">
        <f t="shared" si="51"/>
        <v>1</v>
      </c>
      <c r="S3188" s="83">
        <f>IF(T3188="",0,IFERROR(IF(VLOOKUP(T3188,T$73:T3187,1,0)&gt;0,0,0),1))</f>
        <v>0</v>
      </c>
      <c r="T3188" s="95">
        <f>IF(DATOS!J3116=P$74,DATOS!C3116,"")</f>
        <v>0</v>
      </c>
    </row>
    <row r="3189" spans="18:20" x14ac:dyDescent="0.25">
      <c r="R3189" s="83">
        <f t="shared" si="51"/>
        <v>1</v>
      </c>
      <c r="S3189" s="83">
        <f>IF(T3189="",0,IFERROR(IF(VLOOKUP(T3189,T$73:T3188,1,0)&gt;0,0,0),1))</f>
        <v>0</v>
      </c>
      <c r="T3189" s="95">
        <f>IF(DATOS!J3117=P$74,DATOS!C3117,"")</f>
        <v>0</v>
      </c>
    </row>
    <row r="3190" spans="18:20" x14ac:dyDescent="0.25">
      <c r="R3190" s="83">
        <f t="shared" si="51"/>
        <v>1</v>
      </c>
      <c r="S3190" s="83">
        <f>IF(T3190="",0,IFERROR(IF(VLOOKUP(T3190,T$73:T3189,1,0)&gt;0,0,0),1))</f>
        <v>0</v>
      </c>
      <c r="T3190" s="95">
        <f>IF(DATOS!J3118=P$74,DATOS!C3118,"")</f>
        <v>0</v>
      </c>
    </row>
    <row r="3191" spans="18:20" x14ac:dyDescent="0.25">
      <c r="R3191" s="83">
        <f t="shared" si="51"/>
        <v>1</v>
      </c>
      <c r="S3191" s="83">
        <f>IF(T3191="",0,IFERROR(IF(VLOOKUP(T3191,T$73:T3190,1,0)&gt;0,0,0),1))</f>
        <v>0</v>
      </c>
      <c r="T3191" s="95">
        <f>IF(DATOS!J3119=P$74,DATOS!C3119,"")</f>
        <v>0</v>
      </c>
    </row>
    <row r="3192" spans="18:20" x14ac:dyDescent="0.25">
      <c r="R3192" s="83">
        <f t="shared" si="51"/>
        <v>1</v>
      </c>
      <c r="S3192" s="83">
        <f>IF(T3192="",0,IFERROR(IF(VLOOKUP(T3192,T$73:T3191,1,0)&gt;0,0,0),1))</f>
        <v>0</v>
      </c>
      <c r="T3192" s="95">
        <f>IF(DATOS!J3120=P$74,DATOS!C3120,"")</f>
        <v>0</v>
      </c>
    </row>
    <row r="3193" spans="18:20" x14ac:dyDescent="0.25">
      <c r="R3193" s="83">
        <f t="shared" si="51"/>
        <v>1</v>
      </c>
      <c r="S3193" s="83">
        <f>IF(T3193="",0,IFERROR(IF(VLOOKUP(T3193,T$73:T3192,1,0)&gt;0,0,0),1))</f>
        <v>0</v>
      </c>
      <c r="T3193" s="95">
        <f>IF(DATOS!J3121=P$74,DATOS!C3121,"")</f>
        <v>0</v>
      </c>
    </row>
    <row r="3194" spans="18:20" x14ac:dyDescent="0.25">
      <c r="R3194" s="83">
        <f t="shared" si="51"/>
        <v>1</v>
      </c>
      <c r="S3194" s="83">
        <f>IF(T3194="",0,IFERROR(IF(VLOOKUP(T3194,T$73:T3193,1,0)&gt;0,0,0),1))</f>
        <v>0</v>
      </c>
      <c r="T3194" s="95">
        <f>IF(DATOS!J3122=P$74,DATOS!C3122,"")</f>
        <v>0</v>
      </c>
    </row>
    <row r="3195" spans="18:20" x14ac:dyDescent="0.25">
      <c r="R3195" s="83">
        <f t="shared" si="51"/>
        <v>1</v>
      </c>
      <c r="S3195" s="83">
        <f>IF(T3195="",0,IFERROR(IF(VLOOKUP(T3195,T$73:T3194,1,0)&gt;0,0,0),1))</f>
        <v>0</v>
      </c>
      <c r="T3195" s="95">
        <f>IF(DATOS!J3123=P$74,DATOS!C3123,"")</f>
        <v>0</v>
      </c>
    </row>
    <row r="3196" spans="18:20" x14ac:dyDescent="0.25">
      <c r="R3196" s="83">
        <f t="shared" si="51"/>
        <v>1</v>
      </c>
      <c r="S3196" s="83">
        <f>IF(T3196="",0,IFERROR(IF(VLOOKUP(T3196,T$73:T3195,1,0)&gt;0,0,0),1))</f>
        <v>0</v>
      </c>
      <c r="T3196" s="95">
        <f>IF(DATOS!J3124=P$74,DATOS!C3124,"")</f>
        <v>0</v>
      </c>
    </row>
    <row r="3197" spans="18:20" x14ac:dyDescent="0.25">
      <c r="R3197" s="83">
        <f t="shared" si="51"/>
        <v>1</v>
      </c>
      <c r="S3197" s="83">
        <f>IF(T3197="",0,IFERROR(IF(VLOOKUP(T3197,T$73:T3196,1,0)&gt;0,0,0),1))</f>
        <v>0</v>
      </c>
      <c r="T3197" s="95">
        <f>IF(DATOS!J3125=P$74,DATOS!C3125,"")</f>
        <v>0</v>
      </c>
    </row>
    <row r="3198" spans="18:20" x14ac:dyDescent="0.25">
      <c r="R3198" s="83">
        <f t="shared" si="51"/>
        <v>1</v>
      </c>
      <c r="S3198" s="83">
        <f>IF(T3198="",0,IFERROR(IF(VLOOKUP(T3198,T$73:T3197,1,0)&gt;0,0,0),1))</f>
        <v>0</v>
      </c>
      <c r="T3198" s="95">
        <f>IF(DATOS!J3126=P$74,DATOS!C3126,"")</f>
        <v>0</v>
      </c>
    </row>
    <row r="3199" spans="18:20" x14ac:dyDescent="0.25">
      <c r="R3199" s="83">
        <f t="shared" si="51"/>
        <v>1</v>
      </c>
      <c r="S3199" s="83">
        <f>IF(T3199="",0,IFERROR(IF(VLOOKUP(T3199,T$73:T3198,1,0)&gt;0,0,0),1))</f>
        <v>0</v>
      </c>
      <c r="T3199" s="95">
        <f>IF(DATOS!J3127=P$74,DATOS!C3127,"")</f>
        <v>0</v>
      </c>
    </row>
    <row r="3200" spans="18:20" x14ac:dyDescent="0.25">
      <c r="R3200" s="83">
        <f t="shared" si="51"/>
        <v>1</v>
      </c>
      <c r="S3200" s="83">
        <f>IF(T3200="",0,IFERROR(IF(VLOOKUP(T3200,T$73:T3199,1,0)&gt;0,0,0),1))</f>
        <v>0</v>
      </c>
      <c r="T3200" s="95">
        <f>IF(DATOS!J3128=P$74,DATOS!C3128,"")</f>
        <v>0</v>
      </c>
    </row>
    <row r="3201" spans="18:20" x14ac:dyDescent="0.25">
      <c r="R3201" s="83">
        <f t="shared" si="51"/>
        <v>1</v>
      </c>
      <c r="S3201" s="83">
        <f>IF(T3201="",0,IFERROR(IF(VLOOKUP(T3201,T$73:T3200,1,0)&gt;0,0,0),1))</f>
        <v>0</v>
      </c>
      <c r="T3201" s="95">
        <f>IF(DATOS!J3129=P$74,DATOS!C3129,"")</f>
        <v>0</v>
      </c>
    </row>
    <row r="3202" spans="18:20" x14ac:dyDescent="0.25">
      <c r="R3202" s="83">
        <f t="shared" si="51"/>
        <v>1</v>
      </c>
      <c r="S3202" s="83">
        <f>IF(T3202="",0,IFERROR(IF(VLOOKUP(T3202,T$73:T3201,1,0)&gt;0,0,0),1))</f>
        <v>0</v>
      </c>
      <c r="T3202" s="95">
        <f>IF(DATOS!J3130=P$74,DATOS!C3130,"")</f>
        <v>0</v>
      </c>
    </row>
    <row r="3203" spans="18:20" x14ac:dyDescent="0.25">
      <c r="R3203" s="83">
        <f t="shared" si="51"/>
        <v>1</v>
      </c>
      <c r="S3203" s="83">
        <f>IF(T3203="",0,IFERROR(IF(VLOOKUP(T3203,T$73:T3202,1,0)&gt;0,0,0),1))</f>
        <v>0</v>
      </c>
      <c r="T3203" s="95">
        <f>IF(DATOS!J3131=P$74,DATOS!C3131,"")</f>
        <v>0</v>
      </c>
    </row>
    <row r="3204" spans="18:20" x14ac:dyDescent="0.25">
      <c r="R3204" s="83">
        <f t="shared" si="51"/>
        <v>1</v>
      </c>
      <c r="S3204" s="83">
        <f>IF(T3204="",0,IFERROR(IF(VLOOKUP(T3204,T$73:T3203,1,0)&gt;0,0,0),1))</f>
        <v>0</v>
      </c>
      <c r="T3204" s="95">
        <f>IF(DATOS!J3132=P$74,DATOS!C3132,"")</f>
        <v>0</v>
      </c>
    </row>
    <row r="3205" spans="18:20" x14ac:dyDescent="0.25">
      <c r="R3205" s="83">
        <f t="shared" si="51"/>
        <v>1</v>
      </c>
      <c r="S3205" s="83">
        <f>IF(T3205="",0,IFERROR(IF(VLOOKUP(T3205,T$73:T3204,1,0)&gt;0,0,0),1))</f>
        <v>0</v>
      </c>
      <c r="T3205" s="95">
        <f>IF(DATOS!J3133=P$74,DATOS!C3133,"")</f>
        <v>0</v>
      </c>
    </row>
    <row r="3206" spans="18:20" x14ac:dyDescent="0.25">
      <c r="R3206" s="83">
        <f t="shared" si="51"/>
        <v>1</v>
      </c>
      <c r="S3206" s="83">
        <f>IF(T3206="",0,IFERROR(IF(VLOOKUP(T3206,T$73:T3205,1,0)&gt;0,0,0),1))</f>
        <v>0</v>
      </c>
      <c r="T3206" s="95">
        <f>IF(DATOS!J3134=P$74,DATOS!C3134,"")</f>
        <v>0</v>
      </c>
    </row>
    <row r="3207" spans="18:20" x14ac:dyDescent="0.25">
      <c r="R3207" s="83">
        <f t="shared" si="51"/>
        <v>1</v>
      </c>
      <c r="S3207" s="83">
        <f>IF(T3207="",0,IFERROR(IF(VLOOKUP(T3207,T$73:T3206,1,0)&gt;0,0,0),1))</f>
        <v>0</v>
      </c>
      <c r="T3207" s="95">
        <f>IF(DATOS!J3135=P$74,DATOS!C3135,"")</f>
        <v>0</v>
      </c>
    </row>
    <row r="3208" spans="18:20" x14ac:dyDescent="0.25">
      <c r="R3208" s="83">
        <f t="shared" si="51"/>
        <v>1</v>
      </c>
      <c r="S3208" s="83">
        <f>IF(T3208="",0,IFERROR(IF(VLOOKUP(T3208,T$73:T3207,1,0)&gt;0,0,0),1))</f>
        <v>0</v>
      </c>
      <c r="T3208" s="95">
        <f>IF(DATOS!J3136=P$74,DATOS!C3136,"")</f>
        <v>0</v>
      </c>
    </row>
    <row r="3209" spans="18:20" x14ac:dyDescent="0.25">
      <c r="R3209" s="83">
        <f t="shared" si="51"/>
        <v>1</v>
      </c>
      <c r="S3209" s="83">
        <f>IF(T3209="",0,IFERROR(IF(VLOOKUP(T3209,T$73:T3208,1,0)&gt;0,0,0),1))</f>
        <v>0</v>
      </c>
      <c r="T3209" s="95">
        <f>IF(DATOS!J3137=P$74,DATOS!C3137,"")</f>
        <v>0</v>
      </c>
    </row>
    <row r="3210" spans="18:20" x14ac:dyDescent="0.25">
      <c r="R3210" s="83">
        <f t="shared" ref="R3210:R3273" si="52">R3209+S3210</f>
        <v>1</v>
      </c>
      <c r="S3210" s="83">
        <f>IF(T3210="",0,IFERROR(IF(VLOOKUP(T3210,T$73:T3209,1,0)&gt;0,0,0),1))</f>
        <v>0</v>
      </c>
      <c r="T3210" s="95">
        <f>IF(DATOS!J3138=P$74,DATOS!C3138,"")</f>
        <v>0</v>
      </c>
    </row>
    <row r="3211" spans="18:20" x14ac:dyDescent="0.25">
      <c r="R3211" s="83">
        <f t="shared" si="52"/>
        <v>1</v>
      </c>
      <c r="S3211" s="83">
        <f>IF(T3211="",0,IFERROR(IF(VLOOKUP(T3211,T$73:T3210,1,0)&gt;0,0,0),1))</f>
        <v>0</v>
      </c>
      <c r="T3211" s="95">
        <f>IF(DATOS!J3139=P$74,DATOS!C3139,"")</f>
        <v>0</v>
      </c>
    </row>
    <row r="3212" spans="18:20" x14ac:dyDescent="0.25">
      <c r="R3212" s="83">
        <f t="shared" si="52"/>
        <v>1</v>
      </c>
      <c r="S3212" s="83">
        <f>IF(T3212="",0,IFERROR(IF(VLOOKUP(T3212,T$73:T3211,1,0)&gt;0,0,0),1))</f>
        <v>0</v>
      </c>
      <c r="T3212" s="95">
        <f>IF(DATOS!J3140=P$74,DATOS!C3140,"")</f>
        <v>0</v>
      </c>
    </row>
    <row r="3213" spans="18:20" x14ac:dyDescent="0.25">
      <c r="R3213" s="83">
        <f t="shared" si="52"/>
        <v>1</v>
      </c>
      <c r="S3213" s="83">
        <f>IF(T3213="",0,IFERROR(IF(VLOOKUP(T3213,T$73:T3212,1,0)&gt;0,0,0),1))</f>
        <v>0</v>
      </c>
      <c r="T3213" s="95">
        <f>IF(DATOS!J3141=P$74,DATOS!C3141,"")</f>
        <v>0</v>
      </c>
    </row>
    <row r="3214" spans="18:20" x14ac:dyDescent="0.25">
      <c r="R3214" s="83">
        <f t="shared" si="52"/>
        <v>1</v>
      </c>
      <c r="S3214" s="83">
        <f>IF(T3214="",0,IFERROR(IF(VLOOKUP(T3214,T$73:T3213,1,0)&gt;0,0,0),1))</f>
        <v>0</v>
      </c>
      <c r="T3214" s="95">
        <f>IF(DATOS!J3142=P$74,DATOS!C3142,"")</f>
        <v>0</v>
      </c>
    </row>
    <row r="3215" spans="18:20" x14ac:dyDescent="0.25">
      <c r="R3215" s="83">
        <f t="shared" si="52"/>
        <v>1</v>
      </c>
      <c r="S3215" s="83">
        <f>IF(T3215="",0,IFERROR(IF(VLOOKUP(T3215,T$73:T3214,1,0)&gt;0,0,0),1))</f>
        <v>0</v>
      </c>
      <c r="T3215" s="95">
        <f>IF(DATOS!J3143=P$74,DATOS!C3143,"")</f>
        <v>0</v>
      </c>
    </row>
    <row r="3216" spans="18:20" x14ac:dyDescent="0.25">
      <c r="R3216" s="83">
        <f t="shared" si="52"/>
        <v>1</v>
      </c>
      <c r="S3216" s="83">
        <f>IF(T3216="",0,IFERROR(IF(VLOOKUP(T3216,T$73:T3215,1,0)&gt;0,0,0),1))</f>
        <v>0</v>
      </c>
      <c r="T3216" s="95">
        <f>IF(DATOS!J3144=P$74,DATOS!C3144,"")</f>
        <v>0</v>
      </c>
    </row>
    <row r="3217" spans="18:20" x14ac:dyDescent="0.25">
      <c r="R3217" s="83">
        <f t="shared" si="52"/>
        <v>1</v>
      </c>
      <c r="S3217" s="83">
        <f>IF(T3217="",0,IFERROR(IF(VLOOKUP(T3217,T$73:T3216,1,0)&gt;0,0,0),1))</f>
        <v>0</v>
      </c>
      <c r="T3217" s="95">
        <f>IF(DATOS!J3145=P$74,DATOS!C3145,"")</f>
        <v>0</v>
      </c>
    </row>
    <row r="3218" spans="18:20" x14ac:dyDescent="0.25">
      <c r="R3218" s="83">
        <f t="shared" si="52"/>
        <v>1</v>
      </c>
      <c r="S3218" s="83">
        <f>IF(T3218="",0,IFERROR(IF(VLOOKUP(T3218,T$73:T3217,1,0)&gt;0,0,0),1))</f>
        <v>0</v>
      </c>
      <c r="T3218" s="95">
        <f>IF(DATOS!J3146=P$74,DATOS!C3146,"")</f>
        <v>0</v>
      </c>
    </row>
    <row r="3219" spans="18:20" x14ac:dyDescent="0.25">
      <c r="R3219" s="83">
        <f t="shared" si="52"/>
        <v>1</v>
      </c>
      <c r="S3219" s="83">
        <f>IF(T3219="",0,IFERROR(IF(VLOOKUP(T3219,T$73:T3218,1,0)&gt;0,0,0),1))</f>
        <v>0</v>
      </c>
      <c r="T3219" s="95">
        <f>IF(DATOS!J3147=P$74,DATOS!C3147,"")</f>
        <v>0</v>
      </c>
    </row>
    <row r="3220" spans="18:20" x14ac:dyDescent="0.25">
      <c r="R3220" s="83">
        <f t="shared" si="52"/>
        <v>1</v>
      </c>
      <c r="S3220" s="83">
        <f>IF(T3220="",0,IFERROR(IF(VLOOKUP(T3220,T$73:T3219,1,0)&gt;0,0,0),1))</f>
        <v>0</v>
      </c>
      <c r="T3220" s="95">
        <f>IF(DATOS!J3148=P$74,DATOS!C3148,"")</f>
        <v>0</v>
      </c>
    </row>
    <row r="3221" spans="18:20" x14ac:dyDescent="0.25">
      <c r="R3221" s="83">
        <f t="shared" si="52"/>
        <v>1</v>
      </c>
      <c r="S3221" s="83">
        <f>IF(T3221="",0,IFERROR(IF(VLOOKUP(T3221,T$73:T3220,1,0)&gt;0,0,0),1))</f>
        <v>0</v>
      </c>
      <c r="T3221" s="95">
        <f>IF(DATOS!J3149=P$74,DATOS!C3149,"")</f>
        <v>0</v>
      </c>
    </row>
    <row r="3222" spans="18:20" x14ac:dyDescent="0.25">
      <c r="R3222" s="83">
        <f t="shared" si="52"/>
        <v>1</v>
      </c>
      <c r="S3222" s="83">
        <f>IF(T3222="",0,IFERROR(IF(VLOOKUP(T3222,T$73:T3221,1,0)&gt;0,0,0),1))</f>
        <v>0</v>
      </c>
      <c r="T3222" s="95">
        <f>IF(DATOS!J3150=P$74,DATOS!C3150,"")</f>
        <v>0</v>
      </c>
    </row>
    <row r="3223" spans="18:20" x14ac:dyDescent="0.25">
      <c r="R3223" s="83">
        <f t="shared" si="52"/>
        <v>1</v>
      </c>
      <c r="S3223" s="83">
        <f>IF(T3223="",0,IFERROR(IF(VLOOKUP(T3223,T$73:T3222,1,0)&gt;0,0,0),1))</f>
        <v>0</v>
      </c>
      <c r="T3223" s="95">
        <f>IF(DATOS!J3151=P$74,DATOS!C3151,"")</f>
        <v>0</v>
      </c>
    </row>
    <row r="3224" spans="18:20" x14ac:dyDescent="0.25">
      <c r="R3224" s="83">
        <f t="shared" si="52"/>
        <v>1</v>
      </c>
      <c r="S3224" s="83">
        <f>IF(T3224="",0,IFERROR(IF(VLOOKUP(T3224,T$73:T3223,1,0)&gt;0,0,0),1))</f>
        <v>0</v>
      </c>
      <c r="T3224" s="95">
        <f>IF(DATOS!J3152=P$74,DATOS!C3152,"")</f>
        <v>0</v>
      </c>
    </row>
    <row r="3225" spans="18:20" x14ac:dyDescent="0.25">
      <c r="R3225" s="83">
        <f t="shared" si="52"/>
        <v>1</v>
      </c>
      <c r="S3225" s="83">
        <f>IF(T3225="",0,IFERROR(IF(VLOOKUP(T3225,T$73:T3224,1,0)&gt;0,0,0),1))</f>
        <v>0</v>
      </c>
      <c r="T3225" s="95">
        <f>IF(DATOS!J3153=P$74,DATOS!C3153,"")</f>
        <v>0</v>
      </c>
    </row>
    <row r="3226" spans="18:20" x14ac:dyDescent="0.25">
      <c r="R3226" s="83">
        <f t="shared" si="52"/>
        <v>1</v>
      </c>
      <c r="S3226" s="83">
        <f>IF(T3226="",0,IFERROR(IF(VLOOKUP(T3226,T$73:T3225,1,0)&gt;0,0,0),1))</f>
        <v>0</v>
      </c>
      <c r="T3226" s="95">
        <f>IF(DATOS!J3154=P$74,DATOS!C3154,"")</f>
        <v>0</v>
      </c>
    </row>
    <row r="3227" spans="18:20" x14ac:dyDescent="0.25">
      <c r="R3227" s="83">
        <f t="shared" si="52"/>
        <v>1</v>
      </c>
      <c r="S3227" s="83">
        <f>IF(T3227="",0,IFERROR(IF(VLOOKUP(T3227,T$73:T3226,1,0)&gt;0,0,0),1))</f>
        <v>0</v>
      </c>
      <c r="T3227" s="95">
        <f>IF(DATOS!J3155=P$74,DATOS!C3155,"")</f>
        <v>0</v>
      </c>
    </row>
    <row r="3228" spans="18:20" x14ac:dyDescent="0.25">
      <c r="R3228" s="83">
        <f t="shared" si="52"/>
        <v>1</v>
      </c>
      <c r="S3228" s="83">
        <f>IF(T3228="",0,IFERROR(IF(VLOOKUP(T3228,T$73:T3227,1,0)&gt;0,0,0),1))</f>
        <v>0</v>
      </c>
      <c r="T3228" s="95">
        <f>IF(DATOS!J3156=P$74,DATOS!C3156,"")</f>
        <v>0</v>
      </c>
    </row>
    <row r="3229" spans="18:20" x14ac:dyDescent="0.25">
      <c r="R3229" s="83">
        <f t="shared" si="52"/>
        <v>1</v>
      </c>
      <c r="S3229" s="83">
        <f>IF(T3229="",0,IFERROR(IF(VLOOKUP(T3229,T$73:T3228,1,0)&gt;0,0,0),1))</f>
        <v>0</v>
      </c>
      <c r="T3229" s="95">
        <f>IF(DATOS!J3157=P$74,DATOS!C3157,"")</f>
        <v>0</v>
      </c>
    </row>
    <row r="3230" spans="18:20" x14ac:dyDescent="0.25">
      <c r="R3230" s="83">
        <f t="shared" si="52"/>
        <v>1</v>
      </c>
      <c r="S3230" s="83">
        <f>IF(T3230="",0,IFERROR(IF(VLOOKUP(T3230,T$73:T3229,1,0)&gt;0,0,0),1))</f>
        <v>0</v>
      </c>
      <c r="T3230" s="95">
        <f>IF(DATOS!J3158=P$74,DATOS!C3158,"")</f>
        <v>0</v>
      </c>
    </row>
    <row r="3231" spans="18:20" x14ac:dyDescent="0.25">
      <c r="R3231" s="83">
        <f t="shared" si="52"/>
        <v>1</v>
      </c>
      <c r="S3231" s="83">
        <f>IF(T3231="",0,IFERROR(IF(VLOOKUP(T3231,T$73:T3230,1,0)&gt;0,0,0),1))</f>
        <v>0</v>
      </c>
      <c r="T3231" s="95">
        <f>IF(DATOS!J3159=P$74,DATOS!C3159,"")</f>
        <v>0</v>
      </c>
    </row>
    <row r="3232" spans="18:20" x14ac:dyDescent="0.25">
      <c r="R3232" s="83">
        <f t="shared" si="52"/>
        <v>1</v>
      </c>
      <c r="S3232" s="83">
        <f>IF(T3232="",0,IFERROR(IF(VLOOKUP(T3232,T$73:T3231,1,0)&gt;0,0,0),1))</f>
        <v>0</v>
      </c>
      <c r="T3232" s="95">
        <f>IF(DATOS!J3160=P$74,DATOS!C3160,"")</f>
        <v>0</v>
      </c>
    </row>
    <row r="3233" spans="18:20" x14ac:dyDescent="0.25">
      <c r="R3233" s="83">
        <f t="shared" si="52"/>
        <v>1</v>
      </c>
      <c r="S3233" s="83">
        <f>IF(T3233="",0,IFERROR(IF(VLOOKUP(T3233,T$73:T3232,1,0)&gt;0,0,0),1))</f>
        <v>0</v>
      </c>
      <c r="T3233" s="95">
        <f>IF(DATOS!J3161=P$74,DATOS!C3161,"")</f>
        <v>0</v>
      </c>
    </row>
    <row r="3234" spans="18:20" x14ac:dyDescent="0.25">
      <c r="R3234" s="83">
        <f t="shared" si="52"/>
        <v>1</v>
      </c>
      <c r="S3234" s="83">
        <f>IF(T3234="",0,IFERROR(IF(VLOOKUP(T3234,T$73:T3233,1,0)&gt;0,0,0),1))</f>
        <v>0</v>
      </c>
      <c r="T3234" s="95">
        <f>IF(DATOS!J3162=P$74,DATOS!C3162,"")</f>
        <v>0</v>
      </c>
    </row>
    <row r="3235" spans="18:20" x14ac:dyDescent="0.25">
      <c r="R3235" s="83">
        <f t="shared" si="52"/>
        <v>1</v>
      </c>
      <c r="S3235" s="83">
        <f>IF(T3235="",0,IFERROR(IF(VLOOKUP(T3235,T$73:T3234,1,0)&gt;0,0,0),1))</f>
        <v>0</v>
      </c>
      <c r="T3235" s="95">
        <f>IF(DATOS!J3163=P$74,DATOS!C3163,"")</f>
        <v>0</v>
      </c>
    </row>
    <row r="3236" spans="18:20" x14ac:dyDescent="0.25">
      <c r="R3236" s="83">
        <f t="shared" si="52"/>
        <v>1</v>
      </c>
      <c r="S3236" s="83">
        <f>IF(T3236="",0,IFERROR(IF(VLOOKUP(T3236,T$73:T3235,1,0)&gt;0,0,0),1))</f>
        <v>0</v>
      </c>
      <c r="T3236" s="95">
        <f>IF(DATOS!J3164=P$74,DATOS!C3164,"")</f>
        <v>0</v>
      </c>
    </row>
    <row r="3237" spans="18:20" x14ac:dyDescent="0.25">
      <c r="R3237" s="83">
        <f t="shared" si="52"/>
        <v>1</v>
      </c>
      <c r="S3237" s="83">
        <f>IF(T3237="",0,IFERROR(IF(VLOOKUP(T3237,T$73:T3236,1,0)&gt;0,0,0),1))</f>
        <v>0</v>
      </c>
      <c r="T3237" s="95">
        <f>IF(DATOS!J3165=P$74,DATOS!C3165,"")</f>
        <v>0</v>
      </c>
    </row>
    <row r="3238" spans="18:20" x14ac:dyDescent="0.25">
      <c r="R3238" s="83">
        <f t="shared" si="52"/>
        <v>1</v>
      </c>
      <c r="S3238" s="83">
        <f>IF(T3238="",0,IFERROR(IF(VLOOKUP(T3238,T$73:T3237,1,0)&gt;0,0,0),1))</f>
        <v>0</v>
      </c>
      <c r="T3238" s="95">
        <f>IF(DATOS!J3166=P$74,DATOS!C3166,"")</f>
        <v>0</v>
      </c>
    </row>
    <row r="3239" spans="18:20" x14ac:dyDescent="0.25">
      <c r="R3239" s="83">
        <f t="shared" si="52"/>
        <v>1</v>
      </c>
      <c r="S3239" s="83">
        <f>IF(T3239="",0,IFERROR(IF(VLOOKUP(T3239,T$73:T3238,1,0)&gt;0,0,0),1))</f>
        <v>0</v>
      </c>
      <c r="T3239" s="95">
        <f>IF(DATOS!J3167=P$74,DATOS!C3167,"")</f>
        <v>0</v>
      </c>
    </row>
    <row r="3240" spans="18:20" x14ac:dyDescent="0.25">
      <c r="R3240" s="83">
        <f t="shared" si="52"/>
        <v>1</v>
      </c>
      <c r="S3240" s="83">
        <f>IF(T3240="",0,IFERROR(IF(VLOOKUP(T3240,T$73:T3239,1,0)&gt;0,0,0),1))</f>
        <v>0</v>
      </c>
      <c r="T3240" s="95">
        <f>IF(DATOS!J3168=P$74,DATOS!C3168,"")</f>
        <v>0</v>
      </c>
    </row>
    <row r="3241" spans="18:20" x14ac:dyDescent="0.25">
      <c r="R3241" s="83">
        <f t="shared" si="52"/>
        <v>1</v>
      </c>
      <c r="S3241" s="83">
        <f>IF(T3241="",0,IFERROR(IF(VLOOKUP(T3241,T$73:T3240,1,0)&gt;0,0,0),1))</f>
        <v>0</v>
      </c>
      <c r="T3241" s="95">
        <f>IF(DATOS!J3169=P$74,DATOS!C3169,"")</f>
        <v>0</v>
      </c>
    </row>
    <row r="3242" spans="18:20" x14ac:dyDescent="0.25">
      <c r="R3242" s="83">
        <f t="shared" si="52"/>
        <v>1</v>
      </c>
      <c r="S3242" s="83">
        <f>IF(T3242="",0,IFERROR(IF(VLOOKUP(T3242,T$73:T3241,1,0)&gt;0,0,0),1))</f>
        <v>0</v>
      </c>
      <c r="T3242" s="95">
        <f>IF(DATOS!J3170=P$74,DATOS!C3170,"")</f>
        <v>0</v>
      </c>
    </row>
    <row r="3243" spans="18:20" x14ac:dyDescent="0.25">
      <c r="R3243" s="83">
        <f t="shared" si="52"/>
        <v>1</v>
      </c>
      <c r="S3243" s="83">
        <f>IF(T3243="",0,IFERROR(IF(VLOOKUP(T3243,T$73:T3242,1,0)&gt;0,0,0),1))</f>
        <v>0</v>
      </c>
      <c r="T3243" s="95">
        <f>IF(DATOS!J3171=P$74,DATOS!C3171,"")</f>
        <v>0</v>
      </c>
    </row>
    <row r="3244" spans="18:20" x14ac:dyDescent="0.25">
      <c r="R3244" s="83">
        <f t="shared" si="52"/>
        <v>1</v>
      </c>
      <c r="S3244" s="83">
        <f>IF(T3244="",0,IFERROR(IF(VLOOKUP(T3244,T$73:T3243,1,0)&gt;0,0,0),1))</f>
        <v>0</v>
      </c>
      <c r="T3244" s="95">
        <f>IF(DATOS!J3172=P$74,DATOS!C3172,"")</f>
        <v>0</v>
      </c>
    </row>
    <row r="3245" spans="18:20" x14ac:dyDescent="0.25">
      <c r="R3245" s="83">
        <f t="shared" si="52"/>
        <v>1</v>
      </c>
      <c r="S3245" s="83">
        <f>IF(T3245="",0,IFERROR(IF(VLOOKUP(T3245,T$73:T3244,1,0)&gt;0,0,0),1))</f>
        <v>0</v>
      </c>
      <c r="T3245" s="95">
        <f>IF(DATOS!J3173=P$74,DATOS!C3173,"")</f>
        <v>0</v>
      </c>
    </row>
    <row r="3246" spans="18:20" x14ac:dyDescent="0.25">
      <c r="R3246" s="83">
        <f t="shared" si="52"/>
        <v>1</v>
      </c>
      <c r="S3246" s="83">
        <f>IF(T3246="",0,IFERROR(IF(VLOOKUP(T3246,T$73:T3245,1,0)&gt;0,0,0),1))</f>
        <v>0</v>
      </c>
      <c r="T3246" s="95">
        <f>IF(DATOS!J3174=P$74,DATOS!C3174,"")</f>
        <v>0</v>
      </c>
    </row>
    <row r="3247" spans="18:20" x14ac:dyDescent="0.25">
      <c r="R3247" s="83">
        <f t="shared" si="52"/>
        <v>1</v>
      </c>
      <c r="S3247" s="83">
        <f>IF(T3247="",0,IFERROR(IF(VLOOKUP(T3247,T$73:T3246,1,0)&gt;0,0,0),1))</f>
        <v>0</v>
      </c>
      <c r="T3247" s="95">
        <f>IF(DATOS!J3175=P$74,DATOS!C3175,"")</f>
        <v>0</v>
      </c>
    </row>
    <row r="3248" spans="18:20" x14ac:dyDescent="0.25">
      <c r="R3248" s="83">
        <f t="shared" si="52"/>
        <v>1</v>
      </c>
      <c r="S3248" s="83">
        <f>IF(T3248="",0,IFERROR(IF(VLOOKUP(T3248,T$73:T3247,1,0)&gt;0,0,0),1))</f>
        <v>0</v>
      </c>
      <c r="T3248" s="95">
        <f>IF(DATOS!J3176=P$74,DATOS!C3176,"")</f>
        <v>0</v>
      </c>
    </row>
    <row r="3249" spans="18:20" x14ac:dyDescent="0.25">
      <c r="R3249" s="83">
        <f t="shared" si="52"/>
        <v>1</v>
      </c>
      <c r="S3249" s="83">
        <f>IF(T3249="",0,IFERROR(IF(VLOOKUP(T3249,T$73:T3248,1,0)&gt;0,0,0),1))</f>
        <v>0</v>
      </c>
      <c r="T3249" s="95">
        <f>IF(DATOS!J3177=P$74,DATOS!C3177,"")</f>
        <v>0</v>
      </c>
    </row>
    <row r="3250" spans="18:20" x14ac:dyDescent="0.25">
      <c r="R3250" s="83">
        <f t="shared" si="52"/>
        <v>1</v>
      </c>
      <c r="S3250" s="83">
        <f>IF(T3250="",0,IFERROR(IF(VLOOKUP(T3250,T$73:T3249,1,0)&gt;0,0,0),1))</f>
        <v>0</v>
      </c>
      <c r="T3250" s="95">
        <f>IF(DATOS!J3178=P$74,DATOS!C3178,"")</f>
        <v>0</v>
      </c>
    </row>
    <row r="3251" spans="18:20" x14ac:dyDescent="0.25">
      <c r="R3251" s="83">
        <f t="shared" si="52"/>
        <v>1</v>
      </c>
      <c r="S3251" s="83">
        <f>IF(T3251="",0,IFERROR(IF(VLOOKUP(T3251,T$73:T3250,1,0)&gt;0,0,0),1))</f>
        <v>0</v>
      </c>
      <c r="T3251" s="95">
        <f>IF(DATOS!J3179=P$74,DATOS!C3179,"")</f>
        <v>0</v>
      </c>
    </row>
    <row r="3252" spans="18:20" x14ac:dyDescent="0.25">
      <c r="R3252" s="83">
        <f t="shared" si="52"/>
        <v>1</v>
      </c>
      <c r="S3252" s="83">
        <f>IF(T3252="",0,IFERROR(IF(VLOOKUP(T3252,T$73:T3251,1,0)&gt;0,0,0),1))</f>
        <v>0</v>
      </c>
      <c r="T3252" s="95">
        <f>IF(DATOS!J3180=P$74,DATOS!C3180,"")</f>
        <v>0</v>
      </c>
    </row>
    <row r="3253" spans="18:20" x14ac:dyDescent="0.25">
      <c r="R3253" s="83">
        <f t="shared" si="52"/>
        <v>1</v>
      </c>
      <c r="S3253" s="83">
        <f>IF(T3253="",0,IFERROR(IF(VLOOKUP(T3253,T$73:T3252,1,0)&gt;0,0,0),1))</f>
        <v>0</v>
      </c>
      <c r="T3253" s="95">
        <f>IF(DATOS!J3181=P$74,DATOS!C3181,"")</f>
        <v>0</v>
      </c>
    </row>
    <row r="3254" spans="18:20" x14ac:dyDescent="0.25">
      <c r="R3254" s="83">
        <f t="shared" si="52"/>
        <v>1</v>
      </c>
      <c r="S3254" s="83">
        <f>IF(T3254="",0,IFERROR(IF(VLOOKUP(T3254,T$73:T3253,1,0)&gt;0,0,0),1))</f>
        <v>0</v>
      </c>
      <c r="T3254" s="95">
        <f>IF(DATOS!J3182=P$74,DATOS!C3182,"")</f>
        <v>0</v>
      </c>
    </row>
    <row r="3255" spans="18:20" x14ac:dyDescent="0.25">
      <c r="R3255" s="83">
        <f t="shared" si="52"/>
        <v>1</v>
      </c>
      <c r="S3255" s="83">
        <f>IF(T3255="",0,IFERROR(IF(VLOOKUP(T3255,T$73:T3254,1,0)&gt;0,0,0),1))</f>
        <v>0</v>
      </c>
      <c r="T3255" s="95">
        <f>IF(DATOS!J3183=P$74,DATOS!C3183,"")</f>
        <v>0</v>
      </c>
    </row>
    <row r="3256" spans="18:20" x14ac:dyDescent="0.25">
      <c r="R3256" s="83">
        <f t="shared" si="52"/>
        <v>1</v>
      </c>
      <c r="S3256" s="83">
        <f>IF(T3256="",0,IFERROR(IF(VLOOKUP(T3256,T$73:T3255,1,0)&gt;0,0,0),1))</f>
        <v>0</v>
      </c>
      <c r="T3256" s="95">
        <f>IF(DATOS!J3184=P$74,DATOS!C3184,"")</f>
        <v>0</v>
      </c>
    </row>
    <row r="3257" spans="18:20" x14ac:dyDescent="0.25">
      <c r="R3257" s="83">
        <f t="shared" si="52"/>
        <v>1</v>
      </c>
      <c r="S3257" s="83">
        <f>IF(T3257="",0,IFERROR(IF(VLOOKUP(T3257,T$73:T3256,1,0)&gt;0,0,0),1))</f>
        <v>0</v>
      </c>
      <c r="T3257" s="95">
        <f>IF(DATOS!J3185=P$74,DATOS!C3185,"")</f>
        <v>0</v>
      </c>
    </row>
    <row r="3258" spans="18:20" x14ac:dyDescent="0.25">
      <c r="R3258" s="83">
        <f t="shared" si="52"/>
        <v>1</v>
      </c>
      <c r="S3258" s="83">
        <f>IF(T3258="",0,IFERROR(IF(VLOOKUP(T3258,T$73:T3257,1,0)&gt;0,0,0),1))</f>
        <v>0</v>
      </c>
      <c r="T3258" s="95">
        <f>IF(DATOS!J3186=P$74,DATOS!C3186,"")</f>
        <v>0</v>
      </c>
    </row>
    <row r="3259" spans="18:20" x14ac:dyDescent="0.25">
      <c r="R3259" s="83">
        <f t="shared" si="52"/>
        <v>1</v>
      </c>
      <c r="S3259" s="83">
        <f>IF(T3259="",0,IFERROR(IF(VLOOKUP(T3259,T$73:T3258,1,0)&gt;0,0,0),1))</f>
        <v>0</v>
      </c>
      <c r="T3259" s="95">
        <f>IF(DATOS!J3187=P$74,DATOS!C3187,"")</f>
        <v>0</v>
      </c>
    </row>
    <row r="3260" spans="18:20" x14ac:dyDescent="0.25">
      <c r="R3260" s="83">
        <f t="shared" si="52"/>
        <v>1</v>
      </c>
      <c r="S3260" s="83">
        <f>IF(T3260="",0,IFERROR(IF(VLOOKUP(T3260,T$73:T3259,1,0)&gt;0,0,0),1))</f>
        <v>0</v>
      </c>
      <c r="T3260" s="95">
        <f>IF(DATOS!J3188=P$74,DATOS!C3188,"")</f>
        <v>0</v>
      </c>
    </row>
    <row r="3261" spans="18:20" x14ac:dyDescent="0.25">
      <c r="R3261" s="83">
        <f t="shared" si="52"/>
        <v>1</v>
      </c>
      <c r="S3261" s="83">
        <f>IF(T3261="",0,IFERROR(IF(VLOOKUP(T3261,T$73:T3260,1,0)&gt;0,0,0),1))</f>
        <v>0</v>
      </c>
      <c r="T3261" s="95">
        <f>IF(DATOS!J3189=P$74,DATOS!C3189,"")</f>
        <v>0</v>
      </c>
    </row>
    <row r="3262" spans="18:20" x14ac:dyDescent="0.25">
      <c r="R3262" s="83">
        <f t="shared" si="52"/>
        <v>1</v>
      </c>
      <c r="S3262" s="83">
        <f>IF(T3262="",0,IFERROR(IF(VLOOKUP(T3262,T$73:T3261,1,0)&gt;0,0,0),1))</f>
        <v>0</v>
      </c>
      <c r="T3262" s="95">
        <f>IF(DATOS!J3190=P$74,DATOS!C3190,"")</f>
        <v>0</v>
      </c>
    </row>
    <row r="3263" spans="18:20" x14ac:dyDescent="0.25">
      <c r="R3263" s="83">
        <f t="shared" si="52"/>
        <v>1</v>
      </c>
      <c r="S3263" s="83">
        <f>IF(T3263="",0,IFERROR(IF(VLOOKUP(T3263,T$73:T3262,1,0)&gt;0,0,0),1))</f>
        <v>0</v>
      </c>
      <c r="T3263" s="95">
        <f>IF(DATOS!J3191=P$74,DATOS!C3191,"")</f>
        <v>0</v>
      </c>
    </row>
    <row r="3264" spans="18:20" x14ac:dyDescent="0.25">
      <c r="R3264" s="83">
        <f t="shared" si="52"/>
        <v>1</v>
      </c>
      <c r="S3264" s="83">
        <f>IF(T3264="",0,IFERROR(IF(VLOOKUP(T3264,T$73:T3263,1,0)&gt;0,0,0),1))</f>
        <v>0</v>
      </c>
      <c r="T3264" s="95">
        <f>IF(DATOS!J3192=P$74,DATOS!C3192,"")</f>
        <v>0</v>
      </c>
    </row>
    <row r="3265" spans="18:20" x14ac:dyDescent="0.25">
      <c r="R3265" s="83">
        <f t="shared" si="52"/>
        <v>1</v>
      </c>
      <c r="S3265" s="83">
        <f>IF(T3265="",0,IFERROR(IF(VLOOKUP(T3265,T$73:T3264,1,0)&gt;0,0,0),1))</f>
        <v>0</v>
      </c>
      <c r="T3265" s="95">
        <f>IF(DATOS!J3193=P$74,DATOS!C3193,"")</f>
        <v>0</v>
      </c>
    </row>
    <row r="3266" spans="18:20" x14ac:dyDescent="0.25">
      <c r="R3266" s="83">
        <f t="shared" si="52"/>
        <v>1</v>
      </c>
      <c r="S3266" s="83">
        <f>IF(T3266="",0,IFERROR(IF(VLOOKUP(T3266,T$73:T3265,1,0)&gt;0,0,0),1))</f>
        <v>0</v>
      </c>
      <c r="T3266" s="95">
        <f>IF(DATOS!J3194=P$74,DATOS!C3194,"")</f>
        <v>0</v>
      </c>
    </row>
    <row r="3267" spans="18:20" x14ac:dyDescent="0.25">
      <c r="R3267" s="83">
        <f t="shared" si="52"/>
        <v>1</v>
      </c>
      <c r="S3267" s="83">
        <f>IF(T3267="",0,IFERROR(IF(VLOOKUP(T3267,T$73:T3266,1,0)&gt;0,0,0),1))</f>
        <v>0</v>
      </c>
      <c r="T3267" s="95">
        <f>IF(DATOS!J3195=P$74,DATOS!C3195,"")</f>
        <v>0</v>
      </c>
    </row>
    <row r="3268" spans="18:20" x14ac:dyDescent="0.25">
      <c r="R3268" s="83">
        <f t="shared" si="52"/>
        <v>1</v>
      </c>
      <c r="S3268" s="83">
        <f>IF(T3268="",0,IFERROR(IF(VLOOKUP(T3268,T$73:T3267,1,0)&gt;0,0,0),1))</f>
        <v>0</v>
      </c>
      <c r="T3268" s="95">
        <f>IF(DATOS!J3196=P$74,DATOS!C3196,"")</f>
        <v>0</v>
      </c>
    </row>
    <row r="3269" spans="18:20" x14ac:dyDescent="0.25">
      <c r="R3269" s="83">
        <f t="shared" si="52"/>
        <v>1</v>
      </c>
      <c r="S3269" s="83">
        <f>IF(T3269="",0,IFERROR(IF(VLOOKUP(T3269,T$73:T3268,1,0)&gt;0,0,0),1))</f>
        <v>0</v>
      </c>
      <c r="T3269" s="95">
        <f>IF(DATOS!J3197=P$74,DATOS!C3197,"")</f>
        <v>0</v>
      </c>
    </row>
    <row r="3270" spans="18:20" x14ac:dyDescent="0.25">
      <c r="R3270" s="83">
        <f t="shared" si="52"/>
        <v>1</v>
      </c>
      <c r="S3270" s="83">
        <f>IF(T3270="",0,IFERROR(IF(VLOOKUP(T3270,T$73:T3269,1,0)&gt;0,0,0),1))</f>
        <v>0</v>
      </c>
      <c r="T3270" s="95">
        <f>IF(DATOS!J3198=P$74,DATOS!C3198,"")</f>
        <v>0</v>
      </c>
    </row>
    <row r="3271" spans="18:20" x14ac:dyDescent="0.25">
      <c r="R3271" s="83">
        <f t="shared" si="52"/>
        <v>1</v>
      </c>
      <c r="S3271" s="83">
        <f>IF(T3271="",0,IFERROR(IF(VLOOKUP(T3271,T$73:T3270,1,0)&gt;0,0,0),1))</f>
        <v>0</v>
      </c>
      <c r="T3271" s="95">
        <f>IF(DATOS!J3199=P$74,DATOS!C3199,"")</f>
        <v>0</v>
      </c>
    </row>
    <row r="3272" spans="18:20" x14ac:dyDescent="0.25">
      <c r="R3272" s="83">
        <f t="shared" si="52"/>
        <v>1</v>
      </c>
      <c r="S3272" s="83">
        <f>IF(T3272="",0,IFERROR(IF(VLOOKUP(T3272,T$73:T3271,1,0)&gt;0,0,0),1))</f>
        <v>0</v>
      </c>
      <c r="T3272" s="95">
        <f>IF(DATOS!J3200=P$74,DATOS!C3200,"")</f>
        <v>0</v>
      </c>
    </row>
    <row r="3273" spans="18:20" x14ac:dyDescent="0.25">
      <c r="R3273" s="83">
        <f t="shared" si="52"/>
        <v>1</v>
      </c>
      <c r="S3273" s="83">
        <f>IF(T3273="",0,IFERROR(IF(VLOOKUP(T3273,T$73:T3272,1,0)&gt;0,0,0),1))</f>
        <v>0</v>
      </c>
      <c r="T3273" s="95">
        <f>IF(DATOS!J3201=P$74,DATOS!C3201,"")</f>
        <v>0</v>
      </c>
    </row>
    <row r="3274" spans="18:20" x14ac:dyDescent="0.25">
      <c r="R3274" s="83">
        <f t="shared" ref="R3274:R3337" si="53">R3273+S3274</f>
        <v>1</v>
      </c>
      <c r="S3274" s="83">
        <f>IF(T3274="",0,IFERROR(IF(VLOOKUP(T3274,T$73:T3273,1,0)&gt;0,0,0),1))</f>
        <v>0</v>
      </c>
      <c r="T3274" s="95">
        <f>IF(DATOS!J3202=P$74,DATOS!C3202,"")</f>
        <v>0</v>
      </c>
    </row>
    <row r="3275" spans="18:20" x14ac:dyDescent="0.25">
      <c r="R3275" s="83">
        <f t="shared" si="53"/>
        <v>1</v>
      </c>
      <c r="S3275" s="83">
        <f>IF(T3275="",0,IFERROR(IF(VLOOKUP(T3275,T$73:T3274,1,0)&gt;0,0,0),1))</f>
        <v>0</v>
      </c>
      <c r="T3275" s="95">
        <f>IF(DATOS!J3203=P$74,DATOS!C3203,"")</f>
        <v>0</v>
      </c>
    </row>
    <row r="3276" spans="18:20" x14ac:dyDescent="0.25">
      <c r="R3276" s="83">
        <f t="shared" si="53"/>
        <v>1</v>
      </c>
      <c r="S3276" s="83">
        <f>IF(T3276="",0,IFERROR(IF(VLOOKUP(T3276,T$73:T3275,1,0)&gt;0,0,0),1))</f>
        <v>0</v>
      </c>
      <c r="T3276" s="95">
        <f>IF(DATOS!J3204=P$74,DATOS!C3204,"")</f>
        <v>0</v>
      </c>
    </row>
    <row r="3277" spans="18:20" x14ac:dyDescent="0.25">
      <c r="R3277" s="83">
        <f t="shared" si="53"/>
        <v>1</v>
      </c>
      <c r="S3277" s="83">
        <f>IF(T3277="",0,IFERROR(IF(VLOOKUP(T3277,T$73:T3276,1,0)&gt;0,0,0),1))</f>
        <v>0</v>
      </c>
      <c r="T3277" s="95">
        <f>IF(DATOS!J3205=P$74,DATOS!C3205,"")</f>
        <v>0</v>
      </c>
    </row>
    <row r="3278" spans="18:20" x14ac:dyDescent="0.25">
      <c r="R3278" s="83">
        <f t="shared" si="53"/>
        <v>1</v>
      </c>
      <c r="S3278" s="83">
        <f>IF(T3278="",0,IFERROR(IF(VLOOKUP(T3278,T$73:T3277,1,0)&gt;0,0,0),1))</f>
        <v>0</v>
      </c>
      <c r="T3278" s="95">
        <f>IF(DATOS!J3206=P$74,DATOS!C3206,"")</f>
        <v>0</v>
      </c>
    </row>
    <row r="3279" spans="18:20" x14ac:dyDescent="0.25">
      <c r="R3279" s="83">
        <f t="shared" si="53"/>
        <v>1</v>
      </c>
      <c r="S3279" s="83">
        <f>IF(T3279="",0,IFERROR(IF(VLOOKUP(T3279,T$73:T3278,1,0)&gt;0,0,0),1))</f>
        <v>0</v>
      </c>
      <c r="T3279" s="95">
        <f>IF(DATOS!J3207=P$74,DATOS!C3207,"")</f>
        <v>0</v>
      </c>
    </row>
    <row r="3280" spans="18:20" x14ac:dyDescent="0.25">
      <c r="R3280" s="83">
        <f t="shared" si="53"/>
        <v>1</v>
      </c>
      <c r="S3280" s="83">
        <f>IF(T3280="",0,IFERROR(IF(VLOOKUP(T3280,T$73:T3279,1,0)&gt;0,0,0),1))</f>
        <v>0</v>
      </c>
      <c r="T3280" s="95">
        <f>IF(DATOS!J3208=P$74,DATOS!C3208,"")</f>
        <v>0</v>
      </c>
    </row>
    <row r="3281" spans="18:20" x14ac:dyDescent="0.25">
      <c r="R3281" s="83">
        <f t="shared" si="53"/>
        <v>1</v>
      </c>
      <c r="S3281" s="83">
        <f>IF(T3281="",0,IFERROR(IF(VLOOKUP(T3281,T$73:T3280,1,0)&gt;0,0,0),1))</f>
        <v>0</v>
      </c>
      <c r="T3281" s="95">
        <f>IF(DATOS!J3209=P$74,DATOS!C3209,"")</f>
        <v>0</v>
      </c>
    </row>
    <row r="3282" spans="18:20" x14ac:dyDescent="0.25">
      <c r="R3282" s="83">
        <f t="shared" si="53"/>
        <v>1</v>
      </c>
      <c r="S3282" s="83">
        <f>IF(T3282="",0,IFERROR(IF(VLOOKUP(T3282,T$73:T3281,1,0)&gt;0,0,0),1))</f>
        <v>0</v>
      </c>
      <c r="T3282" s="95">
        <f>IF(DATOS!J3210=P$74,DATOS!C3210,"")</f>
        <v>0</v>
      </c>
    </row>
    <row r="3283" spans="18:20" x14ac:dyDescent="0.25">
      <c r="R3283" s="83">
        <f t="shared" si="53"/>
        <v>1</v>
      </c>
      <c r="S3283" s="83">
        <f>IF(T3283="",0,IFERROR(IF(VLOOKUP(T3283,T$73:T3282,1,0)&gt;0,0,0),1))</f>
        <v>0</v>
      </c>
      <c r="T3283" s="95">
        <f>IF(DATOS!J3211=P$74,DATOS!C3211,"")</f>
        <v>0</v>
      </c>
    </row>
    <row r="3284" spans="18:20" x14ac:dyDescent="0.25">
      <c r="R3284" s="83">
        <f t="shared" si="53"/>
        <v>1</v>
      </c>
      <c r="S3284" s="83">
        <f>IF(T3284="",0,IFERROR(IF(VLOOKUP(T3284,T$73:T3283,1,0)&gt;0,0,0),1))</f>
        <v>0</v>
      </c>
      <c r="T3284" s="95">
        <f>IF(DATOS!J3212=P$74,DATOS!C3212,"")</f>
        <v>0</v>
      </c>
    </row>
    <row r="3285" spans="18:20" x14ac:dyDescent="0.25">
      <c r="R3285" s="83">
        <f t="shared" si="53"/>
        <v>1</v>
      </c>
      <c r="S3285" s="83">
        <f>IF(T3285="",0,IFERROR(IF(VLOOKUP(T3285,T$73:T3284,1,0)&gt;0,0,0),1))</f>
        <v>0</v>
      </c>
      <c r="T3285" s="95">
        <f>IF(DATOS!J3213=P$74,DATOS!C3213,"")</f>
        <v>0</v>
      </c>
    </row>
    <row r="3286" spans="18:20" x14ac:dyDescent="0.25">
      <c r="R3286" s="83">
        <f t="shared" si="53"/>
        <v>1</v>
      </c>
      <c r="S3286" s="83">
        <f>IF(T3286="",0,IFERROR(IF(VLOOKUP(T3286,T$73:T3285,1,0)&gt;0,0,0),1))</f>
        <v>0</v>
      </c>
      <c r="T3286" s="95">
        <f>IF(DATOS!J3214=P$74,DATOS!C3214,"")</f>
        <v>0</v>
      </c>
    </row>
    <row r="3287" spans="18:20" x14ac:dyDescent="0.25">
      <c r="R3287" s="83">
        <f t="shared" si="53"/>
        <v>1</v>
      </c>
      <c r="S3287" s="83">
        <f>IF(T3287="",0,IFERROR(IF(VLOOKUP(T3287,T$73:T3286,1,0)&gt;0,0,0),1))</f>
        <v>0</v>
      </c>
      <c r="T3287" s="95">
        <f>IF(DATOS!J3215=P$74,DATOS!C3215,"")</f>
        <v>0</v>
      </c>
    </row>
    <row r="3288" spans="18:20" x14ac:dyDescent="0.25">
      <c r="R3288" s="83">
        <f t="shared" si="53"/>
        <v>1</v>
      </c>
      <c r="S3288" s="83">
        <f>IF(T3288="",0,IFERROR(IF(VLOOKUP(T3288,T$73:T3287,1,0)&gt;0,0,0),1))</f>
        <v>0</v>
      </c>
      <c r="T3288" s="95">
        <f>IF(DATOS!J3216=P$74,DATOS!C3216,"")</f>
        <v>0</v>
      </c>
    </row>
    <row r="3289" spans="18:20" x14ac:dyDescent="0.25">
      <c r="R3289" s="83">
        <f t="shared" si="53"/>
        <v>1</v>
      </c>
      <c r="S3289" s="83">
        <f>IF(T3289="",0,IFERROR(IF(VLOOKUP(T3289,T$73:T3288,1,0)&gt;0,0,0),1))</f>
        <v>0</v>
      </c>
      <c r="T3289" s="95">
        <f>IF(DATOS!J3217=P$74,DATOS!C3217,"")</f>
        <v>0</v>
      </c>
    </row>
    <row r="3290" spans="18:20" x14ac:dyDescent="0.25">
      <c r="R3290" s="83">
        <f t="shared" si="53"/>
        <v>1</v>
      </c>
      <c r="S3290" s="83">
        <f>IF(T3290="",0,IFERROR(IF(VLOOKUP(T3290,T$73:T3289,1,0)&gt;0,0,0),1))</f>
        <v>0</v>
      </c>
      <c r="T3290" s="95">
        <f>IF(DATOS!J3218=P$74,DATOS!C3218,"")</f>
        <v>0</v>
      </c>
    </row>
    <row r="3291" spans="18:20" x14ac:dyDescent="0.25">
      <c r="R3291" s="83">
        <f t="shared" si="53"/>
        <v>1</v>
      </c>
      <c r="S3291" s="83">
        <f>IF(T3291="",0,IFERROR(IF(VLOOKUP(T3291,T$73:T3290,1,0)&gt;0,0,0),1))</f>
        <v>0</v>
      </c>
      <c r="T3291" s="95">
        <f>IF(DATOS!J3219=P$74,DATOS!C3219,"")</f>
        <v>0</v>
      </c>
    </row>
    <row r="3292" spans="18:20" x14ac:dyDescent="0.25">
      <c r="R3292" s="83">
        <f t="shared" si="53"/>
        <v>1</v>
      </c>
      <c r="S3292" s="83">
        <f>IF(T3292="",0,IFERROR(IF(VLOOKUP(T3292,T$73:T3291,1,0)&gt;0,0,0),1))</f>
        <v>0</v>
      </c>
      <c r="T3292" s="95">
        <f>IF(DATOS!J3220=P$74,DATOS!C3220,"")</f>
        <v>0</v>
      </c>
    </row>
    <row r="3293" spans="18:20" x14ac:dyDescent="0.25">
      <c r="R3293" s="83">
        <f t="shared" si="53"/>
        <v>1</v>
      </c>
      <c r="S3293" s="83">
        <f>IF(T3293="",0,IFERROR(IF(VLOOKUP(T3293,T$73:T3292,1,0)&gt;0,0,0),1))</f>
        <v>0</v>
      </c>
      <c r="T3293" s="95">
        <f>IF(DATOS!J3221=P$74,DATOS!C3221,"")</f>
        <v>0</v>
      </c>
    </row>
    <row r="3294" spans="18:20" x14ac:dyDescent="0.25">
      <c r="R3294" s="83">
        <f t="shared" si="53"/>
        <v>1</v>
      </c>
      <c r="S3294" s="83">
        <f>IF(T3294="",0,IFERROR(IF(VLOOKUP(T3294,T$73:T3293,1,0)&gt;0,0,0),1))</f>
        <v>0</v>
      </c>
      <c r="T3294" s="95">
        <f>IF(DATOS!J3222=P$74,DATOS!C3222,"")</f>
        <v>0</v>
      </c>
    </row>
    <row r="3295" spans="18:20" x14ac:dyDescent="0.25">
      <c r="R3295" s="83">
        <f t="shared" si="53"/>
        <v>1</v>
      </c>
      <c r="S3295" s="83">
        <f>IF(T3295="",0,IFERROR(IF(VLOOKUP(T3295,T$73:T3294,1,0)&gt;0,0,0),1))</f>
        <v>0</v>
      </c>
      <c r="T3295" s="95">
        <f>IF(DATOS!J3223=P$74,DATOS!C3223,"")</f>
        <v>0</v>
      </c>
    </row>
    <row r="3296" spans="18:20" x14ac:dyDescent="0.25">
      <c r="R3296" s="83">
        <f t="shared" si="53"/>
        <v>1</v>
      </c>
      <c r="S3296" s="83">
        <f>IF(T3296="",0,IFERROR(IF(VLOOKUP(T3296,T$73:T3295,1,0)&gt;0,0,0),1))</f>
        <v>0</v>
      </c>
      <c r="T3296" s="95">
        <f>IF(DATOS!J3224=P$74,DATOS!C3224,"")</f>
        <v>0</v>
      </c>
    </row>
    <row r="3297" spans="18:20" x14ac:dyDescent="0.25">
      <c r="R3297" s="83">
        <f t="shared" si="53"/>
        <v>1</v>
      </c>
      <c r="S3297" s="83">
        <f>IF(T3297="",0,IFERROR(IF(VLOOKUP(T3297,T$73:T3296,1,0)&gt;0,0,0),1))</f>
        <v>0</v>
      </c>
      <c r="T3297" s="95">
        <f>IF(DATOS!J3225=P$74,DATOS!C3225,"")</f>
        <v>0</v>
      </c>
    </row>
    <row r="3298" spans="18:20" x14ac:dyDescent="0.25">
      <c r="R3298" s="83">
        <f t="shared" si="53"/>
        <v>1</v>
      </c>
      <c r="S3298" s="83">
        <f>IF(T3298="",0,IFERROR(IF(VLOOKUP(T3298,T$73:T3297,1,0)&gt;0,0,0),1))</f>
        <v>0</v>
      </c>
      <c r="T3298" s="95">
        <f>IF(DATOS!J3226=P$74,DATOS!C3226,"")</f>
        <v>0</v>
      </c>
    </row>
    <row r="3299" spans="18:20" x14ac:dyDescent="0.25">
      <c r="R3299" s="83">
        <f t="shared" si="53"/>
        <v>1</v>
      </c>
      <c r="S3299" s="83">
        <f>IF(T3299="",0,IFERROR(IF(VLOOKUP(T3299,T$73:T3298,1,0)&gt;0,0,0),1))</f>
        <v>0</v>
      </c>
      <c r="T3299" s="95">
        <f>IF(DATOS!J3227=P$74,DATOS!C3227,"")</f>
        <v>0</v>
      </c>
    </row>
    <row r="3300" spans="18:20" x14ac:dyDescent="0.25">
      <c r="R3300" s="83">
        <f t="shared" si="53"/>
        <v>1</v>
      </c>
      <c r="S3300" s="83">
        <f>IF(T3300="",0,IFERROR(IF(VLOOKUP(T3300,T$73:T3299,1,0)&gt;0,0,0),1))</f>
        <v>0</v>
      </c>
      <c r="T3300" s="95">
        <f>IF(DATOS!J3228=P$74,DATOS!C3228,"")</f>
        <v>0</v>
      </c>
    </row>
    <row r="3301" spans="18:20" x14ac:dyDescent="0.25">
      <c r="R3301" s="83">
        <f t="shared" si="53"/>
        <v>1</v>
      </c>
      <c r="S3301" s="83">
        <f>IF(T3301="",0,IFERROR(IF(VLOOKUP(T3301,T$73:T3300,1,0)&gt;0,0,0),1))</f>
        <v>0</v>
      </c>
      <c r="T3301" s="95">
        <f>IF(DATOS!J3229=P$74,DATOS!C3229,"")</f>
        <v>0</v>
      </c>
    </row>
    <row r="3302" spans="18:20" x14ac:dyDescent="0.25">
      <c r="R3302" s="83">
        <f t="shared" si="53"/>
        <v>1</v>
      </c>
      <c r="S3302" s="83">
        <f>IF(T3302="",0,IFERROR(IF(VLOOKUP(T3302,T$73:T3301,1,0)&gt;0,0,0),1))</f>
        <v>0</v>
      </c>
      <c r="T3302" s="95">
        <f>IF(DATOS!J3230=P$74,DATOS!C3230,"")</f>
        <v>0</v>
      </c>
    </row>
    <row r="3303" spans="18:20" x14ac:dyDescent="0.25">
      <c r="R3303" s="83">
        <f t="shared" si="53"/>
        <v>1</v>
      </c>
      <c r="S3303" s="83">
        <f>IF(T3303="",0,IFERROR(IF(VLOOKUP(T3303,T$73:T3302,1,0)&gt;0,0,0),1))</f>
        <v>0</v>
      </c>
      <c r="T3303" s="95">
        <f>IF(DATOS!J3231=P$74,DATOS!C3231,"")</f>
        <v>0</v>
      </c>
    </row>
    <row r="3304" spans="18:20" x14ac:dyDescent="0.25">
      <c r="R3304" s="83">
        <f t="shared" si="53"/>
        <v>1</v>
      </c>
      <c r="S3304" s="83">
        <f>IF(T3304="",0,IFERROR(IF(VLOOKUP(T3304,T$73:T3303,1,0)&gt;0,0,0),1))</f>
        <v>0</v>
      </c>
      <c r="T3304" s="95">
        <f>IF(DATOS!J3232=P$74,DATOS!C3232,"")</f>
        <v>0</v>
      </c>
    </row>
    <row r="3305" spans="18:20" x14ac:dyDescent="0.25">
      <c r="R3305" s="83">
        <f t="shared" si="53"/>
        <v>1</v>
      </c>
      <c r="S3305" s="83">
        <f>IF(T3305="",0,IFERROR(IF(VLOOKUP(T3305,T$73:T3304,1,0)&gt;0,0,0),1))</f>
        <v>0</v>
      </c>
      <c r="T3305" s="95">
        <f>IF(DATOS!J3233=P$74,DATOS!C3233,"")</f>
        <v>0</v>
      </c>
    </row>
    <row r="3306" spans="18:20" x14ac:dyDescent="0.25">
      <c r="R3306" s="83">
        <f t="shared" si="53"/>
        <v>1</v>
      </c>
      <c r="S3306" s="83">
        <f>IF(T3306="",0,IFERROR(IF(VLOOKUP(T3306,T$73:T3305,1,0)&gt;0,0,0),1))</f>
        <v>0</v>
      </c>
      <c r="T3306" s="95">
        <f>IF(DATOS!J3234=P$74,DATOS!C3234,"")</f>
        <v>0</v>
      </c>
    </row>
    <row r="3307" spans="18:20" x14ac:dyDescent="0.25">
      <c r="R3307" s="83">
        <f t="shared" si="53"/>
        <v>1</v>
      </c>
      <c r="S3307" s="83">
        <f>IF(T3307="",0,IFERROR(IF(VLOOKUP(T3307,T$73:T3306,1,0)&gt;0,0,0),1))</f>
        <v>0</v>
      </c>
      <c r="T3307" s="95">
        <f>IF(DATOS!J3235=P$74,DATOS!C3235,"")</f>
        <v>0</v>
      </c>
    </row>
    <row r="3308" spans="18:20" x14ac:dyDescent="0.25">
      <c r="R3308" s="83">
        <f t="shared" si="53"/>
        <v>1</v>
      </c>
      <c r="S3308" s="83">
        <f>IF(T3308="",0,IFERROR(IF(VLOOKUP(T3308,T$73:T3307,1,0)&gt;0,0,0),1))</f>
        <v>0</v>
      </c>
      <c r="T3308" s="95">
        <f>IF(DATOS!J3236=P$74,DATOS!C3236,"")</f>
        <v>0</v>
      </c>
    </row>
    <row r="3309" spans="18:20" x14ac:dyDescent="0.25">
      <c r="R3309" s="83">
        <f t="shared" si="53"/>
        <v>1</v>
      </c>
      <c r="S3309" s="83">
        <f>IF(T3309="",0,IFERROR(IF(VLOOKUP(T3309,T$73:T3308,1,0)&gt;0,0,0),1))</f>
        <v>0</v>
      </c>
      <c r="T3309" s="95">
        <f>IF(DATOS!J3237=P$74,DATOS!C3237,"")</f>
        <v>0</v>
      </c>
    </row>
    <row r="3310" spans="18:20" x14ac:dyDescent="0.25">
      <c r="R3310" s="83">
        <f t="shared" si="53"/>
        <v>1</v>
      </c>
      <c r="S3310" s="83">
        <f>IF(T3310="",0,IFERROR(IF(VLOOKUP(T3310,T$73:T3309,1,0)&gt;0,0,0),1))</f>
        <v>0</v>
      </c>
      <c r="T3310" s="95">
        <f>IF(DATOS!J3238=P$74,DATOS!C3238,"")</f>
        <v>0</v>
      </c>
    </row>
    <row r="3311" spans="18:20" x14ac:dyDescent="0.25">
      <c r="R3311" s="83">
        <f t="shared" si="53"/>
        <v>1</v>
      </c>
      <c r="S3311" s="83">
        <f>IF(T3311="",0,IFERROR(IF(VLOOKUP(T3311,T$73:T3310,1,0)&gt;0,0,0),1))</f>
        <v>0</v>
      </c>
      <c r="T3311" s="95">
        <f>IF(DATOS!J3239=P$74,DATOS!C3239,"")</f>
        <v>0</v>
      </c>
    </row>
    <row r="3312" spans="18:20" x14ac:dyDescent="0.25">
      <c r="R3312" s="83">
        <f t="shared" si="53"/>
        <v>1</v>
      </c>
      <c r="S3312" s="83">
        <f>IF(T3312="",0,IFERROR(IF(VLOOKUP(T3312,T$73:T3311,1,0)&gt;0,0,0),1))</f>
        <v>0</v>
      </c>
      <c r="T3312" s="95">
        <f>IF(DATOS!J3240=P$74,DATOS!C3240,"")</f>
        <v>0</v>
      </c>
    </row>
    <row r="3313" spans="18:20" x14ac:dyDescent="0.25">
      <c r="R3313" s="83">
        <f t="shared" si="53"/>
        <v>1</v>
      </c>
      <c r="S3313" s="83">
        <f>IF(T3313="",0,IFERROR(IF(VLOOKUP(T3313,T$73:T3312,1,0)&gt;0,0,0),1))</f>
        <v>0</v>
      </c>
      <c r="T3313" s="95">
        <f>IF(DATOS!J3241=P$74,DATOS!C3241,"")</f>
        <v>0</v>
      </c>
    </row>
    <row r="3314" spans="18:20" x14ac:dyDescent="0.25">
      <c r="R3314" s="83">
        <f t="shared" si="53"/>
        <v>1</v>
      </c>
      <c r="S3314" s="83">
        <f>IF(T3314="",0,IFERROR(IF(VLOOKUP(T3314,T$73:T3313,1,0)&gt;0,0,0),1))</f>
        <v>0</v>
      </c>
      <c r="T3314" s="95">
        <f>IF(DATOS!J3242=P$74,DATOS!C3242,"")</f>
        <v>0</v>
      </c>
    </row>
    <row r="3315" spans="18:20" x14ac:dyDescent="0.25">
      <c r="R3315" s="83">
        <f t="shared" si="53"/>
        <v>1</v>
      </c>
      <c r="S3315" s="83">
        <f>IF(T3315="",0,IFERROR(IF(VLOOKUP(T3315,T$73:T3314,1,0)&gt;0,0,0),1))</f>
        <v>0</v>
      </c>
      <c r="T3315" s="95">
        <f>IF(DATOS!J3243=P$74,DATOS!C3243,"")</f>
        <v>0</v>
      </c>
    </row>
    <row r="3316" spans="18:20" x14ac:dyDescent="0.25">
      <c r="R3316" s="83">
        <f t="shared" si="53"/>
        <v>1</v>
      </c>
      <c r="S3316" s="83">
        <f>IF(T3316="",0,IFERROR(IF(VLOOKUP(T3316,T$73:T3315,1,0)&gt;0,0,0),1))</f>
        <v>0</v>
      </c>
      <c r="T3316" s="95">
        <f>IF(DATOS!J3244=P$74,DATOS!C3244,"")</f>
        <v>0</v>
      </c>
    </row>
    <row r="3317" spans="18:20" x14ac:dyDescent="0.25">
      <c r="R3317" s="83">
        <f t="shared" si="53"/>
        <v>1</v>
      </c>
      <c r="S3317" s="83">
        <f>IF(T3317="",0,IFERROR(IF(VLOOKUP(T3317,T$73:T3316,1,0)&gt;0,0,0),1))</f>
        <v>0</v>
      </c>
      <c r="T3317" s="95">
        <f>IF(DATOS!J3245=P$74,DATOS!C3245,"")</f>
        <v>0</v>
      </c>
    </row>
    <row r="3318" spans="18:20" x14ac:dyDescent="0.25">
      <c r="R3318" s="83">
        <f t="shared" si="53"/>
        <v>1</v>
      </c>
      <c r="S3318" s="83">
        <f>IF(T3318="",0,IFERROR(IF(VLOOKUP(T3318,T$73:T3317,1,0)&gt;0,0,0),1))</f>
        <v>0</v>
      </c>
      <c r="T3318" s="95">
        <f>IF(DATOS!J3246=P$74,DATOS!C3246,"")</f>
        <v>0</v>
      </c>
    </row>
    <row r="3319" spans="18:20" x14ac:dyDescent="0.25">
      <c r="R3319" s="83">
        <f t="shared" si="53"/>
        <v>1</v>
      </c>
      <c r="S3319" s="83">
        <f>IF(T3319="",0,IFERROR(IF(VLOOKUP(T3319,T$73:T3318,1,0)&gt;0,0,0),1))</f>
        <v>0</v>
      </c>
      <c r="T3319" s="95">
        <f>IF(DATOS!J3247=P$74,DATOS!C3247,"")</f>
        <v>0</v>
      </c>
    </row>
    <row r="3320" spans="18:20" x14ac:dyDescent="0.25">
      <c r="R3320" s="83">
        <f t="shared" si="53"/>
        <v>1</v>
      </c>
      <c r="S3320" s="83">
        <f>IF(T3320="",0,IFERROR(IF(VLOOKUP(T3320,T$73:T3319,1,0)&gt;0,0,0),1))</f>
        <v>0</v>
      </c>
      <c r="T3320" s="95">
        <f>IF(DATOS!J3248=P$74,DATOS!C3248,"")</f>
        <v>0</v>
      </c>
    </row>
    <row r="3321" spans="18:20" x14ac:dyDescent="0.25">
      <c r="R3321" s="83">
        <f t="shared" si="53"/>
        <v>1</v>
      </c>
      <c r="S3321" s="83">
        <f>IF(T3321="",0,IFERROR(IF(VLOOKUP(T3321,T$73:T3320,1,0)&gt;0,0,0),1))</f>
        <v>0</v>
      </c>
      <c r="T3321" s="95">
        <f>IF(DATOS!J3249=P$74,DATOS!C3249,"")</f>
        <v>0</v>
      </c>
    </row>
    <row r="3322" spans="18:20" x14ac:dyDescent="0.25">
      <c r="R3322" s="83">
        <f t="shared" si="53"/>
        <v>1</v>
      </c>
      <c r="S3322" s="83">
        <f>IF(T3322="",0,IFERROR(IF(VLOOKUP(T3322,T$73:T3321,1,0)&gt;0,0,0),1))</f>
        <v>0</v>
      </c>
      <c r="T3322" s="95">
        <f>IF(DATOS!J3250=P$74,DATOS!C3250,"")</f>
        <v>0</v>
      </c>
    </row>
    <row r="3323" spans="18:20" x14ac:dyDescent="0.25">
      <c r="R3323" s="83">
        <f t="shared" si="53"/>
        <v>1</v>
      </c>
      <c r="S3323" s="83">
        <f>IF(T3323="",0,IFERROR(IF(VLOOKUP(T3323,T$73:T3322,1,0)&gt;0,0,0),1))</f>
        <v>0</v>
      </c>
      <c r="T3323" s="95">
        <f>IF(DATOS!J3251=P$74,DATOS!C3251,"")</f>
        <v>0</v>
      </c>
    </row>
    <row r="3324" spans="18:20" x14ac:dyDescent="0.25">
      <c r="R3324" s="83">
        <f t="shared" si="53"/>
        <v>1</v>
      </c>
      <c r="S3324" s="83">
        <f>IF(T3324="",0,IFERROR(IF(VLOOKUP(T3324,T$73:T3323,1,0)&gt;0,0,0),1))</f>
        <v>0</v>
      </c>
      <c r="T3324" s="95">
        <f>IF(DATOS!J3252=P$74,DATOS!C3252,"")</f>
        <v>0</v>
      </c>
    </row>
    <row r="3325" spans="18:20" x14ac:dyDescent="0.25">
      <c r="R3325" s="83">
        <f t="shared" si="53"/>
        <v>1</v>
      </c>
      <c r="S3325" s="83">
        <f>IF(T3325="",0,IFERROR(IF(VLOOKUP(T3325,T$73:T3324,1,0)&gt;0,0,0),1))</f>
        <v>0</v>
      </c>
      <c r="T3325" s="95">
        <f>IF(DATOS!J3253=P$74,DATOS!C3253,"")</f>
        <v>0</v>
      </c>
    </row>
    <row r="3326" spans="18:20" x14ac:dyDescent="0.25">
      <c r="R3326" s="83">
        <f t="shared" si="53"/>
        <v>1</v>
      </c>
      <c r="S3326" s="83">
        <f>IF(T3326="",0,IFERROR(IF(VLOOKUP(T3326,T$73:T3325,1,0)&gt;0,0,0),1))</f>
        <v>0</v>
      </c>
      <c r="T3326" s="95">
        <f>IF(DATOS!J3254=P$74,DATOS!C3254,"")</f>
        <v>0</v>
      </c>
    </row>
    <row r="3327" spans="18:20" x14ac:dyDescent="0.25">
      <c r="R3327" s="83">
        <f t="shared" si="53"/>
        <v>1</v>
      </c>
      <c r="S3327" s="83">
        <f>IF(T3327="",0,IFERROR(IF(VLOOKUP(T3327,T$73:T3326,1,0)&gt;0,0,0),1))</f>
        <v>0</v>
      </c>
      <c r="T3327" s="95">
        <f>IF(DATOS!J3255=P$74,DATOS!C3255,"")</f>
        <v>0</v>
      </c>
    </row>
    <row r="3328" spans="18:20" x14ac:dyDescent="0.25">
      <c r="R3328" s="83">
        <f t="shared" si="53"/>
        <v>1</v>
      </c>
      <c r="S3328" s="83">
        <f>IF(T3328="",0,IFERROR(IF(VLOOKUP(T3328,T$73:T3327,1,0)&gt;0,0,0),1))</f>
        <v>0</v>
      </c>
      <c r="T3328" s="95">
        <f>IF(DATOS!J3256=P$74,DATOS!C3256,"")</f>
        <v>0</v>
      </c>
    </row>
    <row r="3329" spans="18:20" x14ac:dyDescent="0.25">
      <c r="R3329" s="83">
        <f t="shared" si="53"/>
        <v>1</v>
      </c>
      <c r="S3329" s="83">
        <f>IF(T3329="",0,IFERROR(IF(VLOOKUP(T3329,T$73:T3328,1,0)&gt;0,0,0),1))</f>
        <v>0</v>
      </c>
      <c r="T3329" s="95">
        <f>IF(DATOS!J3257=P$74,DATOS!C3257,"")</f>
        <v>0</v>
      </c>
    </row>
    <row r="3330" spans="18:20" x14ac:dyDescent="0.25">
      <c r="R3330" s="83">
        <f t="shared" si="53"/>
        <v>1</v>
      </c>
      <c r="S3330" s="83">
        <f>IF(T3330="",0,IFERROR(IF(VLOOKUP(T3330,T$73:T3329,1,0)&gt;0,0,0),1))</f>
        <v>0</v>
      </c>
      <c r="T3330" s="95">
        <f>IF(DATOS!J3258=P$74,DATOS!C3258,"")</f>
        <v>0</v>
      </c>
    </row>
    <row r="3331" spans="18:20" x14ac:dyDescent="0.25">
      <c r="R3331" s="83">
        <f t="shared" si="53"/>
        <v>1</v>
      </c>
      <c r="S3331" s="83">
        <f>IF(T3331="",0,IFERROR(IF(VLOOKUP(T3331,T$73:T3330,1,0)&gt;0,0,0),1))</f>
        <v>0</v>
      </c>
      <c r="T3331" s="95">
        <f>IF(DATOS!J3259=P$74,DATOS!C3259,"")</f>
        <v>0</v>
      </c>
    </row>
    <row r="3332" spans="18:20" x14ac:dyDescent="0.25">
      <c r="R3332" s="83">
        <f t="shared" si="53"/>
        <v>1</v>
      </c>
      <c r="S3332" s="83">
        <f>IF(T3332="",0,IFERROR(IF(VLOOKUP(T3332,T$73:T3331,1,0)&gt;0,0,0),1))</f>
        <v>0</v>
      </c>
      <c r="T3332" s="95">
        <f>IF(DATOS!J3260=P$74,DATOS!C3260,"")</f>
        <v>0</v>
      </c>
    </row>
    <row r="3333" spans="18:20" x14ac:dyDescent="0.25">
      <c r="R3333" s="83">
        <f t="shared" si="53"/>
        <v>1</v>
      </c>
      <c r="S3333" s="83">
        <f>IF(T3333="",0,IFERROR(IF(VLOOKUP(T3333,T$73:T3332,1,0)&gt;0,0,0),1))</f>
        <v>0</v>
      </c>
      <c r="T3333" s="95">
        <f>IF(DATOS!J3261=P$74,DATOS!C3261,"")</f>
        <v>0</v>
      </c>
    </row>
    <row r="3334" spans="18:20" x14ac:dyDescent="0.25">
      <c r="R3334" s="83">
        <f t="shared" si="53"/>
        <v>1</v>
      </c>
      <c r="S3334" s="83">
        <f>IF(T3334="",0,IFERROR(IF(VLOOKUP(T3334,T$73:T3333,1,0)&gt;0,0,0),1))</f>
        <v>0</v>
      </c>
      <c r="T3334" s="95">
        <f>IF(DATOS!J3262=P$74,DATOS!C3262,"")</f>
        <v>0</v>
      </c>
    </row>
    <row r="3335" spans="18:20" x14ac:dyDescent="0.25">
      <c r="R3335" s="83">
        <f t="shared" si="53"/>
        <v>1</v>
      </c>
      <c r="S3335" s="83">
        <f>IF(T3335="",0,IFERROR(IF(VLOOKUP(T3335,T$73:T3334,1,0)&gt;0,0,0),1))</f>
        <v>0</v>
      </c>
      <c r="T3335" s="95">
        <f>IF(DATOS!J3263=P$74,DATOS!C3263,"")</f>
        <v>0</v>
      </c>
    </row>
    <row r="3336" spans="18:20" x14ac:dyDescent="0.25">
      <c r="R3336" s="83">
        <f t="shared" si="53"/>
        <v>1</v>
      </c>
      <c r="S3336" s="83">
        <f>IF(T3336="",0,IFERROR(IF(VLOOKUP(T3336,T$73:T3335,1,0)&gt;0,0,0),1))</f>
        <v>0</v>
      </c>
      <c r="T3336" s="95">
        <f>IF(DATOS!J3264=P$74,DATOS!C3264,"")</f>
        <v>0</v>
      </c>
    </row>
    <row r="3337" spans="18:20" x14ac:dyDescent="0.25">
      <c r="R3337" s="83">
        <f t="shared" si="53"/>
        <v>1</v>
      </c>
      <c r="S3337" s="83">
        <f>IF(T3337="",0,IFERROR(IF(VLOOKUP(T3337,T$73:T3336,1,0)&gt;0,0,0),1))</f>
        <v>0</v>
      </c>
      <c r="T3337" s="95">
        <f>IF(DATOS!J3265=P$74,DATOS!C3265,"")</f>
        <v>0</v>
      </c>
    </row>
    <row r="3338" spans="18:20" x14ac:dyDescent="0.25">
      <c r="R3338" s="83">
        <f t="shared" ref="R3338:R3401" si="54">R3337+S3338</f>
        <v>1</v>
      </c>
      <c r="S3338" s="83">
        <f>IF(T3338="",0,IFERROR(IF(VLOOKUP(T3338,T$73:T3337,1,0)&gt;0,0,0),1))</f>
        <v>0</v>
      </c>
      <c r="T3338" s="95">
        <f>IF(DATOS!J3266=P$74,DATOS!C3266,"")</f>
        <v>0</v>
      </c>
    </row>
    <row r="3339" spans="18:20" x14ac:dyDescent="0.25">
      <c r="R3339" s="83">
        <f t="shared" si="54"/>
        <v>1</v>
      </c>
      <c r="S3339" s="83">
        <f>IF(T3339="",0,IFERROR(IF(VLOOKUP(T3339,T$73:T3338,1,0)&gt;0,0,0),1))</f>
        <v>0</v>
      </c>
      <c r="T3339" s="95">
        <f>IF(DATOS!J3267=P$74,DATOS!C3267,"")</f>
        <v>0</v>
      </c>
    </row>
    <row r="3340" spans="18:20" x14ac:dyDescent="0.25">
      <c r="R3340" s="83">
        <f t="shared" si="54"/>
        <v>1</v>
      </c>
      <c r="S3340" s="83">
        <f>IF(T3340="",0,IFERROR(IF(VLOOKUP(T3340,T$73:T3339,1,0)&gt;0,0,0),1))</f>
        <v>0</v>
      </c>
      <c r="T3340" s="95">
        <f>IF(DATOS!J3268=P$74,DATOS!C3268,"")</f>
        <v>0</v>
      </c>
    </row>
    <row r="3341" spans="18:20" x14ac:dyDescent="0.25">
      <c r="R3341" s="83">
        <f t="shared" si="54"/>
        <v>1</v>
      </c>
      <c r="S3341" s="83">
        <f>IF(T3341="",0,IFERROR(IF(VLOOKUP(T3341,T$73:T3340,1,0)&gt;0,0,0),1))</f>
        <v>0</v>
      </c>
      <c r="T3341" s="95">
        <f>IF(DATOS!J3269=P$74,DATOS!C3269,"")</f>
        <v>0</v>
      </c>
    </row>
    <row r="3342" spans="18:20" x14ac:dyDescent="0.25">
      <c r="R3342" s="83">
        <f t="shared" si="54"/>
        <v>1</v>
      </c>
      <c r="S3342" s="83">
        <f>IF(T3342="",0,IFERROR(IF(VLOOKUP(T3342,T$73:T3341,1,0)&gt;0,0,0),1))</f>
        <v>0</v>
      </c>
      <c r="T3342" s="95">
        <f>IF(DATOS!J3270=P$74,DATOS!C3270,"")</f>
        <v>0</v>
      </c>
    </row>
    <row r="3343" spans="18:20" x14ac:dyDescent="0.25">
      <c r="R3343" s="83">
        <f t="shared" si="54"/>
        <v>1</v>
      </c>
      <c r="S3343" s="83">
        <f>IF(T3343="",0,IFERROR(IF(VLOOKUP(T3343,T$73:T3342,1,0)&gt;0,0,0),1))</f>
        <v>0</v>
      </c>
      <c r="T3343" s="95">
        <f>IF(DATOS!J3271=P$74,DATOS!C3271,"")</f>
        <v>0</v>
      </c>
    </row>
    <row r="3344" spans="18:20" x14ac:dyDescent="0.25">
      <c r="R3344" s="83">
        <f t="shared" si="54"/>
        <v>1</v>
      </c>
      <c r="S3344" s="83">
        <f>IF(T3344="",0,IFERROR(IF(VLOOKUP(T3344,T$73:T3343,1,0)&gt;0,0,0),1))</f>
        <v>0</v>
      </c>
      <c r="T3344" s="95">
        <f>IF(DATOS!J3272=P$74,DATOS!C3272,"")</f>
        <v>0</v>
      </c>
    </row>
    <row r="3345" spans="18:20" x14ac:dyDescent="0.25">
      <c r="R3345" s="83">
        <f t="shared" si="54"/>
        <v>1</v>
      </c>
      <c r="S3345" s="83">
        <f>IF(T3345="",0,IFERROR(IF(VLOOKUP(T3345,T$73:T3344,1,0)&gt;0,0,0),1))</f>
        <v>0</v>
      </c>
      <c r="T3345" s="95">
        <f>IF(DATOS!J3273=P$74,DATOS!C3273,"")</f>
        <v>0</v>
      </c>
    </row>
    <row r="3346" spans="18:20" x14ac:dyDescent="0.25">
      <c r="R3346" s="83">
        <f t="shared" si="54"/>
        <v>1</v>
      </c>
      <c r="S3346" s="83">
        <f>IF(T3346="",0,IFERROR(IF(VLOOKUP(T3346,T$73:T3345,1,0)&gt;0,0,0),1))</f>
        <v>0</v>
      </c>
      <c r="T3346" s="95">
        <f>IF(DATOS!J3274=P$74,DATOS!C3274,"")</f>
        <v>0</v>
      </c>
    </row>
    <row r="3347" spans="18:20" x14ac:dyDescent="0.25">
      <c r="R3347" s="83">
        <f t="shared" si="54"/>
        <v>1</v>
      </c>
      <c r="S3347" s="83">
        <f>IF(T3347="",0,IFERROR(IF(VLOOKUP(T3347,T$73:T3346,1,0)&gt;0,0,0),1))</f>
        <v>0</v>
      </c>
      <c r="T3347" s="95">
        <f>IF(DATOS!J3275=P$74,DATOS!C3275,"")</f>
        <v>0</v>
      </c>
    </row>
    <row r="3348" spans="18:20" x14ac:dyDescent="0.25">
      <c r="R3348" s="83">
        <f t="shared" si="54"/>
        <v>1</v>
      </c>
      <c r="S3348" s="83">
        <f>IF(T3348="",0,IFERROR(IF(VLOOKUP(T3348,T$73:T3347,1,0)&gt;0,0,0),1))</f>
        <v>0</v>
      </c>
      <c r="T3348" s="95">
        <f>IF(DATOS!J3276=P$74,DATOS!C3276,"")</f>
        <v>0</v>
      </c>
    </row>
    <row r="3349" spans="18:20" x14ac:dyDescent="0.25">
      <c r="R3349" s="83">
        <f t="shared" si="54"/>
        <v>1</v>
      </c>
      <c r="S3349" s="83">
        <f>IF(T3349="",0,IFERROR(IF(VLOOKUP(T3349,T$73:T3348,1,0)&gt;0,0,0),1))</f>
        <v>0</v>
      </c>
      <c r="T3349" s="95">
        <f>IF(DATOS!J3277=P$74,DATOS!C3277,"")</f>
        <v>0</v>
      </c>
    </row>
    <row r="3350" spans="18:20" x14ac:dyDescent="0.25">
      <c r="R3350" s="83">
        <f t="shared" si="54"/>
        <v>1</v>
      </c>
      <c r="S3350" s="83">
        <f>IF(T3350="",0,IFERROR(IF(VLOOKUP(T3350,T$73:T3349,1,0)&gt;0,0,0),1))</f>
        <v>0</v>
      </c>
      <c r="T3350" s="95">
        <f>IF(DATOS!J3278=P$74,DATOS!C3278,"")</f>
        <v>0</v>
      </c>
    </row>
    <row r="3351" spans="18:20" x14ac:dyDescent="0.25">
      <c r="R3351" s="83">
        <f t="shared" si="54"/>
        <v>1</v>
      </c>
      <c r="S3351" s="83">
        <f>IF(T3351="",0,IFERROR(IF(VLOOKUP(T3351,T$73:T3350,1,0)&gt;0,0,0),1))</f>
        <v>0</v>
      </c>
      <c r="T3351" s="95">
        <f>IF(DATOS!J3279=P$74,DATOS!C3279,"")</f>
        <v>0</v>
      </c>
    </row>
    <row r="3352" spans="18:20" x14ac:dyDescent="0.25">
      <c r="R3352" s="83">
        <f t="shared" si="54"/>
        <v>1</v>
      </c>
      <c r="S3352" s="83">
        <f>IF(T3352="",0,IFERROR(IF(VLOOKUP(T3352,T$73:T3351,1,0)&gt;0,0,0),1))</f>
        <v>0</v>
      </c>
      <c r="T3352" s="95">
        <f>IF(DATOS!J3280=P$74,DATOS!C3280,"")</f>
        <v>0</v>
      </c>
    </row>
    <row r="3353" spans="18:20" x14ac:dyDescent="0.25">
      <c r="R3353" s="83">
        <f t="shared" si="54"/>
        <v>1</v>
      </c>
      <c r="S3353" s="83">
        <f>IF(T3353="",0,IFERROR(IF(VLOOKUP(T3353,T$73:T3352,1,0)&gt;0,0,0),1))</f>
        <v>0</v>
      </c>
      <c r="T3353" s="95">
        <f>IF(DATOS!J3281=P$74,DATOS!C3281,"")</f>
        <v>0</v>
      </c>
    </row>
    <row r="3354" spans="18:20" x14ac:dyDescent="0.25">
      <c r="R3354" s="83">
        <f t="shared" si="54"/>
        <v>1</v>
      </c>
      <c r="S3354" s="83">
        <f>IF(T3354="",0,IFERROR(IF(VLOOKUP(T3354,T$73:T3353,1,0)&gt;0,0,0),1))</f>
        <v>0</v>
      </c>
      <c r="T3354" s="95">
        <f>IF(DATOS!J3282=P$74,DATOS!C3282,"")</f>
        <v>0</v>
      </c>
    </row>
    <row r="3355" spans="18:20" x14ac:dyDescent="0.25">
      <c r="R3355" s="83">
        <f t="shared" si="54"/>
        <v>1</v>
      </c>
      <c r="S3355" s="83">
        <f>IF(T3355="",0,IFERROR(IF(VLOOKUP(T3355,T$73:T3354,1,0)&gt;0,0,0),1))</f>
        <v>0</v>
      </c>
      <c r="T3355" s="95">
        <f>IF(DATOS!J3283=P$74,DATOS!C3283,"")</f>
        <v>0</v>
      </c>
    </row>
    <row r="3356" spans="18:20" x14ac:dyDescent="0.25">
      <c r="R3356" s="83">
        <f t="shared" si="54"/>
        <v>1</v>
      </c>
      <c r="S3356" s="83">
        <f>IF(T3356="",0,IFERROR(IF(VLOOKUP(T3356,T$73:T3355,1,0)&gt;0,0,0),1))</f>
        <v>0</v>
      </c>
      <c r="T3356" s="95">
        <f>IF(DATOS!J3284=P$74,DATOS!C3284,"")</f>
        <v>0</v>
      </c>
    </row>
    <row r="3357" spans="18:20" x14ac:dyDescent="0.25">
      <c r="R3357" s="83">
        <f t="shared" si="54"/>
        <v>1</v>
      </c>
      <c r="S3357" s="83">
        <f>IF(T3357="",0,IFERROR(IF(VLOOKUP(T3357,T$73:T3356,1,0)&gt;0,0,0),1))</f>
        <v>0</v>
      </c>
      <c r="T3357" s="95">
        <f>IF(DATOS!J3285=P$74,DATOS!C3285,"")</f>
        <v>0</v>
      </c>
    </row>
    <row r="3358" spans="18:20" x14ac:dyDescent="0.25">
      <c r="R3358" s="83">
        <f t="shared" si="54"/>
        <v>1</v>
      </c>
      <c r="S3358" s="83">
        <f>IF(T3358="",0,IFERROR(IF(VLOOKUP(T3358,T$73:T3357,1,0)&gt;0,0,0),1))</f>
        <v>0</v>
      </c>
      <c r="T3358" s="95">
        <f>IF(DATOS!J3286=P$74,DATOS!C3286,"")</f>
        <v>0</v>
      </c>
    </row>
    <row r="3359" spans="18:20" x14ac:dyDescent="0.25">
      <c r="R3359" s="83">
        <f t="shared" si="54"/>
        <v>1</v>
      </c>
      <c r="S3359" s="83">
        <f>IF(T3359="",0,IFERROR(IF(VLOOKUP(T3359,T$73:T3358,1,0)&gt;0,0,0),1))</f>
        <v>0</v>
      </c>
      <c r="T3359" s="95">
        <f>IF(DATOS!J3287=P$74,DATOS!C3287,"")</f>
        <v>0</v>
      </c>
    </row>
    <row r="3360" spans="18:20" x14ac:dyDescent="0.25">
      <c r="R3360" s="83">
        <f t="shared" si="54"/>
        <v>1</v>
      </c>
      <c r="S3360" s="83">
        <f>IF(T3360="",0,IFERROR(IF(VLOOKUP(T3360,T$73:T3359,1,0)&gt;0,0,0),1))</f>
        <v>0</v>
      </c>
      <c r="T3360" s="95">
        <f>IF(DATOS!J3288=P$74,DATOS!C3288,"")</f>
        <v>0</v>
      </c>
    </row>
    <row r="3361" spans="18:20" x14ac:dyDescent="0.25">
      <c r="R3361" s="83">
        <f t="shared" si="54"/>
        <v>1</v>
      </c>
      <c r="S3361" s="83">
        <f>IF(T3361="",0,IFERROR(IF(VLOOKUP(T3361,T$73:T3360,1,0)&gt;0,0,0),1))</f>
        <v>0</v>
      </c>
      <c r="T3361" s="95">
        <f>IF(DATOS!J3289=P$74,DATOS!C3289,"")</f>
        <v>0</v>
      </c>
    </row>
    <row r="3362" spans="18:20" x14ac:dyDescent="0.25">
      <c r="R3362" s="83">
        <f t="shared" si="54"/>
        <v>1</v>
      </c>
      <c r="S3362" s="83">
        <f>IF(T3362="",0,IFERROR(IF(VLOOKUP(T3362,T$73:T3361,1,0)&gt;0,0,0),1))</f>
        <v>0</v>
      </c>
      <c r="T3362" s="95">
        <f>IF(DATOS!J3290=P$74,DATOS!C3290,"")</f>
        <v>0</v>
      </c>
    </row>
    <row r="3363" spans="18:20" x14ac:dyDescent="0.25">
      <c r="R3363" s="83">
        <f t="shared" si="54"/>
        <v>1</v>
      </c>
      <c r="S3363" s="83">
        <f>IF(T3363="",0,IFERROR(IF(VLOOKUP(T3363,T$73:T3362,1,0)&gt;0,0,0),1))</f>
        <v>0</v>
      </c>
      <c r="T3363" s="95">
        <f>IF(DATOS!J3291=P$74,DATOS!C3291,"")</f>
        <v>0</v>
      </c>
    </row>
    <row r="3364" spans="18:20" x14ac:dyDescent="0.25">
      <c r="R3364" s="83">
        <f t="shared" si="54"/>
        <v>1</v>
      </c>
      <c r="S3364" s="83">
        <f>IF(T3364="",0,IFERROR(IF(VLOOKUP(T3364,T$73:T3363,1,0)&gt;0,0,0),1))</f>
        <v>0</v>
      </c>
      <c r="T3364" s="95">
        <f>IF(DATOS!J3292=P$74,DATOS!C3292,"")</f>
        <v>0</v>
      </c>
    </row>
    <row r="3365" spans="18:20" x14ac:dyDescent="0.25">
      <c r="R3365" s="83">
        <f t="shared" si="54"/>
        <v>1</v>
      </c>
      <c r="S3365" s="83">
        <f>IF(T3365="",0,IFERROR(IF(VLOOKUP(T3365,T$73:T3364,1,0)&gt;0,0,0),1))</f>
        <v>0</v>
      </c>
      <c r="T3365" s="95">
        <f>IF(DATOS!J3293=P$74,DATOS!C3293,"")</f>
        <v>0</v>
      </c>
    </row>
    <row r="3366" spans="18:20" x14ac:dyDescent="0.25">
      <c r="R3366" s="83">
        <f t="shared" si="54"/>
        <v>1</v>
      </c>
      <c r="S3366" s="83">
        <f>IF(T3366="",0,IFERROR(IF(VLOOKUP(T3366,T$73:T3365,1,0)&gt;0,0,0),1))</f>
        <v>0</v>
      </c>
      <c r="T3366" s="95">
        <f>IF(DATOS!J3294=P$74,DATOS!C3294,"")</f>
        <v>0</v>
      </c>
    </row>
    <row r="3367" spans="18:20" x14ac:dyDescent="0.25">
      <c r="R3367" s="83">
        <f t="shared" si="54"/>
        <v>1</v>
      </c>
      <c r="S3367" s="83">
        <f>IF(T3367="",0,IFERROR(IF(VLOOKUP(T3367,T$73:T3366,1,0)&gt;0,0,0),1))</f>
        <v>0</v>
      </c>
      <c r="T3367" s="95">
        <f>IF(DATOS!J3295=P$74,DATOS!C3295,"")</f>
        <v>0</v>
      </c>
    </row>
    <row r="3368" spans="18:20" x14ac:dyDescent="0.25">
      <c r="R3368" s="83">
        <f t="shared" si="54"/>
        <v>1</v>
      </c>
      <c r="S3368" s="83">
        <f>IF(T3368="",0,IFERROR(IF(VLOOKUP(T3368,T$73:T3367,1,0)&gt;0,0,0),1))</f>
        <v>0</v>
      </c>
      <c r="T3368" s="95">
        <f>IF(DATOS!J3296=P$74,DATOS!C3296,"")</f>
        <v>0</v>
      </c>
    </row>
    <row r="3369" spans="18:20" x14ac:dyDescent="0.25">
      <c r="R3369" s="83">
        <f t="shared" si="54"/>
        <v>1</v>
      </c>
      <c r="S3369" s="83">
        <f>IF(T3369="",0,IFERROR(IF(VLOOKUP(T3369,T$73:T3368,1,0)&gt;0,0,0),1))</f>
        <v>0</v>
      </c>
      <c r="T3369" s="95">
        <f>IF(DATOS!J3297=P$74,DATOS!C3297,"")</f>
        <v>0</v>
      </c>
    </row>
    <row r="3370" spans="18:20" x14ac:dyDescent="0.25">
      <c r="R3370" s="83">
        <f t="shared" si="54"/>
        <v>1</v>
      </c>
      <c r="S3370" s="83">
        <f>IF(T3370="",0,IFERROR(IF(VLOOKUP(T3370,T$73:T3369,1,0)&gt;0,0,0),1))</f>
        <v>0</v>
      </c>
      <c r="T3370" s="95">
        <f>IF(DATOS!J3298=P$74,DATOS!C3298,"")</f>
        <v>0</v>
      </c>
    </row>
    <row r="3371" spans="18:20" x14ac:dyDescent="0.25">
      <c r="R3371" s="83">
        <f t="shared" si="54"/>
        <v>1</v>
      </c>
      <c r="S3371" s="83">
        <f>IF(T3371="",0,IFERROR(IF(VLOOKUP(T3371,T$73:T3370,1,0)&gt;0,0,0),1))</f>
        <v>0</v>
      </c>
      <c r="T3371" s="95">
        <f>IF(DATOS!J3299=P$74,DATOS!C3299,"")</f>
        <v>0</v>
      </c>
    </row>
    <row r="3372" spans="18:20" x14ac:dyDescent="0.25">
      <c r="R3372" s="83">
        <f t="shared" si="54"/>
        <v>1</v>
      </c>
      <c r="S3372" s="83">
        <f>IF(T3372="",0,IFERROR(IF(VLOOKUP(T3372,T$73:T3371,1,0)&gt;0,0,0),1))</f>
        <v>0</v>
      </c>
      <c r="T3372" s="95">
        <f>IF(DATOS!J3300=P$74,DATOS!C3300,"")</f>
        <v>0</v>
      </c>
    </row>
    <row r="3373" spans="18:20" x14ac:dyDescent="0.25">
      <c r="R3373" s="83">
        <f t="shared" si="54"/>
        <v>1</v>
      </c>
      <c r="S3373" s="83">
        <f>IF(T3373="",0,IFERROR(IF(VLOOKUP(T3373,T$73:T3372,1,0)&gt;0,0,0),1))</f>
        <v>0</v>
      </c>
      <c r="T3373" s="95">
        <f>IF(DATOS!J3301=P$74,DATOS!C3301,"")</f>
        <v>0</v>
      </c>
    </row>
    <row r="3374" spans="18:20" x14ac:dyDescent="0.25">
      <c r="R3374" s="83">
        <f t="shared" si="54"/>
        <v>1</v>
      </c>
      <c r="S3374" s="83">
        <f>IF(T3374="",0,IFERROR(IF(VLOOKUP(T3374,T$73:T3373,1,0)&gt;0,0,0),1))</f>
        <v>0</v>
      </c>
      <c r="T3374" s="95">
        <f>IF(DATOS!J3302=P$74,DATOS!C3302,"")</f>
        <v>0</v>
      </c>
    </row>
    <row r="3375" spans="18:20" x14ac:dyDescent="0.25">
      <c r="R3375" s="83">
        <f t="shared" si="54"/>
        <v>1</v>
      </c>
      <c r="S3375" s="83">
        <f>IF(T3375="",0,IFERROR(IF(VLOOKUP(T3375,T$73:T3374,1,0)&gt;0,0,0),1))</f>
        <v>0</v>
      </c>
      <c r="T3375" s="95">
        <f>IF(DATOS!J3303=P$74,DATOS!C3303,"")</f>
        <v>0</v>
      </c>
    </row>
    <row r="3376" spans="18:20" x14ac:dyDescent="0.25">
      <c r="R3376" s="83">
        <f t="shared" si="54"/>
        <v>1</v>
      </c>
      <c r="S3376" s="83">
        <f>IF(T3376="",0,IFERROR(IF(VLOOKUP(T3376,T$73:T3375,1,0)&gt;0,0,0),1))</f>
        <v>0</v>
      </c>
      <c r="T3376" s="95">
        <f>IF(DATOS!J3304=P$74,DATOS!C3304,"")</f>
        <v>0</v>
      </c>
    </row>
    <row r="3377" spans="18:20" x14ac:dyDescent="0.25">
      <c r="R3377" s="83">
        <f t="shared" si="54"/>
        <v>1</v>
      </c>
      <c r="S3377" s="83">
        <f>IF(T3377="",0,IFERROR(IF(VLOOKUP(T3377,T$73:T3376,1,0)&gt;0,0,0),1))</f>
        <v>0</v>
      </c>
      <c r="T3377" s="95">
        <f>IF(DATOS!J3305=P$74,DATOS!C3305,"")</f>
        <v>0</v>
      </c>
    </row>
    <row r="3378" spans="18:20" x14ac:dyDescent="0.25">
      <c r="R3378" s="83">
        <f t="shared" si="54"/>
        <v>1</v>
      </c>
      <c r="S3378" s="83">
        <f>IF(T3378="",0,IFERROR(IF(VLOOKUP(T3378,T$73:T3377,1,0)&gt;0,0,0),1))</f>
        <v>0</v>
      </c>
      <c r="T3378" s="95">
        <f>IF(DATOS!J3306=P$74,DATOS!C3306,"")</f>
        <v>0</v>
      </c>
    </row>
    <row r="3379" spans="18:20" x14ac:dyDescent="0.25">
      <c r="R3379" s="83">
        <f t="shared" si="54"/>
        <v>1</v>
      </c>
      <c r="S3379" s="83">
        <f>IF(T3379="",0,IFERROR(IF(VLOOKUP(T3379,T$73:T3378,1,0)&gt;0,0,0),1))</f>
        <v>0</v>
      </c>
      <c r="T3379" s="95">
        <f>IF(DATOS!J3307=P$74,DATOS!C3307,"")</f>
        <v>0</v>
      </c>
    </row>
    <row r="3380" spans="18:20" x14ac:dyDescent="0.25">
      <c r="R3380" s="83">
        <f t="shared" si="54"/>
        <v>1</v>
      </c>
      <c r="S3380" s="83">
        <f>IF(T3380="",0,IFERROR(IF(VLOOKUP(T3380,T$73:T3379,1,0)&gt;0,0,0),1))</f>
        <v>0</v>
      </c>
      <c r="T3380" s="95">
        <f>IF(DATOS!J3308=P$74,DATOS!C3308,"")</f>
        <v>0</v>
      </c>
    </row>
    <row r="3381" spans="18:20" x14ac:dyDescent="0.25">
      <c r="R3381" s="83">
        <f t="shared" si="54"/>
        <v>1</v>
      </c>
      <c r="S3381" s="83">
        <f>IF(T3381="",0,IFERROR(IF(VLOOKUP(T3381,T$73:T3380,1,0)&gt;0,0,0),1))</f>
        <v>0</v>
      </c>
      <c r="T3381" s="95">
        <f>IF(DATOS!J3309=P$74,DATOS!C3309,"")</f>
        <v>0</v>
      </c>
    </row>
    <row r="3382" spans="18:20" x14ac:dyDescent="0.25">
      <c r="R3382" s="83">
        <f t="shared" si="54"/>
        <v>1</v>
      </c>
      <c r="S3382" s="83">
        <f>IF(T3382="",0,IFERROR(IF(VLOOKUP(T3382,T$73:T3381,1,0)&gt;0,0,0),1))</f>
        <v>0</v>
      </c>
      <c r="T3382" s="95">
        <f>IF(DATOS!J3310=P$74,DATOS!C3310,"")</f>
        <v>0</v>
      </c>
    </row>
    <row r="3383" spans="18:20" x14ac:dyDescent="0.25">
      <c r="R3383" s="83">
        <f t="shared" si="54"/>
        <v>1</v>
      </c>
      <c r="S3383" s="83">
        <f>IF(T3383="",0,IFERROR(IF(VLOOKUP(T3383,T$73:T3382,1,0)&gt;0,0,0),1))</f>
        <v>0</v>
      </c>
      <c r="T3383" s="95">
        <f>IF(DATOS!J3311=P$74,DATOS!C3311,"")</f>
        <v>0</v>
      </c>
    </row>
    <row r="3384" spans="18:20" x14ac:dyDescent="0.25">
      <c r="R3384" s="83">
        <f t="shared" si="54"/>
        <v>1</v>
      </c>
      <c r="S3384" s="83">
        <f>IF(T3384="",0,IFERROR(IF(VLOOKUP(T3384,T$73:T3383,1,0)&gt;0,0,0),1))</f>
        <v>0</v>
      </c>
      <c r="T3384" s="95">
        <f>IF(DATOS!J3312=P$74,DATOS!C3312,"")</f>
        <v>0</v>
      </c>
    </row>
    <row r="3385" spans="18:20" x14ac:dyDescent="0.25">
      <c r="R3385" s="83">
        <f t="shared" si="54"/>
        <v>1</v>
      </c>
      <c r="S3385" s="83">
        <f>IF(T3385="",0,IFERROR(IF(VLOOKUP(T3385,T$73:T3384,1,0)&gt;0,0,0),1))</f>
        <v>0</v>
      </c>
      <c r="T3385" s="95">
        <f>IF(DATOS!J3313=P$74,DATOS!C3313,"")</f>
        <v>0</v>
      </c>
    </row>
    <row r="3386" spans="18:20" x14ac:dyDescent="0.25">
      <c r="R3386" s="83">
        <f t="shared" si="54"/>
        <v>1</v>
      </c>
      <c r="S3386" s="83">
        <f>IF(T3386="",0,IFERROR(IF(VLOOKUP(T3386,T$73:T3385,1,0)&gt;0,0,0),1))</f>
        <v>0</v>
      </c>
      <c r="T3386" s="95">
        <f>IF(DATOS!J3314=P$74,DATOS!C3314,"")</f>
        <v>0</v>
      </c>
    </row>
    <row r="3387" spans="18:20" x14ac:dyDescent="0.25">
      <c r="R3387" s="83">
        <f t="shared" si="54"/>
        <v>1</v>
      </c>
      <c r="S3387" s="83">
        <f>IF(T3387="",0,IFERROR(IF(VLOOKUP(T3387,T$73:T3386,1,0)&gt;0,0,0),1))</f>
        <v>0</v>
      </c>
      <c r="T3387" s="95">
        <f>IF(DATOS!J3315=P$74,DATOS!C3315,"")</f>
        <v>0</v>
      </c>
    </row>
    <row r="3388" spans="18:20" x14ac:dyDescent="0.25">
      <c r="R3388" s="83">
        <f t="shared" si="54"/>
        <v>1</v>
      </c>
      <c r="S3388" s="83">
        <f>IF(T3388="",0,IFERROR(IF(VLOOKUP(T3388,T$73:T3387,1,0)&gt;0,0,0),1))</f>
        <v>0</v>
      </c>
      <c r="T3388" s="95">
        <f>IF(DATOS!J3316=P$74,DATOS!C3316,"")</f>
        <v>0</v>
      </c>
    </row>
    <row r="3389" spans="18:20" x14ac:dyDescent="0.25">
      <c r="R3389" s="83">
        <f t="shared" si="54"/>
        <v>1</v>
      </c>
      <c r="S3389" s="83">
        <f>IF(T3389="",0,IFERROR(IF(VLOOKUP(T3389,T$73:T3388,1,0)&gt;0,0,0),1))</f>
        <v>0</v>
      </c>
      <c r="T3389" s="95">
        <f>IF(DATOS!J3317=P$74,DATOS!C3317,"")</f>
        <v>0</v>
      </c>
    </row>
    <row r="3390" spans="18:20" x14ac:dyDescent="0.25">
      <c r="R3390" s="83">
        <f t="shared" si="54"/>
        <v>1</v>
      </c>
      <c r="S3390" s="83">
        <f>IF(T3390="",0,IFERROR(IF(VLOOKUP(T3390,T$73:T3389,1,0)&gt;0,0,0),1))</f>
        <v>0</v>
      </c>
      <c r="T3390" s="95">
        <f>IF(DATOS!J3318=P$74,DATOS!C3318,"")</f>
        <v>0</v>
      </c>
    </row>
    <row r="3391" spans="18:20" x14ac:dyDescent="0.25">
      <c r="R3391" s="83">
        <f t="shared" si="54"/>
        <v>1</v>
      </c>
      <c r="S3391" s="83">
        <f>IF(T3391="",0,IFERROR(IF(VLOOKUP(T3391,T$73:T3390,1,0)&gt;0,0,0),1))</f>
        <v>0</v>
      </c>
      <c r="T3391" s="95">
        <f>IF(DATOS!J3319=P$74,DATOS!C3319,"")</f>
        <v>0</v>
      </c>
    </row>
    <row r="3392" spans="18:20" x14ac:dyDescent="0.25">
      <c r="R3392" s="83">
        <f t="shared" si="54"/>
        <v>1</v>
      </c>
      <c r="S3392" s="83">
        <f>IF(T3392="",0,IFERROR(IF(VLOOKUP(T3392,T$73:T3391,1,0)&gt;0,0,0),1))</f>
        <v>0</v>
      </c>
      <c r="T3392" s="95">
        <f>IF(DATOS!J3320=P$74,DATOS!C3320,"")</f>
        <v>0</v>
      </c>
    </row>
    <row r="3393" spans="18:20" x14ac:dyDescent="0.25">
      <c r="R3393" s="83">
        <f t="shared" si="54"/>
        <v>1</v>
      </c>
      <c r="S3393" s="83">
        <f>IF(T3393="",0,IFERROR(IF(VLOOKUP(T3393,T$73:T3392,1,0)&gt;0,0,0),1))</f>
        <v>0</v>
      </c>
      <c r="T3393" s="95">
        <f>IF(DATOS!J3321=P$74,DATOS!C3321,"")</f>
        <v>0</v>
      </c>
    </row>
    <row r="3394" spans="18:20" x14ac:dyDescent="0.25">
      <c r="R3394" s="83">
        <f t="shared" si="54"/>
        <v>1</v>
      </c>
      <c r="S3394" s="83">
        <f>IF(T3394="",0,IFERROR(IF(VLOOKUP(T3394,T$73:T3393,1,0)&gt;0,0,0),1))</f>
        <v>0</v>
      </c>
      <c r="T3394" s="95">
        <f>IF(DATOS!J3322=P$74,DATOS!C3322,"")</f>
        <v>0</v>
      </c>
    </row>
    <row r="3395" spans="18:20" x14ac:dyDescent="0.25">
      <c r="R3395" s="83">
        <f t="shared" si="54"/>
        <v>1</v>
      </c>
      <c r="S3395" s="83">
        <f>IF(T3395="",0,IFERROR(IF(VLOOKUP(T3395,T$73:T3394,1,0)&gt;0,0,0),1))</f>
        <v>0</v>
      </c>
      <c r="T3395" s="95">
        <f>IF(DATOS!J3323=P$74,DATOS!C3323,"")</f>
        <v>0</v>
      </c>
    </row>
    <row r="3396" spans="18:20" x14ac:dyDescent="0.25">
      <c r="R3396" s="83">
        <f t="shared" si="54"/>
        <v>1</v>
      </c>
      <c r="S3396" s="83">
        <f>IF(T3396="",0,IFERROR(IF(VLOOKUP(T3396,T$73:T3395,1,0)&gt;0,0,0),1))</f>
        <v>0</v>
      </c>
      <c r="T3396" s="95">
        <f>IF(DATOS!J3324=P$74,DATOS!C3324,"")</f>
        <v>0</v>
      </c>
    </row>
    <row r="3397" spans="18:20" x14ac:dyDescent="0.25">
      <c r="R3397" s="83">
        <f t="shared" si="54"/>
        <v>1</v>
      </c>
      <c r="S3397" s="83">
        <f>IF(T3397="",0,IFERROR(IF(VLOOKUP(T3397,T$73:T3396,1,0)&gt;0,0,0),1))</f>
        <v>0</v>
      </c>
      <c r="T3397" s="95">
        <f>IF(DATOS!J3325=P$74,DATOS!C3325,"")</f>
        <v>0</v>
      </c>
    </row>
    <row r="3398" spans="18:20" x14ac:dyDescent="0.25">
      <c r="R3398" s="83">
        <f t="shared" si="54"/>
        <v>1</v>
      </c>
      <c r="S3398" s="83">
        <f>IF(T3398="",0,IFERROR(IF(VLOOKUP(T3398,T$73:T3397,1,0)&gt;0,0,0),1))</f>
        <v>0</v>
      </c>
      <c r="T3398" s="95">
        <f>IF(DATOS!J3326=P$74,DATOS!C3326,"")</f>
        <v>0</v>
      </c>
    </row>
    <row r="3399" spans="18:20" x14ac:dyDescent="0.25">
      <c r="R3399" s="83">
        <f t="shared" si="54"/>
        <v>1</v>
      </c>
      <c r="S3399" s="83">
        <f>IF(T3399="",0,IFERROR(IF(VLOOKUP(T3399,T$73:T3398,1,0)&gt;0,0,0),1))</f>
        <v>0</v>
      </c>
      <c r="T3399" s="95">
        <f>IF(DATOS!J3327=P$74,DATOS!C3327,"")</f>
        <v>0</v>
      </c>
    </row>
    <row r="3400" spans="18:20" x14ac:dyDescent="0.25">
      <c r="R3400" s="83">
        <f t="shared" si="54"/>
        <v>1</v>
      </c>
      <c r="S3400" s="83">
        <f>IF(T3400="",0,IFERROR(IF(VLOOKUP(T3400,T$73:T3399,1,0)&gt;0,0,0),1))</f>
        <v>0</v>
      </c>
      <c r="T3400" s="95">
        <f>IF(DATOS!J3328=P$74,DATOS!C3328,"")</f>
        <v>0</v>
      </c>
    </row>
    <row r="3401" spans="18:20" x14ac:dyDescent="0.25">
      <c r="R3401" s="83">
        <f t="shared" si="54"/>
        <v>1</v>
      </c>
      <c r="S3401" s="83">
        <f>IF(T3401="",0,IFERROR(IF(VLOOKUP(T3401,T$73:T3400,1,0)&gt;0,0,0),1))</f>
        <v>0</v>
      </c>
      <c r="T3401" s="95">
        <f>IF(DATOS!J3329=P$74,DATOS!C3329,"")</f>
        <v>0</v>
      </c>
    </row>
    <row r="3402" spans="18:20" x14ac:dyDescent="0.25">
      <c r="R3402" s="83">
        <f>R3401+S3402</f>
        <v>1</v>
      </c>
      <c r="S3402" s="83">
        <f>IF(T3402="",0,IFERROR(IF(VLOOKUP(T3402,T$73:T3401,1,0)&gt;0,0,0),1))</f>
        <v>0</v>
      </c>
      <c r="T3402" s="95">
        <f>IF(DATOS!J3330=P$74,DATOS!C3330,"")</f>
        <v>0</v>
      </c>
    </row>
    <row r="3403" spans="18:20" x14ac:dyDescent="0.25">
      <c r="R3403" s="83">
        <f>R3402+S3403</f>
        <v>1</v>
      </c>
      <c r="S3403" s="83">
        <f>IF(T3403="",0,IFERROR(IF(VLOOKUP(T3403,T$73:T3402,1,0)&gt;0,0,0),1))</f>
        <v>0</v>
      </c>
      <c r="T3403" s="95">
        <f>IF(DATOS!J3331=P$74,DATOS!C3331,"")</f>
        <v>0</v>
      </c>
    </row>
    <row r="3404" spans="18:20" x14ac:dyDescent="0.25">
      <c r="R3404" s="83">
        <f>R3403+S3404</f>
        <v>1</v>
      </c>
      <c r="S3404" s="83">
        <f>IF(T3404="",0,IFERROR(IF(VLOOKUP(T3404,T$73:T3403,1,0)&gt;0,0,0),1))</f>
        <v>0</v>
      </c>
      <c r="T3404" s="95">
        <f>IF(DATOS!J3332=P$74,DATOS!C3332,"")</f>
        <v>0</v>
      </c>
    </row>
    <row r="3405" spans="18:20" x14ac:dyDescent="0.25">
      <c r="R3405" s="83">
        <f>R3404+S3405</f>
        <v>1</v>
      </c>
      <c r="S3405" s="83">
        <f>IF(T3405="",0,IFERROR(IF(VLOOKUP(T3405,T$73:T3404,1,0)&gt;0,0,0),1))</f>
        <v>0</v>
      </c>
      <c r="T3405" s="95">
        <f>IF(DATOS!J3333=P$74,DATOS!C3333,"")</f>
        <v>0</v>
      </c>
    </row>
    <row r="3406" spans="18:20" x14ac:dyDescent="0.25">
      <c r="R3406" s="83">
        <f>R3405+S3406</f>
        <v>1</v>
      </c>
      <c r="S3406" s="83">
        <f>IF(T3406="",0,IFERROR(IF(VLOOKUP(T3406,T$73:T3405,1,0)&gt;0,0,0),1))</f>
        <v>0</v>
      </c>
      <c r="T3406" s="95">
        <f>IF(DATOS!J3334=P$74,DATOS!C3334,"")</f>
        <v>0</v>
      </c>
    </row>
    <row r="3407" spans="18:20" x14ac:dyDescent="0.25">
      <c r="T3407" s="83" t="str">
        <f>IF(DATOS!J3335=P$74,P$74,"")</f>
        <v/>
      </c>
    </row>
    <row r="3408" spans="18:20" x14ac:dyDescent="0.25">
      <c r="T3408" s="83" t="str">
        <f>IF(DATOS!J3336=P$74,P$74,"")</f>
        <v/>
      </c>
    </row>
    <row r="3409" spans="20:20" x14ac:dyDescent="0.25">
      <c r="T3409" s="83" t="str">
        <f>IF(DATOS!J3337=P$74,P$74,"")</f>
        <v/>
      </c>
    </row>
    <row r="3410" spans="20:20" x14ac:dyDescent="0.25">
      <c r="T3410" s="83" t="str">
        <f>IF(DATOS!J3338=P$74,P$74,"")</f>
        <v/>
      </c>
    </row>
    <row r="3411" spans="20:20" x14ac:dyDescent="0.25">
      <c r="T3411" s="83" t="str">
        <f>IF(DATOS!J3339=P$74,P$74,"")</f>
        <v/>
      </c>
    </row>
    <row r="3412" spans="20:20" x14ac:dyDescent="0.25">
      <c r="T3412" s="83" t="str">
        <f>IF(DATOS!J3340=P$74,P$74,"")</f>
        <v/>
      </c>
    </row>
    <row r="3413" spans="20:20" x14ac:dyDescent="0.25">
      <c r="T3413" s="83" t="str">
        <f>IF(DATOS!J3341=P$74,P$74,"")</f>
        <v/>
      </c>
    </row>
    <row r="3414" spans="20:20" x14ac:dyDescent="0.25">
      <c r="T3414" s="83"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2" zoomScaleNormal="100" workbookViewId="0">
      <selection activeCell="J38" sqref="J38:M38"/>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35" t="s">
        <v>10563</v>
      </c>
      <c r="E4" s="335"/>
      <c r="F4" s="335"/>
      <c r="G4" s="335"/>
      <c r="H4" s="335"/>
      <c r="I4" s="335"/>
      <c r="J4" s="335"/>
      <c r="K4" s="335"/>
      <c r="L4" s="335"/>
      <c r="M4" s="335"/>
      <c r="N4" s="335"/>
      <c r="O4" s="335"/>
      <c r="P4" s="335"/>
      <c r="Q4" s="335"/>
      <c r="R4" s="335"/>
      <c r="S4" s="335"/>
      <c r="T4" s="335"/>
      <c r="U4" s="335"/>
      <c r="V4" s="335"/>
      <c r="W4" s="335"/>
      <c r="X4" s="335"/>
      <c r="Y4" s="335"/>
      <c r="Z4" s="335"/>
      <c r="AA4" s="335"/>
      <c r="AB4" s="335"/>
      <c r="AC4" s="335"/>
      <c r="AD4" s="335"/>
      <c r="AE4" s="335"/>
      <c r="AF4" s="335"/>
      <c r="AG4" s="335"/>
      <c r="AH4" s="335"/>
      <c r="AI4" s="335"/>
      <c r="AJ4" s="335"/>
      <c r="AK4" s="335"/>
      <c r="AL4" s="335"/>
      <c r="AM4" s="335"/>
      <c r="AN4" s="335"/>
      <c r="AO4" s="335"/>
      <c r="AP4" s="335"/>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49" t="str">
        <f ca="1">PROPER(CADER)&amp;", Estado de "&amp;PROPER(ESTADO)&amp;" a "&amp;BJ13&amp;" de "&amp;BJ14&amp;" de "&amp;BJ15</f>
        <v>Linares, Estado de Nuevo León a 20 de noviembre de 2025</v>
      </c>
      <c r="U5" s="349"/>
      <c r="V5" s="349"/>
      <c r="W5" s="349"/>
      <c r="X5" s="349"/>
      <c r="Y5" s="349"/>
      <c r="Z5" s="349"/>
      <c r="AA5" s="349"/>
      <c r="AB5" s="349"/>
      <c r="AC5" s="349"/>
      <c r="AD5" s="349"/>
      <c r="AE5" s="349"/>
      <c r="AF5" s="349"/>
      <c r="AG5" s="349"/>
      <c r="AH5" s="349"/>
      <c r="AI5" s="349"/>
      <c r="AJ5" s="349"/>
      <c r="AK5" s="349"/>
      <c r="AL5" s="349"/>
      <c r="AM5" s="349"/>
      <c r="AN5" s="349"/>
      <c r="AO5" s="349"/>
      <c r="AP5" s="349"/>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37"/>
      <c r="V6" s="337"/>
      <c r="W6" s="337"/>
      <c r="X6" s="337"/>
      <c r="Y6" s="337"/>
      <c r="Z6" s="337"/>
      <c r="AA6" s="337"/>
      <c r="AB6" s="337"/>
      <c r="AC6" s="337"/>
      <c r="AD6" s="337"/>
      <c r="AE6" s="337"/>
      <c r="AF6" s="337"/>
      <c r="AG6" s="337"/>
      <c r="AH6" s="337"/>
      <c r="AI6" s="337"/>
      <c r="AJ6" s="337"/>
      <c r="AK6" s="337"/>
      <c r="AL6" s="337"/>
      <c r="AM6" s="337"/>
      <c r="AN6" s="337"/>
      <c r="AO6" s="337"/>
      <c r="AP6" s="337"/>
      <c r="AQ6" s="337"/>
      <c r="AR6" s="337"/>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50" t="str">
        <f>UPPER(ENCARGADO_DE_LA_VENTANILLA)</f>
        <v>C ABIEL FERNANDO PERALES MARIN</v>
      </c>
      <c r="E8" s="350"/>
      <c r="F8" s="350"/>
      <c r="G8" s="350"/>
      <c r="H8" s="350"/>
      <c r="I8" s="350"/>
      <c r="J8" s="350"/>
      <c r="K8" s="350"/>
      <c r="L8" s="350"/>
      <c r="M8" s="350"/>
      <c r="N8" s="350"/>
      <c r="O8" s="350"/>
      <c r="P8" s="350"/>
      <c r="Q8" s="350"/>
      <c r="R8" s="350"/>
      <c r="S8" s="350"/>
      <c r="T8" s="350"/>
      <c r="U8" s="350"/>
      <c r="V8" s="350"/>
      <c r="W8" s="350"/>
      <c r="X8" s="350"/>
      <c r="Y8" s="350"/>
      <c r="Z8" s="350"/>
      <c r="AA8" s="350"/>
      <c r="AB8" s="350"/>
      <c r="AC8" s="350"/>
      <c r="AD8" s="350"/>
      <c r="AE8" s="350"/>
      <c r="AF8" s="350"/>
      <c r="AG8" s="350"/>
      <c r="AH8" s="350"/>
      <c r="AI8" s="350"/>
      <c r="AJ8" s="350"/>
      <c r="AK8" s="350"/>
      <c r="AL8" s="350"/>
      <c r="AM8" s="350"/>
      <c r="AN8" s="350"/>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50" t="s">
        <v>10564</v>
      </c>
      <c r="B9" s="350"/>
      <c r="C9" s="350"/>
      <c r="D9" s="350"/>
      <c r="E9" s="350"/>
      <c r="F9" s="350"/>
      <c r="G9" s="350"/>
      <c r="H9" s="350"/>
      <c r="I9" s="350"/>
      <c r="J9" s="350"/>
      <c r="K9" s="350"/>
      <c r="L9" s="350"/>
      <c r="M9" s="350"/>
      <c r="N9" s="350"/>
      <c r="O9" s="350"/>
      <c r="P9" s="350"/>
      <c r="Q9" s="350"/>
      <c r="R9" s="350"/>
      <c r="S9" s="350"/>
      <c r="T9" s="350"/>
      <c r="U9" s="350"/>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50" t="s">
        <v>10460</v>
      </c>
      <c r="E10" s="350"/>
      <c r="F10" s="350"/>
      <c r="G10" s="350"/>
      <c r="H10" s="350"/>
      <c r="I10" s="350"/>
      <c r="J10" s="350"/>
      <c r="K10" s="350"/>
      <c r="L10" s="350"/>
      <c r="M10" s="350"/>
      <c r="N10" s="350"/>
      <c r="O10" s="350"/>
      <c r="P10" s="350"/>
      <c r="Q10" s="350"/>
      <c r="R10" s="350"/>
      <c r="S10" s="350"/>
      <c r="T10" s="350"/>
      <c r="U10" s="350"/>
      <c r="V10" s="350"/>
      <c r="W10" s="350"/>
      <c r="X10" s="350"/>
      <c r="Y10" s="350"/>
      <c r="Z10" s="350"/>
      <c r="AA10" s="350"/>
      <c r="AB10" s="350"/>
      <c r="AC10" s="350"/>
      <c r="AD10" s="350"/>
      <c r="AE10" s="350"/>
      <c r="AF10" s="350"/>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52"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52"/>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188"/>
      <c r="AR13" s="188"/>
      <c r="AS13" s="188"/>
      <c r="AT13" s="188"/>
      <c r="AU13" s="234" t="str">
        <f>IF(REPORTE!C21="",REPORTE!C22,REPORTE!C21)</f>
        <v/>
      </c>
      <c r="AV13" s="188"/>
      <c r="AW13" s="188"/>
      <c r="AX13" s="188"/>
      <c r="AY13" s="188"/>
      <c r="AZ13" s="188"/>
      <c r="BA13" s="188"/>
      <c r="BB13" s="188"/>
      <c r="BC13" s="188"/>
      <c r="BD13" s="188"/>
      <c r="BE13" s="188"/>
      <c r="BF13" s="188"/>
      <c r="BG13" s="188"/>
      <c r="BH13" s="188"/>
      <c r="BI13" s="188"/>
      <c r="BJ13" s="188">
        <f ca="1">DAY(TODAY())</f>
        <v>20</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52"/>
      <c r="E14" s="352"/>
      <c r="F14" s="352"/>
      <c r="G14" s="352"/>
      <c r="H14" s="352"/>
      <c r="I14" s="352"/>
      <c r="J14" s="352"/>
      <c r="K14" s="352"/>
      <c r="L14" s="352"/>
      <c r="M14" s="352"/>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70" t="str">
        <f>IFERROR(HYPERLINK("#"&amp;"DATOS!C"&amp;MATCH(VALUE(carp),DATOS!B:B,0),"FOLIO PEUA:"),"")</f>
        <v/>
      </c>
      <c r="E16" s="370"/>
      <c r="F16" s="370"/>
      <c r="G16" s="370"/>
      <c r="H16" s="371"/>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c>
      <c r="H18" s="234" t="str">
        <f>IF(REPORTE!C21="",MID(REPORTE!C22,2,1),MID(REPORTE!C21,2,1))</f>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39" t="s">
        <v>10586</v>
      </c>
      <c r="AN18" s="338"/>
      <c r="AO18" s="340"/>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41" t="str">
        <f>BJ35</f>
        <v/>
      </c>
      <c r="H20" s="341"/>
      <c r="I20" s="341"/>
      <c r="J20" s="341"/>
      <c r="K20" s="341"/>
      <c r="L20" s="341"/>
      <c r="M20" s="341"/>
      <c r="N20" s="341"/>
      <c r="O20" s="341"/>
      <c r="P20" s="341"/>
      <c r="Q20" s="341"/>
      <c r="R20" s="341"/>
      <c r="S20" s="341"/>
      <c r="T20" s="341"/>
      <c r="U20" s="341"/>
      <c r="Y20" s="199"/>
      <c r="Z20" s="199"/>
      <c r="AA20" s="199"/>
      <c r="AB20" s="200" t="str">
        <f>"Cuenta:"</f>
        <v>Cuenta:</v>
      </c>
      <c r="AC20" s="199"/>
      <c r="AD20" s="189"/>
      <c r="AE20" s="341" t="str">
        <f>BJ39</f>
        <v/>
      </c>
      <c r="AF20" s="341"/>
      <c r="AG20" s="341"/>
      <c r="AH20" s="341"/>
      <c r="AI20" s="341"/>
      <c r="AJ20" s="341"/>
      <c r="AK20" s="341"/>
      <c r="AL20" s="341"/>
      <c r="AM20" s="341"/>
      <c r="AN20" s="341"/>
      <c r="AO20" s="341"/>
      <c r="AP20" s="341"/>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2" t="s">
        <v>10568</v>
      </c>
      <c r="E22" s="342"/>
      <c r="F22" s="342"/>
      <c r="G22" s="342"/>
      <c r="H22" s="342"/>
      <c r="I22" s="342"/>
      <c r="J22" s="342"/>
      <c r="K22" s="342"/>
      <c r="L22" s="344" t="str">
        <f>PROPER(D53)</f>
        <v/>
      </c>
      <c r="M22" s="344"/>
      <c r="N22" s="344"/>
      <c r="O22" s="344"/>
      <c r="P22" s="344"/>
      <c r="Q22" s="344"/>
      <c r="R22" s="344"/>
      <c r="S22" s="344"/>
      <c r="T22" s="344"/>
      <c r="U22" s="344"/>
      <c r="V22" s="344"/>
      <c r="W22" s="344"/>
      <c r="X22" s="344"/>
      <c r="Y22" s="344"/>
      <c r="Z22" s="344"/>
      <c r="AA22" s="344"/>
      <c r="AB22" s="344"/>
      <c r="AC22" s="344"/>
      <c r="AD22" s="344"/>
      <c r="AE22" s="344"/>
      <c r="AF22" s="344"/>
      <c r="AG22" s="344"/>
      <c r="AH22" s="344"/>
      <c r="AI22" s="344"/>
      <c r="AJ22" s="344"/>
      <c r="AK22" s="344"/>
      <c r="AL22" s="344"/>
      <c r="AM22" s="344"/>
      <c r="AN22" s="344"/>
      <c r="AO22" s="344"/>
      <c r="AP22" s="344"/>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51" t="s">
        <v>10569</v>
      </c>
      <c r="E26" s="351"/>
      <c r="F26" s="351"/>
      <c r="G26" s="351"/>
      <c r="H26" s="351"/>
      <c r="I26" s="351"/>
      <c r="J26" s="351"/>
      <c r="K26" s="344" t="str">
        <f>AT26</f>
        <v/>
      </c>
      <c r="L26" s="344"/>
      <c r="M26" s="344"/>
      <c r="N26" s="344"/>
      <c r="O26" s="344"/>
      <c r="P26" s="344"/>
      <c r="Q26" s="344"/>
      <c r="R26" s="344"/>
      <c r="S26" s="344"/>
      <c r="T26" s="344"/>
      <c r="U26" s="344"/>
      <c r="V26" s="344"/>
      <c r="W26" s="344"/>
      <c r="X26" s="344"/>
      <c r="Y26" s="344"/>
      <c r="Z26" s="344"/>
      <c r="AA26" s="344"/>
      <c r="AB26" s="344"/>
      <c r="AE26" s="345" t="s">
        <v>10570</v>
      </c>
      <c r="AF26" s="345"/>
      <c r="AG26" s="345"/>
      <c r="AH26" s="345"/>
      <c r="AI26" s="343" t="str">
        <f>AT32</f>
        <v/>
      </c>
      <c r="AJ26" s="343"/>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84" t="s">
        <v>10571</v>
      </c>
      <c r="AC27" s="384"/>
      <c r="AD27" s="384"/>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44" t="str">
        <f>AT31</f>
        <v/>
      </c>
      <c r="I28" s="344"/>
      <c r="J28" s="344"/>
      <c r="K28" s="344"/>
      <c r="L28" s="344"/>
      <c r="M28" s="344"/>
      <c r="N28" s="344"/>
      <c r="O28" s="344"/>
      <c r="P28" s="376" t="s">
        <v>10450</v>
      </c>
      <c r="Q28" s="376"/>
      <c r="R28" s="376"/>
      <c r="S28" s="376"/>
      <c r="T28" s="344" t="str">
        <f>AT30</f>
        <v/>
      </c>
      <c r="U28" s="344"/>
      <c r="V28" s="344"/>
      <c r="W28" s="344"/>
      <c r="X28" s="344"/>
      <c r="Y28" s="344"/>
      <c r="Z28" s="344"/>
      <c r="AA28" s="344"/>
      <c r="AB28" s="384"/>
      <c r="AC28" s="384"/>
      <c r="AD28" s="384"/>
      <c r="AE28" s="382" t="str">
        <f>IFERROR(IF(MIN(BJ50,BK50)=0,"",MIN(BJ50,BK50)),"")</f>
        <v/>
      </c>
      <c r="AF28" s="382"/>
      <c r="AG28" s="210" t="s">
        <v>10590</v>
      </c>
      <c r="AH28" s="345" t="s">
        <v>10572</v>
      </c>
      <c r="AI28" s="345"/>
      <c r="AJ28" s="345"/>
      <c r="AK28" s="344" t="str">
        <f>PROPER(BJ56)</f>
        <v/>
      </c>
      <c r="AL28" s="344"/>
      <c r="AM28" s="344"/>
      <c r="AN28" s="344"/>
      <c r="AO28" s="344"/>
      <c r="AP28" s="344"/>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84"/>
      <c r="AC29" s="384"/>
      <c r="AD29" s="384"/>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2" t="s">
        <v>10573</v>
      </c>
      <c r="E30" s="342"/>
      <c r="F30" s="342"/>
      <c r="G30" s="342"/>
      <c r="H30" s="342"/>
      <c r="I30" s="342"/>
      <c r="J30" s="342"/>
      <c r="K30" s="341" t="str">
        <f>BJ45</f>
        <v/>
      </c>
      <c r="L30" s="341"/>
      <c r="M30" s="341"/>
      <c r="N30" s="341"/>
      <c r="O30" s="341"/>
      <c r="P30" s="341"/>
      <c r="Q30" s="341"/>
      <c r="R30" s="341"/>
      <c r="S30" s="341"/>
      <c r="T30" s="341"/>
      <c r="U30" s="341"/>
      <c r="V30" s="341"/>
      <c r="W30" s="341"/>
      <c r="X30" s="341"/>
      <c r="Z30" s="381" t="s">
        <v>10574</v>
      </c>
      <c r="AA30" s="381"/>
      <c r="AB30" s="348" t="str">
        <f>IF(BJ46=0,"",BJ46)</f>
        <v/>
      </c>
      <c r="AC30" s="348"/>
      <c r="AD30" s="348"/>
      <c r="AE30" s="348"/>
      <c r="AG30" s="347" t="s">
        <v>10575</v>
      </c>
      <c r="AH30" s="347"/>
      <c r="AI30" s="346" t="str">
        <f>BJ47</f>
        <v/>
      </c>
      <c r="AJ30" s="346"/>
      <c r="AK30" s="346"/>
      <c r="AL30" s="349" t="s">
        <v>10576</v>
      </c>
      <c r="AM30" s="349"/>
      <c r="AN30" s="346" t="str">
        <f>BJ48</f>
        <v/>
      </c>
      <c r="AO30" s="346"/>
      <c r="AP30" s="346"/>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55" t="s">
        <v>10577</v>
      </c>
      <c r="E32" s="355"/>
      <c r="F32" s="355"/>
      <c r="G32" s="355"/>
      <c r="H32" s="355"/>
      <c r="I32" s="355"/>
      <c r="J32" s="355"/>
      <c r="K32" s="355"/>
      <c r="L32" s="355"/>
      <c r="M32" s="355"/>
      <c r="N32" s="355"/>
      <c r="O32" s="355"/>
      <c r="P32" s="355"/>
      <c r="Q32" s="355"/>
      <c r="R32" s="355"/>
      <c r="S32" s="355"/>
      <c r="T32" s="355"/>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66" t="str">
        <f>BI40</f>
        <v/>
      </c>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67" t="s">
        <v>10526</v>
      </c>
      <c r="B38" s="367"/>
      <c r="C38" s="367"/>
      <c r="D38" s="367"/>
      <c r="E38" s="367"/>
      <c r="F38" s="367"/>
      <c r="G38" s="367"/>
      <c r="H38" s="367"/>
      <c r="I38" s="367"/>
      <c r="J38" s="433" t="str">
        <f>AT33</f>
        <v/>
      </c>
      <c r="K38" s="433"/>
      <c r="L38" s="433"/>
      <c r="M38" s="433"/>
      <c r="N38" s="231" t="s">
        <v>10591</v>
      </c>
      <c r="O38" s="190"/>
      <c r="P38" s="190"/>
      <c r="Q38" s="190"/>
      <c r="S38" s="190"/>
      <c r="T38" s="241" t="s">
        <v>10596</v>
      </c>
      <c r="V38" s="199"/>
      <c r="W38" s="199"/>
      <c r="X38" s="199"/>
      <c r="AC38" s="368" t="str">
        <f>IF(J38="","",BK38)</f>
        <v/>
      </c>
      <c r="AD38" s="368"/>
      <c r="AE38" s="368"/>
      <c r="AF38" s="368"/>
      <c r="AG38" s="368"/>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IFERROR(INDEX(DATOS!Z:Z,MATCH(VALUE(REINSCRIPCION!AU13),DATOS!C:C,0),1),"")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IFERROR(IF(INDEX(DATOS!AV:AV,MATCH(VALUE(REINSCRIPCION!AU13),DATOS!C:C,0),1)="","",INDEX(DATOS!AV:AV,MATCH(VALUE(REINSCRIPCION!AU13),DATOS!C:C,0),1)),"")</f>
        <v/>
      </c>
      <c r="BJ40" s="194" t="str">
        <f>IFERROR(INDEX(DATOS!U:U,MATCH(VALUE(REINSCRIPCION!AU13),DATOS!C:C,0),1)&amp;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IFERROR(IF(INDEX(DATOS!Y:Y,MATCH(VALUE(REINSCRIPCION!AU13),DATOS!C:C,0),1)="","",INDEX(DATOS!Y:Y,MATCH(VALUE(REINSCRIPCION!AU13),DATOS!C:C,0),1)),"")</f>
        <v/>
      </c>
      <c r="BJ41" s="189" t="str">
        <f>IFERROR(INDEX(DATOS!K:K,MATCH(VALUE(REINSCRIPCION!AU13),DATOS!C:C,0),1),"")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59" t="s">
        <v>10579</v>
      </c>
      <c r="E42" s="360"/>
      <c r="F42" s="360"/>
      <c r="G42" s="360"/>
      <c r="H42" s="360"/>
      <c r="I42" s="360"/>
      <c r="J42" s="360"/>
      <c r="K42" s="360"/>
      <c r="L42" s="360"/>
      <c r="M42" s="360"/>
      <c r="N42" s="360"/>
      <c r="O42" s="360"/>
      <c r="P42" s="360"/>
      <c r="Q42" s="360"/>
      <c r="R42" s="360"/>
      <c r="S42" s="360"/>
      <c r="T42" s="360"/>
      <c r="U42" s="360"/>
      <c r="V42" s="360"/>
      <c r="W42" s="361"/>
      <c r="X42" s="359" t="s">
        <v>10580</v>
      </c>
      <c r="Y42" s="360"/>
      <c r="Z42" s="360"/>
      <c r="AA42" s="360"/>
      <c r="AB42" s="360"/>
      <c r="AC42" s="360"/>
      <c r="AD42" s="360"/>
      <c r="AE42" s="360"/>
      <c r="AF42" s="360"/>
      <c r="AG42" s="360"/>
      <c r="AH42" s="360"/>
      <c r="AI42" s="360"/>
      <c r="AJ42" s="360"/>
      <c r="AK42" s="360"/>
      <c r="AL42" s="360"/>
      <c r="AM42" s="360"/>
      <c r="AN42" s="360"/>
      <c r="AO42" s="360"/>
      <c r="AP42" s="361"/>
      <c r="AQ42" s="189"/>
      <c r="AR42" s="189"/>
      <c r="AS42" s="193"/>
      <c r="AT42" s="193"/>
      <c r="AU42" s="189"/>
      <c r="AV42" s="189"/>
      <c r="AW42" s="189"/>
      <c r="AX42" s="189"/>
      <c r="AY42" s="189"/>
      <c r="AZ42" s="189"/>
      <c r="BA42" s="189"/>
      <c r="BB42" s="189"/>
      <c r="BC42" s="189"/>
      <c r="BD42" s="189"/>
      <c r="BE42" s="189"/>
      <c r="BF42" s="189"/>
      <c r="BG42" s="189"/>
      <c r="BH42" s="189"/>
      <c r="BI42" s="189" t="str">
        <f>IFERROR(IF(INDEX(DATOS!AH:AH,MATCH(VALUE(REINSCRIPCION!AU13),DATOS!C:C,0),1)=0,"",INDEX(DATOS!AH:AH,MATCH(VALUE(REINSCRIPCION!AU13),DATOS!C:C,0),1)),"")</f>
        <v/>
      </c>
      <c r="BJ42" s="189" t="str">
        <f>IFERROR(INDEX(DATOS!T:T,MATCH(VALUE(REINSCRIPCION!AU13),DATOS!C:C,0),1),"")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56" t="str">
        <f>PROPER(BI42)</f>
        <v/>
      </c>
      <c r="E43" s="357"/>
      <c r="F43" s="357"/>
      <c r="G43" s="357"/>
      <c r="H43" s="357"/>
      <c r="I43" s="357"/>
      <c r="J43" s="357"/>
      <c r="K43" s="357"/>
      <c r="L43" s="357"/>
      <c r="M43" s="357"/>
      <c r="N43" s="357"/>
      <c r="O43" s="357"/>
      <c r="P43" s="357"/>
      <c r="Q43" s="357"/>
      <c r="R43" s="357"/>
      <c r="S43" s="357"/>
      <c r="T43" s="357"/>
      <c r="U43" s="357"/>
      <c r="V43" s="357"/>
      <c r="W43" s="358"/>
      <c r="X43" s="356" t="str">
        <f>PROPER(BI43)</f>
        <v/>
      </c>
      <c r="Y43" s="357"/>
      <c r="Z43" s="357"/>
      <c r="AA43" s="357"/>
      <c r="AB43" s="357"/>
      <c r="AC43" s="357"/>
      <c r="AD43" s="357"/>
      <c r="AE43" s="357"/>
      <c r="AF43" s="357"/>
      <c r="AG43" s="357"/>
      <c r="AH43" s="357"/>
      <c r="AI43" s="357"/>
      <c r="AJ43" s="357"/>
      <c r="AK43" s="357"/>
      <c r="AL43" s="357"/>
      <c r="AM43" s="357"/>
      <c r="AN43" s="357"/>
      <c r="AO43" s="357"/>
      <c r="AP43" s="358"/>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IFERROR(IF(INDEX(DATOS!AI:AI,MATCH(VALUE(REINSCRIPCION!AU13),DATOS!C:C,0),1)=0,"",INDEX(DATOS!AI:AI,MATCH(VALUE(REINSCRIPCION!AU13),DATOS!C:C,0),1)),"")</f>
        <v/>
      </c>
      <c r="BJ43" s="189" t="str">
        <f>IFERROR(INDEX(DATOS!R:R,MATCH(VALUE(REINSCRIPCION!AU13),DATOS!C:C,0),1),"")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1</v>
      </c>
      <c r="AZ44" s="189">
        <f>IF(BA44="",0,1)</f>
        <v>1</v>
      </c>
      <c r="BA44" s="193">
        <f>IF(DATOS!J2=AW$45,DATOS!C2,"")</f>
        <v>0</v>
      </c>
      <c r="BB44" s="189"/>
      <c r="BC44" s="189"/>
      <c r="BD44" s="189"/>
      <c r="BE44" s="189"/>
      <c r="BF44" s="189"/>
      <c r="BG44" s="189"/>
      <c r="BH44" s="189"/>
      <c r="BI44" s="189"/>
      <c r="BJ44" s="189" t="str">
        <f>IFERROR(INDEX(DATOS!S:S,MATCH(VALUE(REINSCRIPCION!AU13),DATOS!C:C,0),1),"")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3" t="s">
        <v>10531</v>
      </c>
      <c r="G45" s="363"/>
      <c r="H45" s="233"/>
      <c r="I45" s="189"/>
      <c r="J45" s="364" t="s">
        <v>10593</v>
      </c>
      <c r="K45" s="364"/>
      <c r="L45" s="364"/>
      <c r="M45" s="364"/>
      <c r="N45" s="364"/>
      <c r="O45" s="364"/>
      <c r="P45" s="364"/>
      <c r="Q45" s="364"/>
      <c r="R45" s="364"/>
      <c r="S45" s="364"/>
      <c r="T45" s="364"/>
      <c r="U45" s="364"/>
      <c r="V45" s="364"/>
      <c r="W45" s="364"/>
      <c r="X45" s="364"/>
      <c r="Y45" s="364"/>
      <c r="Z45" s="364"/>
      <c r="AA45" s="364"/>
      <c r="AB45" s="364"/>
      <c r="AC45" s="364"/>
      <c r="AD45" s="364"/>
      <c r="AE45" s="364"/>
      <c r="AF45" s="364"/>
      <c r="AG45" s="364"/>
      <c r="AH45" s="364"/>
      <c r="AI45" s="364"/>
      <c r="AJ45" s="364"/>
      <c r="AK45" s="364"/>
      <c r="AL45" s="364"/>
      <c r="AM45" s="364"/>
      <c r="AN45" s="364"/>
      <c r="AO45" s="364"/>
      <c r="AP45" s="364"/>
      <c r="AQ45" s="189"/>
      <c r="AR45" s="189"/>
      <c r="AS45" s="193"/>
      <c r="AT45" s="193"/>
      <c r="AU45" s="189"/>
      <c r="AV45" s="189"/>
      <c r="AW45" s="189" t="str">
        <f>D53</f>
        <v/>
      </c>
      <c r="AX45" s="189"/>
      <c r="AY45" s="189">
        <f t="shared" si="0"/>
        <v>1</v>
      </c>
      <c r="AZ45" s="189">
        <f>IF(BA45="",0,IFERROR(IF(VLOOKUP(BA45,BA$44:BA44,1,0)&gt;0,0,0),1))</f>
        <v>0</v>
      </c>
      <c r="BA45" s="193">
        <f>IF(DATOS!J3=AW$45,DATOS!C3,"")</f>
        <v>0</v>
      </c>
      <c r="BB45" s="189"/>
      <c r="BC45" s="189"/>
      <c r="BD45" s="189"/>
      <c r="BE45" s="189"/>
      <c r="BF45" s="189"/>
      <c r="BG45" s="189"/>
      <c r="BH45" s="189"/>
      <c r="BI45" s="189"/>
      <c r="BJ45" s="189" t="str">
        <f>IF(OR(BK46=1,BK46=2,BK46=3,BK46=4),IFERROR(IF(INDEX(DATOS!BF:BF,MATCH(VALUE(REINSCRIPCION!AU13),DATOS!C:C,0),1)=0,"",INDEX(DATOS!BF:BF,MATCH(VALUE(REINSCRIPCION!AU13),DATOS!C:C,0),1)),""),"")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77" t="str">
        <f>IF(BJ58=0,"",BJ58)</f>
        <v/>
      </c>
      <c r="E46" s="377"/>
      <c r="F46" s="377"/>
      <c r="G46" s="377"/>
      <c r="H46" s="377"/>
      <c r="I46" s="377"/>
      <c r="J46" s="377"/>
      <c r="K46" s="377"/>
      <c r="L46" s="377"/>
      <c r="M46" s="377"/>
      <c r="N46" s="377"/>
      <c r="O46" s="377"/>
      <c r="P46" s="377"/>
      <c r="Q46" s="377"/>
      <c r="R46" s="377"/>
      <c r="S46" s="377"/>
      <c r="T46" s="377"/>
      <c r="U46" s="377"/>
      <c r="V46" s="377"/>
      <c r="W46" s="365" t="s">
        <v>10594</v>
      </c>
      <c r="X46" s="365"/>
      <c r="Y46" s="365"/>
      <c r="Z46" s="365"/>
      <c r="AA46" s="378" t="str">
        <f>IF(BJ57=0,"",BJ57)</f>
        <v/>
      </c>
      <c r="AB46" s="378"/>
      <c r="AC46" s="378"/>
      <c r="AD46" s="378"/>
      <c r="AE46" s="378"/>
      <c r="AF46" s="378"/>
      <c r="AG46" s="378"/>
      <c r="AH46" s="217"/>
      <c r="AI46" s="217"/>
      <c r="AJ46" s="217"/>
      <c r="AK46" s="217"/>
      <c r="AL46" s="217"/>
      <c r="AM46" s="217"/>
      <c r="AN46" s="218"/>
      <c r="AO46" s="218"/>
      <c r="AP46" s="218"/>
      <c r="AQ46" s="189"/>
      <c r="AR46" s="189"/>
      <c r="AS46" s="193"/>
      <c r="AT46" s="193"/>
      <c r="AU46" s="189"/>
      <c r="AV46" s="189">
        <v>1</v>
      </c>
      <c r="AW46" s="193">
        <f t="shared" ref="AW46:AW53" si="1">IFERROR(VLOOKUP(AV46,AY$44:BA$3376,3,0),"")</f>
        <v>0</v>
      </c>
      <c r="AX46" s="189"/>
      <c r="AY46" s="189">
        <f>AY45+AZ46</f>
        <v>1</v>
      </c>
      <c r="AZ46" s="189">
        <f>IF(BA46="",0,IFERROR(IF(VLOOKUP(BA46,BA$44:BA45,1,0)&gt;0,0,0),1))</f>
        <v>0</v>
      </c>
      <c r="BA46" s="193">
        <f>IF(DATOS!J4=AW$45,DATOS!C4,"")</f>
        <v>0</v>
      </c>
      <c r="BB46" s="189"/>
      <c r="BC46" s="189"/>
      <c r="BD46" s="189"/>
      <c r="BE46" s="189"/>
      <c r="BF46" s="189"/>
      <c r="BG46" s="189"/>
      <c r="BH46" s="189"/>
      <c r="BI46" s="189"/>
      <c r="BJ46" s="189" t="str">
        <f>IF(OR(BK46=1,BK46=2,BK46=3,BK46=4),IFERROR(INDEX(DATOS!BG:BG,MATCH(VALUE(REINSCRIPCION!AU13),DATOS!C:C,0),1),""),"")</f>
        <v/>
      </c>
      <c r="BK46" s="189" t="str">
        <f>IFERROR(INDEX(DATOS!BC:BC,MATCH(VALUE(REINSCRIPCION!AU13),DATOS!C:C,0),1),"")</f>
        <v/>
      </c>
      <c r="BL46" s="189" t="str">
        <f>IFERROR(INDEX(DATOS!BM:BM,MATCH(VALUE(REINSCRIPCION!AU13),DATOS!C:C,0),1),"")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1</v>
      </c>
      <c r="AZ47" s="189">
        <f>IF(BA47="",0,IFERROR(IF(VLOOKUP(BA47,BA$44:BA46,1,0)&gt;0,0,0),1))</f>
        <v>0</v>
      </c>
      <c r="BA47" s="193">
        <f>IF(DATOS!J5=AW$45,DATOS!C5,"")</f>
        <v>0</v>
      </c>
      <c r="BB47" s="189"/>
      <c r="BC47" s="189"/>
      <c r="BD47" s="189"/>
      <c r="BE47" s="189"/>
      <c r="BF47" s="189"/>
      <c r="BG47" s="189"/>
      <c r="BH47" s="189"/>
      <c r="BI47" s="189"/>
      <c r="BJ47" s="189" t="str">
        <f>IFERROR(IF(INDEX(DATOS!BH:BH,MATCH(VALUE(REINSCRIPCION!AU13),DATOS!C:C,0),1)=0,"",INDEX(DATOS!BH:BH,MATCH(VALUE(REINSCRIPCION!AU13),DATOS!C:C,0),1)),"")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1</v>
      </c>
      <c r="AZ48" s="189">
        <f>IF(BA48="",0,IFERROR(IF(VLOOKUP(BA48,BA$44:BA47,1,0)&gt;0,0,0),1))</f>
        <v>0</v>
      </c>
      <c r="BA48" s="193">
        <f>IF(DATOS!J6=AW$45,DATOS!C6,"")</f>
        <v>0</v>
      </c>
      <c r="BB48" s="189"/>
      <c r="BC48" s="189"/>
      <c r="BD48" s="189"/>
      <c r="BE48" s="189"/>
      <c r="BF48" s="193"/>
      <c r="BG48" s="189"/>
      <c r="BH48" s="189"/>
      <c r="BI48" s="189"/>
      <c r="BJ48" s="189" t="str">
        <f>IFERROR(IF(INDEX(DATOS!BI:BI,MATCH(VALUE(REINSCRIPCION!AU13),DATOS!C:C,0),1)=0,"",INDEX(DATOS!BI:BI,MATCH(VALUE(REINSCRIPCION!AU13),DATOS!C:C,0),1)),"")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83" t="s">
        <v>10581</v>
      </c>
      <c r="E49" s="383"/>
      <c r="F49" s="383"/>
      <c r="G49" s="383"/>
      <c r="H49" s="383"/>
      <c r="I49" s="383"/>
      <c r="J49" s="383"/>
      <c r="K49" s="383"/>
      <c r="L49" s="190"/>
      <c r="M49" s="190"/>
      <c r="N49" s="190"/>
      <c r="O49" s="190"/>
      <c r="U49" s="199"/>
      <c r="V49" s="199"/>
      <c r="W49" s="199"/>
      <c r="X49" s="199"/>
      <c r="Y49" s="199"/>
      <c r="Z49" s="199"/>
      <c r="AA49" s="243"/>
      <c r="AB49" s="244"/>
      <c r="AC49" s="373" t="s">
        <v>10584</v>
      </c>
      <c r="AD49" s="374"/>
      <c r="AE49" s="374"/>
      <c r="AF49" s="374"/>
      <c r="AG49" s="374"/>
      <c r="AH49" s="374"/>
      <c r="AI49" s="374"/>
      <c r="AJ49" s="374"/>
      <c r="AK49" s="374"/>
      <c r="AL49" s="374"/>
      <c r="AM49" s="374"/>
      <c r="AN49" s="374"/>
      <c r="AO49" s="374"/>
      <c r="AP49" s="375"/>
      <c r="AQ49" s="189"/>
      <c r="AR49" s="189"/>
      <c r="AS49" s="193"/>
      <c r="AT49" s="193"/>
      <c r="AU49" s="189"/>
      <c r="AV49" s="189">
        <v>4</v>
      </c>
      <c r="AW49" s="193" t="str">
        <f t="shared" si="1"/>
        <v/>
      </c>
      <c r="AX49" s="189"/>
      <c r="AY49" s="189">
        <f t="shared" si="0"/>
        <v>1</v>
      </c>
      <c r="AZ49" s="189">
        <f>IF(BA49="",0,IFERROR(IF(VLOOKUP(BA49,BA$44:BA48,1,0)&gt;0,0,0),1))</f>
        <v>0</v>
      </c>
      <c r="BA49" s="193">
        <f>IF(DATOS!J7=AW$45,DATOS!C7,"")</f>
        <v>0</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1</v>
      </c>
      <c r="AZ50" s="189">
        <f>IF(BA50="",0,IFERROR(IF(VLOOKUP(BA50,BA$44:BA49,1,0)&gt;0,0,0),1))</f>
        <v>0</v>
      </c>
      <c r="BA50" s="193">
        <f>IF(DATOS!J8=AW$45,DATOS!C8,"")</f>
        <v>0</v>
      </c>
      <c r="BB50" s="189"/>
      <c r="BC50" s="189"/>
      <c r="BD50" s="189"/>
      <c r="BE50" s="189"/>
      <c r="BF50" s="189"/>
      <c r="BG50" s="189"/>
      <c r="BH50" s="189"/>
      <c r="BI50" s="189"/>
      <c r="BJ50" s="189" t="str">
        <f>IFERROR(INDEX(DATOS!BN:BN,MATCH(VALUE(REINSCRIPCION!AU13),DATOS!C:C,0),1),"")</f>
        <v/>
      </c>
      <c r="BK50" s="189" t="str">
        <f>IFERROR(INDEX(DATOS!V:V,MATCH(VALUE(REINSCRIPCION!AU13),DATOS!C:C,0),1),"")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38"/>
      <c r="I51" s="338"/>
      <c r="J51" s="338"/>
      <c r="K51" s="338"/>
      <c r="L51" s="338"/>
      <c r="M51" s="338"/>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1</v>
      </c>
      <c r="AZ51" s="189">
        <f>IF(BA51="",0,IFERROR(IF(VLOOKUP(BA51,BA$44:BA50,1,0)&gt;0,0,0),1))</f>
        <v>0</v>
      </c>
      <c r="BA51" s="193">
        <f>IF(DATOS!J9=AW$45,DATOS!C9,"")</f>
        <v>0</v>
      </c>
      <c r="BB51" s="189"/>
      <c r="BC51" s="189"/>
      <c r="BD51" s="189"/>
      <c r="BE51" s="189"/>
      <c r="BF51" s="189"/>
      <c r="BG51" s="189"/>
      <c r="BH51" s="189"/>
      <c r="BI51" s="189"/>
      <c r="BJ51" s="189" t="str">
        <f>IFERROR(INDEX(DATOS!O:O,MATCH(VALUE(REINSCRIPCION!AU13),DATOS!C:C,0),1),"")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1</v>
      </c>
      <c r="AZ52" s="139">
        <f>IF(BA52="",0,IFERROR(IF(VLOOKUP(BA52,BA$44:BA51,1,0)&gt;0,0,0),1))</f>
        <v>0</v>
      </c>
      <c r="BA52" s="140">
        <f>IF(DATOS!J10=AW$45,DATOS!C10,"")</f>
        <v>0</v>
      </c>
      <c r="BJ52" s="139"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49"/>
      <c r="B53" s="149"/>
      <c r="C53" s="149"/>
      <c r="D53" s="379" t="str">
        <f>REPORTE!C20</f>
        <v/>
      </c>
      <c r="E53" s="379"/>
      <c r="F53" s="379"/>
      <c r="G53" s="379"/>
      <c r="H53" s="379"/>
      <c r="I53" s="379"/>
      <c r="J53" s="379"/>
      <c r="K53" s="379"/>
      <c r="L53" s="379"/>
      <c r="M53" s="379"/>
      <c r="N53" s="379"/>
      <c r="O53" s="379"/>
      <c r="P53" s="379"/>
      <c r="Q53" s="379"/>
      <c r="R53" s="379"/>
      <c r="S53" s="379"/>
      <c r="T53" s="379"/>
      <c r="U53" s="379"/>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1</v>
      </c>
      <c r="AZ53" s="139">
        <f>IF(BA53="",0,IFERROR(IF(VLOOKUP(BA53,BA$44:BA52,1,0)&gt;0,0,0),1))</f>
        <v>0</v>
      </c>
      <c r="BA53" s="140">
        <f>IF(DATOS!J11=AW$45,DATOS!C11,"")</f>
        <v>0</v>
      </c>
      <c r="BJ53" s="139" t="str">
        <f>IFERROR(IF(INDEX(DATOS!N:N,MATCH(VALUE(REINSCRIPCION!AU13),DATOS!C:C,0),1)="F","X",""),"")</f>
        <v/>
      </c>
      <c r="BK53" s="139" t="str">
        <f>IFERROR(IF(INDEX(DATOS!N:N,MATCH(VALUE(REINSCRIPCION!AU13),DATOS!C:C,0),1)="M","X",""),"")</f>
        <v/>
      </c>
    </row>
    <row r="54" spans="1:104" ht="16.5" x14ac:dyDescent="0.3">
      <c r="A54" s="149"/>
      <c r="B54" s="149"/>
      <c r="C54" s="149"/>
      <c r="D54" s="380" t="str">
        <f>IF(TIPODEPERSONA="MORAL","REPRESENTANTE: "&amp;SUBSTITUTE(IFERROR(INDEX(DATOS!P:P,MATCH(IF(AM4="SI",VALUE(C21),VALUE(REPORTE!C22)),DATOS!CB:CB,0),1),""),";","",1),"")</f>
        <v/>
      </c>
      <c r="E54" s="380"/>
      <c r="F54" s="380"/>
      <c r="G54" s="380"/>
      <c r="H54" s="380"/>
      <c r="I54" s="380"/>
      <c r="J54" s="380"/>
      <c r="K54" s="380"/>
      <c r="L54" s="380"/>
      <c r="M54" s="380"/>
      <c r="N54" s="380"/>
      <c r="O54" s="380"/>
      <c r="P54" s="380"/>
      <c r="Q54" s="380"/>
      <c r="R54" s="380"/>
      <c r="S54" s="380"/>
      <c r="T54" s="380"/>
      <c r="U54" s="380"/>
      <c r="V54" s="380"/>
      <c r="W54" s="380"/>
      <c r="X54" s="380"/>
      <c r="Y54" s="380"/>
      <c r="Z54" s="380"/>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1</v>
      </c>
      <c r="AZ54" s="139">
        <f>IF(BA54="",0,IFERROR(IF(VLOOKUP(BA54,BA$44:BA53,1,0)&gt;0,0,0),1))</f>
        <v>0</v>
      </c>
      <c r="BA54" s="140">
        <f>IF(DATOS!J12=AW$45,DATOS!C12,"")</f>
        <v>0</v>
      </c>
      <c r="BJ54" s="139" t="str">
        <f>IFERROR(INDEX(DATOS!L:L,MATCH(VALUE(REINSCRIPCION!AU13),DATOS!C:C,0),1),"")</f>
        <v/>
      </c>
      <c r="BK54" s="155"/>
      <c r="BL54" s="354"/>
      <c r="BM54" s="354"/>
      <c r="BN54" s="354"/>
      <c r="BQ54" s="153" t="str">
        <f>IFERROR(IF(INDEX(DATOS!AG:AG,MATCH(#REF!,DATOS!J:J,0),1)=0,"",INDEX(DATOS!AG:AG,MATCH(#REF!,DATOS!J:J,0),1)),"")</f>
        <v/>
      </c>
    </row>
    <row r="55" spans="1:104" ht="15" x14ac:dyDescent="0.3">
      <c r="A55" s="149"/>
      <c r="B55" s="149"/>
      <c r="C55" s="149"/>
      <c r="D55" s="362" t="s">
        <v>10583</v>
      </c>
      <c r="E55" s="362"/>
      <c r="F55" s="362"/>
      <c r="G55" s="362"/>
      <c r="H55" s="362"/>
      <c r="I55" s="362"/>
      <c r="J55" s="362"/>
      <c r="K55" s="362"/>
      <c r="L55" s="362"/>
      <c r="M55" s="362"/>
      <c r="N55" s="362"/>
      <c r="O55" s="362"/>
      <c r="P55" s="362"/>
      <c r="Q55" s="362"/>
      <c r="R55" s="362"/>
      <c r="S55" s="362"/>
      <c r="T55" s="362"/>
      <c r="U55" s="362"/>
      <c r="V55" s="362"/>
      <c r="AA55" s="243"/>
      <c r="AB55" s="243"/>
      <c r="AC55" s="252"/>
      <c r="AD55" s="253"/>
      <c r="AE55" s="254"/>
      <c r="AF55" s="253"/>
      <c r="AG55" s="253"/>
      <c r="AH55" s="253"/>
      <c r="AI55" s="253"/>
      <c r="AJ55" s="253"/>
      <c r="AK55" s="253"/>
      <c r="AL55" s="253"/>
      <c r="AM55" s="253"/>
      <c r="AN55" s="253"/>
      <c r="AO55" s="253"/>
      <c r="AP55" s="255"/>
      <c r="AQ55" s="149"/>
      <c r="AR55" s="149"/>
      <c r="AS55" s="336"/>
      <c r="AT55" s="336"/>
      <c r="AV55" s="139">
        <v>10</v>
      </c>
      <c r="AW55" s="140" t="str">
        <f t="shared" si="2"/>
        <v/>
      </c>
      <c r="AY55" s="139">
        <f t="shared" si="0"/>
        <v>1</v>
      </c>
      <c r="AZ55" s="139">
        <f>IF(BA55="",0,IFERROR(IF(VLOOKUP(BA55,BA$44:BA54,1,0)&gt;0,0,0),1))</f>
        <v>0</v>
      </c>
      <c r="BA55" s="140">
        <f>IF(DATOS!J13=AW$45,DATOS!C13,"")</f>
        <v>0</v>
      </c>
      <c r="BJ55" s="139" t="str">
        <f>IFERROR(INDEX(DATOS!M:M,MATCH(VALUE(REINSCRIPCION!AU13),DATOS!C:C,0),1),"")</f>
        <v/>
      </c>
      <c r="BK55" s="155"/>
      <c r="BL55" s="354"/>
      <c r="BM55" s="354"/>
      <c r="BN55" s="354"/>
      <c r="BQ55" s="153" t="str">
        <f>IFERROR(IF(INDEX(DATOS!AE:AE,MATCH(#REF!,DATOS!J:J,0),1)=0,"",INDEX(DATOS!AE:AE,MATCH(#REF!,DATOS!J:J,0),1)),"")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1</v>
      </c>
      <c r="AZ56" s="139">
        <f>IF(BA56="",0,IFERROR(IF(VLOOKUP(BA56,BA$44:BA55,1,0)&gt;0,0,0),1))</f>
        <v>0</v>
      </c>
      <c r="BA56" s="140">
        <f>IF(DATOS!J14=AW$45,DATOS!C14,"")</f>
        <v>0</v>
      </c>
      <c r="BJ56" s="139" t="str">
        <f>IFERROR(INDEX(DATOS!W:W,MATCH(VALUE(REINSCRIPCION!AU13),DATOS!C:C,0),1),"")</f>
        <v/>
      </c>
      <c r="BK56" s="354"/>
      <c r="BL56" s="354"/>
      <c r="BM56" s="354"/>
      <c r="BN56" s="354"/>
      <c r="BQ56" s="153" t="str">
        <f>IFERROR(IF(LEN(INDEX(DATOS!M:M,MATCH(VALUE(AU13),DATOS!C:C,0),1))&gt;6,INDEX(DATOS!M:M,MATCH(VALUE(AU13),DATOS!C:C,0),1),""),"")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1</v>
      </c>
      <c r="AZ57" s="149">
        <f>IF(BA57="",0,IFERROR(IF(VLOOKUP(BA57,BA$44:BA56,1,0)&gt;0,0,0),1))</f>
        <v>0</v>
      </c>
      <c r="BA57" s="152">
        <f>IF(DATOS!J15=AW$45,DATOS!C15,"")</f>
        <v>0</v>
      </c>
      <c r="BB57" s="149"/>
      <c r="BC57" s="149"/>
      <c r="BD57" s="149"/>
      <c r="BJ57" s="139" t="str">
        <f>IFERROR(INDEX(DATOS!AE:AE,MATCH(VALUE(REINSCRIPCION!AU13),DATOS!C:C,0),1),"")</f>
        <v/>
      </c>
    </row>
    <row r="58" spans="1:104" x14ac:dyDescent="0.25">
      <c r="M58" s="372" t="s">
        <v>10582</v>
      </c>
      <c r="N58" s="372"/>
      <c r="O58" s="372"/>
      <c r="P58" s="372"/>
      <c r="Q58" s="372"/>
      <c r="R58" s="372"/>
      <c r="S58" s="372"/>
      <c r="T58" s="372"/>
      <c r="U58" s="372"/>
      <c r="V58" s="372"/>
      <c r="W58" s="372"/>
      <c r="X58" s="372"/>
      <c r="Y58" s="372"/>
      <c r="Z58" s="372"/>
      <c r="AA58" s="372"/>
      <c r="AB58" s="372"/>
      <c r="AC58" s="372"/>
      <c r="AD58" s="372"/>
      <c r="AE58" s="372"/>
      <c r="AF58" s="372"/>
      <c r="AG58" s="372"/>
      <c r="AH58" s="372"/>
      <c r="AI58" s="372"/>
      <c r="AJ58" s="372"/>
      <c r="AK58" s="372"/>
      <c r="AL58" s="372"/>
      <c r="AM58" s="372"/>
      <c r="AN58" s="372"/>
      <c r="AO58" s="372"/>
      <c r="AP58" s="372"/>
      <c r="AQ58" s="149"/>
      <c r="AR58" s="149"/>
      <c r="AS58" s="153" t="s">
        <v>10443</v>
      </c>
      <c r="AT58" s="153" t="s">
        <v>10447</v>
      </c>
      <c r="AU58" s="153"/>
      <c r="AV58" s="149">
        <v>13</v>
      </c>
      <c r="AW58" s="152" t="str">
        <f t="shared" si="2"/>
        <v/>
      </c>
      <c r="AX58" s="149"/>
      <c r="AY58" s="149">
        <f t="shared" si="0"/>
        <v>1</v>
      </c>
      <c r="AZ58" s="149">
        <f>IF(BA58="",0,IFERROR(IF(VLOOKUP(BA58,BA$44:BA57,1,0)&gt;0,0,0),1))</f>
        <v>0</v>
      </c>
      <c r="BA58" s="152">
        <f>IF(DATOS!J16=AW$45,DATOS!C16,"")</f>
        <v>0</v>
      </c>
      <c r="BB58" s="149"/>
      <c r="BC58" s="149"/>
      <c r="BD58" s="149"/>
      <c r="BE58" s="153"/>
      <c r="BF58" s="153"/>
      <c r="BG58" s="153"/>
      <c r="BH58" s="153"/>
      <c r="BJ58" s="139" t="str">
        <f>IFERROR(INDEX(DATOS!AF:AF,MATCH(VALUE(REINSCRIPCION!AU13),DATOS!C:C,0),1),"")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1</v>
      </c>
      <c r="AZ59" s="149">
        <f>IF(BA59="",0,IFERROR(IF(VLOOKUP(BA59,BA$44:BA58,1,0)&gt;0,0,0),1))</f>
        <v>0</v>
      </c>
      <c r="BA59" s="152">
        <f>IF(DATOS!J17=AW$45,DATOS!C17,"")</f>
        <v>0</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1</v>
      </c>
      <c r="AZ60" s="149">
        <f>IF(BA60="",0,IFERROR(IF(VLOOKUP(BA60,BA$44:BA59,1,0)&gt;0,0,0),1))</f>
        <v>0</v>
      </c>
      <c r="BA60" s="152">
        <f>IF(DATOS!J18=AW$45,DATOS!C18,"")</f>
        <v>0</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1</v>
      </c>
      <c r="AZ61" s="149">
        <f>IF(BA61="",0,IFERROR(IF(VLOOKUP(BA61,BA$44:BA60,1,0)&gt;0,0,0),1))</f>
        <v>0</v>
      </c>
      <c r="BA61" s="152">
        <f>IF(DATOS!J19=AW$45,DATOS!C19,"")</f>
        <v>0</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1</v>
      </c>
      <c r="AZ62" s="149">
        <f>IF(BA62="",0,IFERROR(IF(VLOOKUP(BA62,BA$44:BA61,1,0)&gt;0,0,0),1))</f>
        <v>0</v>
      </c>
      <c r="BA62" s="152">
        <f>IF(DATOS!J20=AW$45,DATOS!C20,"")</f>
        <v>0</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3"/>
      <c r="W63" s="353"/>
      <c r="X63" s="353"/>
      <c r="Y63" s="353"/>
      <c r="Z63" s="353"/>
      <c r="AA63" s="353"/>
      <c r="AB63" s="353"/>
      <c r="AC63" s="353"/>
      <c r="AD63" s="353"/>
      <c r="AE63" s="353"/>
      <c r="AF63" s="151"/>
      <c r="AG63" s="151"/>
      <c r="AH63" s="149"/>
      <c r="AI63" s="353"/>
      <c r="AJ63" s="353"/>
      <c r="AK63" s="353"/>
      <c r="AL63" s="353"/>
      <c r="AM63" s="158"/>
      <c r="AN63" s="369"/>
      <c r="AO63" s="369"/>
      <c r="AP63" s="369"/>
      <c r="AQ63" s="149"/>
      <c r="AR63" s="149" t="str">
        <f t="shared" si="3"/>
        <v/>
      </c>
      <c r="AS63" s="149"/>
      <c r="AT63" s="149"/>
      <c r="AU63" s="149"/>
      <c r="AV63" s="149">
        <v>18</v>
      </c>
      <c r="AW63" s="152" t="str">
        <f t="shared" si="2"/>
        <v/>
      </c>
      <c r="AX63" s="149"/>
      <c r="AY63" s="149">
        <f t="shared" si="0"/>
        <v>1</v>
      </c>
      <c r="AZ63" s="149">
        <f>IF(BA63="",0,IFERROR(IF(VLOOKUP(BA63,BA$44:BA62,1,0)&gt;0,0,0),1))</f>
        <v>0</v>
      </c>
      <c r="BA63" s="152">
        <f>IF(DATOS!J21=AW$45,DATOS!C21,"")</f>
        <v>0</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3"/>
      <c r="W64" s="353"/>
      <c r="X64" s="353"/>
      <c r="Y64" s="353"/>
      <c r="Z64" s="353"/>
      <c r="AA64" s="353"/>
      <c r="AB64" s="353"/>
      <c r="AC64" s="353"/>
      <c r="AD64" s="353"/>
      <c r="AE64" s="353"/>
      <c r="AF64" s="151"/>
      <c r="AG64" s="151"/>
      <c r="AH64" s="149"/>
      <c r="AI64" s="353"/>
      <c r="AJ64" s="353"/>
      <c r="AK64" s="353"/>
      <c r="AL64" s="353"/>
      <c r="AM64" s="158"/>
      <c r="AN64" s="369"/>
      <c r="AO64" s="369"/>
      <c r="AP64" s="369"/>
      <c r="AQ64" s="149"/>
      <c r="AR64" s="149" t="str">
        <f t="shared" si="3"/>
        <v/>
      </c>
      <c r="AS64" s="149"/>
      <c r="AT64" s="149"/>
      <c r="AU64" s="149"/>
      <c r="AV64" s="149">
        <v>19</v>
      </c>
      <c r="AW64" s="152" t="str">
        <f t="shared" si="2"/>
        <v/>
      </c>
      <c r="AX64" s="149"/>
      <c r="AY64" s="149">
        <f t="shared" si="0"/>
        <v>1</v>
      </c>
      <c r="AZ64" s="149">
        <f>IF(BA64="",0,IFERROR(IF(VLOOKUP(BA64,BA$44:BA63,1,0)&gt;0,0,0),1))</f>
        <v>0</v>
      </c>
      <c r="BA64" s="152">
        <f>IF(DATOS!J22=AW$45,DATOS!C22,"")</f>
        <v>0</v>
      </c>
      <c r="BB64" s="149"/>
      <c r="BC64" s="149"/>
      <c r="BD64" s="149"/>
      <c r="BQ64" s="149"/>
      <c r="BR64" s="149"/>
    </row>
    <row r="65" spans="21:97" x14ac:dyDescent="0.25">
      <c r="U65" s="157"/>
      <c r="V65" s="353"/>
      <c r="W65" s="353"/>
      <c r="X65" s="353"/>
      <c r="Y65" s="353"/>
      <c r="Z65" s="353"/>
      <c r="AA65" s="353"/>
      <c r="AB65" s="353"/>
      <c r="AC65" s="353"/>
      <c r="AD65" s="353"/>
      <c r="AE65" s="353"/>
      <c r="AF65" s="151"/>
      <c r="AG65" s="151"/>
      <c r="AH65" s="149"/>
      <c r="AI65" s="353"/>
      <c r="AJ65" s="353"/>
      <c r="AK65" s="353"/>
      <c r="AL65" s="353"/>
      <c r="AM65" s="158"/>
      <c r="AN65" s="369"/>
      <c r="AO65" s="369"/>
      <c r="AP65" s="369"/>
      <c r="AQ65" s="149"/>
      <c r="AR65" s="149" t="str">
        <f t="shared" si="3"/>
        <v/>
      </c>
      <c r="AS65" s="149"/>
      <c r="AT65" s="149"/>
      <c r="AU65" s="149"/>
      <c r="AV65" s="149">
        <v>20</v>
      </c>
      <c r="AW65" s="152" t="str">
        <f t="shared" si="2"/>
        <v/>
      </c>
      <c r="AX65" s="149"/>
      <c r="AY65" s="149">
        <f t="shared" si="0"/>
        <v>1</v>
      </c>
      <c r="AZ65" s="149">
        <f>IF(BA65="",0,IFERROR(IF(VLOOKUP(BA65,BA$44:BA64,1,0)&gt;0,0,0),1))</f>
        <v>0</v>
      </c>
      <c r="BA65" s="152">
        <f>IF(DATOS!J23=AW$45,DATOS!C23,"")</f>
        <v>0</v>
      </c>
      <c r="BB65" s="149"/>
      <c r="BC65" s="149"/>
      <c r="BD65" s="149"/>
      <c r="BQ65" s="149"/>
      <c r="BR65" s="149"/>
    </row>
    <row r="66" spans="21:97" x14ac:dyDescent="0.25">
      <c r="U66" s="157"/>
      <c r="V66" s="353"/>
      <c r="W66" s="353"/>
      <c r="X66" s="353"/>
      <c r="Y66" s="353"/>
      <c r="Z66" s="353"/>
      <c r="AA66" s="353"/>
      <c r="AB66" s="353"/>
      <c r="AC66" s="353"/>
      <c r="AD66" s="353"/>
      <c r="AE66" s="353"/>
      <c r="AF66" s="151"/>
      <c r="AG66" s="151"/>
      <c r="AH66" s="149"/>
      <c r="AI66" s="353"/>
      <c r="AJ66" s="353"/>
      <c r="AK66" s="353"/>
      <c r="AL66" s="353"/>
      <c r="AM66" s="158"/>
      <c r="AN66" s="369"/>
      <c r="AO66" s="369"/>
      <c r="AP66" s="369"/>
      <c r="AQ66" s="149"/>
      <c r="AR66" s="149" t="str">
        <f t="shared" si="3"/>
        <v/>
      </c>
      <c r="AS66" s="149"/>
      <c r="AT66" s="149"/>
      <c r="AU66" s="149"/>
      <c r="AV66" s="149">
        <v>21</v>
      </c>
      <c r="AW66" s="152" t="str">
        <f t="shared" si="2"/>
        <v/>
      </c>
      <c r="AX66" s="149"/>
      <c r="AY66" s="149">
        <f t="shared" si="0"/>
        <v>1</v>
      </c>
      <c r="AZ66" s="149">
        <f>IF(BA66="",0,IFERROR(IF(VLOOKUP(BA66,BA$44:BA65,1,0)&gt;0,0,0),1))</f>
        <v>0</v>
      </c>
      <c r="BA66" s="152">
        <f>IF(DATOS!J24=AW$45,DATOS!C24,"")</f>
        <v>0</v>
      </c>
      <c r="BB66" s="149"/>
      <c r="BC66" s="149"/>
      <c r="BD66" s="149"/>
      <c r="BQ66" s="149"/>
      <c r="BR66" s="149"/>
    </row>
    <row r="67" spans="21:97" x14ac:dyDescent="0.25">
      <c r="U67" s="157"/>
      <c r="V67" s="353"/>
      <c r="W67" s="353"/>
      <c r="X67" s="353"/>
      <c r="Y67" s="353"/>
      <c r="Z67" s="353"/>
      <c r="AA67" s="353"/>
      <c r="AB67" s="353"/>
      <c r="AC67" s="353"/>
      <c r="AD67" s="353"/>
      <c r="AE67" s="353"/>
      <c r="AF67" s="151"/>
      <c r="AG67" s="151"/>
      <c r="AH67" s="149"/>
      <c r="AI67" s="353"/>
      <c r="AJ67" s="353"/>
      <c r="AK67" s="353"/>
      <c r="AL67" s="353"/>
      <c r="AM67" s="158"/>
      <c r="AN67" s="369"/>
      <c r="AO67" s="369"/>
      <c r="AP67" s="369"/>
      <c r="AQ67" s="149"/>
      <c r="AR67" s="149" t="str">
        <f t="shared" si="3"/>
        <v/>
      </c>
      <c r="AS67" s="149"/>
      <c r="AT67" s="149"/>
      <c r="AU67" s="149"/>
      <c r="AV67" s="149">
        <v>22</v>
      </c>
      <c r="AW67" s="140" t="str">
        <f t="shared" si="2"/>
        <v/>
      </c>
      <c r="AY67" s="139">
        <f t="shared" si="0"/>
        <v>1</v>
      </c>
      <c r="AZ67" s="139">
        <f>IF(BA67="",0,IFERROR(IF(VLOOKUP(BA67,BA$44:BA66,1,0)&gt;0,0,0),1))</f>
        <v>0</v>
      </c>
      <c r="BA67" s="140">
        <f>IF(DATOS!J25=AW$45,DATOS!C25,"")</f>
        <v>0</v>
      </c>
      <c r="BQ67" s="149"/>
      <c r="BR67" s="149"/>
    </row>
    <row r="68" spans="21:97" x14ac:dyDescent="0.25">
      <c r="U68" s="157"/>
      <c r="V68" s="353"/>
      <c r="W68" s="353"/>
      <c r="X68" s="353"/>
      <c r="Y68" s="353"/>
      <c r="Z68" s="353"/>
      <c r="AA68" s="353"/>
      <c r="AB68" s="353"/>
      <c r="AC68" s="353"/>
      <c r="AD68" s="353"/>
      <c r="AE68" s="353"/>
      <c r="AF68" s="151"/>
      <c r="AG68" s="151"/>
      <c r="AH68" s="149"/>
      <c r="AI68" s="353"/>
      <c r="AJ68" s="353"/>
      <c r="AK68" s="353"/>
      <c r="AL68" s="353"/>
      <c r="AM68" s="158"/>
      <c r="AN68" s="369"/>
      <c r="AO68" s="369"/>
      <c r="AP68" s="369"/>
      <c r="AQ68" s="149"/>
      <c r="AR68" s="149" t="str">
        <f t="shared" si="3"/>
        <v/>
      </c>
      <c r="AV68" s="139">
        <v>23</v>
      </c>
      <c r="AW68" s="140" t="str">
        <f t="shared" si="2"/>
        <v/>
      </c>
      <c r="AY68" s="139">
        <f t="shared" si="0"/>
        <v>1</v>
      </c>
      <c r="AZ68" s="139">
        <f>IF(BA68="",0,IFERROR(IF(VLOOKUP(BA68,BA$44:BA67,1,0)&gt;0,0,0),1))</f>
        <v>0</v>
      </c>
      <c r="BA68" s="140">
        <f>IF(DATOS!J26=AW$45,DATOS!C26,"")</f>
        <v>0</v>
      </c>
      <c r="BQ68" s="149"/>
      <c r="BR68" s="149"/>
    </row>
    <row r="69" spans="21:97" x14ac:dyDescent="0.25">
      <c r="U69" s="157"/>
      <c r="V69" s="353"/>
      <c r="W69" s="353"/>
      <c r="X69" s="353"/>
      <c r="Y69" s="353"/>
      <c r="Z69" s="353"/>
      <c r="AA69" s="353"/>
      <c r="AB69" s="353"/>
      <c r="AC69" s="353"/>
      <c r="AD69" s="353"/>
      <c r="AE69" s="353"/>
      <c r="AF69" s="151"/>
      <c r="AG69" s="151"/>
      <c r="AH69" s="149"/>
      <c r="AI69" s="353"/>
      <c r="AJ69" s="353"/>
      <c r="AK69" s="353"/>
      <c r="AL69" s="353"/>
      <c r="AM69" s="158"/>
      <c r="AN69" s="369"/>
      <c r="AO69" s="369"/>
      <c r="AP69" s="369"/>
      <c r="AQ69" s="149"/>
      <c r="AR69" s="149" t="str">
        <f t="shared" si="3"/>
        <v/>
      </c>
      <c r="AV69" s="139">
        <v>24</v>
      </c>
      <c r="AW69" s="140" t="str">
        <f t="shared" si="2"/>
        <v/>
      </c>
      <c r="AY69" s="139">
        <f t="shared" si="0"/>
        <v>1</v>
      </c>
      <c r="AZ69" s="139">
        <f>IF(BA69="",0,IFERROR(IF(VLOOKUP(BA69,BA$44:BA68,1,0)&gt;0,0,0),1))</f>
        <v>0</v>
      </c>
      <c r="BA69" s="140">
        <f>IF(DATOS!J27=AW$45,DATOS!C27,"")</f>
        <v>0</v>
      </c>
      <c r="BQ69" s="149"/>
      <c r="BR69" s="149"/>
    </row>
    <row r="70" spans="21:97" x14ac:dyDescent="0.25">
      <c r="U70" s="157"/>
      <c r="V70" s="353"/>
      <c r="W70" s="353"/>
      <c r="X70" s="353"/>
      <c r="Y70" s="353"/>
      <c r="Z70" s="353"/>
      <c r="AA70" s="353"/>
      <c r="AB70" s="353"/>
      <c r="AC70" s="353"/>
      <c r="AD70" s="353"/>
      <c r="AE70" s="353"/>
      <c r="AF70" s="151"/>
      <c r="AG70" s="151"/>
      <c r="AH70" s="149"/>
      <c r="AI70" s="353"/>
      <c r="AJ70" s="353"/>
      <c r="AK70" s="353"/>
      <c r="AL70" s="353"/>
      <c r="AM70" s="158"/>
      <c r="AN70" s="369"/>
      <c r="AO70" s="369"/>
      <c r="AP70" s="369"/>
      <c r="AQ70" s="149"/>
      <c r="AR70" s="149" t="str">
        <f t="shared" si="3"/>
        <v/>
      </c>
      <c r="AV70" s="139">
        <v>25</v>
      </c>
      <c r="AW70" s="140" t="str">
        <f t="shared" si="2"/>
        <v/>
      </c>
      <c r="AY70" s="139">
        <f t="shared" si="0"/>
        <v>1</v>
      </c>
      <c r="AZ70" s="139">
        <f>IF(BA70="",0,IFERROR(IF(VLOOKUP(BA70,BA$44:BA69,1,0)&gt;0,0,0),1))</f>
        <v>0</v>
      </c>
      <c r="BA70" s="140">
        <f>IF(DATOS!J28=AW$45,DATOS!C28,"")</f>
        <v>0</v>
      </c>
      <c r="BQ70" s="149"/>
      <c r="BR70" s="149"/>
    </row>
    <row r="71" spans="21:97" x14ac:dyDescent="0.25">
      <c r="U71" s="157"/>
      <c r="V71" s="353"/>
      <c r="W71" s="353"/>
      <c r="X71" s="353"/>
      <c r="Y71" s="353"/>
      <c r="Z71" s="353"/>
      <c r="AA71" s="353"/>
      <c r="AB71" s="353"/>
      <c r="AC71" s="353"/>
      <c r="AD71" s="353"/>
      <c r="AE71" s="353"/>
      <c r="AF71" s="151"/>
      <c r="AG71" s="151"/>
      <c r="AH71" s="149"/>
      <c r="AI71" s="353"/>
      <c r="AJ71" s="353"/>
      <c r="AK71" s="353"/>
      <c r="AL71" s="353"/>
      <c r="AM71" s="158"/>
      <c r="AN71" s="369"/>
      <c r="AO71" s="369"/>
      <c r="AP71" s="369"/>
      <c r="AQ71" s="149"/>
      <c r="AR71" s="149" t="str">
        <f t="shared" si="3"/>
        <v/>
      </c>
      <c r="AS71" s="149"/>
      <c r="AT71" s="149"/>
      <c r="AU71" s="149"/>
      <c r="AV71" s="149">
        <v>26</v>
      </c>
      <c r="AW71" s="140" t="str">
        <f t="shared" si="2"/>
        <v/>
      </c>
      <c r="AY71" s="139">
        <f t="shared" si="0"/>
        <v>1</v>
      </c>
      <c r="AZ71" s="139">
        <f>IF(BA71="",0,IFERROR(IF(VLOOKUP(BA71,BA$44:BA70,1,0)&gt;0,0,0),1))</f>
        <v>0</v>
      </c>
      <c r="BA71" s="140">
        <f>IF(DATOS!J29=AW$45,DATOS!C29,"")</f>
        <v>0</v>
      </c>
      <c r="BQ71" s="149"/>
      <c r="BR71" s="149"/>
    </row>
    <row r="72" spans="21:97" x14ac:dyDescent="0.25">
      <c r="U72" s="157"/>
      <c r="V72" s="353"/>
      <c r="W72" s="353"/>
      <c r="X72" s="353"/>
      <c r="Y72" s="353"/>
      <c r="Z72" s="353"/>
      <c r="AA72" s="353"/>
      <c r="AB72" s="353"/>
      <c r="AC72" s="353"/>
      <c r="AD72" s="353"/>
      <c r="AE72" s="353"/>
      <c r="AF72" s="151"/>
      <c r="AG72" s="151"/>
      <c r="AH72" s="149"/>
      <c r="AI72" s="353"/>
      <c r="AJ72" s="353"/>
      <c r="AK72" s="353"/>
      <c r="AL72" s="353"/>
      <c r="AM72" s="158"/>
      <c r="AN72" s="369"/>
      <c r="AO72" s="369"/>
      <c r="AP72" s="369"/>
      <c r="AQ72" s="149"/>
      <c r="AR72" s="149" t="str">
        <f t="shared" si="3"/>
        <v/>
      </c>
      <c r="AS72" s="149"/>
      <c r="AT72" s="149"/>
      <c r="AU72" s="149"/>
      <c r="AV72" s="149">
        <v>27</v>
      </c>
      <c r="AW72" s="140" t="str">
        <f t="shared" si="2"/>
        <v/>
      </c>
      <c r="AY72" s="139">
        <f t="shared" si="0"/>
        <v>1</v>
      </c>
      <c r="AZ72" s="139">
        <f>IF(BA72="",0,IFERROR(IF(VLOOKUP(BA72,BA$44:BA71,1,0)&gt;0,0,0),1))</f>
        <v>0</v>
      </c>
      <c r="BA72" s="140">
        <f>IF(DATOS!J30=AW$45,DATOS!C30,"")</f>
        <v>0</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3"/>
      <c r="W73" s="353"/>
      <c r="X73" s="353"/>
      <c r="Y73" s="353"/>
      <c r="Z73" s="353"/>
      <c r="AA73" s="353"/>
      <c r="AB73" s="353"/>
      <c r="AC73" s="353"/>
      <c r="AD73" s="353"/>
      <c r="AE73" s="353"/>
      <c r="AF73" s="151"/>
      <c r="AG73" s="151"/>
      <c r="AH73" s="149"/>
      <c r="AI73" s="353"/>
      <c r="AJ73" s="353"/>
      <c r="AK73" s="353"/>
      <c r="AL73" s="353"/>
      <c r="AM73" s="158"/>
      <c r="AN73" s="369"/>
      <c r="AO73" s="369"/>
      <c r="AP73" s="369"/>
      <c r="AQ73" s="149"/>
      <c r="AR73" s="149" t="str">
        <f t="shared" si="3"/>
        <v/>
      </c>
      <c r="AS73" s="149"/>
      <c r="AT73" s="149"/>
      <c r="AU73" s="149"/>
      <c r="AV73" s="149">
        <v>28</v>
      </c>
      <c r="AW73" s="140" t="str">
        <f t="shared" si="2"/>
        <v/>
      </c>
      <c r="AY73" s="139">
        <f t="shared" si="0"/>
        <v>1</v>
      </c>
      <c r="AZ73" s="139">
        <f>IF(BA73="",0,IFERROR(IF(VLOOKUP(BA73,BA$44:BA72,1,0)&gt;0,0,0),1))</f>
        <v>0</v>
      </c>
      <c r="BA73" s="140">
        <f>IF(DATOS!J31=AW$45,DATOS!C31,"")</f>
        <v>0</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3"/>
      <c r="W74" s="353"/>
      <c r="X74" s="353"/>
      <c r="Y74" s="353"/>
      <c r="Z74" s="353"/>
      <c r="AA74" s="353"/>
      <c r="AB74" s="353"/>
      <c r="AC74" s="353"/>
      <c r="AD74" s="353"/>
      <c r="AE74" s="353"/>
      <c r="AF74" s="151"/>
      <c r="AG74" s="151"/>
      <c r="AH74" s="149"/>
      <c r="AI74" s="353"/>
      <c r="AJ74" s="353"/>
      <c r="AK74" s="353"/>
      <c r="AL74" s="353"/>
      <c r="AM74" s="158"/>
      <c r="AN74" s="369"/>
      <c r="AO74" s="369"/>
      <c r="AP74" s="369"/>
      <c r="AQ74" s="149"/>
      <c r="AR74" s="149" t="str">
        <f t="shared" si="3"/>
        <v/>
      </c>
      <c r="AS74" s="149"/>
      <c r="AT74" s="149"/>
      <c r="AU74" s="149"/>
      <c r="AV74" s="149">
        <v>29</v>
      </c>
      <c r="AW74" s="140" t="str">
        <f t="shared" si="2"/>
        <v/>
      </c>
      <c r="AY74" s="139">
        <f t="shared" si="0"/>
        <v>1</v>
      </c>
      <c r="AZ74" s="139">
        <f>IF(BA74="",0,IFERROR(IF(VLOOKUP(BA74,BA$44:BA73,1,0)&gt;0,0,0),1))</f>
        <v>0</v>
      </c>
      <c r="BA74" s="140">
        <f>IF(DATOS!J32=AW$45,DATOS!C32,"")</f>
        <v>0</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3"/>
      <c r="W75" s="353"/>
      <c r="X75" s="353"/>
      <c r="Y75" s="353"/>
      <c r="Z75" s="353"/>
      <c r="AA75" s="353"/>
      <c r="AB75" s="353"/>
      <c r="AC75" s="353"/>
      <c r="AD75" s="353"/>
      <c r="AE75" s="353"/>
      <c r="AF75" s="151"/>
      <c r="AG75" s="151"/>
      <c r="AH75" s="149"/>
      <c r="AI75" s="353"/>
      <c r="AJ75" s="353"/>
      <c r="AK75" s="353"/>
      <c r="AL75" s="353"/>
      <c r="AM75" s="158"/>
      <c r="AN75" s="369"/>
      <c r="AO75" s="369"/>
      <c r="AP75" s="369"/>
      <c r="AQ75" s="149"/>
      <c r="AR75" s="149" t="str">
        <f t="shared" si="3"/>
        <v/>
      </c>
      <c r="AS75" s="149"/>
      <c r="AT75" s="149"/>
      <c r="AU75" s="149"/>
      <c r="AV75" s="149">
        <v>30</v>
      </c>
      <c r="AW75" s="140" t="str">
        <f t="shared" si="2"/>
        <v/>
      </c>
      <c r="AY75" s="139">
        <f t="shared" si="0"/>
        <v>1</v>
      </c>
      <c r="AZ75" s="139">
        <f>IF(BA75="",0,IFERROR(IF(VLOOKUP(BA75,BA$44:BA74,1,0)&gt;0,0,0),1))</f>
        <v>0</v>
      </c>
      <c r="BA75" s="140">
        <f>IF(DATOS!J33=AW$45,DATOS!C33,"")</f>
        <v>0</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3"/>
      <c r="W76" s="353"/>
      <c r="X76" s="353"/>
      <c r="Y76" s="353"/>
      <c r="Z76" s="353"/>
      <c r="AA76" s="353"/>
      <c r="AB76" s="353"/>
      <c r="AC76" s="353"/>
      <c r="AD76" s="353"/>
      <c r="AE76" s="353"/>
      <c r="AF76" s="151"/>
      <c r="AG76" s="151"/>
      <c r="AH76" s="149"/>
      <c r="AI76" s="353"/>
      <c r="AJ76" s="353"/>
      <c r="AK76" s="353"/>
      <c r="AL76" s="353"/>
      <c r="AM76" s="158"/>
      <c r="AN76" s="369"/>
      <c r="AO76" s="369"/>
      <c r="AP76" s="369"/>
      <c r="AQ76" s="149"/>
      <c r="AR76" s="149" t="str">
        <f t="shared" si="3"/>
        <v/>
      </c>
      <c r="AS76" s="149"/>
      <c r="AT76" s="149"/>
      <c r="AU76" s="149"/>
      <c r="AV76" s="149">
        <v>31</v>
      </c>
      <c r="AW76" s="140" t="str">
        <f t="shared" si="2"/>
        <v/>
      </c>
      <c r="AY76" s="139">
        <f t="shared" si="0"/>
        <v>1</v>
      </c>
      <c r="AZ76" s="139">
        <f>IF(BA76="",0,IFERROR(IF(VLOOKUP(BA76,BA$44:BA75,1,0)&gt;0,0,0),1))</f>
        <v>0</v>
      </c>
      <c r="BA76" s="140">
        <f>IF(DATOS!J34=AW$45,DATOS!C34,"")</f>
        <v>0</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3"/>
      <c r="W77" s="353"/>
      <c r="X77" s="353"/>
      <c r="Y77" s="353"/>
      <c r="Z77" s="353"/>
      <c r="AA77" s="353"/>
      <c r="AB77" s="353"/>
      <c r="AC77" s="353"/>
      <c r="AD77" s="353"/>
      <c r="AE77" s="353"/>
      <c r="AF77" s="151"/>
      <c r="AG77" s="151"/>
      <c r="AH77" s="149"/>
      <c r="AI77" s="353"/>
      <c r="AJ77" s="353"/>
      <c r="AK77" s="353"/>
      <c r="AL77" s="353"/>
      <c r="AM77" s="158"/>
      <c r="AN77" s="369"/>
      <c r="AO77" s="369"/>
      <c r="AP77" s="369"/>
      <c r="AQ77" s="149"/>
      <c r="AR77" s="149" t="str">
        <f t="shared" si="3"/>
        <v/>
      </c>
      <c r="AS77" s="149"/>
      <c r="AT77" s="149"/>
      <c r="AU77" s="149"/>
      <c r="AV77" s="149">
        <v>32</v>
      </c>
      <c r="AW77" s="140" t="str">
        <f t="shared" si="2"/>
        <v/>
      </c>
      <c r="AY77" s="139">
        <f t="shared" si="0"/>
        <v>1</v>
      </c>
      <c r="AZ77" s="139">
        <f>IF(BA77="",0,IFERROR(IF(VLOOKUP(BA77,BA$44:BA76,1,0)&gt;0,0,0),1))</f>
        <v>0</v>
      </c>
      <c r="BA77" s="140">
        <f>IF(DATOS!J35=AW$45,DATOS!C35,"")</f>
        <v>0</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3"/>
      <c r="W78" s="353"/>
      <c r="X78" s="353"/>
      <c r="Y78" s="353"/>
      <c r="Z78" s="353"/>
      <c r="AA78" s="353"/>
      <c r="AB78" s="353"/>
      <c r="AC78" s="353"/>
      <c r="AD78" s="353"/>
      <c r="AE78" s="353"/>
      <c r="AF78" s="151"/>
      <c r="AG78" s="151"/>
      <c r="AH78" s="149"/>
      <c r="AI78" s="353"/>
      <c r="AJ78" s="353"/>
      <c r="AK78" s="353"/>
      <c r="AL78" s="353"/>
      <c r="AM78" s="158"/>
      <c r="AN78" s="369"/>
      <c r="AO78" s="369"/>
      <c r="AP78" s="369"/>
      <c r="AQ78" s="149"/>
      <c r="AR78" s="149" t="str">
        <f t="shared" si="3"/>
        <v/>
      </c>
      <c r="AS78" s="149"/>
      <c r="AT78" s="149"/>
      <c r="AU78" s="149"/>
      <c r="AV78" s="149">
        <v>33</v>
      </c>
      <c r="AW78" s="140" t="str">
        <f t="shared" si="2"/>
        <v/>
      </c>
      <c r="AY78" s="139">
        <f t="shared" si="0"/>
        <v>1</v>
      </c>
      <c r="AZ78" s="139">
        <f>IF(BA78="",0,IFERROR(IF(VLOOKUP(BA78,BA$44:BA77,1,0)&gt;0,0,0),1))</f>
        <v>0</v>
      </c>
      <c r="BA78" s="140">
        <f>IF(DATOS!J36=AW$45,DATOS!C36,"")</f>
        <v>0</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3"/>
      <c r="W79" s="353"/>
      <c r="X79" s="353"/>
      <c r="Y79" s="353"/>
      <c r="Z79" s="353"/>
      <c r="AA79" s="353"/>
      <c r="AB79" s="353"/>
      <c r="AC79" s="353"/>
      <c r="AD79" s="353"/>
      <c r="AE79" s="353"/>
      <c r="AF79" s="151"/>
      <c r="AG79" s="151"/>
      <c r="AH79" s="149"/>
      <c r="AI79" s="353"/>
      <c r="AJ79" s="353"/>
      <c r="AK79" s="353"/>
      <c r="AL79" s="353"/>
      <c r="AM79" s="158"/>
      <c r="AN79" s="369"/>
      <c r="AO79" s="369"/>
      <c r="AP79" s="369"/>
      <c r="AQ79" s="149"/>
      <c r="AR79" s="149" t="str">
        <f t="shared" si="3"/>
        <v/>
      </c>
      <c r="AS79" s="149"/>
      <c r="AT79" s="149"/>
      <c r="AU79" s="149"/>
      <c r="AV79" s="149">
        <v>34</v>
      </c>
      <c r="AW79" s="140" t="str">
        <f t="shared" si="2"/>
        <v/>
      </c>
      <c r="AY79" s="139">
        <f t="shared" si="0"/>
        <v>1</v>
      </c>
      <c r="AZ79" s="139">
        <f>IF(BA79="",0,IFERROR(IF(VLOOKUP(BA79,BA$44:BA78,1,0)&gt;0,0,0),1))</f>
        <v>0</v>
      </c>
      <c r="BA79" s="140">
        <f>IF(DATOS!J37=AW$45,DATOS!C37,"")</f>
        <v>0</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3"/>
      <c r="W80" s="353"/>
      <c r="X80" s="353"/>
      <c r="Y80" s="353"/>
      <c r="Z80" s="353"/>
      <c r="AA80" s="353"/>
      <c r="AB80" s="353"/>
      <c r="AC80" s="353"/>
      <c r="AD80" s="353"/>
      <c r="AE80" s="353"/>
      <c r="AF80" s="151"/>
      <c r="AG80" s="151"/>
      <c r="AH80" s="149"/>
      <c r="AI80" s="353"/>
      <c r="AJ80" s="353"/>
      <c r="AK80" s="353"/>
      <c r="AL80" s="353"/>
      <c r="AM80" s="158"/>
      <c r="AN80" s="369"/>
      <c r="AO80" s="369"/>
      <c r="AP80" s="369"/>
      <c r="AQ80" s="149"/>
      <c r="AR80" s="149" t="str">
        <f t="shared" si="3"/>
        <v/>
      </c>
      <c r="AS80" s="149"/>
      <c r="AT80" s="149"/>
      <c r="AU80" s="149"/>
      <c r="AV80" s="149">
        <v>35</v>
      </c>
      <c r="AW80" s="140" t="str">
        <f t="shared" si="2"/>
        <v/>
      </c>
      <c r="AY80" s="139">
        <f t="shared" si="0"/>
        <v>1</v>
      </c>
      <c r="AZ80" s="139">
        <f>IF(BA80="",0,IFERROR(IF(VLOOKUP(BA80,BA$44:BA79,1,0)&gt;0,0,0),1))</f>
        <v>0</v>
      </c>
      <c r="BA80" s="140">
        <f>IF(DATOS!J38=AW$45,DATOS!C38,"")</f>
        <v>0</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3"/>
      <c r="W81" s="353"/>
      <c r="X81" s="353"/>
      <c r="Y81" s="353"/>
      <c r="Z81" s="353"/>
      <c r="AA81" s="353"/>
      <c r="AB81" s="353"/>
      <c r="AC81" s="353"/>
      <c r="AD81" s="353"/>
      <c r="AE81" s="353"/>
      <c r="AF81" s="151"/>
      <c r="AG81" s="151"/>
      <c r="AH81" s="149"/>
      <c r="AI81" s="353"/>
      <c r="AJ81" s="353"/>
      <c r="AK81" s="353"/>
      <c r="AL81" s="353"/>
      <c r="AM81" s="158"/>
      <c r="AN81" s="369"/>
      <c r="AO81" s="369"/>
      <c r="AP81" s="369"/>
      <c r="AQ81" s="149"/>
      <c r="AR81" s="149" t="str">
        <f t="shared" si="3"/>
        <v/>
      </c>
      <c r="AS81" s="149"/>
      <c r="AT81" s="149"/>
      <c r="AU81" s="149"/>
      <c r="AV81" s="149">
        <v>36</v>
      </c>
      <c r="AW81" s="140" t="str">
        <f t="shared" si="2"/>
        <v/>
      </c>
      <c r="AY81" s="139">
        <f t="shared" si="0"/>
        <v>1</v>
      </c>
      <c r="AZ81" s="139">
        <f>IF(BA81="",0,IFERROR(IF(VLOOKUP(BA81,BA$44:BA80,1,0)&gt;0,0,0),1))</f>
        <v>0</v>
      </c>
      <c r="BA81" s="140">
        <f>IF(DATOS!J39=AW$45,DATOS!C39,"")</f>
        <v>0</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3"/>
      <c r="W82" s="353"/>
      <c r="X82" s="353"/>
      <c r="Y82" s="353"/>
      <c r="Z82" s="353"/>
      <c r="AA82" s="353"/>
      <c r="AB82" s="353"/>
      <c r="AC82" s="353"/>
      <c r="AD82" s="353"/>
      <c r="AE82" s="353"/>
      <c r="AF82" s="151"/>
      <c r="AG82" s="151"/>
      <c r="AH82" s="149"/>
      <c r="AI82" s="353"/>
      <c r="AJ82" s="353"/>
      <c r="AK82" s="353"/>
      <c r="AL82" s="353"/>
      <c r="AM82" s="158"/>
      <c r="AN82" s="369"/>
      <c r="AO82" s="369"/>
      <c r="AP82" s="369"/>
      <c r="AQ82" s="149"/>
      <c r="AR82" s="149" t="str">
        <f t="shared" si="3"/>
        <v/>
      </c>
      <c r="AS82" s="149"/>
      <c r="AT82" s="149"/>
      <c r="AU82" s="149"/>
      <c r="AV82" s="149">
        <v>37</v>
      </c>
      <c r="AW82" s="140" t="str">
        <f t="shared" si="2"/>
        <v/>
      </c>
      <c r="AY82" s="139">
        <f t="shared" si="0"/>
        <v>1</v>
      </c>
      <c r="AZ82" s="139">
        <f>IF(BA82="",0,IFERROR(IF(VLOOKUP(BA82,BA$44:BA81,1,0)&gt;0,0,0),1))</f>
        <v>0</v>
      </c>
      <c r="BA82" s="140">
        <f>IF(DATOS!J40=AW$45,DATOS!C40,"")</f>
        <v>0</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3"/>
      <c r="W83" s="353"/>
      <c r="X83" s="353"/>
      <c r="Y83" s="353"/>
      <c r="Z83" s="353"/>
      <c r="AA83" s="353"/>
      <c r="AB83" s="353"/>
      <c r="AC83" s="353"/>
      <c r="AD83" s="353"/>
      <c r="AE83" s="353"/>
      <c r="AF83" s="151"/>
      <c r="AG83" s="151"/>
      <c r="AH83" s="149"/>
      <c r="AI83" s="353"/>
      <c r="AJ83" s="353"/>
      <c r="AK83" s="353"/>
      <c r="AL83" s="353"/>
      <c r="AM83" s="158"/>
      <c r="AN83" s="369"/>
      <c r="AO83" s="369"/>
      <c r="AP83" s="369"/>
      <c r="AQ83" s="149"/>
      <c r="AR83" s="149" t="str">
        <f t="shared" si="3"/>
        <v/>
      </c>
      <c r="AS83" s="149"/>
      <c r="AT83" s="149"/>
      <c r="AU83" s="149"/>
      <c r="AV83" s="149">
        <v>38</v>
      </c>
      <c r="AW83" s="140" t="str">
        <f t="shared" si="2"/>
        <v/>
      </c>
      <c r="AY83" s="139">
        <f t="shared" si="0"/>
        <v>1</v>
      </c>
      <c r="AZ83" s="139">
        <f>IF(BA83="",0,IFERROR(IF(VLOOKUP(BA83,BA$44:BA82,1,0)&gt;0,0,0),1))</f>
        <v>0</v>
      </c>
      <c r="BA83" s="140">
        <f>IF(DATOS!J41=AW$45,DATOS!C41,"")</f>
        <v>0</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3"/>
      <c r="W84" s="353"/>
      <c r="X84" s="353"/>
      <c r="Y84" s="353"/>
      <c r="Z84" s="353"/>
      <c r="AA84" s="353"/>
      <c r="AB84" s="353"/>
      <c r="AC84" s="353"/>
      <c r="AD84" s="353"/>
      <c r="AE84" s="353"/>
      <c r="AF84" s="151"/>
      <c r="AG84" s="151"/>
      <c r="AH84" s="149"/>
      <c r="AI84" s="353"/>
      <c r="AJ84" s="353"/>
      <c r="AK84" s="353"/>
      <c r="AL84" s="353"/>
      <c r="AM84" s="158"/>
      <c r="AN84" s="369"/>
      <c r="AO84" s="369"/>
      <c r="AP84" s="369"/>
      <c r="AQ84" s="149"/>
      <c r="AR84" s="149" t="str">
        <f t="shared" si="3"/>
        <v/>
      </c>
      <c r="AS84" s="149"/>
      <c r="AT84" s="149"/>
      <c r="AU84" s="149"/>
      <c r="AV84" s="149">
        <v>39</v>
      </c>
      <c r="AW84" s="140" t="str">
        <f t="shared" si="2"/>
        <v/>
      </c>
      <c r="AY84" s="139">
        <f t="shared" si="0"/>
        <v>1</v>
      </c>
      <c r="AZ84" s="139">
        <f>IF(BA84="",0,IFERROR(IF(VLOOKUP(BA84,BA$44:BA83,1,0)&gt;0,0,0),1))</f>
        <v>0</v>
      </c>
      <c r="BA84" s="140">
        <f>IF(DATOS!J42=AW$45,DATOS!C42,"")</f>
        <v>0</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3"/>
      <c r="W85" s="353"/>
      <c r="X85" s="353"/>
      <c r="Y85" s="353"/>
      <c r="Z85" s="353"/>
      <c r="AA85" s="353"/>
      <c r="AB85" s="353"/>
      <c r="AC85" s="353"/>
      <c r="AD85" s="353"/>
      <c r="AE85" s="353"/>
      <c r="AF85" s="151"/>
      <c r="AG85" s="151"/>
      <c r="AH85" s="149"/>
      <c r="AI85" s="353"/>
      <c r="AJ85" s="353"/>
      <c r="AK85" s="353"/>
      <c r="AL85" s="353"/>
      <c r="AM85" s="158"/>
      <c r="AN85" s="369"/>
      <c r="AO85" s="369"/>
      <c r="AP85" s="369"/>
      <c r="AQ85" s="149"/>
      <c r="AR85" s="149" t="str">
        <f t="shared" si="3"/>
        <v/>
      </c>
      <c r="AS85" s="149"/>
      <c r="AT85" s="149"/>
      <c r="AU85" s="149"/>
      <c r="AV85" s="149">
        <v>40</v>
      </c>
      <c r="AW85" s="140" t="str">
        <f t="shared" si="2"/>
        <v/>
      </c>
      <c r="AY85" s="139">
        <f t="shared" si="0"/>
        <v>1</v>
      </c>
      <c r="AZ85" s="139">
        <f>IF(BA85="",0,IFERROR(IF(VLOOKUP(BA85,BA$44:BA84,1,0)&gt;0,0,0),1))</f>
        <v>0</v>
      </c>
      <c r="BA85" s="140">
        <f>IF(DATOS!J43=AW$45,DATOS!C43,"")</f>
        <v>0</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3"/>
      <c r="W86" s="353"/>
      <c r="X86" s="353"/>
      <c r="Y86" s="353"/>
      <c r="Z86" s="353"/>
      <c r="AA86" s="353"/>
      <c r="AB86" s="353"/>
      <c r="AC86" s="353"/>
      <c r="AD86" s="353"/>
      <c r="AE86" s="353"/>
      <c r="AF86" s="151"/>
      <c r="AG86" s="151"/>
      <c r="AH86" s="149"/>
      <c r="AI86" s="353"/>
      <c r="AJ86" s="353"/>
      <c r="AK86" s="353"/>
      <c r="AL86" s="353"/>
      <c r="AM86" s="158"/>
      <c r="AN86" s="369"/>
      <c r="AO86" s="369"/>
      <c r="AP86" s="369"/>
      <c r="AQ86" s="149"/>
      <c r="AR86" s="149" t="str">
        <f t="shared" si="3"/>
        <v/>
      </c>
      <c r="AS86" s="149"/>
      <c r="AT86" s="149"/>
      <c r="AU86" s="149"/>
      <c r="AV86" s="149">
        <v>41</v>
      </c>
      <c r="AW86" s="140" t="str">
        <f t="shared" ref="AW86:AW91" si="4">IFERROR(VLOOKUP(AV86,AY$44:BA$3376,3,0),"")</f>
        <v/>
      </c>
      <c r="AY86" s="139">
        <f t="shared" ref="AY86:AY91" si="5">AY85+AZ86</f>
        <v>1</v>
      </c>
      <c r="AZ86" s="139">
        <f>IF(BA86="",0,IFERROR(IF(VLOOKUP(BA86,BA$44:BA85,1,0)&gt;0,0,0),1))</f>
        <v>0</v>
      </c>
      <c r="BA86" s="140">
        <f>IF(DATOS!J44=AW$45,DATOS!C44,"")</f>
        <v>0</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3"/>
      <c r="W87" s="353"/>
      <c r="X87" s="353"/>
      <c r="Y87" s="353"/>
      <c r="Z87" s="353"/>
      <c r="AA87" s="353"/>
      <c r="AB87" s="353"/>
      <c r="AC87" s="353"/>
      <c r="AD87" s="353"/>
      <c r="AE87" s="353"/>
      <c r="AF87" s="151"/>
      <c r="AG87" s="151"/>
      <c r="AH87" s="149"/>
      <c r="AI87" s="353"/>
      <c r="AJ87" s="353"/>
      <c r="AK87" s="353"/>
      <c r="AL87" s="353"/>
      <c r="AM87" s="158"/>
      <c r="AN87" s="369"/>
      <c r="AO87" s="369"/>
      <c r="AP87" s="369"/>
      <c r="AQ87" s="149"/>
      <c r="AR87" s="149" t="str">
        <f t="shared" si="3"/>
        <v/>
      </c>
      <c r="AS87" s="149"/>
      <c r="AT87" s="149"/>
      <c r="AU87" s="149"/>
      <c r="AV87" s="149">
        <v>42</v>
      </c>
      <c r="AW87" s="140" t="str">
        <f t="shared" si="4"/>
        <v/>
      </c>
      <c r="AY87" s="139">
        <f t="shared" si="5"/>
        <v>1</v>
      </c>
      <c r="AZ87" s="139">
        <f>IF(BA87="",0,IFERROR(IF(VLOOKUP(BA87,BA$44:BA86,1,0)&gt;0,0,0),1))</f>
        <v>0</v>
      </c>
      <c r="BA87" s="140">
        <f>IF(DATOS!J45=AW$45,DATOS!C45,"")</f>
        <v>0</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3"/>
      <c r="W88" s="353"/>
      <c r="X88" s="353"/>
      <c r="Y88" s="353"/>
      <c r="Z88" s="353"/>
      <c r="AA88" s="353"/>
      <c r="AB88" s="353"/>
      <c r="AC88" s="353"/>
      <c r="AD88" s="353"/>
      <c r="AE88" s="353"/>
      <c r="AF88" s="151"/>
      <c r="AG88" s="151"/>
      <c r="AH88" s="149"/>
      <c r="AI88" s="353"/>
      <c r="AJ88" s="353"/>
      <c r="AK88" s="353"/>
      <c r="AL88" s="353"/>
      <c r="AM88" s="158"/>
      <c r="AN88" s="369"/>
      <c r="AO88" s="369"/>
      <c r="AP88" s="369"/>
      <c r="AQ88" s="149"/>
      <c r="AR88" s="149" t="str">
        <f t="shared" si="3"/>
        <v/>
      </c>
      <c r="AS88" s="149"/>
      <c r="AT88" s="149"/>
      <c r="AU88" s="149"/>
      <c r="AV88" s="149">
        <v>43</v>
      </c>
      <c r="AW88" s="140" t="str">
        <f t="shared" si="4"/>
        <v/>
      </c>
      <c r="AY88" s="139">
        <f t="shared" si="5"/>
        <v>1</v>
      </c>
      <c r="AZ88" s="139">
        <f>IF(BA88="",0,IFERROR(IF(VLOOKUP(BA88,BA$44:BA87,1,0)&gt;0,0,0),1))</f>
        <v>0</v>
      </c>
      <c r="BA88" s="140">
        <f>IF(DATOS!J46=AW$45,DATOS!C46,"")</f>
        <v>0</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3"/>
      <c r="W89" s="353"/>
      <c r="X89" s="353"/>
      <c r="Y89" s="353"/>
      <c r="Z89" s="353"/>
      <c r="AA89" s="353"/>
      <c r="AB89" s="353"/>
      <c r="AC89" s="353"/>
      <c r="AD89" s="353"/>
      <c r="AE89" s="353"/>
      <c r="AF89" s="151"/>
      <c r="AG89" s="151"/>
      <c r="AH89" s="149"/>
      <c r="AI89" s="353"/>
      <c r="AJ89" s="353"/>
      <c r="AK89" s="353"/>
      <c r="AL89" s="353"/>
      <c r="AM89" s="158"/>
      <c r="AN89" s="369"/>
      <c r="AO89" s="369"/>
      <c r="AP89" s="369"/>
      <c r="AQ89" s="149"/>
      <c r="AR89" s="149" t="str">
        <f t="shared" si="3"/>
        <v/>
      </c>
      <c r="AS89" s="149"/>
      <c r="AT89" s="149"/>
      <c r="AU89" s="149"/>
      <c r="AV89" s="149">
        <v>44</v>
      </c>
      <c r="AW89" s="140" t="str">
        <f t="shared" si="4"/>
        <v/>
      </c>
      <c r="AY89" s="139">
        <f t="shared" si="5"/>
        <v>1</v>
      </c>
      <c r="AZ89" s="139">
        <f>IF(BA89="",0,IFERROR(IF(VLOOKUP(BA89,BA$44:BA88,1,0)&gt;0,0,0),1))</f>
        <v>0</v>
      </c>
      <c r="BA89" s="140">
        <f>IF(DATOS!J47=AW$45,DATOS!C47,"")</f>
        <v>0</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3"/>
      <c r="W90" s="353"/>
      <c r="X90" s="353"/>
      <c r="Y90" s="353"/>
      <c r="Z90" s="353"/>
      <c r="AA90" s="353"/>
      <c r="AB90" s="353"/>
      <c r="AC90" s="353"/>
      <c r="AD90" s="353"/>
      <c r="AE90" s="353"/>
      <c r="AF90" s="151"/>
      <c r="AG90" s="151"/>
      <c r="AH90" s="149"/>
      <c r="AI90" s="353"/>
      <c r="AJ90" s="353"/>
      <c r="AK90" s="353"/>
      <c r="AL90" s="353"/>
      <c r="AM90" s="158"/>
      <c r="AN90" s="369"/>
      <c r="AO90" s="369"/>
      <c r="AP90" s="369"/>
      <c r="AQ90" s="149"/>
      <c r="AR90" s="149" t="str">
        <f t="shared" si="3"/>
        <v/>
      </c>
      <c r="AS90" s="149"/>
      <c r="AT90" s="149"/>
      <c r="AU90" s="149"/>
      <c r="AV90" s="149">
        <v>45</v>
      </c>
      <c r="AW90" s="140" t="str">
        <f t="shared" si="4"/>
        <v/>
      </c>
      <c r="AY90" s="139">
        <f t="shared" si="5"/>
        <v>1</v>
      </c>
      <c r="AZ90" s="139">
        <f>IF(BA90="",0,IFERROR(IF(VLOOKUP(BA90,BA$44:BA89,1,0)&gt;0,0,0),1))</f>
        <v>0</v>
      </c>
      <c r="BA90" s="140">
        <f>IF(DATOS!J48=AW$45,DATOS!C48,"")</f>
        <v>0</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3"/>
      <c r="W91" s="353"/>
      <c r="X91" s="353"/>
      <c r="Y91" s="353"/>
      <c r="Z91" s="353"/>
      <c r="AA91" s="353"/>
      <c r="AB91" s="353"/>
      <c r="AC91" s="353"/>
      <c r="AD91" s="353"/>
      <c r="AE91" s="353"/>
      <c r="AF91" s="151"/>
      <c r="AG91" s="151"/>
      <c r="AH91" s="149"/>
      <c r="AI91" s="353"/>
      <c r="AJ91" s="353"/>
      <c r="AK91" s="353"/>
      <c r="AL91" s="353"/>
      <c r="AM91" s="158"/>
      <c r="AN91" s="369"/>
      <c r="AO91" s="369"/>
      <c r="AP91" s="369"/>
      <c r="AQ91" s="149"/>
      <c r="AR91" s="149"/>
      <c r="AS91" s="149"/>
      <c r="AT91" s="149"/>
      <c r="AU91" s="149"/>
      <c r="AV91" s="149">
        <v>46</v>
      </c>
      <c r="AW91" s="140" t="str">
        <f t="shared" si="4"/>
        <v/>
      </c>
      <c r="AY91" s="139">
        <f t="shared" si="5"/>
        <v>1</v>
      </c>
      <c r="AZ91" s="139">
        <f>IF(BA91="",0,IFERROR(IF(VLOOKUP(BA91,BA$44:BA90,1,0)&gt;0,0,0),1))</f>
        <v>0</v>
      </c>
      <c r="BA91" s="140">
        <f>IF(DATOS!J49=AW$45,DATOS!C49,"")</f>
        <v>0</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3"/>
      <c r="W92" s="353"/>
      <c r="X92" s="353"/>
      <c r="Y92" s="353"/>
      <c r="Z92" s="353"/>
      <c r="AA92" s="353"/>
      <c r="AB92" s="353"/>
      <c r="AC92" s="353"/>
      <c r="AD92" s="353"/>
      <c r="AE92" s="353"/>
      <c r="AF92" s="151"/>
      <c r="AG92" s="151"/>
      <c r="AH92" s="149"/>
      <c r="AI92" s="353"/>
      <c r="AJ92" s="353"/>
      <c r="AK92" s="353"/>
      <c r="AL92" s="353"/>
      <c r="AM92" s="158"/>
      <c r="AN92" s="369"/>
      <c r="AO92" s="369"/>
      <c r="AP92" s="369"/>
      <c r="AQ92" s="149"/>
      <c r="AR92" s="149"/>
      <c r="AS92" s="149"/>
      <c r="AT92" s="149"/>
      <c r="AU92" s="149"/>
      <c r="AV92" s="149">
        <v>47</v>
      </c>
      <c r="AW92" s="140" t="str">
        <f>IFERROR(VLOOKUP(AV92,AY$44:BA$3376,3,0),"")</f>
        <v/>
      </c>
      <c r="AY92" s="139">
        <f>AY91+AZ92</f>
        <v>1</v>
      </c>
      <c r="AZ92" s="139">
        <f>IF(BA92="",0,IFERROR(IF(VLOOKUP(BA92,BA$44:BA91,1,0)&gt;0,0,0),1))</f>
        <v>0</v>
      </c>
      <c r="BA92" s="140">
        <f>IF(DATOS!J50=AW$45,DATOS!C50,"")</f>
        <v>0</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3"/>
      <c r="W93" s="353"/>
      <c r="X93" s="353"/>
      <c r="Y93" s="353"/>
      <c r="Z93" s="353"/>
      <c r="AA93" s="353"/>
      <c r="AB93" s="353"/>
      <c r="AC93" s="353"/>
      <c r="AD93" s="353"/>
      <c r="AE93" s="353"/>
      <c r="AF93" s="151"/>
      <c r="AG93" s="151"/>
      <c r="AH93" s="149"/>
      <c r="AI93" s="353"/>
      <c r="AJ93" s="353"/>
      <c r="AK93" s="353"/>
      <c r="AL93" s="353"/>
      <c r="AM93" s="158"/>
      <c r="AN93" s="369"/>
      <c r="AO93" s="369"/>
      <c r="AP93" s="369"/>
      <c r="AQ93" s="149"/>
      <c r="AR93" s="149"/>
      <c r="AS93" s="149"/>
      <c r="AT93" s="149"/>
      <c r="AU93" s="149"/>
      <c r="AV93" s="149">
        <v>48</v>
      </c>
      <c r="AW93" s="140" t="str">
        <f>IFERROR(VLOOKUP(AV93,AY$44:BA$3376,3,0),"")</f>
        <v/>
      </c>
      <c r="AY93" s="139">
        <f>AY92+AZ93</f>
        <v>1</v>
      </c>
      <c r="AZ93" s="139">
        <f>IF(BA93="",0,IFERROR(IF(VLOOKUP(BA93,BA$44:BA92,1,0)&gt;0,0,0),1))</f>
        <v>0</v>
      </c>
      <c r="BA93" s="140">
        <f>IF(DATOS!J51=AW$45,DATOS!C51,"")</f>
        <v>0</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1</v>
      </c>
      <c r="AZ94" s="139">
        <f>IF(BA94="",0,IFERROR(IF(VLOOKUP(BA94,BA$44:BA93,1,0)&gt;0,0,0),1))</f>
        <v>0</v>
      </c>
      <c r="BA94" s="140">
        <f>IF(DATOS!J52=AW$45,DATOS!C52,"")</f>
        <v>0</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1</v>
      </c>
      <c r="AZ95" s="139">
        <f>IF(BA95="",0,IFERROR(IF(VLOOKUP(BA95,BA$44:BA94,1,0)&gt;0,0,0),1))</f>
        <v>0</v>
      </c>
      <c r="BA95" s="140">
        <f>IF(DATOS!J53=AW$45,DATOS!C53,"")</f>
        <v>0</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1</v>
      </c>
      <c r="AZ96" s="139">
        <f>IF(BA96="",0,IFERROR(IF(VLOOKUP(BA96,BA$44:BA95,1,0)&gt;0,0,0),1))</f>
        <v>0</v>
      </c>
      <c r="BA96" s="140">
        <f>IF(DATOS!J54=AW$45,DATOS!C54,"")</f>
        <v>0</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1</v>
      </c>
      <c r="AZ97" s="139">
        <f>IF(BA97="",0,IFERROR(IF(VLOOKUP(BA97,BA$44:BA96,1,0)&gt;0,0,0),1))</f>
        <v>0</v>
      </c>
      <c r="BA97" s="140">
        <f>IF(DATOS!J55=AW$45,DATOS!C55,"")</f>
        <v>0</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1</v>
      </c>
      <c r="AZ98" s="139">
        <f>IF(BA98="",0,IFERROR(IF(VLOOKUP(BA98,BA$44:BA97,1,0)&gt;0,0,0),1))</f>
        <v>0</v>
      </c>
      <c r="BA98" s="140">
        <f>IF(DATOS!J56=AW$45,DATOS!C56,"")</f>
        <v>0</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1</v>
      </c>
      <c r="AZ99" s="139">
        <f>IF(BA99="",0,IFERROR(IF(VLOOKUP(BA99,BA$44:BA98,1,0)&gt;0,0,0),1))</f>
        <v>0</v>
      </c>
      <c r="BA99" s="140">
        <f>IF(DATOS!J57=AW$45,DATOS!C57,"")</f>
        <v>0</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1</v>
      </c>
      <c r="AZ100" s="139">
        <f>IF(BA100="",0,IFERROR(IF(VLOOKUP(BA100,BA$44:BA99,1,0)&gt;0,0,0),1))</f>
        <v>0</v>
      </c>
      <c r="BA100" s="140">
        <f>IF(DATOS!J58=AW$45,DATOS!C58,"")</f>
        <v>0</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1</v>
      </c>
      <c r="AZ101" s="139">
        <f>IF(BA101="",0,IFERROR(IF(VLOOKUP(BA101,BA$44:BA100,1,0)&gt;0,0,0),1))</f>
        <v>0</v>
      </c>
      <c r="BA101" s="140">
        <f>IF(DATOS!J59=AW$45,DATOS!C59,"")</f>
        <v>0</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1</v>
      </c>
      <c r="AZ102" s="139">
        <f>IF(BA102="",0,IFERROR(IF(VLOOKUP(BA102,BA$44:BA101,1,0)&gt;0,0,0),1))</f>
        <v>0</v>
      </c>
      <c r="BA102" s="140">
        <f>IF(DATOS!J60=AW$45,DATOS!C60,"")</f>
        <v>0</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1</v>
      </c>
      <c r="AZ103" s="139">
        <f>IF(BA103="",0,IFERROR(IF(VLOOKUP(BA103,BA$44:BA102,1,0)&gt;0,0,0),1))</f>
        <v>0</v>
      </c>
      <c r="BA103" s="140">
        <f>IF(DATOS!J61=AW$45,DATOS!C61,"")</f>
        <v>0</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1</v>
      </c>
      <c r="AZ104" s="139">
        <f>IF(BA104="",0,IFERROR(IF(VLOOKUP(BA104,BA$44:BA103,1,0)&gt;0,0,0),1))</f>
        <v>0</v>
      </c>
      <c r="BA104" s="140">
        <f>IF(DATOS!J62=AW$45,DATOS!C62,"")</f>
        <v>0</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1</v>
      </c>
      <c r="AZ105" s="139">
        <f>IF(BA105="",0,IFERROR(IF(VLOOKUP(BA105,BA$44:BA104,1,0)&gt;0,0,0),1))</f>
        <v>0</v>
      </c>
      <c r="BA105" s="140">
        <f>IF(DATOS!J63=AW$45,DATOS!C63,"")</f>
        <v>0</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1</v>
      </c>
      <c r="AZ106" s="139">
        <f>IF(BA106="",0,IFERROR(IF(VLOOKUP(BA106,BA$44:BA105,1,0)&gt;0,0,0),1))</f>
        <v>0</v>
      </c>
      <c r="BA106" s="140">
        <f>IF(DATOS!J64=AW$45,DATOS!C64,"")</f>
        <v>0</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1</v>
      </c>
      <c r="AZ107" s="139">
        <f>IF(BA107="",0,IFERROR(IF(VLOOKUP(BA107,BA$44:BA106,1,0)&gt;0,0,0),1))</f>
        <v>0</v>
      </c>
      <c r="BA107" s="140">
        <f>IF(DATOS!J65=AW$45,DATOS!C65,"")</f>
        <v>0</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1</v>
      </c>
      <c r="AZ108" s="139">
        <f>IF(BA108="",0,IFERROR(IF(VLOOKUP(BA108,BA$44:BA107,1,0)&gt;0,0,0),1))</f>
        <v>0</v>
      </c>
      <c r="BA108" s="140">
        <f>IF(DATOS!J66=AW$45,DATOS!C66,"")</f>
        <v>0</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1</v>
      </c>
      <c r="AZ109" s="139">
        <f>IF(BA109="",0,IFERROR(IF(VLOOKUP(BA109,BA$44:BA108,1,0)&gt;0,0,0),1))</f>
        <v>0</v>
      </c>
      <c r="BA109" s="140">
        <f>IF(DATOS!J67=AW$45,DATOS!C67,"")</f>
        <v>0</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1</v>
      </c>
      <c r="AZ110" s="139">
        <f>IF(BA110="",0,IFERROR(IF(VLOOKUP(BA110,BA$44:BA109,1,0)&gt;0,0,0),1))</f>
        <v>0</v>
      </c>
      <c r="BA110" s="140">
        <f>IF(DATOS!J68=AW$45,DATOS!C68,"")</f>
        <v>0</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1</v>
      </c>
      <c r="AZ111" s="139">
        <f>IF(BA111="",0,IFERROR(IF(VLOOKUP(BA111,BA$44:BA110,1,0)&gt;0,0,0),1))</f>
        <v>0</v>
      </c>
      <c r="BA111" s="140">
        <f>IF(DATOS!J69=AW$45,DATOS!C69,"")</f>
        <v>0</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1</v>
      </c>
      <c r="AZ112" s="139">
        <f>IF(BA112="",0,IFERROR(IF(VLOOKUP(BA112,BA$44:BA111,1,0)&gt;0,0,0),1))</f>
        <v>0</v>
      </c>
      <c r="BA112" s="140">
        <f>IF(DATOS!J70=AW$45,DATOS!C70,"")</f>
        <v>0</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1</v>
      </c>
      <c r="AZ113" s="139">
        <f>IF(BA113="",0,IFERROR(IF(VLOOKUP(BA113,BA$44:BA112,1,0)&gt;0,0,0),1))</f>
        <v>0</v>
      </c>
      <c r="BA113" s="140">
        <f>IF(DATOS!J71=AW$45,DATOS!C71,"")</f>
        <v>0</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1</v>
      </c>
      <c r="AZ114" s="139">
        <f>IF(BA114="",0,IFERROR(IF(VLOOKUP(BA114,BA$44:BA113,1,0)&gt;0,0,0),1))</f>
        <v>0</v>
      </c>
      <c r="BA114" s="140">
        <f>IF(DATOS!J72=AW$45,DATOS!C72,"")</f>
        <v>0</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1</v>
      </c>
      <c r="AZ115" s="139">
        <f>IF(BA115="",0,IFERROR(IF(VLOOKUP(BA115,BA$44:BA114,1,0)&gt;0,0,0),1))</f>
        <v>0</v>
      </c>
      <c r="BA115" s="140">
        <f>IF(DATOS!J73=AW$45,DATOS!C73,"")</f>
        <v>0</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1</v>
      </c>
      <c r="AZ116" s="139">
        <f>IF(BA116="",0,IFERROR(IF(VLOOKUP(BA116,BA$44:BA115,1,0)&gt;0,0,0),1))</f>
        <v>0</v>
      </c>
      <c r="BA116" s="140">
        <f>IF(DATOS!J74=AW$45,DATOS!C74,"")</f>
        <v>0</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1</v>
      </c>
      <c r="AZ117" s="139">
        <f>IF(BA117="",0,IFERROR(IF(VLOOKUP(BA117,BA$44:BA116,1,0)&gt;0,0,0),1))</f>
        <v>0</v>
      </c>
      <c r="BA117" s="140">
        <f>IF(DATOS!J75=AW$45,DATOS!C75,"")</f>
        <v>0</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1</v>
      </c>
      <c r="AZ118" s="139">
        <f>IF(BA118="",0,IFERROR(IF(VLOOKUP(BA118,BA$44:BA117,1,0)&gt;0,0,0),1))</f>
        <v>0</v>
      </c>
      <c r="BA118" s="140">
        <f>IF(DATOS!J76=AW$45,DATOS!C76,"")</f>
        <v>0</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1</v>
      </c>
      <c r="AZ119" s="139">
        <f>IF(BA119="",0,IFERROR(IF(VLOOKUP(BA119,BA$44:BA118,1,0)&gt;0,0,0),1))</f>
        <v>0</v>
      </c>
      <c r="BA119" s="140">
        <f>IF(DATOS!J77=AW$45,DATOS!C77,"")</f>
        <v>0</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1</v>
      </c>
      <c r="AZ120" s="139">
        <f>IF(BA120="",0,IFERROR(IF(VLOOKUP(BA120,BA$44:BA119,1,0)&gt;0,0,0),1))</f>
        <v>0</v>
      </c>
      <c r="BA120" s="140">
        <f>IF(DATOS!J78=AW$45,DATOS!C78,"")</f>
        <v>0</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1</v>
      </c>
      <c r="AZ121" s="139">
        <f>IF(BA121="",0,IFERROR(IF(VLOOKUP(BA121,BA$44:BA120,1,0)&gt;0,0,0),1))</f>
        <v>0</v>
      </c>
      <c r="BA121" s="140">
        <f>IF(DATOS!J79=AW$45,DATOS!C79,"")</f>
        <v>0</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1</v>
      </c>
      <c r="AZ122" s="139">
        <f>IF(BA122="",0,IFERROR(IF(VLOOKUP(BA122,BA$44:BA121,1,0)&gt;0,0,0),1))</f>
        <v>0</v>
      </c>
      <c r="BA122" s="140">
        <f>IF(DATOS!J80=AW$45,DATOS!C80,"")</f>
        <v>0</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1</v>
      </c>
      <c r="AZ123" s="139">
        <f>IF(BA123="",0,IFERROR(IF(VLOOKUP(BA123,BA$44:BA122,1,0)&gt;0,0,0),1))</f>
        <v>0</v>
      </c>
      <c r="BA123" s="140">
        <f>IF(DATOS!J81=AW$45,DATOS!C81,"")</f>
        <v>0</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1</v>
      </c>
      <c r="AZ124" s="139">
        <f>IF(BA124="",0,IFERROR(IF(VLOOKUP(BA124,BA$44:BA123,1,0)&gt;0,0,0),1))</f>
        <v>0</v>
      </c>
      <c r="BA124" s="140">
        <f>IF(DATOS!J82=AW$45,DATOS!C82,"")</f>
        <v>0</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1</v>
      </c>
      <c r="AZ125" s="139">
        <f>IF(BA125="",0,IFERROR(IF(VLOOKUP(BA125,BA$44:BA124,1,0)&gt;0,0,0),1))</f>
        <v>0</v>
      </c>
      <c r="BA125" s="140">
        <f>IF(DATOS!J83=AW$45,DATOS!C83,"")</f>
        <v>0</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1</v>
      </c>
      <c r="AZ126" s="139">
        <f>IF(BA126="",0,IFERROR(IF(VLOOKUP(BA126,BA$44:BA125,1,0)&gt;0,0,0),1))</f>
        <v>0</v>
      </c>
      <c r="BA126" s="140">
        <f>IF(DATOS!J84=AW$45,DATOS!C84,"")</f>
        <v>0</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1</v>
      </c>
      <c r="AZ127" s="139">
        <f>IF(BA127="",0,IFERROR(IF(VLOOKUP(BA127,BA$44:BA126,1,0)&gt;0,0,0),1))</f>
        <v>0</v>
      </c>
      <c r="BA127" s="140">
        <f>IF(DATOS!J85=AW$45,DATOS!C85,"")</f>
        <v>0</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1</v>
      </c>
      <c r="AZ128" s="139">
        <f>IF(BA128="",0,IFERROR(IF(VLOOKUP(BA128,BA$44:BA127,1,0)&gt;0,0,0),1))</f>
        <v>0</v>
      </c>
      <c r="BA128" s="140">
        <f>IF(DATOS!J86=AW$45,DATOS!C86,"")</f>
        <v>0</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1</v>
      </c>
      <c r="AZ129" s="139">
        <f>IF(BA129="",0,IFERROR(IF(VLOOKUP(BA129,BA$44:BA128,1,0)&gt;0,0,0),1))</f>
        <v>0</v>
      </c>
      <c r="BA129" s="140">
        <f>IF(DATOS!J87=AW$45,DATOS!C87,"")</f>
        <v>0</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1</v>
      </c>
      <c r="AZ130" s="139">
        <f>IF(BA130="",0,IFERROR(IF(VLOOKUP(BA130,BA$44:BA129,1,0)&gt;0,0,0),1))</f>
        <v>0</v>
      </c>
      <c r="BA130" s="140">
        <f>IF(DATOS!J88=AW$45,DATOS!C88,"")</f>
        <v>0</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1</v>
      </c>
      <c r="AZ131" s="139">
        <f>IF(BA131="",0,IFERROR(IF(VLOOKUP(BA131,BA$44:BA130,1,0)&gt;0,0,0),1))</f>
        <v>0</v>
      </c>
      <c r="BA131" s="140">
        <f>IF(DATOS!J89=AW$45,DATOS!C89,"")</f>
        <v>0</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1</v>
      </c>
      <c r="AZ132" s="139">
        <f>IF(BA132="",0,IFERROR(IF(VLOOKUP(BA132,BA$44:BA131,1,0)&gt;0,0,0),1))</f>
        <v>0</v>
      </c>
      <c r="BA132" s="140">
        <f>IF(DATOS!J90=AW$45,DATOS!C90,"")</f>
        <v>0</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1</v>
      </c>
      <c r="AZ133" s="139">
        <f>IF(BA133="",0,IFERROR(IF(VLOOKUP(BA133,BA$44:BA132,1,0)&gt;0,0,0),1))</f>
        <v>0</v>
      </c>
      <c r="BA133" s="140">
        <f>IF(DATOS!J91=AW$45,DATOS!C91,"")</f>
        <v>0</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1</v>
      </c>
      <c r="AZ134" s="139">
        <f>IF(BA134="",0,IFERROR(IF(VLOOKUP(BA134,BA$44:BA133,1,0)&gt;0,0,0),1))</f>
        <v>0</v>
      </c>
      <c r="BA134" s="140">
        <f>IF(DATOS!J92=AW$45,DATOS!C92,"")</f>
        <v>0</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1</v>
      </c>
      <c r="AZ135" s="139">
        <f>IF(BA135="",0,IFERROR(IF(VLOOKUP(BA135,BA$44:BA134,1,0)&gt;0,0,0),1))</f>
        <v>0</v>
      </c>
      <c r="BA135" s="140">
        <f>IF(DATOS!J93=AW$45,DATOS!C93,"")</f>
        <v>0</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1</v>
      </c>
      <c r="AZ136" s="139">
        <f>IF(BA136="",0,IFERROR(IF(VLOOKUP(BA136,BA$44:BA135,1,0)&gt;0,0,0),1))</f>
        <v>0</v>
      </c>
      <c r="BA136" s="140">
        <f>IF(DATOS!J94=AW$45,DATOS!C94,"")</f>
        <v>0</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1</v>
      </c>
      <c r="AZ137" s="139">
        <f>IF(BA137="",0,IFERROR(IF(VLOOKUP(BA137,BA$44:BA136,1,0)&gt;0,0,0),1))</f>
        <v>0</v>
      </c>
      <c r="BA137" s="140">
        <f>IF(DATOS!J95=AW$45,DATOS!C95,"")</f>
        <v>0</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1</v>
      </c>
      <c r="AZ138" s="139">
        <f>IF(BA138="",0,IFERROR(IF(VLOOKUP(BA138,BA$44:BA137,1,0)&gt;0,0,0),1))</f>
        <v>0</v>
      </c>
      <c r="BA138" s="140">
        <f>IF(DATOS!J96=AW$45,DATOS!C96,"")</f>
        <v>0</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1</v>
      </c>
      <c r="AZ139" s="139">
        <f>IF(BA139="",0,IFERROR(IF(VLOOKUP(BA139,BA$44:BA138,1,0)&gt;0,0,0),1))</f>
        <v>0</v>
      </c>
      <c r="BA139" s="140">
        <f>IF(DATOS!J97=AW$45,DATOS!C97,"")</f>
        <v>0</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1</v>
      </c>
      <c r="AZ140" s="139">
        <f>IF(BA140="",0,IFERROR(IF(VLOOKUP(BA140,BA$44:BA139,1,0)&gt;0,0,0),1))</f>
        <v>0</v>
      </c>
      <c r="BA140" s="140">
        <f>IF(DATOS!J98=AW$45,DATOS!C98,"")</f>
        <v>0</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1</v>
      </c>
      <c r="AZ141" s="139">
        <f>IF(BA141="",0,IFERROR(IF(VLOOKUP(BA141,BA$44:BA140,1,0)&gt;0,0,0),1))</f>
        <v>0</v>
      </c>
      <c r="BA141" s="140">
        <f>IF(DATOS!J99=AW$45,DATOS!C99,"")</f>
        <v>0</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1</v>
      </c>
      <c r="AZ142" s="139">
        <f>IF(BA142="",0,IFERROR(IF(VLOOKUP(BA142,BA$44:BA141,1,0)&gt;0,0,0),1))</f>
        <v>0</v>
      </c>
      <c r="BA142" s="140">
        <f>IF(DATOS!J100=AW$45,DATOS!C100,"")</f>
        <v>0</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1</v>
      </c>
      <c r="AZ143" s="139">
        <f>IF(BA143="",0,IFERROR(IF(VLOOKUP(BA143,BA$44:BA142,1,0)&gt;0,0,0),1))</f>
        <v>0</v>
      </c>
      <c r="BA143" s="140">
        <f>IF(DATOS!J101=AW$45,DATOS!C101,"")</f>
        <v>0</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1</v>
      </c>
      <c r="AZ144" s="139">
        <f>IF(BA144="",0,IFERROR(IF(VLOOKUP(BA144,BA$44:BA143,1,0)&gt;0,0,0),1))</f>
        <v>0</v>
      </c>
      <c r="BA144" s="140">
        <f>IF(DATOS!J102=AW$45,DATOS!C102,"")</f>
        <v>0</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1</v>
      </c>
      <c r="AZ145" s="139">
        <f>IF(BA145="",0,IFERROR(IF(VLOOKUP(BA145,BA$44:BA144,1,0)&gt;0,0,0),1))</f>
        <v>0</v>
      </c>
      <c r="BA145" s="140">
        <f>IF(DATOS!J103=AW$45,DATOS!C103,"")</f>
        <v>0</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1</v>
      </c>
      <c r="AZ146" s="139">
        <f>IF(BA146="",0,IFERROR(IF(VLOOKUP(BA146,BA$44:BA145,1,0)&gt;0,0,0),1))</f>
        <v>0</v>
      </c>
      <c r="BA146" s="140">
        <f>IF(DATOS!J104=AW$45,DATOS!C104,"")</f>
        <v>0</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1</v>
      </c>
      <c r="AZ147" s="139">
        <f>IF(BA147="",0,IFERROR(IF(VLOOKUP(BA147,BA$44:BA146,1,0)&gt;0,0,0),1))</f>
        <v>0</v>
      </c>
      <c r="BA147" s="140">
        <f>IF(DATOS!J105=AW$45,DATOS!C105,"")</f>
        <v>0</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1</v>
      </c>
      <c r="AZ148" s="139">
        <f>IF(BA148="",0,IFERROR(IF(VLOOKUP(BA148,BA$44:BA147,1,0)&gt;0,0,0),1))</f>
        <v>0</v>
      </c>
      <c r="BA148" s="140">
        <f>IF(DATOS!J106=AW$45,DATOS!C106,"")</f>
        <v>0</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1</v>
      </c>
      <c r="AZ149" s="139">
        <f>IF(BA149="",0,IFERROR(IF(VLOOKUP(BA149,BA$44:BA148,1,0)&gt;0,0,0),1))</f>
        <v>0</v>
      </c>
      <c r="BA149" s="140">
        <f>IF(DATOS!J107=AW$45,DATOS!C107,"")</f>
        <v>0</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1</v>
      </c>
      <c r="AZ150" s="139">
        <f>IF(BA150="",0,IFERROR(IF(VLOOKUP(BA150,BA$44:BA149,1,0)&gt;0,0,0),1))</f>
        <v>0</v>
      </c>
      <c r="BA150" s="140">
        <f>IF(DATOS!J108=AW$45,DATOS!C108,"")</f>
        <v>0</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1</v>
      </c>
      <c r="AZ151" s="139">
        <f>IF(BA151="",0,IFERROR(IF(VLOOKUP(BA151,BA$44:BA150,1,0)&gt;0,0,0),1))</f>
        <v>0</v>
      </c>
      <c r="BA151" s="140">
        <f>IF(DATOS!J109=AW$45,DATOS!C109,"")</f>
        <v>0</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1</v>
      </c>
      <c r="AZ152" s="139">
        <f>IF(BA152="",0,IFERROR(IF(VLOOKUP(BA152,BA$44:BA151,1,0)&gt;0,0,0),1))</f>
        <v>0</v>
      </c>
      <c r="BA152" s="140">
        <f>IF(DATOS!J110=AW$45,DATOS!C110,"")</f>
        <v>0</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1</v>
      </c>
      <c r="AZ153" s="139">
        <f>IF(BA153="",0,IFERROR(IF(VLOOKUP(BA153,BA$44:BA152,1,0)&gt;0,0,0),1))</f>
        <v>0</v>
      </c>
      <c r="BA153" s="140">
        <f>IF(DATOS!J111=AW$45,DATOS!C111,"")</f>
        <v>0</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1</v>
      </c>
      <c r="AZ154" s="139">
        <f>IF(BA154="",0,IFERROR(IF(VLOOKUP(BA154,BA$44:BA153,1,0)&gt;0,0,0),1))</f>
        <v>0</v>
      </c>
      <c r="BA154" s="140">
        <f>IF(DATOS!J112=AW$45,DATOS!C112,"")</f>
        <v>0</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1</v>
      </c>
      <c r="AZ155" s="139">
        <f>IF(BA155="",0,IFERROR(IF(VLOOKUP(BA155,BA$44:BA154,1,0)&gt;0,0,0),1))</f>
        <v>0</v>
      </c>
      <c r="BA155" s="140">
        <f>IF(DATOS!J113=AW$45,DATOS!C113,"")</f>
        <v>0</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1</v>
      </c>
      <c r="AZ156" s="139">
        <f>IF(BA156="",0,IFERROR(IF(VLOOKUP(BA156,BA$44:BA155,1,0)&gt;0,0,0),1))</f>
        <v>0</v>
      </c>
      <c r="BA156" s="140">
        <f>IF(DATOS!J114=AW$45,DATOS!C114,"")</f>
        <v>0</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1</v>
      </c>
      <c r="AZ157" s="139">
        <f>IF(BA157="",0,IFERROR(IF(VLOOKUP(BA157,BA$44:BA156,1,0)&gt;0,0,0),1))</f>
        <v>0</v>
      </c>
      <c r="BA157" s="140">
        <f>IF(DATOS!J115=AW$45,DATOS!C115,"")</f>
        <v>0</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1</v>
      </c>
      <c r="AZ158" s="139">
        <f>IF(BA158="",0,IFERROR(IF(VLOOKUP(BA158,BA$44:BA157,1,0)&gt;0,0,0),1))</f>
        <v>0</v>
      </c>
      <c r="BA158" s="140">
        <f>IF(DATOS!J116=AW$45,DATOS!C116,"")</f>
        <v>0</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1</v>
      </c>
      <c r="AZ159" s="139">
        <f>IF(BA159="",0,IFERROR(IF(VLOOKUP(BA159,BA$44:BA158,1,0)&gt;0,0,0),1))</f>
        <v>0</v>
      </c>
      <c r="BA159" s="140">
        <f>IF(DATOS!J117=AW$45,DATOS!C117,"")</f>
        <v>0</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1</v>
      </c>
      <c r="AZ160" s="139">
        <f>IF(BA160="",0,IFERROR(IF(VLOOKUP(BA160,BA$44:BA159,1,0)&gt;0,0,0),1))</f>
        <v>0</v>
      </c>
      <c r="BA160" s="140">
        <f>IF(DATOS!J118=AW$45,DATOS!C118,"")</f>
        <v>0</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1</v>
      </c>
      <c r="AZ161" s="139">
        <f>IF(BA161="",0,IFERROR(IF(VLOOKUP(BA161,BA$44:BA160,1,0)&gt;0,0,0),1))</f>
        <v>0</v>
      </c>
      <c r="BA161" s="140">
        <f>IF(DATOS!J119=AW$45,DATOS!C119,"")</f>
        <v>0</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1</v>
      </c>
      <c r="AZ162" s="139">
        <f>IF(BA162="",0,IFERROR(IF(VLOOKUP(BA162,BA$44:BA161,1,0)&gt;0,0,0),1))</f>
        <v>0</v>
      </c>
      <c r="BA162" s="140">
        <f>IF(DATOS!J120=AW$45,DATOS!C120,"")</f>
        <v>0</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1</v>
      </c>
      <c r="AZ163" s="139">
        <f>IF(BA163="",0,IFERROR(IF(VLOOKUP(BA163,BA$44:BA162,1,0)&gt;0,0,0),1))</f>
        <v>0</v>
      </c>
      <c r="BA163" s="140">
        <f>IF(DATOS!J121=AW$45,DATOS!C121,"")</f>
        <v>0</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1</v>
      </c>
      <c r="AZ164" s="139">
        <f>IF(BA164="",0,IFERROR(IF(VLOOKUP(BA164,BA$44:BA163,1,0)&gt;0,0,0),1))</f>
        <v>0</v>
      </c>
      <c r="BA164" s="140">
        <f>IF(DATOS!J122=AW$45,DATOS!C122,"")</f>
        <v>0</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1</v>
      </c>
      <c r="AZ165" s="139">
        <f>IF(BA165="",0,IFERROR(IF(VLOOKUP(BA165,BA$44:BA164,1,0)&gt;0,0,0),1))</f>
        <v>0</v>
      </c>
      <c r="BA165" s="140">
        <f>IF(DATOS!J123=AW$45,DATOS!C123,"")</f>
        <v>0</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1</v>
      </c>
      <c r="AZ166" s="139">
        <f>IF(BA166="",0,IFERROR(IF(VLOOKUP(BA166,BA$44:BA165,1,0)&gt;0,0,0),1))</f>
        <v>0</v>
      </c>
      <c r="BA166" s="140">
        <f>IF(DATOS!J124=AW$45,DATOS!C124,"")</f>
        <v>0</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1</v>
      </c>
      <c r="AZ167" s="139">
        <f>IF(BA167="",0,IFERROR(IF(VLOOKUP(BA167,BA$44:BA166,1,0)&gt;0,0,0),1))</f>
        <v>0</v>
      </c>
      <c r="BA167" s="140">
        <f>IF(DATOS!J125=AW$45,DATOS!C125,"")</f>
        <v>0</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1</v>
      </c>
      <c r="AZ168" s="139">
        <f>IF(BA168="",0,IFERROR(IF(VLOOKUP(BA168,BA$44:BA167,1,0)&gt;0,0,0),1))</f>
        <v>0</v>
      </c>
      <c r="BA168" s="140">
        <f>IF(DATOS!J126=AW$45,DATOS!C126,"")</f>
        <v>0</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1</v>
      </c>
      <c r="AZ169" s="139">
        <f>IF(BA169="",0,IFERROR(IF(VLOOKUP(BA169,BA$44:BA168,1,0)&gt;0,0,0),1))</f>
        <v>0</v>
      </c>
      <c r="BA169" s="140">
        <f>IF(DATOS!J127=AW$45,DATOS!C127,"")</f>
        <v>0</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1</v>
      </c>
      <c r="AZ170" s="139">
        <f>IF(BA170="",0,IFERROR(IF(VLOOKUP(BA170,BA$44:BA169,1,0)&gt;0,0,0),1))</f>
        <v>0</v>
      </c>
      <c r="BA170" s="140">
        <f>IF(DATOS!J128=AW$45,DATOS!C128,"")</f>
        <v>0</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1</v>
      </c>
      <c r="AZ171" s="139">
        <f>IF(BA171="",0,IFERROR(IF(VLOOKUP(BA171,BA$44:BA170,1,0)&gt;0,0,0),1))</f>
        <v>0</v>
      </c>
      <c r="BA171" s="140">
        <f>IF(DATOS!J129=AW$45,DATOS!C129,"")</f>
        <v>0</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1</v>
      </c>
      <c r="AZ172" s="139">
        <f>IF(BA172="",0,IFERROR(IF(VLOOKUP(BA172,BA$44:BA171,1,0)&gt;0,0,0),1))</f>
        <v>0</v>
      </c>
      <c r="BA172" s="140">
        <f>IF(DATOS!J130=AW$45,DATOS!C130,"")</f>
        <v>0</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1</v>
      </c>
      <c r="AZ173" s="139">
        <f>IF(BA173="",0,IFERROR(IF(VLOOKUP(BA173,BA$44:BA172,1,0)&gt;0,0,0),1))</f>
        <v>0</v>
      </c>
      <c r="BA173" s="140">
        <f>IF(DATOS!J131=AW$45,DATOS!C131,"")</f>
        <v>0</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1</v>
      </c>
      <c r="AZ174" s="139">
        <f>IF(BA174="",0,IFERROR(IF(VLOOKUP(BA174,BA$44:BA173,1,0)&gt;0,0,0),1))</f>
        <v>0</v>
      </c>
      <c r="BA174" s="140">
        <f>IF(DATOS!J132=AW$45,DATOS!C132,"")</f>
        <v>0</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1</v>
      </c>
      <c r="AZ175" s="139">
        <f>IF(BA175="",0,IFERROR(IF(VLOOKUP(BA175,BA$44:BA174,1,0)&gt;0,0,0),1))</f>
        <v>0</v>
      </c>
      <c r="BA175" s="140">
        <f>IF(DATOS!J133=AW$45,DATOS!C133,"")</f>
        <v>0</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1</v>
      </c>
      <c r="AZ176" s="139">
        <f>IF(BA176="",0,IFERROR(IF(VLOOKUP(BA176,BA$44:BA175,1,0)&gt;0,0,0),1))</f>
        <v>0</v>
      </c>
      <c r="BA176" s="140">
        <f>IF(DATOS!J134=AW$45,DATOS!C134,"")</f>
        <v>0</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1</v>
      </c>
      <c r="AZ177" s="139">
        <f>IF(BA177="",0,IFERROR(IF(VLOOKUP(BA177,BA$44:BA176,1,0)&gt;0,0,0),1))</f>
        <v>0</v>
      </c>
      <c r="BA177" s="140">
        <f>IF(DATOS!J135=AW$45,DATOS!C135,"")</f>
        <v>0</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1</v>
      </c>
      <c r="AZ178" s="139">
        <f>IF(BA178="",0,IFERROR(IF(VLOOKUP(BA178,BA$44:BA177,1,0)&gt;0,0,0),1))</f>
        <v>0</v>
      </c>
      <c r="BA178" s="140">
        <f>IF(DATOS!J136=AW$45,DATOS!C136,"")</f>
        <v>0</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1</v>
      </c>
      <c r="AZ179" s="139">
        <f>IF(BA179="",0,IFERROR(IF(VLOOKUP(BA179,BA$44:BA178,1,0)&gt;0,0,0),1))</f>
        <v>0</v>
      </c>
      <c r="BA179" s="140">
        <f>IF(DATOS!J137=AW$45,DATOS!C137,"")</f>
        <v>0</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1</v>
      </c>
      <c r="AZ180" s="139">
        <f>IF(BA180="",0,IFERROR(IF(VLOOKUP(BA180,BA$44:BA179,1,0)&gt;0,0,0),1))</f>
        <v>0</v>
      </c>
      <c r="BA180" s="140">
        <f>IF(DATOS!J138=AW$45,DATOS!C138,"")</f>
        <v>0</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1</v>
      </c>
      <c r="AZ181" s="139">
        <f>IF(BA181="",0,IFERROR(IF(VLOOKUP(BA181,BA$44:BA180,1,0)&gt;0,0,0),1))</f>
        <v>0</v>
      </c>
      <c r="BA181" s="140">
        <f>IF(DATOS!J139=AW$45,DATOS!C139,"")</f>
        <v>0</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1</v>
      </c>
      <c r="AZ182" s="139">
        <f>IF(BA182="",0,IFERROR(IF(VLOOKUP(BA182,BA$44:BA181,1,0)&gt;0,0,0),1))</f>
        <v>0</v>
      </c>
      <c r="BA182" s="140">
        <f>IF(DATOS!J140=AW$45,DATOS!C140,"")</f>
        <v>0</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1</v>
      </c>
      <c r="AZ183" s="139">
        <f>IF(BA183="",0,IFERROR(IF(VLOOKUP(BA183,BA$44:BA182,1,0)&gt;0,0,0),1))</f>
        <v>0</v>
      </c>
      <c r="BA183" s="140">
        <f>IF(DATOS!J141=AW$45,DATOS!C141,"")</f>
        <v>0</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1</v>
      </c>
      <c r="AZ184" s="139">
        <f>IF(BA184="",0,IFERROR(IF(VLOOKUP(BA184,BA$44:BA183,1,0)&gt;0,0,0),1))</f>
        <v>0</v>
      </c>
      <c r="BA184" s="140">
        <f>IF(DATOS!J142=AW$45,DATOS!C142,"")</f>
        <v>0</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1</v>
      </c>
      <c r="AZ185" s="139">
        <f>IF(BA185="",0,IFERROR(IF(VLOOKUP(BA185,BA$44:BA184,1,0)&gt;0,0,0),1))</f>
        <v>0</v>
      </c>
      <c r="BA185" s="140">
        <f>IF(DATOS!J143=AW$45,DATOS!C143,"")</f>
        <v>0</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1</v>
      </c>
      <c r="AZ186" s="139">
        <f>IF(BA186="",0,IFERROR(IF(VLOOKUP(BA186,BA$44:BA185,1,0)&gt;0,0,0),1))</f>
        <v>0</v>
      </c>
      <c r="BA186" s="140">
        <f>IF(DATOS!J144=AW$45,DATOS!C144,"")</f>
        <v>0</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1</v>
      </c>
      <c r="AZ187" s="139">
        <f>IF(BA187="",0,IFERROR(IF(VLOOKUP(BA187,BA$44:BA186,1,0)&gt;0,0,0),1))</f>
        <v>0</v>
      </c>
      <c r="BA187" s="140">
        <f>IF(DATOS!J145=AW$45,DATOS!C145,"")</f>
        <v>0</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1</v>
      </c>
      <c r="AZ188" s="139">
        <f>IF(BA188="",0,IFERROR(IF(VLOOKUP(BA188,BA$44:BA187,1,0)&gt;0,0,0),1))</f>
        <v>0</v>
      </c>
      <c r="BA188" s="140">
        <f>IF(DATOS!J146=AW$45,DATOS!C146,"")</f>
        <v>0</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1</v>
      </c>
      <c r="AZ189" s="139">
        <f>IF(BA189="",0,IFERROR(IF(VLOOKUP(BA189,BA$44:BA188,1,0)&gt;0,0,0),1))</f>
        <v>0</v>
      </c>
      <c r="BA189" s="140">
        <f>IF(DATOS!J147=AW$45,DATOS!C147,"")</f>
        <v>0</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1</v>
      </c>
      <c r="AZ190" s="139">
        <f>IF(BA190="",0,IFERROR(IF(VLOOKUP(BA190,BA$44:BA189,1,0)&gt;0,0,0),1))</f>
        <v>0</v>
      </c>
      <c r="BA190" s="140">
        <f>IF(DATOS!J148=AW$45,DATOS!C148,"")</f>
        <v>0</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1</v>
      </c>
      <c r="AZ191" s="139">
        <f>IF(BA191="",0,IFERROR(IF(VLOOKUP(BA191,BA$44:BA190,1,0)&gt;0,0,0),1))</f>
        <v>0</v>
      </c>
      <c r="BA191" s="140">
        <f>IF(DATOS!J149=AW$45,DATOS!C149,"")</f>
        <v>0</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1</v>
      </c>
      <c r="AZ192" s="139">
        <f>IF(BA192="",0,IFERROR(IF(VLOOKUP(BA192,BA$44:BA191,1,0)&gt;0,0,0),1))</f>
        <v>0</v>
      </c>
      <c r="BA192" s="140">
        <f>IF(DATOS!J150=AW$45,DATOS!C150,"")</f>
        <v>0</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1</v>
      </c>
      <c r="AZ193" s="139">
        <f>IF(BA193="",0,IFERROR(IF(VLOOKUP(BA193,BA$44:BA192,1,0)&gt;0,0,0),1))</f>
        <v>0</v>
      </c>
      <c r="BA193" s="140">
        <f>IF(DATOS!J151=AW$45,DATOS!C151,"")</f>
        <v>0</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1</v>
      </c>
      <c r="AZ194" s="139">
        <f>IF(BA194="",0,IFERROR(IF(VLOOKUP(BA194,BA$44:BA193,1,0)&gt;0,0,0),1))</f>
        <v>0</v>
      </c>
      <c r="BA194" s="140">
        <f>IF(DATOS!J152=AW$45,DATOS!C152,"")</f>
        <v>0</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1</v>
      </c>
      <c r="AZ195" s="139">
        <f>IF(BA195="",0,IFERROR(IF(VLOOKUP(BA195,BA$44:BA194,1,0)&gt;0,0,0),1))</f>
        <v>0</v>
      </c>
      <c r="BA195" s="140">
        <f>IF(DATOS!J153=AW$45,DATOS!C153,"")</f>
        <v>0</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1</v>
      </c>
      <c r="AZ196" s="139">
        <f>IF(BA196="",0,IFERROR(IF(VLOOKUP(BA196,BA$44:BA195,1,0)&gt;0,0,0),1))</f>
        <v>0</v>
      </c>
      <c r="BA196" s="140">
        <f>IF(DATOS!J154=AW$45,DATOS!C154,"")</f>
        <v>0</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1</v>
      </c>
      <c r="AZ197" s="139">
        <f>IF(BA197="",0,IFERROR(IF(VLOOKUP(BA197,BA$44:BA196,1,0)&gt;0,0,0),1))</f>
        <v>0</v>
      </c>
      <c r="BA197" s="140">
        <f>IF(DATOS!J155=AW$45,DATOS!C155,"")</f>
        <v>0</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1</v>
      </c>
      <c r="AZ198" s="139">
        <f>IF(BA198="",0,IFERROR(IF(VLOOKUP(BA198,BA$44:BA197,1,0)&gt;0,0,0),1))</f>
        <v>0</v>
      </c>
      <c r="BA198" s="140">
        <f>IF(DATOS!J156=AW$45,DATOS!C156,"")</f>
        <v>0</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1</v>
      </c>
      <c r="AZ199" s="139">
        <f>IF(BA199="",0,IFERROR(IF(VLOOKUP(BA199,BA$44:BA198,1,0)&gt;0,0,0),1))</f>
        <v>0</v>
      </c>
      <c r="BA199" s="140">
        <f>IF(DATOS!J157=AW$45,DATOS!C157,"")</f>
        <v>0</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1</v>
      </c>
      <c r="AZ200" s="139">
        <f>IF(BA200="",0,IFERROR(IF(VLOOKUP(BA200,BA$44:BA199,1,0)&gt;0,0,0),1))</f>
        <v>0</v>
      </c>
      <c r="BA200" s="140">
        <f>IF(DATOS!J158=AW$45,DATOS!C158,"")</f>
        <v>0</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1</v>
      </c>
      <c r="AZ201" s="139">
        <f>IF(BA201="",0,IFERROR(IF(VLOOKUP(BA201,BA$44:BA200,1,0)&gt;0,0,0),1))</f>
        <v>0</v>
      </c>
      <c r="BA201" s="140">
        <f>IF(DATOS!J159=AW$45,DATOS!C159,"")</f>
        <v>0</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1</v>
      </c>
      <c r="AZ202" s="139">
        <f>IF(BA202="",0,IFERROR(IF(VLOOKUP(BA202,BA$44:BA201,1,0)&gt;0,0,0),1))</f>
        <v>0</v>
      </c>
      <c r="BA202" s="140">
        <f>IF(DATOS!J160=AW$45,DATOS!C160,"")</f>
        <v>0</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1</v>
      </c>
      <c r="AZ203" s="139">
        <f>IF(BA203="",0,IFERROR(IF(VLOOKUP(BA203,BA$44:BA202,1,0)&gt;0,0,0),1))</f>
        <v>0</v>
      </c>
      <c r="BA203" s="140">
        <f>IF(DATOS!J161=AW$45,DATOS!C161,"")</f>
        <v>0</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1</v>
      </c>
      <c r="AZ204" s="139">
        <f>IF(BA204="",0,IFERROR(IF(VLOOKUP(BA204,BA$44:BA203,1,0)&gt;0,0,0),1))</f>
        <v>0</v>
      </c>
      <c r="BA204" s="140">
        <f>IF(DATOS!J162=AW$45,DATOS!C162,"")</f>
        <v>0</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1</v>
      </c>
      <c r="AZ205" s="139">
        <f>IF(BA205="",0,IFERROR(IF(VLOOKUP(BA205,BA$44:BA204,1,0)&gt;0,0,0),1))</f>
        <v>0</v>
      </c>
      <c r="BA205" s="140">
        <f>IF(DATOS!J163=AW$45,DATOS!C163,"")</f>
        <v>0</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1</v>
      </c>
      <c r="AZ206" s="139">
        <f>IF(BA206="",0,IFERROR(IF(VLOOKUP(BA206,BA$44:BA205,1,0)&gt;0,0,0),1))</f>
        <v>0</v>
      </c>
      <c r="BA206" s="140">
        <f>IF(DATOS!J164=AW$45,DATOS!C164,"")</f>
        <v>0</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1</v>
      </c>
      <c r="AZ207" s="139">
        <f>IF(BA207="",0,IFERROR(IF(VLOOKUP(BA207,BA$44:BA206,1,0)&gt;0,0,0),1))</f>
        <v>0</v>
      </c>
      <c r="BA207" s="140">
        <f>IF(DATOS!J165=AW$45,DATOS!C165,"")</f>
        <v>0</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1</v>
      </c>
      <c r="AZ208" s="139">
        <f>IF(BA208="",0,IFERROR(IF(VLOOKUP(BA208,BA$44:BA207,1,0)&gt;0,0,0),1))</f>
        <v>0</v>
      </c>
      <c r="BA208" s="140">
        <f>IF(DATOS!J166=AW$45,DATOS!C166,"")</f>
        <v>0</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1</v>
      </c>
      <c r="AZ209" s="139">
        <f>IF(BA209="",0,IFERROR(IF(VLOOKUP(BA209,BA$44:BA208,1,0)&gt;0,0,0),1))</f>
        <v>0</v>
      </c>
      <c r="BA209" s="140">
        <f>IF(DATOS!J167=AW$45,DATOS!C167,"")</f>
        <v>0</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1</v>
      </c>
      <c r="AZ210" s="139">
        <f>IF(BA210="",0,IFERROR(IF(VLOOKUP(BA210,BA$44:BA209,1,0)&gt;0,0,0),1))</f>
        <v>0</v>
      </c>
      <c r="BA210" s="140">
        <f>IF(DATOS!J168=AW$45,DATOS!C168,"")</f>
        <v>0</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1</v>
      </c>
      <c r="AZ211" s="139">
        <f>IF(BA211="",0,IFERROR(IF(VLOOKUP(BA211,BA$44:BA210,1,0)&gt;0,0,0),1))</f>
        <v>0</v>
      </c>
      <c r="BA211" s="140">
        <f>IF(DATOS!J169=AW$45,DATOS!C169,"")</f>
        <v>0</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1</v>
      </c>
      <c r="AZ212" s="139">
        <f>IF(BA212="",0,IFERROR(IF(VLOOKUP(BA212,BA$44:BA211,1,0)&gt;0,0,0),1))</f>
        <v>0</v>
      </c>
      <c r="BA212" s="140">
        <f>IF(DATOS!J170=AW$45,DATOS!C170,"")</f>
        <v>0</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1</v>
      </c>
      <c r="AZ213" s="139">
        <f>IF(BA213="",0,IFERROR(IF(VLOOKUP(BA213,BA$44:BA212,1,0)&gt;0,0,0),1))</f>
        <v>0</v>
      </c>
      <c r="BA213" s="140">
        <f>IF(DATOS!J171=AW$45,DATOS!C171,"")</f>
        <v>0</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1</v>
      </c>
      <c r="AZ214" s="139">
        <f>IF(BA214="",0,IFERROR(IF(VLOOKUP(BA214,BA$44:BA213,1,0)&gt;0,0,0),1))</f>
        <v>0</v>
      </c>
      <c r="BA214" s="140">
        <f>IF(DATOS!J172=AW$45,DATOS!C172,"")</f>
        <v>0</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1</v>
      </c>
      <c r="AZ215" s="139">
        <f>IF(BA215="",0,IFERROR(IF(VLOOKUP(BA215,BA$44:BA214,1,0)&gt;0,0,0),1))</f>
        <v>0</v>
      </c>
      <c r="BA215" s="140">
        <f>IF(DATOS!J173=AW$45,DATOS!C173,"")</f>
        <v>0</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1</v>
      </c>
      <c r="AZ216" s="139">
        <f>IF(BA216="",0,IFERROR(IF(VLOOKUP(BA216,BA$44:BA215,1,0)&gt;0,0,0),1))</f>
        <v>0</v>
      </c>
      <c r="BA216" s="140">
        <f>IF(DATOS!J174=AW$45,DATOS!C174,"")</f>
        <v>0</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1</v>
      </c>
      <c r="AZ217" s="139">
        <f>IF(BA217="",0,IFERROR(IF(VLOOKUP(BA217,BA$44:BA216,1,0)&gt;0,0,0),1))</f>
        <v>0</v>
      </c>
      <c r="BA217" s="140">
        <f>IF(DATOS!J175=AW$45,DATOS!C175,"")</f>
        <v>0</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1</v>
      </c>
      <c r="AZ218" s="139">
        <f>IF(BA218="",0,IFERROR(IF(VLOOKUP(BA218,BA$44:BA217,1,0)&gt;0,0,0),1))</f>
        <v>0</v>
      </c>
      <c r="BA218" s="140">
        <f>IF(DATOS!J176=AW$45,DATOS!C176,"")</f>
        <v>0</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1</v>
      </c>
      <c r="AZ219" s="139">
        <f>IF(BA219="",0,IFERROR(IF(VLOOKUP(BA219,BA$44:BA218,1,0)&gt;0,0,0),1))</f>
        <v>0</v>
      </c>
      <c r="BA219" s="140">
        <f>IF(DATOS!J177=AW$45,DATOS!C177,"")</f>
        <v>0</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1</v>
      </c>
      <c r="AZ220" s="139">
        <f>IF(BA220="",0,IFERROR(IF(VLOOKUP(BA220,BA$44:BA219,1,0)&gt;0,0,0),1))</f>
        <v>0</v>
      </c>
      <c r="BA220" s="140">
        <f>IF(DATOS!J178=AW$45,DATOS!C178,"")</f>
        <v>0</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1</v>
      </c>
      <c r="AZ221" s="139">
        <f>IF(BA221="",0,IFERROR(IF(VLOOKUP(BA221,BA$44:BA220,1,0)&gt;0,0,0),1))</f>
        <v>0</v>
      </c>
      <c r="BA221" s="140">
        <f>IF(DATOS!J179=AW$45,DATOS!C179,"")</f>
        <v>0</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1</v>
      </c>
      <c r="AZ222" s="139">
        <f>IF(BA222="",0,IFERROR(IF(VLOOKUP(BA222,BA$44:BA221,1,0)&gt;0,0,0),1))</f>
        <v>0</v>
      </c>
      <c r="BA222" s="140">
        <f>IF(DATOS!J180=AW$45,DATOS!C180,"")</f>
        <v>0</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1</v>
      </c>
      <c r="AZ223" s="139">
        <f>IF(BA223="",0,IFERROR(IF(VLOOKUP(BA223,BA$44:BA222,1,0)&gt;0,0,0),1))</f>
        <v>0</v>
      </c>
      <c r="BA223" s="140">
        <f>IF(DATOS!J181=AW$45,DATOS!C181,"")</f>
        <v>0</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1</v>
      </c>
      <c r="AZ224" s="139">
        <f>IF(BA224="",0,IFERROR(IF(VLOOKUP(BA224,BA$44:BA223,1,0)&gt;0,0,0),1))</f>
        <v>0</v>
      </c>
      <c r="BA224" s="140">
        <f>IF(DATOS!J182=AW$45,DATOS!C182,"")</f>
        <v>0</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1</v>
      </c>
      <c r="AZ225" s="139">
        <f>IF(BA225="",0,IFERROR(IF(VLOOKUP(BA225,BA$44:BA224,1,0)&gt;0,0,0),1))</f>
        <v>0</v>
      </c>
      <c r="BA225" s="140">
        <f>IF(DATOS!J183=AW$45,DATOS!C183,"")</f>
        <v>0</v>
      </c>
    </row>
    <row r="226" spans="21:53" x14ac:dyDescent="0.25">
      <c r="AS226" s="149"/>
      <c r="AT226" s="149"/>
      <c r="AU226" s="149"/>
      <c r="AV226" s="149"/>
      <c r="AY226" s="139">
        <f t="shared" si="8"/>
        <v>1</v>
      </c>
      <c r="AZ226" s="139">
        <f>IF(BA226="",0,IFERROR(IF(VLOOKUP(BA226,BA$44:BA225,1,0)&gt;0,0,0),1))</f>
        <v>0</v>
      </c>
      <c r="BA226" s="140">
        <f>IF(DATOS!J184=AW$45,DATOS!C184,"")</f>
        <v>0</v>
      </c>
    </row>
    <row r="227" spans="21:53" x14ac:dyDescent="0.25">
      <c r="AS227" s="149"/>
      <c r="AT227" s="149"/>
      <c r="AU227" s="149"/>
      <c r="AV227" s="149"/>
      <c r="AY227" s="139">
        <f t="shared" si="8"/>
        <v>1</v>
      </c>
      <c r="AZ227" s="139">
        <f>IF(BA227="",0,IFERROR(IF(VLOOKUP(BA227,BA$44:BA226,1,0)&gt;0,0,0),1))</f>
        <v>0</v>
      </c>
      <c r="BA227" s="140">
        <f>IF(DATOS!J185=AW$45,DATOS!C185,"")</f>
        <v>0</v>
      </c>
    </row>
    <row r="228" spans="21:53" x14ac:dyDescent="0.25">
      <c r="AY228" s="139">
        <f t="shared" si="8"/>
        <v>1</v>
      </c>
      <c r="AZ228" s="139">
        <f>IF(BA228="",0,IFERROR(IF(VLOOKUP(BA228,BA$44:BA227,1,0)&gt;0,0,0),1))</f>
        <v>0</v>
      </c>
      <c r="BA228" s="140">
        <f>IF(DATOS!J186=AW$45,DATOS!C186,"")</f>
        <v>0</v>
      </c>
    </row>
    <row r="229" spans="21:53" x14ac:dyDescent="0.25">
      <c r="AY229" s="139">
        <f t="shared" si="8"/>
        <v>1</v>
      </c>
      <c r="AZ229" s="139">
        <f>IF(BA229="",0,IFERROR(IF(VLOOKUP(BA229,BA$44:BA228,1,0)&gt;0,0,0),1))</f>
        <v>0</v>
      </c>
      <c r="BA229" s="140">
        <f>IF(DATOS!J187=AW$45,DATOS!C187,"")</f>
        <v>0</v>
      </c>
    </row>
    <row r="230" spans="21:53" x14ac:dyDescent="0.25">
      <c r="AY230" s="139">
        <f t="shared" si="8"/>
        <v>1</v>
      </c>
      <c r="AZ230" s="139">
        <f>IF(BA230="",0,IFERROR(IF(VLOOKUP(BA230,BA$44:BA229,1,0)&gt;0,0,0),1))</f>
        <v>0</v>
      </c>
      <c r="BA230" s="140">
        <f>IF(DATOS!J188=AW$45,DATOS!C188,"")</f>
        <v>0</v>
      </c>
    </row>
    <row r="231" spans="21:53" x14ac:dyDescent="0.25">
      <c r="AY231" s="139">
        <f t="shared" si="8"/>
        <v>1</v>
      </c>
      <c r="AZ231" s="139">
        <f>IF(BA231="",0,IFERROR(IF(VLOOKUP(BA231,BA$44:BA230,1,0)&gt;0,0,0),1))</f>
        <v>0</v>
      </c>
      <c r="BA231" s="140">
        <f>IF(DATOS!J189=AW$45,DATOS!C189,"")</f>
        <v>0</v>
      </c>
    </row>
    <row r="232" spans="21:53" x14ac:dyDescent="0.25">
      <c r="AY232" s="139">
        <f t="shared" si="8"/>
        <v>1</v>
      </c>
      <c r="AZ232" s="139">
        <f>IF(BA232="",0,IFERROR(IF(VLOOKUP(BA232,BA$44:BA231,1,0)&gt;0,0,0),1))</f>
        <v>0</v>
      </c>
      <c r="BA232" s="140">
        <f>IF(DATOS!J190=AW$45,DATOS!C190,"")</f>
        <v>0</v>
      </c>
    </row>
    <row r="233" spans="21:53" x14ac:dyDescent="0.25">
      <c r="AY233" s="139">
        <f t="shared" si="8"/>
        <v>1</v>
      </c>
      <c r="AZ233" s="139">
        <f>IF(BA233="",0,IFERROR(IF(VLOOKUP(BA233,BA$44:BA232,1,0)&gt;0,0,0),1))</f>
        <v>0</v>
      </c>
      <c r="BA233" s="140">
        <f>IF(DATOS!J191=AW$45,DATOS!C191,"")</f>
        <v>0</v>
      </c>
    </row>
    <row r="234" spans="21:53" x14ac:dyDescent="0.25">
      <c r="AY234" s="139">
        <f t="shared" si="8"/>
        <v>1</v>
      </c>
      <c r="AZ234" s="139">
        <f>IF(BA234="",0,IFERROR(IF(VLOOKUP(BA234,BA$44:BA233,1,0)&gt;0,0,0),1))</f>
        <v>0</v>
      </c>
      <c r="BA234" s="140">
        <f>IF(DATOS!J192=AW$45,DATOS!C192,"")</f>
        <v>0</v>
      </c>
    </row>
    <row r="235" spans="21:53" x14ac:dyDescent="0.25">
      <c r="AY235" s="139">
        <f t="shared" si="8"/>
        <v>1</v>
      </c>
      <c r="AZ235" s="139">
        <f>IF(BA235="",0,IFERROR(IF(VLOOKUP(BA235,BA$44:BA234,1,0)&gt;0,0,0),1))</f>
        <v>0</v>
      </c>
      <c r="BA235" s="140">
        <f>IF(DATOS!J193=AW$45,DATOS!C193,"")</f>
        <v>0</v>
      </c>
    </row>
    <row r="236" spans="21:53" x14ac:dyDescent="0.25">
      <c r="AY236" s="139">
        <f t="shared" ref="AY236:AY299" si="9">AY235+AZ236</f>
        <v>1</v>
      </c>
      <c r="AZ236" s="139">
        <f>IF(BA236="",0,IFERROR(IF(VLOOKUP(BA236,BA$44:BA235,1,0)&gt;0,0,0),1))</f>
        <v>0</v>
      </c>
      <c r="BA236" s="140">
        <f>IF(DATOS!J194=AW$45,DATOS!C194,"")</f>
        <v>0</v>
      </c>
    </row>
    <row r="237" spans="21:53" x14ac:dyDescent="0.25">
      <c r="AY237" s="139">
        <f t="shared" si="9"/>
        <v>1</v>
      </c>
      <c r="AZ237" s="139">
        <f>IF(BA237="",0,IFERROR(IF(VLOOKUP(BA237,BA$44:BA236,1,0)&gt;0,0,0),1))</f>
        <v>0</v>
      </c>
      <c r="BA237" s="140">
        <f>IF(DATOS!J195=AW$45,DATOS!C195,"")</f>
        <v>0</v>
      </c>
    </row>
    <row r="238" spans="21:53" x14ac:dyDescent="0.25">
      <c r="AY238" s="139">
        <f t="shared" si="9"/>
        <v>1</v>
      </c>
      <c r="AZ238" s="139">
        <f>IF(BA238="",0,IFERROR(IF(VLOOKUP(BA238,BA$44:BA237,1,0)&gt;0,0,0),1))</f>
        <v>0</v>
      </c>
      <c r="BA238" s="140">
        <f>IF(DATOS!J196=AW$45,DATOS!C196,"")</f>
        <v>0</v>
      </c>
    </row>
    <row r="239" spans="21:53" x14ac:dyDescent="0.25">
      <c r="AY239" s="139">
        <f t="shared" si="9"/>
        <v>1</v>
      </c>
      <c r="AZ239" s="139">
        <f>IF(BA239="",0,IFERROR(IF(VLOOKUP(BA239,BA$44:BA238,1,0)&gt;0,0,0),1))</f>
        <v>0</v>
      </c>
      <c r="BA239" s="140">
        <f>IF(DATOS!J197=AW$45,DATOS!C197,"")</f>
        <v>0</v>
      </c>
    </row>
    <row r="240" spans="21:53" x14ac:dyDescent="0.25">
      <c r="AY240" s="139">
        <f t="shared" si="9"/>
        <v>1</v>
      </c>
      <c r="AZ240" s="139">
        <f>IF(BA240="",0,IFERROR(IF(VLOOKUP(BA240,BA$44:BA239,1,0)&gt;0,0,0),1))</f>
        <v>0</v>
      </c>
      <c r="BA240" s="140">
        <f>IF(DATOS!J198=AW$45,DATOS!C198,"")</f>
        <v>0</v>
      </c>
    </row>
    <row r="241" spans="51:53" x14ac:dyDescent="0.25">
      <c r="AY241" s="139">
        <f t="shared" si="9"/>
        <v>1</v>
      </c>
      <c r="AZ241" s="139">
        <f>IF(BA241="",0,IFERROR(IF(VLOOKUP(BA241,BA$44:BA240,1,0)&gt;0,0,0),1))</f>
        <v>0</v>
      </c>
      <c r="BA241" s="140">
        <f>IF(DATOS!J199=AW$45,DATOS!C199,"")</f>
        <v>0</v>
      </c>
    </row>
    <row r="242" spans="51:53" x14ac:dyDescent="0.25">
      <c r="AY242" s="139">
        <f t="shared" si="9"/>
        <v>1</v>
      </c>
      <c r="AZ242" s="139">
        <f>IF(BA242="",0,IFERROR(IF(VLOOKUP(BA242,BA$44:BA241,1,0)&gt;0,0,0),1))</f>
        <v>0</v>
      </c>
      <c r="BA242" s="140">
        <f>IF(DATOS!J200=AW$45,DATOS!C200,"")</f>
        <v>0</v>
      </c>
    </row>
    <row r="243" spans="51:53" x14ac:dyDescent="0.25">
      <c r="AY243" s="139">
        <f t="shared" si="9"/>
        <v>1</v>
      </c>
      <c r="AZ243" s="139">
        <f>IF(BA243="",0,IFERROR(IF(VLOOKUP(BA243,BA$44:BA242,1,0)&gt;0,0,0),1))</f>
        <v>0</v>
      </c>
      <c r="BA243" s="140">
        <f>IF(DATOS!J201=AW$45,DATOS!C201,"")</f>
        <v>0</v>
      </c>
    </row>
    <row r="244" spans="51:53" x14ac:dyDescent="0.25">
      <c r="AY244" s="139">
        <f t="shared" si="9"/>
        <v>1</v>
      </c>
      <c r="AZ244" s="139">
        <f>IF(BA244="",0,IFERROR(IF(VLOOKUP(BA244,BA$44:BA243,1,0)&gt;0,0,0),1))</f>
        <v>0</v>
      </c>
      <c r="BA244" s="140">
        <f>IF(DATOS!J202=AW$45,DATOS!C202,"")</f>
        <v>0</v>
      </c>
    </row>
    <row r="245" spans="51:53" x14ac:dyDescent="0.25">
      <c r="AY245" s="139">
        <f t="shared" si="9"/>
        <v>1</v>
      </c>
      <c r="AZ245" s="139">
        <f>IF(BA245="",0,IFERROR(IF(VLOOKUP(BA245,BA$44:BA244,1,0)&gt;0,0,0),1))</f>
        <v>0</v>
      </c>
      <c r="BA245" s="140">
        <f>IF(DATOS!J203=AW$45,DATOS!C203,"")</f>
        <v>0</v>
      </c>
    </row>
    <row r="246" spans="51:53" x14ac:dyDescent="0.25">
      <c r="AY246" s="139">
        <f t="shared" si="9"/>
        <v>1</v>
      </c>
      <c r="AZ246" s="139">
        <f>IF(BA246="",0,IFERROR(IF(VLOOKUP(BA246,BA$44:BA245,1,0)&gt;0,0,0),1))</f>
        <v>0</v>
      </c>
      <c r="BA246" s="140">
        <f>IF(DATOS!J204=AW$45,DATOS!C204,"")</f>
        <v>0</v>
      </c>
    </row>
    <row r="247" spans="51:53" x14ac:dyDescent="0.25">
      <c r="AY247" s="139">
        <f t="shared" si="9"/>
        <v>1</v>
      </c>
      <c r="AZ247" s="139">
        <f>IF(BA247="",0,IFERROR(IF(VLOOKUP(BA247,BA$44:BA246,1,0)&gt;0,0,0),1))</f>
        <v>0</v>
      </c>
      <c r="BA247" s="140">
        <f>IF(DATOS!J205=AW$45,DATOS!C205,"")</f>
        <v>0</v>
      </c>
    </row>
    <row r="248" spans="51:53" x14ac:dyDescent="0.25">
      <c r="AY248" s="139">
        <f t="shared" si="9"/>
        <v>1</v>
      </c>
      <c r="AZ248" s="139">
        <f>IF(BA248="",0,IFERROR(IF(VLOOKUP(BA248,BA$44:BA247,1,0)&gt;0,0,0),1))</f>
        <v>0</v>
      </c>
      <c r="BA248" s="140">
        <f>IF(DATOS!J206=AW$45,DATOS!C206,"")</f>
        <v>0</v>
      </c>
    </row>
    <row r="249" spans="51:53" x14ac:dyDescent="0.25">
      <c r="AY249" s="139">
        <f t="shared" si="9"/>
        <v>1</v>
      </c>
      <c r="AZ249" s="139">
        <f>IF(BA249="",0,IFERROR(IF(VLOOKUP(BA249,BA$44:BA248,1,0)&gt;0,0,0),1))</f>
        <v>0</v>
      </c>
      <c r="BA249" s="140">
        <f>IF(DATOS!J207=AW$45,DATOS!C207,"")</f>
        <v>0</v>
      </c>
    </row>
    <row r="250" spans="51:53" x14ac:dyDescent="0.25">
      <c r="AY250" s="139">
        <f t="shared" si="9"/>
        <v>1</v>
      </c>
      <c r="AZ250" s="139">
        <f>IF(BA250="",0,IFERROR(IF(VLOOKUP(BA250,BA$44:BA249,1,0)&gt;0,0,0),1))</f>
        <v>0</v>
      </c>
      <c r="BA250" s="140">
        <f>IF(DATOS!J208=AW$45,DATOS!C208,"")</f>
        <v>0</v>
      </c>
    </row>
    <row r="251" spans="51:53" x14ac:dyDescent="0.25">
      <c r="AY251" s="139">
        <f t="shared" si="9"/>
        <v>1</v>
      </c>
      <c r="AZ251" s="139">
        <f>IF(BA251="",0,IFERROR(IF(VLOOKUP(BA251,BA$44:BA250,1,0)&gt;0,0,0),1))</f>
        <v>0</v>
      </c>
      <c r="BA251" s="140">
        <f>IF(DATOS!J209=AW$45,DATOS!C209,"")</f>
        <v>0</v>
      </c>
    </row>
    <row r="252" spans="51:53" x14ac:dyDescent="0.25">
      <c r="AY252" s="139">
        <f t="shared" si="9"/>
        <v>1</v>
      </c>
      <c r="AZ252" s="139">
        <f>IF(BA252="",0,IFERROR(IF(VLOOKUP(BA252,BA$44:BA251,1,0)&gt;0,0,0),1))</f>
        <v>0</v>
      </c>
      <c r="BA252" s="140">
        <f>IF(DATOS!J210=AW$45,DATOS!C210,"")</f>
        <v>0</v>
      </c>
    </row>
    <row r="253" spans="51:53" x14ac:dyDescent="0.25">
      <c r="AY253" s="139">
        <f t="shared" si="9"/>
        <v>1</v>
      </c>
      <c r="AZ253" s="139">
        <f>IF(BA253="",0,IFERROR(IF(VLOOKUP(BA253,BA$44:BA252,1,0)&gt;0,0,0),1))</f>
        <v>0</v>
      </c>
      <c r="BA253" s="140">
        <f>IF(DATOS!J211=AW$45,DATOS!C211,"")</f>
        <v>0</v>
      </c>
    </row>
    <row r="254" spans="51:53" x14ac:dyDescent="0.25">
      <c r="AY254" s="139">
        <f t="shared" si="9"/>
        <v>1</v>
      </c>
      <c r="AZ254" s="139">
        <f>IF(BA254="",0,IFERROR(IF(VLOOKUP(BA254,BA$44:BA253,1,0)&gt;0,0,0),1))</f>
        <v>0</v>
      </c>
      <c r="BA254" s="140">
        <f>IF(DATOS!J212=AW$45,DATOS!C212,"")</f>
        <v>0</v>
      </c>
    </row>
    <row r="255" spans="51:53" x14ac:dyDescent="0.25">
      <c r="AY255" s="139">
        <f t="shared" si="9"/>
        <v>1</v>
      </c>
      <c r="AZ255" s="139">
        <f>IF(BA255="",0,IFERROR(IF(VLOOKUP(BA255,BA$44:BA254,1,0)&gt;0,0,0),1))</f>
        <v>0</v>
      </c>
      <c r="BA255" s="140">
        <f>IF(DATOS!J213=AW$45,DATOS!C213,"")</f>
        <v>0</v>
      </c>
    </row>
    <row r="256" spans="51:53" x14ac:dyDescent="0.25">
      <c r="AY256" s="139">
        <f t="shared" si="9"/>
        <v>1</v>
      </c>
      <c r="AZ256" s="139">
        <f>IF(BA256="",0,IFERROR(IF(VLOOKUP(BA256,BA$44:BA255,1,0)&gt;0,0,0),1))</f>
        <v>0</v>
      </c>
      <c r="BA256" s="140">
        <f>IF(DATOS!J214=AW$45,DATOS!C214,"")</f>
        <v>0</v>
      </c>
    </row>
    <row r="257" spans="51:53" x14ac:dyDescent="0.25">
      <c r="AY257" s="139">
        <f t="shared" si="9"/>
        <v>1</v>
      </c>
      <c r="AZ257" s="139">
        <f>IF(BA257="",0,IFERROR(IF(VLOOKUP(BA257,BA$44:BA256,1,0)&gt;0,0,0),1))</f>
        <v>0</v>
      </c>
      <c r="BA257" s="140">
        <f>IF(DATOS!J215=AW$45,DATOS!C215,"")</f>
        <v>0</v>
      </c>
    </row>
    <row r="258" spans="51:53" x14ac:dyDescent="0.25">
      <c r="AY258" s="139">
        <f t="shared" si="9"/>
        <v>1</v>
      </c>
      <c r="AZ258" s="139">
        <f>IF(BA258="",0,IFERROR(IF(VLOOKUP(BA258,BA$44:BA257,1,0)&gt;0,0,0),1))</f>
        <v>0</v>
      </c>
      <c r="BA258" s="140">
        <f>IF(DATOS!J216=AW$45,DATOS!C216,"")</f>
        <v>0</v>
      </c>
    </row>
    <row r="259" spans="51:53" x14ac:dyDescent="0.25">
      <c r="AY259" s="139">
        <f t="shared" si="9"/>
        <v>1</v>
      </c>
      <c r="AZ259" s="139">
        <f>IF(BA259="",0,IFERROR(IF(VLOOKUP(BA259,BA$44:BA258,1,0)&gt;0,0,0),1))</f>
        <v>0</v>
      </c>
      <c r="BA259" s="140">
        <f>IF(DATOS!J217=AW$45,DATOS!C217,"")</f>
        <v>0</v>
      </c>
    </row>
    <row r="260" spans="51:53" x14ac:dyDescent="0.25">
      <c r="AY260" s="139">
        <f t="shared" si="9"/>
        <v>1</v>
      </c>
      <c r="AZ260" s="139">
        <f>IF(BA260="",0,IFERROR(IF(VLOOKUP(BA260,BA$44:BA259,1,0)&gt;0,0,0),1))</f>
        <v>0</v>
      </c>
      <c r="BA260" s="140">
        <f>IF(DATOS!J218=AW$45,DATOS!C218,"")</f>
        <v>0</v>
      </c>
    </row>
    <row r="261" spans="51:53" x14ac:dyDescent="0.25">
      <c r="AY261" s="139">
        <f t="shared" si="9"/>
        <v>1</v>
      </c>
      <c r="AZ261" s="139">
        <f>IF(BA261="",0,IFERROR(IF(VLOOKUP(BA261,BA$44:BA260,1,0)&gt;0,0,0),1))</f>
        <v>0</v>
      </c>
      <c r="BA261" s="140">
        <f>IF(DATOS!J219=AW$45,DATOS!C219,"")</f>
        <v>0</v>
      </c>
    </row>
    <row r="262" spans="51:53" x14ac:dyDescent="0.25">
      <c r="AY262" s="139">
        <f t="shared" si="9"/>
        <v>1</v>
      </c>
      <c r="AZ262" s="139">
        <f>IF(BA262="",0,IFERROR(IF(VLOOKUP(BA262,BA$44:BA261,1,0)&gt;0,0,0),1))</f>
        <v>0</v>
      </c>
      <c r="BA262" s="140">
        <f>IF(DATOS!J220=AW$45,DATOS!C220,"")</f>
        <v>0</v>
      </c>
    </row>
    <row r="263" spans="51:53" x14ac:dyDescent="0.25">
      <c r="AY263" s="139">
        <f t="shared" si="9"/>
        <v>1</v>
      </c>
      <c r="AZ263" s="139">
        <f>IF(BA263="",0,IFERROR(IF(VLOOKUP(BA263,BA$44:BA262,1,0)&gt;0,0,0),1))</f>
        <v>0</v>
      </c>
      <c r="BA263" s="140">
        <f>IF(DATOS!J221=AW$45,DATOS!C221,"")</f>
        <v>0</v>
      </c>
    </row>
    <row r="264" spans="51:53" x14ac:dyDescent="0.25">
      <c r="AY264" s="139">
        <f t="shared" si="9"/>
        <v>1</v>
      </c>
      <c r="AZ264" s="139">
        <f>IF(BA264="",0,IFERROR(IF(VLOOKUP(BA264,BA$44:BA263,1,0)&gt;0,0,0),1))</f>
        <v>0</v>
      </c>
      <c r="BA264" s="140">
        <f>IF(DATOS!J222=AW$45,DATOS!C222,"")</f>
        <v>0</v>
      </c>
    </row>
    <row r="265" spans="51:53" x14ac:dyDescent="0.25">
      <c r="AY265" s="139">
        <f t="shared" si="9"/>
        <v>1</v>
      </c>
      <c r="AZ265" s="139">
        <f>IF(BA265="",0,IFERROR(IF(VLOOKUP(BA265,BA$44:BA264,1,0)&gt;0,0,0),1))</f>
        <v>0</v>
      </c>
      <c r="BA265" s="140">
        <f>IF(DATOS!J223=AW$45,DATOS!C223,"")</f>
        <v>0</v>
      </c>
    </row>
    <row r="266" spans="51:53" x14ac:dyDescent="0.25">
      <c r="AY266" s="139">
        <f t="shared" si="9"/>
        <v>1</v>
      </c>
      <c r="AZ266" s="139">
        <f>IF(BA266="",0,IFERROR(IF(VLOOKUP(BA266,BA$44:BA265,1,0)&gt;0,0,0),1))</f>
        <v>0</v>
      </c>
      <c r="BA266" s="140">
        <f>IF(DATOS!J224=AW$45,DATOS!C224,"")</f>
        <v>0</v>
      </c>
    </row>
    <row r="267" spans="51:53" x14ac:dyDescent="0.25">
      <c r="AY267" s="139">
        <f t="shared" si="9"/>
        <v>1</v>
      </c>
      <c r="AZ267" s="139">
        <f>IF(BA267="",0,IFERROR(IF(VLOOKUP(BA267,BA$44:BA266,1,0)&gt;0,0,0),1))</f>
        <v>0</v>
      </c>
      <c r="BA267" s="140">
        <f>IF(DATOS!J225=AW$45,DATOS!C225,"")</f>
        <v>0</v>
      </c>
    </row>
    <row r="268" spans="51:53" x14ac:dyDescent="0.25">
      <c r="AY268" s="139">
        <f t="shared" si="9"/>
        <v>1</v>
      </c>
      <c r="AZ268" s="139">
        <f>IF(BA268="",0,IFERROR(IF(VLOOKUP(BA268,BA$44:BA267,1,0)&gt;0,0,0),1))</f>
        <v>0</v>
      </c>
      <c r="BA268" s="140">
        <f>IF(DATOS!J226=AW$45,DATOS!C226,"")</f>
        <v>0</v>
      </c>
    </row>
    <row r="269" spans="51:53" x14ac:dyDescent="0.25">
      <c r="AY269" s="139">
        <f t="shared" si="9"/>
        <v>1</v>
      </c>
      <c r="AZ269" s="139">
        <f>IF(BA269="",0,IFERROR(IF(VLOOKUP(BA269,BA$44:BA268,1,0)&gt;0,0,0),1))</f>
        <v>0</v>
      </c>
      <c r="BA269" s="140">
        <f>IF(DATOS!J227=AW$45,DATOS!C227,"")</f>
        <v>0</v>
      </c>
    </row>
    <row r="270" spans="51:53" x14ac:dyDescent="0.25">
      <c r="AY270" s="139">
        <f t="shared" si="9"/>
        <v>1</v>
      </c>
      <c r="AZ270" s="139">
        <f>IF(BA270="",0,IFERROR(IF(VLOOKUP(BA270,BA$44:BA269,1,0)&gt;0,0,0),1))</f>
        <v>0</v>
      </c>
      <c r="BA270" s="140">
        <f>IF(DATOS!J228=AW$45,DATOS!C228,"")</f>
        <v>0</v>
      </c>
    </row>
    <row r="271" spans="51:53" x14ac:dyDescent="0.25">
      <c r="AY271" s="139">
        <f t="shared" si="9"/>
        <v>1</v>
      </c>
      <c r="AZ271" s="139">
        <f>IF(BA271="",0,IFERROR(IF(VLOOKUP(BA271,BA$44:BA270,1,0)&gt;0,0,0),1))</f>
        <v>0</v>
      </c>
      <c r="BA271" s="140">
        <f>IF(DATOS!J229=AW$45,DATOS!C229,"")</f>
        <v>0</v>
      </c>
    </row>
    <row r="272" spans="51:53" x14ac:dyDescent="0.25">
      <c r="AY272" s="139">
        <f t="shared" si="9"/>
        <v>1</v>
      </c>
      <c r="AZ272" s="139">
        <f>IF(BA272="",0,IFERROR(IF(VLOOKUP(BA272,BA$44:BA271,1,0)&gt;0,0,0),1))</f>
        <v>0</v>
      </c>
      <c r="BA272" s="140">
        <f>IF(DATOS!J230=AW$45,DATOS!C230,"")</f>
        <v>0</v>
      </c>
    </row>
    <row r="273" spans="51:53" x14ac:dyDescent="0.25">
      <c r="AY273" s="139">
        <f t="shared" si="9"/>
        <v>1</v>
      </c>
      <c r="AZ273" s="139">
        <f>IF(BA273="",0,IFERROR(IF(VLOOKUP(BA273,BA$44:BA272,1,0)&gt;0,0,0),1))</f>
        <v>0</v>
      </c>
      <c r="BA273" s="140">
        <f>IF(DATOS!J231=AW$45,DATOS!C231,"")</f>
        <v>0</v>
      </c>
    </row>
    <row r="274" spans="51:53" x14ac:dyDescent="0.25">
      <c r="AY274" s="139">
        <f t="shared" si="9"/>
        <v>1</v>
      </c>
      <c r="AZ274" s="139">
        <f>IF(BA274="",0,IFERROR(IF(VLOOKUP(BA274,BA$44:BA273,1,0)&gt;0,0,0),1))</f>
        <v>0</v>
      </c>
      <c r="BA274" s="140">
        <f>IF(DATOS!J232=AW$45,DATOS!C232,"")</f>
        <v>0</v>
      </c>
    </row>
    <row r="275" spans="51:53" x14ac:dyDescent="0.25">
      <c r="AY275" s="139">
        <f t="shared" si="9"/>
        <v>1</v>
      </c>
      <c r="AZ275" s="139">
        <f>IF(BA275="",0,IFERROR(IF(VLOOKUP(BA275,BA$44:BA274,1,0)&gt;0,0,0),1))</f>
        <v>0</v>
      </c>
      <c r="BA275" s="140">
        <f>IF(DATOS!J233=AW$45,DATOS!C233,"")</f>
        <v>0</v>
      </c>
    </row>
    <row r="276" spans="51:53" x14ac:dyDescent="0.25">
      <c r="AY276" s="139">
        <f t="shared" si="9"/>
        <v>1</v>
      </c>
      <c r="AZ276" s="139">
        <f>IF(BA276="",0,IFERROR(IF(VLOOKUP(BA276,BA$44:BA275,1,0)&gt;0,0,0),1))</f>
        <v>0</v>
      </c>
      <c r="BA276" s="140">
        <f>IF(DATOS!J234=AW$45,DATOS!C234,"")</f>
        <v>0</v>
      </c>
    </row>
    <row r="277" spans="51:53" x14ac:dyDescent="0.25">
      <c r="AY277" s="139">
        <f t="shared" si="9"/>
        <v>1</v>
      </c>
      <c r="AZ277" s="139">
        <f>IF(BA277="",0,IFERROR(IF(VLOOKUP(BA277,BA$44:BA276,1,0)&gt;0,0,0),1))</f>
        <v>0</v>
      </c>
      <c r="BA277" s="140">
        <f>IF(DATOS!J235=AW$45,DATOS!C235,"")</f>
        <v>0</v>
      </c>
    </row>
    <row r="278" spans="51:53" x14ac:dyDescent="0.25">
      <c r="AY278" s="139">
        <f t="shared" si="9"/>
        <v>1</v>
      </c>
      <c r="AZ278" s="139">
        <f>IF(BA278="",0,IFERROR(IF(VLOOKUP(BA278,BA$44:BA277,1,0)&gt;0,0,0),1))</f>
        <v>0</v>
      </c>
      <c r="BA278" s="140">
        <f>IF(DATOS!J236=AW$45,DATOS!C236,"")</f>
        <v>0</v>
      </c>
    </row>
    <row r="279" spans="51:53" x14ac:dyDescent="0.25">
      <c r="AY279" s="139">
        <f t="shared" si="9"/>
        <v>1</v>
      </c>
      <c r="AZ279" s="139">
        <f>IF(BA279="",0,IFERROR(IF(VLOOKUP(BA279,BA$44:BA278,1,0)&gt;0,0,0),1))</f>
        <v>0</v>
      </c>
      <c r="BA279" s="140">
        <f>IF(DATOS!J237=AW$45,DATOS!C237,"")</f>
        <v>0</v>
      </c>
    </row>
    <row r="280" spans="51:53" x14ac:dyDescent="0.25">
      <c r="AY280" s="139">
        <f t="shared" si="9"/>
        <v>1</v>
      </c>
      <c r="AZ280" s="139">
        <f>IF(BA280="",0,IFERROR(IF(VLOOKUP(BA280,BA$44:BA279,1,0)&gt;0,0,0),1))</f>
        <v>0</v>
      </c>
      <c r="BA280" s="140">
        <f>IF(DATOS!J238=AW$45,DATOS!C238,"")</f>
        <v>0</v>
      </c>
    </row>
    <row r="281" spans="51:53" x14ac:dyDescent="0.25">
      <c r="AY281" s="139">
        <f t="shared" si="9"/>
        <v>1</v>
      </c>
      <c r="AZ281" s="139">
        <f>IF(BA281="",0,IFERROR(IF(VLOOKUP(BA281,BA$44:BA280,1,0)&gt;0,0,0),1))</f>
        <v>0</v>
      </c>
      <c r="BA281" s="140">
        <f>IF(DATOS!J239=AW$45,DATOS!C239,"")</f>
        <v>0</v>
      </c>
    </row>
    <row r="282" spans="51:53" x14ac:dyDescent="0.25">
      <c r="AY282" s="139">
        <f t="shared" si="9"/>
        <v>1</v>
      </c>
      <c r="AZ282" s="139">
        <f>IF(BA282="",0,IFERROR(IF(VLOOKUP(BA282,BA$44:BA281,1,0)&gt;0,0,0),1))</f>
        <v>0</v>
      </c>
      <c r="BA282" s="140">
        <f>IF(DATOS!J240=AW$45,DATOS!C240,"")</f>
        <v>0</v>
      </c>
    </row>
    <row r="283" spans="51:53" x14ac:dyDescent="0.25">
      <c r="AY283" s="139">
        <f t="shared" si="9"/>
        <v>1</v>
      </c>
      <c r="AZ283" s="139">
        <f>IF(BA283="",0,IFERROR(IF(VLOOKUP(BA283,BA$44:BA282,1,0)&gt;0,0,0),1))</f>
        <v>0</v>
      </c>
      <c r="BA283" s="140">
        <f>IF(DATOS!J241=AW$45,DATOS!C241,"")</f>
        <v>0</v>
      </c>
    </row>
    <row r="284" spans="51:53" x14ac:dyDescent="0.25">
      <c r="AY284" s="139">
        <f t="shared" si="9"/>
        <v>1</v>
      </c>
      <c r="AZ284" s="139">
        <f>IF(BA284="",0,IFERROR(IF(VLOOKUP(BA284,BA$44:BA283,1,0)&gt;0,0,0),1))</f>
        <v>0</v>
      </c>
      <c r="BA284" s="140">
        <f>IF(DATOS!J242=AW$45,DATOS!C242,"")</f>
        <v>0</v>
      </c>
    </row>
    <row r="285" spans="51:53" x14ac:dyDescent="0.25">
      <c r="AY285" s="139">
        <f t="shared" si="9"/>
        <v>1</v>
      </c>
      <c r="AZ285" s="139">
        <f>IF(BA285="",0,IFERROR(IF(VLOOKUP(BA285,BA$44:BA284,1,0)&gt;0,0,0),1))</f>
        <v>0</v>
      </c>
      <c r="BA285" s="140">
        <f>IF(DATOS!J243=AW$45,DATOS!C243,"")</f>
        <v>0</v>
      </c>
    </row>
    <row r="286" spans="51:53" x14ac:dyDescent="0.25">
      <c r="AY286" s="139">
        <f t="shared" si="9"/>
        <v>1</v>
      </c>
      <c r="AZ286" s="139">
        <f>IF(BA286="",0,IFERROR(IF(VLOOKUP(BA286,BA$44:BA285,1,0)&gt;0,0,0),1))</f>
        <v>0</v>
      </c>
      <c r="BA286" s="140">
        <f>IF(DATOS!J244=AW$45,DATOS!C244,"")</f>
        <v>0</v>
      </c>
    </row>
    <row r="287" spans="51:53" x14ac:dyDescent="0.25">
      <c r="AY287" s="139">
        <f t="shared" si="9"/>
        <v>1</v>
      </c>
      <c r="AZ287" s="139">
        <f>IF(BA287="",0,IFERROR(IF(VLOOKUP(BA287,BA$44:BA286,1,0)&gt;0,0,0),1))</f>
        <v>0</v>
      </c>
      <c r="BA287" s="140">
        <f>IF(DATOS!J245=AW$45,DATOS!C245,"")</f>
        <v>0</v>
      </c>
    </row>
    <row r="288" spans="51:53" x14ac:dyDescent="0.25">
      <c r="AY288" s="139">
        <f t="shared" si="9"/>
        <v>1</v>
      </c>
      <c r="AZ288" s="139">
        <f>IF(BA288="",0,IFERROR(IF(VLOOKUP(BA288,BA$44:BA287,1,0)&gt;0,0,0),1))</f>
        <v>0</v>
      </c>
      <c r="BA288" s="140">
        <f>IF(DATOS!J246=AW$45,DATOS!C246,"")</f>
        <v>0</v>
      </c>
    </row>
    <row r="289" spans="51:53" x14ac:dyDescent="0.25">
      <c r="AY289" s="139">
        <f t="shared" si="9"/>
        <v>1</v>
      </c>
      <c r="AZ289" s="139">
        <f>IF(BA289="",0,IFERROR(IF(VLOOKUP(BA289,BA$44:BA288,1,0)&gt;0,0,0),1))</f>
        <v>0</v>
      </c>
      <c r="BA289" s="140">
        <f>IF(DATOS!J247=AW$45,DATOS!C247,"")</f>
        <v>0</v>
      </c>
    </row>
    <row r="290" spans="51:53" x14ac:dyDescent="0.25">
      <c r="AY290" s="139">
        <f t="shared" si="9"/>
        <v>1</v>
      </c>
      <c r="AZ290" s="139">
        <f>IF(BA290="",0,IFERROR(IF(VLOOKUP(BA290,BA$44:BA289,1,0)&gt;0,0,0),1))</f>
        <v>0</v>
      </c>
      <c r="BA290" s="140">
        <f>IF(DATOS!J248=AW$45,DATOS!C248,"")</f>
        <v>0</v>
      </c>
    </row>
    <row r="291" spans="51:53" x14ac:dyDescent="0.25">
      <c r="AY291" s="139">
        <f t="shared" si="9"/>
        <v>1</v>
      </c>
      <c r="AZ291" s="139">
        <f>IF(BA291="",0,IFERROR(IF(VLOOKUP(BA291,BA$44:BA290,1,0)&gt;0,0,0),1))</f>
        <v>0</v>
      </c>
      <c r="BA291" s="140">
        <f>IF(DATOS!J249=AW$45,DATOS!C249,"")</f>
        <v>0</v>
      </c>
    </row>
    <row r="292" spans="51:53" x14ac:dyDescent="0.25">
      <c r="AY292" s="139">
        <f t="shared" si="9"/>
        <v>1</v>
      </c>
      <c r="AZ292" s="139">
        <f>IF(BA292="",0,IFERROR(IF(VLOOKUP(BA292,BA$44:BA291,1,0)&gt;0,0,0),1))</f>
        <v>0</v>
      </c>
      <c r="BA292" s="140">
        <f>IF(DATOS!J250=AW$45,DATOS!C250,"")</f>
        <v>0</v>
      </c>
    </row>
    <row r="293" spans="51:53" x14ac:dyDescent="0.25">
      <c r="AY293" s="139">
        <f t="shared" si="9"/>
        <v>1</v>
      </c>
      <c r="AZ293" s="139">
        <f>IF(BA293="",0,IFERROR(IF(VLOOKUP(BA293,BA$44:BA292,1,0)&gt;0,0,0),1))</f>
        <v>0</v>
      </c>
      <c r="BA293" s="140">
        <f>IF(DATOS!J251=AW$45,DATOS!C251,"")</f>
        <v>0</v>
      </c>
    </row>
    <row r="294" spans="51:53" x14ac:dyDescent="0.25">
      <c r="AY294" s="139">
        <f t="shared" si="9"/>
        <v>1</v>
      </c>
      <c r="AZ294" s="139">
        <f>IF(BA294="",0,IFERROR(IF(VLOOKUP(BA294,BA$44:BA293,1,0)&gt;0,0,0),1))</f>
        <v>0</v>
      </c>
      <c r="BA294" s="140">
        <f>IF(DATOS!J252=AW$45,DATOS!C252,"")</f>
        <v>0</v>
      </c>
    </row>
    <row r="295" spans="51:53" x14ac:dyDescent="0.25">
      <c r="AY295" s="139">
        <f t="shared" si="9"/>
        <v>1</v>
      </c>
      <c r="AZ295" s="139">
        <f>IF(BA295="",0,IFERROR(IF(VLOOKUP(BA295,BA$44:BA294,1,0)&gt;0,0,0),1))</f>
        <v>0</v>
      </c>
      <c r="BA295" s="140">
        <f>IF(DATOS!J253=AW$45,DATOS!C253,"")</f>
        <v>0</v>
      </c>
    </row>
    <row r="296" spans="51:53" x14ac:dyDescent="0.25">
      <c r="AY296" s="139">
        <f t="shared" si="9"/>
        <v>1</v>
      </c>
      <c r="AZ296" s="139">
        <f>IF(BA296="",0,IFERROR(IF(VLOOKUP(BA296,BA$44:BA295,1,0)&gt;0,0,0),1))</f>
        <v>0</v>
      </c>
      <c r="BA296" s="140">
        <f>IF(DATOS!J254=AW$45,DATOS!C254,"")</f>
        <v>0</v>
      </c>
    </row>
    <row r="297" spans="51:53" x14ac:dyDescent="0.25">
      <c r="AY297" s="139">
        <f t="shared" si="9"/>
        <v>1</v>
      </c>
      <c r="AZ297" s="139">
        <f>IF(BA297="",0,IFERROR(IF(VLOOKUP(BA297,BA$44:BA296,1,0)&gt;0,0,0),1))</f>
        <v>0</v>
      </c>
      <c r="BA297" s="140">
        <f>IF(DATOS!J255=AW$45,DATOS!C255,"")</f>
        <v>0</v>
      </c>
    </row>
    <row r="298" spans="51:53" x14ac:dyDescent="0.25">
      <c r="AY298" s="139">
        <f t="shared" si="9"/>
        <v>1</v>
      </c>
      <c r="AZ298" s="139">
        <f>IF(BA298="",0,IFERROR(IF(VLOOKUP(BA298,BA$44:BA297,1,0)&gt;0,0,0),1))</f>
        <v>0</v>
      </c>
      <c r="BA298" s="140">
        <f>IF(DATOS!J256=AW$45,DATOS!C256,"")</f>
        <v>0</v>
      </c>
    </row>
    <row r="299" spans="51:53" x14ac:dyDescent="0.25">
      <c r="AY299" s="139">
        <f t="shared" si="9"/>
        <v>1</v>
      </c>
      <c r="AZ299" s="139">
        <f>IF(BA299="",0,IFERROR(IF(VLOOKUP(BA299,BA$44:BA298,1,0)&gt;0,0,0),1))</f>
        <v>0</v>
      </c>
      <c r="BA299" s="140">
        <f>IF(DATOS!J257=AW$45,DATOS!C257,"")</f>
        <v>0</v>
      </c>
    </row>
    <row r="300" spans="51:53" x14ac:dyDescent="0.25">
      <c r="AY300" s="139">
        <f t="shared" ref="AY300:AY363" si="10">AY299+AZ300</f>
        <v>1</v>
      </c>
      <c r="AZ300" s="139">
        <f>IF(BA300="",0,IFERROR(IF(VLOOKUP(BA300,BA$44:BA299,1,0)&gt;0,0,0),1))</f>
        <v>0</v>
      </c>
      <c r="BA300" s="140">
        <f>IF(DATOS!J258=AW$45,DATOS!C258,"")</f>
        <v>0</v>
      </c>
    </row>
    <row r="301" spans="51:53" x14ac:dyDescent="0.25">
      <c r="AY301" s="139">
        <f t="shared" si="10"/>
        <v>1</v>
      </c>
      <c r="AZ301" s="139">
        <f>IF(BA301="",0,IFERROR(IF(VLOOKUP(BA301,BA$44:BA300,1,0)&gt;0,0,0),1))</f>
        <v>0</v>
      </c>
      <c r="BA301" s="140">
        <f>IF(DATOS!J259=AW$45,DATOS!C259,"")</f>
        <v>0</v>
      </c>
    </row>
    <row r="302" spans="51:53" x14ac:dyDescent="0.25">
      <c r="AY302" s="139">
        <f t="shared" si="10"/>
        <v>1</v>
      </c>
      <c r="AZ302" s="139">
        <f>IF(BA302="",0,IFERROR(IF(VLOOKUP(BA302,BA$44:BA301,1,0)&gt;0,0,0),1))</f>
        <v>0</v>
      </c>
      <c r="BA302" s="140">
        <f>IF(DATOS!J260=AW$45,DATOS!C260,"")</f>
        <v>0</v>
      </c>
    </row>
    <row r="303" spans="51:53" x14ac:dyDescent="0.25">
      <c r="AY303" s="139">
        <f t="shared" si="10"/>
        <v>1</v>
      </c>
      <c r="AZ303" s="139">
        <f>IF(BA303="",0,IFERROR(IF(VLOOKUP(BA303,BA$44:BA302,1,0)&gt;0,0,0),1))</f>
        <v>0</v>
      </c>
      <c r="BA303" s="140">
        <f>IF(DATOS!J261=AW$45,DATOS!C261,"")</f>
        <v>0</v>
      </c>
    </row>
    <row r="304" spans="51:53" x14ac:dyDescent="0.25">
      <c r="AY304" s="139">
        <f t="shared" si="10"/>
        <v>1</v>
      </c>
      <c r="AZ304" s="139">
        <f>IF(BA304="",0,IFERROR(IF(VLOOKUP(BA304,BA$44:BA303,1,0)&gt;0,0,0),1))</f>
        <v>0</v>
      </c>
      <c r="BA304" s="140">
        <f>IF(DATOS!J262=AW$45,DATOS!C262,"")</f>
        <v>0</v>
      </c>
    </row>
    <row r="305" spans="51:53" x14ac:dyDescent="0.25">
      <c r="AY305" s="139">
        <f t="shared" si="10"/>
        <v>1</v>
      </c>
      <c r="AZ305" s="139">
        <f>IF(BA305="",0,IFERROR(IF(VLOOKUP(BA305,BA$44:BA304,1,0)&gt;0,0,0),1))</f>
        <v>0</v>
      </c>
      <c r="BA305" s="140">
        <f>IF(DATOS!J263=AW$45,DATOS!C263,"")</f>
        <v>0</v>
      </c>
    </row>
    <row r="306" spans="51:53" x14ac:dyDescent="0.25">
      <c r="AY306" s="139">
        <f t="shared" si="10"/>
        <v>1</v>
      </c>
      <c r="AZ306" s="139">
        <f>IF(BA306="",0,IFERROR(IF(VLOOKUP(BA306,BA$44:BA305,1,0)&gt;0,0,0),1))</f>
        <v>0</v>
      </c>
      <c r="BA306" s="140">
        <f>IF(DATOS!J264=AW$45,DATOS!C264,"")</f>
        <v>0</v>
      </c>
    </row>
    <row r="307" spans="51:53" x14ac:dyDescent="0.25">
      <c r="AY307" s="139">
        <f t="shared" si="10"/>
        <v>1</v>
      </c>
      <c r="AZ307" s="139">
        <f>IF(BA307="",0,IFERROR(IF(VLOOKUP(BA307,BA$44:BA306,1,0)&gt;0,0,0),1))</f>
        <v>0</v>
      </c>
      <c r="BA307" s="140">
        <f>IF(DATOS!J265=AW$45,DATOS!C265,"")</f>
        <v>0</v>
      </c>
    </row>
    <row r="308" spans="51:53" x14ac:dyDescent="0.25">
      <c r="AY308" s="139">
        <f t="shared" si="10"/>
        <v>1</v>
      </c>
      <c r="AZ308" s="139">
        <f>IF(BA308="",0,IFERROR(IF(VLOOKUP(BA308,BA$44:BA307,1,0)&gt;0,0,0),1))</f>
        <v>0</v>
      </c>
      <c r="BA308" s="140">
        <f>IF(DATOS!J266=AW$45,DATOS!C266,"")</f>
        <v>0</v>
      </c>
    </row>
    <row r="309" spans="51:53" x14ac:dyDescent="0.25">
      <c r="AY309" s="139">
        <f t="shared" si="10"/>
        <v>1</v>
      </c>
      <c r="AZ309" s="139">
        <f>IF(BA309="",0,IFERROR(IF(VLOOKUP(BA309,BA$44:BA308,1,0)&gt;0,0,0),1))</f>
        <v>0</v>
      </c>
      <c r="BA309" s="140">
        <f>IF(DATOS!J267=AW$45,DATOS!C267,"")</f>
        <v>0</v>
      </c>
    </row>
    <row r="310" spans="51:53" x14ac:dyDescent="0.25">
      <c r="AY310" s="139">
        <f t="shared" si="10"/>
        <v>1</v>
      </c>
      <c r="AZ310" s="139">
        <f>IF(BA310="",0,IFERROR(IF(VLOOKUP(BA310,BA$44:BA309,1,0)&gt;0,0,0),1))</f>
        <v>0</v>
      </c>
      <c r="BA310" s="140">
        <f>IF(DATOS!J268=AW$45,DATOS!C268,"")</f>
        <v>0</v>
      </c>
    </row>
    <row r="311" spans="51:53" x14ac:dyDescent="0.25">
      <c r="AY311" s="139">
        <f t="shared" si="10"/>
        <v>1</v>
      </c>
      <c r="AZ311" s="139">
        <f>IF(BA311="",0,IFERROR(IF(VLOOKUP(BA311,BA$44:BA310,1,0)&gt;0,0,0),1))</f>
        <v>0</v>
      </c>
      <c r="BA311" s="140">
        <f>IF(DATOS!J269=AW$45,DATOS!C269,"")</f>
        <v>0</v>
      </c>
    </row>
    <row r="312" spans="51:53" x14ac:dyDescent="0.25">
      <c r="AY312" s="139">
        <f t="shared" si="10"/>
        <v>1</v>
      </c>
      <c r="AZ312" s="139">
        <f>IF(BA312="",0,IFERROR(IF(VLOOKUP(BA312,BA$44:BA311,1,0)&gt;0,0,0),1))</f>
        <v>0</v>
      </c>
      <c r="BA312" s="140">
        <f>IF(DATOS!J270=AW$45,DATOS!C270,"")</f>
        <v>0</v>
      </c>
    </row>
    <row r="313" spans="51:53" x14ac:dyDescent="0.25">
      <c r="AY313" s="139">
        <f t="shared" si="10"/>
        <v>1</v>
      </c>
      <c r="AZ313" s="139">
        <f>IF(BA313="",0,IFERROR(IF(VLOOKUP(BA313,BA$44:BA312,1,0)&gt;0,0,0),1))</f>
        <v>0</v>
      </c>
      <c r="BA313" s="140">
        <f>IF(DATOS!J271=AW$45,DATOS!C271,"")</f>
        <v>0</v>
      </c>
    </row>
    <row r="314" spans="51:53" x14ac:dyDescent="0.25">
      <c r="AY314" s="139">
        <f t="shared" si="10"/>
        <v>1</v>
      </c>
      <c r="AZ314" s="139">
        <f>IF(BA314="",0,IFERROR(IF(VLOOKUP(BA314,BA$44:BA313,1,0)&gt;0,0,0),1))</f>
        <v>0</v>
      </c>
      <c r="BA314" s="140">
        <f>IF(DATOS!J272=AW$45,DATOS!C272,"")</f>
        <v>0</v>
      </c>
    </row>
    <row r="315" spans="51:53" x14ac:dyDescent="0.25">
      <c r="AY315" s="139">
        <f t="shared" si="10"/>
        <v>1</v>
      </c>
      <c r="AZ315" s="139">
        <f>IF(BA315="",0,IFERROR(IF(VLOOKUP(BA315,BA$44:BA314,1,0)&gt;0,0,0),1))</f>
        <v>0</v>
      </c>
      <c r="BA315" s="140">
        <f>IF(DATOS!J273=AW$45,DATOS!C273,"")</f>
        <v>0</v>
      </c>
    </row>
    <row r="316" spans="51:53" x14ac:dyDescent="0.25">
      <c r="AY316" s="139">
        <f t="shared" si="10"/>
        <v>1</v>
      </c>
      <c r="AZ316" s="139">
        <f>IF(BA316="",0,IFERROR(IF(VLOOKUP(BA316,BA$44:BA315,1,0)&gt;0,0,0),1))</f>
        <v>0</v>
      </c>
      <c r="BA316" s="140">
        <f>IF(DATOS!J274=AW$45,DATOS!C274,"")</f>
        <v>0</v>
      </c>
    </row>
    <row r="317" spans="51:53" x14ac:dyDescent="0.25">
      <c r="AY317" s="139">
        <f t="shared" si="10"/>
        <v>1</v>
      </c>
      <c r="AZ317" s="139">
        <f>IF(BA317="",0,IFERROR(IF(VLOOKUP(BA317,BA$44:BA316,1,0)&gt;0,0,0),1))</f>
        <v>0</v>
      </c>
      <c r="BA317" s="140">
        <f>IF(DATOS!J275=AW$45,DATOS!C275,"")</f>
        <v>0</v>
      </c>
    </row>
    <row r="318" spans="51:53" x14ac:dyDescent="0.25">
      <c r="AY318" s="139">
        <f t="shared" si="10"/>
        <v>1</v>
      </c>
      <c r="AZ318" s="139">
        <f>IF(BA318="",0,IFERROR(IF(VLOOKUP(BA318,BA$44:BA317,1,0)&gt;0,0,0),1))</f>
        <v>0</v>
      </c>
      <c r="BA318" s="140">
        <f>IF(DATOS!J276=AW$45,DATOS!C276,"")</f>
        <v>0</v>
      </c>
    </row>
    <row r="319" spans="51:53" x14ac:dyDescent="0.25">
      <c r="AY319" s="139">
        <f t="shared" si="10"/>
        <v>1</v>
      </c>
      <c r="AZ319" s="139">
        <f>IF(BA319="",0,IFERROR(IF(VLOOKUP(BA319,BA$44:BA318,1,0)&gt;0,0,0),1))</f>
        <v>0</v>
      </c>
      <c r="BA319" s="140">
        <f>IF(DATOS!J277=AW$45,DATOS!C277,"")</f>
        <v>0</v>
      </c>
    </row>
    <row r="320" spans="51:53" x14ac:dyDescent="0.25">
      <c r="AY320" s="139">
        <f t="shared" si="10"/>
        <v>1</v>
      </c>
      <c r="AZ320" s="139">
        <f>IF(BA320="",0,IFERROR(IF(VLOOKUP(BA320,BA$44:BA319,1,0)&gt;0,0,0),1))</f>
        <v>0</v>
      </c>
      <c r="BA320" s="140">
        <f>IF(DATOS!J278=AW$45,DATOS!C278,"")</f>
        <v>0</v>
      </c>
    </row>
    <row r="321" spans="51:53" x14ac:dyDescent="0.25">
      <c r="AY321" s="139">
        <f t="shared" si="10"/>
        <v>1</v>
      </c>
      <c r="AZ321" s="139">
        <f>IF(BA321="",0,IFERROR(IF(VLOOKUP(BA321,BA$44:BA320,1,0)&gt;0,0,0),1))</f>
        <v>0</v>
      </c>
      <c r="BA321" s="140">
        <f>IF(DATOS!J279=AW$45,DATOS!C279,"")</f>
        <v>0</v>
      </c>
    </row>
    <row r="322" spans="51:53" x14ac:dyDescent="0.25">
      <c r="AY322" s="139">
        <f t="shared" si="10"/>
        <v>1</v>
      </c>
      <c r="AZ322" s="139">
        <f>IF(BA322="",0,IFERROR(IF(VLOOKUP(BA322,BA$44:BA321,1,0)&gt;0,0,0),1))</f>
        <v>0</v>
      </c>
      <c r="BA322" s="140">
        <f>IF(DATOS!J280=AW$45,DATOS!C280,"")</f>
        <v>0</v>
      </c>
    </row>
    <row r="323" spans="51:53" x14ac:dyDescent="0.25">
      <c r="AY323" s="139">
        <f t="shared" si="10"/>
        <v>1</v>
      </c>
      <c r="AZ323" s="139">
        <f>IF(BA323="",0,IFERROR(IF(VLOOKUP(BA323,BA$44:BA322,1,0)&gt;0,0,0),1))</f>
        <v>0</v>
      </c>
      <c r="BA323" s="140">
        <f>IF(DATOS!J281=AW$45,DATOS!C281,"")</f>
        <v>0</v>
      </c>
    </row>
    <row r="324" spans="51:53" x14ac:dyDescent="0.25">
      <c r="AY324" s="139">
        <f t="shared" si="10"/>
        <v>1</v>
      </c>
      <c r="AZ324" s="139">
        <f>IF(BA324="",0,IFERROR(IF(VLOOKUP(BA324,BA$44:BA323,1,0)&gt;0,0,0),1))</f>
        <v>0</v>
      </c>
      <c r="BA324" s="140">
        <f>IF(DATOS!J282=AW$45,DATOS!C282,"")</f>
        <v>0</v>
      </c>
    </row>
    <row r="325" spans="51:53" x14ac:dyDescent="0.25">
      <c r="AY325" s="139">
        <f t="shared" si="10"/>
        <v>1</v>
      </c>
      <c r="AZ325" s="139">
        <f>IF(BA325="",0,IFERROR(IF(VLOOKUP(BA325,BA$44:BA324,1,0)&gt;0,0,0),1))</f>
        <v>0</v>
      </c>
      <c r="BA325" s="140">
        <f>IF(DATOS!J283=AW$45,DATOS!C283,"")</f>
        <v>0</v>
      </c>
    </row>
    <row r="326" spans="51:53" x14ac:dyDescent="0.25">
      <c r="AY326" s="139">
        <f t="shared" si="10"/>
        <v>1</v>
      </c>
      <c r="AZ326" s="139">
        <f>IF(BA326="",0,IFERROR(IF(VLOOKUP(BA326,BA$44:BA325,1,0)&gt;0,0,0),1))</f>
        <v>0</v>
      </c>
      <c r="BA326" s="140">
        <f>IF(DATOS!J284=AW$45,DATOS!C284,"")</f>
        <v>0</v>
      </c>
    </row>
    <row r="327" spans="51:53" x14ac:dyDescent="0.25">
      <c r="AY327" s="139">
        <f t="shared" si="10"/>
        <v>1</v>
      </c>
      <c r="AZ327" s="139">
        <f>IF(BA327="",0,IFERROR(IF(VLOOKUP(BA327,BA$44:BA326,1,0)&gt;0,0,0),1))</f>
        <v>0</v>
      </c>
      <c r="BA327" s="140">
        <f>IF(DATOS!J285=AW$45,DATOS!C285,"")</f>
        <v>0</v>
      </c>
    </row>
    <row r="328" spans="51:53" x14ac:dyDescent="0.25">
      <c r="AY328" s="139">
        <f t="shared" si="10"/>
        <v>1</v>
      </c>
      <c r="AZ328" s="139">
        <f>IF(BA328="",0,IFERROR(IF(VLOOKUP(BA328,BA$44:BA327,1,0)&gt;0,0,0),1))</f>
        <v>0</v>
      </c>
      <c r="BA328" s="140">
        <f>IF(DATOS!J286=AW$45,DATOS!C286,"")</f>
        <v>0</v>
      </c>
    </row>
    <row r="329" spans="51:53" x14ac:dyDescent="0.25">
      <c r="AY329" s="139">
        <f t="shared" si="10"/>
        <v>1</v>
      </c>
      <c r="AZ329" s="139">
        <f>IF(BA329="",0,IFERROR(IF(VLOOKUP(BA329,BA$44:BA328,1,0)&gt;0,0,0),1))</f>
        <v>0</v>
      </c>
      <c r="BA329" s="140">
        <f>IF(DATOS!J287=AW$45,DATOS!C287,"")</f>
        <v>0</v>
      </c>
    </row>
    <row r="330" spans="51:53" x14ac:dyDescent="0.25">
      <c r="AY330" s="139">
        <f t="shared" si="10"/>
        <v>1</v>
      </c>
      <c r="AZ330" s="139">
        <f>IF(BA330="",0,IFERROR(IF(VLOOKUP(BA330,BA$44:BA329,1,0)&gt;0,0,0),1))</f>
        <v>0</v>
      </c>
      <c r="BA330" s="140">
        <f>IF(DATOS!J288=AW$45,DATOS!C288,"")</f>
        <v>0</v>
      </c>
    </row>
    <row r="331" spans="51:53" x14ac:dyDescent="0.25">
      <c r="AY331" s="139">
        <f t="shared" si="10"/>
        <v>1</v>
      </c>
      <c r="AZ331" s="139">
        <f>IF(BA331="",0,IFERROR(IF(VLOOKUP(BA331,BA$44:BA330,1,0)&gt;0,0,0),1))</f>
        <v>0</v>
      </c>
      <c r="BA331" s="140">
        <f>IF(DATOS!J289=AW$45,DATOS!C289,"")</f>
        <v>0</v>
      </c>
    </row>
    <row r="332" spans="51:53" x14ac:dyDescent="0.25">
      <c r="AY332" s="139">
        <f t="shared" si="10"/>
        <v>1</v>
      </c>
      <c r="AZ332" s="139">
        <f>IF(BA332="",0,IFERROR(IF(VLOOKUP(BA332,BA$44:BA331,1,0)&gt;0,0,0),1))</f>
        <v>0</v>
      </c>
      <c r="BA332" s="140">
        <f>IF(DATOS!J290=AW$45,DATOS!C290,"")</f>
        <v>0</v>
      </c>
    </row>
    <row r="333" spans="51:53" x14ac:dyDescent="0.25">
      <c r="AY333" s="139">
        <f t="shared" si="10"/>
        <v>1</v>
      </c>
      <c r="AZ333" s="139">
        <f>IF(BA333="",0,IFERROR(IF(VLOOKUP(BA333,BA$44:BA332,1,0)&gt;0,0,0),1))</f>
        <v>0</v>
      </c>
      <c r="BA333" s="140">
        <f>IF(DATOS!J291=AW$45,DATOS!C291,"")</f>
        <v>0</v>
      </c>
    </row>
    <row r="334" spans="51:53" x14ac:dyDescent="0.25">
      <c r="AY334" s="139">
        <f t="shared" si="10"/>
        <v>1</v>
      </c>
      <c r="AZ334" s="139">
        <f>IF(BA334="",0,IFERROR(IF(VLOOKUP(BA334,BA$44:BA333,1,0)&gt;0,0,0),1))</f>
        <v>0</v>
      </c>
      <c r="BA334" s="140">
        <f>IF(DATOS!J292=AW$45,DATOS!C292,"")</f>
        <v>0</v>
      </c>
    </row>
    <row r="335" spans="51:53" x14ac:dyDescent="0.25">
      <c r="AY335" s="139">
        <f t="shared" si="10"/>
        <v>1</v>
      </c>
      <c r="AZ335" s="139">
        <f>IF(BA335="",0,IFERROR(IF(VLOOKUP(BA335,BA$44:BA334,1,0)&gt;0,0,0),1))</f>
        <v>0</v>
      </c>
      <c r="BA335" s="140">
        <f>IF(DATOS!J293=AW$45,DATOS!C293,"")</f>
        <v>0</v>
      </c>
    </row>
    <row r="336" spans="51:53" x14ac:dyDescent="0.25">
      <c r="AY336" s="139">
        <f t="shared" si="10"/>
        <v>1</v>
      </c>
      <c r="AZ336" s="139">
        <f>IF(BA336="",0,IFERROR(IF(VLOOKUP(BA336,BA$44:BA335,1,0)&gt;0,0,0),1))</f>
        <v>0</v>
      </c>
      <c r="BA336" s="140">
        <f>IF(DATOS!J294=AW$45,DATOS!C294,"")</f>
        <v>0</v>
      </c>
    </row>
    <row r="337" spans="51:53" x14ac:dyDescent="0.25">
      <c r="AY337" s="139">
        <f t="shared" si="10"/>
        <v>1</v>
      </c>
      <c r="AZ337" s="139">
        <f>IF(BA337="",0,IFERROR(IF(VLOOKUP(BA337,BA$44:BA336,1,0)&gt;0,0,0),1))</f>
        <v>0</v>
      </c>
      <c r="BA337" s="140">
        <f>IF(DATOS!J295=AW$45,DATOS!C295,"")</f>
        <v>0</v>
      </c>
    </row>
    <row r="338" spans="51:53" x14ac:dyDescent="0.25">
      <c r="AY338" s="139">
        <f t="shared" si="10"/>
        <v>1</v>
      </c>
      <c r="AZ338" s="139">
        <f>IF(BA338="",0,IFERROR(IF(VLOOKUP(BA338,BA$44:BA337,1,0)&gt;0,0,0),1))</f>
        <v>0</v>
      </c>
      <c r="BA338" s="140">
        <f>IF(DATOS!J296=AW$45,DATOS!C296,"")</f>
        <v>0</v>
      </c>
    </row>
    <row r="339" spans="51:53" x14ac:dyDescent="0.25">
      <c r="AY339" s="139">
        <f t="shared" si="10"/>
        <v>1</v>
      </c>
      <c r="AZ339" s="139">
        <f>IF(BA339="",0,IFERROR(IF(VLOOKUP(BA339,BA$44:BA338,1,0)&gt;0,0,0),1))</f>
        <v>0</v>
      </c>
      <c r="BA339" s="140">
        <f>IF(DATOS!J297=AW$45,DATOS!C297,"")</f>
        <v>0</v>
      </c>
    </row>
    <row r="340" spans="51:53" x14ac:dyDescent="0.25">
      <c r="AY340" s="139">
        <f t="shared" si="10"/>
        <v>1</v>
      </c>
      <c r="AZ340" s="139">
        <f>IF(BA340="",0,IFERROR(IF(VLOOKUP(BA340,BA$44:BA339,1,0)&gt;0,0,0),1))</f>
        <v>0</v>
      </c>
      <c r="BA340" s="140">
        <f>IF(DATOS!J298=AW$45,DATOS!C298,"")</f>
        <v>0</v>
      </c>
    </row>
    <row r="341" spans="51:53" x14ac:dyDescent="0.25">
      <c r="AY341" s="139">
        <f t="shared" si="10"/>
        <v>1</v>
      </c>
      <c r="AZ341" s="139">
        <f>IF(BA341="",0,IFERROR(IF(VLOOKUP(BA341,BA$44:BA340,1,0)&gt;0,0,0),1))</f>
        <v>0</v>
      </c>
      <c r="BA341" s="140">
        <f>IF(DATOS!J299=AW$45,DATOS!C299,"")</f>
        <v>0</v>
      </c>
    </row>
    <row r="342" spans="51:53" x14ac:dyDescent="0.25">
      <c r="AY342" s="139">
        <f t="shared" si="10"/>
        <v>1</v>
      </c>
      <c r="AZ342" s="139">
        <f>IF(BA342="",0,IFERROR(IF(VLOOKUP(BA342,BA$44:BA341,1,0)&gt;0,0,0),1))</f>
        <v>0</v>
      </c>
      <c r="BA342" s="140">
        <f>IF(DATOS!J300=AW$45,DATOS!C300,"")</f>
        <v>0</v>
      </c>
    </row>
    <row r="343" spans="51:53" x14ac:dyDescent="0.25">
      <c r="AY343" s="139">
        <f t="shared" si="10"/>
        <v>1</v>
      </c>
      <c r="AZ343" s="139">
        <f>IF(BA343="",0,IFERROR(IF(VLOOKUP(BA343,BA$44:BA342,1,0)&gt;0,0,0),1))</f>
        <v>0</v>
      </c>
      <c r="BA343" s="140">
        <f>IF(DATOS!J301=AW$45,DATOS!C301,"")</f>
        <v>0</v>
      </c>
    </row>
    <row r="344" spans="51:53" x14ac:dyDescent="0.25">
      <c r="AY344" s="139">
        <f t="shared" si="10"/>
        <v>1</v>
      </c>
      <c r="AZ344" s="139">
        <f>IF(BA344="",0,IFERROR(IF(VLOOKUP(BA344,BA$44:BA343,1,0)&gt;0,0,0),1))</f>
        <v>0</v>
      </c>
      <c r="BA344" s="140">
        <f>IF(DATOS!J302=AW$45,DATOS!C302,"")</f>
        <v>0</v>
      </c>
    </row>
    <row r="345" spans="51:53" x14ac:dyDescent="0.25">
      <c r="AY345" s="139">
        <f t="shared" si="10"/>
        <v>1</v>
      </c>
      <c r="AZ345" s="139">
        <f>IF(BA345="",0,IFERROR(IF(VLOOKUP(BA345,BA$44:BA344,1,0)&gt;0,0,0),1))</f>
        <v>0</v>
      </c>
      <c r="BA345" s="140">
        <f>IF(DATOS!J303=AW$45,DATOS!C303,"")</f>
        <v>0</v>
      </c>
    </row>
    <row r="346" spans="51:53" x14ac:dyDescent="0.25">
      <c r="AY346" s="139">
        <f t="shared" si="10"/>
        <v>1</v>
      </c>
      <c r="AZ346" s="139">
        <f>IF(BA346="",0,IFERROR(IF(VLOOKUP(BA346,BA$44:BA345,1,0)&gt;0,0,0),1))</f>
        <v>0</v>
      </c>
      <c r="BA346" s="140">
        <f>IF(DATOS!J304=AW$45,DATOS!C304,"")</f>
        <v>0</v>
      </c>
    </row>
    <row r="347" spans="51:53" x14ac:dyDescent="0.25">
      <c r="AY347" s="139">
        <f t="shared" si="10"/>
        <v>1</v>
      </c>
      <c r="AZ347" s="139">
        <f>IF(BA347="",0,IFERROR(IF(VLOOKUP(BA347,BA$44:BA346,1,0)&gt;0,0,0),1))</f>
        <v>0</v>
      </c>
      <c r="BA347" s="140">
        <f>IF(DATOS!J305=AW$45,DATOS!C305,"")</f>
        <v>0</v>
      </c>
    </row>
    <row r="348" spans="51:53" x14ac:dyDescent="0.25">
      <c r="AY348" s="139">
        <f t="shared" si="10"/>
        <v>1</v>
      </c>
      <c r="AZ348" s="139">
        <f>IF(BA348="",0,IFERROR(IF(VLOOKUP(BA348,BA$44:BA347,1,0)&gt;0,0,0),1))</f>
        <v>0</v>
      </c>
      <c r="BA348" s="140">
        <f>IF(DATOS!J306=AW$45,DATOS!C306,"")</f>
        <v>0</v>
      </c>
    </row>
    <row r="349" spans="51:53" x14ac:dyDescent="0.25">
      <c r="AY349" s="139">
        <f t="shared" si="10"/>
        <v>1</v>
      </c>
      <c r="AZ349" s="139">
        <f>IF(BA349="",0,IFERROR(IF(VLOOKUP(BA349,BA$44:BA348,1,0)&gt;0,0,0),1))</f>
        <v>0</v>
      </c>
      <c r="BA349" s="140">
        <f>IF(DATOS!J307=AW$45,DATOS!C307,"")</f>
        <v>0</v>
      </c>
    </row>
    <row r="350" spans="51:53" x14ac:dyDescent="0.25">
      <c r="AY350" s="139">
        <f t="shared" si="10"/>
        <v>1</v>
      </c>
      <c r="AZ350" s="139">
        <f>IF(BA350="",0,IFERROR(IF(VLOOKUP(BA350,BA$44:BA349,1,0)&gt;0,0,0),1))</f>
        <v>0</v>
      </c>
      <c r="BA350" s="140">
        <f>IF(DATOS!J308=AW$45,DATOS!C308,"")</f>
        <v>0</v>
      </c>
    </row>
    <row r="351" spans="51:53" x14ac:dyDescent="0.25">
      <c r="AY351" s="139">
        <f t="shared" si="10"/>
        <v>1</v>
      </c>
      <c r="AZ351" s="139">
        <f>IF(BA351="",0,IFERROR(IF(VLOOKUP(BA351,BA$44:BA350,1,0)&gt;0,0,0),1))</f>
        <v>0</v>
      </c>
      <c r="BA351" s="140">
        <f>IF(DATOS!J309=AW$45,DATOS!C309,"")</f>
        <v>0</v>
      </c>
    </row>
    <row r="352" spans="51:53" x14ac:dyDescent="0.25">
      <c r="AY352" s="139">
        <f t="shared" si="10"/>
        <v>1</v>
      </c>
      <c r="AZ352" s="139">
        <f>IF(BA352="",0,IFERROR(IF(VLOOKUP(BA352,BA$44:BA351,1,0)&gt;0,0,0),1))</f>
        <v>0</v>
      </c>
      <c r="BA352" s="140">
        <f>IF(DATOS!J310=AW$45,DATOS!C310,"")</f>
        <v>0</v>
      </c>
    </row>
    <row r="353" spans="51:53" x14ac:dyDescent="0.25">
      <c r="AY353" s="139">
        <f t="shared" si="10"/>
        <v>1</v>
      </c>
      <c r="AZ353" s="139">
        <f>IF(BA353="",0,IFERROR(IF(VLOOKUP(BA353,BA$44:BA352,1,0)&gt;0,0,0),1))</f>
        <v>0</v>
      </c>
      <c r="BA353" s="140">
        <f>IF(DATOS!J311=AW$45,DATOS!C311,"")</f>
        <v>0</v>
      </c>
    </row>
    <row r="354" spans="51:53" x14ac:dyDescent="0.25">
      <c r="AY354" s="139">
        <f t="shared" si="10"/>
        <v>1</v>
      </c>
      <c r="AZ354" s="139">
        <f>IF(BA354="",0,IFERROR(IF(VLOOKUP(BA354,BA$44:BA353,1,0)&gt;0,0,0),1))</f>
        <v>0</v>
      </c>
      <c r="BA354" s="140">
        <f>IF(DATOS!J312=AW$45,DATOS!C312,"")</f>
        <v>0</v>
      </c>
    </row>
    <row r="355" spans="51:53" x14ac:dyDescent="0.25">
      <c r="AY355" s="139">
        <f t="shared" si="10"/>
        <v>1</v>
      </c>
      <c r="AZ355" s="139">
        <f>IF(BA355="",0,IFERROR(IF(VLOOKUP(BA355,BA$44:BA354,1,0)&gt;0,0,0),1))</f>
        <v>0</v>
      </c>
      <c r="BA355" s="140">
        <f>IF(DATOS!J313=AW$45,DATOS!C313,"")</f>
        <v>0</v>
      </c>
    </row>
    <row r="356" spans="51:53" x14ac:dyDescent="0.25">
      <c r="AY356" s="139">
        <f t="shared" si="10"/>
        <v>1</v>
      </c>
      <c r="AZ356" s="139">
        <f>IF(BA356="",0,IFERROR(IF(VLOOKUP(BA356,BA$44:BA355,1,0)&gt;0,0,0),1))</f>
        <v>0</v>
      </c>
      <c r="BA356" s="140">
        <f>IF(DATOS!J314=AW$45,DATOS!C314,"")</f>
        <v>0</v>
      </c>
    </row>
    <row r="357" spans="51:53" x14ac:dyDescent="0.25">
      <c r="AY357" s="139">
        <f t="shared" si="10"/>
        <v>1</v>
      </c>
      <c r="AZ357" s="139">
        <f>IF(BA357="",0,IFERROR(IF(VLOOKUP(BA357,BA$44:BA356,1,0)&gt;0,0,0),1))</f>
        <v>0</v>
      </c>
      <c r="BA357" s="140">
        <f>IF(DATOS!J315=AW$45,DATOS!C315,"")</f>
        <v>0</v>
      </c>
    </row>
    <row r="358" spans="51:53" x14ac:dyDescent="0.25">
      <c r="AY358" s="139">
        <f t="shared" si="10"/>
        <v>1</v>
      </c>
      <c r="AZ358" s="139">
        <f>IF(BA358="",0,IFERROR(IF(VLOOKUP(BA358,BA$44:BA357,1,0)&gt;0,0,0),1))</f>
        <v>0</v>
      </c>
      <c r="BA358" s="140">
        <f>IF(DATOS!J316=AW$45,DATOS!C316,"")</f>
        <v>0</v>
      </c>
    </row>
    <row r="359" spans="51:53" x14ac:dyDescent="0.25">
      <c r="AY359" s="139">
        <f t="shared" si="10"/>
        <v>1</v>
      </c>
      <c r="AZ359" s="139">
        <f>IF(BA359="",0,IFERROR(IF(VLOOKUP(BA359,BA$44:BA358,1,0)&gt;0,0,0),1))</f>
        <v>0</v>
      </c>
      <c r="BA359" s="140">
        <f>IF(DATOS!J317=AW$45,DATOS!C317,"")</f>
        <v>0</v>
      </c>
    </row>
    <row r="360" spans="51:53" x14ac:dyDescent="0.25">
      <c r="AY360" s="139">
        <f t="shared" si="10"/>
        <v>1</v>
      </c>
      <c r="AZ360" s="139">
        <f>IF(BA360="",0,IFERROR(IF(VLOOKUP(BA360,BA$44:BA359,1,0)&gt;0,0,0),1))</f>
        <v>0</v>
      </c>
      <c r="BA360" s="140">
        <f>IF(DATOS!J318=AW$45,DATOS!C318,"")</f>
        <v>0</v>
      </c>
    </row>
    <row r="361" spans="51:53" x14ac:dyDescent="0.25">
      <c r="AY361" s="139">
        <f t="shared" si="10"/>
        <v>1</v>
      </c>
      <c r="AZ361" s="139">
        <f>IF(BA361="",0,IFERROR(IF(VLOOKUP(BA361,BA$44:BA360,1,0)&gt;0,0,0),1))</f>
        <v>0</v>
      </c>
      <c r="BA361" s="140">
        <f>IF(DATOS!J319=AW$45,DATOS!C319,"")</f>
        <v>0</v>
      </c>
    </row>
    <row r="362" spans="51:53" x14ac:dyDescent="0.25">
      <c r="AY362" s="139">
        <f t="shared" si="10"/>
        <v>1</v>
      </c>
      <c r="AZ362" s="139">
        <f>IF(BA362="",0,IFERROR(IF(VLOOKUP(BA362,BA$44:BA361,1,0)&gt;0,0,0),1))</f>
        <v>0</v>
      </c>
      <c r="BA362" s="140">
        <f>IF(DATOS!J320=AW$45,DATOS!C320,"")</f>
        <v>0</v>
      </c>
    </row>
    <row r="363" spans="51:53" x14ac:dyDescent="0.25">
      <c r="AY363" s="139">
        <f t="shared" si="10"/>
        <v>1</v>
      </c>
      <c r="AZ363" s="139">
        <f>IF(BA363="",0,IFERROR(IF(VLOOKUP(BA363,BA$44:BA362,1,0)&gt;0,0,0),1))</f>
        <v>0</v>
      </c>
      <c r="BA363" s="140">
        <f>IF(DATOS!J321=AW$45,DATOS!C321,"")</f>
        <v>0</v>
      </c>
    </row>
    <row r="364" spans="51:53" x14ac:dyDescent="0.25">
      <c r="AY364" s="139">
        <f t="shared" ref="AY364:AY427" si="11">AY363+AZ364</f>
        <v>1</v>
      </c>
      <c r="AZ364" s="139">
        <f>IF(BA364="",0,IFERROR(IF(VLOOKUP(BA364,BA$44:BA363,1,0)&gt;0,0,0),1))</f>
        <v>0</v>
      </c>
      <c r="BA364" s="140">
        <f>IF(DATOS!J322=AW$45,DATOS!C322,"")</f>
        <v>0</v>
      </c>
    </row>
    <row r="365" spans="51:53" x14ac:dyDescent="0.25">
      <c r="AY365" s="139">
        <f t="shared" si="11"/>
        <v>1</v>
      </c>
      <c r="AZ365" s="139">
        <f>IF(BA365="",0,IFERROR(IF(VLOOKUP(BA365,BA$44:BA364,1,0)&gt;0,0,0),1))</f>
        <v>0</v>
      </c>
      <c r="BA365" s="140">
        <f>IF(DATOS!J323=AW$45,DATOS!C323,"")</f>
        <v>0</v>
      </c>
    </row>
    <row r="366" spans="51:53" x14ac:dyDescent="0.25">
      <c r="AY366" s="139">
        <f t="shared" si="11"/>
        <v>1</v>
      </c>
      <c r="AZ366" s="139">
        <f>IF(BA366="",0,IFERROR(IF(VLOOKUP(BA366,BA$44:BA365,1,0)&gt;0,0,0),1))</f>
        <v>0</v>
      </c>
      <c r="BA366" s="140">
        <f>IF(DATOS!J324=AW$45,DATOS!C324,"")</f>
        <v>0</v>
      </c>
    </row>
    <row r="367" spans="51:53" x14ac:dyDescent="0.25">
      <c r="AY367" s="139">
        <f t="shared" si="11"/>
        <v>1</v>
      </c>
      <c r="AZ367" s="139">
        <f>IF(BA367="",0,IFERROR(IF(VLOOKUP(BA367,BA$44:BA366,1,0)&gt;0,0,0),1))</f>
        <v>0</v>
      </c>
      <c r="BA367" s="140">
        <f>IF(DATOS!J325=AW$45,DATOS!C325,"")</f>
        <v>0</v>
      </c>
    </row>
    <row r="368" spans="51:53" x14ac:dyDescent="0.25">
      <c r="AY368" s="139">
        <f t="shared" si="11"/>
        <v>1</v>
      </c>
      <c r="AZ368" s="139">
        <f>IF(BA368="",0,IFERROR(IF(VLOOKUP(BA368,BA$44:BA367,1,0)&gt;0,0,0),1))</f>
        <v>0</v>
      </c>
      <c r="BA368" s="140">
        <f>IF(DATOS!J326=AW$45,DATOS!C326,"")</f>
        <v>0</v>
      </c>
    </row>
    <row r="369" spans="51:53" x14ac:dyDescent="0.25">
      <c r="AY369" s="139">
        <f t="shared" si="11"/>
        <v>1</v>
      </c>
      <c r="AZ369" s="139">
        <f>IF(BA369="",0,IFERROR(IF(VLOOKUP(BA369,BA$44:BA368,1,0)&gt;0,0,0),1))</f>
        <v>0</v>
      </c>
      <c r="BA369" s="140">
        <f>IF(DATOS!J327=AW$45,DATOS!C327,"")</f>
        <v>0</v>
      </c>
    </row>
    <row r="370" spans="51:53" x14ac:dyDescent="0.25">
      <c r="AY370" s="139">
        <f t="shared" si="11"/>
        <v>1</v>
      </c>
      <c r="AZ370" s="139">
        <f>IF(BA370="",0,IFERROR(IF(VLOOKUP(BA370,BA$44:BA369,1,0)&gt;0,0,0),1))</f>
        <v>0</v>
      </c>
      <c r="BA370" s="140">
        <f>IF(DATOS!J328=AW$45,DATOS!C328,"")</f>
        <v>0</v>
      </c>
    </row>
    <row r="371" spans="51:53" x14ac:dyDescent="0.25">
      <c r="AY371" s="139">
        <f t="shared" si="11"/>
        <v>1</v>
      </c>
      <c r="AZ371" s="139">
        <f>IF(BA371="",0,IFERROR(IF(VLOOKUP(BA371,BA$44:BA370,1,0)&gt;0,0,0),1))</f>
        <v>0</v>
      </c>
      <c r="BA371" s="140">
        <f>IF(DATOS!J329=AW$45,DATOS!C329,"")</f>
        <v>0</v>
      </c>
    </row>
    <row r="372" spans="51:53" x14ac:dyDescent="0.25">
      <c r="AY372" s="139">
        <f t="shared" si="11"/>
        <v>1</v>
      </c>
      <c r="AZ372" s="139">
        <f>IF(BA372="",0,IFERROR(IF(VLOOKUP(BA372,BA$44:BA371,1,0)&gt;0,0,0),1))</f>
        <v>0</v>
      </c>
      <c r="BA372" s="140">
        <f>IF(DATOS!J330=AW$45,DATOS!C330,"")</f>
        <v>0</v>
      </c>
    </row>
    <row r="373" spans="51:53" x14ac:dyDescent="0.25">
      <c r="AY373" s="139">
        <f t="shared" si="11"/>
        <v>1</v>
      </c>
      <c r="AZ373" s="139">
        <f>IF(BA373="",0,IFERROR(IF(VLOOKUP(BA373,BA$44:BA372,1,0)&gt;0,0,0),1))</f>
        <v>0</v>
      </c>
      <c r="BA373" s="140">
        <f>IF(DATOS!J331=AW$45,DATOS!C331,"")</f>
        <v>0</v>
      </c>
    </row>
    <row r="374" spans="51:53" x14ac:dyDescent="0.25">
      <c r="AY374" s="139">
        <f t="shared" si="11"/>
        <v>1</v>
      </c>
      <c r="AZ374" s="139">
        <f>IF(BA374="",0,IFERROR(IF(VLOOKUP(BA374,BA$44:BA373,1,0)&gt;0,0,0),1))</f>
        <v>0</v>
      </c>
      <c r="BA374" s="140">
        <f>IF(DATOS!J332=AW$45,DATOS!C332,"")</f>
        <v>0</v>
      </c>
    </row>
    <row r="375" spans="51:53" x14ac:dyDescent="0.25">
      <c r="AY375" s="139">
        <f t="shared" si="11"/>
        <v>1</v>
      </c>
      <c r="AZ375" s="139">
        <f>IF(BA375="",0,IFERROR(IF(VLOOKUP(BA375,BA$44:BA374,1,0)&gt;0,0,0),1))</f>
        <v>0</v>
      </c>
      <c r="BA375" s="140">
        <f>IF(DATOS!J333=AW$45,DATOS!C333,"")</f>
        <v>0</v>
      </c>
    </row>
    <row r="376" spans="51:53" x14ac:dyDescent="0.25">
      <c r="AY376" s="139">
        <f t="shared" si="11"/>
        <v>1</v>
      </c>
      <c r="AZ376" s="139">
        <f>IF(BA376="",0,IFERROR(IF(VLOOKUP(BA376,BA$44:BA375,1,0)&gt;0,0,0),1))</f>
        <v>0</v>
      </c>
      <c r="BA376" s="140">
        <f>IF(DATOS!J334=AW$45,DATOS!C334,"")</f>
        <v>0</v>
      </c>
    </row>
    <row r="377" spans="51:53" x14ac:dyDescent="0.25">
      <c r="AY377" s="139">
        <f t="shared" si="11"/>
        <v>1</v>
      </c>
      <c r="AZ377" s="139">
        <f>IF(BA377="",0,IFERROR(IF(VLOOKUP(BA377,BA$44:BA376,1,0)&gt;0,0,0),1))</f>
        <v>0</v>
      </c>
      <c r="BA377" s="140">
        <f>IF(DATOS!J335=AW$45,DATOS!C335,"")</f>
        <v>0</v>
      </c>
    </row>
    <row r="378" spans="51:53" x14ac:dyDescent="0.25">
      <c r="AY378" s="139">
        <f t="shared" si="11"/>
        <v>1</v>
      </c>
      <c r="AZ378" s="139">
        <f>IF(BA378="",0,IFERROR(IF(VLOOKUP(BA378,BA$44:BA377,1,0)&gt;0,0,0),1))</f>
        <v>0</v>
      </c>
      <c r="BA378" s="140">
        <f>IF(DATOS!J336=AW$45,DATOS!C336,"")</f>
        <v>0</v>
      </c>
    </row>
    <row r="379" spans="51:53" x14ac:dyDescent="0.25">
      <c r="AY379" s="139">
        <f t="shared" si="11"/>
        <v>1</v>
      </c>
      <c r="AZ379" s="139">
        <f>IF(BA379="",0,IFERROR(IF(VLOOKUP(BA379,BA$44:BA378,1,0)&gt;0,0,0),1))</f>
        <v>0</v>
      </c>
      <c r="BA379" s="140">
        <f>IF(DATOS!J337=AW$45,DATOS!C337,"")</f>
        <v>0</v>
      </c>
    </row>
    <row r="380" spans="51:53" x14ac:dyDescent="0.25">
      <c r="AY380" s="139">
        <f t="shared" si="11"/>
        <v>1</v>
      </c>
      <c r="AZ380" s="139">
        <f>IF(BA380="",0,IFERROR(IF(VLOOKUP(BA380,BA$44:BA379,1,0)&gt;0,0,0),1))</f>
        <v>0</v>
      </c>
      <c r="BA380" s="140">
        <f>IF(DATOS!J338=AW$45,DATOS!C338,"")</f>
        <v>0</v>
      </c>
    </row>
    <row r="381" spans="51:53" x14ac:dyDescent="0.25">
      <c r="AY381" s="139">
        <f t="shared" si="11"/>
        <v>1</v>
      </c>
      <c r="AZ381" s="139">
        <f>IF(BA381="",0,IFERROR(IF(VLOOKUP(BA381,BA$44:BA380,1,0)&gt;0,0,0),1))</f>
        <v>0</v>
      </c>
      <c r="BA381" s="140">
        <f>IF(DATOS!J339=AW$45,DATOS!C339,"")</f>
        <v>0</v>
      </c>
    </row>
    <row r="382" spans="51:53" x14ac:dyDescent="0.25">
      <c r="AY382" s="139">
        <f t="shared" si="11"/>
        <v>1</v>
      </c>
      <c r="AZ382" s="139">
        <f>IF(BA382="",0,IFERROR(IF(VLOOKUP(BA382,BA$44:BA381,1,0)&gt;0,0,0),1))</f>
        <v>0</v>
      </c>
      <c r="BA382" s="140">
        <f>IF(DATOS!J340=AW$45,DATOS!C340,"")</f>
        <v>0</v>
      </c>
    </row>
    <row r="383" spans="51:53" x14ac:dyDescent="0.25">
      <c r="AY383" s="139">
        <f t="shared" si="11"/>
        <v>1</v>
      </c>
      <c r="AZ383" s="139">
        <f>IF(BA383="",0,IFERROR(IF(VLOOKUP(BA383,BA$44:BA382,1,0)&gt;0,0,0),1))</f>
        <v>0</v>
      </c>
      <c r="BA383" s="140">
        <f>IF(DATOS!J341=AW$45,DATOS!C341,"")</f>
        <v>0</v>
      </c>
    </row>
    <row r="384" spans="51:53" x14ac:dyDescent="0.25">
      <c r="AY384" s="139">
        <f t="shared" si="11"/>
        <v>1</v>
      </c>
      <c r="AZ384" s="139">
        <f>IF(BA384="",0,IFERROR(IF(VLOOKUP(BA384,BA$44:BA383,1,0)&gt;0,0,0),1))</f>
        <v>0</v>
      </c>
      <c r="BA384" s="140">
        <f>IF(DATOS!J342=AW$45,DATOS!C342,"")</f>
        <v>0</v>
      </c>
    </row>
    <row r="385" spans="51:53" x14ac:dyDescent="0.25">
      <c r="AY385" s="139">
        <f t="shared" si="11"/>
        <v>1</v>
      </c>
      <c r="AZ385" s="139">
        <f>IF(BA385="",0,IFERROR(IF(VLOOKUP(BA385,BA$44:BA384,1,0)&gt;0,0,0),1))</f>
        <v>0</v>
      </c>
      <c r="BA385" s="140">
        <f>IF(DATOS!J343=AW$45,DATOS!C343,"")</f>
        <v>0</v>
      </c>
    </row>
    <row r="386" spans="51:53" x14ac:dyDescent="0.25">
      <c r="AY386" s="139">
        <f t="shared" si="11"/>
        <v>1</v>
      </c>
      <c r="AZ386" s="139">
        <f>IF(BA386="",0,IFERROR(IF(VLOOKUP(BA386,BA$44:BA385,1,0)&gt;0,0,0),1))</f>
        <v>0</v>
      </c>
      <c r="BA386" s="140">
        <f>IF(DATOS!J344=AW$45,DATOS!C344,"")</f>
        <v>0</v>
      </c>
    </row>
    <row r="387" spans="51:53" x14ac:dyDescent="0.25">
      <c r="AY387" s="139">
        <f t="shared" si="11"/>
        <v>1</v>
      </c>
      <c r="AZ387" s="139">
        <f>IF(BA387="",0,IFERROR(IF(VLOOKUP(BA387,BA$44:BA386,1,0)&gt;0,0,0),1))</f>
        <v>0</v>
      </c>
      <c r="BA387" s="140">
        <f>IF(DATOS!J345=AW$45,DATOS!C345,"")</f>
        <v>0</v>
      </c>
    </row>
    <row r="388" spans="51:53" x14ac:dyDescent="0.25">
      <c r="AY388" s="139">
        <f t="shared" si="11"/>
        <v>1</v>
      </c>
      <c r="AZ388" s="139">
        <f>IF(BA388="",0,IFERROR(IF(VLOOKUP(BA388,BA$44:BA387,1,0)&gt;0,0,0),1))</f>
        <v>0</v>
      </c>
      <c r="BA388" s="140">
        <f>IF(DATOS!J346=AW$45,DATOS!C346,"")</f>
        <v>0</v>
      </c>
    </row>
    <row r="389" spans="51:53" x14ac:dyDescent="0.25">
      <c r="AY389" s="139">
        <f t="shared" si="11"/>
        <v>1</v>
      </c>
      <c r="AZ389" s="139">
        <f>IF(BA389="",0,IFERROR(IF(VLOOKUP(BA389,BA$44:BA388,1,0)&gt;0,0,0),1))</f>
        <v>0</v>
      </c>
      <c r="BA389" s="140">
        <f>IF(DATOS!J347=AW$45,DATOS!C347,"")</f>
        <v>0</v>
      </c>
    </row>
    <row r="390" spans="51:53" x14ac:dyDescent="0.25">
      <c r="AY390" s="139">
        <f t="shared" si="11"/>
        <v>1</v>
      </c>
      <c r="AZ390" s="139">
        <f>IF(BA390="",0,IFERROR(IF(VLOOKUP(BA390,BA$44:BA389,1,0)&gt;0,0,0),1))</f>
        <v>0</v>
      </c>
      <c r="BA390" s="140">
        <f>IF(DATOS!J348=AW$45,DATOS!C348,"")</f>
        <v>0</v>
      </c>
    </row>
    <row r="391" spans="51:53" x14ac:dyDescent="0.25">
      <c r="AY391" s="139">
        <f t="shared" si="11"/>
        <v>1</v>
      </c>
      <c r="AZ391" s="139">
        <f>IF(BA391="",0,IFERROR(IF(VLOOKUP(BA391,BA$44:BA390,1,0)&gt;0,0,0),1))</f>
        <v>0</v>
      </c>
      <c r="BA391" s="140">
        <f>IF(DATOS!J349=AW$45,DATOS!C349,"")</f>
        <v>0</v>
      </c>
    </row>
    <row r="392" spans="51:53" x14ac:dyDescent="0.25">
      <c r="AY392" s="139">
        <f t="shared" si="11"/>
        <v>1</v>
      </c>
      <c r="AZ392" s="139">
        <f>IF(BA392="",0,IFERROR(IF(VLOOKUP(BA392,BA$44:BA391,1,0)&gt;0,0,0),1))</f>
        <v>0</v>
      </c>
      <c r="BA392" s="140">
        <f>IF(DATOS!J350=AW$45,DATOS!C350,"")</f>
        <v>0</v>
      </c>
    </row>
    <row r="393" spans="51:53" x14ac:dyDescent="0.25">
      <c r="AY393" s="139">
        <f t="shared" si="11"/>
        <v>1</v>
      </c>
      <c r="AZ393" s="139">
        <f>IF(BA393="",0,IFERROR(IF(VLOOKUP(BA393,BA$44:BA392,1,0)&gt;0,0,0),1))</f>
        <v>0</v>
      </c>
      <c r="BA393" s="140">
        <f>IF(DATOS!J351=AW$45,DATOS!C351,"")</f>
        <v>0</v>
      </c>
    </row>
    <row r="394" spans="51:53" x14ac:dyDescent="0.25">
      <c r="AY394" s="139">
        <f t="shared" si="11"/>
        <v>1</v>
      </c>
      <c r="AZ394" s="139">
        <f>IF(BA394="",0,IFERROR(IF(VLOOKUP(BA394,BA$44:BA393,1,0)&gt;0,0,0),1))</f>
        <v>0</v>
      </c>
      <c r="BA394" s="140">
        <f>IF(DATOS!J352=AW$45,DATOS!C352,"")</f>
        <v>0</v>
      </c>
    </row>
    <row r="395" spans="51:53" x14ac:dyDescent="0.25">
      <c r="AY395" s="139">
        <f t="shared" si="11"/>
        <v>1</v>
      </c>
      <c r="AZ395" s="139">
        <f>IF(BA395="",0,IFERROR(IF(VLOOKUP(BA395,BA$44:BA394,1,0)&gt;0,0,0),1))</f>
        <v>0</v>
      </c>
      <c r="BA395" s="140">
        <f>IF(DATOS!J353=AW$45,DATOS!C353,"")</f>
        <v>0</v>
      </c>
    </row>
    <row r="396" spans="51:53" x14ac:dyDescent="0.25">
      <c r="AY396" s="139">
        <f t="shared" si="11"/>
        <v>1</v>
      </c>
      <c r="AZ396" s="139">
        <f>IF(BA396="",0,IFERROR(IF(VLOOKUP(BA396,BA$44:BA395,1,0)&gt;0,0,0),1))</f>
        <v>0</v>
      </c>
      <c r="BA396" s="140">
        <f>IF(DATOS!J354=AW$45,DATOS!C354,"")</f>
        <v>0</v>
      </c>
    </row>
    <row r="397" spans="51:53" x14ac:dyDescent="0.25">
      <c r="AY397" s="139">
        <f t="shared" si="11"/>
        <v>1</v>
      </c>
      <c r="AZ397" s="139">
        <f>IF(BA397="",0,IFERROR(IF(VLOOKUP(BA397,BA$44:BA396,1,0)&gt;0,0,0),1))</f>
        <v>0</v>
      </c>
      <c r="BA397" s="140">
        <f>IF(DATOS!J355=AW$45,DATOS!C355,"")</f>
        <v>0</v>
      </c>
    </row>
    <row r="398" spans="51:53" x14ac:dyDescent="0.25">
      <c r="AY398" s="139">
        <f t="shared" si="11"/>
        <v>1</v>
      </c>
      <c r="AZ398" s="139">
        <f>IF(BA398="",0,IFERROR(IF(VLOOKUP(BA398,BA$44:BA397,1,0)&gt;0,0,0),1))</f>
        <v>0</v>
      </c>
      <c r="BA398" s="140">
        <f>IF(DATOS!J356=AW$45,DATOS!C356,"")</f>
        <v>0</v>
      </c>
    </row>
    <row r="399" spans="51:53" x14ac:dyDescent="0.25">
      <c r="AY399" s="139">
        <f t="shared" si="11"/>
        <v>1</v>
      </c>
      <c r="AZ399" s="139">
        <f>IF(BA399="",0,IFERROR(IF(VLOOKUP(BA399,BA$44:BA398,1,0)&gt;0,0,0),1))</f>
        <v>0</v>
      </c>
      <c r="BA399" s="140">
        <f>IF(DATOS!J357=AW$45,DATOS!C357,"")</f>
        <v>0</v>
      </c>
    </row>
    <row r="400" spans="51:53" x14ac:dyDescent="0.25">
      <c r="AY400" s="139">
        <f t="shared" si="11"/>
        <v>1</v>
      </c>
      <c r="AZ400" s="139">
        <f>IF(BA400="",0,IFERROR(IF(VLOOKUP(BA400,BA$44:BA399,1,0)&gt;0,0,0),1))</f>
        <v>0</v>
      </c>
      <c r="BA400" s="140">
        <f>IF(DATOS!J358=AW$45,DATOS!C358,"")</f>
        <v>0</v>
      </c>
    </row>
    <row r="401" spans="51:53" x14ac:dyDescent="0.25">
      <c r="AY401" s="139">
        <f t="shared" si="11"/>
        <v>1</v>
      </c>
      <c r="AZ401" s="139">
        <f>IF(BA401="",0,IFERROR(IF(VLOOKUP(BA401,BA$44:BA400,1,0)&gt;0,0,0),1))</f>
        <v>0</v>
      </c>
      <c r="BA401" s="140">
        <f>IF(DATOS!J359=AW$45,DATOS!C359,"")</f>
        <v>0</v>
      </c>
    </row>
    <row r="402" spans="51:53" x14ac:dyDescent="0.25">
      <c r="AY402" s="139">
        <f t="shared" si="11"/>
        <v>1</v>
      </c>
      <c r="AZ402" s="139">
        <f>IF(BA402="",0,IFERROR(IF(VLOOKUP(BA402,BA$44:BA401,1,0)&gt;0,0,0),1))</f>
        <v>0</v>
      </c>
      <c r="BA402" s="140">
        <f>IF(DATOS!J360=AW$45,DATOS!C360,"")</f>
        <v>0</v>
      </c>
    </row>
    <row r="403" spans="51:53" x14ac:dyDescent="0.25">
      <c r="AY403" s="139">
        <f t="shared" si="11"/>
        <v>1</v>
      </c>
      <c r="AZ403" s="139">
        <f>IF(BA403="",0,IFERROR(IF(VLOOKUP(BA403,BA$44:BA402,1,0)&gt;0,0,0),1))</f>
        <v>0</v>
      </c>
      <c r="BA403" s="140">
        <f>IF(DATOS!J361=AW$45,DATOS!C361,"")</f>
        <v>0</v>
      </c>
    </row>
    <row r="404" spans="51:53" x14ac:dyDescent="0.25">
      <c r="AY404" s="139">
        <f t="shared" si="11"/>
        <v>1</v>
      </c>
      <c r="AZ404" s="139">
        <f>IF(BA404="",0,IFERROR(IF(VLOOKUP(BA404,BA$44:BA403,1,0)&gt;0,0,0),1))</f>
        <v>0</v>
      </c>
      <c r="BA404" s="140">
        <f>IF(DATOS!J362=AW$45,DATOS!C362,"")</f>
        <v>0</v>
      </c>
    </row>
    <row r="405" spans="51:53" x14ac:dyDescent="0.25">
      <c r="AY405" s="139">
        <f t="shared" si="11"/>
        <v>1</v>
      </c>
      <c r="AZ405" s="139">
        <f>IF(BA405="",0,IFERROR(IF(VLOOKUP(BA405,BA$44:BA404,1,0)&gt;0,0,0),1))</f>
        <v>0</v>
      </c>
      <c r="BA405" s="140">
        <f>IF(DATOS!J363=AW$45,DATOS!C363,"")</f>
        <v>0</v>
      </c>
    </row>
    <row r="406" spans="51:53" x14ac:dyDescent="0.25">
      <c r="AY406" s="139">
        <f t="shared" si="11"/>
        <v>1</v>
      </c>
      <c r="AZ406" s="139">
        <f>IF(BA406="",0,IFERROR(IF(VLOOKUP(BA406,BA$44:BA405,1,0)&gt;0,0,0),1))</f>
        <v>0</v>
      </c>
      <c r="BA406" s="140">
        <f>IF(DATOS!J364=AW$45,DATOS!C364,"")</f>
        <v>0</v>
      </c>
    </row>
    <row r="407" spans="51:53" x14ac:dyDescent="0.25">
      <c r="AY407" s="139">
        <f t="shared" si="11"/>
        <v>1</v>
      </c>
      <c r="AZ407" s="139">
        <f>IF(BA407="",0,IFERROR(IF(VLOOKUP(BA407,BA$44:BA406,1,0)&gt;0,0,0),1))</f>
        <v>0</v>
      </c>
      <c r="BA407" s="140">
        <f>IF(DATOS!J365=AW$45,DATOS!C365,"")</f>
        <v>0</v>
      </c>
    </row>
    <row r="408" spans="51:53" x14ac:dyDescent="0.25">
      <c r="AY408" s="139">
        <f t="shared" si="11"/>
        <v>1</v>
      </c>
      <c r="AZ408" s="139">
        <f>IF(BA408="",0,IFERROR(IF(VLOOKUP(BA408,BA$44:BA407,1,0)&gt;0,0,0),1))</f>
        <v>0</v>
      </c>
      <c r="BA408" s="140">
        <f>IF(DATOS!J366=AW$45,DATOS!C366,"")</f>
        <v>0</v>
      </c>
    </row>
    <row r="409" spans="51:53" x14ac:dyDescent="0.25">
      <c r="AY409" s="139">
        <f t="shared" si="11"/>
        <v>1</v>
      </c>
      <c r="AZ409" s="139">
        <f>IF(BA409="",0,IFERROR(IF(VLOOKUP(BA409,BA$44:BA408,1,0)&gt;0,0,0),1))</f>
        <v>0</v>
      </c>
      <c r="BA409" s="140">
        <f>IF(DATOS!J367=AW$45,DATOS!C367,"")</f>
        <v>0</v>
      </c>
    </row>
    <row r="410" spans="51:53" x14ac:dyDescent="0.25">
      <c r="AY410" s="139">
        <f t="shared" si="11"/>
        <v>1</v>
      </c>
      <c r="AZ410" s="139">
        <f>IF(BA410="",0,IFERROR(IF(VLOOKUP(BA410,BA$44:BA409,1,0)&gt;0,0,0),1))</f>
        <v>0</v>
      </c>
      <c r="BA410" s="140">
        <f>IF(DATOS!J368=AW$45,DATOS!C368,"")</f>
        <v>0</v>
      </c>
    </row>
    <row r="411" spans="51:53" x14ac:dyDescent="0.25">
      <c r="AY411" s="139">
        <f t="shared" si="11"/>
        <v>1</v>
      </c>
      <c r="AZ411" s="139">
        <f>IF(BA411="",0,IFERROR(IF(VLOOKUP(BA411,BA$44:BA410,1,0)&gt;0,0,0),1))</f>
        <v>0</v>
      </c>
      <c r="BA411" s="140">
        <f>IF(DATOS!J369=AW$45,DATOS!C369,"")</f>
        <v>0</v>
      </c>
    </row>
    <row r="412" spans="51:53" x14ac:dyDescent="0.25">
      <c r="AY412" s="139">
        <f t="shared" si="11"/>
        <v>1</v>
      </c>
      <c r="AZ412" s="139">
        <f>IF(BA412="",0,IFERROR(IF(VLOOKUP(BA412,BA$44:BA411,1,0)&gt;0,0,0),1))</f>
        <v>0</v>
      </c>
      <c r="BA412" s="140">
        <f>IF(DATOS!J370=AW$45,DATOS!C370,"")</f>
        <v>0</v>
      </c>
    </row>
    <row r="413" spans="51:53" x14ac:dyDescent="0.25">
      <c r="AY413" s="139">
        <f t="shared" si="11"/>
        <v>1</v>
      </c>
      <c r="AZ413" s="139">
        <f>IF(BA413="",0,IFERROR(IF(VLOOKUP(BA413,BA$44:BA412,1,0)&gt;0,0,0),1))</f>
        <v>0</v>
      </c>
      <c r="BA413" s="140">
        <f>IF(DATOS!J371=AW$45,DATOS!C371,"")</f>
        <v>0</v>
      </c>
    </row>
    <row r="414" spans="51:53" x14ac:dyDescent="0.25">
      <c r="AY414" s="139">
        <f t="shared" si="11"/>
        <v>1</v>
      </c>
      <c r="AZ414" s="139">
        <f>IF(BA414="",0,IFERROR(IF(VLOOKUP(BA414,BA$44:BA413,1,0)&gt;0,0,0),1))</f>
        <v>0</v>
      </c>
      <c r="BA414" s="140">
        <f>IF(DATOS!J372=AW$45,DATOS!C372,"")</f>
        <v>0</v>
      </c>
    </row>
    <row r="415" spans="51:53" x14ac:dyDescent="0.25">
      <c r="AY415" s="139">
        <f t="shared" si="11"/>
        <v>1</v>
      </c>
      <c r="AZ415" s="139">
        <f>IF(BA415="",0,IFERROR(IF(VLOOKUP(BA415,BA$44:BA414,1,0)&gt;0,0,0),1))</f>
        <v>0</v>
      </c>
      <c r="BA415" s="140">
        <f>IF(DATOS!J373=AW$45,DATOS!C373,"")</f>
        <v>0</v>
      </c>
    </row>
    <row r="416" spans="51:53" x14ac:dyDescent="0.25">
      <c r="AY416" s="139">
        <f t="shared" si="11"/>
        <v>1</v>
      </c>
      <c r="AZ416" s="139">
        <f>IF(BA416="",0,IFERROR(IF(VLOOKUP(BA416,BA$44:BA415,1,0)&gt;0,0,0),1))</f>
        <v>0</v>
      </c>
      <c r="BA416" s="140">
        <f>IF(DATOS!J374=AW$45,DATOS!C374,"")</f>
        <v>0</v>
      </c>
    </row>
    <row r="417" spans="51:53" x14ac:dyDescent="0.25">
      <c r="AY417" s="139">
        <f t="shared" si="11"/>
        <v>1</v>
      </c>
      <c r="AZ417" s="139">
        <f>IF(BA417="",0,IFERROR(IF(VLOOKUP(BA417,BA$44:BA416,1,0)&gt;0,0,0),1))</f>
        <v>0</v>
      </c>
      <c r="BA417" s="140">
        <f>IF(DATOS!J375=AW$45,DATOS!C375,"")</f>
        <v>0</v>
      </c>
    </row>
    <row r="418" spans="51:53" x14ac:dyDescent="0.25">
      <c r="AY418" s="139">
        <f t="shared" si="11"/>
        <v>1</v>
      </c>
      <c r="AZ418" s="139">
        <f>IF(BA418="",0,IFERROR(IF(VLOOKUP(BA418,BA$44:BA417,1,0)&gt;0,0,0),1))</f>
        <v>0</v>
      </c>
      <c r="BA418" s="140">
        <f>IF(DATOS!J376=AW$45,DATOS!C376,"")</f>
        <v>0</v>
      </c>
    </row>
    <row r="419" spans="51:53" x14ac:dyDescent="0.25">
      <c r="AY419" s="139">
        <f t="shared" si="11"/>
        <v>1</v>
      </c>
      <c r="AZ419" s="139">
        <f>IF(BA419="",0,IFERROR(IF(VLOOKUP(BA419,BA$44:BA418,1,0)&gt;0,0,0),1))</f>
        <v>0</v>
      </c>
      <c r="BA419" s="140">
        <f>IF(DATOS!J377=AW$45,DATOS!C377,"")</f>
        <v>0</v>
      </c>
    </row>
    <row r="420" spans="51:53" x14ac:dyDescent="0.25">
      <c r="AY420" s="139">
        <f t="shared" si="11"/>
        <v>1</v>
      </c>
      <c r="AZ420" s="139">
        <f>IF(BA420="",0,IFERROR(IF(VLOOKUP(BA420,BA$44:BA419,1,0)&gt;0,0,0),1))</f>
        <v>0</v>
      </c>
      <c r="BA420" s="140">
        <f>IF(DATOS!J378=AW$45,DATOS!C378,"")</f>
        <v>0</v>
      </c>
    </row>
    <row r="421" spans="51:53" x14ac:dyDescent="0.25">
      <c r="AY421" s="139">
        <f t="shared" si="11"/>
        <v>1</v>
      </c>
      <c r="AZ421" s="139">
        <f>IF(BA421="",0,IFERROR(IF(VLOOKUP(BA421,BA$44:BA420,1,0)&gt;0,0,0),1))</f>
        <v>0</v>
      </c>
      <c r="BA421" s="140">
        <f>IF(DATOS!J379=AW$45,DATOS!C379,"")</f>
        <v>0</v>
      </c>
    </row>
    <row r="422" spans="51:53" x14ac:dyDescent="0.25">
      <c r="AY422" s="139">
        <f t="shared" si="11"/>
        <v>1</v>
      </c>
      <c r="AZ422" s="139">
        <f>IF(BA422="",0,IFERROR(IF(VLOOKUP(BA422,BA$44:BA421,1,0)&gt;0,0,0),1))</f>
        <v>0</v>
      </c>
      <c r="BA422" s="140">
        <f>IF(DATOS!J380=AW$45,DATOS!C380,"")</f>
        <v>0</v>
      </c>
    </row>
    <row r="423" spans="51:53" x14ac:dyDescent="0.25">
      <c r="AY423" s="139">
        <f t="shared" si="11"/>
        <v>1</v>
      </c>
      <c r="AZ423" s="139">
        <f>IF(BA423="",0,IFERROR(IF(VLOOKUP(BA423,BA$44:BA422,1,0)&gt;0,0,0),1))</f>
        <v>0</v>
      </c>
      <c r="BA423" s="140">
        <f>IF(DATOS!J381=AW$45,DATOS!C381,"")</f>
        <v>0</v>
      </c>
    </row>
    <row r="424" spans="51:53" x14ac:dyDescent="0.25">
      <c r="AY424" s="139">
        <f t="shared" si="11"/>
        <v>1</v>
      </c>
      <c r="AZ424" s="139">
        <f>IF(BA424="",0,IFERROR(IF(VLOOKUP(BA424,BA$44:BA423,1,0)&gt;0,0,0),1))</f>
        <v>0</v>
      </c>
      <c r="BA424" s="140">
        <f>IF(DATOS!J382=AW$45,DATOS!C382,"")</f>
        <v>0</v>
      </c>
    </row>
    <row r="425" spans="51:53" x14ac:dyDescent="0.25">
      <c r="AY425" s="139">
        <f t="shared" si="11"/>
        <v>1</v>
      </c>
      <c r="AZ425" s="139">
        <f>IF(BA425="",0,IFERROR(IF(VLOOKUP(BA425,BA$44:BA424,1,0)&gt;0,0,0),1))</f>
        <v>0</v>
      </c>
      <c r="BA425" s="140">
        <f>IF(DATOS!J383=AW$45,DATOS!C383,"")</f>
        <v>0</v>
      </c>
    </row>
    <row r="426" spans="51:53" x14ac:dyDescent="0.25">
      <c r="AY426" s="139">
        <f t="shared" si="11"/>
        <v>1</v>
      </c>
      <c r="AZ426" s="139">
        <f>IF(BA426="",0,IFERROR(IF(VLOOKUP(BA426,BA$44:BA425,1,0)&gt;0,0,0),1))</f>
        <v>0</v>
      </c>
      <c r="BA426" s="140">
        <f>IF(DATOS!J384=AW$45,DATOS!C384,"")</f>
        <v>0</v>
      </c>
    </row>
    <row r="427" spans="51:53" x14ac:dyDescent="0.25">
      <c r="AY427" s="139">
        <f t="shared" si="11"/>
        <v>1</v>
      </c>
      <c r="AZ427" s="139">
        <f>IF(BA427="",0,IFERROR(IF(VLOOKUP(BA427,BA$44:BA426,1,0)&gt;0,0,0),1))</f>
        <v>0</v>
      </c>
      <c r="BA427" s="140">
        <f>IF(DATOS!J385=AW$45,DATOS!C385,"")</f>
        <v>0</v>
      </c>
    </row>
    <row r="428" spans="51:53" x14ac:dyDescent="0.25">
      <c r="AY428" s="139">
        <f t="shared" ref="AY428:AY491" si="12">AY427+AZ428</f>
        <v>1</v>
      </c>
      <c r="AZ428" s="139">
        <f>IF(BA428="",0,IFERROR(IF(VLOOKUP(BA428,BA$44:BA427,1,0)&gt;0,0,0),1))</f>
        <v>0</v>
      </c>
      <c r="BA428" s="140">
        <f>IF(DATOS!J386=AW$45,DATOS!C386,"")</f>
        <v>0</v>
      </c>
    </row>
    <row r="429" spans="51:53" x14ac:dyDescent="0.25">
      <c r="AY429" s="139">
        <f t="shared" si="12"/>
        <v>1</v>
      </c>
      <c r="AZ429" s="139">
        <f>IF(BA429="",0,IFERROR(IF(VLOOKUP(BA429,BA$44:BA428,1,0)&gt;0,0,0),1))</f>
        <v>0</v>
      </c>
      <c r="BA429" s="140">
        <f>IF(DATOS!J387=AW$45,DATOS!C387,"")</f>
        <v>0</v>
      </c>
    </row>
    <row r="430" spans="51:53" x14ac:dyDescent="0.25">
      <c r="AY430" s="139">
        <f t="shared" si="12"/>
        <v>1</v>
      </c>
      <c r="AZ430" s="139">
        <f>IF(BA430="",0,IFERROR(IF(VLOOKUP(BA430,BA$44:BA429,1,0)&gt;0,0,0),1))</f>
        <v>0</v>
      </c>
      <c r="BA430" s="140">
        <f>IF(DATOS!J388=AW$45,DATOS!C388,"")</f>
        <v>0</v>
      </c>
    </row>
    <row r="431" spans="51:53" x14ac:dyDescent="0.25">
      <c r="AY431" s="139">
        <f t="shared" si="12"/>
        <v>1</v>
      </c>
      <c r="AZ431" s="139">
        <f>IF(BA431="",0,IFERROR(IF(VLOOKUP(BA431,BA$44:BA430,1,0)&gt;0,0,0),1))</f>
        <v>0</v>
      </c>
      <c r="BA431" s="140">
        <f>IF(DATOS!J389=AW$45,DATOS!C389,"")</f>
        <v>0</v>
      </c>
    </row>
    <row r="432" spans="51:53" x14ac:dyDescent="0.25">
      <c r="AY432" s="139">
        <f t="shared" si="12"/>
        <v>1</v>
      </c>
      <c r="AZ432" s="139">
        <f>IF(BA432="",0,IFERROR(IF(VLOOKUP(BA432,BA$44:BA431,1,0)&gt;0,0,0),1))</f>
        <v>0</v>
      </c>
      <c r="BA432" s="140">
        <f>IF(DATOS!J390=AW$45,DATOS!C390,"")</f>
        <v>0</v>
      </c>
    </row>
    <row r="433" spans="51:53" x14ac:dyDescent="0.25">
      <c r="AY433" s="139">
        <f t="shared" si="12"/>
        <v>1</v>
      </c>
      <c r="AZ433" s="139">
        <f>IF(BA433="",0,IFERROR(IF(VLOOKUP(BA433,BA$44:BA432,1,0)&gt;0,0,0),1))</f>
        <v>0</v>
      </c>
      <c r="BA433" s="140">
        <f>IF(DATOS!J391=AW$45,DATOS!C391,"")</f>
        <v>0</v>
      </c>
    </row>
    <row r="434" spans="51:53" x14ac:dyDescent="0.25">
      <c r="AY434" s="139">
        <f t="shared" si="12"/>
        <v>1</v>
      </c>
      <c r="AZ434" s="139">
        <f>IF(BA434="",0,IFERROR(IF(VLOOKUP(BA434,BA$44:BA433,1,0)&gt;0,0,0),1))</f>
        <v>0</v>
      </c>
      <c r="BA434" s="140">
        <f>IF(DATOS!J392=AW$45,DATOS!C392,"")</f>
        <v>0</v>
      </c>
    </row>
    <row r="435" spans="51:53" x14ac:dyDescent="0.25">
      <c r="AY435" s="139">
        <f t="shared" si="12"/>
        <v>1</v>
      </c>
      <c r="AZ435" s="139">
        <f>IF(BA435="",0,IFERROR(IF(VLOOKUP(BA435,BA$44:BA434,1,0)&gt;0,0,0),1))</f>
        <v>0</v>
      </c>
      <c r="BA435" s="140">
        <f>IF(DATOS!J393=AW$45,DATOS!C393,"")</f>
        <v>0</v>
      </c>
    </row>
    <row r="436" spans="51:53" x14ac:dyDescent="0.25">
      <c r="AY436" s="139">
        <f t="shared" si="12"/>
        <v>1</v>
      </c>
      <c r="AZ436" s="139">
        <f>IF(BA436="",0,IFERROR(IF(VLOOKUP(BA436,BA$44:BA435,1,0)&gt;0,0,0),1))</f>
        <v>0</v>
      </c>
      <c r="BA436" s="140">
        <f>IF(DATOS!J394=AW$45,DATOS!C394,"")</f>
        <v>0</v>
      </c>
    </row>
    <row r="437" spans="51:53" x14ac:dyDescent="0.25">
      <c r="AY437" s="139">
        <f t="shared" si="12"/>
        <v>1</v>
      </c>
      <c r="AZ437" s="139">
        <f>IF(BA437="",0,IFERROR(IF(VLOOKUP(BA437,BA$44:BA436,1,0)&gt;0,0,0),1))</f>
        <v>0</v>
      </c>
      <c r="BA437" s="140">
        <f>IF(DATOS!J395=AW$45,DATOS!C395,"")</f>
        <v>0</v>
      </c>
    </row>
    <row r="438" spans="51:53" x14ac:dyDescent="0.25">
      <c r="AY438" s="139">
        <f t="shared" si="12"/>
        <v>1</v>
      </c>
      <c r="AZ438" s="139">
        <f>IF(BA438="",0,IFERROR(IF(VLOOKUP(BA438,BA$44:BA437,1,0)&gt;0,0,0),1))</f>
        <v>0</v>
      </c>
      <c r="BA438" s="140">
        <f>IF(DATOS!J396=AW$45,DATOS!C396,"")</f>
        <v>0</v>
      </c>
    </row>
    <row r="439" spans="51:53" x14ac:dyDescent="0.25">
      <c r="AY439" s="139">
        <f t="shared" si="12"/>
        <v>1</v>
      </c>
      <c r="AZ439" s="139">
        <f>IF(BA439="",0,IFERROR(IF(VLOOKUP(BA439,BA$44:BA438,1,0)&gt;0,0,0),1))</f>
        <v>0</v>
      </c>
      <c r="BA439" s="140">
        <f>IF(DATOS!J397=AW$45,DATOS!C397,"")</f>
        <v>0</v>
      </c>
    </row>
    <row r="440" spans="51:53" x14ac:dyDescent="0.25">
      <c r="AY440" s="139">
        <f t="shared" si="12"/>
        <v>1</v>
      </c>
      <c r="AZ440" s="139">
        <f>IF(BA440="",0,IFERROR(IF(VLOOKUP(BA440,BA$44:BA439,1,0)&gt;0,0,0),1))</f>
        <v>0</v>
      </c>
      <c r="BA440" s="140">
        <f>IF(DATOS!J398=AW$45,DATOS!C398,"")</f>
        <v>0</v>
      </c>
    </row>
    <row r="441" spans="51:53" x14ac:dyDescent="0.25">
      <c r="AY441" s="139">
        <f t="shared" si="12"/>
        <v>1</v>
      </c>
      <c r="AZ441" s="139">
        <f>IF(BA441="",0,IFERROR(IF(VLOOKUP(BA441,BA$44:BA440,1,0)&gt;0,0,0),1))</f>
        <v>0</v>
      </c>
      <c r="BA441" s="140">
        <f>IF(DATOS!J399=AW$45,DATOS!C399,"")</f>
        <v>0</v>
      </c>
    </row>
    <row r="442" spans="51:53" x14ac:dyDescent="0.25">
      <c r="AY442" s="139">
        <f t="shared" si="12"/>
        <v>1</v>
      </c>
      <c r="AZ442" s="139">
        <f>IF(BA442="",0,IFERROR(IF(VLOOKUP(BA442,BA$44:BA441,1,0)&gt;0,0,0),1))</f>
        <v>0</v>
      </c>
      <c r="BA442" s="140">
        <f>IF(DATOS!J400=AW$45,DATOS!C400,"")</f>
        <v>0</v>
      </c>
    </row>
    <row r="443" spans="51:53" x14ac:dyDescent="0.25">
      <c r="AY443" s="139">
        <f t="shared" si="12"/>
        <v>1</v>
      </c>
      <c r="AZ443" s="139">
        <f>IF(BA443="",0,IFERROR(IF(VLOOKUP(BA443,BA$44:BA442,1,0)&gt;0,0,0),1))</f>
        <v>0</v>
      </c>
      <c r="BA443" s="140">
        <f>IF(DATOS!J401=AW$45,DATOS!C401,"")</f>
        <v>0</v>
      </c>
    </row>
    <row r="444" spans="51:53" x14ac:dyDescent="0.25">
      <c r="AY444" s="139">
        <f t="shared" si="12"/>
        <v>1</v>
      </c>
      <c r="AZ444" s="139">
        <f>IF(BA444="",0,IFERROR(IF(VLOOKUP(BA444,BA$44:BA443,1,0)&gt;0,0,0),1))</f>
        <v>0</v>
      </c>
      <c r="BA444" s="140">
        <f>IF(DATOS!J402=AW$45,DATOS!C402,"")</f>
        <v>0</v>
      </c>
    </row>
    <row r="445" spans="51:53" x14ac:dyDescent="0.25">
      <c r="AY445" s="139">
        <f t="shared" si="12"/>
        <v>1</v>
      </c>
      <c r="AZ445" s="139">
        <f>IF(BA445="",0,IFERROR(IF(VLOOKUP(BA445,BA$44:BA444,1,0)&gt;0,0,0),1))</f>
        <v>0</v>
      </c>
      <c r="BA445" s="140">
        <f>IF(DATOS!J403=AW$45,DATOS!C403,"")</f>
        <v>0</v>
      </c>
    </row>
    <row r="446" spans="51:53" x14ac:dyDescent="0.25">
      <c r="AY446" s="139">
        <f t="shared" si="12"/>
        <v>1</v>
      </c>
      <c r="AZ446" s="139">
        <f>IF(BA446="",0,IFERROR(IF(VLOOKUP(BA446,BA$44:BA445,1,0)&gt;0,0,0),1))</f>
        <v>0</v>
      </c>
      <c r="BA446" s="140">
        <f>IF(DATOS!J404=AW$45,DATOS!C404,"")</f>
        <v>0</v>
      </c>
    </row>
    <row r="447" spans="51:53" x14ac:dyDescent="0.25">
      <c r="AY447" s="139">
        <f t="shared" si="12"/>
        <v>1</v>
      </c>
      <c r="AZ447" s="139">
        <f>IF(BA447="",0,IFERROR(IF(VLOOKUP(BA447,BA$44:BA446,1,0)&gt;0,0,0),1))</f>
        <v>0</v>
      </c>
      <c r="BA447" s="140">
        <f>IF(DATOS!J405=AW$45,DATOS!C405,"")</f>
        <v>0</v>
      </c>
    </row>
    <row r="448" spans="51:53" x14ac:dyDescent="0.25">
      <c r="AY448" s="139">
        <f t="shared" si="12"/>
        <v>1</v>
      </c>
      <c r="AZ448" s="139">
        <f>IF(BA448="",0,IFERROR(IF(VLOOKUP(BA448,BA$44:BA447,1,0)&gt;0,0,0),1))</f>
        <v>0</v>
      </c>
      <c r="BA448" s="140">
        <f>IF(DATOS!J406=AW$45,DATOS!C406,"")</f>
        <v>0</v>
      </c>
    </row>
    <row r="449" spans="51:53" x14ac:dyDescent="0.25">
      <c r="AY449" s="139">
        <f t="shared" si="12"/>
        <v>1</v>
      </c>
      <c r="AZ449" s="139">
        <f>IF(BA449="",0,IFERROR(IF(VLOOKUP(BA449,BA$44:BA448,1,0)&gt;0,0,0),1))</f>
        <v>0</v>
      </c>
      <c r="BA449" s="140">
        <f>IF(DATOS!J407=AW$45,DATOS!C407,"")</f>
        <v>0</v>
      </c>
    </row>
    <row r="450" spans="51:53" x14ac:dyDescent="0.25">
      <c r="AY450" s="139">
        <f t="shared" si="12"/>
        <v>1</v>
      </c>
      <c r="AZ450" s="139">
        <f>IF(BA450="",0,IFERROR(IF(VLOOKUP(BA450,BA$44:BA449,1,0)&gt;0,0,0),1))</f>
        <v>0</v>
      </c>
      <c r="BA450" s="140">
        <f>IF(DATOS!J408=AW$45,DATOS!C408,"")</f>
        <v>0</v>
      </c>
    </row>
    <row r="451" spans="51:53" x14ac:dyDescent="0.25">
      <c r="AY451" s="139">
        <f t="shared" si="12"/>
        <v>1</v>
      </c>
      <c r="AZ451" s="139">
        <f>IF(BA451="",0,IFERROR(IF(VLOOKUP(BA451,BA$44:BA450,1,0)&gt;0,0,0),1))</f>
        <v>0</v>
      </c>
      <c r="BA451" s="140">
        <f>IF(DATOS!J409=AW$45,DATOS!C409,"")</f>
        <v>0</v>
      </c>
    </row>
    <row r="452" spans="51:53" x14ac:dyDescent="0.25">
      <c r="AY452" s="139">
        <f t="shared" si="12"/>
        <v>1</v>
      </c>
      <c r="AZ452" s="139">
        <f>IF(BA452="",0,IFERROR(IF(VLOOKUP(BA452,BA$44:BA451,1,0)&gt;0,0,0),1))</f>
        <v>0</v>
      </c>
      <c r="BA452" s="140">
        <f>IF(DATOS!J410=AW$45,DATOS!C410,"")</f>
        <v>0</v>
      </c>
    </row>
    <row r="453" spans="51:53" x14ac:dyDescent="0.25">
      <c r="AY453" s="139">
        <f t="shared" si="12"/>
        <v>1</v>
      </c>
      <c r="AZ453" s="139">
        <f>IF(BA453="",0,IFERROR(IF(VLOOKUP(BA453,BA$44:BA452,1,0)&gt;0,0,0),1))</f>
        <v>0</v>
      </c>
      <c r="BA453" s="140">
        <f>IF(DATOS!J411=AW$45,DATOS!C411,"")</f>
        <v>0</v>
      </c>
    </row>
    <row r="454" spans="51:53" x14ac:dyDescent="0.25">
      <c r="AY454" s="139">
        <f t="shared" si="12"/>
        <v>1</v>
      </c>
      <c r="AZ454" s="139">
        <f>IF(BA454="",0,IFERROR(IF(VLOOKUP(BA454,BA$44:BA453,1,0)&gt;0,0,0),1))</f>
        <v>0</v>
      </c>
      <c r="BA454" s="140">
        <f>IF(DATOS!J412=AW$45,DATOS!C412,"")</f>
        <v>0</v>
      </c>
    </row>
    <row r="455" spans="51:53" x14ac:dyDescent="0.25">
      <c r="AY455" s="139">
        <f t="shared" si="12"/>
        <v>1</v>
      </c>
      <c r="AZ455" s="139">
        <f>IF(BA455="",0,IFERROR(IF(VLOOKUP(BA455,BA$44:BA454,1,0)&gt;0,0,0),1))</f>
        <v>0</v>
      </c>
      <c r="BA455" s="140">
        <f>IF(DATOS!J413=AW$45,DATOS!C413,"")</f>
        <v>0</v>
      </c>
    </row>
    <row r="456" spans="51:53" x14ac:dyDescent="0.25">
      <c r="AY456" s="139">
        <f t="shared" si="12"/>
        <v>1</v>
      </c>
      <c r="AZ456" s="139">
        <f>IF(BA456="",0,IFERROR(IF(VLOOKUP(BA456,BA$44:BA455,1,0)&gt;0,0,0),1))</f>
        <v>0</v>
      </c>
      <c r="BA456" s="140">
        <f>IF(DATOS!J414=AW$45,DATOS!C414,"")</f>
        <v>0</v>
      </c>
    </row>
    <row r="457" spans="51:53" x14ac:dyDescent="0.25">
      <c r="AY457" s="139">
        <f t="shared" si="12"/>
        <v>1</v>
      </c>
      <c r="AZ457" s="139">
        <f>IF(BA457="",0,IFERROR(IF(VLOOKUP(BA457,BA$44:BA456,1,0)&gt;0,0,0),1))</f>
        <v>0</v>
      </c>
      <c r="BA457" s="140">
        <f>IF(DATOS!J415=AW$45,DATOS!C415,"")</f>
        <v>0</v>
      </c>
    </row>
    <row r="458" spans="51:53" x14ac:dyDescent="0.25">
      <c r="AY458" s="139">
        <f t="shared" si="12"/>
        <v>1</v>
      </c>
      <c r="AZ458" s="139">
        <f>IF(BA458="",0,IFERROR(IF(VLOOKUP(BA458,BA$44:BA457,1,0)&gt;0,0,0),1))</f>
        <v>0</v>
      </c>
      <c r="BA458" s="140">
        <f>IF(DATOS!J416=AW$45,DATOS!C416,"")</f>
        <v>0</v>
      </c>
    </row>
    <row r="459" spans="51:53" x14ac:dyDescent="0.25">
      <c r="AY459" s="139">
        <f t="shared" si="12"/>
        <v>1</v>
      </c>
      <c r="AZ459" s="139">
        <f>IF(BA459="",0,IFERROR(IF(VLOOKUP(BA459,BA$44:BA458,1,0)&gt;0,0,0),1))</f>
        <v>0</v>
      </c>
      <c r="BA459" s="140">
        <f>IF(DATOS!J417=AW$45,DATOS!C417,"")</f>
        <v>0</v>
      </c>
    </row>
    <row r="460" spans="51:53" x14ac:dyDescent="0.25">
      <c r="AY460" s="139">
        <f t="shared" si="12"/>
        <v>1</v>
      </c>
      <c r="AZ460" s="139">
        <f>IF(BA460="",0,IFERROR(IF(VLOOKUP(BA460,BA$44:BA459,1,0)&gt;0,0,0),1))</f>
        <v>0</v>
      </c>
      <c r="BA460" s="140">
        <f>IF(DATOS!J418=AW$45,DATOS!C418,"")</f>
        <v>0</v>
      </c>
    </row>
    <row r="461" spans="51:53" x14ac:dyDescent="0.25">
      <c r="AY461" s="139">
        <f t="shared" si="12"/>
        <v>1</v>
      </c>
      <c r="AZ461" s="139">
        <f>IF(BA461="",0,IFERROR(IF(VLOOKUP(BA461,BA$44:BA460,1,0)&gt;0,0,0),1))</f>
        <v>0</v>
      </c>
      <c r="BA461" s="140">
        <f>IF(DATOS!J419=AW$45,DATOS!C419,"")</f>
        <v>0</v>
      </c>
    </row>
    <row r="462" spans="51:53" x14ac:dyDescent="0.25">
      <c r="AY462" s="139">
        <f t="shared" si="12"/>
        <v>1</v>
      </c>
      <c r="AZ462" s="139">
        <f>IF(BA462="",0,IFERROR(IF(VLOOKUP(BA462,BA$44:BA461,1,0)&gt;0,0,0),1))</f>
        <v>0</v>
      </c>
      <c r="BA462" s="140">
        <f>IF(DATOS!J420=AW$45,DATOS!C420,"")</f>
        <v>0</v>
      </c>
    </row>
    <row r="463" spans="51:53" x14ac:dyDescent="0.25">
      <c r="AY463" s="139">
        <f t="shared" si="12"/>
        <v>1</v>
      </c>
      <c r="AZ463" s="139">
        <f>IF(BA463="",0,IFERROR(IF(VLOOKUP(BA463,BA$44:BA462,1,0)&gt;0,0,0),1))</f>
        <v>0</v>
      </c>
      <c r="BA463" s="140">
        <f>IF(DATOS!J421=AW$45,DATOS!C421,"")</f>
        <v>0</v>
      </c>
    </row>
    <row r="464" spans="51:53" x14ac:dyDescent="0.25">
      <c r="AY464" s="139">
        <f t="shared" si="12"/>
        <v>1</v>
      </c>
      <c r="AZ464" s="139">
        <f>IF(BA464="",0,IFERROR(IF(VLOOKUP(BA464,BA$44:BA463,1,0)&gt;0,0,0),1))</f>
        <v>0</v>
      </c>
      <c r="BA464" s="140">
        <f>IF(DATOS!J422=AW$45,DATOS!C422,"")</f>
        <v>0</v>
      </c>
    </row>
    <row r="465" spans="51:53" x14ac:dyDescent="0.25">
      <c r="AY465" s="139">
        <f t="shared" si="12"/>
        <v>1</v>
      </c>
      <c r="AZ465" s="139">
        <f>IF(BA465="",0,IFERROR(IF(VLOOKUP(BA465,BA$44:BA464,1,0)&gt;0,0,0),1))</f>
        <v>0</v>
      </c>
      <c r="BA465" s="140">
        <f>IF(DATOS!J423=AW$45,DATOS!C423,"")</f>
        <v>0</v>
      </c>
    </row>
    <row r="466" spans="51:53" x14ac:dyDescent="0.25">
      <c r="AY466" s="139">
        <f t="shared" si="12"/>
        <v>1</v>
      </c>
      <c r="AZ466" s="139">
        <f>IF(BA466="",0,IFERROR(IF(VLOOKUP(BA466,BA$44:BA465,1,0)&gt;0,0,0),1))</f>
        <v>0</v>
      </c>
      <c r="BA466" s="140">
        <f>IF(DATOS!J424=AW$45,DATOS!C424,"")</f>
        <v>0</v>
      </c>
    </row>
    <row r="467" spans="51:53" x14ac:dyDescent="0.25">
      <c r="AY467" s="139">
        <f t="shared" si="12"/>
        <v>1</v>
      </c>
      <c r="AZ467" s="139">
        <f>IF(BA467="",0,IFERROR(IF(VLOOKUP(BA467,BA$44:BA466,1,0)&gt;0,0,0),1))</f>
        <v>0</v>
      </c>
      <c r="BA467" s="140">
        <f>IF(DATOS!J425=AW$45,DATOS!C425,"")</f>
        <v>0</v>
      </c>
    </row>
    <row r="468" spans="51:53" x14ac:dyDescent="0.25">
      <c r="AY468" s="139">
        <f t="shared" si="12"/>
        <v>1</v>
      </c>
      <c r="AZ468" s="139">
        <f>IF(BA468="",0,IFERROR(IF(VLOOKUP(BA468,BA$44:BA467,1,0)&gt;0,0,0),1))</f>
        <v>0</v>
      </c>
      <c r="BA468" s="140">
        <f>IF(DATOS!J426=AW$45,DATOS!C426,"")</f>
        <v>0</v>
      </c>
    </row>
    <row r="469" spans="51:53" x14ac:dyDescent="0.25">
      <c r="AY469" s="139">
        <f t="shared" si="12"/>
        <v>1</v>
      </c>
      <c r="AZ469" s="139">
        <f>IF(BA469="",0,IFERROR(IF(VLOOKUP(BA469,BA$44:BA468,1,0)&gt;0,0,0),1))</f>
        <v>0</v>
      </c>
      <c r="BA469" s="140">
        <f>IF(DATOS!J427=AW$45,DATOS!C427,"")</f>
        <v>0</v>
      </c>
    </row>
    <row r="470" spans="51:53" x14ac:dyDescent="0.25">
      <c r="AY470" s="139">
        <f t="shared" si="12"/>
        <v>1</v>
      </c>
      <c r="AZ470" s="139">
        <f>IF(BA470="",0,IFERROR(IF(VLOOKUP(BA470,BA$44:BA469,1,0)&gt;0,0,0),1))</f>
        <v>0</v>
      </c>
      <c r="BA470" s="140">
        <f>IF(DATOS!J428=AW$45,DATOS!C428,"")</f>
        <v>0</v>
      </c>
    </row>
    <row r="471" spans="51:53" x14ac:dyDescent="0.25">
      <c r="AY471" s="139">
        <f t="shared" si="12"/>
        <v>1</v>
      </c>
      <c r="AZ471" s="139">
        <f>IF(BA471="",0,IFERROR(IF(VLOOKUP(BA471,BA$44:BA470,1,0)&gt;0,0,0),1))</f>
        <v>0</v>
      </c>
      <c r="BA471" s="140">
        <f>IF(DATOS!J429=AW$45,DATOS!C429,"")</f>
        <v>0</v>
      </c>
    </row>
    <row r="472" spans="51:53" x14ac:dyDescent="0.25">
      <c r="AY472" s="139">
        <f t="shared" si="12"/>
        <v>1</v>
      </c>
      <c r="AZ472" s="139">
        <f>IF(BA472="",0,IFERROR(IF(VLOOKUP(BA472,BA$44:BA471,1,0)&gt;0,0,0),1))</f>
        <v>0</v>
      </c>
      <c r="BA472" s="140">
        <f>IF(DATOS!J430=AW$45,DATOS!C430,"")</f>
        <v>0</v>
      </c>
    </row>
    <row r="473" spans="51:53" x14ac:dyDescent="0.25">
      <c r="AY473" s="139">
        <f t="shared" si="12"/>
        <v>1</v>
      </c>
      <c r="AZ473" s="139">
        <f>IF(BA473="",0,IFERROR(IF(VLOOKUP(BA473,BA$44:BA472,1,0)&gt;0,0,0),1))</f>
        <v>0</v>
      </c>
      <c r="BA473" s="140">
        <f>IF(DATOS!J431=AW$45,DATOS!C431,"")</f>
        <v>0</v>
      </c>
    </row>
    <row r="474" spans="51:53" x14ac:dyDescent="0.25">
      <c r="AY474" s="139">
        <f t="shared" si="12"/>
        <v>1</v>
      </c>
      <c r="AZ474" s="139">
        <f>IF(BA474="",0,IFERROR(IF(VLOOKUP(BA474,BA$44:BA473,1,0)&gt;0,0,0),1))</f>
        <v>0</v>
      </c>
      <c r="BA474" s="140">
        <f>IF(DATOS!J432=AW$45,DATOS!C432,"")</f>
        <v>0</v>
      </c>
    </row>
    <row r="475" spans="51:53" x14ac:dyDescent="0.25">
      <c r="AY475" s="139">
        <f t="shared" si="12"/>
        <v>1</v>
      </c>
      <c r="AZ475" s="139">
        <f>IF(BA475="",0,IFERROR(IF(VLOOKUP(BA475,BA$44:BA474,1,0)&gt;0,0,0),1))</f>
        <v>0</v>
      </c>
      <c r="BA475" s="140">
        <f>IF(DATOS!J433=AW$45,DATOS!C433,"")</f>
        <v>0</v>
      </c>
    </row>
    <row r="476" spans="51:53" x14ac:dyDescent="0.25">
      <c r="AY476" s="139">
        <f t="shared" si="12"/>
        <v>1</v>
      </c>
      <c r="AZ476" s="139">
        <f>IF(BA476="",0,IFERROR(IF(VLOOKUP(BA476,BA$44:BA475,1,0)&gt;0,0,0),1))</f>
        <v>0</v>
      </c>
      <c r="BA476" s="140">
        <f>IF(DATOS!J434=AW$45,DATOS!C434,"")</f>
        <v>0</v>
      </c>
    </row>
    <row r="477" spans="51:53" x14ac:dyDescent="0.25">
      <c r="AY477" s="139">
        <f t="shared" si="12"/>
        <v>1</v>
      </c>
      <c r="AZ477" s="139">
        <f>IF(BA477="",0,IFERROR(IF(VLOOKUP(BA477,BA$44:BA476,1,0)&gt;0,0,0),1))</f>
        <v>0</v>
      </c>
      <c r="BA477" s="140">
        <f>IF(DATOS!J435=AW$45,DATOS!C435,"")</f>
        <v>0</v>
      </c>
    </row>
    <row r="478" spans="51:53" x14ac:dyDescent="0.25">
      <c r="AY478" s="139">
        <f t="shared" si="12"/>
        <v>1</v>
      </c>
      <c r="AZ478" s="139">
        <f>IF(BA478="",0,IFERROR(IF(VLOOKUP(BA478,BA$44:BA477,1,0)&gt;0,0,0),1))</f>
        <v>0</v>
      </c>
      <c r="BA478" s="140">
        <f>IF(DATOS!J436=AW$45,DATOS!C436,"")</f>
        <v>0</v>
      </c>
    </row>
    <row r="479" spans="51:53" x14ac:dyDescent="0.25">
      <c r="AY479" s="139">
        <f t="shared" si="12"/>
        <v>1</v>
      </c>
      <c r="AZ479" s="139">
        <f>IF(BA479="",0,IFERROR(IF(VLOOKUP(BA479,BA$44:BA478,1,0)&gt;0,0,0),1))</f>
        <v>0</v>
      </c>
      <c r="BA479" s="140">
        <f>IF(DATOS!J437=AW$45,DATOS!C437,"")</f>
        <v>0</v>
      </c>
    </row>
    <row r="480" spans="51:53" x14ac:dyDescent="0.25">
      <c r="AY480" s="139">
        <f t="shared" si="12"/>
        <v>1</v>
      </c>
      <c r="AZ480" s="139">
        <f>IF(BA480="",0,IFERROR(IF(VLOOKUP(BA480,BA$44:BA479,1,0)&gt;0,0,0),1))</f>
        <v>0</v>
      </c>
      <c r="BA480" s="140">
        <f>IF(DATOS!J438=AW$45,DATOS!C438,"")</f>
        <v>0</v>
      </c>
    </row>
    <row r="481" spans="51:53" x14ac:dyDescent="0.25">
      <c r="AY481" s="139">
        <f t="shared" si="12"/>
        <v>1</v>
      </c>
      <c r="AZ481" s="139">
        <f>IF(BA481="",0,IFERROR(IF(VLOOKUP(BA481,BA$44:BA480,1,0)&gt;0,0,0),1))</f>
        <v>0</v>
      </c>
      <c r="BA481" s="140">
        <f>IF(DATOS!J439=AW$45,DATOS!C439,"")</f>
        <v>0</v>
      </c>
    </row>
    <row r="482" spans="51:53" x14ac:dyDescent="0.25">
      <c r="AY482" s="139">
        <f t="shared" si="12"/>
        <v>1</v>
      </c>
      <c r="AZ482" s="139">
        <f>IF(BA482="",0,IFERROR(IF(VLOOKUP(BA482,BA$44:BA481,1,0)&gt;0,0,0),1))</f>
        <v>0</v>
      </c>
      <c r="BA482" s="140">
        <f>IF(DATOS!J440=AW$45,DATOS!C440,"")</f>
        <v>0</v>
      </c>
    </row>
    <row r="483" spans="51:53" x14ac:dyDescent="0.25">
      <c r="AY483" s="139">
        <f t="shared" si="12"/>
        <v>1</v>
      </c>
      <c r="AZ483" s="139">
        <f>IF(BA483="",0,IFERROR(IF(VLOOKUP(BA483,BA$44:BA482,1,0)&gt;0,0,0),1))</f>
        <v>0</v>
      </c>
      <c r="BA483" s="140">
        <f>IF(DATOS!J441=AW$45,DATOS!C441,"")</f>
        <v>0</v>
      </c>
    </row>
    <row r="484" spans="51:53" x14ac:dyDescent="0.25">
      <c r="AY484" s="139">
        <f t="shared" si="12"/>
        <v>1</v>
      </c>
      <c r="AZ484" s="139">
        <f>IF(BA484="",0,IFERROR(IF(VLOOKUP(BA484,BA$44:BA483,1,0)&gt;0,0,0),1))</f>
        <v>0</v>
      </c>
      <c r="BA484" s="140">
        <f>IF(DATOS!J442=AW$45,DATOS!C442,"")</f>
        <v>0</v>
      </c>
    </row>
    <row r="485" spans="51:53" x14ac:dyDescent="0.25">
      <c r="AY485" s="139">
        <f t="shared" si="12"/>
        <v>1</v>
      </c>
      <c r="AZ485" s="139">
        <f>IF(BA485="",0,IFERROR(IF(VLOOKUP(BA485,BA$44:BA484,1,0)&gt;0,0,0),1))</f>
        <v>0</v>
      </c>
      <c r="BA485" s="140">
        <f>IF(DATOS!J443=AW$45,DATOS!C443,"")</f>
        <v>0</v>
      </c>
    </row>
    <row r="486" spans="51:53" x14ac:dyDescent="0.25">
      <c r="AY486" s="139">
        <f t="shared" si="12"/>
        <v>1</v>
      </c>
      <c r="AZ486" s="139">
        <f>IF(BA486="",0,IFERROR(IF(VLOOKUP(BA486,BA$44:BA485,1,0)&gt;0,0,0),1))</f>
        <v>0</v>
      </c>
      <c r="BA486" s="140">
        <f>IF(DATOS!J444=AW$45,DATOS!C444,"")</f>
        <v>0</v>
      </c>
    </row>
    <row r="487" spans="51:53" x14ac:dyDescent="0.25">
      <c r="AY487" s="139">
        <f t="shared" si="12"/>
        <v>1</v>
      </c>
      <c r="AZ487" s="139">
        <f>IF(BA487="",0,IFERROR(IF(VLOOKUP(BA487,BA$44:BA486,1,0)&gt;0,0,0),1))</f>
        <v>0</v>
      </c>
      <c r="BA487" s="140">
        <f>IF(DATOS!J445=AW$45,DATOS!C445,"")</f>
        <v>0</v>
      </c>
    </row>
    <row r="488" spans="51:53" x14ac:dyDescent="0.25">
      <c r="AY488" s="139">
        <f t="shared" si="12"/>
        <v>1</v>
      </c>
      <c r="AZ488" s="139">
        <f>IF(BA488="",0,IFERROR(IF(VLOOKUP(BA488,BA$44:BA487,1,0)&gt;0,0,0),1))</f>
        <v>0</v>
      </c>
      <c r="BA488" s="140">
        <f>IF(DATOS!J446=AW$45,DATOS!C446,"")</f>
        <v>0</v>
      </c>
    </row>
    <row r="489" spans="51:53" x14ac:dyDescent="0.25">
      <c r="AY489" s="139">
        <f t="shared" si="12"/>
        <v>1</v>
      </c>
      <c r="AZ489" s="139">
        <f>IF(BA489="",0,IFERROR(IF(VLOOKUP(BA489,BA$44:BA488,1,0)&gt;0,0,0),1))</f>
        <v>0</v>
      </c>
      <c r="BA489" s="140">
        <f>IF(DATOS!J447=AW$45,DATOS!C447,"")</f>
        <v>0</v>
      </c>
    </row>
    <row r="490" spans="51:53" x14ac:dyDescent="0.25">
      <c r="AY490" s="139">
        <f t="shared" si="12"/>
        <v>1</v>
      </c>
      <c r="AZ490" s="139">
        <f>IF(BA490="",0,IFERROR(IF(VLOOKUP(BA490,BA$44:BA489,1,0)&gt;0,0,0),1))</f>
        <v>0</v>
      </c>
      <c r="BA490" s="140">
        <f>IF(DATOS!J448=AW$45,DATOS!C448,"")</f>
        <v>0</v>
      </c>
    </row>
    <row r="491" spans="51:53" x14ac:dyDescent="0.25">
      <c r="AY491" s="139">
        <f t="shared" si="12"/>
        <v>1</v>
      </c>
      <c r="AZ491" s="139">
        <f>IF(BA491="",0,IFERROR(IF(VLOOKUP(BA491,BA$44:BA490,1,0)&gt;0,0,0),1))</f>
        <v>0</v>
      </c>
      <c r="BA491" s="140">
        <f>IF(DATOS!J449=AW$45,DATOS!C449,"")</f>
        <v>0</v>
      </c>
    </row>
    <row r="492" spans="51:53" x14ac:dyDescent="0.25">
      <c r="AY492" s="139">
        <f t="shared" ref="AY492:AY555" si="13">AY491+AZ492</f>
        <v>1</v>
      </c>
      <c r="AZ492" s="139">
        <f>IF(BA492="",0,IFERROR(IF(VLOOKUP(BA492,BA$44:BA491,1,0)&gt;0,0,0),1))</f>
        <v>0</v>
      </c>
      <c r="BA492" s="140">
        <f>IF(DATOS!J450=AW$45,DATOS!C450,"")</f>
        <v>0</v>
      </c>
    </row>
    <row r="493" spans="51:53" x14ac:dyDescent="0.25">
      <c r="AY493" s="139">
        <f t="shared" si="13"/>
        <v>1</v>
      </c>
      <c r="AZ493" s="139">
        <f>IF(BA493="",0,IFERROR(IF(VLOOKUP(BA493,BA$44:BA492,1,0)&gt;0,0,0),1))</f>
        <v>0</v>
      </c>
      <c r="BA493" s="140">
        <f>IF(DATOS!J451=AW$45,DATOS!C451,"")</f>
        <v>0</v>
      </c>
    </row>
    <row r="494" spans="51:53" x14ac:dyDescent="0.25">
      <c r="AY494" s="139">
        <f t="shared" si="13"/>
        <v>1</v>
      </c>
      <c r="AZ494" s="139">
        <f>IF(BA494="",0,IFERROR(IF(VLOOKUP(BA494,BA$44:BA493,1,0)&gt;0,0,0),1))</f>
        <v>0</v>
      </c>
      <c r="BA494" s="140">
        <f>IF(DATOS!J452=AW$45,DATOS!C452,"")</f>
        <v>0</v>
      </c>
    </row>
    <row r="495" spans="51:53" x14ac:dyDescent="0.25">
      <c r="AY495" s="139">
        <f t="shared" si="13"/>
        <v>1</v>
      </c>
      <c r="AZ495" s="139">
        <f>IF(BA495="",0,IFERROR(IF(VLOOKUP(BA495,BA$44:BA494,1,0)&gt;0,0,0),1))</f>
        <v>0</v>
      </c>
      <c r="BA495" s="140">
        <f>IF(DATOS!J453=AW$45,DATOS!C453,"")</f>
        <v>0</v>
      </c>
    </row>
    <row r="496" spans="51:53" x14ac:dyDescent="0.25">
      <c r="AY496" s="139">
        <f t="shared" si="13"/>
        <v>1</v>
      </c>
      <c r="AZ496" s="139">
        <f>IF(BA496="",0,IFERROR(IF(VLOOKUP(BA496,BA$44:BA495,1,0)&gt;0,0,0),1))</f>
        <v>0</v>
      </c>
      <c r="BA496" s="140">
        <f>IF(DATOS!J454=AW$45,DATOS!C454,"")</f>
        <v>0</v>
      </c>
    </row>
    <row r="497" spans="51:53" x14ac:dyDescent="0.25">
      <c r="AY497" s="139">
        <f t="shared" si="13"/>
        <v>1</v>
      </c>
      <c r="AZ497" s="139">
        <f>IF(BA497="",0,IFERROR(IF(VLOOKUP(BA497,BA$44:BA496,1,0)&gt;0,0,0),1))</f>
        <v>0</v>
      </c>
      <c r="BA497" s="140">
        <f>IF(DATOS!J455=AW$45,DATOS!C455,"")</f>
        <v>0</v>
      </c>
    </row>
    <row r="498" spans="51:53" x14ac:dyDescent="0.25">
      <c r="AY498" s="139">
        <f t="shared" si="13"/>
        <v>1</v>
      </c>
      <c r="AZ498" s="139">
        <f>IF(BA498="",0,IFERROR(IF(VLOOKUP(BA498,BA$44:BA497,1,0)&gt;0,0,0),1))</f>
        <v>0</v>
      </c>
      <c r="BA498" s="140">
        <f>IF(DATOS!J456=AW$45,DATOS!C456,"")</f>
        <v>0</v>
      </c>
    </row>
    <row r="499" spans="51:53" x14ac:dyDescent="0.25">
      <c r="AY499" s="139">
        <f t="shared" si="13"/>
        <v>1</v>
      </c>
      <c r="AZ499" s="139">
        <f>IF(BA499="",0,IFERROR(IF(VLOOKUP(BA499,BA$44:BA498,1,0)&gt;0,0,0),1))</f>
        <v>0</v>
      </c>
      <c r="BA499" s="140">
        <f>IF(DATOS!J457=AW$45,DATOS!C457,"")</f>
        <v>0</v>
      </c>
    </row>
    <row r="500" spans="51:53" x14ac:dyDescent="0.25">
      <c r="AY500" s="139">
        <f t="shared" si="13"/>
        <v>1</v>
      </c>
      <c r="AZ500" s="139">
        <f>IF(BA500="",0,IFERROR(IF(VLOOKUP(BA500,BA$44:BA499,1,0)&gt;0,0,0),1))</f>
        <v>0</v>
      </c>
      <c r="BA500" s="140">
        <f>IF(DATOS!J458=AW$45,DATOS!C458,"")</f>
        <v>0</v>
      </c>
    </row>
    <row r="501" spans="51:53" x14ac:dyDescent="0.25">
      <c r="AY501" s="139">
        <f t="shared" si="13"/>
        <v>1</v>
      </c>
      <c r="AZ501" s="139">
        <f>IF(BA501="",0,IFERROR(IF(VLOOKUP(BA501,BA$44:BA500,1,0)&gt;0,0,0),1))</f>
        <v>0</v>
      </c>
      <c r="BA501" s="140">
        <f>IF(DATOS!J459=AW$45,DATOS!C459,"")</f>
        <v>0</v>
      </c>
    </row>
    <row r="502" spans="51:53" x14ac:dyDescent="0.25">
      <c r="AY502" s="139">
        <f t="shared" si="13"/>
        <v>1</v>
      </c>
      <c r="AZ502" s="139">
        <f>IF(BA502="",0,IFERROR(IF(VLOOKUP(BA502,BA$44:BA501,1,0)&gt;0,0,0),1))</f>
        <v>0</v>
      </c>
      <c r="BA502" s="140">
        <f>IF(DATOS!J460=AW$45,DATOS!C460,"")</f>
        <v>0</v>
      </c>
    </row>
    <row r="503" spans="51:53" x14ac:dyDescent="0.25">
      <c r="AY503" s="139">
        <f t="shared" si="13"/>
        <v>1</v>
      </c>
      <c r="AZ503" s="139">
        <f>IF(BA503="",0,IFERROR(IF(VLOOKUP(BA503,BA$44:BA502,1,0)&gt;0,0,0),1))</f>
        <v>0</v>
      </c>
      <c r="BA503" s="140">
        <f>IF(DATOS!J461=AW$45,DATOS!C461,"")</f>
        <v>0</v>
      </c>
    </row>
    <row r="504" spans="51:53" x14ac:dyDescent="0.25">
      <c r="AY504" s="139">
        <f t="shared" si="13"/>
        <v>1</v>
      </c>
      <c r="AZ504" s="139">
        <f>IF(BA504="",0,IFERROR(IF(VLOOKUP(BA504,BA$44:BA503,1,0)&gt;0,0,0),1))</f>
        <v>0</v>
      </c>
      <c r="BA504" s="140">
        <f>IF(DATOS!J462=AW$45,DATOS!C462,"")</f>
        <v>0</v>
      </c>
    </row>
    <row r="505" spans="51:53" x14ac:dyDescent="0.25">
      <c r="AY505" s="139">
        <f t="shared" si="13"/>
        <v>1</v>
      </c>
      <c r="AZ505" s="139">
        <f>IF(BA505="",0,IFERROR(IF(VLOOKUP(BA505,BA$44:BA504,1,0)&gt;0,0,0),1))</f>
        <v>0</v>
      </c>
      <c r="BA505" s="140">
        <f>IF(DATOS!J463=AW$45,DATOS!C463,"")</f>
        <v>0</v>
      </c>
    </row>
    <row r="506" spans="51:53" x14ac:dyDescent="0.25">
      <c r="AY506" s="139">
        <f t="shared" si="13"/>
        <v>1</v>
      </c>
      <c r="AZ506" s="139">
        <f>IF(BA506="",0,IFERROR(IF(VLOOKUP(BA506,BA$44:BA505,1,0)&gt;0,0,0),1))</f>
        <v>0</v>
      </c>
      <c r="BA506" s="140">
        <f>IF(DATOS!J464=AW$45,DATOS!C464,"")</f>
        <v>0</v>
      </c>
    </row>
    <row r="507" spans="51:53" x14ac:dyDescent="0.25">
      <c r="AY507" s="139">
        <f t="shared" si="13"/>
        <v>1</v>
      </c>
      <c r="AZ507" s="139">
        <f>IF(BA507="",0,IFERROR(IF(VLOOKUP(BA507,BA$44:BA506,1,0)&gt;0,0,0),1))</f>
        <v>0</v>
      </c>
      <c r="BA507" s="140">
        <f>IF(DATOS!J465=AW$45,DATOS!C465,"")</f>
        <v>0</v>
      </c>
    </row>
    <row r="508" spans="51:53" x14ac:dyDescent="0.25">
      <c r="AY508" s="139">
        <f t="shared" si="13"/>
        <v>1</v>
      </c>
      <c r="AZ508" s="139">
        <f>IF(BA508="",0,IFERROR(IF(VLOOKUP(BA508,BA$44:BA507,1,0)&gt;0,0,0),1))</f>
        <v>0</v>
      </c>
      <c r="BA508" s="140">
        <f>IF(DATOS!J466=AW$45,DATOS!C466,"")</f>
        <v>0</v>
      </c>
    </row>
    <row r="509" spans="51:53" x14ac:dyDescent="0.25">
      <c r="AY509" s="139">
        <f t="shared" si="13"/>
        <v>1</v>
      </c>
      <c r="AZ509" s="139">
        <f>IF(BA509="",0,IFERROR(IF(VLOOKUP(BA509,BA$44:BA508,1,0)&gt;0,0,0),1))</f>
        <v>0</v>
      </c>
      <c r="BA509" s="140">
        <f>IF(DATOS!J467=AW$45,DATOS!C467,"")</f>
        <v>0</v>
      </c>
    </row>
    <row r="510" spans="51:53" x14ac:dyDescent="0.25">
      <c r="AY510" s="139">
        <f t="shared" si="13"/>
        <v>1</v>
      </c>
      <c r="AZ510" s="139">
        <f>IF(BA510="",0,IFERROR(IF(VLOOKUP(BA510,BA$44:BA509,1,0)&gt;0,0,0),1))</f>
        <v>0</v>
      </c>
      <c r="BA510" s="140">
        <f>IF(DATOS!J468=AW$45,DATOS!C468,"")</f>
        <v>0</v>
      </c>
    </row>
    <row r="511" spans="51:53" x14ac:dyDescent="0.25">
      <c r="AY511" s="139">
        <f t="shared" si="13"/>
        <v>1</v>
      </c>
      <c r="AZ511" s="139">
        <f>IF(BA511="",0,IFERROR(IF(VLOOKUP(BA511,BA$44:BA510,1,0)&gt;0,0,0),1))</f>
        <v>0</v>
      </c>
      <c r="BA511" s="140">
        <f>IF(DATOS!J469=AW$45,DATOS!C469,"")</f>
        <v>0</v>
      </c>
    </row>
    <row r="512" spans="51:53" x14ac:dyDescent="0.25">
      <c r="AY512" s="139">
        <f t="shared" si="13"/>
        <v>1</v>
      </c>
      <c r="AZ512" s="139">
        <f>IF(BA512="",0,IFERROR(IF(VLOOKUP(BA512,BA$44:BA511,1,0)&gt;0,0,0),1))</f>
        <v>0</v>
      </c>
      <c r="BA512" s="140">
        <f>IF(DATOS!J470=AW$45,DATOS!C470,"")</f>
        <v>0</v>
      </c>
    </row>
    <row r="513" spans="51:53" x14ac:dyDescent="0.25">
      <c r="AY513" s="139">
        <f t="shared" si="13"/>
        <v>1</v>
      </c>
      <c r="AZ513" s="139">
        <f>IF(BA513="",0,IFERROR(IF(VLOOKUP(BA513,BA$44:BA512,1,0)&gt;0,0,0),1))</f>
        <v>0</v>
      </c>
      <c r="BA513" s="140">
        <f>IF(DATOS!J471=AW$45,DATOS!C471,"")</f>
        <v>0</v>
      </c>
    </row>
    <row r="514" spans="51:53" x14ac:dyDescent="0.25">
      <c r="AY514" s="139">
        <f t="shared" si="13"/>
        <v>1</v>
      </c>
      <c r="AZ514" s="139">
        <f>IF(BA514="",0,IFERROR(IF(VLOOKUP(BA514,BA$44:BA513,1,0)&gt;0,0,0),1))</f>
        <v>0</v>
      </c>
      <c r="BA514" s="140">
        <f>IF(DATOS!J472=AW$45,DATOS!C472,"")</f>
        <v>0</v>
      </c>
    </row>
    <row r="515" spans="51:53" x14ac:dyDescent="0.25">
      <c r="AY515" s="139">
        <f t="shared" si="13"/>
        <v>1</v>
      </c>
      <c r="AZ515" s="139">
        <f>IF(BA515="",0,IFERROR(IF(VLOOKUP(BA515,BA$44:BA514,1,0)&gt;0,0,0),1))</f>
        <v>0</v>
      </c>
      <c r="BA515" s="140">
        <f>IF(DATOS!J473=AW$45,DATOS!C473,"")</f>
        <v>0</v>
      </c>
    </row>
    <row r="516" spans="51:53" x14ac:dyDescent="0.25">
      <c r="AY516" s="139">
        <f t="shared" si="13"/>
        <v>1</v>
      </c>
      <c r="AZ516" s="139">
        <f>IF(BA516="",0,IFERROR(IF(VLOOKUP(BA516,BA$44:BA515,1,0)&gt;0,0,0),1))</f>
        <v>0</v>
      </c>
      <c r="BA516" s="140">
        <f>IF(DATOS!J474=AW$45,DATOS!C474,"")</f>
        <v>0</v>
      </c>
    </row>
    <row r="517" spans="51:53" x14ac:dyDescent="0.25">
      <c r="AY517" s="139">
        <f t="shared" si="13"/>
        <v>1</v>
      </c>
      <c r="AZ517" s="139">
        <f>IF(BA517="",0,IFERROR(IF(VLOOKUP(BA517,BA$44:BA516,1,0)&gt;0,0,0),1))</f>
        <v>0</v>
      </c>
      <c r="BA517" s="140">
        <f>IF(DATOS!J475=AW$45,DATOS!C475,"")</f>
        <v>0</v>
      </c>
    </row>
    <row r="518" spans="51:53" x14ac:dyDescent="0.25">
      <c r="AY518" s="139">
        <f t="shared" si="13"/>
        <v>1</v>
      </c>
      <c r="AZ518" s="139">
        <f>IF(BA518="",0,IFERROR(IF(VLOOKUP(BA518,BA$44:BA517,1,0)&gt;0,0,0),1))</f>
        <v>0</v>
      </c>
      <c r="BA518" s="140">
        <f>IF(DATOS!J476=AW$45,DATOS!C476,"")</f>
        <v>0</v>
      </c>
    </row>
    <row r="519" spans="51:53" x14ac:dyDescent="0.25">
      <c r="AY519" s="139">
        <f t="shared" si="13"/>
        <v>1</v>
      </c>
      <c r="AZ519" s="139">
        <f>IF(BA519="",0,IFERROR(IF(VLOOKUP(BA519,BA$44:BA518,1,0)&gt;0,0,0),1))</f>
        <v>0</v>
      </c>
      <c r="BA519" s="140">
        <f>IF(DATOS!J477=AW$45,DATOS!C477,"")</f>
        <v>0</v>
      </c>
    </row>
    <row r="520" spans="51:53" x14ac:dyDescent="0.25">
      <c r="AY520" s="139">
        <f t="shared" si="13"/>
        <v>1</v>
      </c>
      <c r="AZ520" s="139">
        <f>IF(BA520="",0,IFERROR(IF(VLOOKUP(BA520,BA$44:BA519,1,0)&gt;0,0,0),1))</f>
        <v>0</v>
      </c>
      <c r="BA520" s="140">
        <f>IF(DATOS!J478=AW$45,DATOS!C478,"")</f>
        <v>0</v>
      </c>
    </row>
    <row r="521" spans="51:53" x14ac:dyDescent="0.25">
      <c r="AY521" s="139">
        <f t="shared" si="13"/>
        <v>1</v>
      </c>
      <c r="AZ521" s="139">
        <f>IF(BA521="",0,IFERROR(IF(VLOOKUP(BA521,BA$44:BA520,1,0)&gt;0,0,0),1))</f>
        <v>0</v>
      </c>
      <c r="BA521" s="140">
        <f>IF(DATOS!J479=AW$45,DATOS!C479,"")</f>
        <v>0</v>
      </c>
    </row>
    <row r="522" spans="51:53" x14ac:dyDescent="0.25">
      <c r="AY522" s="139">
        <f t="shared" si="13"/>
        <v>1</v>
      </c>
      <c r="AZ522" s="139">
        <f>IF(BA522="",0,IFERROR(IF(VLOOKUP(BA522,BA$44:BA521,1,0)&gt;0,0,0),1))</f>
        <v>0</v>
      </c>
      <c r="BA522" s="140">
        <f>IF(DATOS!J480=AW$45,DATOS!C480,"")</f>
        <v>0</v>
      </c>
    </row>
    <row r="523" spans="51:53" x14ac:dyDescent="0.25">
      <c r="AY523" s="139">
        <f t="shared" si="13"/>
        <v>1</v>
      </c>
      <c r="AZ523" s="139">
        <f>IF(BA523="",0,IFERROR(IF(VLOOKUP(BA523,BA$44:BA522,1,0)&gt;0,0,0),1))</f>
        <v>0</v>
      </c>
      <c r="BA523" s="140">
        <f>IF(DATOS!J481=AW$45,DATOS!C481,"")</f>
        <v>0</v>
      </c>
    </row>
    <row r="524" spans="51:53" x14ac:dyDescent="0.25">
      <c r="AY524" s="139">
        <f t="shared" si="13"/>
        <v>1</v>
      </c>
      <c r="AZ524" s="139">
        <f>IF(BA524="",0,IFERROR(IF(VLOOKUP(BA524,BA$44:BA523,1,0)&gt;0,0,0),1))</f>
        <v>0</v>
      </c>
      <c r="BA524" s="140">
        <f>IF(DATOS!J482=AW$45,DATOS!C482,"")</f>
        <v>0</v>
      </c>
    </row>
    <row r="525" spans="51:53" x14ac:dyDescent="0.25">
      <c r="AY525" s="139">
        <f t="shared" si="13"/>
        <v>1</v>
      </c>
      <c r="AZ525" s="139">
        <f>IF(BA525="",0,IFERROR(IF(VLOOKUP(BA525,BA$44:BA524,1,0)&gt;0,0,0),1))</f>
        <v>0</v>
      </c>
      <c r="BA525" s="140">
        <f>IF(DATOS!J483=AW$45,DATOS!C483,"")</f>
        <v>0</v>
      </c>
    </row>
    <row r="526" spans="51:53" x14ac:dyDescent="0.25">
      <c r="AY526" s="139">
        <f t="shared" si="13"/>
        <v>1</v>
      </c>
      <c r="AZ526" s="139">
        <f>IF(BA526="",0,IFERROR(IF(VLOOKUP(BA526,BA$44:BA525,1,0)&gt;0,0,0),1))</f>
        <v>0</v>
      </c>
      <c r="BA526" s="140">
        <f>IF(DATOS!J484=AW$45,DATOS!C484,"")</f>
        <v>0</v>
      </c>
    </row>
    <row r="527" spans="51:53" x14ac:dyDescent="0.25">
      <c r="AY527" s="139">
        <f t="shared" si="13"/>
        <v>1</v>
      </c>
      <c r="AZ527" s="139">
        <f>IF(BA527="",0,IFERROR(IF(VLOOKUP(BA527,BA$44:BA526,1,0)&gt;0,0,0),1))</f>
        <v>0</v>
      </c>
      <c r="BA527" s="140">
        <f>IF(DATOS!J485=AW$45,DATOS!C485,"")</f>
        <v>0</v>
      </c>
    </row>
    <row r="528" spans="51:53" x14ac:dyDescent="0.25">
      <c r="AY528" s="139">
        <f t="shared" si="13"/>
        <v>1</v>
      </c>
      <c r="AZ528" s="139">
        <f>IF(BA528="",0,IFERROR(IF(VLOOKUP(BA528,BA$44:BA527,1,0)&gt;0,0,0),1))</f>
        <v>0</v>
      </c>
      <c r="BA528" s="140">
        <f>IF(DATOS!J486=AW$45,DATOS!C486,"")</f>
        <v>0</v>
      </c>
    </row>
    <row r="529" spans="51:53" x14ac:dyDescent="0.25">
      <c r="AY529" s="139">
        <f t="shared" si="13"/>
        <v>1</v>
      </c>
      <c r="AZ529" s="139">
        <f>IF(BA529="",0,IFERROR(IF(VLOOKUP(BA529,BA$44:BA528,1,0)&gt;0,0,0),1))</f>
        <v>0</v>
      </c>
      <c r="BA529" s="140">
        <f>IF(DATOS!J487=AW$45,DATOS!C487,"")</f>
        <v>0</v>
      </c>
    </row>
    <row r="530" spans="51:53" x14ac:dyDescent="0.25">
      <c r="AY530" s="139">
        <f t="shared" si="13"/>
        <v>1</v>
      </c>
      <c r="AZ530" s="139">
        <f>IF(BA530="",0,IFERROR(IF(VLOOKUP(BA530,BA$44:BA529,1,0)&gt;0,0,0),1))</f>
        <v>0</v>
      </c>
      <c r="BA530" s="140">
        <f>IF(DATOS!J488=AW$45,DATOS!C488,"")</f>
        <v>0</v>
      </c>
    </row>
    <row r="531" spans="51:53" x14ac:dyDescent="0.25">
      <c r="AY531" s="139">
        <f t="shared" si="13"/>
        <v>1</v>
      </c>
      <c r="AZ531" s="139">
        <f>IF(BA531="",0,IFERROR(IF(VLOOKUP(BA531,BA$44:BA530,1,0)&gt;0,0,0),1))</f>
        <v>0</v>
      </c>
      <c r="BA531" s="140">
        <f>IF(DATOS!J489=AW$45,DATOS!C489,"")</f>
        <v>0</v>
      </c>
    </row>
    <row r="532" spans="51:53" x14ac:dyDescent="0.25">
      <c r="AY532" s="139">
        <f t="shared" si="13"/>
        <v>1</v>
      </c>
      <c r="AZ532" s="139">
        <f>IF(BA532="",0,IFERROR(IF(VLOOKUP(BA532,BA$44:BA531,1,0)&gt;0,0,0),1))</f>
        <v>0</v>
      </c>
      <c r="BA532" s="140">
        <f>IF(DATOS!J490=AW$45,DATOS!C490,"")</f>
        <v>0</v>
      </c>
    </row>
    <row r="533" spans="51:53" x14ac:dyDescent="0.25">
      <c r="AY533" s="139">
        <f t="shared" si="13"/>
        <v>1</v>
      </c>
      <c r="AZ533" s="139">
        <f>IF(BA533="",0,IFERROR(IF(VLOOKUP(BA533,BA$44:BA532,1,0)&gt;0,0,0),1))</f>
        <v>0</v>
      </c>
      <c r="BA533" s="140">
        <f>IF(DATOS!J491=AW$45,DATOS!C491,"")</f>
        <v>0</v>
      </c>
    </row>
    <row r="534" spans="51:53" x14ac:dyDescent="0.25">
      <c r="AY534" s="139">
        <f t="shared" si="13"/>
        <v>1</v>
      </c>
      <c r="AZ534" s="139">
        <f>IF(BA534="",0,IFERROR(IF(VLOOKUP(BA534,BA$44:BA533,1,0)&gt;0,0,0),1))</f>
        <v>0</v>
      </c>
      <c r="BA534" s="140">
        <f>IF(DATOS!J492=AW$45,DATOS!C492,"")</f>
        <v>0</v>
      </c>
    </row>
    <row r="535" spans="51:53" x14ac:dyDescent="0.25">
      <c r="AY535" s="139">
        <f t="shared" si="13"/>
        <v>1</v>
      </c>
      <c r="AZ535" s="139">
        <f>IF(BA535="",0,IFERROR(IF(VLOOKUP(BA535,BA$44:BA534,1,0)&gt;0,0,0),1))</f>
        <v>0</v>
      </c>
      <c r="BA535" s="140">
        <f>IF(DATOS!J493=AW$45,DATOS!C493,"")</f>
        <v>0</v>
      </c>
    </row>
    <row r="536" spans="51:53" x14ac:dyDescent="0.25">
      <c r="AY536" s="139">
        <f t="shared" si="13"/>
        <v>1</v>
      </c>
      <c r="AZ536" s="139">
        <f>IF(BA536="",0,IFERROR(IF(VLOOKUP(BA536,BA$44:BA535,1,0)&gt;0,0,0),1))</f>
        <v>0</v>
      </c>
      <c r="BA536" s="140">
        <f>IF(DATOS!J494=AW$45,DATOS!C494,"")</f>
        <v>0</v>
      </c>
    </row>
    <row r="537" spans="51:53" x14ac:dyDescent="0.25">
      <c r="AY537" s="139">
        <f t="shared" si="13"/>
        <v>1</v>
      </c>
      <c r="AZ537" s="139">
        <f>IF(BA537="",0,IFERROR(IF(VLOOKUP(BA537,BA$44:BA536,1,0)&gt;0,0,0),1))</f>
        <v>0</v>
      </c>
      <c r="BA537" s="140">
        <f>IF(DATOS!J495=AW$45,DATOS!C495,"")</f>
        <v>0</v>
      </c>
    </row>
    <row r="538" spans="51:53" x14ac:dyDescent="0.25">
      <c r="AY538" s="139">
        <f t="shared" si="13"/>
        <v>1</v>
      </c>
      <c r="AZ538" s="139">
        <f>IF(BA538="",0,IFERROR(IF(VLOOKUP(BA538,BA$44:BA537,1,0)&gt;0,0,0),1))</f>
        <v>0</v>
      </c>
      <c r="BA538" s="140">
        <f>IF(DATOS!J496=AW$45,DATOS!C496,"")</f>
        <v>0</v>
      </c>
    </row>
    <row r="539" spans="51:53" x14ac:dyDescent="0.25">
      <c r="AY539" s="139">
        <f t="shared" si="13"/>
        <v>1</v>
      </c>
      <c r="AZ539" s="139">
        <f>IF(BA539="",0,IFERROR(IF(VLOOKUP(BA539,BA$44:BA538,1,0)&gt;0,0,0),1))</f>
        <v>0</v>
      </c>
      <c r="BA539" s="140">
        <f>IF(DATOS!J497=AW$45,DATOS!C497,"")</f>
        <v>0</v>
      </c>
    </row>
    <row r="540" spans="51:53" x14ac:dyDescent="0.25">
      <c r="AY540" s="139">
        <f t="shared" si="13"/>
        <v>1</v>
      </c>
      <c r="AZ540" s="139">
        <f>IF(BA540="",0,IFERROR(IF(VLOOKUP(BA540,BA$44:BA539,1,0)&gt;0,0,0),1))</f>
        <v>0</v>
      </c>
      <c r="BA540" s="140">
        <f>IF(DATOS!J498=AW$45,DATOS!C498,"")</f>
        <v>0</v>
      </c>
    </row>
    <row r="541" spans="51:53" x14ac:dyDescent="0.25">
      <c r="AY541" s="139">
        <f t="shared" si="13"/>
        <v>1</v>
      </c>
      <c r="AZ541" s="139">
        <f>IF(BA541="",0,IFERROR(IF(VLOOKUP(BA541,BA$44:BA540,1,0)&gt;0,0,0),1))</f>
        <v>0</v>
      </c>
      <c r="BA541" s="140">
        <f>IF(DATOS!J499=AW$45,DATOS!C499,"")</f>
        <v>0</v>
      </c>
    </row>
    <row r="542" spans="51:53" x14ac:dyDescent="0.25">
      <c r="AY542" s="139">
        <f t="shared" si="13"/>
        <v>1</v>
      </c>
      <c r="AZ542" s="139">
        <f>IF(BA542="",0,IFERROR(IF(VLOOKUP(BA542,BA$44:BA541,1,0)&gt;0,0,0),1))</f>
        <v>0</v>
      </c>
      <c r="BA542" s="140">
        <f>IF(DATOS!J500=AW$45,DATOS!C500,"")</f>
        <v>0</v>
      </c>
    </row>
    <row r="543" spans="51:53" x14ac:dyDescent="0.25">
      <c r="AY543" s="139">
        <f t="shared" si="13"/>
        <v>1</v>
      </c>
      <c r="AZ543" s="139">
        <f>IF(BA543="",0,IFERROR(IF(VLOOKUP(BA543,BA$44:BA542,1,0)&gt;0,0,0),1))</f>
        <v>0</v>
      </c>
      <c r="BA543" s="140">
        <f>IF(DATOS!J501=AW$45,DATOS!C501,"")</f>
        <v>0</v>
      </c>
    </row>
    <row r="544" spans="51:53" x14ac:dyDescent="0.25">
      <c r="AY544" s="139">
        <f t="shared" si="13"/>
        <v>1</v>
      </c>
      <c r="AZ544" s="139">
        <f>IF(BA544="",0,IFERROR(IF(VLOOKUP(BA544,BA$44:BA543,1,0)&gt;0,0,0),1))</f>
        <v>0</v>
      </c>
      <c r="BA544" s="140">
        <f>IF(DATOS!J502=AW$45,DATOS!C502,"")</f>
        <v>0</v>
      </c>
    </row>
    <row r="545" spans="51:53" x14ac:dyDescent="0.25">
      <c r="AY545" s="139">
        <f t="shared" si="13"/>
        <v>1</v>
      </c>
      <c r="AZ545" s="139">
        <f>IF(BA545="",0,IFERROR(IF(VLOOKUP(BA545,BA$44:BA544,1,0)&gt;0,0,0),1))</f>
        <v>0</v>
      </c>
      <c r="BA545" s="140">
        <f>IF(DATOS!J503=AW$45,DATOS!C503,"")</f>
        <v>0</v>
      </c>
    </row>
    <row r="546" spans="51:53" x14ac:dyDescent="0.25">
      <c r="AY546" s="139">
        <f t="shared" si="13"/>
        <v>1</v>
      </c>
      <c r="AZ546" s="139">
        <f>IF(BA546="",0,IFERROR(IF(VLOOKUP(BA546,BA$44:BA545,1,0)&gt;0,0,0),1))</f>
        <v>0</v>
      </c>
      <c r="BA546" s="140">
        <f>IF(DATOS!J504=AW$45,DATOS!C504,"")</f>
        <v>0</v>
      </c>
    </row>
    <row r="547" spans="51:53" x14ac:dyDescent="0.25">
      <c r="AY547" s="139">
        <f t="shared" si="13"/>
        <v>1</v>
      </c>
      <c r="AZ547" s="139">
        <f>IF(BA547="",0,IFERROR(IF(VLOOKUP(BA547,BA$44:BA546,1,0)&gt;0,0,0),1))</f>
        <v>0</v>
      </c>
      <c r="BA547" s="140">
        <f>IF(DATOS!J505=AW$45,DATOS!C505,"")</f>
        <v>0</v>
      </c>
    </row>
    <row r="548" spans="51:53" x14ac:dyDescent="0.25">
      <c r="AY548" s="139">
        <f t="shared" si="13"/>
        <v>1</v>
      </c>
      <c r="AZ548" s="139">
        <f>IF(BA548="",0,IFERROR(IF(VLOOKUP(BA548,BA$44:BA547,1,0)&gt;0,0,0),1))</f>
        <v>0</v>
      </c>
      <c r="BA548" s="140">
        <f>IF(DATOS!J506=AW$45,DATOS!C506,"")</f>
        <v>0</v>
      </c>
    </row>
    <row r="549" spans="51:53" x14ac:dyDescent="0.25">
      <c r="AY549" s="139">
        <f t="shared" si="13"/>
        <v>1</v>
      </c>
      <c r="AZ549" s="139">
        <f>IF(BA549="",0,IFERROR(IF(VLOOKUP(BA549,BA$44:BA548,1,0)&gt;0,0,0),1))</f>
        <v>0</v>
      </c>
      <c r="BA549" s="140">
        <f>IF(DATOS!J507=AW$45,DATOS!C507,"")</f>
        <v>0</v>
      </c>
    </row>
    <row r="550" spans="51:53" x14ac:dyDescent="0.25">
      <c r="AY550" s="139">
        <f t="shared" si="13"/>
        <v>1</v>
      </c>
      <c r="AZ550" s="139">
        <f>IF(BA550="",0,IFERROR(IF(VLOOKUP(BA550,BA$44:BA549,1,0)&gt;0,0,0),1))</f>
        <v>0</v>
      </c>
      <c r="BA550" s="140">
        <f>IF(DATOS!J508=AW$45,DATOS!C508,"")</f>
        <v>0</v>
      </c>
    </row>
    <row r="551" spans="51:53" x14ac:dyDescent="0.25">
      <c r="AY551" s="139">
        <f t="shared" si="13"/>
        <v>1</v>
      </c>
      <c r="AZ551" s="139">
        <f>IF(BA551="",0,IFERROR(IF(VLOOKUP(BA551,BA$44:BA550,1,0)&gt;0,0,0),1))</f>
        <v>0</v>
      </c>
      <c r="BA551" s="140">
        <f>IF(DATOS!J509=AW$45,DATOS!C509,"")</f>
        <v>0</v>
      </c>
    </row>
    <row r="552" spans="51:53" x14ac:dyDescent="0.25">
      <c r="AY552" s="139">
        <f t="shared" si="13"/>
        <v>1</v>
      </c>
      <c r="AZ552" s="139">
        <f>IF(BA552="",0,IFERROR(IF(VLOOKUP(BA552,BA$44:BA551,1,0)&gt;0,0,0),1))</f>
        <v>0</v>
      </c>
      <c r="BA552" s="140">
        <f>IF(DATOS!J510=AW$45,DATOS!C510,"")</f>
        <v>0</v>
      </c>
    </row>
    <row r="553" spans="51:53" x14ac:dyDescent="0.25">
      <c r="AY553" s="139">
        <f t="shared" si="13"/>
        <v>1</v>
      </c>
      <c r="AZ553" s="139">
        <f>IF(BA553="",0,IFERROR(IF(VLOOKUP(BA553,BA$44:BA552,1,0)&gt;0,0,0),1))</f>
        <v>0</v>
      </c>
      <c r="BA553" s="140">
        <f>IF(DATOS!J511=AW$45,DATOS!C511,"")</f>
        <v>0</v>
      </c>
    </row>
    <row r="554" spans="51:53" x14ac:dyDescent="0.25">
      <c r="AY554" s="139">
        <f t="shared" si="13"/>
        <v>1</v>
      </c>
      <c r="AZ554" s="139">
        <f>IF(BA554="",0,IFERROR(IF(VLOOKUP(BA554,BA$44:BA553,1,0)&gt;0,0,0),1))</f>
        <v>0</v>
      </c>
      <c r="BA554" s="140">
        <f>IF(DATOS!J512=AW$45,DATOS!C512,"")</f>
        <v>0</v>
      </c>
    </row>
    <row r="555" spans="51:53" x14ac:dyDescent="0.25">
      <c r="AY555" s="139">
        <f t="shared" si="13"/>
        <v>1</v>
      </c>
      <c r="AZ555" s="139">
        <f>IF(BA555="",0,IFERROR(IF(VLOOKUP(BA555,BA$44:BA554,1,0)&gt;0,0,0),1))</f>
        <v>0</v>
      </c>
      <c r="BA555" s="140">
        <f>IF(DATOS!J513=AW$45,DATOS!C513,"")</f>
        <v>0</v>
      </c>
    </row>
    <row r="556" spans="51:53" x14ac:dyDescent="0.25">
      <c r="AY556" s="139">
        <f t="shared" ref="AY556:AY619" si="14">AY555+AZ556</f>
        <v>1</v>
      </c>
      <c r="AZ556" s="139">
        <f>IF(BA556="",0,IFERROR(IF(VLOOKUP(BA556,BA$44:BA555,1,0)&gt;0,0,0),1))</f>
        <v>0</v>
      </c>
      <c r="BA556" s="140">
        <f>IF(DATOS!J514=AW$45,DATOS!C514,"")</f>
        <v>0</v>
      </c>
    </row>
    <row r="557" spans="51:53" x14ac:dyDescent="0.25">
      <c r="AY557" s="139">
        <f t="shared" si="14"/>
        <v>1</v>
      </c>
      <c r="AZ557" s="139">
        <f>IF(BA557="",0,IFERROR(IF(VLOOKUP(BA557,BA$44:BA556,1,0)&gt;0,0,0),1))</f>
        <v>0</v>
      </c>
      <c r="BA557" s="140">
        <f>IF(DATOS!J515=AW$45,DATOS!C515,"")</f>
        <v>0</v>
      </c>
    </row>
    <row r="558" spans="51:53" x14ac:dyDescent="0.25">
      <c r="AY558" s="139">
        <f t="shared" si="14"/>
        <v>1</v>
      </c>
      <c r="AZ558" s="139">
        <f>IF(BA558="",0,IFERROR(IF(VLOOKUP(BA558,BA$44:BA557,1,0)&gt;0,0,0),1))</f>
        <v>0</v>
      </c>
      <c r="BA558" s="140">
        <f>IF(DATOS!J516=AW$45,DATOS!C516,"")</f>
        <v>0</v>
      </c>
    </row>
    <row r="559" spans="51:53" x14ac:dyDescent="0.25">
      <c r="AY559" s="139">
        <f t="shared" si="14"/>
        <v>1</v>
      </c>
      <c r="AZ559" s="139">
        <f>IF(BA559="",0,IFERROR(IF(VLOOKUP(BA559,BA$44:BA558,1,0)&gt;0,0,0),1))</f>
        <v>0</v>
      </c>
      <c r="BA559" s="140">
        <f>IF(DATOS!J517=AW$45,DATOS!C517,"")</f>
        <v>0</v>
      </c>
    </row>
    <row r="560" spans="51:53" x14ac:dyDescent="0.25">
      <c r="AY560" s="139">
        <f t="shared" si="14"/>
        <v>1</v>
      </c>
      <c r="AZ560" s="139">
        <f>IF(BA560="",0,IFERROR(IF(VLOOKUP(BA560,BA$44:BA559,1,0)&gt;0,0,0),1))</f>
        <v>0</v>
      </c>
      <c r="BA560" s="140">
        <f>IF(DATOS!J518=AW$45,DATOS!C518,"")</f>
        <v>0</v>
      </c>
    </row>
    <row r="561" spans="51:53" x14ac:dyDescent="0.25">
      <c r="AY561" s="139">
        <f t="shared" si="14"/>
        <v>1</v>
      </c>
      <c r="AZ561" s="139">
        <f>IF(BA561="",0,IFERROR(IF(VLOOKUP(BA561,BA$44:BA560,1,0)&gt;0,0,0),1))</f>
        <v>0</v>
      </c>
      <c r="BA561" s="140">
        <f>IF(DATOS!J519=AW$45,DATOS!C519,"")</f>
        <v>0</v>
      </c>
    </row>
    <row r="562" spans="51:53" x14ac:dyDescent="0.25">
      <c r="AY562" s="139">
        <f t="shared" si="14"/>
        <v>1</v>
      </c>
      <c r="AZ562" s="139">
        <f>IF(BA562="",0,IFERROR(IF(VLOOKUP(BA562,BA$44:BA561,1,0)&gt;0,0,0),1))</f>
        <v>0</v>
      </c>
      <c r="BA562" s="140">
        <f>IF(DATOS!J520=AW$45,DATOS!C520,"")</f>
        <v>0</v>
      </c>
    </row>
    <row r="563" spans="51:53" x14ac:dyDescent="0.25">
      <c r="AY563" s="139">
        <f t="shared" si="14"/>
        <v>1</v>
      </c>
      <c r="AZ563" s="139">
        <f>IF(BA563="",0,IFERROR(IF(VLOOKUP(BA563,BA$44:BA562,1,0)&gt;0,0,0),1))</f>
        <v>0</v>
      </c>
      <c r="BA563" s="140">
        <f>IF(DATOS!J521=AW$45,DATOS!C521,"")</f>
        <v>0</v>
      </c>
    </row>
    <row r="564" spans="51:53" x14ac:dyDescent="0.25">
      <c r="AY564" s="139">
        <f t="shared" si="14"/>
        <v>1</v>
      </c>
      <c r="AZ564" s="139">
        <f>IF(BA564="",0,IFERROR(IF(VLOOKUP(BA564,BA$44:BA563,1,0)&gt;0,0,0),1))</f>
        <v>0</v>
      </c>
      <c r="BA564" s="140">
        <f>IF(DATOS!J522=AW$45,DATOS!C522,"")</f>
        <v>0</v>
      </c>
    </row>
    <row r="565" spans="51:53" x14ac:dyDescent="0.25">
      <c r="AY565" s="139">
        <f t="shared" si="14"/>
        <v>1</v>
      </c>
      <c r="AZ565" s="139">
        <f>IF(BA565="",0,IFERROR(IF(VLOOKUP(BA565,BA$44:BA564,1,0)&gt;0,0,0),1))</f>
        <v>0</v>
      </c>
      <c r="BA565" s="140">
        <f>IF(DATOS!J523=AW$45,DATOS!C523,"")</f>
        <v>0</v>
      </c>
    </row>
    <row r="566" spans="51:53" x14ac:dyDescent="0.25">
      <c r="AY566" s="139">
        <f t="shared" si="14"/>
        <v>1</v>
      </c>
      <c r="AZ566" s="139">
        <f>IF(BA566="",0,IFERROR(IF(VLOOKUP(BA566,BA$44:BA565,1,0)&gt;0,0,0),1))</f>
        <v>0</v>
      </c>
      <c r="BA566" s="140">
        <f>IF(DATOS!J524=AW$45,DATOS!C524,"")</f>
        <v>0</v>
      </c>
    </row>
    <row r="567" spans="51:53" x14ac:dyDescent="0.25">
      <c r="AY567" s="139">
        <f t="shared" si="14"/>
        <v>1</v>
      </c>
      <c r="AZ567" s="139">
        <f>IF(BA567="",0,IFERROR(IF(VLOOKUP(BA567,BA$44:BA566,1,0)&gt;0,0,0),1))</f>
        <v>0</v>
      </c>
      <c r="BA567" s="140">
        <f>IF(DATOS!J525=AW$45,DATOS!C525,"")</f>
        <v>0</v>
      </c>
    </row>
    <row r="568" spans="51:53" x14ac:dyDescent="0.25">
      <c r="AY568" s="139">
        <f t="shared" si="14"/>
        <v>1</v>
      </c>
      <c r="AZ568" s="139">
        <f>IF(BA568="",0,IFERROR(IF(VLOOKUP(BA568,BA$44:BA567,1,0)&gt;0,0,0),1))</f>
        <v>0</v>
      </c>
      <c r="BA568" s="140">
        <f>IF(DATOS!J526=AW$45,DATOS!C526,"")</f>
        <v>0</v>
      </c>
    </row>
    <row r="569" spans="51:53" x14ac:dyDescent="0.25">
      <c r="AY569" s="139">
        <f t="shared" si="14"/>
        <v>1</v>
      </c>
      <c r="AZ569" s="139">
        <f>IF(BA569="",0,IFERROR(IF(VLOOKUP(BA569,BA$44:BA568,1,0)&gt;0,0,0),1))</f>
        <v>0</v>
      </c>
      <c r="BA569" s="140">
        <f>IF(DATOS!J527=AW$45,DATOS!C527,"")</f>
        <v>0</v>
      </c>
    </row>
    <row r="570" spans="51:53" x14ac:dyDescent="0.25">
      <c r="AY570" s="139">
        <f t="shared" si="14"/>
        <v>1</v>
      </c>
      <c r="AZ570" s="139">
        <f>IF(BA570="",0,IFERROR(IF(VLOOKUP(BA570,BA$44:BA569,1,0)&gt;0,0,0),1))</f>
        <v>0</v>
      </c>
      <c r="BA570" s="140">
        <f>IF(DATOS!J528=AW$45,DATOS!C528,"")</f>
        <v>0</v>
      </c>
    </row>
    <row r="571" spans="51:53" x14ac:dyDescent="0.25">
      <c r="AY571" s="139">
        <f t="shared" si="14"/>
        <v>1</v>
      </c>
      <c r="AZ571" s="139">
        <f>IF(BA571="",0,IFERROR(IF(VLOOKUP(BA571,BA$44:BA570,1,0)&gt;0,0,0),1))</f>
        <v>0</v>
      </c>
      <c r="BA571" s="140">
        <f>IF(DATOS!J529=AW$45,DATOS!C529,"")</f>
        <v>0</v>
      </c>
    </row>
    <row r="572" spans="51:53" x14ac:dyDescent="0.25">
      <c r="AY572" s="139">
        <f t="shared" si="14"/>
        <v>1</v>
      </c>
      <c r="AZ572" s="139">
        <f>IF(BA572="",0,IFERROR(IF(VLOOKUP(BA572,BA$44:BA571,1,0)&gt;0,0,0),1))</f>
        <v>0</v>
      </c>
      <c r="BA572" s="140">
        <f>IF(DATOS!J530=AW$45,DATOS!C530,"")</f>
        <v>0</v>
      </c>
    </row>
    <row r="573" spans="51:53" x14ac:dyDescent="0.25">
      <c r="AY573" s="139">
        <f t="shared" si="14"/>
        <v>1</v>
      </c>
      <c r="AZ573" s="139">
        <f>IF(BA573="",0,IFERROR(IF(VLOOKUP(BA573,BA$44:BA572,1,0)&gt;0,0,0),1))</f>
        <v>0</v>
      </c>
      <c r="BA573" s="140">
        <f>IF(DATOS!J531=AW$45,DATOS!C531,"")</f>
        <v>0</v>
      </c>
    </row>
    <row r="574" spans="51:53" x14ac:dyDescent="0.25">
      <c r="AY574" s="139">
        <f t="shared" si="14"/>
        <v>1</v>
      </c>
      <c r="AZ574" s="139">
        <f>IF(BA574="",0,IFERROR(IF(VLOOKUP(BA574,BA$44:BA573,1,0)&gt;0,0,0),1))</f>
        <v>0</v>
      </c>
      <c r="BA574" s="140">
        <f>IF(DATOS!J532=AW$45,DATOS!C532,"")</f>
        <v>0</v>
      </c>
    </row>
    <row r="575" spans="51:53" x14ac:dyDescent="0.25">
      <c r="AY575" s="139">
        <f t="shared" si="14"/>
        <v>1</v>
      </c>
      <c r="AZ575" s="139">
        <f>IF(BA575="",0,IFERROR(IF(VLOOKUP(BA575,BA$44:BA574,1,0)&gt;0,0,0),1))</f>
        <v>0</v>
      </c>
      <c r="BA575" s="140">
        <f>IF(DATOS!J533=AW$45,DATOS!C533,"")</f>
        <v>0</v>
      </c>
    </row>
    <row r="576" spans="51:53" x14ac:dyDescent="0.25">
      <c r="AY576" s="139">
        <f t="shared" si="14"/>
        <v>1</v>
      </c>
      <c r="AZ576" s="139">
        <f>IF(BA576="",0,IFERROR(IF(VLOOKUP(BA576,BA$44:BA575,1,0)&gt;0,0,0),1))</f>
        <v>0</v>
      </c>
      <c r="BA576" s="140">
        <f>IF(DATOS!J534=AW$45,DATOS!C534,"")</f>
        <v>0</v>
      </c>
    </row>
    <row r="577" spans="51:53" x14ac:dyDescent="0.25">
      <c r="AY577" s="139">
        <f t="shared" si="14"/>
        <v>1</v>
      </c>
      <c r="AZ577" s="139">
        <f>IF(BA577="",0,IFERROR(IF(VLOOKUP(BA577,BA$44:BA576,1,0)&gt;0,0,0),1))</f>
        <v>0</v>
      </c>
      <c r="BA577" s="140">
        <f>IF(DATOS!J535=AW$45,DATOS!C535,"")</f>
        <v>0</v>
      </c>
    </row>
    <row r="578" spans="51:53" x14ac:dyDescent="0.25">
      <c r="AY578" s="139">
        <f t="shared" si="14"/>
        <v>1</v>
      </c>
      <c r="AZ578" s="139">
        <f>IF(BA578="",0,IFERROR(IF(VLOOKUP(BA578,BA$44:BA577,1,0)&gt;0,0,0),1))</f>
        <v>0</v>
      </c>
      <c r="BA578" s="140">
        <f>IF(DATOS!J536=AW$45,DATOS!C536,"")</f>
        <v>0</v>
      </c>
    </row>
    <row r="579" spans="51:53" x14ac:dyDescent="0.25">
      <c r="AY579" s="139">
        <f t="shared" si="14"/>
        <v>1</v>
      </c>
      <c r="AZ579" s="139">
        <f>IF(BA579="",0,IFERROR(IF(VLOOKUP(BA579,BA$44:BA578,1,0)&gt;0,0,0),1))</f>
        <v>0</v>
      </c>
      <c r="BA579" s="140">
        <f>IF(DATOS!J537=AW$45,DATOS!C537,"")</f>
        <v>0</v>
      </c>
    </row>
    <row r="580" spans="51:53" x14ac:dyDescent="0.25">
      <c r="AY580" s="139">
        <f t="shared" si="14"/>
        <v>1</v>
      </c>
      <c r="AZ580" s="139">
        <f>IF(BA580="",0,IFERROR(IF(VLOOKUP(BA580,BA$44:BA579,1,0)&gt;0,0,0),1))</f>
        <v>0</v>
      </c>
      <c r="BA580" s="140">
        <f>IF(DATOS!J538=AW$45,DATOS!C538,"")</f>
        <v>0</v>
      </c>
    </row>
    <row r="581" spans="51:53" x14ac:dyDescent="0.25">
      <c r="AY581" s="139">
        <f t="shared" si="14"/>
        <v>1</v>
      </c>
      <c r="AZ581" s="139">
        <f>IF(BA581="",0,IFERROR(IF(VLOOKUP(BA581,BA$44:BA580,1,0)&gt;0,0,0),1))</f>
        <v>0</v>
      </c>
      <c r="BA581" s="140">
        <f>IF(DATOS!J539=AW$45,DATOS!C539,"")</f>
        <v>0</v>
      </c>
    </row>
    <row r="582" spans="51:53" x14ac:dyDescent="0.25">
      <c r="AY582" s="139">
        <f t="shared" si="14"/>
        <v>1</v>
      </c>
      <c r="AZ582" s="139">
        <f>IF(BA582="",0,IFERROR(IF(VLOOKUP(BA582,BA$44:BA581,1,0)&gt;0,0,0),1))</f>
        <v>0</v>
      </c>
      <c r="BA582" s="140">
        <f>IF(DATOS!J540=AW$45,DATOS!C540,"")</f>
        <v>0</v>
      </c>
    </row>
    <row r="583" spans="51:53" x14ac:dyDescent="0.25">
      <c r="AY583" s="139">
        <f t="shared" si="14"/>
        <v>1</v>
      </c>
      <c r="AZ583" s="139">
        <f>IF(BA583="",0,IFERROR(IF(VLOOKUP(BA583,BA$44:BA582,1,0)&gt;0,0,0),1))</f>
        <v>0</v>
      </c>
      <c r="BA583" s="140">
        <f>IF(DATOS!J541=AW$45,DATOS!C541,"")</f>
        <v>0</v>
      </c>
    </row>
    <row r="584" spans="51:53" x14ac:dyDescent="0.25">
      <c r="AY584" s="139">
        <f t="shared" si="14"/>
        <v>1</v>
      </c>
      <c r="AZ584" s="139">
        <f>IF(BA584="",0,IFERROR(IF(VLOOKUP(BA584,BA$44:BA583,1,0)&gt;0,0,0),1))</f>
        <v>0</v>
      </c>
      <c r="BA584" s="140">
        <f>IF(DATOS!J542=AW$45,DATOS!C542,"")</f>
        <v>0</v>
      </c>
    </row>
    <row r="585" spans="51:53" x14ac:dyDescent="0.25">
      <c r="AY585" s="139">
        <f t="shared" si="14"/>
        <v>1</v>
      </c>
      <c r="AZ585" s="139">
        <f>IF(BA585="",0,IFERROR(IF(VLOOKUP(BA585,BA$44:BA584,1,0)&gt;0,0,0),1))</f>
        <v>0</v>
      </c>
      <c r="BA585" s="140">
        <f>IF(DATOS!J543=AW$45,DATOS!C543,"")</f>
        <v>0</v>
      </c>
    </row>
    <row r="586" spans="51:53" x14ac:dyDescent="0.25">
      <c r="AY586" s="139">
        <f t="shared" si="14"/>
        <v>1</v>
      </c>
      <c r="AZ586" s="139">
        <f>IF(BA586="",0,IFERROR(IF(VLOOKUP(BA586,BA$44:BA585,1,0)&gt;0,0,0),1))</f>
        <v>0</v>
      </c>
      <c r="BA586" s="140">
        <f>IF(DATOS!J544=AW$45,DATOS!C544,"")</f>
        <v>0</v>
      </c>
    </row>
    <row r="587" spans="51:53" x14ac:dyDescent="0.25">
      <c r="AY587" s="139">
        <f t="shared" si="14"/>
        <v>1</v>
      </c>
      <c r="AZ587" s="139">
        <f>IF(BA587="",0,IFERROR(IF(VLOOKUP(BA587,BA$44:BA586,1,0)&gt;0,0,0),1))</f>
        <v>0</v>
      </c>
      <c r="BA587" s="140">
        <f>IF(DATOS!J545=AW$45,DATOS!C545,"")</f>
        <v>0</v>
      </c>
    </row>
    <row r="588" spans="51:53" x14ac:dyDescent="0.25">
      <c r="AY588" s="139">
        <f t="shared" si="14"/>
        <v>1</v>
      </c>
      <c r="AZ588" s="139">
        <f>IF(BA588="",0,IFERROR(IF(VLOOKUP(BA588,BA$44:BA587,1,0)&gt;0,0,0),1))</f>
        <v>0</v>
      </c>
      <c r="BA588" s="140">
        <f>IF(DATOS!J546=AW$45,DATOS!C546,"")</f>
        <v>0</v>
      </c>
    </row>
    <row r="589" spans="51:53" x14ac:dyDescent="0.25">
      <c r="AY589" s="139">
        <f t="shared" si="14"/>
        <v>1</v>
      </c>
      <c r="AZ589" s="139">
        <f>IF(BA589="",0,IFERROR(IF(VLOOKUP(BA589,BA$44:BA588,1,0)&gt;0,0,0),1))</f>
        <v>0</v>
      </c>
      <c r="BA589" s="140">
        <f>IF(DATOS!J547=AW$45,DATOS!C547,"")</f>
        <v>0</v>
      </c>
    </row>
    <row r="590" spans="51:53" x14ac:dyDescent="0.25">
      <c r="AY590" s="139">
        <f t="shared" si="14"/>
        <v>1</v>
      </c>
      <c r="AZ590" s="139">
        <f>IF(BA590="",0,IFERROR(IF(VLOOKUP(BA590,BA$44:BA589,1,0)&gt;0,0,0),1))</f>
        <v>0</v>
      </c>
      <c r="BA590" s="140">
        <f>IF(DATOS!J548=AW$45,DATOS!C548,"")</f>
        <v>0</v>
      </c>
    </row>
    <row r="591" spans="51:53" x14ac:dyDescent="0.25">
      <c r="AY591" s="139">
        <f t="shared" si="14"/>
        <v>1</v>
      </c>
      <c r="AZ591" s="139">
        <f>IF(BA591="",0,IFERROR(IF(VLOOKUP(BA591,BA$44:BA590,1,0)&gt;0,0,0),1))</f>
        <v>0</v>
      </c>
      <c r="BA591" s="140">
        <f>IF(DATOS!J549=AW$45,DATOS!C549,"")</f>
        <v>0</v>
      </c>
    </row>
    <row r="592" spans="51:53" x14ac:dyDescent="0.25">
      <c r="AY592" s="139">
        <f t="shared" si="14"/>
        <v>1</v>
      </c>
      <c r="AZ592" s="139">
        <f>IF(BA592="",0,IFERROR(IF(VLOOKUP(BA592,BA$44:BA591,1,0)&gt;0,0,0),1))</f>
        <v>0</v>
      </c>
      <c r="BA592" s="140">
        <f>IF(DATOS!J550=AW$45,DATOS!C550,"")</f>
        <v>0</v>
      </c>
    </row>
    <row r="593" spans="51:53" x14ac:dyDescent="0.25">
      <c r="AY593" s="139">
        <f t="shared" si="14"/>
        <v>1</v>
      </c>
      <c r="AZ593" s="139">
        <f>IF(BA593="",0,IFERROR(IF(VLOOKUP(BA593,BA$44:BA592,1,0)&gt;0,0,0),1))</f>
        <v>0</v>
      </c>
      <c r="BA593" s="140">
        <f>IF(DATOS!J551=AW$45,DATOS!C551,"")</f>
        <v>0</v>
      </c>
    </row>
    <row r="594" spans="51:53" x14ac:dyDescent="0.25">
      <c r="AY594" s="139">
        <f t="shared" si="14"/>
        <v>1</v>
      </c>
      <c r="AZ594" s="139">
        <f>IF(BA594="",0,IFERROR(IF(VLOOKUP(BA594,BA$44:BA593,1,0)&gt;0,0,0),1))</f>
        <v>0</v>
      </c>
      <c r="BA594" s="140">
        <f>IF(DATOS!J552=AW$45,DATOS!C552,"")</f>
        <v>0</v>
      </c>
    </row>
    <row r="595" spans="51:53" x14ac:dyDescent="0.25">
      <c r="AY595" s="139">
        <f t="shared" si="14"/>
        <v>1</v>
      </c>
      <c r="AZ595" s="139">
        <f>IF(BA595="",0,IFERROR(IF(VLOOKUP(BA595,BA$44:BA594,1,0)&gt;0,0,0),1))</f>
        <v>0</v>
      </c>
      <c r="BA595" s="140">
        <f>IF(DATOS!J553=AW$45,DATOS!C553,"")</f>
        <v>0</v>
      </c>
    </row>
    <row r="596" spans="51:53" x14ac:dyDescent="0.25">
      <c r="AY596" s="139">
        <f t="shared" si="14"/>
        <v>1</v>
      </c>
      <c r="AZ596" s="139">
        <f>IF(BA596="",0,IFERROR(IF(VLOOKUP(BA596,BA$44:BA595,1,0)&gt;0,0,0),1))</f>
        <v>0</v>
      </c>
      <c r="BA596" s="140">
        <f>IF(DATOS!J554=AW$45,DATOS!C554,"")</f>
        <v>0</v>
      </c>
    </row>
    <row r="597" spans="51:53" x14ac:dyDescent="0.25">
      <c r="AY597" s="139">
        <f t="shared" si="14"/>
        <v>1</v>
      </c>
      <c r="AZ597" s="139">
        <f>IF(BA597="",0,IFERROR(IF(VLOOKUP(BA597,BA$44:BA596,1,0)&gt;0,0,0),1))</f>
        <v>0</v>
      </c>
      <c r="BA597" s="140">
        <f>IF(DATOS!J555=AW$45,DATOS!C555,"")</f>
        <v>0</v>
      </c>
    </row>
    <row r="598" spans="51:53" x14ac:dyDescent="0.25">
      <c r="AY598" s="139">
        <f t="shared" si="14"/>
        <v>1</v>
      </c>
      <c r="AZ598" s="139">
        <f>IF(BA598="",0,IFERROR(IF(VLOOKUP(BA598,BA$44:BA597,1,0)&gt;0,0,0),1))</f>
        <v>0</v>
      </c>
      <c r="BA598" s="140">
        <f>IF(DATOS!J556=AW$45,DATOS!C556,"")</f>
        <v>0</v>
      </c>
    </row>
    <row r="599" spans="51:53" x14ac:dyDescent="0.25">
      <c r="AY599" s="139">
        <f t="shared" si="14"/>
        <v>1</v>
      </c>
      <c r="AZ599" s="139">
        <f>IF(BA599="",0,IFERROR(IF(VLOOKUP(BA599,BA$44:BA598,1,0)&gt;0,0,0),1))</f>
        <v>0</v>
      </c>
      <c r="BA599" s="140">
        <f>IF(DATOS!J557=AW$45,DATOS!C557,"")</f>
        <v>0</v>
      </c>
    </row>
    <row r="600" spans="51:53" x14ac:dyDescent="0.25">
      <c r="AY600" s="139">
        <f t="shared" si="14"/>
        <v>1</v>
      </c>
      <c r="AZ600" s="139">
        <f>IF(BA600="",0,IFERROR(IF(VLOOKUP(BA600,BA$44:BA599,1,0)&gt;0,0,0),1))</f>
        <v>0</v>
      </c>
      <c r="BA600" s="140">
        <f>IF(DATOS!J558=AW$45,DATOS!C558,"")</f>
        <v>0</v>
      </c>
    </row>
    <row r="601" spans="51:53" x14ac:dyDescent="0.25">
      <c r="AY601" s="139">
        <f t="shared" si="14"/>
        <v>1</v>
      </c>
      <c r="AZ601" s="139">
        <f>IF(BA601="",0,IFERROR(IF(VLOOKUP(BA601,BA$44:BA600,1,0)&gt;0,0,0),1))</f>
        <v>0</v>
      </c>
      <c r="BA601" s="140">
        <f>IF(DATOS!J559=AW$45,DATOS!C559,"")</f>
        <v>0</v>
      </c>
    </row>
    <row r="602" spans="51:53" x14ac:dyDescent="0.25">
      <c r="AY602" s="139">
        <f t="shared" si="14"/>
        <v>1</v>
      </c>
      <c r="AZ602" s="139">
        <f>IF(BA602="",0,IFERROR(IF(VLOOKUP(BA602,BA$44:BA601,1,0)&gt;0,0,0),1))</f>
        <v>0</v>
      </c>
      <c r="BA602" s="140">
        <f>IF(DATOS!J560=AW$45,DATOS!C560,"")</f>
        <v>0</v>
      </c>
    </row>
    <row r="603" spans="51:53" x14ac:dyDescent="0.25">
      <c r="AY603" s="139">
        <f t="shared" si="14"/>
        <v>1</v>
      </c>
      <c r="AZ603" s="139">
        <f>IF(BA603="",0,IFERROR(IF(VLOOKUP(BA603,BA$44:BA602,1,0)&gt;0,0,0),1))</f>
        <v>0</v>
      </c>
      <c r="BA603" s="140">
        <f>IF(DATOS!J561=AW$45,DATOS!C561,"")</f>
        <v>0</v>
      </c>
    </row>
    <row r="604" spans="51:53" x14ac:dyDescent="0.25">
      <c r="AY604" s="139">
        <f t="shared" si="14"/>
        <v>1</v>
      </c>
      <c r="AZ604" s="139">
        <f>IF(BA604="",0,IFERROR(IF(VLOOKUP(BA604,BA$44:BA603,1,0)&gt;0,0,0),1))</f>
        <v>0</v>
      </c>
      <c r="BA604" s="140">
        <f>IF(DATOS!J562=AW$45,DATOS!C562,"")</f>
        <v>0</v>
      </c>
    </row>
    <row r="605" spans="51:53" x14ac:dyDescent="0.25">
      <c r="AY605" s="139">
        <f t="shared" si="14"/>
        <v>1</v>
      </c>
      <c r="AZ605" s="139">
        <f>IF(BA605="",0,IFERROR(IF(VLOOKUP(BA605,BA$44:BA604,1,0)&gt;0,0,0),1))</f>
        <v>0</v>
      </c>
      <c r="BA605" s="140">
        <f>IF(DATOS!J563=AW$45,DATOS!C563,"")</f>
        <v>0</v>
      </c>
    </row>
    <row r="606" spans="51:53" x14ac:dyDescent="0.25">
      <c r="AY606" s="139">
        <f t="shared" si="14"/>
        <v>1</v>
      </c>
      <c r="AZ606" s="139">
        <f>IF(BA606="",0,IFERROR(IF(VLOOKUP(BA606,BA$44:BA605,1,0)&gt;0,0,0),1))</f>
        <v>0</v>
      </c>
      <c r="BA606" s="140">
        <f>IF(DATOS!J564=AW$45,DATOS!C564,"")</f>
        <v>0</v>
      </c>
    </row>
    <row r="607" spans="51:53" x14ac:dyDescent="0.25">
      <c r="AY607" s="139">
        <f t="shared" si="14"/>
        <v>1</v>
      </c>
      <c r="AZ607" s="139">
        <f>IF(BA607="",0,IFERROR(IF(VLOOKUP(BA607,BA$44:BA606,1,0)&gt;0,0,0),1))</f>
        <v>0</v>
      </c>
      <c r="BA607" s="140">
        <f>IF(DATOS!J565=AW$45,DATOS!C565,"")</f>
        <v>0</v>
      </c>
    </row>
    <row r="608" spans="51:53" x14ac:dyDescent="0.25">
      <c r="AY608" s="139">
        <f t="shared" si="14"/>
        <v>1</v>
      </c>
      <c r="AZ608" s="139">
        <f>IF(BA608="",0,IFERROR(IF(VLOOKUP(BA608,BA$44:BA607,1,0)&gt;0,0,0),1))</f>
        <v>0</v>
      </c>
      <c r="BA608" s="140">
        <f>IF(DATOS!J566=AW$45,DATOS!C566,"")</f>
        <v>0</v>
      </c>
    </row>
    <row r="609" spans="51:53" x14ac:dyDescent="0.25">
      <c r="AY609" s="139">
        <f t="shared" si="14"/>
        <v>1</v>
      </c>
      <c r="AZ609" s="139">
        <f>IF(BA609="",0,IFERROR(IF(VLOOKUP(BA609,BA$44:BA608,1,0)&gt;0,0,0),1))</f>
        <v>0</v>
      </c>
      <c r="BA609" s="140">
        <f>IF(DATOS!J567=AW$45,DATOS!C567,"")</f>
        <v>0</v>
      </c>
    </row>
    <row r="610" spans="51:53" x14ac:dyDescent="0.25">
      <c r="AY610" s="139">
        <f t="shared" si="14"/>
        <v>1</v>
      </c>
      <c r="AZ610" s="139">
        <f>IF(BA610="",0,IFERROR(IF(VLOOKUP(BA610,BA$44:BA609,1,0)&gt;0,0,0),1))</f>
        <v>0</v>
      </c>
      <c r="BA610" s="140">
        <f>IF(DATOS!J568=AW$45,DATOS!C568,"")</f>
        <v>0</v>
      </c>
    </row>
    <row r="611" spans="51:53" x14ac:dyDescent="0.25">
      <c r="AY611" s="139">
        <f t="shared" si="14"/>
        <v>1</v>
      </c>
      <c r="AZ611" s="139">
        <f>IF(BA611="",0,IFERROR(IF(VLOOKUP(BA611,BA$44:BA610,1,0)&gt;0,0,0),1))</f>
        <v>0</v>
      </c>
      <c r="BA611" s="140">
        <f>IF(DATOS!J569=AW$45,DATOS!C569,"")</f>
        <v>0</v>
      </c>
    </row>
    <row r="612" spans="51:53" x14ac:dyDescent="0.25">
      <c r="AY612" s="139">
        <f t="shared" si="14"/>
        <v>1</v>
      </c>
      <c r="AZ612" s="139">
        <f>IF(BA612="",0,IFERROR(IF(VLOOKUP(BA612,BA$44:BA611,1,0)&gt;0,0,0),1))</f>
        <v>0</v>
      </c>
      <c r="BA612" s="140">
        <f>IF(DATOS!J570=AW$45,DATOS!C570,"")</f>
        <v>0</v>
      </c>
    </row>
    <row r="613" spans="51:53" x14ac:dyDescent="0.25">
      <c r="AY613" s="139">
        <f t="shared" si="14"/>
        <v>1</v>
      </c>
      <c r="AZ613" s="139">
        <f>IF(BA613="",0,IFERROR(IF(VLOOKUP(BA613,BA$44:BA612,1,0)&gt;0,0,0),1))</f>
        <v>0</v>
      </c>
      <c r="BA613" s="140">
        <f>IF(DATOS!J571=AW$45,DATOS!C571,"")</f>
        <v>0</v>
      </c>
    </row>
    <row r="614" spans="51:53" x14ac:dyDescent="0.25">
      <c r="AY614" s="139">
        <f t="shared" si="14"/>
        <v>1</v>
      </c>
      <c r="AZ614" s="139">
        <f>IF(BA614="",0,IFERROR(IF(VLOOKUP(BA614,BA$44:BA613,1,0)&gt;0,0,0),1))</f>
        <v>0</v>
      </c>
      <c r="BA614" s="140">
        <f>IF(DATOS!J572=AW$45,DATOS!C572,"")</f>
        <v>0</v>
      </c>
    </row>
    <row r="615" spans="51:53" x14ac:dyDescent="0.25">
      <c r="AY615" s="139">
        <f t="shared" si="14"/>
        <v>1</v>
      </c>
      <c r="AZ615" s="139">
        <f>IF(BA615="",0,IFERROR(IF(VLOOKUP(BA615,BA$44:BA614,1,0)&gt;0,0,0),1))</f>
        <v>0</v>
      </c>
      <c r="BA615" s="140">
        <f>IF(DATOS!J573=AW$45,DATOS!C573,"")</f>
        <v>0</v>
      </c>
    </row>
    <row r="616" spans="51:53" x14ac:dyDescent="0.25">
      <c r="AY616" s="139">
        <f t="shared" si="14"/>
        <v>1</v>
      </c>
      <c r="AZ616" s="139">
        <f>IF(BA616="",0,IFERROR(IF(VLOOKUP(BA616,BA$44:BA615,1,0)&gt;0,0,0),1))</f>
        <v>0</v>
      </c>
      <c r="BA616" s="140">
        <f>IF(DATOS!J574=AW$45,DATOS!C574,"")</f>
        <v>0</v>
      </c>
    </row>
    <row r="617" spans="51:53" x14ac:dyDescent="0.25">
      <c r="AY617" s="139">
        <f t="shared" si="14"/>
        <v>1</v>
      </c>
      <c r="AZ617" s="139">
        <f>IF(BA617="",0,IFERROR(IF(VLOOKUP(BA617,BA$44:BA616,1,0)&gt;0,0,0),1))</f>
        <v>0</v>
      </c>
      <c r="BA617" s="140">
        <f>IF(DATOS!J575=AW$45,DATOS!C575,"")</f>
        <v>0</v>
      </c>
    </row>
    <row r="618" spans="51:53" x14ac:dyDescent="0.25">
      <c r="AY618" s="139">
        <f t="shared" si="14"/>
        <v>1</v>
      </c>
      <c r="AZ618" s="139">
        <f>IF(BA618="",0,IFERROR(IF(VLOOKUP(BA618,BA$44:BA617,1,0)&gt;0,0,0),1))</f>
        <v>0</v>
      </c>
      <c r="BA618" s="140">
        <f>IF(DATOS!J576=AW$45,DATOS!C576,"")</f>
        <v>0</v>
      </c>
    </row>
    <row r="619" spans="51:53" x14ac:dyDescent="0.25">
      <c r="AY619" s="139">
        <f t="shared" si="14"/>
        <v>1</v>
      </c>
      <c r="AZ619" s="139">
        <f>IF(BA619="",0,IFERROR(IF(VLOOKUP(BA619,BA$44:BA618,1,0)&gt;0,0,0),1))</f>
        <v>0</v>
      </c>
      <c r="BA619" s="140">
        <f>IF(DATOS!J577=AW$45,DATOS!C577,"")</f>
        <v>0</v>
      </c>
    </row>
    <row r="620" spans="51:53" x14ac:dyDescent="0.25">
      <c r="AY620" s="139">
        <f t="shared" ref="AY620:AY683" si="15">AY619+AZ620</f>
        <v>1</v>
      </c>
      <c r="AZ620" s="139">
        <f>IF(BA620="",0,IFERROR(IF(VLOOKUP(BA620,BA$44:BA619,1,0)&gt;0,0,0),1))</f>
        <v>0</v>
      </c>
      <c r="BA620" s="140">
        <f>IF(DATOS!J578=AW$45,DATOS!C578,"")</f>
        <v>0</v>
      </c>
    </row>
    <row r="621" spans="51:53" x14ac:dyDescent="0.25">
      <c r="AY621" s="139">
        <f t="shared" si="15"/>
        <v>1</v>
      </c>
      <c r="AZ621" s="139">
        <f>IF(BA621="",0,IFERROR(IF(VLOOKUP(BA621,BA$44:BA620,1,0)&gt;0,0,0),1))</f>
        <v>0</v>
      </c>
      <c r="BA621" s="140">
        <f>IF(DATOS!J579=AW$45,DATOS!C579,"")</f>
        <v>0</v>
      </c>
    </row>
    <row r="622" spans="51:53" x14ac:dyDescent="0.25">
      <c r="AY622" s="139">
        <f t="shared" si="15"/>
        <v>1</v>
      </c>
      <c r="AZ622" s="139">
        <f>IF(BA622="",0,IFERROR(IF(VLOOKUP(BA622,BA$44:BA621,1,0)&gt;0,0,0),1))</f>
        <v>0</v>
      </c>
      <c r="BA622" s="140">
        <f>IF(DATOS!J580=AW$45,DATOS!C580,"")</f>
        <v>0</v>
      </c>
    </row>
    <row r="623" spans="51:53" x14ac:dyDescent="0.25">
      <c r="AY623" s="139">
        <f t="shared" si="15"/>
        <v>1</v>
      </c>
      <c r="AZ623" s="139">
        <f>IF(BA623="",0,IFERROR(IF(VLOOKUP(BA623,BA$44:BA622,1,0)&gt;0,0,0),1))</f>
        <v>0</v>
      </c>
      <c r="BA623" s="140">
        <f>IF(DATOS!J581=AW$45,DATOS!C581,"")</f>
        <v>0</v>
      </c>
    </row>
    <row r="624" spans="51:53" x14ac:dyDescent="0.25">
      <c r="AY624" s="139">
        <f t="shared" si="15"/>
        <v>1</v>
      </c>
      <c r="AZ624" s="139">
        <f>IF(BA624="",0,IFERROR(IF(VLOOKUP(BA624,BA$44:BA623,1,0)&gt;0,0,0),1))</f>
        <v>0</v>
      </c>
      <c r="BA624" s="140">
        <f>IF(DATOS!J582=AW$45,DATOS!C582,"")</f>
        <v>0</v>
      </c>
    </row>
    <row r="625" spans="51:53" x14ac:dyDescent="0.25">
      <c r="AY625" s="139">
        <f t="shared" si="15"/>
        <v>1</v>
      </c>
      <c r="AZ625" s="139">
        <f>IF(BA625="",0,IFERROR(IF(VLOOKUP(BA625,BA$44:BA624,1,0)&gt;0,0,0),1))</f>
        <v>0</v>
      </c>
      <c r="BA625" s="140">
        <f>IF(DATOS!J583=AW$45,DATOS!C583,"")</f>
        <v>0</v>
      </c>
    </row>
    <row r="626" spans="51:53" x14ac:dyDescent="0.25">
      <c r="AY626" s="139">
        <f t="shared" si="15"/>
        <v>1</v>
      </c>
      <c r="AZ626" s="139">
        <f>IF(BA626="",0,IFERROR(IF(VLOOKUP(BA626,BA$44:BA625,1,0)&gt;0,0,0),1))</f>
        <v>0</v>
      </c>
      <c r="BA626" s="140">
        <f>IF(DATOS!J584=AW$45,DATOS!C584,"")</f>
        <v>0</v>
      </c>
    </row>
    <row r="627" spans="51:53" x14ac:dyDescent="0.25">
      <c r="AY627" s="139">
        <f t="shared" si="15"/>
        <v>1</v>
      </c>
      <c r="AZ627" s="139">
        <f>IF(BA627="",0,IFERROR(IF(VLOOKUP(BA627,BA$44:BA626,1,0)&gt;0,0,0),1))</f>
        <v>0</v>
      </c>
      <c r="BA627" s="140">
        <f>IF(DATOS!J585=AW$45,DATOS!C585,"")</f>
        <v>0</v>
      </c>
    </row>
    <row r="628" spans="51:53" x14ac:dyDescent="0.25">
      <c r="AY628" s="139">
        <f t="shared" si="15"/>
        <v>1</v>
      </c>
      <c r="AZ628" s="139">
        <f>IF(BA628="",0,IFERROR(IF(VLOOKUP(BA628,BA$44:BA627,1,0)&gt;0,0,0),1))</f>
        <v>0</v>
      </c>
      <c r="BA628" s="140">
        <f>IF(DATOS!J586=AW$45,DATOS!C586,"")</f>
        <v>0</v>
      </c>
    </row>
    <row r="629" spans="51:53" x14ac:dyDescent="0.25">
      <c r="AY629" s="139">
        <f t="shared" si="15"/>
        <v>1</v>
      </c>
      <c r="AZ629" s="139">
        <f>IF(BA629="",0,IFERROR(IF(VLOOKUP(BA629,BA$44:BA628,1,0)&gt;0,0,0),1))</f>
        <v>0</v>
      </c>
      <c r="BA629" s="140">
        <f>IF(DATOS!J587=AW$45,DATOS!C587,"")</f>
        <v>0</v>
      </c>
    </row>
    <row r="630" spans="51:53" x14ac:dyDescent="0.25">
      <c r="AY630" s="139">
        <f t="shared" si="15"/>
        <v>1</v>
      </c>
      <c r="AZ630" s="139">
        <f>IF(BA630="",0,IFERROR(IF(VLOOKUP(BA630,BA$44:BA629,1,0)&gt;0,0,0),1))</f>
        <v>0</v>
      </c>
      <c r="BA630" s="140">
        <f>IF(DATOS!J588=AW$45,DATOS!C588,"")</f>
        <v>0</v>
      </c>
    </row>
    <row r="631" spans="51:53" x14ac:dyDescent="0.25">
      <c r="AY631" s="139">
        <f t="shared" si="15"/>
        <v>1</v>
      </c>
      <c r="AZ631" s="139">
        <f>IF(BA631="",0,IFERROR(IF(VLOOKUP(BA631,BA$44:BA630,1,0)&gt;0,0,0),1))</f>
        <v>0</v>
      </c>
      <c r="BA631" s="140">
        <f>IF(DATOS!J589=AW$45,DATOS!C589,"")</f>
        <v>0</v>
      </c>
    </row>
    <row r="632" spans="51:53" x14ac:dyDescent="0.25">
      <c r="AY632" s="139">
        <f t="shared" si="15"/>
        <v>1</v>
      </c>
      <c r="AZ632" s="139">
        <f>IF(BA632="",0,IFERROR(IF(VLOOKUP(BA632,BA$44:BA631,1,0)&gt;0,0,0),1))</f>
        <v>0</v>
      </c>
      <c r="BA632" s="140">
        <f>IF(DATOS!J590=AW$45,DATOS!C590,"")</f>
        <v>0</v>
      </c>
    </row>
    <row r="633" spans="51:53" x14ac:dyDescent="0.25">
      <c r="AY633" s="139">
        <f t="shared" si="15"/>
        <v>1</v>
      </c>
      <c r="AZ633" s="139">
        <f>IF(BA633="",0,IFERROR(IF(VLOOKUP(BA633,BA$44:BA632,1,0)&gt;0,0,0),1))</f>
        <v>0</v>
      </c>
      <c r="BA633" s="140">
        <f>IF(DATOS!J591=AW$45,DATOS!C591,"")</f>
        <v>0</v>
      </c>
    </row>
    <row r="634" spans="51:53" x14ac:dyDescent="0.25">
      <c r="AY634" s="139">
        <f t="shared" si="15"/>
        <v>1</v>
      </c>
      <c r="AZ634" s="139">
        <f>IF(BA634="",0,IFERROR(IF(VLOOKUP(BA634,BA$44:BA633,1,0)&gt;0,0,0),1))</f>
        <v>0</v>
      </c>
      <c r="BA634" s="140">
        <f>IF(DATOS!J592=AW$45,DATOS!C592,"")</f>
        <v>0</v>
      </c>
    </row>
    <row r="635" spans="51:53" x14ac:dyDescent="0.25">
      <c r="AY635" s="139">
        <f t="shared" si="15"/>
        <v>1</v>
      </c>
      <c r="AZ635" s="139">
        <f>IF(BA635="",0,IFERROR(IF(VLOOKUP(BA635,BA$44:BA634,1,0)&gt;0,0,0),1))</f>
        <v>0</v>
      </c>
      <c r="BA635" s="140">
        <f>IF(DATOS!J593=AW$45,DATOS!C593,"")</f>
        <v>0</v>
      </c>
    </row>
    <row r="636" spans="51:53" x14ac:dyDescent="0.25">
      <c r="AY636" s="139">
        <f t="shared" si="15"/>
        <v>1</v>
      </c>
      <c r="AZ636" s="139">
        <f>IF(BA636="",0,IFERROR(IF(VLOOKUP(BA636,BA$44:BA635,1,0)&gt;0,0,0),1))</f>
        <v>0</v>
      </c>
      <c r="BA636" s="140">
        <f>IF(DATOS!J594=AW$45,DATOS!C594,"")</f>
        <v>0</v>
      </c>
    </row>
    <row r="637" spans="51:53" x14ac:dyDescent="0.25">
      <c r="AY637" s="139">
        <f t="shared" si="15"/>
        <v>1</v>
      </c>
      <c r="AZ637" s="139">
        <f>IF(BA637="",0,IFERROR(IF(VLOOKUP(BA637,BA$44:BA636,1,0)&gt;0,0,0),1))</f>
        <v>0</v>
      </c>
      <c r="BA637" s="140">
        <f>IF(DATOS!J595=AW$45,DATOS!C595,"")</f>
        <v>0</v>
      </c>
    </row>
    <row r="638" spans="51:53" x14ac:dyDescent="0.25">
      <c r="AY638" s="139">
        <f t="shared" si="15"/>
        <v>1</v>
      </c>
      <c r="AZ638" s="139">
        <f>IF(BA638="",0,IFERROR(IF(VLOOKUP(BA638,BA$44:BA637,1,0)&gt;0,0,0),1))</f>
        <v>0</v>
      </c>
      <c r="BA638" s="140">
        <f>IF(DATOS!J596=AW$45,DATOS!C596,"")</f>
        <v>0</v>
      </c>
    </row>
    <row r="639" spans="51:53" x14ac:dyDescent="0.25">
      <c r="AY639" s="139">
        <f t="shared" si="15"/>
        <v>1</v>
      </c>
      <c r="AZ639" s="139">
        <f>IF(BA639="",0,IFERROR(IF(VLOOKUP(BA639,BA$44:BA638,1,0)&gt;0,0,0),1))</f>
        <v>0</v>
      </c>
      <c r="BA639" s="140">
        <f>IF(DATOS!J597=AW$45,DATOS!C597,"")</f>
        <v>0</v>
      </c>
    </row>
    <row r="640" spans="51:53" x14ac:dyDescent="0.25">
      <c r="AY640" s="139">
        <f t="shared" si="15"/>
        <v>1</v>
      </c>
      <c r="AZ640" s="139">
        <f>IF(BA640="",0,IFERROR(IF(VLOOKUP(BA640,BA$44:BA639,1,0)&gt;0,0,0),1))</f>
        <v>0</v>
      </c>
      <c r="BA640" s="140">
        <f>IF(DATOS!J598=AW$45,DATOS!C598,"")</f>
        <v>0</v>
      </c>
    </row>
    <row r="641" spans="51:53" x14ac:dyDescent="0.25">
      <c r="AY641" s="139">
        <f t="shared" si="15"/>
        <v>1</v>
      </c>
      <c r="AZ641" s="139">
        <f>IF(BA641="",0,IFERROR(IF(VLOOKUP(BA641,BA$44:BA640,1,0)&gt;0,0,0),1))</f>
        <v>0</v>
      </c>
      <c r="BA641" s="140">
        <f>IF(DATOS!J599=AW$45,DATOS!C599,"")</f>
        <v>0</v>
      </c>
    </row>
    <row r="642" spans="51:53" x14ac:dyDescent="0.25">
      <c r="AY642" s="139">
        <f t="shared" si="15"/>
        <v>1</v>
      </c>
      <c r="AZ642" s="139">
        <f>IF(BA642="",0,IFERROR(IF(VLOOKUP(BA642,BA$44:BA641,1,0)&gt;0,0,0),1))</f>
        <v>0</v>
      </c>
      <c r="BA642" s="140">
        <f>IF(DATOS!J600=AW$45,DATOS!C600,"")</f>
        <v>0</v>
      </c>
    </row>
    <row r="643" spans="51:53" x14ac:dyDescent="0.25">
      <c r="AY643" s="139">
        <f t="shared" si="15"/>
        <v>1</v>
      </c>
      <c r="AZ643" s="139">
        <f>IF(BA643="",0,IFERROR(IF(VLOOKUP(BA643,BA$44:BA642,1,0)&gt;0,0,0),1))</f>
        <v>0</v>
      </c>
      <c r="BA643" s="140">
        <f>IF(DATOS!J601=AW$45,DATOS!C601,"")</f>
        <v>0</v>
      </c>
    </row>
    <row r="644" spans="51:53" x14ac:dyDescent="0.25">
      <c r="AY644" s="139">
        <f t="shared" si="15"/>
        <v>1</v>
      </c>
      <c r="AZ644" s="139">
        <f>IF(BA644="",0,IFERROR(IF(VLOOKUP(BA644,BA$44:BA643,1,0)&gt;0,0,0),1))</f>
        <v>0</v>
      </c>
      <c r="BA644" s="140">
        <f>IF(DATOS!J602=AW$45,DATOS!C602,"")</f>
        <v>0</v>
      </c>
    </row>
    <row r="645" spans="51:53" x14ac:dyDescent="0.25">
      <c r="AY645" s="139">
        <f t="shared" si="15"/>
        <v>1</v>
      </c>
      <c r="AZ645" s="139">
        <f>IF(BA645="",0,IFERROR(IF(VLOOKUP(BA645,BA$44:BA644,1,0)&gt;0,0,0),1))</f>
        <v>0</v>
      </c>
      <c r="BA645" s="140">
        <f>IF(DATOS!J603=AW$45,DATOS!C603,"")</f>
        <v>0</v>
      </c>
    </row>
    <row r="646" spans="51:53" x14ac:dyDescent="0.25">
      <c r="AY646" s="139">
        <f t="shared" si="15"/>
        <v>1</v>
      </c>
      <c r="AZ646" s="139">
        <f>IF(BA646="",0,IFERROR(IF(VLOOKUP(BA646,BA$44:BA645,1,0)&gt;0,0,0),1))</f>
        <v>0</v>
      </c>
      <c r="BA646" s="140">
        <f>IF(DATOS!J604=AW$45,DATOS!C604,"")</f>
        <v>0</v>
      </c>
    </row>
    <row r="647" spans="51:53" x14ac:dyDescent="0.25">
      <c r="AY647" s="139">
        <f t="shared" si="15"/>
        <v>1</v>
      </c>
      <c r="AZ647" s="139">
        <f>IF(BA647="",0,IFERROR(IF(VLOOKUP(BA647,BA$44:BA646,1,0)&gt;0,0,0),1))</f>
        <v>0</v>
      </c>
      <c r="BA647" s="140">
        <f>IF(DATOS!J605=AW$45,DATOS!C605,"")</f>
        <v>0</v>
      </c>
    </row>
    <row r="648" spans="51:53" x14ac:dyDescent="0.25">
      <c r="AY648" s="139">
        <f t="shared" si="15"/>
        <v>1</v>
      </c>
      <c r="AZ648" s="139">
        <f>IF(BA648="",0,IFERROR(IF(VLOOKUP(BA648,BA$44:BA647,1,0)&gt;0,0,0),1))</f>
        <v>0</v>
      </c>
      <c r="BA648" s="140">
        <f>IF(DATOS!J606=AW$45,DATOS!C606,"")</f>
        <v>0</v>
      </c>
    </row>
    <row r="649" spans="51:53" x14ac:dyDescent="0.25">
      <c r="AY649" s="139">
        <f t="shared" si="15"/>
        <v>1</v>
      </c>
      <c r="AZ649" s="139">
        <f>IF(BA649="",0,IFERROR(IF(VLOOKUP(BA649,BA$44:BA648,1,0)&gt;0,0,0),1))</f>
        <v>0</v>
      </c>
      <c r="BA649" s="140">
        <f>IF(DATOS!J607=AW$45,DATOS!C607,"")</f>
        <v>0</v>
      </c>
    </row>
    <row r="650" spans="51:53" x14ac:dyDescent="0.25">
      <c r="AY650" s="139">
        <f t="shared" si="15"/>
        <v>1</v>
      </c>
      <c r="AZ650" s="139">
        <f>IF(BA650="",0,IFERROR(IF(VLOOKUP(BA650,BA$44:BA649,1,0)&gt;0,0,0),1))</f>
        <v>0</v>
      </c>
      <c r="BA650" s="140">
        <f>IF(DATOS!J608=AW$45,DATOS!C608,"")</f>
        <v>0</v>
      </c>
    </row>
    <row r="651" spans="51:53" x14ac:dyDescent="0.25">
      <c r="AY651" s="139">
        <f t="shared" si="15"/>
        <v>1</v>
      </c>
      <c r="AZ651" s="139">
        <f>IF(BA651="",0,IFERROR(IF(VLOOKUP(BA651,BA$44:BA650,1,0)&gt;0,0,0),1))</f>
        <v>0</v>
      </c>
      <c r="BA651" s="140">
        <f>IF(DATOS!J609=AW$45,DATOS!C609,"")</f>
        <v>0</v>
      </c>
    </row>
    <row r="652" spans="51:53" x14ac:dyDescent="0.25">
      <c r="AY652" s="139">
        <f t="shared" si="15"/>
        <v>1</v>
      </c>
      <c r="AZ652" s="139">
        <f>IF(BA652="",0,IFERROR(IF(VLOOKUP(BA652,BA$44:BA651,1,0)&gt;0,0,0),1))</f>
        <v>0</v>
      </c>
      <c r="BA652" s="140">
        <f>IF(DATOS!J610=AW$45,DATOS!C610,"")</f>
        <v>0</v>
      </c>
    </row>
    <row r="653" spans="51:53" x14ac:dyDescent="0.25">
      <c r="AY653" s="139">
        <f t="shared" si="15"/>
        <v>1</v>
      </c>
      <c r="AZ653" s="139">
        <f>IF(BA653="",0,IFERROR(IF(VLOOKUP(BA653,BA$44:BA652,1,0)&gt;0,0,0),1))</f>
        <v>0</v>
      </c>
      <c r="BA653" s="140">
        <f>IF(DATOS!J611=AW$45,DATOS!C611,"")</f>
        <v>0</v>
      </c>
    </row>
    <row r="654" spans="51:53" x14ac:dyDescent="0.25">
      <c r="AY654" s="139">
        <f t="shared" si="15"/>
        <v>1</v>
      </c>
      <c r="AZ654" s="139">
        <f>IF(BA654="",0,IFERROR(IF(VLOOKUP(BA654,BA$44:BA653,1,0)&gt;0,0,0),1))</f>
        <v>0</v>
      </c>
      <c r="BA654" s="140">
        <f>IF(DATOS!J612=AW$45,DATOS!C612,"")</f>
        <v>0</v>
      </c>
    </row>
    <row r="655" spans="51:53" x14ac:dyDescent="0.25">
      <c r="AY655" s="139">
        <f t="shared" si="15"/>
        <v>1</v>
      </c>
      <c r="AZ655" s="139">
        <f>IF(BA655="",0,IFERROR(IF(VLOOKUP(BA655,BA$44:BA654,1,0)&gt;0,0,0),1))</f>
        <v>0</v>
      </c>
      <c r="BA655" s="140">
        <f>IF(DATOS!J613=AW$45,DATOS!C613,"")</f>
        <v>0</v>
      </c>
    </row>
    <row r="656" spans="51:53" x14ac:dyDescent="0.25">
      <c r="AY656" s="139">
        <f t="shared" si="15"/>
        <v>1</v>
      </c>
      <c r="AZ656" s="139">
        <f>IF(BA656="",0,IFERROR(IF(VLOOKUP(BA656,BA$44:BA655,1,0)&gt;0,0,0),1))</f>
        <v>0</v>
      </c>
      <c r="BA656" s="140">
        <f>IF(DATOS!J614=AW$45,DATOS!C614,"")</f>
        <v>0</v>
      </c>
    </row>
    <row r="657" spans="51:53" x14ac:dyDescent="0.25">
      <c r="AY657" s="139">
        <f t="shared" si="15"/>
        <v>1</v>
      </c>
      <c r="AZ657" s="139">
        <f>IF(BA657="",0,IFERROR(IF(VLOOKUP(BA657,BA$44:BA656,1,0)&gt;0,0,0),1))</f>
        <v>0</v>
      </c>
      <c r="BA657" s="140">
        <f>IF(DATOS!J615=AW$45,DATOS!C615,"")</f>
        <v>0</v>
      </c>
    </row>
    <row r="658" spans="51:53" x14ac:dyDescent="0.25">
      <c r="AY658" s="139">
        <f t="shared" si="15"/>
        <v>1</v>
      </c>
      <c r="AZ658" s="139">
        <f>IF(BA658="",0,IFERROR(IF(VLOOKUP(BA658,BA$44:BA657,1,0)&gt;0,0,0),1))</f>
        <v>0</v>
      </c>
      <c r="BA658" s="140">
        <f>IF(DATOS!J616=AW$45,DATOS!C616,"")</f>
        <v>0</v>
      </c>
    </row>
    <row r="659" spans="51:53" x14ac:dyDescent="0.25">
      <c r="AY659" s="139">
        <f t="shared" si="15"/>
        <v>1</v>
      </c>
      <c r="AZ659" s="139">
        <f>IF(BA659="",0,IFERROR(IF(VLOOKUP(BA659,BA$44:BA658,1,0)&gt;0,0,0),1))</f>
        <v>0</v>
      </c>
      <c r="BA659" s="140">
        <f>IF(DATOS!J617=AW$45,DATOS!C617,"")</f>
        <v>0</v>
      </c>
    </row>
    <row r="660" spans="51:53" x14ac:dyDescent="0.25">
      <c r="AY660" s="139">
        <f t="shared" si="15"/>
        <v>1</v>
      </c>
      <c r="AZ660" s="139">
        <f>IF(BA660="",0,IFERROR(IF(VLOOKUP(BA660,BA$44:BA659,1,0)&gt;0,0,0),1))</f>
        <v>0</v>
      </c>
      <c r="BA660" s="140">
        <f>IF(DATOS!J618=AW$45,DATOS!C618,"")</f>
        <v>0</v>
      </c>
    </row>
    <row r="661" spans="51:53" x14ac:dyDescent="0.25">
      <c r="AY661" s="139">
        <f t="shared" si="15"/>
        <v>1</v>
      </c>
      <c r="AZ661" s="139">
        <f>IF(BA661="",0,IFERROR(IF(VLOOKUP(BA661,BA$44:BA660,1,0)&gt;0,0,0),1))</f>
        <v>0</v>
      </c>
      <c r="BA661" s="140">
        <f>IF(DATOS!J619=AW$45,DATOS!C619,"")</f>
        <v>0</v>
      </c>
    </row>
    <row r="662" spans="51:53" x14ac:dyDescent="0.25">
      <c r="AY662" s="139">
        <f t="shared" si="15"/>
        <v>1</v>
      </c>
      <c r="AZ662" s="139">
        <f>IF(BA662="",0,IFERROR(IF(VLOOKUP(BA662,BA$44:BA661,1,0)&gt;0,0,0),1))</f>
        <v>0</v>
      </c>
      <c r="BA662" s="140">
        <f>IF(DATOS!J620=AW$45,DATOS!C620,"")</f>
        <v>0</v>
      </c>
    </row>
    <row r="663" spans="51:53" x14ac:dyDescent="0.25">
      <c r="AY663" s="139">
        <f t="shared" si="15"/>
        <v>1</v>
      </c>
      <c r="AZ663" s="139">
        <f>IF(BA663="",0,IFERROR(IF(VLOOKUP(BA663,BA$44:BA662,1,0)&gt;0,0,0),1))</f>
        <v>0</v>
      </c>
      <c r="BA663" s="140">
        <f>IF(DATOS!J621=AW$45,DATOS!C621,"")</f>
        <v>0</v>
      </c>
    </row>
    <row r="664" spans="51:53" x14ac:dyDescent="0.25">
      <c r="AY664" s="139">
        <f t="shared" si="15"/>
        <v>1</v>
      </c>
      <c r="AZ664" s="139">
        <f>IF(BA664="",0,IFERROR(IF(VLOOKUP(BA664,BA$44:BA663,1,0)&gt;0,0,0),1))</f>
        <v>0</v>
      </c>
      <c r="BA664" s="140">
        <f>IF(DATOS!J622=AW$45,DATOS!C622,"")</f>
        <v>0</v>
      </c>
    </row>
    <row r="665" spans="51:53" x14ac:dyDescent="0.25">
      <c r="AY665" s="139">
        <f t="shared" si="15"/>
        <v>1</v>
      </c>
      <c r="AZ665" s="139">
        <f>IF(BA665="",0,IFERROR(IF(VLOOKUP(BA665,BA$44:BA664,1,0)&gt;0,0,0),1))</f>
        <v>0</v>
      </c>
      <c r="BA665" s="140">
        <f>IF(DATOS!J623=AW$45,DATOS!C623,"")</f>
        <v>0</v>
      </c>
    </row>
    <row r="666" spans="51:53" x14ac:dyDescent="0.25">
      <c r="AY666" s="139">
        <f t="shared" si="15"/>
        <v>1</v>
      </c>
      <c r="AZ666" s="139">
        <f>IF(BA666="",0,IFERROR(IF(VLOOKUP(BA666,BA$44:BA665,1,0)&gt;0,0,0),1))</f>
        <v>0</v>
      </c>
      <c r="BA666" s="140">
        <f>IF(DATOS!J624=AW$45,DATOS!C624,"")</f>
        <v>0</v>
      </c>
    </row>
    <row r="667" spans="51:53" x14ac:dyDescent="0.25">
      <c r="AY667" s="139">
        <f t="shared" si="15"/>
        <v>1</v>
      </c>
      <c r="AZ667" s="139">
        <f>IF(BA667="",0,IFERROR(IF(VLOOKUP(BA667,BA$44:BA666,1,0)&gt;0,0,0),1))</f>
        <v>0</v>
      </c>
      <c r="BA667" s="140">
        <f>IF(DATOS!J625=AW$45,DATOS!C625,"")</f>
        <v>0</v>
      </c>
    </row>
    <row r="668" spans="51:53" x14ac:dyDescent="0.25">
      <c r="AY668" s="139">
        <f t="shared" si="15"/>
        <v>1</v>
      </c>
      <c r="AZ668" s="139">
        <f>IF(BA668="",0,IFERROR(IF(VLOOKUP(BA668,BA$44:BA667,1,0)&gt;0,0,0),1))</f>
        <v>0</v>
      </c>
      <c r="BA668" s="140">
        <f>IF(DATOS!J626=AW$45,DATOS!C626,"")</f>
        <v>0</v>
      </c>
    </row>
    <row r="669" spans="51:53" x14ac:dyDescent="0.25">
      <c r="AY669" s="139">
        <f t="shared" si="15"/>
        <v>1</v>
      </c>
      <c r="AZ669" s="139">
        <f>IF(BA669="",0,IFERROR(IF(VLOOKUP(BA669,BA$44:BA668,1,0)&gt;0,0,0),1))</f>
        <v>0</v>
      </c>
      <c r="BA669" s="140">
        <f>IF(DATOS!J627=AW$45,DATOS!C627,"")</f>
        <v>0</v>
      </c>
    </row>
    <row r="670" spans="51:53" x14ac:dyDescent="0.25">
      <c r="AY670" s="139">
        <f t="shared" si="15"/>
        <v>1</v>
      </c>
      <c r="AZ670" s="139">
        <f>IF(BA670="",0,IFERROR(IF(VLOOKUP(BA670,BA$44:BA669,1,0)&gt;0,0,0),1))</f>
        <v>0</v>
      </c>
      <c r="BA670" s="140">
        <f>IF(DATOS!J628=AW$45,DATOS!C628,"")</f>
        <v>0</v>
      </c>
    </row>
    <row r="671" spans="51:53" x14ac:dyDescent="0.25">
      <c r="AY671" s="139">
        <f t="shared" si="15"/>
        <v>1</v>
      </c>
      <c r="AZ671" s="139">
        <f>IF(BA671="",0,IFERROR(IF(VLOOKUP(BA671,BA$44:BA670,1,0)&gt;0,0,0),1))</f>
        <v>0</v>
      </c>
      <c r="BA671" s="140">
        <f>IF(DATOS!J629=AW$45,DATOS!C629,"")</f>
        <v>0</v>
      </c>
    </row>
    <row r="672" spans="51:53" x14ac:dyDescent="0.25">
      <c r="AY672" s="139">
        <f t="shared" si="15"/>
        <v>1</v>
      </c>
      <c r="AZ672" s="139">
        <f>IF(BA672="",0,IFERROR(IF(VLOOKUP(BA672,BA$44:BA671,1,0)&gt;0,0,0),1))</f>
        <v>0</v>
      </c>
      <c r="BA672" s="140">
        <f>IF(DATOS!J630=AW$45,DATOS!C630,"")</f>
        <v>0</v>
      </c>
    </row>
    <row r="673" spans="51:53" x14ac:dyDescent="0.25">
      <c r="AY673" s="139">
        <f t="shared" si="15"/>
        <v>1</v>
      </c>
      <c r="AZ673" s="139">
        <f>IF(BA673="",0,IFERROR(IF(VLOOKUP(BA673,BA$44:BA672,1,0)&gt;0,0,0),1))</f>
        <v>0</v>
      </c>
      <c r="BA673" s="140">
        <f>IF(DATOS!J631=AW$45,DATOS!C631,"")</f>
        <v>0</v>
      </c>
    </row>
    <row r="674" spans="51:53" x14ac:dyDescent="0.25">
      <c r="AY674" s="139">
        <f t="shared" si="15"/>
        <v>1</v>
      </c>
      <c r="AZ674" s="139">
        <f>IF(BA674="",0,IFERROR(IF(VLOOKUP(BA674,BA$44:BA673,1,0)&gt;0,0,0),1))</f>
        <v>0</v>
      </c>
      <c r="BA674" s="140">
        <f>IF(DATOS!J632=AW$45,DATOS!C632,"")</f>
        <v>0</v>
      </c>
    </row>
    <row r="675" spans="51:53" x14ac:dyDescent="0.25">
      <c r="AY675" s="139">
        <f t="shared" si="15"/>
        <v>1</v>
      </c>
      <c r="AZ675" s="139">
        <f>IF(BA675="",0,IFERROR(IF(VLOOKUP(BA675,BA$44:BA674,1,0)&gt;0,0,0),1))</f>
        <v>0</v>
      </c>
      <c r="BA675" s="140">
        <f>IF(DATOS!J633=AW$45,DATOS!C633,"")</f>
        <v>0</v>
      </c>
    </row>
    <row r="676" spans="51:53" x14ac:dyDescent="0.25">
      <c r="AY676" s="139">
        <f t="shared" si="15"/>
        <v>1</v>
      </c>
      <c r="AZ676" s="139">
        <f>IF(BA676="",0,IFERROR(IF(VLOOKUP(BA676,BA$44:BA675,1,0)&gt;0,0,0),1))</f>
        <v>0</v>
      </c>
      <c r="BA676" s="140">
        <f>IF(DATOS!J634=AW$45,DATOS!C634,"")</f>
        <v>0</v>
      </c>
    </row>
    <row r="677" spans="51:53" x14ac:dyDescent="0.25">
      <c r="AY677" s="139">
        <f t="shared" si="15"/>
        <v>1</v>
      </c>
      <c r="AZ677" s="139">
        <f>IF(BA677="",0,IFERROR(IF(VLOOKUP(BA677,BA$44:BA676,1,0)&gt;0,0,0),1))</f>
        <v>0</v>
      </c>
      <c r="BA677" s="140">
        <f>IF(DATOS!J635=AW$45,DATOS!C635,"")</f>
        <v>0</v>
      </c>
    </row>
    <row r="678" spans="51:53" x14ac:dyDescent="0.25">
      <c r="AY678" s="139">
        <f t="shared" si="15"/>
        <v>1</v>
      </c>
      <c r="AZ678" s="139">
        <f>IF(BA678="",0,IFERROR(IF(VLOOKUP(BA678,BA$44:BA677,1,0)&gt;0,0,0),1))</f>
        <v>0</v>
      </c>
      <c r="BA678" s="140">
        <f>IF(DATOS!J636=AW$45,DATOS!C636,"")</f>
        <v>0</v>
      </c>
    </row>
    <row r="679" spans="51:53" x14ac:dyDescent="0.25">
      <c r="AY679" s="139">
        <f t="shared" si="15"/>
        <v>1</v>
      </c>
      <c r="AZ679" s="139">
        <f>IF(BA679="",0,IFERROR(IF(VLOOKUP(BA679,BA$44:BA678,1,0)&gt;0,0,0),1))</f>
        <v>0</v>
      </c>
      <c r="BA679" s="140">
        <f>IF(DATOS!J637=AW$45,DATOS!C637,"")</f>
        <v>0</v>
      </c>
    </row>
    <row r="680" spans="51:53" x14ac:dyDescent="0.25">
      <c r="AY680" s="139">
        <f t="shared" si="15"/>
        <v>1</v>
      </c>
      <c r="AZ680" s="139">
        <f>IF(BA680="",0,IFERROR(IF(VLOOKUP(BA680,BA$44:BA679,1,0)&gt;0,0,0),1))</f>
        <v>0</v>
      </c>
      <c r="BA680" s="140">
        <f>IF(DATOS!J638=AW$45,DATOS!C638,"")</f>
        <v>0</v>
      </c>
    </row>
    <row r="681" spans="51:53" x14ac:dyDescent="0.25">
      <c r="AY681" s="139">
        <f t="shared" si="15"/>
        <v>1</v>
      </c>
      <c r="AZ681" s="139">
        <f>IF(BA681="",0,IFERROR(IF(VLOOKUP(BA681,BA$44:BA680,1,0)&gt;0,0,0),1))</f>
        <v>0</v>
      </c>
      <c r="BA681" s="140">
        <f>IF(DATOS!J639=AW$45,DATOS!C639,"")</f>
        <v>0</v>
      </c>
    </row>
    <row r="682" spans="51:53" x14ac:dyDescent="0.25">
      <c r="AY682" s="139">
        <f t="shared" si="15"/>
        <v>1</v>
      </c>
      <c r="AZ682" s="139">
        <f>IF(BA682="",0,IFERROR(IF(VLOOKUP(BA682,BA$44:BA681,1,0)&gt;0,0,0),1))</f>
        <v>0</v>
      </c>
      <c r="BA682" s="140">
        <f>IF(DATOS!J640=AW$45,DATOS!C640,"")</f>
        <v>0</v>
      </c>
    </row>
    <row r="683" spans="51:53" x14ac:dyDescent="0.25">
      <c r="AY683" s="139">
        <f t="shared" si="15"/>
        <v>1</v>
      </c>
      <c r="AZ683" s="139">
        <f>IF(BA683="",0,IFERROR(IF(VLOOKUP(BA683,BA$44:BA682,1,0)&gt;0,0,0),1))</f>
        <v>0</v>
      </c>
      <c r="BA683" s="140">
        <f>IF(DATOS!J641=AW$45,DATOS!C641,"")</f>
        <v>0</v>
      </c>
    </row>
    <row r="684" spans="51:53" x14ac:dyDescent="0.25">
      <c r="AY684" s="139">
        <f t="shared" ref="AY684:AY747" si="16">AY683+AZ684</f>
        <v>1</v>
      </c>
      <c r="AZ684" s="139">
        <f>IF(BA684="",0,IFERROR(IF(VLOOKUP(BA684,BA$44:BA683,1,0)&gt;0,0,0),1))</f>
        <v>0</v>
      </c>
      <c r="BA684" s="140">
        <f>IF(DATOS!J642=AW$45,DATOS!C642,"")</f>
        <v>0</v>
      </c>
    </row>
    <row r="685" spans="51:53" x14ac:dyDescent="0.25">
      <c r="AY685" s="139">
        <f t="shared" si="16"/>
        <v>1</v>
      </c>
      <c r="AZ685" s="139">
        <f>IF(BA685="",0,IFERROR(IF(VLOOKUP(BA685,BA$44:BA684,1,0)&gt;0,0,0),1))</f>
        <v>0</v>
      </c>
      <c r="BA685" s="140">
        <f>IF(DATOS!J643=AW$45,DATOS!C643,"")</f>
        <v>0</v>
      </c>
    </row>
    <row r="686" spans="51:53" x14ac:dyDescent="0.25">
      <c r="AY686" s="139">
        <f t="shared" si="16"/>
        <v>1</v>
      </c>
      <c r="AZ686" s="139">
        <f>IF(BA686="",0,IFERROR(IF(VLOOKUP(BA686,BA$44:BA685,1,0)&gt;0,0,0),1))</f>
        <v>0</v>
      </c>
      <c r="BA686" s="140">
        <f>IF(DATOS!J644=AW$45,DATOS!C644,"")</f>
        <v>0</v>
      </c>
    </row>
    <row r="687" spans="51:53" x14ac:dyDescent="0.25">
      <c r="AY687" s="139">
        <f t="shared" si="16"/>
        <v>1</v>
      </c>
      <c r="AZ687" s="139">
        <f>IF(BA687="",0,IFERROR(IF(VLOOKUP(BA687,BA$44:BA686,1,0)&gt;0,0,0),1))</f>
        <v>0</v>
      </c>
      <c r="BA687" s="140">
        <f>IF(DATOS!J645=AW$45,DATOS!C645,"")</f>
        <v>0</v>
      </c>
    </row>
    <row r="688" spans="51:53" x14ac:dyDescent="0.25">
      <c r="AY688" s="139">
        <f t="shared" si="16"/>
        <v>1</v>
      </c>
      <c r="AZ688" s="139">
        <f>IF(BA688="",0,IFERROR(IF(VLOOKUP(BA688,BA$44:BA687,1,0)&gt;0,0,0),1))</f>
        <v>0</v>
      </c>
      <c r="BA688" s="140">
        <f>IF(DATOS!J646=AW$45,DATOS!C646,"")</f>
        <v>0</v>
      </c>
    </row>
    <row r="689" spans="51:53" x14ac:dyDescent="0.25">
      <c r="AY689" s="139">
        <f t="shared" si="16"/>
        <v>1</v>
      </c>
      <c r="AZ689" s="139">
        <f>IF(BA689="",0,IFERROR(IF(VLOOKUP(BA689,BA$44:BA688,1,0)&gt;0,0,0),1))</f>
        <v>0</v>
      </c>
      <c r="BA689" s="140">
        <f>IF(DATOS!J647=AW$45,DATOS!C647,"")</f>
        <v>0</v>
      </c>
    </row>
    <row r="690" spans="51:53" x14ac:dyDescent="0.25">
      <c r="AY690" s="139">
        <f t="shared" si="16"/>
        <v>1</v>
      </c>
      <c r="AZ690" s="139">
        <f>IF(BA690="",0,IFERROR(IF(VLOOKUP(BA690,BA$44:BA689,1,0)&gt;0,0,0),1))</f>
        <v>0</v>
      </c>
      <c r="BA690" s="140">
        <f>IF(DATOS!J648=AW$45,DATOS!C648,"")</f>
        <v>0</v>
      </c>
    </row>
    <row r="691" spans="51:53" x14ac:dyDescent="0.25">
      <c r="AY691" s="139">
        <f t="shared" si="16"/>
        <v>1</v>
      </c>
      <c r="AZ691" s="139">
        <f>IF(BA691="",0,IFERROR(IF(VLOOKUP(BA691,BA$44:BA690,1,0)&gt;0,0,0),1))</f>
        <v>0</v>
      </c>
      <c r="BA691" s="140">
        <f>IF(DATOS!J649=AW$45,DATOS!C649,"")</f>
        <v>0</v>
      </c>
    </row>
    <row r="692" spans="51:53" x14ac:dyDescent="0.25">
      <c r="AY692" s="139">
        <f t="shared" si="16"/>
        <v>1</v>
      </c>
      <c r="AZ692" s="139">
        <f>IF(BA692="",0,IFERROR(IF(VLOOKUP(BA692,BA$44:BA691,1,0)&gt;0,0,0),1))</f>
        <v>0</v>
      </c>
      <c r="BA692" s="140">
        <f>IF(DATOS!J650=AW$45,DATOS!C650,"")</f>
        <v>0</v>
      </c>
    </row>
    <row r="693" spans="51:53" x14ac:dyDescent="0.25">
      <c r="AY693" s="139">
        <f t="shared" si="16"/>
        <v>1</v>
      </c>
      <c r="AZ693" s="139">
        <f>IF(BA693="",0,IFERROR(IF(VLOOKUP(BA693,BA$44:BA692,1,0)&gt;0,0,0),1))</f>
        <v>0</v>
      </c>
      <c r="BA693" s="140">
        <f>IF(DATOS!J651=AW$45,DATOS!C651,"")</f>
        <v>0</v>
      </c>
    </row>
    <row r="694" spans="51:53" x14ac:dyDescent="0.25">
      <c r="AY694" s="139">
        <f t="shared" si="16"/>
        <v>1</v>
      </c>
      <c r="AZ694" s="139">
        <f>IF(BA694="",0,IFERROR(IF(VLOOKUP(BA694,BA$44:BA693,1,0)&gt;0,0,0),1))</f>
        <v>0</v>
      </c>
      <c r="BA694" s="140">
        <f>IF(DATOS!J652=AW$45,DATOS!C652,"")</f>
        <v>0</v>
      </c>
    </row>
    <row r="695" spans="51:53" x14ac:dyDescent="0.25">
      <c r="AY695" s="139">
        <f t="shared" si="16"/>
        <v>1</v>
      </c>
      <c r="AZ695" s="139">
        <f>IF(BA695="",0,IFERROR(IF(VLOOKUP(BA695,BA$44:BA694,1,0)&gt;0,0,0),1))</f>
        <v>0</v>
      </c>
      <c r="BA695" s="140">
        <f>IF(DATOS!J653=AW$45,DATOS!C653,"")</f>
        <v>0</v>
      </c>
    </row>
    <row r="696" spans="51:53" x14ac:dyDescent="0.25">
      <c r="AY696" s="139">
        <f t="shared" si="16"/>
        <v>1</v>
      </c>
      <c r="AZ696" s="139">
        <f>IF(BA696="",0,IFERROR(IF(VLOOKUP(BA696,BA$44:BA695,1,0)&gt;0,0,0),1))</f>
        <v>0</v>
      </c>
      <c r="BA696" s="140">
        <f>IF(DATOS!J654=AW$45,DATOS!C654,"")</f>
        <v>0</v>
      </c>
    </row>
    <row r="697" spans="51:53" x14ac:dyDescent="0.25">
      <c r="AY697" s="139">
        <f t="shared" si="16"/>
        <v>1</v>
      </c>
      <c r="AZ697" s="139">
        <f>IF(BA697="",0,IFERROR(IF(VLOOKUP(BA697,BA$44:BA696,1,0)&gt;0,0,0),1))</f>
        <v>0</v>
      </c>
      <c r="BA697" s="140">
        <f>IF(DATOS!J655=AW$45,DATOS!C655,"")</f>
        <v>0</v>
      </c>
    </row>
    <row r="698" spans="51:53" x14ac:dyDescent="0.25">
      <c r="AY698" s="139">
        <f t="shared" si="16"/>
        <v>1</v>
      </c>
      <c r="AZ698" s="139">
        <f>IF(BA698="",0,IFERROR(IF(VLOOKUP(BA698,BA$44:BA697,1,0)&gt;0,0,0),1))</f>
        <v>0</v>
      </c>
      <c r="BA698" s="140">
        <f>IF(DATOS!J656=AW$45,DATOS!C656,"")</f>
        <v>0</v>
      </c>
    </row>
    <row r="699" spans="51:53" x14ac:dyDescent="0.25">
      <c r="AY699" s="139">
        <f t="shared" si="16"/>
        <v>1</v>
      </c>
      <c r="AZ699" s="139">
        <f>IF(BA699="",0,IFERROR(IF(VLOOKUP(BA699,BA$44:BA698,1,0)&gt;0,0,0),1))</f>
        <v>0</v>
      </c>
      <c r="BA699" s="140">
        <f>IF(DATOS!J657=AW$45,DATOS!C657,"")</f>
        <v>0</v>
      </c>
    </row>
    <row r="700" spans="51:53" x14ac:dyDescent="0.25">
      <c r="AY700" s="139">
        <f t="shared" si="16"/>
        <v>1</v>
      </c>
      <c r="AZ700" s="139">
        <f>IF(BA700="",0,IFERROR(IF(VLOOKUP(BA700,BA$44:BA699,1,0)&gt;0,0,0),1))</f>
        <v>0</v>
      </c>
      <c r="BA700" s="140">
        <f>IF(DATOS!J658=AW$45,DATOS!C658,"")</f>
        <v>0</v>
      </c>
    </row>
    <row r="701" spans="51:53" x14ac:dyDescent="0.25">
      <c r="AY701" s="139">
        <f t="shared" si="16"/>
        <v>1</v>
      </c>
      <c r="AZ701" s="139">
        <f>IF(BA701="",0,IFERROR(IF(VLOOKUP(BA701,BA$44:BA700,1,0)&gt;0,0,0),1))</f>
        <v>0</v>
      </c>
      <c r="BA701" s="140">
        <f>IF(DATOS!J659=AW$45,DATOS!C659,"")</f>
        <v>0</v>
      </c>
    </row>
    <row r="702" spans="51:53" x14ac:dyDescent="0.25">
      <c r="AY702" s="139">
        <f t="shared" si="16"/>
        <v>1</v>
      </c>
      <c r="AZ702" s="139">
        <f>IF(BA702="",0,IFERROR(IF(VLOOKUP(BA702,BA$44:BA701,1,0)&gt;0,0,0),1))</f>
        <v>0</v>
      </c>
      <c r="BA702" s="140">
        <f>IF(DATOS!J660=AW$45,DATOS!C660,"")</f>
        <v>0</v>
      </c>
    </row>
    <row r="703" spans="51:53" x14ac:dyDescent="0.25">
      <c r="AY703" s="139">
        <f t="shared" si="16"/>
        <v>1</v>
      </c>
      <c r="AZ703" s="139">
        <f>IF(BA703="",0,IFERROR(IF(VLOOKUP(BA703,BA$44:BA702,1,0)&gt;0,0,0),1))</f>
        <v>0</v>
      </c>
      <c r="BA703" s="140">
        <f>IF(DATOS!J661=AW$45,DATOS!C661,"")</f>
        <v>0</v>
      </c>
    </row>
    <row r="704" spans="51:53" x14ac:dyDescent="0.25">
      <c r="AY704" s="139">
        <f t="shared" si="16"/>
        <v>1</v>
      </c>
      <c r="AZ704" s="139">
        <f>IF(BA704="",0,IFERROR(IF(VLOOKUP(BA704,BA$44:BA703,1,0)&gt;0,0,0),1))</f>
        <v>0</v>
      </c>
      <c r="BA704" s="140">
        <f>IF(DATOS!J662=AW$45,DATOS!C662,"")</f>
        <v>0</v>
      </c>
    </row>
    <row r="705" spans="51:53" x14ac:dyDescent="0.25">
      <c r="AY705" s="139">
        <f t="shared" si="16"/>
        <v>1</v>
      </c>
      <c r="AZ705" s="139">
        <f>IF(BA705="",0,IFERROR(IF(VLOOKUP(BA705,BA$44:BA704,1,0)&gt;0,0,0),1))</f>
        <v>0</v>
      </c>
      <c r="BA705" s="140">
        <f>IF(DATOS!J663=AW$45,DATOS!C663,"")</f>
        <v>0</v>
      </c>
    </row>
    <row r="706" spans="51:53" x14ac:dyDescent="0.25">
      <c r="AY706" s="139">
        <f t="shared" si="16"/>
        <v>1</v>
      </c>
      <c r="AZ706" s="139">
        <f>IF(BA706="",0,IFERROR(IF(VLOOKUP(BA706,BA$44:BA705,1,0)&gt;0,0,0),1))</f>
        <v>0</v>
      </c>
      <c r="BA706" s="140">
        <f>IF(DATOS!J664=AW$45,DATOS!C664,"")</f>
        <v>0</v>
      </c>
    </row>
    <row r="707" spans="51:53" x14ac:dyDescent="0.25">
      <c r="AY707" s="139">
        <f t="shared" si="16"/>
        <v>1</v>
      </c>
      <c r="AZ707" s="139">
        <f>IF(BA707="",0,IFERROR(IF(VLOOKUP(BA707,BA$44:BA706,1,0)&gt;0,0,0),1))</f>
        <v>0</v>
      </c>
      <c r="BA707" s="140">
        <f>IF(DATOS!J665=AW$45,DATOS!C665,"")</f>
        <v>0</v>
      </c>
    </row>
    <row r="708" spans="51:53" x14ac:dyDescent="0.25">
      <c r="AY708" s="139">
        <f t="shared" si="16"/>
        <v>1</v>
      </c>
      <c r="AZ708" s="139">
        <f>IF(BA708="",0,IFERROR(IF(VLOOKUP(BA708,BA$44:BA707,1,0)&gt;0,0,0),1))</f>
        <v>0</v>
      </c>
      <c r="BA708" s="140">
        <f>IF(DATOS!J666=AW$45,DATOS!C666,"")</f>
        <v>0</v>
      </c>
    </row>
    <row r="709" spans="51:53" x14ac:dyDescent="0.25">
      <c r="AY709" s="139">
        <f t="shared" si="16"/>
        <v>1</v>
      </c>
      <c r="AZ709" s="139">
        <f>IF(BA709="",0,IFERROR(IF(VLOOKUP(BA709,BA$44:BA708,1,0)&gt;0,0,0),1))</f>
        <v>0</v>
      </c>
      <c r="BA709" s="140">
        <f>IF(DATOS!J667=AW$45,DATOS!C667,"")</f>
        <v>0</v>
      </c>
    </row>
    <row r="710" spans="51:53" x14ac:dyDescent="0.25">
      <c r="AY710" s="139">
        <f t="shared" si="16"/>
        <v>1</v>
      </c>
      <c r="AZ710" s="139">
        <f>IF(BA710="",0,IFERROR(IF(VLOOKUP(BA710,BA$44:BA709,1,0)&gt;0,0,0),1))</f>
        <v>0</v>
      </c>
      <c r="BA710" s="140">
        <f>IF(DATOS!J668=AW$45,DATOS!C668,"")</f>
        <v>0</v>
      </c>
    </row>
    <row r="711" spans="51:53" x14ac:dyDescent="0.25">
      <c r="AY711" s="139">
        <f t="shared" si="16"/>
        <v>1</v>
      </c>
      <c r="AZ711" s="139">
        <f>IF(BA711="",0,IFERROR(IF(VLOOKUP(BA711,BA$44:BA710,1,0)&gt;0,0,0),1))</f>
        <v>0</v>
      </c>
      <c r="BA711" s="140">
        <f>IF(DATOS!J669=AW$45,DATOS!C669,"")</f>
        <v>0</v>
      </c>
    </row>
    <row r="712" spans="51:53" x14ac:dyDescent="0.25">
      <c r="AY712" s="139">
        <f t="shared" si="16"/>
        <v>1</v>
      </c>
      <c r="AZ712" s="139">
        <f>IF(BA712="",0,IFERROR(IF(VLOOKUP(BA712,BA$44:BA711,1,0)&gt;0,0,0),1))</f>
        <v>0</v>
      </c>
      <c r="BA712" s="140">
        <f>IF(DATOS!J670=AW$45,DATOS!C670,"")</f>
        <v>0</v>
      </c>
    </row>
    <row r="713" spans="51:53" x14ac:dyDescent="0.25">
      <c r="AY713" s="139">
        <f t="shared" si="16"/>
        <v>1</v>
      </c>
      <c r="AZ713" s="139">
        <f>IF(BA713="",0,IFERROR(IF(VLOOKUP(BA713,BA$44:BA712,1,0)&gt;0,0,0),1))</f>
        <v>0</v>
      </c>
      <c r="BA713" s="140">
        <f>IF(DATOS!J671=AW$45,DATOS!C671,"")</f>
        <v>0</v>
      </c>
    </row>
    <row r="714" spans="51:53" x14ac:dyDescent="0.25">
      <c r="AY714" s="139">
        <f t="shared" si="16"/>
        <v>1</v>
      </c>
      <c r="AZ714" s="139">
        <f>IF(BA714="",0,IFERROR(IF(VLOOKUP(BA714,BA$44:BA713,1,0)&gt;0,0,0),1))</f>
        <v>0</v>
      </c>
      <c r="BA714" s="140">
        <f>IF(DATOS!J672=AW$45,DATOS!C672,"")</f>
        <v>0</v>
      </c>
    </row>
    <row r="715" spans="51:53" x14ac:dyDescent="0.25">
      <c r="AY715" s="139">
        <f t="shared" si="16"/>
        <v>1</v>
      </c>
      <c r="AZ715" s="139">
        <f>IF(BA715="",0,IFERROR(IF(VLOOKUP(BA715,BA$44:BA714,1,0)&gt;0,0,0),1))</f>
        <v>0</v>
      </c>
      <c r="BA715" s="140">
        <f>IF(DATOS!J673=AW$45,DATOS!C673,"")</f>
        <v>0</v>
      </c>
    </row>
    <row r="716" spans="51:53" x14ac:dyDescent="0.25">
      <c r="AY716" s="139">
        <f t="shared" si="16"/>
        <v>1</v>
      </c>
      <c r="AZ716" s="139">
        <f>IF(BA716="",0,IFERROR(IF(VLOOKUP(BA716,BA$44:BA715,1,0)&gt;0,0,0),1))</f>
        <v>0</v>
      </c>
      <c r="BA716" s="140">
        <f>IF(DATOS!J674=AW$45,DATOS!C674,"")</f>
        <v>0</v>
      </c>
    </row>
    <row r="717" spans="51:53" x14ac:dyDescent="0.25">
      <c r="AY717" s="139">
        <f t="shared" si="16"/>
        <v>1</v>
      </c>
      <c r="AZ717" s="139">
        <f>IF(BA717="",0,IFERROR(IF(VLOOKUP(BA717,BA$44:BA716,1,0)&gt;0,0,0),1))</f>
        <v>0</v>
      </c>
      <c r="BA717" s="140">
        <f>IF(DATOS!J675=AW$45,DATOS!C675,"")</f>
        <v>0</v>
      </c>
    </row>
    <row r="718" spans="51:53" x14ac:dyDescent="0.25">
      <c r="AY718" s="139">
        <f t="shared" si="16"/>
        <v>1</v>
      </c>
      <c r="AZ718" s="139">
        <f>IF(BA718="",0,IFERROR(IF(VLOOKUP(BA718,BA$44:BA717,1,0)&gt;0,0,0),1))</f>
        <v>0</v>
      </c>
      <c r="BA718" s="140">
        <f>IF(DATOS!J676=AW$45,DATOS!C676,"")</f>
        <v>0</v>
      </c>
    </row>
    <row r="719" spans="51:53" x14ac:dyDescent="0.25">
      <c r="AY719" s="139">
        <f t="shared" si="16"/>
        <v>1</v>
      </c>
      <c r="AZ719" s="139">
        <f>IF(BA719="",0,IFERROR(IF(VLOOKUP(BA719,BA$44:BA718,1,0)&gt;0,0,0),1))</f>
        <v>0</v>
      </c>
      <c r="BA719" s="140">
        <f>IF(DATOS!J677=AW$45,DATOS!C677,"")</f>
        <v>0</v>
      </c>
    </row>
    <row r="720" spans="51:53" x14ac:dyDescent="0.25">
      <c r="AY720" s="139">
        <f t="shared" si="16"/>
        <v>1</v>
      </c>
      <c r="AZ720" s="139">
        <f>IF(BA720="",0,IFERROR(IF(VLOOKUP(BA720,BA$44:BA719,1,0)&gt;0,0,0),1))</f>
        <v>0</v>
      </c>
      <c r="BA720" s="140">
        <f>IF(DATOS!J678=AW$45,DATOS!C678,"")</f>
        <v>0</v>
      </c>
    </row>
    <row r="721" spans="51:53" x14ac:dyDescent="0.25">
      <c r="AY721" s="139">
        <f t="shared" si="16"/>
        <v>1</v>
      </c>
      <c r="AZ721" s="139">
        <f>IF(BA721="",0,IFERROR(IF(VLOOKUP(BA721,BA$44:BA720,1,0)&gt;0,0,0),1))</f>
        <v>0</v>
      </c>
      <c r="BA721" s="140">
        <f>IF(DATOS!J679=AW$45,DATOS!C679,"")</f>
        <v>0</v>
      </c>
    </row>
    <row r="722" spans="51:53" x14ac:dyDescent="0.25">
      <c r="AY722" s="139">
        <f t="shared" si="16"/>
        <v>1</v>
      </c>
      <c r="AZ722" s="139">
        <f>IF(BA722="",0,IFERROR(IF(VLOOKUP(BA722,BA$44:BA721,1,0)&gt;0,0,0),1))</f>
        <v>0</v>
      </c>
      <c r="BA722" s="140">
        <f>IF(DATOS!J680=AW$45,DATOS!C680,"")</f>
        <v>0</v>
      </c>
    </row>
    <row r="723" spans="51:53" x14ac:dyDescent="0.25">
      <c r="AY723" s="139">
        <f t="shared" si="16"/>
        <v>1</v>
      </c>
      <c r="AZ723" s="139">
        <f>IF(BA723="",0,IFERROR(IF(VLOOKUP(BA723,BA$44:BA722,1,0)&gt;0,0,0),1))</f>
        <v>0</v>
      </c>
      <c r="BA723" s="140">
        <f>IF(DATOS!J681=AW$45,DATOS!C681,"")</f>
        <v>0</v>
      </c>
    </row>
    <row r="724" spans="51:53" x14ac:dyDescent="0.25">
      <c r="AY724" s="139">
        <f t="shared" si="16"/>
        <v>1</v>
      </c>
      <c r="AZ724" s="139">
        <f>IF(BA724="",0,IFERROR(IF(VLOOKUP(BA724,BA$44:BA723,1,0)&gt;0,0,0),1))</f>
        <v>0</v>
      </c>
      <c r="BA724" s="140">
        <f>IF(DATOS!J682=AW$45,DATOS!C682,"")</f>
        <v>0</v>
      </c>
    </row>
    <row r="725" spans="51:53" x14ac:dyDescent="0.25">
      <c r="AY725" s="139">
        <f t="shared" si="16"/>
        <v>1</v>
      </c>
      <c r="AZ725" s="139">
        <f>IF(BA725="",0,IFERROR(IF(VLOOKUP(BA725,BA$44:BA724,1,0)&gt;0,0,0),1))</f>
        <v>0</v>
      </c>
      <c r="BA725" s="140">
        <f>IF(DATOS!J683=AW$45,DATOS!C683,"")</f>
        <v>0</v>
      </c>
    </row>
    <row r="726" spans="51:53" x14ac:dyDescent="0.25">
      <c r="AY726" s="139">
        <f t="shared" si="16"/>
        <v>1</v>
      </c>
      <c r="AZ726" s="139">
        <f>IF(BA726="",0,IFERROR(IF(VLOOKUP(BA726,BA$44:BA725,1,0)&gt;0,0,0),1))</f>
        <v>0</v>
      </c>
      <c r="BA726" s="140">
        <f>IF(DATOS!J684=AW$45,DATOS!C684,"")</f>
        <v>0</v>
      </c>
    </row>
    <row r="727" spans="51:53" x14ac:dyDescent="0.25">
      <c r="AY727" s="139">
        <f t="shared" si="16"/>
        <v>1</v>
      </c>
      <c r="AZ727" s="139">
        <f>IF(BA727="",0,IFERROR(IF(VLOOKUP(BA727,BA$44:BA726,1,0)&gt;0,0,0),1))</f>
        <v>0</v>
      </c>
      <c r="BA727" s="140">
        <f>IF(DATOS!J685=AW$45,DATOS!C685,"")</f>
        <v>0</v>
      </c>
    </row>
    <row r="728" spans="51:53" x14ac:dyDescent="0.25">
      <c r="AY728" s="139">
        <f t="shared" si="16"/>
        <v>1</v>
      </c>
      <c r="AZ728" s="139">
        <f>IF(BA728="",0,IFERROR(IF(VLOOKUP(BA728,BA$44:BA727,1,0)&gt;0,0,0),1))</f>
        <v>0</v>
      </c>
      <c r="BA728" s="140">
        <f>IF(DATOS!J686=AW$45,DATOS!C686,"")</f>
        <v>0</v>
      </c>
    </row>
    <row r="729" spans="51:53" x14ac:dyDescent="0.25">
      <c r="AY729" s="139">
        <f t="shared" si="16"/>
        <v>1</v>
      </c>
      <c r="AZ729" s="139">
        <f>IF(BA729="",0,IFERROR(IF(VLOOKUP(BA729,BA$44:BA728,1,0)&gt;0,0,0),1))</f>
        <v>0</v>
      </c>
      <c r="BA729" s="140">
        <f>IF(DATOS!J687=AW$45,DATOS!C687,"")</f>
        <v>0</v>
      </c>
    </row>
    <row r="730" spans="51:53" x14ac:dyDescent="0.25">
      <c r="AY730" s="139">
        <f t="shared" si="16"/>
        <v>1</v>
      </c>
      <c r="AZ730" s="139">
        <f>IF(BA730="",0,IFERROR(IF(VLOOKUP(BA730,BA$44:BA729,1,0)&gt;0,0,0),1))</f>
        <v>0</v>
      </c>
      <c r="BA730" s="140">
        <f>IF(DATOS!J688=AW$45,DATOS!C688,"")</f>
        <v>0</v>
      </c>
    </row>
    <row r="731" spans="51:53" x14ac:dyDescent="0.25">
      <c r="AY731" s="139">
        <f t="shared" si="16"/>
        <v>1</v>
      </c>
      <c r="AZ731" s="139">
        <f>IF(BA731="",0,IFERROR(IF(VLOOKUP(BA731,BA$44:BA730,1,0)&gt;0,0,0),1))</f>
        <v>0</v>
      </c>
      <c r="BA731" s="140">
        <f>IF(DATOS!J689=AW$45,DATOS!C689,"")</f>
        <v>0</v>
      </c>
    </row>
    <row r="732" spans="51:53" x14ac:dyDescent="0.25">
      <c r="AY732" s="139">
        <f t="shared" si="16"/>
        <v>1</v>
      </c>
      <c r="AZ732" s="139">
        <f>IF(BA732="",0,IFERROR(IF(VLOOKUP(BA732,BA$44:BA731,1,0)&gt;0,0,0),1))</f>
        <v>0</v>
      </c>
      <c r="BA732" s="140">
        <f>IF(DATOS!J690=AW$45,DATOS!C690,"")</f>
        <v>0</v>
      </c>
    </row>
    <row r="733" spans="51:53" x14ac:dyDescent="0.25">
      <c r="AY733" s="139">
        <f t="shared" si="16"/>
        <v>1</v>
      </c>
      <c r="AZ733" s="139">
        <f>IF(BA733="",0,IFERROR(IF(VLOOKUP(BA733,BA$44:BA732,1,0)&gt;0,0,0),1))</f>
        <v>0</v>
      </c>
      <c r="BA733" s="140">
        <f>IF(DATOS!J691=AW$45,DATOS!C691,"")</f>
        <v>0</v>
      </c>
    </row>
    <row r="734" spans="51:53" x14ac:dyDescent="0.25">
      <c r="AY734" s="139">
        <f t="shared" si="16"/>
        <v>1</v>
      </c>
      <c r="AZ734" s="139">
        <f>IF(BA734="",0,IFERROR(IF(VLOOKUP(BA734,BA$44:BA733,1,0)&gt;0,0,0),1))</f>
        <v>0</v>
      </c>
      <c r="BA734" s="140">
        <f>IF(DATOS!J692=AW$45,DATOS!C692,"")</f>
        <v>0</v>
      </c>
    </row>
    <row r="735" spans="51:53" x14ac:dyDescent="0.25">
      <c r="AY735" s="139">
        <f t="shared" si="16"/>
        <v>1</v>
      </c>
      <c r="AZ735" s="139">
        <f>IF(BA735="",0,IFERROR(IF(VLOOKUP(BA735,BA$44:BA734,1,0)&gt;0,0,0),1))</f>
        <v>0</v>
      </c>
      <c r="BA735" s="140">
        <f>IF(DATOS!J693=AW$45,DATOS!C693,"")</f>
        <v>0</v>
      </c>
    </row>
    <row r="736" spans="51:53" x14ac:dyDescent="0.25">
      <c r="AY736" s="139">
        <f t="shared" si="16"/>
        <v>1</v>
      </c>
      <c r="AZ736" s="139">
        <f>IF(BA736="",0,IFERROR(IF(VLOOKUP(BA736,BA$44:BA735,1,0)&gt;0,0,0),1))</f>
        <v>0</v>
      </c>
      <c r="BA736" s="140">
        <f>IF(DATOS!J694=AW$45,DATOS!C694,"")</f>
        <v>0</v>
      </c>
    </row>
    <row r="737" spans="51:53" x14ac:dyDescent="0.25">
      <c r="AY737" s="139">
        <f t="shared" si="16"/>
        <v>1</v>
      </c>
      <c r="AZ737" s="139">
        <f>IF(BA737="",0,IFERROR(IF(VLOOKUP(BA737,BA$44:BA736,1,0)&gt;0,0,0),1))</f>
        <v>0</v>
      </c>
      <c r="BA737" s="140">
        <f>IF(DATOS!J695=AW$45,DATOS!C695,"")</f>
        <v>0</v>
      </c>
    </row>
    <row r="738" spans="51:53" x14ac:dyDescent="0.25">
      <c r="AY738" s="139">
        <f t="shared" si="16"/>
        <v>1</v>
      </c>
      <c r="AZ738" s="139">
        <f>IF(BA738="",0,IFERROR(IF(VLOOKUP(BA738,BA$44:BA737,1,0)&gt;0,0,0),1))</f>
        <v>0</v>
      </c>
      <c r="BA738" s="140">
        <f>IF(DATOS!J696=AW$45,DATOS!C696,"")</f>
        <v>0</v>
      </c>
    </row>
    <row r="739" spans="51:53" x14ac:dyDescent="0.25">
      <c r="AY739" s="139">
        <f t="shared" si="16"/>
        <v>1</v>
      </c>
      <c r="AZ739" s="139">
        <f>IF(BA739="",0,IFERROR(IF(VLOOKUP(BA739,BA$44:BA738,1,0)&gt;0,0,0),1))</f>
        <v>0</v>
      </c>
      <c r="BA739" s="140">
        <f>IF(DATOS!J697=AW$45,DATOS!C697,"")</f>
        <v>0</v>
      </c>
    </row>
    <row r="740" spans="51:53" x14ac:dyDescent="0.25">
      <c r="AY740" s="139">
        <f t="shared" si="16"/>
        <v>1</v>
      </c>
      <c r="AZ740" s="139">
        <f>IF(BA740="",0,IFERROR(IF(VLOOKUP(BA740,BA$44:BA739,1,0)&gt;0,0,0),1))</f>
        <v>0</v>
      </c>
      <c r="BA740" s="140">
        <f>IF(DATOS!J698=AW$45,DATOS!C698,"")</f>
        <v>0</v>
      </c>
    </row>
    <row r="741" spans="51:53" x14ac:dyDescent="0.25">
      <c r="AY741" s="139">
        <f t="shared" si="16"/>
        <v>1</v>
      </c>
      <c r="AZ741" s="139">
        <f>IF(BA741="",0,IFERROR(IF(VLOOKUP(BA741,BA$44:BA740,1,0)&gt;0,0,0),1))</f>
        <v>0</v>
      </c>
      <c r="BA741" s="140">
        <f>IF(DATOS!J699=AW$45,DATOS!C699,"")</f>
        <v>0</v>
      </c>
    </row>
    <row r="742" spans="51:53" x14ac:dyDescent="0.25">
      <c r="AY742" s="139">
        <f t="shared" si="16"/>
        <v>1</v>
      </c>
      <c r="AZ742" s="139">
        <f>IF(BA742="",0,IFERROR(IF(VLOOKUP(BA742,BA$44:BA741,1,0)&gt;0,0,0),1))</f>
        <v>0</v>
      </c>
      <c r="BA742" s="140">
        <f>IF(DATOS!J700=AW$45,DATOS!C700,"")</f>
        <v>0</v>
      </c>
    </row>
    <row r="743" spans="51:53" x14ac:dyDescent="0.25">
      <c r="AY743" s="139">
        <f t="shared" si="16"/>
        <v>1</v>
      </c>
      <c r="AZ743" s="139">
        <f>IF(BA743="",0,IFERROR(IF(VLOOKUP(BA743,BA$44:BA742,1,0)&gt;0,0,0),1))</f>
        <v>0</v>
      </c>
      <c r="BA743" s="140">
        <f>IF(DATOS!J701=AW$45,DATOS!C701,"")</f>
        <v>0</v>
      </c>
    </row>
    <row r="744" spans="51:53" x14ac:dyDescent="0.25">
      <c r="AY744" s="139">
        <f t="shared" si="16"/>
        <v>1</v>
      </c>
      <c r="AZ744" s="139">
        <f>IF(BA744="",0,IFERROR(IF(VLOOKUP(BA744,BA$44:BA743,1,0)&gt;0,0,0),1))</f>
        <v>0</v>
      </c>
      <c r="BA744" s="140">
        <f>IF(DATOS!J702=AW$45,DATOS!C702,"")</f>
        <v>0</v>
      </c>
    </row>
    <row r="745" spans="51:53" x14ac:dyDescent="0.25">
      <c r="AY745" s="139">
        <f t="shared" si="16"/>
        <v>1</v>
      </c>
      <c r="AZ745" s="139">
        <f>IF(BA745="",0,IFERROR(IF(VLOOKUP(BA745,BA$44:BA744,1,0)&gt;0,0,0),1))</f>
        <v>0</v>
      </c>
      <c r="BA745" s="140">
        <f>IF(DATOS!J703=AW$45,DATOS!C703,"")</f>
        <v>0</v>
      </c>
    </row>
    <row r="746" spans="51:53" x14ac:dyDescent="0.25">
      <c r="AY746" s="139">
        <f t="shared" si="16"/>
        <v>1</v>
      </c>
      <c r="AZ746" s="139">
        <f>IF(BA746="",0,IFERROR(IF(VLOOKUP(BA746,BA$44:BA745,1,0)&gt;0,0,0),1))</f>
        <v>0</v>
      </c>
      <c r="BA746" s="140">
        <f>IF(DATOS!J704=AW$45,DATOS!C704,"")</f>
        <v>0</v>
      </c>
    </row>
    <row r="747" spans="51:53" x14ac:dyDescent="0.25">
      <c r="AY747" s="139">
        <f t="shared" si="16"/>
        <v>1</v>
      </c>
      <c r="AZ747" s="139">
        <f>IF(BA747="",0,IFERROR(IF(VLOOKUP(BA747,BA$44:BA746,1,0)&gt;0,0,0),1))</f>
        <v>0</v>
      </c>
      <c r="BA747" s="140">
        <f>IF(DATOS!J705=AW$45,DATOS!C705,"")</f>
        <v>0</v>
      </c>
    </row>
    <row r="748" spans="51:53" x14ac:dyDescent="0.25">
      <c r="AY748" s="139">
        <f t="shared" ref="AY748:AY811" si="17">AY747+AZ748</f>
        <v>1</v>
      </c>
      <c r="AZ748" s="139">
        <f>IF(BA748="",0,IFERROR(IF(VLOOKUP(BA748,BA$44:BA747,1,0)&gt;0,0,0),1))</f>
        <v>0</v>
      </c>
      <c r="BA748" s="140">
        <f>IF(DATOS!J706=AW$45,DATOS!C706,"")</f>
        <v>0</v>
      </c>
    </row>
    <row r="749" spans="51:53" x14ac:dyDescent="0.25">
      <c r="AY749" s="139">
        <f t="shared" si="17"/>
        <v>1</v>
      </c>
      <c r="AZ749" s="139">
        <f>IF(BA749="",0,IFERROR(IF(VLOOKUP(BA749,BA$44:BA748,1,0)&gt;0,0,0),1))</f>
        <v>0</v>
      </c>
      <c r="BA749" s="140">
        <f>IF(DATOS!J707=AW$45,DATOS!C707,"")</f>
        <v>0</v>
      </c>
    </row>
    <row r="750" spans="51:53" x14ac:dyDescent="0.25">
      <c r="AY750" s="139">
        <f t="shared" si="17"/>
        <v>1</v>
      </c>
      <c r="AZ750" s="139">
        <f>IF(BA750="",0,IFERROR(IF(VLOOKUP(BA750,BA$44:BA749,1,0)&gt;0,0,0),1))</f>
        <v>0</v>
      </c>
      <c r="BA750" s="140">
        <f>IF(DATOS!J708=AW$45,DATOS!C708,"")</f>
        <v>0</v>
      </c>
    </row>
    <row r="751" spans="51:53" x14ac:dyDescent="0.25">
      <c r="AY751" s="139">
        <f t="shared" si="17"/>
        <v>1</v>
      </c>
      <c r="AZ751" s="139">
        <f>IF(BA751="",0,IFERROR(IF(VLOOKUP(BA751,BA$44:BA750,1,0)&gt;0,0,0),1))</f>
        <v>0</v>
      </c>
      <c r="BA751" s="140">
        <f>IF(DATOS!J709=AW$45,DATOS!C709,"")</f>
        <v>0</v>
      </c>
    </row>
    <row r="752" spans="51:53" x14ac:dyDescent="0.25">
      <c r="AY752" s="139">
        <f t="shared" si="17"/>
        <v>1</v>
      </c>
      <c r="AZ752" s="139">
        <f>IF(BA752="",0,IFERROR(IF(VLOOKUP(BA752,BA$44:BA751,1,0)&gt;0,0,0),1))</f>
        <v>0</v>
      </c>
      <c r="BA752" s="140">
        <f>IF(DATOS!J710=AW$45,DATOS!C710,"")</f>
        <v>0</v>
      </c>
    </row>
    <row r="753" spans="51:53" x14ac:dyDescent="0.25">
      <c r="AY753" s="139">
        <f t="shared" si="17"/>
        <v>1</v>
      </c>
      <c r="AZ753" s="139">
        <f>IF(BA753="",0,IFERROR(IF(VLOOKUP(BA753,BA$44:BA752,1,0)&gt;0,0,0),1))</f>
        <v>0</v>
      </c>
      <c r="BA753" s="140">
        <f>IF(DATOS!J711=AW$45,DATOS!C711,"")</f>
        <v>0</v>
      </c>
    </row>
    <row r="754" spans="51:53" x14ac:dyDescent="0.25">
      <c r="AY754" s="139">
        <f t="shared" si="17"/>
        <v>1</v>
      </c>
      <c r="AZ754" s="139">
        <f>IF(BA754="",0,IFERROR(IF(VLOOKUP(BA754,BA$44:BA753,1,0)&gt;0,0,0),1))</f>
        <v>0</v>
      </c>
      <c r="BA754" s="140">
        <f>IF(DATOS!J712=AW$45,DATOS!C712,"")</f>
        <v>0</v>
      </c>
    </row>
    <row r="755" spans="51:53" x14ac:dyDescent="0.25">
      <c r="AY755" s="139">
        <f t="shared" si="17"/>
        <v>1</v>
      </c>
      <c r="AZ755" s="139">
        <f>IF(BA755="",0,IFERROR(IF(VLOOKUP(BA755,BA$44:BA754,1,0)&gt;0,0,0),1))</f>
        <v>0</v>
      </c>
      <c r="BA755" s="140">
        <f>IF(DATOS!J713=AW$45,DATOS!C713,"")</f>
        <v>0</v>
      </c>
    </row>
    <row r="756" spans="51:53" x14ac:dyDescent="0.25">
      <c r="AY756" s="139">
        <f t="shared" si="17"/>
        <v>1</v>
      </c>
      <c r="AZ756" s="139">
        <f>IF(BA756="",0,IFERROR(IF(VLOOKUP(BA756,BA$44:BA755,1,0)&gt;0,0,0),1))</f>
        <v>0</v>
      </c>
      <c r="BA756" s="140">
        <f>IF(DATOS!J714=AW$45,DATOS!C714,"")</f>
        <v>0</v>
      </c>
    </row>
    <row r="757" spans="51:53" x14ac:dyDescent="0.25">
      <c r="AY757" s="139">
        <f t="shared" si="17"/>
        <v>1</v>
      </c>
      <c r="AZ757" s="139">
        <f>IF(BA757="",0,IFERROR(IF(VLOOKUP(BA757,BA$44:BA756,1,0)&gt;0,0,0),1))</f>
        <v>0</v>
      </c>
      <c r="BA757" s="140">
        <f>IF(DATOS!J715=AW$45,DATOS!C715,"")</f>
        <v>0</v>
      </c>
    </row>
    <row r="758" spans="51:53" x14ac:dyDescent="0.25">
      <c r="AY758" s="139">
        <f t="shared" si="17"/>
        <v>1</v>
      </c>
      <c r="AZ758" s="139">
        <f>IF(BA758="",0,IFERROR(IF(VLOOKUP(BA758,BA$44:BA757,1,0)&gt;0,0,0),1))</f>
        <v>0</v>
      </c>
      <c r="BA758" s="140">
        <f>IF(DATOS!J716=AW$45,DATOS!C716,"")</f>
        <v>0</v>
      </c>
    </row>
    <row r="759" spans="51:53" x14ac:dyDescent="0.25">
      <c r="AY759" s="139">
        <f t="shared" si="17"/>
        <v>1</v>
      </c>
      <c r="AZ759" s="139">
        <f>IF(BA759="",0,IFERROR(IF(VLOOKUP(BA759,BA$44:BA758,1,0)&gt;0,0,0),1))</f>
        <v>0</v>
      </c>
      <c r="BA759" s="140">
        <f>IF(DATOS!J717=AW$45,DATOS!C717,"")</f>
        <v>0</v>
      </c>
    </row>
    <row r="760" spans="51:53" x14ac:dyDescent="0.25">
      <c r="AY760" s="139">
        <f t="shared" si="17"/>
        <v>1</v>
      </c>
      <c r="AZ760" s="139">
        <f>IF(BA760="",0,IFERROR(IF(VLOOKUP(BA760,BA$44:BA759,1,0)&gt;0,0,0),1))</f>
        <v>0</v>
      </c>
      <c r="BA760" s="140">
        <f>IF(DATOS!J718=AW$45,DATOS!C718,"")</f>
        <v>0</v>
      </c>
    </row>
    <row r="761" spans="51:53" x14ac:dyDescent="0.25">
      <c r="AY761" s="139">
        <f t="shared" si="17"/>
        <v>1</v>
      </c>
      <c r="AZ761" s="139">
        <f>IF(BA761="",0,IFERROR(IF(VLOOKUP(BA761,BA$44:BA760,1,0)&gt;0,0,0),1))</f>
        <v>0</v>
      </c>
      <c r="BA761" s="140">
        <f>IF(DATOS!J719=AW$45,DATOS!C719,"")</f>
        <v>0</v>
      </c>
    </row>
    <row r="762" spans="51:53" x14ac:dyDescent="0.25">
      <c r="AY762" s="139">
        <f t="shared" si="17"/>
        <v>1</v>
      </c>
      <c r="AZ762" s="139">
        <f>IF(BA762="",0,IFERROR(IF(VLOOKUP(BA762,BA$44:BA761,1,0)&gt;0,0,0),1))</f>
        <v>0</v>
      </c>
      <c r="BA762" s="140">
        <f>IF(DATOS!J720=AW$45,DATOS!C720,"")</f>
        <v>0</v>
      </c>
    </row>
    <row r="763" spans="51:53" x14ac:dyDescent="0.25">
      <c r="AY763" s="139">
        <f t="shared" si="17"/>
        <v>1</v>
      </c>
      <c r="AZ763" s="139">
        <f>IF(BA763="",0,IFERROR(IF(VLOOKUP(BA763,BA$44:BA762,1,0)&gt;0,0,0),1))</f>
        <v>0</v>
      </c>
      <c r="BA763" s="140">
        <f>IF(DATOS!J721=AW$45,DATOS!C721,"")</f>
        <v>0</v>
      </c>
    </row>
    <row r="764" spans="51:53" x14ac:dyDescent="0.25">
      <c r="AY764" s="139">
        <f t="shared" si="17"/>
        <v>1</v>
      </c>
      <c r="AZ764" s="139">
        <f>IF(BA764="",0,IFERROR(IF(VLOOKUP(BA764,BA$44:BA763,1,0)&gt;0,0,0),1))</f>
        <v>0</v>
      </c>
      <c r="BA764" s="140">
        <f>IF(DATOS!J722=AW$45,DATOS!C722,"")</f>
        <v>0</v>
      </c>
    </row>
    <row r="765" spans="51:53" x14ac:dyDescent="0.25">
      <c r="AY765" s="139">
        <f t="shared" si="17"/>
        <v>1</v>
      </c>
      <c r="AZ765" s="139">
        <f>IF(BA765="",0,IFERROR(IF(VLOOKUP(BA765,BA$44:BA764,1,0)&gt;0,0,0),1))</f>
        <v>0</v>
      </c>
      <c r="BA765" s="140">
        <f>IF(DATOS!J723=AW$45,DATOS!C723,"")</f>
        <v>0</v>
      </c>
    </row>
    <row r="766" spans="51:53" x14ac:dyDescent="0.25">
      <c r="AY766" s="139">
        <f t="shared" si="17"/>
        <v>1</v>
      </c>
      <c r="AZ766" s="139">
        <f>IF(BA766="",0,IFERROR(IF(VLOOKUP(BA766,BA$44:BA765,1,0)&gt;0,0,0),1))</f>
        <v>0</v>
      </c>
      <c r="BA766" s="140">
        <f>IF(DATOS!J724=AW$45,DATOS!C724,"")</f>
        <v>0</v>
      </c>
    </row>
    <row r="767" spans="51:53" x14ac:dyDescent="0.25">
      <c r="AY767" s="139">
        <f t="shared" si="17"/>
        <v>1</v>
      </c>
      <c r="AZ767" s="139">
        <f>IF(BA767="",0,IFERROR(IF(VLOOKUP(BA767,BA$44:BA766,1,0)&gt;0,0,0),1))</f>
        <v>0</v>
      </c>
      <c r="BA767" s="140">
        <f>IF(DATOS!J725=AW$45,DATOS!C725,"")</f>
        <v>0</v>
      </c>
    </row>
    <row r="768" spans="51:53" x14ac:dyDescent="0.25">
      <c r="AY768" s="139">
        <f t="shared" si="17"/>
        <v>1</v>
      </c>
      <c r="AZ768" s="139">
        <f>IF(BA768="",0,IFERROR(IF(VLOOKUP(BA768,BA$44:BA767,1,0)&gt;0,0,0),1))</f>
        <v>0</v>
      </c>
      <c r="BA768" s="140">
        <f>IF(DATOS!J726=AW$45,DATOS!C726,"")</f>
        <v>0</v>
      </c>
    </row>
    <row r="769" spans="51:53" x14ac:dyDescent="0.25">
      <c r="AY769" s="139">
        <f t="shared" si="17"/>
        <v>1</v>
      </c>
      <c r="AZ769" s="139">
        <f>IF(BA769="",0,IFERROR(IF(VLOOKUP(BA769,BA$44:BA768,1,0)&gt;0,0,0),1))</f>
        <v>0</v>
      </c>
      <c r="BA769" s="140">
        <f>IF(DATOS!J727=AW$45,DATOS!C727,"")</f>
        <v>0</v>
      </c>
    </row>
    <row r="770" spans="51:53" x14ac:dyDescent="0.25">
      <c r="AY770" s="139">
        <f t="shared" si="17"/>
        <v>1</v>
      </c>
      <c r="AZ770" s="139">
        <f>IF(BA770="",0,IFERROR(IF(VLOOKUP(BA770,BA$44:BA769,1,0)&gt;0,0,0),1))</f>
        <v>0</v>
      </c>
      <c r="BA770" s="140">
        <f>IF(DATOS!J728=AW$45,DATOS!C728,"")</f>
        <v>0</v>
      </c>
    </row>
    <row r="771" spans="51:53" x14ac:dyDescent="0.25">
      <c r="AY771" s="139">
        <f t="shared" si="17"/>
        <v>1</v>
      </c>
      <c r="AZ771" s="139">
        <f>IF(BA771="",0,IFERROR(IF(VLOOKUP(BA771,BA$44:BA770,1,0)&gt;0,0,0),1))</f>
        <v>0</v>
      </c>
      <c r="BA771" s="140">
        <f>IF(DATOS!J729=AW$45,DATOS!C729,"")</f>
        <v>0</v>
      </c>
    </row>
    <row r="772" spans="51:53" x14ac:dyDescent="0.25">
      <c r="AY772" s="139">
        <f t="shared" si="17"/>
        <v>1</v>
      </c>
      <c r="AZ772" s="139">
        <f>IF(BA772="",0,IFERROR(IF(VLOOKUP(BA772,BA$44:BA771,1,0)&gt;0,0,0),1))</f>
        <v>0</v>
      </c>
      <c r="BA772" s="140">
        <f>IF(DATOS!J730=AW$45,DATOS!C730,"")</f>
        <v>0</v>
      </c>
    </row>
    <row r="773" spans="51:53" x14ac:dyDescent="0.25">
      <c r="AY773" s="139">
        <f t="shared" si="17"/>
        <v>1</v>
      </c>
      <c r="AZ773" s="139">
        <f>IF(BA773="",0,IFERROR(IF(VLOOKUP(BA773,BA$44:BA772,1,0)&gt;0,0,0),1))</f>
        <v>0</v>
      </c>
      <c r="BA773" s="140">
        <f>IF(DATOS!J731=AW$45,DATOS!C731,"")</f>
        <v>0</v>
      </c>
    </row>
    <row r="774" spans="51:53" x14ac:dyDescent="0.25">
      <c r="AY774" s="139">
        <f t="shared" si="17"/>
        <v>1</v>
      </c>
      <c r="AZ774" s="139">
        <f>IF(BA774="",0,IFERROR(IF(VLOOKUP(BA774,BA$44:BA773,1,0)&gt;0,0,0),1))</f>
        <v>0</v>
      </c>
      <c r="BA774" s="140">
        <f>IF(DATOS!J732=AW$45,DATOS!C732,"")</f>
        <v>0</v>
      </c>
    </row>
    <row r="775" spans="51:53" x14ac:dyDescent="0.25">
      <c r="AY775" s="139">
        <f t="shared" si="17"/>
        <v>1</v>
      </c>
      <c r="AZ775" s="139">
        <f>IF(BA775="",0,IFERROR(IF(VLOOKUP(BA775,BA$44:BA774,1,0)&gt;0,0,0),1))</f>
        <v>0</v>
      </c>
      <c r="BA775" s="140">
        <f>IF(DATOS!J733=AW$45,DATOS!C733,"")</f>
        <v>0</v>
      </c>
    </row>
    <row r="776" spans="51:53" x14ac:dyDescent="0.25">
      <c r="AY776" s="139">
        <f t="shared" si="17"/>
        <v>1</v>
      </c>
      <c r="AZ776" s="139">
        <f>IF(BA776="",0,IFERROR(IF(VLOOKUP(BA776,BA$44:BA775,1,0)&gt;0,0,0),1))</f>
        <v>0</v>
      </c>
      <c r="BA776" s="140">
        <f>IF(DATOS!J734=AW$45,DATOS!C734,"")</f>
        <v>0</v>
      </c>
    </row>
    <row r="777" spans="51:53" x14ac:dyDescent="0.25">
      <c r="AY777" s="139">
        <f t="shared" si="17"/>
        <v>1</v>
      </c>
      <c r="AZ777" s="139">
        <f>IF(BA777="",0,IFERROR(IF(VLOOKUP(BA777,BA$44:BA776,1,0)&gt;0,0,0),1))</f>
        <v>0</v>
      </c>
      <c r="BA777" s="140">
        <f>IF(DATOS!J735=AW$45,DATOS!C735,"")</f>
        <v>0</v>
      </c>
    </row>
    <row r="778" spans="51:53" x14ac:dyDescent="0.25">
      <c r="AY778" s="139">
        <f t="shared" si="17"/>
        <v>1</v>
      </c>
      <c r="AZ778" s="139">
        <f>IF(BA778="",0,IFERROR(IF(VLOOKUP(BA778,BA$44:BA777,1,0)&gt;0,0,0),1))</f>
        <v>0</v>
      </c>
      <c r="BA778" s="140">
        <f>IF(DATOS!J736=AW$45,DATOS!C736,"")</f>
        <v>0</v>
      </c>
    </row>
    <row r="779" spans="51:53" x14ac:dyDescent="0.25">
      <c r="AY779" s="139">
        <f t="shared" si="17"/>
        <v>1</v>
      </c>
      <c r="AZ779" s="139">
        <f>IF(BA779="",0,IFERROR(IF(VLOOKUP(BA779,BA$44:BA778,1,0)&gt;0,0,0),1))</f>
        <v>0</v>
      </c>
      <c r="BA779" s="140">
        <f>IF(DATOS!J737=AW$45,DATOS!C737,"")</f>
        <v>0</v>
      </c>
    </row>
    <row r="780" spans="51:53" x14ac:dyDescent="0.25">
      <c r="AY780" s="139">
        <f t="shared" si="17"/>
        <v>1</v>
      </c>
      <c r="AZ780" s="139">
        <f>IF(BA780="",0,IFERROR(IF(VLOOKUP(BA780,BA$44:BA779,1,0)&gt;0,0,0),1))</f>
        <v>0</v>
      </c>
      <c r="BA780" s="140">
        <f>IF(DATOS!J738=AW$45,DATOS!C738,"")</f>
        <v>0</v>
      </c>
    </row>
    <row r="781" spans="51:53" x14ac:dyDescent="0.25">
      <c r="AY781" s="139">
        <f t="shared" si="17"/>
        <v>1</v>
      </c>
      <c r="AZ781" s="139">
        <f>IF(BA781="",0,IFERROR(IF(VLOOKUP(BA781,BA$44:BA780,1,0)&gt;0,0,0),1))</f>
        <v>0</v>
      </c>
      <c r="BA781" s="140">
        <f>IF(DATOS!J739=AW$45,DATOS!C739,"")</f>
        <v>0</v>
      </c>
    </row>
    <row r="782" spans="51:53" x14ac:dyDescent="0.25">
      <c r="AY782" s="139">
        <f t="shared" si="17"/>
        <v>1</v>
      </c>
      <c r="AZ782" s="139">
        <f>IF(BA782="",0,IFERROR(IF(VLOOKUP(BA782,BA$44:BA781,1,0)&gt;0,0,0),1))</f>
        <v>0</v>
      </c>
      <c r="BA782" s="140">
        <f>IF(DATOS!J740=AW$45,DATOS!C740,"")</f>
        <v>0</v>
      </c>
    </row>
    <row r="783" spans="51:53" x14ac:dyDescent="0.25">
      <c r="AY783" s="139">
        <f t="shared" si="17"/>
        <v>1</v>
      </c>
      <c r="AZ783" s="139">
        <f>IF(BA783="",0,IFERROR(IF(VLOOKUP(BA783,BA$44:BA782,1,0)&gt;0,0,0),1))</f>
        <v>0</v>
      </c>
      <c r="BA783" s="140">
        <f>IF(DATOS!J741=AW$45,DATOS!C741,"")</f>
        <v>0</v>
      </c>
    </row>
    <row r="784" spans="51:53" x14ac:dyDescent="0.25">
      <c r="AY784" s="139">
        <f t="shared" si="17"/>
        <v>1</v>
      </c>
      <c r="AZ784" s="139">
        <f>IF(BA784="",0,IFERROR(IF(VLOOKUP(BA784,BA$44:BA783,1,0)&gt;0,0,0),1))</f>
        <v>0</v>
      </c>
      <c r="BA784" s="140">
        <f>IF(DATOS!J742=AW$45,DATOS!C742,"")</f>
        <v>0</v>
      </c>
    </row>
    <row r="785" spans="51:53" x14ac:dyDescent="0.25">
      <c r="AY785" s="139">
        <f t="shared" si="17"/>
        <v>1</v>
      </c>
      <c r="AZ785" s="139">
        <f>IF(BA785="",0,IFERROR(IF(VLOOKUP(BA785,BA$44:BA784,1,0)&gt;0,0,0),1))</f>
        <v>0</v>
      </c>
      <c r="BA785" s="140">
        <f>IF(DATOS!J743=AW$45,DATOS!C743,"")</f>
        <v>0</v>
      </c>
    </row>
    <row r="786" spans="51:53" x14ac:dyDescent="0.25">
      <c r="AY786" s="139">
        <f t="shared" si="17"/>
        <v>1</v>
      </c>
      <c r="AZ786" s="139">
        <f>IF(BA786="",0,IFERROR(IF(VLOOKUP(BA786,BA$44:BA785,1,0)&gt;0,0,0),1))</f>
        <v>0</v>
      </c>
      <c r="BA786" s="140">
        <f>IF(DATOS!J744=AW$45,DATOS!C744,"")</f>
        <v>0</v>
      </c>
    </row>
    <row r="787" spans="51:53" x14ac:dyDescent="0.25">
      <c r="AY787" s="139">
        <f t="shared" si="17"/>
        <v>1</v>
      </c>
      <c r="AZ787" s="139">
        <f>IF(BA787="",0,IFERROR(IF(VLOOKUP(BA787,BA$44:BA786,1,0)&gt;0,0,0),1))</f>
        <v>0</v>
      </c>
      <c r="BA787" s="140">
        <f>IF(DATOS!J745=AW$45,DATOS!C745,"")</f>
        <v>0</v>
      </c>
    </row>
    <row r="788" spans="51:53" x14ac:dyDescent="0.25">
      <c r="AY788" s="139">
        <f t="shared" si="17"/>
        <v>1</v>
      </c>
      <c r="AZ788" s="139">
        <f>IF(BA788="",0,IFERROR(IF(VLOOKUP(BA788,BA$44:BA787,1,0)&gt;0,0,0),1))</f>
        <v>0</v>
      </c>
      <c r="BA788" s="140">
        <f>IF(DATOS!J746=AW$45,DATOS!C746,"")</f>
        <v>0</v>
      </c>
    </row>
    <row r="789" spans="51:53" x14ac:dyDescent="0.25">
      <c r="AY789" s="139">
        <f t="shared" si="17"/>
        <v>1</v>
      </c>
      <c r="AZ789" s="139">
        <f>IF(BA789="",0,IFERROR(IF(VLOOKUP(BA789,BA$44:BA788,1,0)&gt;0,0,0),1))</f>
        <v>0</v>
      </c>
      <c r="BA789" s="140">
        <f>IF(DATOS!J747=AW$45,DATOS!C747,"")</f>
        <v>0</v>
      </c>
    </row>
    <row r="790" spans="51:53" x14ac:dyDescent="0.25">
      <c r="AY790" s="139">
        <f t="shared" si="17"/>
        <v>1</v>
      </c>
      <c r="AZ790" s="139">
        <f>IF(BA790="",0,IFERROR(IF(VLOOKUP(BA790,BA$44:BA789,1,0)&gt;0,0,0),1))</f>
        <v>0</v>
      </c>
      <c r="BA790" s="140">
        <f>IF(DATOS!J748=AW$45,DATOS!C748,"")</f>
        <v>0</v>
      </c>
    </row>
    <row r="791" spans="51:53" x14ac:dyDescent="0.25">
      <c r="AY791" s="139">
        <f t="shared" si="17"/>
        <v>1</v>
      </c>
      <c r="AZ791" s="139">
        <f>IF(BA791="",0,IFERROR(IF(VLOOKUP(BA791,BA$44:BA790,1,0)&gt;0,0,0),1))</f>
        <v>0</v>
      </c>
      <c r="BA791" s="140">
        <f>IF(DATOS!J749=AW$45,DATOS!C749,"")</f>
        <v>0</v>
      </c>
    </row>
    <row r="792" spans="51:53" x14ac:dyDescent="0.25">
      <c r="AY792" s="139">
        <f t="shared" si="17"/>
        <v>1</v>
      </c>
      <c r="AZ792" s="139">
        <f>IF(BA792="",0,IFERROR(IF(VLOOKUP(BA792,BA$44:BA791,1,0)&gt;0,0,0),1))</f>
        <v>0</v>
      </c>
      <c r="BA792" s="140">
        <f>IF(DATOS!J750=AW$45,DATOS!C750,"")</f>
        <v>0</v>
      </c>
    </row>
    <row r="793" spans="51:53" x14ac:dyDescent="0.25">
      <c r="AY793" s="139">
        <f t="shared" si="17"/>
        <v>1</v>
      </c>
      <c r="AZ793" s="139">
        <f>IF(BA793="",0,IFERROR(IF(VLOOKUP(BA793,BA$44:BA792,1,0)&gt;0,0,0),1))</f>
        <v>0</v>
      </c>
      <c r="BA793" s="140">
        <f>IF(DATOS!J751=AW$45,DATOS!C751,"")</f>
        <v>0</v>
      </c>
    </row>
    <row r="794" spans="51:53" x14ac:dyDescent="0.25">
      <c r="AY794" s="139">
        <f t="shared" si="17"/>
        <v>1</v>
      </c>
      <c r="AZ794" s="139">
        <f>IF(BA794="",0,IFERROR(IF(VLOOKUP(BA794,BA$44:BA793,1,0)&gt;0,0,0),1))</f>
        <v>0</v>
      </c>
      <c r="BA794" s="140">
        <f>IF(DATOS!J752=AW$45,DATOS!C752,"")</f>
        <v>0</v>
      </c>
    </row>
    <row r="795" spans="51:53" x14ac:dyDescent="0.25">
      <c r="AY795" s="139">
        <f t="shared" si="17"/>
        <v>1</v>
      </c>
      <c r="AZ795" s="139">
        <f>IF(BA795="",0,IFERROR(IF(VLOOKUP(BA795,BA$44:BA794,1,0)&gt;0,0,0),1))</f>
        <v>0</v>
      </c>
      <c r="BA795" s="140">
        <f>IF(DATOS!J753=AW$45,DATOS!C753,"")</f>
        <v>0</v>
      </c>
    </row>
    <row r="796" spans="51:53" x14ac:dyDescent="0.25">
      <c r="AY796" s="139">
        <f t="shared" si="17"/>
        <v>1</v>
      </c>
      <c r="AZ796" s="139">
        <f>IF(BA796="",0,IFERROR(IF(VLOOKUP(BA796,BA$44:BA795,1,0)&gt;0,0,0),1))</f>
        <v>0</v>
      </c>
      <c r="BA796" s="140">
        <f>IF(DATOS!J754=AW$45,DATOS!C754,"")</f>
        <v>0</v>
      </c>
    </row>
    <row r="797" spans="51:53" x14ac:dyDescent="0.25">
      <c r="AY797" s="139">
        <f t="shared" si="17"/>
        <v>1</v>
      </c>
      <c r="AZ797" s="139">
        <f>IF(BA797="",0,IFERROR(IF(VLOOKUP(BA797,BA$44:BA796,1,0)&gt;0,0,0),1))</f>
        <v>0</v>
      </c>
      <c r="BA797" s="140">
        <f>IF(DATOS!J755=AW$45,DATOS!C755,"")</f>
        <v>0</v>
      </c>
    </row>
    <row r="798" spans="51:53" x14ac:dyDescent="0.25">
      <c r="AY798" s="139">
        <f t="shared" si="17"/>
        <v>1</v>
      </c>
      <c r="AZ798" s="139">
        <f>IF(BA798="",0,IFERROR(IF(VLOOKUP(BA798,BA$44:BA797,1,0)&gt;0,0,0),1))</f>
        <v>0</v>
      </c>
      <c r="BA798" s="140">
        <f>IF(DATOS!J756=AW$45,DATOS!C756,"")</f>
        <v>0</v>
      </c>
    </row>
    <row r="799" spans="51:53" x14ac:dyDescent="0.25">
      <c r="AY799" s="139">
        <f t="shared" si="17"/>
        <v>1</v>
      </c>
      <c r="AZ799" s="139">
        <f>IF(BA799="",0,IFERROR(IF(VLOOKUP(BA799,BA$44:BA798,1,0)&gt;0,0,0),1))</f>
        <v>0</v>
      </c>
      <c r="BA799" s="140">
        <f>IF(DATOS!J757=AW$45,DATOS!C757,"")</f>
        <v>0</v>
      </c>
    </row>
    <row r="800" spans="51:53" x14ac:dyDescent="0.25">
      <c r="AY800" s="139">
        <f t="shared" si="17"/>
        <v>1</v>
      </c>
      <c r="AZ800" s="139">
        <f>IF(BA800="",0,IFERROR(IF(VLOOKUP(BA800,BA$44:BA799,1,0)&gt;0,0,0),1))</f>
        <v>0</v>
      </c>
      <c r="BA800" s="140">
        <f>IF(DATOS!J758=AW$45,DATOS!C758,"")</f>
        <v>0</v>
      </c>
    </row>
    <row r="801" spans="51:53" x14ac:dyDescent="0.25">
      <c r="AY801" s="139">
        <f t="shared" si="17"/>
        <v>1</v>
      </c>
      <c r="AZ801" s="139">
        <f>IF(BA801="",0,IFERROR(IF(VLOOKUP(BA801,BA$44:BA800,1,0)&gt;0,0,0),1))</f>
        <v>0</v>
      </c>
      <c r="BA801" s="140">
        <f>IF(DATOS!J759=AW$45,DATOS!C759,"")</f>
        <v>0</v>
      </c>
    </row>
    <row r="802" spans="51:53" x14ac:dyDescent="0.25">
      <c r="AY802" s="139">
        <f t="shared" si="17"/>
        <v>1</v>
      </c>
      <c r="AZ802" s="139">
        <f>IF(BA802="",0,IFERROR(IF(VLOOKUP(BA802,BA$44:BA801,1,0)&gt;0,0,0),1))</f>
        <v>0</v>
      </c>
      <c r="BA802" s="140">
        <f>IF(DATOS!J760=AW$45,DATOS!C760,"")</f>
        <v>0</v>
      </c>
    </row>
    <row r="803" spans="51:53" x14ac:dyDescent="0.25">
      <c r="AY803" s="139">
        <f t="shared" si="17"/>
        <v>1</v>
      </c>
      <c r="AZ803" s="139">
        <f>IF(BA803="",0,IFERROR(IF(VLOOKUP(BA803,BA$44:BA802,1,0)&gt;0,0,0),1))</f>
        <v>0</v>
      </c>
      <c r="BA803" s="140">
        <f>IF(DATOS!J761=AW$45,DATOS!C761,"")</f>
        <v>0</v>
      </c>
    </row>
    <row r="804" spans="51:53" x14ac:dyDescent="0.25">
      <c r="AY804" s="139">
        <f t="shared" si="17"/>
        <v>1</v>
      </c>
      <c r="AZ804" s="139">
        <f>IF(BA804="",0,IFERROR(IF(VLOOKUP(BA804,BA$44:BA803,1,0)&gt;0,0,0),1))</f>
        <v>0</v>
      </c>
      <c r="BA804" s="140">
        <f>IF(DATOS!J762=AW$45,DATOS!C762,"")</f>
        <v>0</v>
      </c>
    </row>
    <row r="805" spans="51:53" x14ac:dyDescent="0.25">
      <c r="AY805" s="139">
        <f t="shared" si="17"/>
        <v>1</v>
      </c>
      <c r="AZ805" s="139">
        <f>IF(BA805="",0,IFERROR(IF(VLOOKUP(BA805,BA$44:BA804,1,0)&gt;0,0,0),1))</f>
        <v>0</v>
      </c>
      <c r="BA805" s="140">
        <f>IF(DATOS!J763=AW$45,DATOS!C763,"")</f>
        <v>0</v>
      </c>
    </row>
    <row r="806" spans="51:53" x14ac:dyDescent="0.25">
      <c r="AY806" s="139">
        <f t="shared" si="17"/>
        <v>1</v>
      </c>
      <c r="AZ806" s="139">
        <f>IF(BA806="",0,IFERROR(IF(VLOOKUP(BA806,BA$44:BA805,1,0)&gt;0,0,0),1))</f>
        <v>0</v>
      </c>
      <c r="BA806" s="140">
        <f>IF(DATOS!J764=AW$45,DATOS!C764,"")</f>
        <v>0</v>
      </c>
    </row>
    <row r="807" spans="51:53" x14ac:dyDescent="0.25">
      <c r="AY807" s="139">
        <f t="shared" si="17"/>
        <v>1</v>
      </c>
      <c r="AZ807" s="139">
        <f>IF(BA807="",0,IFERROR(IF(VLOOKUP(BA807,BA$44:BA806,1,0)&gt;0,0,0),1))</f>
        <v>0</v>
      </c>
      <c r="BA807" s="140">
        <f>IF(DATOS!J765=AW$45,DATOS!C765,"")</f>
        <v>0</v>
      </c>
    </row>
    <row r="808" spans="51:53" x14ac:dyDescent="0.25">
      <c r="AY808" s="139">
        <f t="shared" si="17"/>
        <v>1</v>
      </c>
      <c r="AZ808" s="139">
        <f>IF(BA808="",0,IFERROR(IF(VLOOKUP(BA808,BA$44:BA807,1,0)&gt;0,0,0),1))</f>
        <v>0</v>
      </c>
      <c r="BA808" s="140">
        <f>IF(DATOS!J766=AW$45,DATOS!C766,"")</f>
        <v>0</v>
      </c>
    </row>
    <row r="809" spans="51:53" x14ac:dyDescent="0.25">
      <c r="AY809" s="139">
        <f t="shared" si="17"/>
        <v>1</v>
      </c>
      <c r="AZ809" s="139">
        <f>IF(BA809="",0,IFERROR(IF(VLOOKUP(BA809,BA$44:BA808,1,0)&gt;0,0,0),1))</f>
        <v>0</v>
      </c>
      <c r="BA809" s="140">
        <f>IF(DATOS!J767=AW$45,DATOS!C767,"")</f>
        <v>0</v>
      </c>
    </row>
    <row r="810" spans="51:53" x14ac:dyDescent="0.25">
      <c r="AY810" s="139">
        <f t="shared" si="17"/>
        <v>1</v>
      </c>
      <c r="AZ810" s="139">
        <f>IF(BA810="",0,IFERROR(IF(VLOOKUP(BA810,BA$44:BA809,1,0)&gt;0,0,0),1))</f>
        <v>0</v>
      </c>
      <c r="BA810" s="140">
        <f>IF(DATOS!J768=AW$45,DATOS!C768,"")</f>
        <v>0</v>
      </c>
    </row>
    <row r="811" spans="51:53" x14ac:dyDescent="0.25">
      <c r="AY811" s="139">
        <f t="shared" si="17"/>
        <v>1</v>
      </c>
      <c r="AZ811" s="139">
        <f>IF(BA811="",0,IFERROR(IF(VLOOKUP(BA811,BA$44:BA810,1,0)&gt;0,0,0),1))</f>
        <v>0</v>
      </c>
      <c r="BA811" s="140">
        <f>IF(DATOS!J769=AW$45,DATOS!C769,"")</f>
        <v>0</v>
      </c>
    </row>
    <row r="812" spans="51:53" x14ac:dyDescent="0.25">
      <c r="AY812" s="139">
        <f t="shared" ref="AY812:AY875" si="18">AY811+AZ812</f>
        <v>1</v>
      </c>
      <c r="AZ812" s="139">
        <f>IF(BA812="",0,IFERROR(IF(VLOOKUP(BA812,BA$44:BA811,1,0)&gt;0,0,0),1))</f>
        <v>0</v>
      </c>
      <c r="BA812" s="140">
        <f>IF(DATOS!J770=AW$45,DATOS!C770,"")</f>
        <v>0</v>
      </c>
    </row>
    <row r="813" spans="51:53" x14ac:dyDescent="0.25">
      <c r="AY813" s="139">
        <f t="shared" si="18"/>
        <v>1</v>
      </c>
      <c r="AZ813" s="139">
        <f>IF(BA813="",0,IFERROR(IF(VLOOKUP(BA813,BA$44:BA812,1,0)&gt;0,0,0),1))</f>
        <v>0</v>
      </c>
      <c r="BA813" s="140">
        <f>IF(DATOS!J771=AW$45,DATOS!C771,"")</f>
        <v>0</v>
      </c>
    </row>
    <row r="814" spans="51:53" x14ac:dyDescent="0.25">
      <c r="AY814" s="139">
        <f t="shared" si="18"/>
        <v>1</v>
      </c>
      <c r="AZ814" s="139">
        <f>IF(BA814="",0,IFERROR(IF(VLOOKUP(BA814,BA$44:BA813,1,0)&gt;0,0,0),1))</f>
        <v>0</v>
      </c>
      <c r="BA814" s="140">
        <f>IF(DATOS!J772=AW$45,DATOS!C772,"")</f>
        <v>0</v>
      </c>
    </row>
    <row r="815" spans="51:53" x14ac:dyDescent="0.25">
      <c r="AY815" s="139">
        <f t="shared" si="18"/>
        <v>1</v>
      </c>
      <c r="AZ815" s="139">
        <f>IF(BA815="",0,IFERROR(IF(VLOOKUP(BA815,BA$44:BA814,1,0)&gt;0,0,0),1))</f>
        <v>0</v>
      </c>
      <c r="BA815" s="140">
        <f>IF(DATOS!J773=AW$45,DATOS!C773,"")</f>
        <v>0</v>
      </c>
    </row>
    <row r="816" spans="51:53" x14ac:dyDescent="0.25">
      <c r="AY816" s="139">
        <f t="shared" si="18"/>
        <v>1</v>
      </c>
      <c r="AZ816" s="139">
        <f>IF(BA816="",0,IFERROR(IF(VLOOKUP(BA816,BA$44:BA815,1,0)&gt;0,0,0),1))</f>
        <v>0</v>
      </c>
      <c r="BA816" s="140">
        <f>IF(DATOS!J774=AW$45,DATOS!C774,"")</f>
        <v>0</v>
      </c>
    </row>
    <row r="817" spans="51:53" x14ac:dyDescent="0.25">
      <c r="AY817" s="139">
        <f t="shared" si="18"/>
        <v>1</v>
      </c>
      <c r="AZ817" s="139">
        <f>IF(BA817="",0,IFERROR(IF(VLOOKUP(BA817,BA$44:BA816,1,0)&gt;0,0,0),1))</f>
        <v>0</v>
      </c>
      <c r="BA817" s="140">
        <f>IF(DATOS!J775=AW$45,DATOS!C775,"")</f>
        <v>0</v>
      </c>
    </row>
    <row r="818" spans="51:53" x14ac:dyDescent="0.25">
      <c r="AY818" s="139">
        <f t="shared" si="18"/>
        <v>1</v>
      </c>
      <c r="AZ818" s="139">
        <f>IF(BA818="",0,IFERROR(IF(VLOOKUP(BA818,BA$44:BA817,1,0)&gt;0,0,0),1))</f>
        <v>0</v>
      </c>
      <c r="BA818" s="140">
        <f>IF(DATOS!J776=AW$45,DATOS!C776,"")</f>
        <v>0</v>
      </c>
    </row>
    <row r="819" spans="51:53" x14ac:dyDescent="0.25">
      <c r="AY819" s="139">
        <f t="shared" si="18"/>
        <v>1</v>
      </c>
      <c r="AZ819" s="139">
        <f>IF(BA819="",0,IFERROR(IF(VLOOKUP(BA819,BA$44:BA818,1,0)&gt;0,0,0),1))</f>
        <v>0</v>
      </c>
      <c r="BA819" s="140">
        <f>IF(DATOS!J777=AW$45,DATOS!C777,"")</f>
        <v>0</v>
      </c>
    </row>
    <row r="820" spans="51:53" x14ac:dyDescent="0.25">
      <c r="AY820" s="139">
        <f t="shared" si="18"/>
        <v>1</v>
      </c>
      <c r="AZ820" s="139">
        <f>IF(BA820="",0,IFERROR(IF(VLOOKUP(BA820,BA$44:BA819,1,0)&gt;0,0,0),1))</f>
        <v>0</v>
      </c>
      <c r="BA820" s="140">
        <f>IF(DATOS!J778=AW$45,DATOS!C778,"")</f>
        <v>0</v>
      </c>
    </row>
    <row r="821" spans="51:53" x14ac:dyDescent="0.25">
      <c r="AY821" s="139">
        <f t="shared" si="18"/>
        <v>1</v>
      </c>
      <c r="AZ821" s="139">
        <f>IF(BA821="",0,IFERROR(IF(VLOOKUP(BA821,BA$44:BA820,1,0)&gt;0,0,0),1))</f>
        <v>0</v>
      </c>
      <c r="BA821" s="140">
        <f>IF(DATOS!J779=AW$45,DATOS!C779,"")</f>
        <v>0</v>
      </c>
    </row>
    <row r="822" spans="51:53" x14ac:dyDescent="0.25">
      <c r="AY822" s="139">
        <f t="shared" si="18"/>
        <v>1</v>
      </c>
      <c r="AZ822" s="139">
        <f>IF(BA822="",0,IFERROR(IF(VLOOKUP(BA822,BA$44:BA821,1,0)&gt;0,0,0),1))</f>
        <v>0</v>
      </c>
      <c r="BA822" s="140">
        <f>IF(DATOS!J780=AW$45,DATOS!C780,"")</f>
        <v>0</v>
      </c>
    </row>
    <row r="823" spans="51:53" x14ac:dyDescent="0.25">
      <c r="AY823" s="139">
        <f t="shared" si="18"/>
        <v>1</v>
      </c>
      <c r="AZ823" s="139">
        <f>IF(BA823="",0,IFERROR(IF(VLOOKUP(BA823,BA$44:BA822,1,0)&gt;0,0,0),1))</f>
        <v>0</v>
      </c>
      <c r="BA823" s="140">
        <f>IF(DATOS!J781=AW$45,DATOS!C781,"")</f>
        <v>0</v>
      </c>
    </row>
    <row r="824" spans="51:53" x14ac:dyDescent="0.25">
      <c r="AY824" s="139">
        <f t="shared" si="18"/>
        <v>1</v>
      </c>
      <c r="AZ824" s="139">
        <f>IF(BA824="",0,IFERROR(IF(VLOOKUP(BA824,BA$44:BA823,1,0)&gt;0,0,0),1))</f>
        <v>0</v>
      </c>
      <c r="BA824" s="140">
        <f>IF(DATOS!J782=AW$45,DATOS!C782,"")</f>
        <v>0</v>
      </c>
    </row>
    <row r="825" spans="51:53" x14ac:dyDescent="0.25">
      <c r="AY825" s="139">
        <f t="shared" si="18"/>
        <v>1</v>
      </c>
      <c r="AZ825" s="139">
        <f>IF(BA825="",0,IFERROR(IF(VLOOKUP(BA825,BA$44:BA824,1,0)&gt;0,0,0),1))</f>
        <v>0</v>
      </c>
      <c r="BA825" s="140">
        <f>IF(DATOS!J783=AW$45,DATOS!C783,"")</f>
        <v>0</v>
      </c>
    </row>
    <row r="826" spans="51:53" x14ac:dyDescent="0.25">
      <c r="AY826" s="139">
        <f t="shared" si="18"/>
        <v>1</v>
      </c>
      <c r="AZ826" s="139">
        <f>IF(BA826="",0,IFERROR(IF(VLOOKUP(BA826,BA$44:BA825,1,0)&gt;0,0,0),1))</f>
        <v>0</v>
      </c>
      <c r="BA826" s="140">
        <f>IF(DATOS!J784=AW$45,DATOS!C784,"")</f>
        <v>0</v>
      </c>
    </row>
    <row r="827" spans="51:53" x14ac:dyDescent="0.25">
      <c r="AY827" s="139">
        <f t="shared" si="18"/>
        <v>1</v>
      </c>
      <c r="AZ827" s="139">
        <f>IF(BA827="",0,IFERROR(IF(VLOOKUP(BA827,BA$44:BA826,1,0)&gt;0,0,0),1))</f>
        <v>0</v>
      </c>
      <c r="BA827" s="140">
        <f>IF(DATOS!J785=AW$45,DATOS!C785,"")</f>
        <v>0</v>
      </c>
    </row>
    <row r="828" spans="51:53" x14ac:dyDescent="0.25">
      <c r="AY828" s="139">
        <f t="shared" si="18"/>
        <v>1</v>
      </c>
      <c r="AZ828" s="139">
        <f>IF(BA828="",0,IFERROR(IF(VLOOKUP(BA828,BA$44:BA827,1,0)&gt;0,0,0),1))</f>
        <v>0</v>
      </c>
      <c r="BA828" s="140">
        <f>IF(DATOS!J786=AW$45,DATOS!C786,"")</f>
        <v>0</v>
      </c>
    </row>
    <row r="829" spans="51:53" x14ac:dyDescent="0.25">
      <c r="AY829" s="139">
        <f t="shared" si="18"/>
        <v>1</v>
      </c>
      <c r="AZ829" s="139">
        <f>IF(BA829="",0,IFERROR(IF(VLOOKUP(BA829,BA$44:BA828,1,0)&gt;0,0,0),1))</f>
        <v>0</v>
      </c>
      <c r="BA829" s="140">
        <f>IF(DATOS!J787=AW$45,DATOS!C787,"")</f>
        <v>0</v>
      </c>
    </row>
    <row r="830" spans="51:53" x14ac:dyDescent="0.25">
      <c r="AY830" s="139">
        <f t="shared" si="18"/>
        <v>1</v>
      </c>
      <c r="AZ830" s="139">
        <f>IF(BA830="",0,IFERROR(IF(VLOOKUP(BA830,BA$44:BA829,1,0)&gt;0,0,0),1))</f>
        <v>0</v>
      </c>
      <c r="BA830" s="140">
        <f>IF(DATOS!J788=AW$45,DATOS!C788,"")</f>
        <v>0</v>
      </c>
    </row>
    <row r="831" spans="51:53" x14ac:dyDescent="0.25">
      <c r="AY831" s="139">
        <f t="shared" si="18"/>
        <v>1</v>
      </c>
      <c r="AZ831" s="139">
        <f>IF(BA831="",0,IFERROR(IF(VLOOKUP(BA831,BA$44:BA830,1,0)&gt;0,0,0),1))</f>
        <v>0</v>
      </c>
      <c r="BA831" s="140">
        <f>IF(DATOS!J789=AW$45,DATOS!C789,"")</f>
        <v>0</v>
      </c>
    </row>
    <row r="832" spans="51:53" x14ac:dyDescent="0.25">
      <c r="AY832" s="139">
        <f t="shared" si="18"/>
        <v>1</v>
      </c>
      <c r="AZ832" s="139">
        <f>IF(BA832="",0,IFERROR(IF(VLOOKUP(BA832,BA$44:BA831,1,0)&gt;0,0,0),1))</f>
        <v>0</v>
      </c>
      <c r="BA832" s="140">
        <f>IF(DATOS!J790=AW$45,DATOS!C790,"")</f>
        <v>0</v>
      </c>
    </row>
    <row r="833" spans="51:53" x14ac:dyDescent="0.25">
      <c r="AY833" s="139">
        <f t="shared" si="18"/>
        <v>1</v>
      </c>
      <c r="AZ833" s="139">
        <f>IF(BA833="",0,IFERROR(IF(VLOOKUP(BA833,BA$44:BA832,1,0)&gt;0,0,0),1))</f>
        <v>0</v>
      </c>
      <c r="BA833" s="140">
        <f>IF(DATOS!J791=AW$45,DATOS!C791,"")</f>
        <v>0</v>
      </c>
    </row>
    <row r="834" spans="51:53" x14ac:dyDescent="0.25">
      <c r="AY834" s="139">
        <f t="shared" si="18"/>
        <v>1</v>
      </c>
      <c r="AZ834" s="139">
        <f>IF(BA834="",0,IFERROR(IF(VLOOKUP(BA834,BA$44:BA833,1,0)&gt;0,0,0),1))</f>
        <v>0</v>
      </c>
      <c r="BA834" s="140">
        <f>IF(DATOS!J792=AW$45,DATOS!C792,"")</f>
        <v>0</v>
      </c>
    </row>
    <row r="835" spans="51:53" x14ac:dyDescent="0.25">
      <c r="AY835" s="139">
        <f t="shared" si="18"/>
        <v>1</v>
      </c>
      <c r="AZ835" s="139">
        <f>IF(BA835="",0,IFERROR(IF(VLOOKUP(BA835,BA$44:BA834,1,0)&gt;0,0,0),1))</f>
        <v>0</v>
      </c>
      <c r="BA835" s="140">
        <f>IF(DATOS!J793=AW$45,DATOS!C793,"")</f>
        <v>0</v>
      </c>
    </row>
    <row r="836" spans="51:53" x14ac:dyDescent="0.25">
      <c r="AY836" s="139">
        <f t="shared" si="18"/>
        <v>1</v>
      </c>
      <c r="AZ836" s="139">
        <f>IF(BA836="",0,IFERROR(IF(VLOOKUP(BA836,BA$44:BA835,1,0)&gt;0,0,0),1))</f>
        <v>0</v>
      </c>
      <c r="BA836" s="140">
        <f>IF(DATOS!J794=AW$45,DATOS!C794,"")</f>
        <v>0</v>
      </c>
    </row>
    <row r="837" spans="51:53" x14ac:dyDescent="0.25">
      <c r="AY837" s="139">
        <f t="shared" si="18"/>
        <v>1</v>
      </c>
      <c r="AZ837" s="139">
        <f>IF(BA837="",0,IFERROR(IF(VLOOKUP(BA837,BA$44:BA836,1,0)&gt;0,0,0),1))</f>
        <v>0</v>
      </c>
      <c r="BA837" s="140">
        <f>IF(DATOS!J795=AW$45,DATOS!C795,"")</f>
        <v>0</v>
      </c>
    </row>
    <row r="838" spans="51:53" x14ac:dyDescent="0.25">
      <c r="AY838" s="139">
        <f t="shared" si="18"/>
        <v>1</v>
      </c>
      <c r="AZ838" s="139">
        <f>IF(BA838="",0,IFERROR(IF(VLOOKUP(BA838,BA$44:BA837,1,0)&gt;0,0,0),1))</f>
        <v>0</v>
      </c>
      <c r="BA838" s="140">
        <f>IF(DATOS!J796=AW$45,DATOS!C796,"")</f>
        <v>0</v>
      </c>
    </row>
    <row r="839" spans="51:53" x14ac:dyDescent="0.25">
      <c r="AY839" s="139">
        <f t="shared" si="18"/>
        <v>1</v>
      </c>
      <c r="AZ839" s="139">
        <f>IF(BA839="",0,IFERROR(IF(VLOOKUP(BA839,BA$44:BA838,1,0)&gt;0,0,0),1))</f>
        <v>0</v>
      </c>
      <c r="BA839" s="140">
        <f>IF(DATOS!J797=AW$45,DATOS!C797,"")</f>
        <v>0</v>
      </c>
    </row>
    <row r="840" spans="51:53" x14ac:dyDescent="0.25">
      <c r="AY840" s="139">
        <f t="shared" si="18"/>
        <v>1</v>
      </c>
      <c r="AZ840" s="139">
        <f>IF(BA840="",0,IFERROR(IF(VLOOKUP(BA840,BA$44:BA839,1,0)&gt;0,0,0),1))</f>
        <v>0</v>
      </c>
      <c r="BA840" s="140">
        <f>IF(DATOS!J798=AW$45,DATOS!C798,"")</f>
        <v>0</v>
      </c>
    </row>
    <row r="841" spans="51:53" x14ac:dyDescent="0.25">
      <c r="AY841" s="139">
        <f t="shared" si="18"/>
        <v>1</v>
      </c>
      <c r="AZ841" s="139">
        <f>IF(BA841="",0,IFERROR(IF(VLOOKUP(BA841,BA$44:BA840,1,0)&gt;0,0,0),1))</f>
        <v>0</v>
      </c>
      <c r="BA841" s="140">
        <f>IF(DATOS!J799=AW$45,DATOS!C799,"")</f>
        <v>0</v>
      </c>
    </row>
    <row r="842" spans="51:53" x14ac:dyDescent="0.25">
      <c r="AY842" s="139">
        <f t="shared" si="18"/>
        <v>1</v>
      </c>
      <c r="AZ842" s="139">
        <f>IF(BA842="",0,IFERROR(IF(VLOOKUP(BA842,BA$44:BA841,1,0)&gt;0,0,0),1))</f>
        <v>0</v>
      </c>
      <c r="BA842" s="140">
        <f>IF(DATOS!J800=AW$45,DATOS!C800,"")</f>
        <v>0</v>
      </c>
    </row>
    <row r="843" spans="51:53" x14ac:dyDescent="0.25">
      <c r="AY843" s="139">
        <f t="shared" si="18"/>
        <v>1</v>
      </c>
      <c r="AZ843" s="139">
        <f>IF(BA843="",0,IFERROR(IF(VLOOKUP(BA843,BA$44:BA842,1,0)&gt;0,0,0),1))</f>
        <v>0</v>
      </c>
      <c r="BA843" s="140">
        <f>IF(DATOS!J801=AW$45,DATOS!C801,"")</f>
        <v>0</v>
      </c>
    </row>
    <row r="844" spans="51:53" x14ac:dyDescent="0.25">
      <c r="AY844" s="139">
        <f t="shared" si="18"/>
        <v>1</v>
      </c>
      <c r="AZ844" s="139">
        <f>IF(BA844="",0,IFERROR(IF(VLOOKUP(BA844,BA$44:BA843,1,0)&gt;0,0,0),1))</f>
        <v>0</v>
      </c>
      <c r="BA844" s="140">
        <f>IF(DATOS!J802=AW$45,DATOS!C802,"")</f>
        <v>0</v>
      </c>
    </row>
    <row r="845" spans="51:53" x14ac:dyDescent="0.25">
      <c r="AY845" s="139">
        <f t="shared" si="18"/>
        <v>1</v>
      </c>
      <c r="AZ845" s="139">
        <f>IF(BA845="",0,IFERROR(IF(VLOOKUP(BA845,BA$44:BA844,1,0)&gt;0,0,0),1))</f>
        <v>0</v>
      </c>
      <c r="BA845" s="140">
        <f>IF(DATOS!J803=AW$45,DATOS!C803,"")</f>
        <v>0</v>
      </c>
    </row>
    <row r="846" spans="51:53" x14ac:dyDescent="0.25">
      <c r="AY846" s="139">
        <f t="shared" si="18"/>
        <v>1</v>
      </c>
      <c r="AZ846" s="139">
        <f>IF(BA846="",0,IFERROR(IF(VLOOKUP(BA846,BA$44:BA845,1,0)&gt;0,0,0),1))</f>
        <v>0</v>
      </c>
      <c r="BA846" s="140">
        <f>IF(DATOS!J804=AW$45,DATOS!C804,"")</f>
        <v>0</v>
      </c>
    </row>
    <row r="847" spans="51:53" x14ac:dyDescent="0.25">
      <c r="AY847" s="139">
        <f t="shared" si="18"/>
        <v>1</v>
      </c>
      <c r="AZ847" s="139">
        <f>IF(BA847="",0,IFERROR(IF(VLOOKUP(BA847,BA$44:BA846,1,0)&gt;0,0,0),1))</f>
        <v>0</v>
      </c>
      <c r="BA847" s="140">
        <f>IF(DATOS!J805=AW$45,DATOS!C805,"")</f>
        <v>0</v>
      </c>
    </row>
    <row r="848" spans="51:53" x14ac:dyDescent="0.25">
      <c r="AY848" s="139">
        <f t="shared" si="18"/>
        <v>1</v>
      </c>
      <c r="AZ848" s="139">
        <f>IF(BA848="",0,IFERROR(IF(VLOOKUP(BA848,BA$44:BA847,1,0)&gt;0,0,0),1))</f>
        <v>0</v>
      </c>
      <c r="BA848" s="140">
        <f>IF(DATOS!J806=AW$45,DATOS!C806,"")</f>
        <v>0</v>
      </c>
    </row>
    <row r="849" spans="51:53" x14ac:dyDescent="0.25">
      <c r="AY849" s="139">
        <f t="shared" si="18"/>
        <v>1</v>
      </c>
      <c r="AZ849" s="139">
        <f>IF(BA849="",0,IFERROR(IF(VLOOKUP(BA849,BA$44:BA848,1,0)&gt;0,0,0),1))</f>
        <v>0</v>
      </c>
      <c r="BA849" s="140">
        <f>IF(DATOS!J807=AW$45,DATOS!C807,"")</f>
        <v>0</v>
      </c>
    </row>
    <row r="850" spans="51:53" x14ac:dyDescent="0.25">
      <c r="AY850" s="139">
        <f t="shared" si="18"/>
        <v>1</v>
      </c>
      <c r="AZ850" s="139">
        <f>IF(BA850="",0,IFERROR(IF(VLOOKUP(BA850,BA$44:BA849,1,0)&gt;0,0,0),1))</f>
        <v>0</v>
      </c>
      <c r="BA850" s="140">
        <f>IF(DATOS!J808=AW$45,DATOS!C808,"")</f>
        <v>0</v>
      </c>
    </row>
    <row r="851" spans="51:53" x14ac:dyDescent="0.25">
      <c r="AY851" s="139">
        <f t="shared" si="18"/>
        <v>1</v>
      </c>
      <c r="AZ851" s="139">
        <f>IF(BA851="",0,IFERROR(IF(VLOOKUP(BA851,BA$44:BA850,1,0)&gt;0,0,0),1))</f>
        <v>0</v>
      </c>
      <c r="BA851" s="140">
        <f>IF(DATOS!J809=AW$45,DATOS!C809,"")</f>
        <v>0</v>
      </c>
    </row>
    <row r="852" spans="51:53" x14ac:dyDescent="0.25">
      <c r="AY852" s="139">
        <f t="shared" si="18"/>
        <v>1</v>
      </c>
      <c r="AZ852" s="139">
        <f>IF(BA852="",0,IFERROR(IF(VLOOKUP(BA852,BA$44:BA851,1,0)&gt;0,0,0),1))</f>
        <v>0</v>
      </c>
      <c r="BA852" s="140">
        <f>IF(DATOS!J810=AW$45,DATOS!C810,"")</f>
        <v>0</v>
      </c>
    </row>
    <row r="853" spans="51:53" x14ac:dyDescent="0.25">
      <c r="AY853" s="139">
        <f t="shared" si="18"/>
        <v>1</v>
      </c>
      <c r="AZ853" s="139">
        <f>IF(BA853="",0,IFERROR(IF(VLOOKUP(BA853,BA$44:BA852,1,0)&gt;0,0,0),1))</f>
        <v>0</v>
      </c>
      <c r="BA853" s="140">
        <f>IF(DATOS!J811=AW$45,DATOS!C811,"")</f>
        <v>0</v>
      </c>
    </row>
    <row r="854" spans="51:53" x14ac:dyDescent="0.25">
      <c r="AY854" s="139">
        <f t="shared" si="18"/>
        <v>1</v>
      </c>
      <c r="AZ854" s="139">
        <f>IF(BA854="",0,IFERROR(IF(VLOOKUP(BA854,BA$44:BA853,1,0)&gt;0,0,0),1))</f>
        <v>0</v>
      </c>
      <c r="BA854" s="140">
        <f>IF(DATOS!J812=AW$45,DATOS!C812,"")</f>
        <v>0</v>
      </c>
    </row>
    <row r="855" spans="51:53" x14ac:dyDescent="0.25">
      <c r="AY855" s="139">
        <f t="shared" si="18"/>
        <v>1</v>
      </c>
      <c r="AZ855" s="139">
        <f>IF(BA855="",0,IFERROR(IF(VLOOKUP(BA855,BA$44:BA854,1,0)&gt;0,0,0),1))</f>
        <v>0</v>
      </c>
      <c r="BA855" s="140">
        <f>IF(DATOS!J813=AW$45,DATOS!C813,"")</f>
        <v>0</v>
      </c>
    </row>
    <row r="856" spans="51:53" x14ac:dyDescent="0.25">
      <c r="AY856" s="139">
        <f t="shared" si="18"/>
        <v>1</v>
      </c>
      <c r="AZ856" s="139">
        <f>IF(BA856="",0,IFERROR(IF(VLOOKUP(BA856,BA$44:BA855,1,0)&gt;0,0,0),1))</f>
        <v>0</v>
      </c>
      <c r="BA856" s="140">
        <f>IF(DATOS!J814=AW$45,DATOS!C814,"")</f>
        <v>0</v>
      </c>
    </row>
    <row r="857" spans="51:53" x14ac:dyDescent="0.25">
      <c r="AY857" s="139">
        <f t="shared" si="18"/>
        <v>1</v>
      </c>
      <c r="AZ857" s="139">
        <f>IF(BA857="",0,IFERROR(IF(VLOOKUP(BA857,BA$44:BA856,1,0)&gt;0,0,0),1))</f>
        <v>0</v>
      </c>
      <c r="BA857" s="140">
        <f>IF(DATOS!J815=AW$45,DATOS!C815,"")</f>
        <v>0</v>
      </c>
    </row>
    <row r="858" spans="51:53" x14ac:dyDescent="0.25">
      <c r="AY858" s="139">
        <f t="shared" si="18"/>
        <v>1</v>
      </c>
      <c r="AZ858" s="139">
        <f>IF(BA858="",0,IFERROR(IF(VLOOKUP(BA858,BA$44:BA857,1,0)&gt;0,0,0),1))</f>
        <v>0</v>
      </c>
      <c r="BA858" s="140">
        <f>IF(DATOS!J816=AW$45,DATOS!C816,"")</f>
        <v>0</v>
      </c>
    </row>
    <row r="859" spans="51:53" x14ac:dyDescent="0.25">
      <c r="AY859" s="139">
        <f t="shared" si="18"/>
        <v>1</v>
      </c>
      <c r="AZ859" s="139">
        <f>IF(BA859="",0,IFERROR(IF(VLOOKUP(BA859,BA$44:BA858,1,0)&gt;0,0,0),1))</f>
        <v>0</v>
      </c>
      <c r="BA859" s="140">
        <f>IF(DATOS!J817=AW$45,DATOS!C817,"")</f>
        <v>0</v>
      </c>
    </row>
    <row r="860" spans="51:53" x14ac:dyDescent="0.25">
      <c r="AY860" s="139">
        <f t="shared" si="18"/>
        <v>1</v>
      </c>
      <c r="AZ860" s="139">
        <f>IF(BA860="",0,IFERROR(IF(VLOOKUP(BA860,BA$44:BA859,1,0)&gt;0,0,0),1))</f>
        <v>0</v>
      </c>
      <c r="BA860" s="140">
        <f>IF(DATOS!J818=AW$45,DATOS!C818,"")</f>
        <v>0</v>
      </c>
    </row>
    <row r="861" spans="51:53" x14ac:dyDescent="0.25">
      <c r="AY861" s="139">
        <f t="shared" si="18"/>
        <v>1</v>
      </c>
      <c r="AZ861" s="139">
        <f>IF(BA861="",0,IFERROR(IF(VLOOKUP(BA861,BA$44:BA860,1,0)&gt;0,0,0),1))</f>
        <v>0</v>
      </c>
      <c r="BA861" s="140">
        <f>IF(DATOS!J819=AW$45,DATOS!C819,"")</f>
        <v>0</v>
      </c>
    </row>
    <row r="862" spans="51:53" x14ac:dyDescent="0.25">
      <c r="AY862" s="139">
        <f t="shared" si="18"/>
        <v>1</v>
      </c>
      <c r="AZ862" s="139">
        <f>IF(BA862="",0,IFERROR(IF(VLOOKUP(BA862,BA$44:BA861,1,0)&gt;0,0,0),1))</f>
        <v>0</v>
      </c>
      <c r="BA862" s="140">
        <f>IF(DATOS!J820=AW$45,DATOS!C820,"")</f>
        <v>0</v>
      </c>
    </row>
    <row r="863" spans="51:53" x14ac:dyDescent="0.25">
      <c r="AY863" s="139">
        <f t="shared" si="18"/>
        <v>1</v>
      </c>
      <c r="AZ863" s="139">
        <f>IF(BA863="",0,IFERROR(IF(VLOOKUP(BA863,BA$44:BA862,1,0)&gt;0,0,0),1))</f>
        <v>0</v>
      </c>
      <c r="BA863" s="140">
        <f>IF(DATOS!J821=AW$45,DATOS!C821,"")</f>
        <v>0</v>
      </c>
    </row>
    <row r="864" spans="51:53" x14ac:dyDescent="0.25">
      <c r="AY864" s="139">
        <f t="shared" si="18"/>
        <v>1</v>
      </c>
      <c r="AZ864" s="139">
        <f>IF(BA864="",0,IFERROR(IF(VLOOKUP(BA864,BA$44:BA863,1,0)&gt;0,0,0),1))</f>
        <v>0</v>
      </c>
      <c r="BA864" s="140">
        <f>IF(DATOS!J822=AW$45,DATOS!C822,"")</f>
        <v>0</v>
      </c>
    </row>
    <row r="865" spans="51:53" x14ac:dyDescent="0.25">
      <c r="AY865" s="139">
        <f t="shared" si="18"/>
        <v>1</v>
      </c>
      <c r="AZ865" s="139">
        <f>IF(BA865="",0,IFERROR(IF(VLOOKUP(BA865,BA$44:BA864,1,0)&gt;0,0,0),1))</f>
        <v>0</v>
      </c>
      <c r="BA865" s="140">
        <f>IF(DATOS!J823=AW$45,DATOS!C823,"")</f>
        <v>0</v>
      </c>
    </row>
    <row r="866" spans="51:53" x14ac:dyDescent="0.25">
      <c r="AY866" s="139">
        <f t="shared" si="18"/>
        <v>1</v>
      </c>
      <c r="AZ866" s="139">
        <f>IF(BA866="",0,IFERROR(IF(VLOOKUP(BA866,BA$44:BA865,1,0)&gt;0,0,0),1))</f>
        <v>0</v>
      </c>
      <c r="BA866" s="140">
        <f>IF(DATOS!J824=AW$45,DATOS!C824,"")</f>
        <v>0</v>
      </c>
    </row>
    <row r="867" spans="51:53" x14ac:dyDescent="0.25">
      <c r="AY867" s="139">
        <f t="shared" si="18"/>
        <v>1</v>
      </c>
      <c r="AZ867" s="139">
        <f>IF(BA867="",0,IFERROR(IF(VLOOKUP(BA867,BA$44:BA866,1,0)&gt;0,0,0),1))</f>
        <v>0</v>
      </c>
      <c r="BA867" s="140">
        <f>IF(DATOS!J825=AW$45,DATOS!C825,"")</f>
        <v>0</v>
      </c>
    </row>
    <row r="868" spans="51:53" x14ac:dyDescent="0.25">
      <c r="AY868" s="139">
        <f t="shared" si="18"/>
        <v>1</v>
      </c>
      <c r="AZ868" s="139">
        <f>IF(BA868="",0,IFERROR(IF(VLOOKUP(BA868,BA$44:BA867,1,0)&gt;0,0,0),1))</f>
        <v>0</v>
      </c>
      <c r="BA868" s="140">
        <f>IF(DATOS!J826=AW$45,DATOS!C826,"")</f>
        <v>0</v>
      </c>
    </row>
    <row r="869" spans="51:53" x14ac:dyDescent="0.25">
      <c r="AY869" s="139">
        <f t="shared" si="18"/>
        <v>1</v>
      </c>
      <c r="AZ869" s="139">
        <f>IF(BA869="",0,IFERROR(IF(VLOOKUP(BA869,BA$44:BA868,1,0)&gt;0,0,0),1))</f>
        <v>0</v>
      </c>
      <c r="BA869" s="140">
        <f>IF(DATOS!J827=AW$45,DATOS!C827,"")</f>
        <v>0</v>
      </c>
    </row>
    <row r="870" spans="51:53" x14ac:dyDescent="0.25">
      <c r="AY870" s="139">
        <f t="shared" si="18"/>
        <v>1</v>
      </c>
      <c r="AZ870" s="139">
        <f>IF(BA870="",0,IFERROR(IF(VLOOKUP(BA870,BA$44:BA869,1,0)&gt;0,0,0),1))</f>
        <v>0</v>
      </c>
      <c r="BA870" s="140">
        <f>IF(DATOS!J828=AW$45,DATOS!C828,"")</f>
        <v>0</v>
      </c>
    </row>
    <row r="871" spans="51:53" x14ac:dyDescent="0.25">
      <c r="AY871" s="139">
        <f t="shared" si="18"/>
        <v>1</v>
      </c>
      <c r="AZ871" s="139">
        <f>IF(BA871="",0,IFERROR(IF(VLOOKUP(BA871,BA$44:BA870,1,0)&gt;0,0,0),1))</f>
        <v>0</v>
      </c>
      <c r="BA871" s="140">
        <f>IF(DATOS!J829=AW$45,DATOS!C829,"")</f>
        <v>0</v>
      </c>
    </row>
    <row r="872" spans="51:53" x14ac:dyDescent="0.25">
      <c r="AY872" s="139">
        <f t="shared" si="18"/>
        <v>1</v>
      </c>
      <c r="AZ872" s="139">
        <f>IF(BA872="",0,IFERROR(IF(VLOOKUP(BA872,BA$44:BA871,1,0)&gt;0,0,0),1))</f>
        <v>0</v>
      </c>
      <c r="BA872" s="140">
        <f>IF(DATOS!J830=AW$45,DATOS!C830,"")</f>
        <v>0</v>
      </c>
    </row>
    <row r="873" spans="51:53" x14ac:dyDescent="0.25">
      <c r="AY873" s="139">
        <f t="shared" si="18"/>
        <v>1</v>
      </c>
      <c r="AZ873" s="139">
        <f>IF(BA873="",0,IFERROR(IF(VLOOKUP(BA873,BA$44:BA872,1,0)&gt;0,0,0),1))</f>
        <v>0</v>
      </c>
      <c r="BA873" s="140">
        <f>IF(DATOS!J831=AW$45,DATOS!C831,"")</f>
        <v>0</v>
      </c>
    </row>
    <row r="874" spans="51:53" x14ac:dyDescent="0.25">
      <c r="AY874" s="139">
        <f t="shared" si="18"/>
        <v>1</v>
      </c>
      <c r="AZ874" s="139">
        <f>IF(BA874="",0,IFERROR(IF(VLOOKUP(BA874,BA$44:BA873,1,0)&gt;0,0,0),1))</f>
        <v>0</v>
      </c>
      <c r="BA874" s="140">
        <f>IF(DATOS!J832=AW$45,DATOS!C832,"")</f>
        <v>0</v>
      </c>
    </row>
    <row r="875" spans="51:53" x14ac:dyDescent="0.25">
      <c r="AY875" s="139">
        <f t="shared" si="18"/>
        <v>1</v>
      </c>
      <c r="AZ875" s="139">
        <f>IF(BA875="",0,IFERROR(IF(VLOOKUP(BA875,BA$44:BA874,1,0)&gt;0,0,0),1))</f>
        <v>0</v>
      </c>
      <c r="BA875" s="140">
        <f>IF(DATOS!J833=AW$45,DATOS!C833,"")</f>
        <v>0</v>
      </c>
    </row>
    <row r="876" spans="51:53" x14ac:dyDescent="0.25">
      <c r="AY876" s="139">
        <f t="shared" ref="AY876:AY939" si="19">AY875+AZ876</f>
        <v>1</v>
      </c>
      <c r="AZ876" s="139">
        <f>IF(BA876="",0,IFERROR(IF(VLOOKUP(BA876,BA$44:BA875,1,0)&gt;0,0,0),1))</f>
        <v>0</v>
      </c>
      <c r="BA876" s="140">
        <f>IF(DATOS!J834=AW$45,DATOS!C834,"")</f>
        <v>0</v>
      </c>
    </row>
    <row r="877" spans="51:53" x14ac:dyDescent="0.25">
      <c r="AY877" s="139">
        <f t="shared" si="19"/>
        <v>1</v>
      </c>
      <c r="AZ877" s="139">
        <f>IF(BA877="",0,IFERROR(IF(VLOOKUP(BA877,BA$44:BA876,1,0)&gt;0,0,0),1))</f>
        <v>0</v>
      </c>
      <c r="BA877" s="140">
        <f>IF(DATOS!J835=AW$45,DATOS!C835,"")</f>
        <v>0</v>
      </c>
    </row>
    <row r="878" spans="51:53" x14ac:dyDescent="0.25">
      <c r="AY878" s="139">
        <f t="shared" si="19"/>
        <v>1</v>
      </c>
      <c r="AZ878" s="139">
        <f>IF(BA878="",0,IFERROR(IF(VLOOKUP(BA878,BA$44:BA877,1,0)&gt;0,0,0),1))</f>
        <v>0</v>
      </c>
      <c r="BA878" s="140">
        <f>IF(DATOS!J836=AW$45,DATOS!C836,"")</f>
        <v>0</v>
      </c>
    </row>
    <row r="879" spans="51:53" x14ac:dyDescent="0.25">
      <c r="AY879" s="139">
        <f t="shared" si="19"/>
        <v>1</v>
      </c>
      <c r="AZ879" s="139">
        <f>IF(BA879="",0,IFERROR(IF(VLOOKUP(BA879,BA$44:BA878,1,0)&gt;0,0,0),1))</f>
        <v>0</v>
      </c>
      <c r="BA879" s="140">
        <f>IF(DATOS!J837=AW$45,DATOS!C837,"")</f>
        <v>0</v>
      </c>
    </row>
    <row r="880" spans="51:53" x14ac:dyDescent="0.25">
      <c r="AY880" s="139">
        <f t="shared" si="19"/>
        <v>1</v>
      </c>
      <c r="AZ880" s="139">
        <f>IF(BA880="",0,IFERROR(IF(VLOOKUP(BA880,BA$44:BA879,1,0)&gt;0,0,0),1))</f>
        <v>0</v>
      </c>
      <c r="BA880" s="140">
        <f>IF(DATOS!J838=AW$45,DATOS!C838,"")</f>
        <v>0</v>
      </c>
    </row>
    <row r="881" spans="51:53" x14ac:dyDescent="0.25">
      <c r="AY881" s="139">
        <f t="shared" si="19"/>
        <v>1</v>
      </c>
      <c r="AZ881" s="139">
        <f>IF(BA881="",0,IFERROR(IF(VLOOKUP(BA881,BA$44:BA880,1,0)&gt;0,0,0),1))</f>
        <v>0</v>
      </c>
      <c r="BA881" s="140">
        <f>IF(DATOS!J839=AW$45,DATOS!C839,"")</f>
        <v>0</v>
      </c>
    </row>
    <row r="882" spans="51:53" x14ac:dyDescent="0.25">
      <c r="AY882" s="139">
        <f t="shared" si="19"/>
        <v>1</v>
      </c>
      <c r="AZ882" s="139">
        <f>IF(BA882="",0,IFERROR(IF(VLOOKUP(BA882,BA$44:BA881,1,0)&gt;0,0,0),1))</f>
        <v>0</v>
      </c>
      <c r="BA882" s="140">
        <f>IF(DATOS!J840=AW$45,DATOS!C840,"")</f>
        <v>0</v>
      </c>
    </row>
    <row r="883" spans="51:53" x14ac:dyDescent="0.25">
      <c r="AY883" s="139">
        <f t="shared" si="19"/>
        <v>1</v>
      </c>
      <c r="AZ883" s="139">
        <f>IF(BA883="",0,IFERROR(IF(VLOOKUP(BA883,BA$44:BA882,1,0)&gt;0,0,0),1))</f>
        <v>0</v>
      </c>
      <c r="BA883" s="140">
        <f>IF(DATOS!J841=AW$45,DATOS!C841,"")</f>
        <v>0</v>
      </c>
    </row>
    <row r="884" spans="51:53" x14ac:dyDescent="0.25">
      <c r="AY884" s="139">
        <f t="shared" si="19"/>
        <v>1</v>
      </c>
      <c r="AZ884" s="139">
        <f>IF(BA884="",0,IFERROR(IF(VLOOKUP(BA884,BA$44:BA883,1,0)&gt;0,0,0),1))</f>
        <v>0</v>
      </c>
      <c r="BA884" s="140">
        <f>IF(DATOS!J842=AW$45,DATOS!C842,"")</f>
        <v>0</v>
      </c>
    </row>
    <row r="885" spans="51:53" x14ac:dyDescent="0.25">
      <c r="AY885" s="139">
        <f t="shared" si="19"/>
        <v>1</v>
      </c>
      <c r="AZ885" s="139">
        <f>IF(BA885="",0,IFERROR(IF(VLOOKUP(BA885,BA$44:BA884,1,0)&gt;0,0,0),1))</f>
        <v>0</v>
      </c>
      <c r="BA885" s="140">
        <f>IF(DATOS!J843=AW$45,DATOS!C843,"")</f>
        <v>0</v>
      </c>
    </row>
    <row r="886" spans="51:53" x14ac:dyDescent="0.25">
      <c r="AY886" s="139">
        <f t="shared" si="19"/>
        <v>1</v>
      </c>
      <c r="AZ886" s="139">
        <f>IF(BA886="",0,IFERROR(IF(VLOOKUP(BA886,BA$44:BA885,1,0)&gt;0,0,0),1))</f>
        <v>0</v>
      </c>
      <c r="BA886" s="140">
        <f>IF(DATOS!J844=AW$45,DATOS!C844,"")</f>
        <v>0</v>
      </c>
    </row>
    <row r="887" spans="51:53" x14ac:dyDescent="0.25">
      <c r="AY887" s="139">
        <f t="shared" si="19"/>
        <v>1</v>
      </c>
      <c r="AZ887" s="139">
        <f>IF(BA887="",0,IFERROR(IF(VLOOKUP(BA887,BA$44:BA886,1,0)&gt;0,0,0),1))</f>
        <v>0</v>
      </c>
      <c r="BA887" s="140">
        <f>IF(DATOS!J845=AW$45,DATOS!C845,"")</f>
        <v>0</v>
      </c>
    </row>
    <row r="888" spans="51:53" x14ac:dyDescent="0.25">
      <c r="AY888" s="139">
        <f t="shared" si="19"/>
        <v>1</v>
      </c>
      <c r="AZ888" s="139">
        <f>IF(BA888="",0,IFERROR(IF(VLOOKUP(BA888,BA$44:BA887,1,0)&gt;0,0,0),1))</f>
        <v>0</v>
      </c>
      <c r="BA888" s="140">
        <f>IF(DATOS!J846=AW$45,DATOS!C846,"")</f>
        <v>0</v>
      </c>
    </row>
    <row r="889" spans="51:53" x14ac:dyDescent="0.25">
      <c r="AY889" s="139">
        <f t="shared" si="19"/>
        <v>1</v>
      </c>
      <c r="AZ889" s="139">
        <f>IF(BA889="",0,IFERROR(IF(VLOOKUP(BA889,BA$44:BA888,1,0)&gt;0,0,0),1))</f>
        <v>0</v>
      </c>
      <c r="BA889" s="140">
        <f>IF(DATOS!J847=AW$45,DATOS!C847,"")</f>
        <v>0</v>
      </c>
    </row>
    <row r="890" spans="51:53" x14ac:dyDescent="0.25">
      <c r="AY890" s="139">
        <f t="shared" si="19"/>
        <v>1</v>
      </c>
      <c r="AZ890" s="139">
        <f>IF(BA890="",0,IFERROR(IF(VLOOKUP(BA890,BA$44:BA889,1,0)&gt;0,0,0),1))</f>
        <v>0</v>
      </c>
      <c r="BA890" s="140">
        <f>IF(DATOS!J848=AW$45,DATOS!C848,"")</f>
        <v>0</v>
      </c>
    </row>
    <row r="891" spans="51:53" x14ac:dyDescent="0.25">
      <c r="AY891" s="139">
        <f t="shared" si="19"/>
        <v>1</v>
      </c>
      <c r="AZ891" s="139">
        <f>IF(BA891="",0,IFERROR(IF(VLOOKUP(BA891,BA$44:BA890,1,0)&gt;0,0,0),1))</f>
        <v>0</v>
      </c>
      <c r="BA891" s="140">
        <f>IF(DATOS!J849=AW$45,DATOS!C849,"")</f>
        <v>0</v>
      </c>
    </row>
    <row r="892" spans="51:53" x14ac:dyDescent="0.25">
      <c r="AY892" s="139">
        <f t="shared" si="19"/>
        <v>1</v>
      </c>
      <c r="AZ892" s="139">
        <f>IF(BA892="",0,IFERROR(IF(VLOOKUP(BA892,BA$44:BA891,1,0)&gt;0,0,0),1))</f>
        <v>0</v>
      </c>
      <c r="BA892" s="140">
        <f>IF(DATOS!J850=AW$45,DATOS!C850,"")</f>
        <v>0</v>
      </c>
    </row>
    <row r="893" spans="51:53" x14ac:dyDescent="0.25">
      <c r="AY893" s="139">
        <f t="shared" si="19"/>
        <v>1</v>
      </c>
      <c r="AZ893" s="139">
        <f>IF(BA893="",0,IFERROR(IF(VLOOKUP(BA893,BA$44:BA892,1,0)&gt;0,0,0),1))</f>
        <v>0</v>
      </c>
      <c r="BA893" s="140">
        <f>IF(DATOS!J851=AW$45,DATOS!C851,"")</f>
        <v>0</v>
      </c>
    </row>
    <row r="894" spans="51:53" x14ac:dyDescent="0.25">
      <c r="AY894" s="139">
        <f t="shared" si="19"/>
        <v>1</v>
      </c>
      <c r="AZ894" s="139">
        <f>IF(BA894="",0,IFERROR(IF(VLOOKUP(BA894,BA$44:BA893,1,0)&gt;0,0,0),1))</f>
        <v>0</v>
      </c>
      <c r="BA894" s="140">
        <f>IF(DATOS!J852=AW$45,DATOS!C852,"")</f>
        <v>0</v>
      </c>
    </row>
    <row r="895" spans="51:53" x14ac:dyDescent="0.25">
      <c r="AY895" s="139">
        <f t="shared" si="19"/>
        <v>1</v>
      </c>
      <c r="AZ895" s="139">
        <f>IF(BA895="",0,IFERROR(IF(VLOOKUP(BA895,BA$44:BA894,1,0)&gt;0,0,0),1))</f>
        <v>0</v>
      </c>
      <c r="BA895" s="140">
        <f>IF(DATOS!J853=AW$45,DATOS!C853,"")</f>
        <v>0</v>
      </c>
    </row>
    <row r="896" spans="51:53" x14ac:dyDescent="0.25">
      <c r="AY896" s="139">
        <f t="shared" si="19"/>
        <v>1</v>
      </c>
      <c r="AZ896" s="139">
        <f>IF(BA896="",0,IFERROR(IF(VLOOKUP(BA896,BA$44:BA895,1,0)&gt;0,0,0),1))</f>
        <v>0</v>
      </c>
      <c r="BA896" s="140">
        <f>IF(DATOS!J854=AW$45,DATOS!C854,"")</f>
        <v>0</v>
      </c>
    </row>
    <row r="897" spans="51:53" x14ac:dyDescent="0.25">
      <c r="AY897" s="139">
        <f t="shared" si="19"/>
        <v>1</v>
      </c>
      <c r="AZ897" s="139">
        <f>IF(BA897="",0,IFERROR(IF(VLOOKUP(BA897,BA$44:BA896,1,0)&gt;0,0,0),1))</f>
        <v>0</v>
      </c>
      <c r="BA897" s="140">
        <f>IF(DATOS!J855=AW$45,DATOS!C855,"")</f>
        <v>0</v>
      </c>
    </row>
    <row r="898" spans="51:53" x14ac:dyDescent="0.25">
      <c r="AY898" s="139">
        <f t="shared" si="19"/>
        <v>1</v>
      </c>
      <c r="AZ898" s="139">
        <f>IF(BA898="",0,IFERROR(IF(VLOOKUP(BA898,BA$44:BA897,1,0)&gt;0,0,0),1))</f>
        <v>0</v>
      </c>
      <c r="BA898" s="140">
        <f>IF(DATOS!J856=AW$45,DATOS!C856,"")</f>
        <v>0</v>
      </c>
    </row>
    <row r="899" spans="51:53" x14ac:dyDescent="0.25">
      <c r="AY899" s="139">
        <f t="shared" si="19"/>
        <v>1</v>
      </c>
      <c r="AZ899" s="139">
        <f>IF(BA899="",0,IFERROR(IF(VLOOKUP(BA899,BA$44:BA898,1,0)&gt;0,0,0),1))</f>
        <v>0</v>
      </c>
      <c r="BA899" s="140">
        <f>IF(DATOS!J857=AW$45,DATOS!C857,"")</f>
        <v>0</v>
      </c>
    </row>
    <row r="900" spans="51:53" x14ac:dyDescent="0.25">
      <c r="AY900" s="139">
        <f t="shared" si="19"/>
        <v>1</v>
      </c>
      <c r="AZ900" s="139">
        <f>IF(BA900="",0,IFERROR(IF(VLOOKUP(BA900,BA$44:BA899,1,0)&gt;0,0,0),1))</f>
        <v>0</v>
      </c>
      <c r="BA900" s="140">
        <f>IF(DATOS!J858=AW$45,DATOS!C858,"")</f>
        <v>0</v>
      </c>
    </row>
    <row r="901" spans="51:53" x14ac:dyDescent="0.25">
      <c r="AY901" s="139">
        <f t="shared" si="19"/>
        <v>1</v>
      </c>
      <c r="AZ901" s="139">
        <f>IF(BA901="",0,IFERROR(IF(VLOOKUP(BA901,BA$44:BA900,1,0)&gt;0,0,0),1))</f>
        <v>0</v>
      </c>
      <c r="BA901" s="140">
        <f>IF(DATOS!J859=AW$45,DATOS!C859,"")</f>
        <v>0</v>
      </c>
    </row>
    <row r="902" spans="51:53" x14ac:dyDescent="0.25">
      <c r="AY902" s="139">
        <f t="shared" si="19"/>
        <v>1</v>
      </c>
      <c r="AZ902" s="139">
        <f>IF(BA902="",0,IFERROR(IF(VLOOKUP(BA902,BA$44:BA901,1,0)&gt;0,0,0),1))</f>
        <v>0</v>
      </c>
      <c r="BA902" s="140">
        <f>IF(DATOS!J860=AW$45,DATOS!C860,"")</f>
        <v>0</v>
      </c>
    </row>
    <row r="903" spans="51:53" x14ac:dyDescent="0.25">
      <c r="AY903" s="139">
        <f t="shared" si="19"/>
        <v>1</v>
      </c>
      <c r="AZ903" s="139">
        <f>IF(BA903="",0,IFERROR(IF(VLOOKUP(BA903,BA$44:BA902,1,0)&gt;0,0,0),1))</f>
        <v>0</v>
      </c>
      <c r="BA903" s="140">
        <f>IF(DATOS!J861=AW$45,DATOS!C861,"")</f>
        <v>0</v>
      </c>
    </row>
    <row r="904" spans="51:53" x14ac:dyDescent="0.25">
      <c r="AY904" s="139">
        <f t="shared" si="19"/>
        <v>1</v>
      </c>
      <c r="AZ904" s="139">
        <f>IF(BA904="",0,IFERROR(IF(VLOOKUP(BA904,BA$44:BA903,1,0)&gt;0,0,0),1))</f>
        <v>0</v>
      </c>
      <c r="BA904" s="140">
        <f>IF(DATOS!J862=AW$45,DATOS!C862,"")</f>
        <v>0</v>
      </c>
    </row>
    <row r="905" spans="51:53" x14ac:dyDescent="0.25">
      <c r="AY905" s="139">
        <f t="shared" si="19"/>
        <v>1</v>
      </c>
      <c r="AZ905" s="139">
        <f>IF(BA905="",0,IFERROR(IF(VLOOKUP(BA905,BA$44:BA904,1,0)&gt;0,0,0),1))</f>
        <v>0</v>
      </c>
      <c r="BA905" s="140">
        <f>IF(DATOS!J863=AW$45,DATOS!C863,"")</f>
        <v>0</v>
      </c>
    </row>
    <row r="906" spans="51:53" x14ac:dyDescent="0.25">
      <c r="AY906" s="139">
        <f t="shared" si="19"/>
        <v>1</v>
      </c>
      <c r="AZ906" s="139">
        <f>IF(BA906="",0,IFERROR(IF(VLOOKUP(BA906,BA$44:BA905,1,0)&gt;0,0,0),1))</f>
        <v>0</v>
      </c>
      <c r="BA906" s="140">
        <f>IF(DATOS!J864=AW$45,DATOS!C864,"")</f>
        <v>0</v>
      </c>
    </row>
    <row r="907" spans="51:53" x14ac:dyDescent="0.25">
      <c r="AY907" s="139">
        <f t="shared" si="19"/>
        <v>1</v>
      </c>
      <c r="AZ907" s="139">
        <f>IF(BA907="",0,IFERROR(IF(VLOOKUP(BA907,BA$44:BA906,1,0)&gt;0,0,0),1))</f>
        <v>0</v>
      </c>
      <c r="BA907" s="140">
        <f>IF(DATOS!J865=AW$45,DATOS!C865,"")</f>
        <v>0</v>
      </c>
    </row>
    <row r="908" spans="51:53" x14ac:dyDescent="0.25">
      <c r="AY908" s="139">
        <f t="shared" si="19"/>
        <v>1</v>
      </c>
      <c r="AZ908" s="139">
        <f>IF(BA908="",0,IFERROR(IF(VLOOKUP(BA908,BA$44:BA907,1,0)&gt;0,0,0),1))</f>
        <v>0</v>
      </c>
      <c r="BA908" s="140">
        <f>IF(DATOS!J866=AW$45,DATOS!C866,"")</f>
        <v>0</v>
      </c>
    </row>
    <row r="909" spans="51:53" x14ac:dyDescent="0.25">
      <c r="AY909" s="139">
        <f t="shared" si="19"/>
        <v>1</v>
      </c>
      <c r="AZ909" s="139">
        <f>IF(BA909="",0,IFERROR(IF(VLOOKUP(BA909,BA$44:BA908,1,0)&gt;0,0,0),1))</f>
        <v>0</v>
      </c>
      <c r="BA909" s="140">
        <f>IF(DATOS!J867=AW$45,DATOS!C867,"")</f>
        <v>0</v>
      </c>
    </row>
    <row r="910" spans="51:53" x14ac:dyDescent="0.25">
      <c r="AY910" s="139">
        <f t="shared" si="19"/>
        <v>1</v>
      </c>
      <c r="AZ910" s="139">
        <f>IF(BA910="",0,IFERROR(IF(VLOOKUP(BA910,BA$44:BA909,1,0)&gt;0,0,0),1))</f>
        <v>0</v>
      </c>
      <c r="BA910" s="140">
        <f>IF(DATOS!J868=AW$45,DATOS!C868,"")</f>
        <v>0</v>
      </c>
    </row>
    <row r="911" spans="51:53" x14ac:dyDescent="0.25">
      <c r="AY911" s="139">
        <f t="shared" si="19"/>
        <v>1</v>
      </c>
      <c r="AZ911" s="139">
        <f>IF(BA911="",0,IFERROR(IF(VLOOKUP(BA911,BA$44:BA910,1,0)&gt;0,0,0),1))</f>
        <v>0</v>
      </c>
      <c r="BA911" s="140">
        <f>IF(DATOS!J869=AW$45,DATOS!C869,"")</f>
        <v>0</v>
      </c>
    </row>
    <row r="912" spans="51:53" x14ac:dyDescent="0.25">
      <c r="AY912" s="139">
        <f t="shared" si="19"/>
        <v>1</v>
      </c>
      <c r="AZ912" s="139">
        <f>IF(BA912="",0,IFERROR(IF(VLOOKUP(BA912,BA$44:BA911,1,0)&gt;0,0,0),1))</f>
        <v>0</v>
      </c>
      <c r="BA912" s="140">
        <f>IF(DATOS!J870=AW$45,DATOS!C870,"")</f>
        <v>0</v>
      </c>
    </row>
    <row r="913" spans="51:53" x14ac:dyDescent="0.25">
      <c r="AY913" s="139">
        <f t="shared" si="19"/>
        <v>1</v>
      </c>
      <c r="AZ913" s="139">
        <f>IF(BA913="",0,IFERROR(IF(VLOOKUP(BA913,BA$44:BA912,1,0)&gt;0,0,0),1))</f>
        <v>0</v>
      </c>
      <c r="BA913" s="140">
        <f>IF(DATOS!J871=AW$45,DATOS!C871,"")</f>
        <v>0</v>
      </c>
    </row>
    <row r="914" spans="51:53" x14ac:dyDescent="0.25">
      <c r="AY914" s="139">
        <f t="shared" si="19"/>
        <v>1</v>
      </c>
      <c r="AZ914" s="139">
        <f>IF(BA914="",0,IFERROR(IF(VLOOKUP(BA914,BA$44:BA913,1,0)&gt;0,0,0),1))</f>
        <v>0</v>
      </c>
      <c r="BA914" s="140">
        <f>IF(DATOS!J872=AW$45,DATOS!C872,"")</f>
        <v>0</v>
      </c>
    </row>
    <row r="915" spans="51:53" x14ac:dyDescent="0.25">
      <c r="AY915" s="139">
        <f t="shared" si="19"/>
        <v>1</v>
      </c>
      <c r="AZ915" s="139">
        <f>IF(BA915="",0,IFERROR(IF(VLOOKUP(BA915,BA$44:BA914,1,0)&gt;0,0,0),1))</f>
        <v>0</v>
      </c>
      <c r="BA915" s="140">
        <f>IF(DATOS!J873=AW$45,DATOS!C873,"")</f>
        <v>0</v>
      </c>
    </row>
    <row r="916" spans="51:53" x14ac:dyDescent="0.25">
      <c r="AY916" s="139">
        <f t="shared" si="19"/>
        <v>1</v>
      </c>
      <c r="AZ916" s="139">
        <f>IF(BA916="",0,IFERROR(IF(VLOOKUP(BA916,BA$44:BA915,1,0)&gt;0,0,0),1))</f>
        <v>0</v>
      </c>
      <c r="BA916" s="140">
        <f>IF(DATOS!J874=AW$45,DATOS!C874,"")</f>
        <v>0</v>
      </c>
    </row>
    <row r="917" spans="51:53" x14ac:dyDescent="0.25">
      <c r="AY917" s="139">
        <f t="shared" si="19"/>
        <v>1</v>
      </c>
      <c r="AZ917" s="139">
        <f>IF(BA917="",0,IFERROR(IF(VLOOKUP(BA917,BA$44:BA916,1,0)&gt;0,0,0),1))</f>
        <v>0</v>
      </c>
      <c r="BA917" s="140">
        <f>IF(DATOS!J875=AW$45,DATOS!C875,"")</f>
        <v>0</v>
      </c>
    </row>
    <row r="918" spans="51:53" x14ac:dyDescent="0.25">
      <c r="AY918" s="139">
        <f t="shared" si="19"/>
        <v>1</v>
      </c>
      <c r="AZ918" s="139">
        <f>IF(BA918="",0,IFERROR(IF(VLOOKUP(BA918,BA$44:BA917,1,0)&gt;0,0,0),1))</f>
        <v>0</v>
      </c>
      <c r="BA918" s="140">
        <f>IF(DATOS!J876=AW$45,DATOS!C876,"")</f>
        <v>0</v>
      </c>
    </row>
    <row r="919" spans="51:53" x14ac:dyDescent="0.25">
      <c r="AY919" s="139">
        <f t="shared" si="19"/>
        <v>1</v>
      </c>
      <c r="AZ919" s="139">
        <f>IF(BA919="",0,IFERROR(IF(VLOOKUP(BA919,BA$44:BA918,1,0)&gt;0,0,0),1))</f>
        <v>0</v>
      </c>
      <c r="BA919" s="140">
        <f>IF(DATOS!J877=AW$45,DATOS!C877,"")</f>
        <v>0</v>
      </c>
    </row>
    <row r="920" spans="51:53" x14ac:dyDescent="0.25">
      <c r="AY920" s="139">
        <f t="shared" si="19"/>
        <v>1</v>
      </c>
      <c r="AZ920" s="139">
        <f>IF(BA920="",0,IFERROR(IF(VLOOKUP(BA920,BA$44:BA919,1,0)&gt;0,0,0),1))</f>
        <v>0</v>
      </c>
      <c r="BA920" s="140">
        <f>IF(DATOS!J878=AW$45,DATOS!C878,"")</f>
        <v>0</v>
      </c>
    </row>
    <row r="921" spans="51:53" x14ac:dyDescent="0.25">
      <c r="AY921" s="139">
        <f t="shared" si="19"/>
        <v>1</v>
      </c>
      <c r="AZ921" s="139">
        <f>IF(BA921="",0,IFERROR(IF(VLOOKUP(BA921,BA$44:BA920,1,0)&gt;0,0,0),1))</f>
        <v>0</v>
      </c>
      <c r="BA921" s="140">
        <f>IF(DATOS!J879=AW$45,DATOS!C879,"")</f>
        <v>0</v>
      </c>
    </row>
    <row r="922" spans="51:53" x14ac:dyDescent="0.25">
      <c r="AY922" s="139">
        <f t="shared" si="19"/>
        <v>1</v>
      </c>
      <c r="AZ922" s="139">
        <f>IF(BA922="",0,IFERROR(IF(VLOOKUP(BA922,BA$44:BA921,1,0)&gt;0,0,0),1))</f>
        <v>0</v>
      </c>
      <c r="BA922" s="140">
        <f>IF(DATOS!J880=AW$45,DATOS!C880,"")</f>
        <v>0</v>
      </c>
    </row>
    <row r="923" spans="51:53" x14ac:dyDescent="0.25">
      <c r="AY923" s="139">
        <f t="shared" si="19"/>
        <v>1</v>
      </c>
      <c r="AZ923" s="139">
        <f>IF(BA923="",0,IFERROR(IF(VLOOKUP(BA923,BA$44:BA922,1,0)&gt;0,0,0),1))</f>
        <v>0</v>
      </c>
      <c r="BA923" s="140">
        <f>IF(DATOS!J881=AW$45,DATOS!C881,"")</f>
        <v>0</v>
      </c>
    </row>
    <row r="924" spans="51:53" x14ac:dyDescent="0.25">
      <c r="AY924" s="139">
        <f t="shared" si="19"/>
        <v>1</v>
      </c>
      <c r="AZ924" s="139">
        <f>IF(BA924="",0,IFERROR(IF(VLOOKUP(BA924,BA$44:BA923,1,0)&gt;0,0,0),1))</f>
        <v>0</v>
      </c>
      <c r="BA924" s="140">
        <f>IF(DATOS!J882=AW$45,DATOS!C882,"")</f>
        <v>0</v>
      </c>
    </row>
    <row r="925" spans="51:53" x14ac:dyDescent="0.25">
      <c r="AY925" s="139">
        <f t="shared" si="19"/>
        <v>1</v>
      </c>
      <c r="AZ925" s="139">
        <f>IF(BA925="",0,IFERROR(IF(VLOOKUP(BA925,BA$44:BA924,1,0)&gt;0,0,0),1))</f>
        <v>0</v>
      </c>
      <c r="BA925" s="140">
        <f>IF(DATOS!J883=AW$45,DATOS!C883,"")</f>
        <v>0</v>
      </c>
    </row>
    <row r="926" spans="51:53" x14ac:dyDescent="0.25">
      <c r="AY926" s="139">
        <f t="shared" si="19"/>
        <v>1</v>
      </c>
      <c r="AZ926" s="139">
        <f>IF(BA926="",0,IFERROR(IF(VLOOKUP(BA926,BA$44:BA925,1,0)&gt;0,0,0),1))</f>
        <v>0</v>
      </c>
      <c r="BA926" s="140">
        <f>IF(DATOS!J884=AW$45,DATOS!C884,"")</f>
        <v>0</v>
      </c>
    </row>
    <row r="927" spans="51:53" x14ac:dyDescent="0.25">
      <c r="AY927" s="139">
        <f t="shared" si="19"/>
        <v>1</v>
      </c>
      <c r="AZ927" s="139">
        <f>IF(BA927="",0,IFERROR(IF(VLOOKUP(BA927,BA$44:BA926,1,0)&gt;0,0,0),1))</f>
        <v>0</v>
      </c>
      <c r="BA927" s="140">
        <f>IF(DATOS!J885=AW$45,DATOS!C885,"")</f>
        <v>0</v>
      </c>
    </row>
    <row r="928" spans="51:53" x14ac:dyDescent="0.25">
      <c r="AY928" s="139">
        <f t="shared" si="19"/>
        <v>1</v>
      </c>
      <c r="AZ928" s="139">
        <f>IF(BA928="",0,IFERROR(IF(VLOOKUP(BA928,BA$44:BA927,1,0)&gt;0,0,0),1))</f>
        <v>0</v>
      </c>
      <c r="BA928" s="140">
        <f>IF(DATOS!J886=AW$45,DATOS!C886,"")</f>
        <v>0</v>
      </c>
    </row>
    <row r="929" spans="51:53" x14ac:dyDescent="0.25">
      <c r="AY929" s="139">
        <f t="shared" si="19"/>
        <v>1</v>
      </c>
      <c r="AZ929" s="139">
        <f>IF(BA929="",0,IFERROR(IF(VLOOKUP(BA929,BA$44:BA928,1,0)&gt;0,0,0),1))</f>
        <v>0</v>
      </c>
      <c r="BA929" s="140">
        <f>IF(DATOS!J887=AW$45,DATOS!C887,"")</f>
        <v>0</v>
      </c>
    </row>
    <row r="930" spans="51:53" x14ac:dyDescent="0.25">
      <c r="AY930" s="139">
        <f t="shared" si="19"/>
        <v>1</v>
      </c>
      <c r="AZ930" s="139">
        <f>IF(BA930="",0,IFERROR(IF(VLOOKUP(BA930,BA$44:BA929,1,0)&gt;0,0,0),1))</f>
        <v>0</v>
      </c>
      <c r="BA930" s="140">
        <f>IF(DATOS!J888=AW$45,DATOS!C888,"")</f>
        <v>0</v>
      </c>
    </row>
    <row r="931" spans="51:53" x14ac:dyDescent="0.25">
      <c r="AY931" s="139">
        <f t="shared" si="19"/>
        <v>1</v>
      </c>
      <c r="AZ931" s="139">
        <f>IF(BA931="",0,IFERROR(IF(VLOOKUP(BA931,BA$44:BA930,1,0)&gt;0,0,0),1))</f>
        <v>0</v>
      </c>
      <c r="BA931" s="140">
        <f>IF(DATOS!J889=AW$45,DATOS!C889,"")</f>
        <v>0</v>
      </c>
    </row>
    <row r="932" spans="51:53" x14ac:dyDescent="0.25">
      <c r="AY932" s="139">
        <f t="shared" si="19"/>
        <v>1</v>
      </c>
      <c r="AZ932" s="139">
        <f>IF(BA932="",0,IFERROR(IF(VLOOKUP(BA932,BA$44:BA931,1,0)&gt;0,0,0),1))</f>
        <v>0</v>
      </c>
      <c r="BA932" s="140">
        <f>IF(DATOS!J890=AW$45,DATOS!C890,"")</f>
        <v>0</v>
      </c>
    </row>
    <row r="933" spans="51:53" x14ac:dyDescent="0.25">
      <c r="AY933" s="139">
        <f t="shared" si="19"/>
        <v>1</v>
      </c>
      <c r="AZ933" s="139">
        <f>IF(BA933="",0,IFERROR(IF(VLOOKUP(BA933,BA$44:BA932,1,0)&gt;0,0,0),1))</f>
        <v>0</v>
      </c>
      <c r="BA933" s="140">
        <f>IF(DATOS!J891=AW$45,DATOS!C891,"")</f>
        <v>0</v>
      </c>
    </row>
    <row r="934" spans="51:53" x14ac:dyDescent="0.25">
      <c r="AY934" s="139">
        <f t="shared" si="19"/>
        <v>1</v>
      </c>
      <c r="AZ934" s="139">
        <f>IF(BA934="",0,IFERROR(IF(VLOOKUP(BA934,BA$44:BA933,1,0)&gt;0,0,0),1))</f>
        <v>0</v>
      </c>
      <c r="BA934" s="140">
        <f>IF(DATOS!J892=AW$45,DATOS!C892,"")</f>
        <v>0</v>
      </c>
    </row>
    <row r="935" spans="51:53" x14ac:dyDescent="0.25">
      <c r="AY935" s="139">
        <f t="shared" si="19"/>
        <v>1</v>
      </c>
      <c r="AZ935" s="139">
        <f>IF(BA935="",0,IFERROR(IF(VLOOKUP(BA935,BA$44:BA934,1,0)&gt;0,0,0),1))</f>
        <v>0</v>
      </c>
      <c r="BA935" s="140">
        <f>IF(DATOS!J893=AW$45,DATOS!C893,"")</f>
        <v>0</v>
      </c>
    </row>
    <row r="936" spans="51:53" x14ac:dyDescent="0.25">
      <c r="AY936" s="139">
        <f t="shared" si="19"/>
        <v>1</v>
      </c>
      <c r="AZ936" s="139">
        <f>IF(BA936="",0,IFERROR(IF(VLOOKUP(BA936,BA$44:BA935,1,0)&gt;0,0,0),1))</f>
        <v>0</v>
      </c>
      <c r="BA936" s="140">
        <f>IF(DATOS!J894=AW$45,DATOS!C894,"")</f>
        <v>0</v>
      </c>
    </row>
    <row r="937" spans="51:53" x14ac:dyDescent="0.25">
      <c r="AY937" s="139">
        <f t="shared" si="19"/>
        <v>1</v>
      </c>
      <c r="AZ937" s="139">
        <f>IF(BA937="",0,IFERROR(IF(VLOOKUP(BA937,BA$44:BA936,1,0)&gt;0,0,0),1))</f>
        <v>0</v>
      </c>
      <c r="BA937" s="140">
        <f>IF(DATOS!J895=AW$45,DATOS!C895,"")</f>
        <v>0</v>
      </c>
    </row>
    <row r="938" spans="51:53" x14ac:dyDescent="0.25">
      <c r="AY938" s="139">
        <f t="shared" si="19"/>
        <v>1</v>
      </c>
      <c r="AZ938" s="139">
        <f>IF(BA938="",0,IFERROR(IF(VLOOKUP(BA938,BA$44:BA937,1,0)&gt;0,0,0),1))</f>
        <v>0</v>
      </c>
      <c r="BA938" s="140">
        <f>IF(DATOS!J896=AW$45,DATOS!C896,"")</f>
        <v>0</v>
      </c>
    </row>
    <row r="939" spans="51:53" x14ac:dyDescent="0.25">
      <c r="AY939" s="139">
        <f t="shared" si="19"/>
        <v>1</v>
      </c>
      <c r="AZ939" s="139">
        <f>IF(BA939="",0,IFERROR(IF(VLOOKUP(BA939,BA$44:BA938,1,0)&gt;0,0,0),1))</f>
        <v>0</v>
      </c>
      <c r="BA939" s="140">
        <f>IF(DATOS!J897=AW$45,DATOS!C897,"")</f>
        <v>0</v>
      </c>
    </row>
    <row r="940" spans="51:53" x14ac:dyDescent="0.25">
      <c r="AY940" s="139">
        <f t="shared" ref="AY940:AY1003" si="20">AY939+AZ940</f>
        <v>1</v>
      </c>
      <c r="AZ940" s="139">
        <f>IF(BA940="",0,IFERROR(IF(VLOOKUP(BA940,BA$44:BA939,1,0)&gt;0,0,0),1))</f>
        <v>0</v>
      </c>
      <c r="BA940" s="140">
        <f>IF(DATOS!J898=AW$45,DATOS!C898,"")</f>
        <v>0</v>
      </c>
    </row>
    <row r="941" spans="51:53" x14ac:dyDescent="0.25">
      <c r="AY941" s="139">
        <f t="shared" si="20"/>
        <v>1</v>
      </c>
      <c r="AZ941" s="139">
        <f>IF(BA941="",0,IFERROR(IF(VLOOKUP(BA941,BA$44:BA940,1,0)&gt;0,0,0),1))</f>
        <v>0</v>
      </c>
      <c r="BA941" s="140">
        <f>IF(DATOS!J899=AW$45,DATOS!C899,"")</f>
        <v>0</v>
      </c>
    </row>
    <row r="942" spans="51:53" x14ac:dyDescent="0.25">
      <c r="AY942" s="139">
        <f t="shared" si="20"/>
        <v>1</v>
      </c>
      <c r="AZ942" s="139">
        <f>IF(BA942="",0,IFERROR(IF(VLOOKUP(BA942,BA$44:BA941,1,0)&gt;0,0,0),1))</f>
        <v>0</v>
      </c>
      <c r="BA942" s="140">
        <f>IF(DATOS!J900=AW$45,DATOS!C900,"")</f>
        <v>0</v>
      </c>
    </row>
    <row r="943" spans="51:53" x14ac:dyDescent="0.25">
      <c r="AY943" s="139">
        <f t="shared" si="20"/>
        <v>1</v>
      </c>
      <c r="AZ943" s="139">
        <f>IF(BA943="",0,IFERROR(IF(VLOOKUP(BA943,BA$44:BA942,1,0)&gt;0,0,0),1))</f>
        <v>0</v>
      </c>
      <c r="BA943" s="140">
        <f>IF(DATOS!J901=AW$45,DATOS!C901,"")</f>
        <v>0</v>
      </c>
    </row>
    <row r="944" spans="51:53" x14ac:dyDescent="0.25">
      <c r="AY944" s="139">
        <f t="shared" si="20"/>
        <v>1</v>
      </c>
      <c r="AZ944" s="139">
        <f>IF(BA944="",0,IFERROR(IF(VLOOKUP(BA944,BA$44:BA943,1,0)&gt;0,0,0),1))</f>
        <v>0</v>
      </c>
      <c r="BA944" s="140">
        <f>IF(DATOS!J902=AW$45,DATOS!C902,"")</f>
        <v>0</v>
      </c>
    </row>
    <row r="945" spans="51:53" x14ac:dyDescent="0.25">
      <c r="AY945" s="139">
        <f t="shared" si="20"/>
        <v>1</v>
      </c>
      <c r="AZ945" s="139">
        <f>IF(BA945="",0,IFERROR(IF(VLOOKUP(BA945,BA$44:BA944,1,0)&gt;0,0,0),1))</f>
        <v>0</v>
      </c>
      <c r="BA945" s="140">
        <f>IF(DATOS!J903=AW$45,DATOS!C903,"")</f>
        <v>0</v>
      </c>
    </row>
    <row r="946" spans="51:53" x14ac:dyDescent="0.25">
      <c r="AY946" s="139">
        <f t="shared" si="20"/>
        <v>1</v>
      </c>
      <c r="AZ946" s="139">
        <f>IF(BA946="",0,IFERROR(IF(VLOOKUP(BA946,BA$44:BA945,1,0)&gt;0,0,0),1))</f>
        <v>0</v>
      </c>
      <c r="BA946" s="140">
        <f>IF(DATOS!J904=AW$45,DATOS!C904,"")</f>
        <v>0</v>
      </c>
    </row>
    <row r="947" spans="51:53" x14ac:dyDescent="0.25">
      <c r="AY947" s="139">
        <f t="shared" si="20"/>
        <v>1</v>
      </c>
      <c r="AZ947" s="139">
        <f>IF(BA947="",0,IFERROR(IF(VLOOKUP(BA947,BA$44:BA946,1,0)&gt;0,0,0),1))</f>
        <v>0</v>
      </c>
      <c r="BA947" s="140">
        <f>IF(DATOS!J905=AW$45,DATOS!C905,"")</f>
        <v>0</v>
      </c>
    </row>
    <row r="948" spans="51:53" x14ac:dyDescent="0.25">
      <c r="AY948" s="139">
        <f t="shared" si="20"/>
        <v>1</v>
      </c>
      <c r="AZ948" s="139">
        <f>IF(BA948="",0,IFERROR(IF(VLOOKUP(BA948,BA$44:BA947,1,0)&gt;0,0,0),1))</f>
        <v>0</v>
      </c>
      <c r="BA948" s="140">
        <f>IF(DATOS!J906=AW$45,DATOS!C906,"")</f>
        <v>0</v>
      </c>
    </row>
    <row r="949" spans="51:53" x14ac:dyDescent="0.25">
      <c r="AY949" s="139">
        <f t="shared" si="20"/>
        <v>1</v>
      </c>
      <c r="AZ949" s="139">
        <f>IF(BA949="",0,IFERROR(IF(VLOOKUP(BA949,BA$44:BA948,1,0)&gt;0,0,0),1))</f>
        <v>0</v>
      </c>
      <c r="BA949" s="140">
        <f>IF(DATOS!J907=AW$45,DATOS!C907,"")</f>
        <v>0</v>
      </c>
    </row>
    <row r="950" spans="51:53" x14ac:dyDescent="0.25">
      <c r="AY950" s="139">
        <f t="shared" si="20"/>
        <v>1</v>
      </c>
      <c r="AZ950" s="139">
        <f>IF(BA950="",0,IFERROR(IF(VLOOKUP(BA950,BA$44:BA949,1,0)&gt;0,0,0),1))</f>
        <v>0</v>
      </c>
      <c r="BA950" s="140">
        <f>IF(DATOS!J908=AW$45,DATOS!C908,"")</f>
        <v>0</v>
      </c>
    </row>
    <row r="951" spans="51:53" x14ac:dyDescent="0.25">
      <c r="AY951" s="139">
        <f t="shared" si="20"/>
        <v>1</v>
      </c>
      <c r="AZ951" s="139">
        <f>IF(BA951="",0,IFERROR(IF(VLOOKUP(BA951,BA$44:BA950,1,0)&gt;0,0,0),1))</f>
        <v>0</v>
      </c>
      <c r="BA951" s="140">
        <f>IF(DATOS!J909=AW$45,DATOS!C909,"")</f>
        <v>0</v>
      </c>
    </row>
    <row r="952" spans="51:53" x14ac:dyDescent="0.25">
      <c r="AY952" s="139">
        <f t="shared" si="20"/>
        <v>1</v>
      </c>
      <c r="AZ952" s="139">
        <f>IF(BA952="",0,IFERROR(IF(VLOOKUP(BA952,BA$44:BA951,1,0)&gt;0,0,0),1))</f>
        <v>0</v>
      </c>
      <c r="BA952" s="140">
        <f>IF(DATOS!J910=AW$45,DATOS!C910,"")</f>
        <v>0</v>
      </c>
    </row>
    <row r="953" spans="51:53" x14ac:dyDescent="0.25">
      <c r="AY953" s="139">
        <f t="shared" si="20"/>
        <v>1</v>
      </c>
      <c r="AZ953" s="139">
        <f>IF(BA953="",0,IFERROR(IF(VLOOKUP(BA953,BA$44:BA952,1,0)&gt;0,0,0),1))</f>
        <v>0</v>
      </c>
      <c r="BA953" s="140">
        <f>IF(DATOS!J911=AW$45,DATOS!C911,"")</f>
        <v>0</v>
      </c>
    </row>
    <row r="954" spans="51:53" x14ac:dyDescent="0.25">
      <c r="AY954" s="139">
        <f t="shared" si="20"/>
        <v>1</v>
      </c>
      <c r="AZ954" s="139">
        <f>IF(BA954="",0,IFERROR(IF(VLOOKUP(BA954,BA$44:BA953,1,0)&gt;0,0,0),1))</f>
        <v>0</v>
      </c>
      <c r="BA954" s="140">
        <f>IF(DATOS!J912=AW$45,DATOS!C912,"")</f>
        <v>0</v>
      </c>
    </row>
    <row r="955" spans="51:53" x14ac:dyDescent="0.25">
      <c r="AY955" s="139">
        <f t="shared" si="20"/>
        <v>1</v>
      </c>
      <c r="AZ955" s="139">
        <f>IF(BA955="",0,IFERROR(IF(VLOOKUP(BA955,BA$44:BA954,1,0)&gt;0,0,0),1))</f>
        <v>0</v>
      </c>
      <c r="BA955" s="140">
        <f>IF(DATOS!J913=AW$45,DATOS!C913,"")</f>
        <v>0</v>
      </c>
    </row>
    <row r="956" spans="51:53" x14ac:dyDescent="0.25">
      <c r="AY956" s="139">
        <f t="shared" si="20"/>
        <v>1</v>
      </c>
      <c r="AZ956" s="139">
        <f>IF(BA956="",0,IFERROR(IF(VLOOKUP(BA956,BA$44:BA955,1,0)&gt;0,0,0),1))</f>
        <v>0</v>
      </c>
      <c r="BA956" s="140">
        <f>IF(DATOS!J914=AW$45,DATOS!C914,"")</f>
        <v>0</v>
      </c>
    </row>
    <row r="957" spans="51:53" x14ac:dyDescent="0.25">
      <c r="AY957" s="139">
        <f t="shared" si="20"/>
        <v>1</v>
      </c>
      <c r="AZ957" s="139">
        <f>IF(BA957="",0,IFERROR(IF(VLOOKUP(BA957,BA$44:BA956,1,0)&gt;0,0,0),1))</f>
        <v>0</v>
      </c>
      <c r="BA957" s="140">
        <f>IF(DATOS!J915=AW$45,DATOS!C915,"")</f>
        <v>0</v>
      </c>
    </row>
    <row r="958" spans="51:53" x14ac:dyDescent="0.25">
      <c r="AY958" s="139">
        <f t="shared" si="20"/>
        <v>1</v>
      </c>
      <c r="AZ958" s="139">
        <f>IF(BA958="",0,IFERROR(IF(VLOOKUP(BA958,BA$44:BA957,1,0)&gt;0,0,0),1))</f>
        <v>0</v>
      </c>
      <c r="BA958" s="140">
        <f>IF(DATOS!J916=AW$45,DATOS!C916,"")</f>
        <v>0</v>
      </c>
    </row>
    <row r="959" spans="51:53" x14ac:dyDescent="0.25">
      <c r="AY959" s="139">
        <f t="shared" si="20"/>
        <v>1</v>
      </c>
      <c r="AZ959" s="139">
        <f>IF(BA959="",0,IFERROR(IF(VLOOKUP(BA959,BA$44:BA958,1,0)&gt;0,0,0),1))</f>
        <v>0</v>
      </c>
      <c r="BA959" s="140">
        <f>IF(DATOS!J917=AW$45,DATOS!C917,"")</f>
        <v>0</v>
      </c>
    </row>
    <row r="960" spans="51:53" x14ac:dyDescent="0.25">
      <c r="AY960" s="139">
        <f t="shared" si="20"/>
        <v>1</v>
      </c>
      <c r="AZ960" s="139">
        <f>IF(BA960="",0,IFERROR(IF(VLOOKUP(BA960,BA$44:BA959,1,0)&gt;0,0,0),1))</f>
        <v>0</v>
      </c>
      <c r="BA960" s="140">
        <f>IF(DATOS!J918=AW$45,DATOS!C918,"")</f>
        <v>0</v>
      </c>
    </row>
    <row r="961" spans="51:53" x14ac:dyDescent="0.25">
      <c r="AY961" s="139">
        <f t="shared" si="20"/>
        <v>1</v>
      </c>
      <c r="AZ961" s="139">
        <f>IF(BA961="",0,IFERROR(IF(VLOOKUP(BA961,BA$44:BA960,1,0)&gt;0,0,0),1))</f>
        <v>0</v>
      </c>
      <c r="BA961" s="140">
        <f>IF(DATOS!J919=AW$45,DATOS!C919,"")</f>
        <v>0</v>
      </c>
    </row>
    <row r="962" spans="51:53" x14ac:dyDescent="0.25">
      <c r="AY962" s="139">
        <f t="shared" si="20"/>
        <v>1</v>
      </c>
      <c r="AZ962" s="139">
        <f>IF(BA962="",0,IFERROR(IF(VLOOKUP(BA962,BA$44:BA961,1,0)&gt;0,0,0),1))</f>
        <v>0</v>
      </c>
      <c r="BA962" s="140">
        <f>IF(DATOS!J920=AW$45,DATOS!C920,"")</f>
        <v>0</v>
      </c>
    </row>
    <row r="963" spans="51:53" x14ac:dyDescent="0.25">
      <c r="AY963" s="139">
        <f t="shared" si="20"/>
        <v>1</v>
      </c>
      <c r="AZ963" s="139">
        <f>IF(BA963="",0,IFERROR(IF(VLOOKUP(BA963,BA$44:BA962,1,0)&gt;0,0,0),1))</f>
        <v>0</v>
      </c>
      <c r="BA963" s="140">
        <f>IF(DATOS!J921=AW$45,DATOS!C921,"")</f>
        <v>0</v>
      </c>
    </row>
    <row r="964" spans="51:53" x14ac:dyDescent="0.25">
      <c r="AY964" s="139">
        <f t="shared" si="20"/>
        <v>1</v>
      </c>
      <c r="AZ964" s="139">
        <f>IF(BA964="",0,IFERROR(IF(VLOOKUP(BA964,BA$44:BA963,1,0)&gt;0,0,0),1))</f>
        <v>0</v>
      </c>
      <c r="BA964" s="140">
        <f>IF(DATOS!J922=AW$45,DATOS!C922,"")</f>
        <v>0</v>
      </c>
    </row>
    <row r="965" spans="51:53" x14ac:dyDescent="0.25">
      <c r="AY965" s="139">
        <f t="shared" si="20"/>
        <v>1</v>
      </c>
      <c r="AZ965" s="139">
        <f>IF(BA965="",0,IFERROR(IF(VLOOKUP(BA965,BA$44:BA964,1,0)&gt;0,0,0),1))</f>
        <v>0</v>
      </c>
      <c r="BA965" s="140">
        <f>IF(DATOS!J923=AW$45,DATOS!C923,"")</f>
        <v>0</v>
      </c>
    </row>
    <row r="966" spans="51:53" x14ac:dyDescent="0.25">
      <c r="AY966" s="139">
        <f t="shared" si="20"/>
        <v>1</v>
      </c>
      <c r="AZ966" s="139">
        <f>IF(BA966="",0,IFERROR(IF(VLOOKUP(BA966,BA$44:BA965,1,0)&gt;0,0,0),1))</f>
        <v>0</v>
      </c>
      <c r="BA966" s="140">
        <f>IF(DATOS!J924=AW$45,DATOS!C924,"")</f>
        <v>0</v>
      </c>
    </row>
    <row r="967" spans="51:53" x14ac:dyDescent="0.25">
      <c r="AY967" s="139">
        <f t="shared" si="20"/>
        <v>1</v>
      </c>
      <c r="AZ967" s="139">
        <f>IF(BA967="",0,IFERROR(IF(VLOOKUP(BA967,BA$44:BA966,1,0)&gt;0,0,0),1))</f>
        <v>0</v>
      </c>
      <c r="BA967" s="140">
        <f>IF(DATOS!J925=AW$45,DATOS!C925,"")</f>
        <v>0</v>
      </c>
    </row>
    <row r="968" spans="51:53" x14ac:dyDescent="0.25">
      <c r="AY968" s="139">
        <f t="shared" si="20"/>
        <v>1</v>
      </c>
      <c r="AZ968" s="139">
        <f>IF(BA968="",0,IFERROR(IF(VLOOKUP(BA968,BA$44:BA967,1,0)&gt;0,0,0),1))</f>
        <v>0</v>
      </c>
      <c r="BA968" s="140">
        <f>IF(DATOS!J926=AW$45,DATOS!C926,"")</f>
        <v>0</v>
      </c>
    </row>
    <row r="969" spans="51:53" x14ac:dyDescent="0.25">
      <c r="AY969" s="139">
        <f t="shared" si="20"/>
        <v>1</v>
      </c>
      <c r="AZ969" s="139">
        <f>IF(BA969="",0,IFERROR(IF(VLOOKUP(BA969,BA$44:BA968,1,0)&gt;0,0,0),1))</f>
        <v>0</v>
      </c>
      <c r="BA969" s="140">
        <f>IF(DATOS!J927=AW$45,DATOS!C927,"")</f>
        <v>0</v>
      </c>
    </row>
    <row r="970" spans="51:53" x14ac:dyDescent="0.25">
      <c r="AY970" s="139">
        <f t="shared" si="20"/>
        <v>1</v>
      </c>
      <c r="AZ970" s="139">
        <f>IF(BA970="",0,IFERROR(IF(VLOOKUP(BA970,BA$44:BA969,1,0)&gt;0,0,0),1))</f>
        <v>0</v>
      </c>
      <c r="BA970" s="140">
        <f>IF(DATOS!J928=AW$45,DATOS!C928,"")</f>
        <v>0</v>
      </c>
    </row>
    <row r="971" spans="51:53" x14ac:dyDescent="0.25">
      <c r="AY971" s="139">
        <f t="shared" si="20"/>
        <v>1</v>
      </c>
      <c r="AZ971" s="139">
        <f>IF(BA971="",0,IFERROR(IF(VLOOKUP(BA971,BA$44:BA970,1,0)&gt;0,0,0),1))</f>
        <v>0</v>
      </c>
      <c r="BA971" s="140">
        <f>IF(DATOS!J929=AW$45,DATOS!C929,"")</f>
        <v>0</v>
      </c>
    </row>
    <row r="972" spans="51:53" x14ac:dyDescent="0.25">
      <c r="AY972" s="139">
        <f t="shared" si="20"/>
        <v>1</v>
      </c>
      <c r="AZ972" s="139">
        <f>IF(BA972="",0,IFERROR(IF(VLOOKUP(BA972,BA$44:BA971,1,0)&gt;0,0,0),1))</f>
        <v>0</v>
      </c>
      <c r="BA972" s="140">
        <f>IF(DATOS!J930=AW$45,DATOS!C930,"")</f>
        <v>0</v>
      </c>
    </row>
    <row r="973" spans="51:53" x14ac:dyDescent="0.25">
      <c r="AY973" s="139">
        <f t="shared" si="20"/>
        <v>1</v>
      </c>
      <c r="AZ973" s="139">
        <f>IF(BA973="",0,IFERROR(IF(VLOOKUP(BA973,BA$44:BA972,1,0)&gt;0,0,0),1))</f>
        <v>0</v>
      </c>
      <c r="BA973" s="140">
        <f>IF(DATOS!J931=AW$45,DATOS!C931,"")</f>
        <v>0</v>
      </c>
    </row>
    <row r="974" spans="51:53" x14ac:dyDescent="0.25">
      <c r="AY974" s="139">
        <f t="shared" si="20"/>
        <v>1</v>
      </c>
      <c r="AZ974" s="139">
        <f>IF(BA974="",0,IFERROR(IF(VLOOKUP(BA974,BA$44:BA973,1,0)&gt;0,0,0),1))</f>
        <v>0</v>
      </c>
      <c r="BA974" s="140">
        <f>IF(DATOS!J932=AW$45,DATOS!C932,"")</f>
        <v>0</v>
      </c>
    </row>
    <row r="975" spans="51:53" x14ac:dyDescent="0.25">
      <c r="AY975" s="139">
        <f t="shared" si="20"/>
        <v>1</v>
      </c>
      <c r="AZ975" s="139">
        <f>IF(BA975="",0,IFERROR(IF(VLOOKUP(BA975,BA$44:BA974,1,0)&gt;0,0,0),1))</f>
        <v>0</v>
      </c>
      <c r="BA975" s="140">
        <f>IF(DATOS!J933=AW$45,DATOS!C933,"")</f>
        <v>0</v>
      </c>
    </row>
    <row r="976" spans="51:53" x14ac:dyDescent="0.25">
      <c r="AY976" s="139">
        <f t="shared" si="20"/>
        <v>1</v>
      </c>
      <c r="AZ976" s="139">
        <f>IF(BA976="",0,IFERROR(IF(VLOOKUP(BA976,BA$44:BA975,1,0)&gt;0,0,0),1))</f>
        <v>0</v>
      </c>
      <c r="BA976" s="140">
        <f>IF(DATOS!J934=AW$45,DATOS!C934,"")</f>
        <v>0</v>
      </c>
    </row>
    <row r="977" spans="51:53" x14ac:dyDescent="0.25">
      <c r="AY977" s="139">
        <f t="shared" si="20"/>
        <v>1</v>
      </c>
      <c r="AZ977" s="139">
        <f>IF(BA977="",0,IFERROR(IF(VLOOKUP(BA977,BA$44:BA976,1,0)&gt;0,0,0),1))</f>
        <v>0</v>
      </c>
      <c r="BA977" s="140">
        <f>IF(DATOS!J935=AW$45,DATOS!C935,"")</f>
        <v>0</v>
      </c>
    </row>
    <row r="978" spans="51:53" x14ac:dyDescent="0.25">
      <c r="AY978" s="139">
        <f t="shared" si="20"/>
        <v>1</v>
      </c>
      <c r="AZ978" s="139">
        <f>IF(BA978="",0,IFERROR(IF(VLOOKUP(BA978,BA$44:BA977,1,0)&gt;0,0,0),1))</f>
        <v>0</v>
      </c>
      <c r="BA978" s="140">
        <f>IF(DATOS!J936=AW$45,DATOS!C936,"")</f>
        <v>0</v>
      </c>
    </row>
    <row r="979" spans="51:53" x14ac:dyDescent="0.25">
      <c r="AY979" s="139">
        <f t="shared" si="20"/>
        <v>1</v>
      </c>
      <c r="AZ979" s="139">
        <f>IF(BA979="",0,IFERROR(IF(VLOOKUP(BA979,BA$44:BA978,1,0)&gt;0,0,0),1))</f>
        <v>0</v>
      </c>
      <c r="BA979" s="140">
        <f>IF(DATOS!J937=AW$45,DATOS!C937,"")</f>
        <v>0</v>
      </c>
    </row>
    <row r="980" spans="51:53" x14ac:dyDescent="0.25">
      <c r="AY980" s="139">
        <f t="shared" si="20"/>
        <v>1</v>
      </c>
      <c r="AZ980" s="139">
        <f>IF(BA980="",0,IFERROR(IF(VLOOKUP(BA980,BA$44:BA979,1,0)&gt;0,0,0),1))</f>
        <v>0</v>
      </c>
      <c r="BA980" s="140">
        <f>IF(DATOS!J938=AW$45,DATOS!C938,"")</f>
        <v>0</v>
      </c>
    </row>
    <row r="981" spans="51:53" x14ac:dyDescent="0.25">
      <c r="AY981" s="139">
        <f t="shared" si="20"/>
        <v>1</v>
      </c>
      <c r="AZ981" s="139">
        <f>IF(BA981="",0,IFERROR(IF(VLOOKUP(BA981,BA$44:BA980,1,0)&gt;0,0,0),1))</f>
        <v>0</v>
      </c>
      <c r="BA981" s="140">
        <f>IF(DATOS!J939=AW$45,DATOS!C939,"")</f>
        <v>0</v>
      </c>
    </row>
    <row r="982" spans="51:53" x14ac:dyDescent="0.25">
      <c r="AY982" s="139">
        <f t="shared" si="20"/>
        <v>1</v>
      </c>
      <c r="AZ982" s="139">
        <f>IF(BA982="",0,IFERROR(IF(VLOOKUP(BA982,BA$44:BA981,1,0)&gt;0,0,0),1))</f>
        <v>0</v>
      </c>
      <c r="BA982" s="140">
        <f>IF(DATOS!J940=AW$45,DATOS!C940,"")</f>
        <v>0</v>
      </c>
    </row>
    <row r="983" spans="51:53" x14ac:dyDescent="0.25">
      <c r="AY983" s="139">
        <f t="shared" si="20"/>
        <v>1</v>
      </c>
      <c r="AZ983" s="139">
        <f>IF(BA983="",0,IFERROR(IF(VLOOKUP(BA983,BA$44:BA982,1,0)&gt;0,0,0),1))</f>
        <v>0</v>
      </c>
      <c r="BA983" s="140">
        <f>IF(DATOS!J941=AW$45,DATOS!C941,"")</f>
        <v>0</v>
      </c>
    </row>
    <row r="984" spans="51:53" x14ac:dyDescent="0.25">
      <c r="AY984" s="139">
        <f t="shared" si="20"/>
        <v>1</v>
      </c>
      <c r="AZ984" s="139">
        <f>IF(BA984="",0,IFERROR(IF(VLOOKUP(BA984,BA$44:BA983,1,0)&gt;0,0,0),1))</f>
        <v>0</v>
      </c>
      <c r="BA984" s="140">
        <f>IF(DATOS!J942=AW$45,DATOS!C942,"")</f>
        <v>0</v>
      </c>
    </row>
    <row r="985" spans="51:53" x14ac:dyDescent="0.25">
      <c r="AY985" s="139">
        <f t="shared" si="20"/>
        <v>1</v>
      </c>
      <c r="AZ985" s="139">
        <f>IF(BA985="",0,IFERROR(IF(VLOOKUP(BA985,BA$44:BA984,1,0)&gt;0,0,0),1))</f>
        <v>0</v>
      </c>
      <c r="BA985" s="140">
        <f>IF(DATOS!J943=AW$45,DATOS!C943,"")</f>
        <v>0</v>
      </c>
    </row>
    <row r="986" spans="51:53" x14ac:dyDescent="0.25">
      <c r="AY986" s="139">
        <f t="shared" si="20"/>
        <v>1</v>
      </c>
      <c r="AZ986" s="139">
        <f>IF(BA986="",0,IFERROR(IF(VLOOKUP(BA986,BA$44:BA985,1,0)&gt;0,0,0),1))</f>
        <v>0</v>
      </c>
      <c r="BA986" s="140">
        <f>IF(DATOS!J944=AW$45,DATOS!C944,"")</f>
        <v>0</v>
      </c>
    </row>
    <row r="987" spans="51:53" x14ac:dyDescent="0.25">
      <c r="AY987" s="139">
        <f t="shared" si="20"/>
        <v>1</v>
      </c>
      <c r="AZ987" s="139">
        <f>IF(BA987="",0,IFERROR(IF(VLOOKUP(BA987,BA$44:BA986,1,0)&gt;0,0,0),1))</f>
        <v>0</v>
      </c>
      <c r="BA987" s="140">
        <f>IF(DATOS!J945=AW$45,DATOS!C945,"")</f>
        <v>0</v>
      </c>
    </row>
    <row r="988" spans="51:53" x14ac:dyDescent="0.25">
      <c r="AY988" s="139">
        <f t="shared" si="20"/>
        <v>1</v>
      </c>
      <c r="AZ988" s="139">
        <f>IF(BA988="",0,IFERROR(IF(VLOOKUP(BA988,BA$44:BA987,1,0)&gt;0,0,0),1))</f>
        <v>0</v>
      </c>
      <c r="BA988" s="140">
        <f>IF(DATOS!J946=AW$45,DATOS!C946,"")</f>
        <v>0</v>
      </c>
    </row>
    <row r="989" spans="51:53" x14ac:dyDescent="0.25">
      <c r="AY989" s="139">
        <f t="shared" si="20"/>
        <v>1</v>
      </c>
      <c r="AZ989" s="139">
        <f>IF(BA989="",0,IFERROR(IF(VLOOKUP(BA989,BA$44:BA988,1,0)&gt;0,0,0),1))</f>
        <v>0</v>
      </c>
      <c r="BA989" s="140">
        <f>IF(DATOS!J947=AW$45,DATOS!C947,"")</f>
        <v>0</v>
      </c>
    </row>
    <row r="990" spans="51:53" x14ac:dyDescent="0.25">
      <c r="AY990" s="139">
        <f t="shared" si="20"/>
        <v>1</v>
      </c>
      <c r="AZ990" s="139">
        <f>IF(BA990="",0,IFERROR(IF(VLOOKUP(BA990,BA$44:BA989,1,0)&gt;0,0,0),1))</f>
        <v>0</v>
      </c>
      <c r="BA990" s="140">
        <f>IF(DATOS!J948=AW$45,DATOS!C948,"")</f>
        <v>0</v>
      </c>
    </row>
    <row r="991" spans="51:53" x14ac:dyDescent="0.25">
      <c r="AY991" s="139">
        <f t="shared" si="20"/>
        <v>1</v>
      </c>
      <c r="AZ991" s="139">
        <f>IF(BA991="",0,IFERROR(IF(VLOOKUP(BA991,BA$44:BA990,1,0)&gt;0,0,0),1))</f>
        <v>0</v>
      </c>
      <c r="BA991" s="140">
        <f>IF(DATOS!J949=AW$45,DATOS!C949,"")</f>
        <v>0</v>
      </c>
    </row>
    <row r="992" spans="51:53" x14ac:dyDescent="0.25">
      <c r="AY992" s="139">
        <f t="shared" si="20"/>
        <v>1</v>
      </c>
      <c r="AZ992" s="139">
        <f>IF(BA992="",0,IFERROR(IF(VLOOKUP(BA992,BA$44:BA991,1,0)&gt;0,0,0),1))</f>
        <v>0</v>
      </c>
      <c r="BA992" s="140">
        <f>IF(DATOS!J950=AW$45,DATOS!C950,"")</f>
        <v>0</v>
      </c>
    </row>
    <row r="993" spans="51:53" x14ac:dyDescent="0.25">
      <c r="AY993" s="139">
        <f t="shared" si="20"/>
        <v>1</v>
      </c>
      <c r="AZ993" s="139">
        <f>IF(BA993="",0,IFERROR(IF(VLOOKUP(BA993,BA$44:BA992,1,0)&gt;0,0,0),1))</f>
        <v>0</v>
      </c>
      <c r="BA993" s="140">
        <f>IF(DATOS!J951=AW$45,DATOS!C951,"")</f>
        <v>0</v>
      </c>
    </row>
    <row r="994" spans="51:53" x14ac:dyDescent="0.25">
      <c r="AY994" s="139">
        <f t="shared" si="20"/>
        <v>1</v>
      </c>
      <c r="AZ994" s="139">
        <f>IF(BA994="",0,IFERROR(IF(VLOOKUP(BA994,BA$44:BA993,1,0)&gt;0,0,0),1))</f>
        <v>0</v>
      </c>
      <c r="BA994" s="140">
        <f>IF(DATOS!J952=AW$45,DATOS!C952,"")</f>
        <v>0</v>
      </c>
    </row>
    <row r="995" spans="51:53" x14ac:dyDescent="0.25">
      <c r="AY995" s="139">
        <f t="shared" si="20"/>
        <v>1</v>
      </c>
      <c r="AZ995" s="139">
        <f>IF(BA995="",0,IFERROR(IF(VLOOKUP(BA995,BA$44:BA994,1,0)&gt;0,0,0),1))</f>
        <v>0</v>
      </c>
      <c r="BA995" s="140">
        <f>IF(DATOS!J953=AW$45,DATOS!C953,"")</f>
        <v>0</v>
      </c>
    </row>
    <row r="996" spans="51:53" x14ac:dyDescent="0.25">
      <c r="AY996" s="139">
        <f t="shared" si="20"/>
        <v>1</v>
      </c>
      <c r="AZ996" s="139">
        <f>IF(BA996="",0,IFERROR(IF(VLOOKUP(BA996,BA$44:BA995,1,0)&gt;0,0,0),1))</f>
        <v>0</v>
      </c>
      <c r="BA996" s="140">
        <f>IF(DATOS!J954=AW$45,DATOS!C954,"")</f>
        <v>0</v>
      </c>
    </row>
    <row r="997" spans="51:53" x14ac:dyDescent="0.25">
      <c r="AY997" s="139">
        <f t="shared" si="20"/>
        <v>1</v>
      </c>
      <c r="AZ997" s="139">
        <f>IF(BA997="",0,IFERROR(IF(VLOOKUP(BA997,BA$44:BA996,1,0)&gt;0,0,0),1))</f>
        <v>0</v>
      </c>
      <c r="BA997" s="140">
        <f>IF(DATOS!J955=AW$45,DATOS!C955,"")</f>
        <v>0</v>
      </c>
    </row>
    <row r="998" spans="51:53" x14ac:dyDescent="0.25">
      <c r="AY998" s="139">
        <f t="shared" si="20"/>
        <v>1</v>
      </c>
      <c r="AZ998" s="139">
        <f>IF(BA998="",0,IFERROR(IF(VLOOKUP(BA998,BA$44:BA997,1,0)&gt;0,0,0),1))</f>
        <v>0</v>
      </c>
      <c r="BA998" s="140">
        <f>IF(DATOS!J956=AW$45,DATOS!C956,"")</f>
        <v>0</v>
      </c>
    </row>
    <row r="999" spans="51:53" x14ac:dyDescent="0.25">
      <c r="AY999" s="139">
        <f t="shared" si="20"/>
        <v>1</v>
      </c>
      <c r="AZ999" s="139">
        <f>IF(BA999="",0,IFERROR(IF(VLOOKUP(BA999,BA$44:BA998,1,0)&gt;0,0,0),1))</f>
        <v>0</v>
      </c>
      <c r="BA999" s="140">
        <f>IF(DATOS!J957=AW$45,DATOS!C957,"")</f>
        <v>0</v>
      </c>
    </row>
    <row r="1000" spans="51:53" x14ac:dyDescent="0.25">
      <c r="AY1000" s="139">
        <f t="shared" si="20"/>
        <v>1</v>
      </c>
      <c r="AZ1000" s="139">
        <f>IF(BA1000="",0,IFERROR(IF(VLOOKUP(BA1000,BA$44:BA999,1,0)&gt;0,0,0),1))</f>
        <v>0</v>
      </c>
      <c r="BA1000" s="140">
        <f>IF(DATOS!J958=AW$45,DATOS!C958,"")</f>
        <v>0</v>
      </c>
    </row>
    <row r="1001" spans="51:53" x14ac:dyDescent="0.25">
      <c r="AY1001" s="139">
        <f t="shared" si="20"/>
        <v>1</v>
      </c>
      <c r="AZ1001" s="139">
        <f>IF(BA1001="",0,IFERROR(IF(VLOOKUP(BA1001,BA$44:BA1000,1,0)&gt;0,0,0),1))</f>
        <v>0</v>
      </c>
      <c r="BA1001" s="140">
        <f>IF(DATOS!J959=AW$45,DATOS!C959,"")</f>
        <v>0</v>
      </c>
    </row>
    <row r="1002" spans="51:53" x14ac:dyDescent="0.25">
      <c r="AY1002" s="139">
        <f t="shared" si="20"/>
        <v>1</v>
      </c>
      <c r="AZ1002" s="139">
        <f>IF(BA1002="",0,IFERROR(IF(VLOOKUP(BA1002,BA$44:BA1001,1,0)&gt;0,0,0),1))</f>
        <v>0</v>
      </c>
      <c r="BA1002" s="140">
        <f>IF(DATOS!J960=AW$45,DATOS!C960,"")</f>
        <v>0</v>
      </c>
    </row>
    <row r="1003" spans="51:53" x14ac:dyDescent="0.25">
      <c r="AY1003" s="139">
        <f t="shared" si="20"/>
        <v>1</v>
      </c>
      <c r="AZ1003" s="139">
        <f>IF(BA1003="",0,IFERROR(IF(VLOOKUP(BA1003,BA$44:BA1002,1,0)&gt;0,0,0),1))</f>
        <v>0</v>
      </c>
      <c r="BA1003" s="140">
        <f>IF(DATOS!J961=AW$45,DATOS!C961,"")</f>
        <v>0</v>
      </c>
    </row>
    <row r="1004" spans="51:53" x14ac:dyDescent="0.25">
      <c r="AY1004" s="139">
        <f t="shared" ref="AY1004:AY1067" si="21">AY1003+AZ1004</f>
        <v>1</v>
      </c>
      <c r="AZ1004" s="139">
        <f>IF(BA1004="",0,IFERROR(IF(VLOOKUP(BA1004,BA$44:BA1003,1,0)&gt;0,0,0),1))</f>
        <v>0</v>
      </c>
      <c r="BA1004" s="140">
        <f>IF(DATOS!J962=AW$45,DATOS!C962,"")</f>
        <v>0</v>
      </c>
    </row>
    <row r="1005" spans="51:53" x14ac:dyDescent="0.25">
      <c r="AY1005" s="139">
        <f t="shared" si="21"/>
        <v>1</v>
      </c>
      <c r="AZ1005" s="139">
        <f>IF(BA1005="",0,IFERROR(IF(VLOOKUP(BA1005,BA$44:BA1004,1,0)&gt;0,0,0),1))</f>
        <v>0</v>
      </c>
      <c r="BA1005" s="140">
        <f>IF(DATOS!J963=AW$45,DATOS!C963,"")</f>
        <v>0</v>
      </c>
    </row>
    <row r="1006" spans="51:53" x14ac:dyDescent="0.25">
      <c r="AY1006" s="139">
        <f t="shared" si="21"/>
        <v>1</v>
      </c>
      <c r="AZ1006" s="139">
        <f>IF(BA1006="",0,IFERROR(IF(VLOOKUP(BA1006,BA$44:BA1005,1,0)&gt;0,0,0),1))</f>
        <v>0</v>
      </c>
      <c r="BA1006" s="140">
        <f>IF(DATOS!J964=AW$45,DATOS!C964,"")</f>
        <v>0</v>
      </c>
    </row>
    <row r="1007" spans="51:53" x14ac:dyDescent="0.25">
      <c r="AY1007" s="139">
        <f t="shared" si="21"/>
        <v>1</v>
      </c>
      <c r="AZ1007" s="139">
        <f>IF(BA1007="",0,IFERROR(IF(VLOOKUP(BA1007,BA$44:BA1006,1,0)&gt;0,0,0),1))</f>
        <v>0</v>
      </c>
      <c r="BA1007" s="140">
        <f>IF(DATOS!J965=AW$45,DATOS!C965,"")</f>
        <v>0</v>
      </c>
    </row>
    <row r="1008" spans="51:53" x14ac:dyDescent="0.25">
      <c r="AY1008" s="139">
        <f t="shared" si="21"/>
        <v>1</v>
      </c>
      <c r="AZ1008" s="139">
        <f>IF(BA1008="",0,IFERROR(IF(VLOOKUP(BA1008,BA$44:BA1007,1,0)&gt;0,0,0),1))</f>
        <v>0</v>
      </c>
      <c r="BA1008" s="140">
        <f>IF(DATOS!J966=AW$45,DATOS!C966,"")</f>
        <v>0</v>
      </c>
    </row>
    <row r="1009" spans="51:53" x14ac:dyDescent="0.25">
      <c r="AY1009" s="139">
        <f t="shared" si="21"/>
        <v>1</v>
      </c>
      <c r="AZ1009" s="139">
        <f>IF(BA1009="",0,IFERROR(IF(VLOOKUP(BA1009,BA$44:BA1008,1,0)&gt;0,0,0),1))</f>
        <v>0</v>
      </c>
      <c r="BA1009" s="140">
        <f>IF(DATOS!J967=AW$45,DATOS!C967,"")</f>
        <v>0</v>
      </c>
    </row>
    <row r="1010" spans="51:53" x14ac:dyDescent="0.25">
      <c r="AY1010" s="139">
        <f t="shared" si="21"/>
        <v>1</v>
      </c>
      <c r="AZ1010" s="139">
        <f>IF(BA1010="",0,IFERROR(IF(VLOOKUP(BA1010,BA$44:BA1009,1,0)&gt;0,0,0),1))</f>
        <v>0</v>
      </c>
      <c r="BA1010" s="140">
        <f>IF(DATOS!J968=AW$45,DATOS!C968,"")</f>
        <v>0</v>
      </c>
    </row>
    <row r="1011" spans="51:53" x14ac:dyDescent="0.25">
      <c r="AY1011" s="139">
        <f t="shared" si="21"/>
        <v>1</v>
      </c>
      <c r="AZ1011" s="139">
        <f>IF(BA1011="",0,IFERROR(IF(VLOOKUP(BA1011,BA$44:BA1010,1,0)&gt;0,0,0),1))</f>
        <v>0</v>
      </c>
      <c r="BA1011" s="140">
        <f>IF(DATOS!J969=AW$45,DATOS!C969,"")</f>
        <v>0</v>
      </c>
    </row>
    <row r="1012" spans="51:53" x14ac:dyDescent="0.25">
      <c r="AY1012" s="139">
        <f t="shared" si="21"/>
        <v>1</v>
      </c>
      <c r="AZ1012" s="139">
        <f>IF(BA1012="",0,IFERROR(IF(VLOOKUP(BA1012,BA$44:BA1011,1,0)&gt;0,0,0),1))</f>
        <v>0</v>
      </c>
      <c r="BA1012" s="140">
        <f>IF(DATOS!J970=AW$45,DATOS!C970,"")</f>
        <v>0</v>
      </c>
    </row>
    <row r="1013" spans="51:53" x14ac:dyDescent="0.25">
      <c r="AY1013" s="139">
        <f t="shared" si="21"/>
        <v>1</v>
      </c>
      <c r="AZ1013" s="139">
        <f>IF(BA1013="",0,IFERROR(IF(VLOOKUP(BA1013,BA$44:BA1012,1,0)&gt;0,0,0),1))</f>
        <v>0</v>
      </c>
      <c r="BA1013" s="140">
        <f>IF(DATOS!J971=AW$45,DATOS!C971,"")</f>
        <v>0</v>
      </c>
    </row>
    <row r="1014" spans="51:53" x14ac:dyDescent="0.25">
      <c r="AY1014" s="139">
        <f t="shared" si="21"/>
        <v>1</v>
      </c>
      <c r="AZ1014" s="139">
        <f>IF(BA1014="",0,IFERROR(IF(VLOOKUP(BA1014,BA$44:BA1013,1,0)&gt;0,0,0),1))</f>
        <v>0</v>
      </c>
      <c r="BA1014" s="140">
        <f>IF(DATOS!J972=AW$45,DATOS!C972,"")</f>
        <v>0</v>
      </c>
    </row>
    <row r="1015" spans="51:53" x14ac:dyDescent="0.25">
      <c r="AY1015" s="139">
        <f t="shared" si="21"/>
        <v>1</v>
      </c>
      <c r="AZ1015" s="139">
        <f>IF(BA1015="",0,IFERROR(IF(VLOOKUP(BA1015,BA$44:BA1014,1,0)&gt;0,0,0),1))</f>
        <v>0</v>
      </c>
      <c r="BA1015" s="140">
        <f>IF(DATOS!J973=AW$45,DATOS!C973,"")</f>
        <v>0</v>
      </c>
    </row>
    <row r="1016" spans="51:53" x14ac:dyDescent="0.25">
      <c r="AY1016" s="139">
        <f t="shared" si="21"/>
        <v>1</v>
      </c>
      <c r="AZ1016" s="139">
        <f>IF(BA1016="",0,IFERROR(IF(VLOOKUP(BA1016,BA$44:BA1015,1,0)&gt;0,0,0),1))</f>
        <v>0</v>
      </c>
      <c r="BA1016" s="140">
        <f>IF(DATOS!J974=AW$45,DATOS!C974,"")</f>
        <v>0</v>
      </c>
    </row>
    <row r="1017" spans="51:53" x14ac:dyDescent="0.25">
      <c r="AY1017" s="139">
        <f t="shared" si="21"/>
        <v>1</v>
      </c>
      <c r="AZ1017" s="139">
        <f>IF(BA1017="",0,IFERROR(IF(VLOOKUP(BA1017,BA$44:BA1016,1,0)&gt;0,0,0),1))</f>
        <v>0</v>
      </c>
      <c r="BA1017" s="140">
        <f>IF(DATOS!J975=AW$45,DATOS!C975,"")</f>
        <v>0</v>
      </c>
    </row>
    <row r="1018" spans="51:53" x14ac:dyDescent="0.25">
      <c r="AY1018" s="139">
        <f t="shared" si="21"/>
        <v>1</v>
      </c>
      <c r="AZ1018" s="139">
        <f>IF(BA1018="",0,IFERROR(IF(VLOOKUP(BA1018,BA$44:BA1017,1,0)&gt;0,0,0),1))</f>
        <v>0</v>
      </c>
      <c r="BA1018" s="140">
        <f>IF(DATOS!J976=AW$45,DATOS!C976,"")</f>
        <v>0</v>
      </c>
    </row>
    <row r="1019" spans="51:53" x14ac:dyDescent="0.25">
      <c r="AY1019" s="139">
        <f t="shared" si="21"/>
        <v>1</v>
      </c>
      <c r="AZ1019" s="139">
        <f>IF(BA1019="",0,IFERROR(IF(VLOOKUP(BA1019,BA$44:BA1018,1,0)&gt;0,0,0),1))</f>
        <v>0</v>
      </c>
      <c r="BA1019" s="140">
        <f>IF(DATOS!J977=AW$45,DATOS!C977,"")</f>
        <v>0</v>
      </c>
    </row>
    <row r="1020" spans="51:53" x14ac:dyDescent="0.25">
      <c r="AY1020" s="139">
        <f t="shared" si="21"/>
        <v>1</v>
      </c>
      <c r="AZ1020" s="139">
        <f>IF(BA1020="",0,IFERROR(IF(VLOOKUP(BA1020,BA$44:BA1019,1,0)&gt;0,0,0),1))</f>
        <v>0</v>
      </c>
      <c r="BA1020" s="140">
        <f>IF(DATOS!J978=AW$45,DATOS!C978,"")</f>
        <v>0</v>
      </c>
    </row>
    <row r="1021" spans="51:53" x14ac:dyDescent="0.25">
      <c r="AY1021" s="139">
        <f t="shared" si="21"/>
        <v>1</v>
      </c>
      <c r="AZ1021" s="139">
        <f>IF(BA1021="",0,IFERROR(IF(VLOOKUP(BA1021,BA$44:BA1020,1,0)&gt;0,0,0),1))</f>
        <v>0</v>
      </c>
      <c r="BA1021" s="140">
        <f>IF(DATOS!J979=AW$45,DATOS!C979,"")</f>
        <v>0</v>
      </c>
    </row>
    <row r="1022" spans="51:53" x14ac:dyDescent="0.25">
      <c r="AY1022" s="139">
        <f t="shared" si="21"/>
        <v>1</v>
      </c>
      <c r="AZ1022" s="139">
        <f>IF(BA1022="",0,IFERROR(IF(VLOOKUP(BA1022,BA$44:BA1021,1,0)&gt;0,0,0),1))</f>
        <v>0</v>
      </c>
      <c r="BA1022" s="140">
        <f>IF(DATOS!J980=AW$45,DATOS!C980,"")</f>
        <v>0</v>
      </c>
    </row>
    <row r="1023" spans="51:53" x14ac:dyDescent="0.25">
      <c r="AY1023" s="139">
        <f t="shared" si="21"/>
        <v>1</v>
      </c>
      <c r="AZ1023" s="139">
        <f>IF(BA1023="",0,IFERROR(IF(VLOOKUP(BA1023,BA$44:BA1022,1,0)&gt;0,0,0),1))</f>
        <v>0</v>
      </c>
      <c r="BA1023" s="140">
        <f>IF(DATOS!J981=AW$45,DATOS!C981,"")</f>
        <v>0</v>
      </c>
    </row>
    <row r="1024" spans="51:53" x14ac:dyDescent="0.25">
      <c r="AY1024" s="139">
        <f t="shared" si="21"/>
        <v>1</v>
      </c>
      <c r="AZ1024" s="139">
        <f>IF(BA1024="",0,IFERROR(IF(VLOOKUP(BA1024,BA$44:BA1023,1,0)&gt;0,0,0),1))</f>
        <v>0</v>
      </c>
      <c r="BA1024" s="140">
        <f>IF(DATOS!J982=AW$45,DATOS!C982,"")</f>
        <v>0</v>
      </c>
    </row>
    <row r="1025" spans="51:53" x14ac:dyDescent="0.25">
      <c r="AY1025" s="139">
        <f t="shared" si="21"/>
        <v>1</v>
      </c>
      <c r="AZ1025" s="139">
        <f>IF(BA1025="",0,IFERROR(IF(VLOOKUP(BA1025,BA$44:BA1024,1,0)&gt;0,0,0),1))</f>
        <v>0</v>
      </c>
      <c r="BA1025" s="140">
        <f>IF(DATOS!J983=AW$45,DATOS!C983,"")</f>
        <v>0</v>
      </c>
    </row>
    <row r="1026" spans="51:53" x14ac:dyDescent="0.25">
      <c r="AY1026" s="139">
        <f t="shared" si="21"/>
        <v>1</v>
      </c>
      <c r="AZ1026" s="139">
        <f>IF(BA1026="",0,IFERROR(IF(VLOOKUP(BA1026,BA$44:BA1025,1,0)&gt;0,0,0),1))</f>
        <v>0</v>
      </c>
      <c r="BA1026" s="140">
        <f>IF(DATOS!J984=AW$45,DATOS!C984,"")</f>
        <v>0</v>
      </c>
    </row>
    <row r="1027" spans="51:53" x14ac:dyDescent="0.25">
      <c r="AY1027" s="139">
        <f t="shared" si="21"/>
        <v>1</v>
      </c>
      <c r="AZ1027" s="139">
        <f>IF(BA1027="",0,IFERROR(IF(VLOOKUP(BA1027,BA$44:BA1026,1,0)&gt;0,0,0),1))</f>
        <v>0</v>
      </c>
      <c r="BA1027" s="140">
        <f>IF(DATOS!J985=AW$45,DATOS!C985,"")</f>
        <v>0</v>
      </c>
    </row>
    <row r="1028" spans="51:53" x14ac:dyDescent="0.25">
      <c r="AY1028" s="139">
        <f t="shared" si="21"/>
        <v>1</v>
      </c>
      <c r="AZ1028" s="139">
        <f>IF(BA1028="",0,IFERROR(IF(VLOOKUP(BA1028,BA$44:BA1027,1,0)&gt;0,0,0),1))</f>
        <v>0</v>
      </c>
      <c r="BA1028" s="140">
        <f>IF(DATOS!J986=AW$45,DATOS!C986,"")</f>
        <v>0</v>
      </c>
    </row>
    <row r="1029" spans="51:53" x14ac:dyDescent="0.25">
      <c r="AY1029" s="139">
        <f t="shared" si="21"/>
        <v>1</v>
      </c>
      <c r="AZ1029" s="139">
        <f>IF(BA1029="",0,IFERROR(IF(VLOOKUP(BA1029,BA$44:BA1028,1,0)&gt;0,0,0),1))</f>
        <v>0</v>
      </c>
      <c r="BA1029" s="140">
        <f>IF(DATOS!J987=AW$45,DATOS!C987,"")</f>
        <v>0</v>
      </c>
    </row>
    <row r="1030" spans="51:53" x14ac:dyDescent="0.25">
      <c r="AY1030" s="139">
        <f t="shared" si="21"/>
        <v>1</v>
      </c>
      <c r="AZ1030" s="139">
        <f>IF(BA1030="",0,IFERROR(IF(VLOOKUP(BA1030,BA$44:BA1029,1,0)&gt;0,0,0),1))</f>
        <v>0</v>
      </c>
      <c r="BA1030" s="140">
        <f>IF(DATOS!J988=AW$45,DATOS!C988,"")</f>
        <v>0</v>
      </c>
    </row>
    <row r="1031" spans="51:53" x14ac:dyDescent="0.25">
      <c r="AY1031" s="139">
        <f t="shared" si="21"/>
        <v>1</v>
      </c>
      <c r="AZ1031" s="139">
        <f>IF(BA1031="",0,IFERROR(IF(VLOOKUP(BA1031,BA$44:BA1030,1,0)&gt;0,0,0),1))</f>
        <v>0</v>
      </c>
      <c r="BA1031" s="140">
        <f>IF(DATOS!J989=AW$45,DATOS!C989,"")</f>
        <v>0</v>
      </c>
    </row>
    <row r="1032" spans="51:53" x14ac:dyDescent="0.25">
      <c r="AY1032" s="139">
        <f t="shared" si="21"/>
        <v>1</v>
      </c>
      <c r="AZ1032" s="139">
        <f>IF(BA1032="",0,IFERROR(IF(VLOOKUP(BA1032,BA$44:BA1031,1,0)&gt;0,0,0),1))</f>
        <v>0</v>
      </c>
      <c r="BA1032" s="140">
        <f>IF(DATOS!J990=AW$45,DATOS!C990,"")</f>
        <v>0</v>
      </c>
    </row>
    <row r="1033" spans="51:53" x14ac:dyDescent="0.25">
      <c r="AY1033" s="139">
        <f t="shared" si="21"/>
        <v>1</v>
      </c>
      <c r="AZ1033" s="139">
        <f>IF(BA1033="",0,IFERROR(IF(VLOOKUP(BA1033,BA$44:BA1032,1,0)&gt;0,0,0),1))</f>
        <v>0</v>
      </c>
      <c r="BA1033" s="140">
        <f>IF(DATOS!J991=AW$45,DATOS!C991,"")</f>
        <v>0</v>
      </c>
    </row>
    <row r="1034" spans="51:53" x14ac:dyDescent="0.25">
      <c r="AY1034" s="139">
        <f t="shared" si="21"/>
        <v>1</v>
      </c>
      <c r="AZ1034" s="139">
        <f>IF(BA1034="",0,IFERROR(IF(VLOOKUP(BA1034,BA$44:BA1033,1,0)&gt;0,0,0),1))</f>
        <v>0</v>
      </c>
      <c r="BA1034" s="140">
        <f>IF(DATOS!J992=AW$45,DATOS!C992,"")</f>
        <v>0</v>
      </c>
    </row>
    <row r="1035" spans="51:53" x14ac:dyDescent="0.25">
      <c r="AY1035" s="139">
        <f t="shared" si="21"/>
        <v>1</v>
      </c>
      <c r="AZ1035" s="139">
        <f>IF(BA1035="",0,IFERROR(IF(VLOOKUP(BA1035,BA$44:BA1034,1,0)&gt;0,0,0),1))</f>
        <v>0</v>
      </c>
      <c r="BA1035" s="140">
        <f>IF(DATOS!J993=AW$45,DATOS!C993,"")</f>
        <v>0</v>
      </c>
    </row>
    <row r="1036" spans="51:53" x14ac:dyDescent="0.25">
      <c r="AY1036" s="139">
        <f t="shared" si="21"/>
        <v>1</v>
      </c>
      <c r="AZ1036" s="139">
        <f>IF(BA1036="",0,IFERROR(IF(VLOOKUP(BA1036,BA$44:BA1035,1,0)&gt;0,0,0),1))</f>
        <v>0</v>
      </c>
      <c r="BA1036" s="140">
        <f>IF(DATOS!J994=AW$45,DATOS!C994,"")</f>
        <v>0</v>
      </c>
    </row>
    <row r="1037" spans="51:53" x14ac:dyDescent="0.25">
      <c r="AY1037" s="139">
        <f t="shared" si="21"/>
        <v>1</v>
      </c>
      <c r="AZ1037" s="139">
        <f>IF(BA1037="",0,IFERROR(IF(VLOOKUP(BA1037,BA$44:BA1036,1,0)&gt;0,0,0),1))</f>
        <v>0</v>
      </c>
      <c r="BA1037" s="140">
        <f>IF(DATOS!J995=AW$45,DATOS!C995,"")</f>
        <v>0</v>
      </c>
    </row>
    <row r="1038" spans="51:53" x14ac:dyDescent="0.25">
      <c r="AY1038" s="139">
        <f t="shared" si="21"/>
        <v>1</v>
      </c>
      <c r="AZ1038" s="139">
        <f>IF(BA1038="",0,IFERROR(IF(VLOOKUP(BA1038,BA$44:BA1037,1,0)&gt;0,0,0),1))</f>
        <v>0</v>
      </c>
      <c r="BA1038" s="140">
        <f>IF(DATOS!J996=AW$45,DATOS!C996,"")</f>
        <v>0</v>
      </c>
    </row>
    <row r="1039" spans="51:53" x14ac:dyDescent="0.25">
      <c r="AY1039" s="139">
        <f t="shared" si="21"/>
        <v>1</v>
      </c>
      <c r="AZ1039" s="139">
        <f>IF(BA1039="",0,IFERROR(IF(VLOOKUP(BA1039,BA$44:BA1038,1,0)&gt;0,0,0),1))</f>
        <v>0</v>
      </c>
      <c r="BA1039" s="140">
        <f>IF(DATOS!J997=AW$45,DATOS!C997,"")</f>
        <v>0</v>
      </c>
    </row>
    <row r="1040" spans="51:53" x14ac:dyDescent="0.25">
      <c r="AY1040" s="139">
        <f t="shared" si="21"/>
        <v>1</v>
      </c>
      <c r="AZ1040" s="139">
        <f>IF(BA1040="",0,IFERROR(IF(VLOOKUP(BA1040,BA$44:BA1039,1,0)&gt;0,0,0),1))</f>
        <v>0</v>
      </c>
      <c r="BA1040" s="140">
        <f>IF(DATOS!J998=AW$45,DATOS!C998,"")</f>
        <v>0</v>
      </c>
    </row>
    <row r="1041" spans="51:53" x14ac:dyDescent="0.25">
      <c r="AY1041" s="139">
        <f t="shared" si="21"/>
        <v>1</v>
      </c>
      <c r="AZ1041" s="139">
        <f>IF(BA1041="",0,IFERROR(IF(VLOOKUP(BA1041,BA$44:BA1040,1,0)&gt;0,0,0),1))</f>
        <v>0</v>
      </c>
      <c r="BA1041" s="140">
        <f>IF(DATOS!J999=AW$45,DATOS!C999,"")</f>
        <v>0</v>
      </c>
    </row>
    <row r="1042" spans="51:53" x14ac:dyDescent="0.25">
      <c r="AY1042" s="139">
        <f t="shared" si="21"/>
        <v>1</v>
      </c>
      <c r="AZ1042" s="139">
        <f>IF(BA1042="",0,IFERROR(IF(VLOOKUP(BA1042,BA$44:BA1041,1,0)&gt;0,0,0),1))</f>
        <v>0</v>
      </c>
      <c r="BA1042" s="140">
        <f>IF(DATOS!J1000=AW$45,DATOS!C1000,"")</f>
        <v>0</v>
      </c>
    </row>
    <row r="1043" spans="51:53" x14ac:dyDescent="0.25">
      <c r="AY1043" s="139">
        <f t="shared" si="21"/>
        <v>1</v>
      </c>
      <c r="AZ1043" s="139">
        <f>IF(BA1043="",0,IFERROR(IF(VLOOKUP(BA1043,BA$44:BA1042,1,0)&gt;0,0,0),1))</f>
        <v>0</v>
      </c>
      <c r="BA1043" s="140">
        <f>IF(DATOS!J1001=AW$45,DATOS!C1001,"")</f>
        <v>0</v>
      </c>
    </row>
    <row r="1044" spans="51:53" x14ac:dyDescent="0.25">
      <c r="AY1044" s="139">
        <f t="shared" si="21"/>
        <v>1</v>
      </c>
      <c r="AZ1044" s="139">
        <f>IF(BA1044="",0,IFERROR(IF(VLOOKUP(BA1044,BA$44:BA1043,1,0)&gt;0,0,0),1))</f>
        <v>0</v>
      </c>
      <c r="BA1044" s="140">
        <f>IF(DATOS!J1002=AW$45,DATOS!C1002,"")</f>
        <v>0</v>
      </c>
    </row>
    <row r="1045" spans="51:53" x14ac:dyDescent="0.25">
      <c r="AY1045" s="139">
        <f t="shared" si="21"/>
        <v>1</v>
      </c>
      <c r="AZ1045" s="139">
        <f>IF(BA1045="",0,IFERROR(IF(VLOOKUP(BA1045,BA$44:BA1044,1,0)&gt;0,0,0),1))</f>
        <v>0</v>
      </c>
      <c r="BA1045" s="140">
        <f>IF(DATOS!J1003=AW$45,DATOS!C1003,"")</f>
        <v>0</v>
      </c>
    </row>
    <row r="1046" spans="51:53" x14ac:dyDescent="0.25">
      <c r="AY1046" s="139">
        <f t="shared" si="21"/>
        <v>1</v>
      </c>
      <c r="AZ1046" s="139">
        <f>IF(BA1046="",0,IFERROR(IF(VLOOKUP(BA1046,BA$44:BA1045,1,0)&gt;0,0,0),1))</f>
        <v>0</v>
      </c>
      <c r="BA1046" s="140">
        <f>IF(DATOS!J1004=AW$45,DATOS!C1004,"")</f>
        <v>0</v>
      </c>
    </row>
    <row r="1047" spans="51:53" x14ac:dyDescent="0.25">
      <c r="AY1047" s="139">
        <f t="shared" si="21"/>
        <v>1</v>
      </c>
      <c r="AZ1047" s="139">
        <f>IF(BA1047="",0,IFERROR(IF(VLOOKUP(BA1047,BA$44:BA1046,1,0)&gt;0,0,0),1))</f>
        <v>0</v>
      </c>
      <c r="BA1047" s="140">
        <f>IF(DATOS!J1005=AW$45,DATOS!C1005,"")</f>
        <v>0</v>
      </c>
    </row>
    <row r="1048" spans="51:53" x14ac:dyDescent="0.25">
      <c r="AY1048" s="139">
        <f t="shared" si="21"/>
        <v>1</v>
      </c>
      <c r="AZ1048" s="139">
        <f>IF(BA1048="",0,IFERROR(IF(VLOOKUP(BA1048,BA$44:BA1047,1,0)&gt;0,0,0),1))</f>
        <v>0</v>
      </c>
      <c r="BA1048" s="140">
        <f>IF(DATOS!J1006=AW$45,DATOS!C1006,"")</f>
        <v>0</v>
      </c>
    </row>
    <row r="1049" spans="51:53" x14ac:dyDescent="0.25">
      <c r="AY1049" s="139">
        <f t="shared" si="21"/>
        <v>1</v>
      </c>
      <c r="AZ1049" s="139">
        <f>IF(BA1049="",0,IFERROR(IF(VLOOKUP(BA1049,BA$44:BA1048,1,0)&gt;0,0,0),1))</f>
        <v>0</v>
      </c>
      <c r="BA1049" s="140">
        <f>IF(DATOS!J1007=AW$45,DATOS!C1007,"")</f>
        <v>0</v>
      </c>
    </row>
    <row r="1050" spans="51:53" x14ac:dyDescent="0.25">
      <c r="AY1050" s="139">
        <f t="shared" si="21"/>
        <v>1</v>
      </c>
      <c r="AZ1050" s="139">
        <f>IF(BA1050="",0,IFERROR(IF(VLOOKUP(BA1050,BA$44:BA1049,1,0)&gt;0,0,0),1))</f>
        <v>0</v>
      </c>
      <c r="BA1050" s="140">
        <f>IF(DATOS!J1008=AW$45,DATOS!C1008,"")</f>
        <v>0</v>
      </c>
    </row>
    <row r="1051" spans="51:53" x14ac:dyDescent="0.25">
      <c r="AY1051" s="139">
        <f t="shared" si="21"/>
        <v>1</v>
      </c>
      <c r="AZ1051" s="139">
        <f>IF(BA1051="",0,IFERROR(IF(VLOOKUP(BA1051,BA$44:BA1050,1,0)&gt;0,0,0),1))</f>
        <v>0</v>
      </c>
      <c r="BA1051" s="140">
        <f>IF(DATOS!J1009=AW$45,DATOS!C1009,"")</f>
        <v>0</v>
      </c>
    </row>
    <row r="1052" spans="51:53" x14ac:dyDescent="0.25">
      <c r="AY1052" s="139">
        <f t="shared" si="21"/>
        <v>1</v>
      </c>
      <c r="AZ1052" s="139">
        <f>IF(BA1052="",0,IFERROR(IF(VLOOKUP(BA1052,BA$44:BA1051,1,0)&gt;0,0,0),1))</f>
        <v>0</v>
      </c>
      <c r="BA1052" s="140">
        <f>IF(DATOS!J1010=AW$45,DATOS!C1010,"")</f>
        <v>0</v>
      </c>
    </row>
    <row r="1053" spans="51:53" x14ac:dyDescent="0.25">
      <c r="AY1053" s="139">
        <f t="shared" si="21"/>
        <v>1</v>
      </c>
      <c r="AZ1053" s="139">
        <f>IF(BA1053="",0,IFERROR(IF(VLOOKUP(BA1053,BA$44:BA1052,1,0)&gt;0,0,0),1))</f>
        <v>0</v>
      </c>
      <c r="BA1053" s="140">
        <f>IF(DATOS!J1011=AW$45,DATOS!C1011,"")</f>
        <v>0</v>
      </c>
    </row>
    <row r="1054" spans="51:53" x14ac:dyDescent="0.25">
      <c r="AY1054" s="139">
        <f t="shared" si="21"/>
        <v>1</v>
      </c>
      <c r="AZ1054" s="139">
        <f>IF(BA1054="",0,IFERROR(IF(VLOOKUP(BA1054,BA$44:BA1053,1,0)&gt;0,0,0),1))</f>
        <v>0</v>
      </c>
      <c r="BA1054" s="140">
        <f>IF(DATOS!J1012=AW$45,DATOS!C1012,"")</f>
        <v>0</v>
      </c>
    </row>
    <row r="1055" spans="51:53" x14ac:dyDescent="0.25">
      <c r="AY1055" s="139">
        <f t="shared" si="21"/>
        <v>1</v>
      </c>
      <c r="AZ1055" s="139">
        <f>IF(BA1055="",0,IFERROR(IF(VLOOKUP(BA1055,BA$44:BA1054,1,0)&gt;0,0,0),1))</f>
        <v>0</v>
      </c>
      <c r="BA1055" s="140">
        <f>IF(DATOS!J1013=AW$45,DATOS!C1013,"")</f>
        <v>0</v>
      </c>
    </row>
    <row r="1056" spans="51:53" x14ac:dyDescent="0.25">
      <c r="AY1056" s="139">
        <f t="shared" si="21"/>
        <v>1</v>
      </c>
      <c r="AZ1056" s="139">
        <f>IF(BA1056="",0,IFERROR(IF(VLOOKUP(BA1056,BA$44:BA1055,1,0)&gt;0,0,0),1))</f>
        <v>0</v>
      </c>
      <c r="BA1056" s="140">
        <f>IF(DATOS!J1014=AW$45,DATOS!C1014,"")</f>
        <v>0</v>
      </c>
    </row>
    <row r="1057" spans="51:53" x14ac:dyDescent="0.25">
      <c r="AY1057" s="139">
        <f t="shared" si="21"/>
        <v>1</v>
      </c>
      <c r="AZ1057" s="139">
        <f>IF(BA1057="",0,IFERROR(IF(VLOOKUP(BA1057,BA$44:BA1056,1,0)&gt;0,0,0),1))</f>
        <v>0</v>
      </c>
      <c r="BA1057" s="140">
        <f>IF(DATOS!J1015=AW$45,DATOS!C1015,"")</f>
        <v>0</v>
      </c>
    </row>
    <row r="1058" spans="51:53" x14ac:dyDescent="0.25">
      <c r="AY1058" s="139">
        <f t="shared" si="21"/>
        <v>1</v>
      </c>
      <c r="AZ1058" s="139">
        <f>IF(BA1058="",0,IFERROR(IF(VLOOKUP(BA1058,BA$44:BA1057,1,0)&gt;0,0,0),1))</f>
        <v>0</v>
      </c>
      <c r="BA1058" s="140">
        <f>IF(DATOS!J1016=AW$45,DATOS!C1016,"")</f>
        <v>0</v>
      </c>
    </row>
    <row r="1059" spans="51:53" x14ac:dyDescent="0.25">
      <c r="AY1059" s="139">
        <f t="shared" si="21"/>
        <v>1</v>
      </c>
      <c r="AZ1059" s="139">
        <f>IF(BA1059="",0,IFERROR(IF(VLOOKUP(BA1059,BA$44:BA1058,1,0)&gt;0,0,0),1))</f>
        <v>0</v>
      </c>
      <c r="BA1059" s="140">
        <f>IF(DATOS!J1017=AW$45,DATOS!C1017,"")</f>
        <v>0</v>
      </c>
    </row>
    <row r="1060" spans="51:53" x14ac:dyDescent="0.25">
      <c r="AY1060" s="139">
        <f t="shared" si="21"/>
        <v>1</v>
      </c>
      <c r="AZ1060" s="139">
        <f>IF(BA1060="",0,IFERROR(IF(VLOOKUP(BA1060,BA$44:BA1059,1,0)&gt;0,0,0),1))</f>
        <v>0</v>
      </c>
      <c r="BA1060" s="140">
        <f>IF(DATOS!J1018=AW$45,DATOS!C1018,"")</f>
        <v>0</v>
      </c>
    </row>
    <row r="1061" spans="51:53" x14ac:dyDescent="0.25">
      <c r="AY1061" s="139">
        <f t="shared" si="21"/>
        <v>1</v>
      </c>
      <c r="AZ1061" s="139">
        <f>IF(BA1061="",0,IFERROR(IF(VLOOKUP(BA1061,BA$44:BA1060,1,0)&gt;0,0,0),1))</f>
        <v>0</v>
      </c>
      <c r="BA1061" s="140">
        <f>IF(DATOS!J1019=AW$45,DATOS!C1019,"")</f>
        <v>0</v>
      </c>
    </row>
    <row r="1062" spans="51:53" x14ac:dyDescent="0.25">
      <c r="AY1062" s="139">
        <f t="shared" si="21"/>
        <v>1</v>
      </c>
      <c r="AZ1062" s="139">
        <f>IF(BA1062="",0,IFERROR(IF(VLOOKUP(BA1062,BA$44:BA1061,1,0)&gt;0,0,0),1))</f>
        <v>0</v>
      </c>
      <c r="BA1062" s="140">
        <f>IF(DATOS!J1020=AW$45,DATOS!C1020,"")</f>
        <v>0</v>
      </c>
    </row>
    <row r="1063" spans="51:53" x14ac:dyDescent="0.25">
      <c r="AY1063" s="139">
        <f t="shared" si="21"/>
        <v>1</v>
      </c>
      <c r="AZ1063" s="139">
        <f>IF(BA1063="",0,IFERROR(IF(VLOOKUP(BA1063,BA$44:BA1062,1,0)&gt;0,0,0),1))</f>
        <v>0</v>
      </c>
      <c r="BA1063" s="140">
        <f>IF(DATOS!J1021=AW$45,DATOS!C1021,"")</f>
        <v>0</v>
      </c>
    </row>
    <row r="1064" spans="51:53" x14ac:dyDescent="0.25">
      <c r="AY1064" s="139">
        <f t="shared" si="21"/>
        <v>1</v>
      </c>
      <c r="AZ1064" s="139">
        <f>IF(BA1064="",0,IFERROR(IF(VLOOKUP(BA1064,BA$44:BA1063,1,0)&gt;0,0,0),1))</f>
        <v>0</v>
      </c>
      <c r="BA1064" s="140">
        <f>IF(DATOS!J1022=AW$45,DATOS!C1022,"")</f>
        <v>0</v>
      </c>
    </row>
    <row r="1065" spans="51:53" x14ac:dyDescent="0.25">
      <c r="AY1065" s="139">
        <f t="shared" si="21"/>
        <v>1</v>
      </c>
      <c r="AZ1065" s="139">
        <f>IF(BA1065="",0,IFERROR(IF(VLOOKUP(BA1065,BA$44:BA1064,1,0)&gt;0,0,0),1))</f>
        <v>0</v>
      </c>
      <c r="BA1065" s="140">
        <f>IF(DATOS!J1023=AW$45,DATOS!C1023,"")</f>
        <v>0</v>
      </c>
    </row>
    <row r="1066" spans="51:53" x14ac:dyDescent="0.25">
      <c r="AY1066" s="139">
        <f t="shared" si="21"/>
        <v>1</v>
      </c>
      <c r="AZ1066" s="139">
        <f>IF(BA1066="",0,IFERROR(IF(VLOOKUP(BA1066,BA$44:BA1065,1,0)&gt;0,0,0),1))</f>
        <v>0</v>
      </c>
      <c r="BA1066" s="140">
        <f>IF(DATOS!J1024=AW$45,DATOS!C1024,"")</f>
        <v>0</v>
      </c>
    </row>
    <row r="1067" spans="51:53" x14ac:dyDescent="0.25">
      <c r="AY1067" s="139">
        <f t="shared" si="21"/>
        <v>1</v>
      </c>
      <c r="AZ1067" s="139">
        <f>IF(BA1067="",0,IFERROR(IF(VLOOKUP(BA1067,BA$44:BA1066,1,0)&gt;0,0,0),1))</f>
        <v>0</v>
      </c>
      <c r="BA1067" s="140">
        <f>IF(DATOS!J1025=AW$45,DATOS!C1025,"")</f>
        <v>0</v>
      </c>
    </row>
    <row r="1068" spans="51:53" x14ac:dyDescent="0.25">
      <c r="AY1068" s="139">
        <f t="shared" ref="AY1068:AY1131" si="22">AY1067+AZ1068</f>
        <v>1</v>
      </c>
      <c r="AZ1068" s="139">
        <f>IF(BA1068="",0,IFERROR(IF(VLOOKUP(BA1068,BA$44:BA1067,1,0)&gt;0,0,0),1))</f>
        <v>0</v>
      </c>
      <c r="BA1068" s="140">
        <f>IF(DATOS!J1026=AW$45,DATOS!C1026,"")</f>
        <v>0</v>
      </c>
    </row>
    <row r="1069" spans="51:53" x14ac:dyDescent="0.25">
      <c r="AY1069" s="139">
        <f t="shared" si="22"/>
        <v>1</v>
      </c>
      <c r="AZ1069" s="139">
        <f>IF(BA1069="",0,IFERROR(IF(VLOOKUP(BA1069,BA$44:BA1068,1,0)&gt;0,0,0),1))</f>
        <v>0</v>
      </c>
      <c r="BA1069" s="140">
        <f>IF(DATOS!J1027=AW$45,DATOS!C1027,"")</f>
        <v>0</v>
      </c>
    </row>
    <row r="1070" spans="51:53" x14ac:dyDescent="0.25">
      <c r="AY1070" s="139">
        <f t="shared" si="22"/>
        <v>1</v>
      </c>
      <c r="AZ1070" s="139">
        <f>IF(BA1070="",0,IFERROR(IF(VLOOKUP(BA1070,BA$44:BA1069,1,0)&gt;0,0,0),1))</f>
        <v>0</v>
      </c>
      <c r="BA1070" s="140">
        <f>IF(DATOS!J1028=AW$45,DATOS!C1028,"")</f>
        <v>0</v>
      </c>
    </row>
    <row r="1071" spans="51:53" x14ac:dyDescent="0.25">
      <c r="AY1071" s="139">
        <f t="shared" si="22"/>
        <v>1</v>
      </c>
      <c r="AZ1071" s="139">
        <f>IF(BA1071="",0,IFERROR(IF(VLOOKUP(BA1071,BA$44:BA1070,1,0)&gt;0,0,0),1))</f>
        <v>0</v>
      </c>
      <c r="BA1071" s="140">
        <f>IF(DATOS!J1029=AW$45,DATOS!C1029,"")</f>
        <v>0</v>
      </c>
    </row>
    <row r="1072" spans="51:53" x14ac:dyDescent="0.25">
      <c r="AY1072" s="139">
        <f t="shared" si="22"/>
        <v>1</v>
      </c>
      <c r="AZ1072" s="139">
        <f>IF(BA1072="",0,IFERROR(IF(VLOOKUP(BA1072,BA$44:BA1071,1,0)&gt;0,0,0),1))</f>
        <v>0</v>
      </c>
      <c r="BA1072" s="140">
        <f>IF(DATOS!J1030=AW$45,DATOS!C1030,"")</f>
        <v>0</v>
      </c>
    </row>
    <row r="1073" spans="51:53" x14ac:dyDescent="0.25">
      <c r="AY1073" s="139">
        <f t="shared" si="22"/>
        <v>1</v>
      </c>
      <c r="AZ1073" s="139">
        <f>IF(BA1073="",0,IFERROR(IF(VLOOKUP(BA1073,BA$44:BA1072,1,0)&gt;0,0,0),1))</f>
        <v>0</v>
      </c>
      <c r="BA1073" s="140">
        <f>IF(DATOS!J1031=AW$45,DATOS!C1031,"")</f>
        <v>0</v>
      </c>
    </row>
    <row r="1074" spans="51:53" x14ac:dyDescent="0.25">
      <c r="AY1074" s="139">
        <f t="shared" si="22"/>
        <v>1</v>
      </c>
      <c r="AZ1074" s="139">
        <f>IF(BA1074="",0,IFERROR(IF(VLOOKUP(BA1074,BA$44:BA1073,1,0)&gt;0,0,0),1))</f>
        <v>0</v>
      </c>
      <c r="BA1074" s="140">
        <f>IF(DATOS!J1032=AW$45,DATOS!C1032,"")</f>
        <v>0</v>
      </c>
    </row>
    <row r="1075" spans="51:53" x14ac:dyDescent="0.25">
      <c r="AY1075" s="139">
        <f t="shared" si="22"/>
        <v>1</v>
      </c>
      <c r="AZ1075" s="139">
        <f>IF(BA1075="",0,IFERROR(IF(VLOOKUP(BA1075,BA$44:BA1074,1,0)&gt;0,0,0),1))</f>
        <v>0</v>
      </c>
      <c r="BA1075" s="140">
        <f>IF(DATOS!J1033=AW$45,DATOS!C1033,"")</f>
        <v>0</v>
      </c>
    </row>
    <row r="1076" spans="51:53" x14ac:dyDescent="0.25">
      <c r="AY1076" s="139">
        <f t="shared" si="22"/>
        <v>1</v>
      </c>
      <c r="AZ1076" s="139">
        <f>IF(BA1076="",0,IFERROR(IF(VLOOKUP(BA1076,BA$44:BA1075,1,0)&gt;0,0,0),1))</f>
        <v>0</v>
      </c>
      <c r="BA1076" s="140">
        <f>IF(DATOS!J1034=AW$45,DATOS!C1034,"")</f>
        <v>0</v>
      </c>
    </row>
    <row r="1077" spans="51:53" x14ac:dyDescent="0.25">
      <c r="AY1077" s="139">
        <f t="shared" si="22"/>
        <v>1</v>
      </c>
      <c r="AZ1077" s="139">
        <f>IF(BA1077="",0,IFERROR(IF(VLOOKUP(BA1077,BA$44:BA1076,1,0)&gt;0,0,0),1))</f>
        <v>0</v>
      </c>
      <c r="BA1077" s="140">
        <f>IF(DATOS!J1035=AW$45,DATOS!C1035,"")</f>
        <v>0</v>
      </c>
    </row>
    <row r="1078" spans="51:53" x14ac:dyDescent="0.25">
      <c r="AY1078" s="139">
        <f t="shared" si="22"/>
        <v>1</v>
      </c>
      <c r="AZ1078" s="139">
        <f>IF(BA1078="",0,IFERROR(IF(VLOOKUP(BA1078,BA$44:BA1077,1,0)&gt;0,0,0),1))</f>
        <v>0</v>
      </c>
      <c r="BA1078" s="140">
        <f>IF(DATOS!J1036=AW$45,DATOS!C1036,"")</f>
        <v>0</v>
      </c>
    </row>
    <row r="1079" spans="51:53" x14ac:dyDescent="0.25">
      <c r="AY1079" s="139">
        <f t="shared" si="22"/>
        <v>1</v>
      </c>
      <c r="AZ1079" s="139">
        <f>IF(BA1079="",0,IFERROR(IF(VLOOKUP(BA1079,BA$44:BA1078,1,0)&gt;0,0,0),1))</f>
        <v>0</v>
      </c>
      <c r="BA1079" s="140">
        <f>IF(DATOS!J1037=AW$45,DATOS!C1037,"")</f>
        <v>0</v>
      </c>
    </row>
    <row r="1080" spans="51:53" x14ac:dyDescent="0.25">
      <c r="AY1080" s="139">
        <f t="shared" si="22"/>
        <v>1</v>
      </c>
      <c r="AZ1080" s="139">
        <f>IF(BA1080="",0,IFERROR(IF(VLOOKUP(BA1080,BA$44:BA1079,1,0)&gt;0,0,0),1))</f>
        <v>0</v>
      </c>
      <c r="BA1080" s="140">
        <f>IF(DATOS!J1038=AW$45,DATOS!C1038,"")</f>
        <v>0</v>
      </c>
    </row>
    <row r="1081" spans="51:53" x14ac:dyDescent="0.25">
      <c r="AY1081" s="139">
        <f t="shared" si="22"/>
        <v>1</v>
      </c>
      <c r="AZ1081" s="139">
        <f>IF(BA1081="",0,IFERROR(IF(VLOOKUP(BA1081,BA$44:BA1080,1,0)&gt;0,0,0),1))</f>
        <v>0</v>
      </c>
      <c r="BA1081" s="140">
        <f>IF(DATOS!J1039=AW$45,DATOS!C1039,"")</f>
        <v>0</v>
      </c>
    </row>
    <row r="1082" spans="51:53" x14ac:dyDescent="0.25">
      <c r="AY1082" s="139">
        <f t="shared" si="22"/>
        <v>1</v>
      </c>
      <c r="AZ1082" s="139">
        <f>IF(BA1082="",0,IFERROR(IF(VLOOKUP(BA1082,BA$44:BA1081,1,0)&gt;0,0,0),1))</f>
        <v>0</v>
      </c>
      <c r="BA1082" s="140">
        <f>IF(DATOS!J1040=AW$45,DATOS!C1040,"")</f>
        <v>0</v>
      </c>
    </row>
    <row r="1083" spans="51:53" x14ac:dyDescent="0.25">
      <c r="AY1083" s="139">
        <f t="shared" si="22"/>
        <v>1</v>
      </c>
      <c r="AZ1083" s="139">
        <f>IF(BA1083="",0,IFERROR(IF(VLOOKUP(BA1083,BA$44:BA1082,1,0)&gt;0,0,0),1))</f>
        <v>0</v>
      </c>
      <c r="BA1083" s="140">
        <f>IF(DATOS!J1041=AW$45,DATOS!C1041,"")</f>
        <v>0</v>
      </c>
    </row>
    <row r="1084" spans="51:53" x14ac:dyDescent="0.25">
      <c r="AY1084" s="139">
        <f t="shared" si="22"/>
        <v>1</v>
      </c>
      <c r="AZ1084" s="139">
        <f>IF(BA1084="",0,IFERROR(IF(VLOOKUP(BA1084,BA$44:BA1083,1,0)&gt;0,0,0),1))</f>
        <v>0</v>
      </c>
      <c r="BA1084" s="140">
        <f>IF(DATOS!J1042=AW$45,DATOS!C1042,"")</f>
        <v>0</v>
      </c>
    </row>
    <row r="1085" spans="51:53" x14ac:dyDescent="0.25">
      <c r="AY1085" s="139">
        <f t="shared" si="22"/>
        <v>1</v>
      </c>
      <c r="AZ1085" s="139">
        <f>IF(BA1085="",0,IFERROR(IF(VLOOKUP(BA1085,BA$44:BA1084,1,0)&gt;0,0,0),1))</f>
        <v>0</v>
      </c>
      <c r="BA1085" s="140">
        <f>IF(DATOS!J1043=AW$45,DATOS!C1043,"")</f>
        <v>0</v>
      </c>
    </row>
    <row r="1086" spans="51:53" x14ac:dyDescent="0.25">
      <c r="AY1086" s="139">
        <f t="shared" si="22"/>
        <v>1</v>
      </c>
      <c r="AZ1086" s="139">
        <f>IF(BA1086="",0,IFERROR(IF(VLOOKUP(BA1086,BA$44:BA1085,1,0)&gt;0,0,0),1))</f>
        <v>0</v>
      </c>
      <c r="BA1086" s="140">
        <f>IF(DATOS!J1044=AW$45,DATOS!C1044,"")</f>
        <v>0</v>
      </c>
    </row>
    <row r="1087" spans="51:53" x14ac:dyDescent="0.25">
      <c r="AY1087" s="139">
        <f t="shared" si="22"/>
        <v>1</v>
      </c>
      <c r="AZ1087" s="139">
        <f>IF(BA1087="",0,IFERROR(IF(VLOOKUP(BA1087,BA$44:BA1086,1,0)&gt;0,0,0),1))</f>
        <v>0</v>
      </c>
      <c r="BA1087" s="140">
        <f>IF(DATOS!J1045=AW$45,DATOS!C1045,"")</f>
        <v>0</v>
      </c>
    </row>
    <row r="1088" spans="51:53" x14ac:dyDescent="0.25">
      <c r="AY1088" s="139">
        <f t="shared" si="22"/>
        <v>1</v>
      </c>
      <c r="AZ1088" s="139">
        <f>IF(BA1088="",0,IFERROR(IF(VLOOKUP(BA1088,BA$44:BA1087,1,0)&gt;0,0,0),1))</f>
        <v>0</v>
      </c>
      <c r="BA1088" s="140">
        <f>IF(DATOS!J1046=AW$45,DATOS!C1046,"")</f>
        <v>0</v>
      </c>
    </row>
    <row r="1089" spans="51:53" x14ac:dyDescent="0.25">
      <c r="AY1089" s="139">
        <f t="shared" si="22"/>
        <v>1</v>
      </c>
      <c r="AZ1089" s="139">
        <f>IF(BA1089="",0,IFERROR(IF(VLOOKUP(BA1089,BA$44:BA1088,1,0)&gt;0,0,0),1))</f>
        <v>0</v>
      </c>
      <c r="BA1089" s="140">
        <f>IF(DATOS!J1047=AW$45,DATOS!C1047,"")</f>
        <v>0</v>
      </c>
    </row>
    <row r="1090" spans="51:53" x14ac:dyDescent="0.25">
      <c r="AY1090" s="139">
        <f t="shared" si="22"/>
        <v>1</v>
      </c>
      <c r="AZ1090" s="139">
        <f>IF(BA1090="",0,IFERROR(IF(VLOOKUP(BA1090,BA$44:BA1089,1,0)&gt;0,0,0),1))</f>
        <v>0</v>
      </c>
      <c r="BA1090" s="140">
        <f>IF(DATOS!J1048=AW$45,DATOS!C1048,"")</f>
        <v>0</v>
      </c>
    </row>
    <row r="1091" spans="51:53" x14ac:dyDescent="0.25">
      <c r="AY1091" s="139">
        <f t="shared" si="22"/>
        <v>1</v>
      </c>
      <c r="AZ1091" s="139">
        <f>IF(BA1091="",0,IFERROR(IF(VLOOKUP(BA1091,BA$44:BA1090,1,0)&gt;0,0,0),1))</f>
        <v>0</v>
      </c>
      <c r="BA1091" s="140">
        <f>IF(DATOS!J1049=AW$45,DATOS!C1049,"")</f>
        <v>0</v>
      </c>
    </row>
    <row r="1092" spans="51:53" x14ac:dyDescent="0.25">
      <c r="AY1092" s="139">
        <f t="shared" si="22"/>
        <v>1</v>
      </c>
      <c r="AZ1092" s="139">
        <f>IF(BA1092="",0,IFERROR(IF(VLOOKUP(BA1092,BA$44:BA1091,1,0)&gt;0,0,0),1))</f>
        <v>0</v>
      </c>
      <c r="BA1092" s="140">
        <f>IF(DATOS!J1050=AW$45,DATOS!C1050,"")</f>
        <v>0</v>
      </c>
    </row>
    <row r="1093" spans="51:53" x14ac:dyDescent="0.25">
      <c r="AY1093" s="139">
        <f t="shared" si="22"/>
        <v>1</v>
      </c>
      <c r="AZ1093" s="139">
        <f>IF(BA1093="",0,IFERROR(IF(VLOOKUP(BA1093,BA$44:BA1092,1,0)&gt;0,0,0),1))</f>
        <v>0</v>
      </c>
      <c r="BA1093" s="140">
        <f>IF(DATOS!J1051=AW$45,DATOS!C1051,"")</f>
        <v>0</v>
      </c>
    </row>
    <row r="1094" spans="51:53" x14ac:dyDescent="0.25">
      <c r="AY1094" s="139">
        <f t="shared" si="22"/>
        <v>1</v>
      </c>
      <c r="AZ1094" s="139">
        <f>IF(BA1094="",0,IFERROR(IF(VLOOKUP(BA1094,BA$44:BA1093,1,0)&gt;0,0,0),1))</f>
        <v>0</v>
      </c>
      <c r="BA1094" s="140">
        <f>IF(DATOS!J1052=AW$45,DATOS!C1052,"")</f>
        <v>0</v>
      </c>
    </row>
    <row r="1095" spans="51:53" x14ac:dyDescent="0.25">
      <c r="AY1095" s="139">
        <f t="shared" si="22"/>
        <v>1</v>
      </c>
      <c r="AZ1095" s="139">
        <f>IF(BA1095="",0,IFERROR(IF(VLOOKUP(BA1095,BA$44:BA1094,1,0)&gt;0,0,0),1))</f>
        <v>0</v>
      </c>
      <c r="BA1095" s="140">
        <f>IF(DATOS!J1053=AW$45,DATOS!C1053,"")</f>
        <v>0</v>
      </c>
    </row>
    <row r="1096" spans="51:53" x14ac:dyDescent="0.25">
      <c r="AY1096" s="139">
        <f t="shared" si="22"/>
        <v>1</v>
      </c>
      <c r="AZ1096" s="139">
        <f>IF(BA1096="",0,IFERROR(IF(VLOOKUP(BA1096,BA$44:BA1095,1,0)&gt;0,0,0),1))</f>
        <v>0</v>
      </c>
      <c r="BA1096" s="140">
        <f>IF(DATOS!J1054=AW$45,DATOS!C1054,"")</f>
        <v>0</v>
      </c>
    </row>
    <row r="1097" spans="51:53" x14ac:dyDescent="0.25">
      <c r="AY1097" s="139">
        <f t="shared" si="22"/>
        <v>1</v>
      </c>
      <c r="AZ1097" s="139">
        <f>IF(BA1097="",0,IFERROR(IF(VLOOKUP(BA1097,BA$44:BA1096,1,0)&gt;0,0,0),1))</f>
        <v>0</v>
      </c>
      <c r="BA1097" s="140">
        <f>IF(DATOS!J1055=AW$45,DATOS!C1055,"")</f>
        <v>0</v>
      </c>
    </row>
    <row r="1098" spans="51:53" x14ac:dyDescent="0.25">
      <c r="AY1098" s="139">
        <f t="shared" si="22"/>
        <v>1</v>
      </c>
      <c r="AZ1098" s="139">
        <f>IF(BA1098="",0,IFERROR(IF(VLOOKUP(BA1098,BA$44:BA1097,1,0)&gt;0,0,0),1))</f>
        <v>0</v>
      </c>
      <c r="BA1098" s="140">
        <f>IF(DATOS!J1056=AW$45,DATOS!C1056,"")</f>
        <v>0</v>
      </c>
    </row>
    <row r="1099" spans="51:53" x14ac:dyDescent="0.25">
      <c r="AY1099" s="139">
        <f t="shared" si="22"/>
        <v>1</v>
      </c>
      <c r="AZ1099" s="139">
        <f>IF(BA1099="",0,IFERROR(IF(VLOOKUP(BA1099,BA$44:BA1098,1,0)&gt;0,0,0),1))</f>
        <v>0</v>
      </c>
      <c r="BA1099" s="140">
        <f>IF(DATOS!J1057=AW$45,DATOS!C1057,"")</f>
        <v>0</v>
      </c>
    </row>
    <row r="1100" spans="51:53" x14ac:dyDescent="0.25">
      <c r="AY1100" s="139">
        <f t="shared" si="22"/>
        <v>1</v>
      </c>
      <c r="AZ1100" s="139">
        <f>IF(BA1100="",0,IFERROR(IF(VLOOKUP(BA1100,BA$44:BA1099,1,0)&gt;0,0,0),1))</f>
        <v>0</v>
      </c>
      <c r="BA1100" s="140">
        <f>IF(DATOS!J1058=AW$45,DATOS!C1058,"")</f>
        <v>0</v>
      </c>
    </row>
    <row r="1101" spans="51:53" x14ac:dyDescent="0.25">
      <c r="AY1101" s="139">
        <f t="shared" si="22"/>
        <v>1</v>
      </c>
      <c r="AZ1101" s="139">
        <f>IF(BA1101="",0,IFERROR(IF(VLOOKUP(BA1101,BA$44:BA1100,1,0)&gt;0,0,0),1))</f>
        <v>0</v>
      </c>
      <c r="BA1101" s="140">
        <f>IF(DATOS!J1059=AW$45,DATOS!C1059,"")</f>
        <v>0</v>
      </c>
    </row>
    <row r="1102" spans="51:53" x14ac:dyDescent="0.25">
      <c r="AY1102" s="139">
        <f t="shared" si="22"/>
        <v>1</v>
      </c>
      <c r="AZ1102" s="139">
        <f>IF(BA1102="",0,IFERROR(IF(VLOOKUP(BA1102,BA$44:BA1101,1,0)&gt;0,0,0),1))</f>
        <v>0</v>
      </c>
      <c r="BA1102" s="140">
        <f>IF(DATOS!J1060=AW$45,DATOS!C1060,"")</f>
        <v>0</v>
      </c>
    </row>
    <row r="1103" spans="51:53" x14ac:dyDescent="0.25">
      <c r="AY1103" s="139">
        <f t="shared" si="22"/>
        <v>1</v>
      </c>
      <c r="AZ1103" s="139">
        <f>IF(BA1103="",0,IFERROR(IF(VLOOKUP(BA1103,BA$44:BA1102,1,0)&gt;0,0,0),1))</f>
        <v>0</v>
      </c>
      <c r="BA1103" s="140">
        <f>IF(DATOS!J1061=AW$45,DATOS!C1061,"")</f>
        <v>0</v>
      </c>
    </row>
    <row r="1104" spans="51:53" x14ac:dyDescent="0.25">
      <c r="AY1104" s="139">
        <f t="shared" si="22"/>
        <v>1</v>
      </c>
      <c r="AZ1104" s="139">
        <f>IF(BA1104="",0,IFERROR(IF(VLOOKUP(BA1104,BA$44:BA1103,1,0)&gt;0,0,0),1))</f>
        <v>0</v>
      </c>
      <c r="BA1104" s="140">
        <f>IF(DATOS!J1062=AW$45,DATOS!C1062,"")</f>
        <v>0</v>
      </c>
    </row>
    <row r="1105" spans="51:53" x14ac:dyDescent="0.25">
      <c r="AY1105" s="139">
        <f t="shared" si="22"/>
        <v>1</v>
      </c>
      <c r="AZ1105" s="139">
        <f>IF(BA1105="",0,IFERROR(IF(VLOOKUP(BA1105,BA$44:BA1104,1,0)&gt;0,0,0),1))</f>
        <v>0</v>
      </c>
      <c r="BA1105" s="140">
        <f>IF(DATOS!J1063=AW$45,DATOS!C1063,"")</f>
        <v>0</v>
      </c>
    </row>
    <row r="1106" spans="51:53" x14ac:dyDescent="0.25">
      <c r="AY1106" s="139">
        <f t="shared" si="22"/>
        <v>1</v>
      </c>
      <c r="AZ1106" s="139">
        <f>IF(BA1106="",0,IFERROR(IF(VLOOKUP(BA1106,BA$44:BA1105,1,0)&gt;0,0,0),1))</f>
        <v>0</v>
      </c>
      <c r="BA1106" s="140">
        <f>IF(DATOS!J1064=AW$45,DATOS!C1064,"")</f>
        <v>0</v>
      </c>
    </row>
    <row r="1107" spans="51:53" x14ac:dyDescent="0.25">
      <c r="AY1107" s="139">
        <f t="shared" si="22"/>
        <v>1</v>
      </c>
      <c r="AZ1107" s="139">
        <f>IF(BA1107="",0,IFERROR(IF(VLOOKUP(BA1107,BA$44:BA1106,1,0)&gt;0,0,0),1))</f>
        <v>0</v>
      </c>
      <c r="BA1107" s="140">
        <f>IF(DATOS!J1065=AW$45,DATOS!C1065,"")</f>
        <v>0</v>
      </c>
    </row>
    <row r="1108" spans="51:53" x14ac:dyDescent="0.25">
      <c r="AY1108" s="139">
        <f t="shared" si="22"/>
        <v>1</v>
      </c>
      <c r="AZ1108" s="139">
        <f>IF(BA1108="",0,IFERROR(IF(VLOOKUP(BA1108,BA$44:BA1107,1,0)&gt;0,0,0),1))</f>
        <v>0</v>
      </c>
      <c r="BA1108" s="140">
        <f>IF(DATOS!J1066=AW$45,DATOS!C1066,"")</f>
        <v>0</v>
      </c>
    </row>
    <row r="1109" spans="51:53" x14ac:dyDescent="0.25">
      <c r="AY1109" s="139">
        <f t="shared" si="22"/>
        <v>1</v>
      </c>
      <c r="AZ1109" s="139">
        <f>IF(BA1109="",0,IFERROR(IF(VLOOKUP(BA1109,BA$44:BA1108,1,0)&gt;0,0,0),1))</f>
        <v>0</v>
      </c>
      <c r="BA1109" s="140">
        <f>IF(DATOS!J1067=AW$45,DATOS!C1067,"")</f>
        <v>0</v>
      </c>
    </row>
    <row r="1110" spans="51:53" x14ac:dyDescent="0.25">
      <c r="AY1110" s="139">
        <f t="shared" si="22"/>
        <v>1</v>
      </c>
      <c r="AZ1110" s="139">
        <f>IF(BA1110="",0,IFERROR(IF(VLOOKUP(BA1110,BA$44:BA1109,1,0)&gt;0,0,0),1))</f>
        <v>0</v>
      </c>
      <c r="BA1110" s="140">
        <f>IF(DATOS!J1068=AW$45,DATOS!C1068,"")</f>
        <v>0</v>
      </c>
    </row>
    <row r="1111" spans="51:53" x14ac:dyDescent="0.25">
      <c r="AY1111" s="139">
        <f t="shared" si="22"/>
        <v>1</v>
      </c>
      <c r="AZ1111" s="139">
        <f>IF(BA1111="",0,IFERROR(IF(VLOOKUP(BA1111,BA$44:BA1110,1,0)&gt;0,0,0),1))</f>
        <v>0</v>
      </c>
      <c r="BA1111" s="140">
        <f>IF(DATOS!J1069=AW$45,DATOS!C1069,"")</f>
        <v>0</v>
      </c>
    </row>
    <row r="1112" spans="51:53" x14ac:dyDescent="0.25">
      <c r="AY1112" s="139">
        <f t="shared" si="22"/>
        <v>1</v>
      </c>
      <c r="AZ1112" s="139">
        <f>IF(BA1112="",0,IFERROR(IF(VLOOKUP(BA1112,BA$44:BA1111,1,0)&gt;0,0,0),1))</f>
        <v>0</v>
      </c>
      <c r="BA1112" s="140">
        <f>IF(DATOS!J1070=AW$45,DATOS!C1070,"")</f>
        <v>0</v>
      </c>
    </row>
    <row r="1113" spans="51:53" x14ac:dyDescent="0.25">
      <c r="AY1113" s="139">
        <f t="shared" si="22"/>
        <v>1</v>
      </c>
      <c r="AZ1113" s="139">
        <f>IF(BA1113="",0,IFERROR(IF(VLOOKUP(BA1113,BA$44:BA1112,1,0)&gt;0,0,0),1))</f>
        <v>0</v>
      </c>
      <c r="BA1113" s="140">
        <f>IF(DATOS!J1071=AW$45,DATOS!C1071,"")</f>
        <v>0</v>
      </c>
    </row>
    <row r="1114" spans="51:53" x14ac:dyDescent="0.25">
      <c r="AY1114" s="139">
        <f t="shared" si="22"/>
        <v>1</v>
      </c>
      <c r="AZ1114" s="139">
        <f>IF(BA1114="",0,IFERROR(IF(VLOOKUP(BA1114,BA$44:BA1113,1,0)&gt;0,0,0),1))</f>
        <v>0</v>
      </c>
      <c r="BA1114" s="140">
        <f>IF(DATOS!J1072=AW$45,DATOS!C1072,"")</f>
        <v>0</v>
      </c>
    </row>
    <row r="1115" spans="51:53" x14ac:dyDescent="0.25">
      <c r="AY1115" s="139">
        <f t="shared" si="22"/>
        <v>1</v>
      </c>
      <c r="AZ1115" s="139">
        <f>IF(BA1115="",0,IFERROR(IF(VLOOKUP(BA1115,BA$44:BA1114,1,0)&gt;0,0,0),1))</f>
        <v>0</v>
      </c>
      <c r="BA1115" s="140">
        <f>IF(DATOS!J1073=AW$45,DATOS!C1073,"")</f>
        <v>0</v>
      </c>
    </row>
    <row r="1116" spans="51:53" x14ac:dyDescent="0.25">
      <c r="AY1116" s="139">
        <f t="shared" si="22"/>
        <v>1</v>
      </c>
      <c r="AZ1116" s="139">
        <f>IF(BA1116="",0,IFERROR(IF(VLOOKUP(BA1116,BA$44:BA1115,1,0)&gt;0,0,0),1))</f>
        <v>0</v>
      </c>
      <c r="BA1116" s="140">
        <f>IF(DATOS!J1074=AW$45,DATOS!C1074,"")</f>
        <v>0</v>
      </c>
    </row>
    <row r="1117" spans="51:53" x14ac:dyDescent="0.25">
      <c r="AY1117" s="139">
        <f t="shared" si="22"/>
        <v>1</v>
      </c>
      <c r="AZ1117" s="139">
        <f>IF(BA1117="",0,IFERROR(IF(VLOOKUP(BA1117,BA$44:BA1116,1,0)&gt;0,0,0),1))</f>
        <v>0</v>
      </c>
      <c r="BA1117" s="140">
        <f>IF(DATOS!J1075=AW$45,DATOS!C1075,"")</f>
        <v>0</v>
      </c>
    </row>
    <row r="1118" spans="51:53" x14ac:dyDescent="0.25">
      <c r="AY1118" s="139">
        <f t="shared" si="22"/>
        <v>1</v>
      </c>
      <c r="AZ1118" s="139">
        <f>IF(BA1118="",0,IFERROR(IF(VLOOKUP(BA1118,BA$44:BA1117,1,0)&gt;0,0,0),1))</f>
        <v>0</v>
      </c>
      <c r="BA1118" s="140">
        <f>IF(DATOS!J1076=AW$45,DATOS!C1076,"")</f>
        <v>0</v>
      </c>
    </row>
    <row r="1119" spans="51:53" x14ac:dyDescent="0.25">
      <c r="AY1119" s="139">
        <f t="shared" si="22"/>
        <v>1</v>
      </c>
      <c r="AZ1119" s="139">
        <f>IF(BA1119="",0,IFERROR(IF(VLOOKUP(BA1119,BA$44:BA1118,1,0)&gt;0,0,0),1))</f>
        <v>0</v>
      </c>
      <c r="BA1119" s="140">
        <f>IF(DATOS!J1077=AW$45,DATOS!C1077,"")</f>
        <v>0</v>
      </c>
    </row>
    <row r="1120" spans="51:53" x14ac:dyDescent="0.25">
      <c r="AY1120" s="139">
        <f t="shared" si="22"/>
        <v>1</v>
      </c>
      <c r="AZ1120" s="139">
        <f>IF(BA1120="",0,IFERROR(IF(VLOOKUP(BA1120,BA$44:BA1119,1,0)&gt;0,0,0),1))</f>
        <v>0</v>
      </c>
      <c r="BA1120" s="140">
        <f>IF(DATOS!J1078=AW$45,DATOS!C1078,"")</f>
        <v>0</v>
      </c>
    </row>
    <row r="1121" spans="51:53" x14ac:dyDescent="0.25">
      <c r="AY1121" s="139">
        <f t="shared" si="22"/>
        <v>1</v>
      </c>
      <c r="AZ1121" s="139">
        <f>IF(BA1121="",0,IFERROR(IF(VLOOKUP(BA1121,BA$44:BA1120,1,0)&gt;0,0,0),1))</f>
        <v>0</v>
      </c>
      <c r="BA1121" s="140">
        <f>IF(DATOS!J1079=AW$45,DATOS!C1079,"")</f>
        <v>0</v>
      </c>
    </row>
    <row r="1122" spans="51:53" x14ac:dyDescent="0.25">
      <c r="AY1122" s="139">
        <f t="shared" si="22"/>
        <v>1</v>
      </c>
      <c r="AZ1122" s="139">
        <f>IF(BA1122="",0,IFERROR(IF(VLOOKUP(BA1122,BA$44:BA1121,1,0)&gt;0,0,0),1))</f>
        <v>0</v>
      </c>
      <c r="BA1122" s="140">
        <f>IF(DATOS!J1080=AW$45,DATOS!C1080,"")</f>
        <v>0</v>
      </c>
    </row>
    <row r="1123" spans="51:53" x14ac:dyDescent="0.25">
      <c r="AY1123" s="139">
        <f t="shared" si="22"/>
        <v>1</v>
      </c>
      <c r="AZ1123" s="139">
        <f>IF(BA1123="",0,IFERROR(IF(VLOOKUP(BA1123,BA$44:BA1122,1,0)&gt;0,0,0),1))</f>
        <v>0</v>
      </c>
      <c r="BA1123" s="140">
        <f>IF(DATOS!J1081=AW$45,DATOS!C1081,"")</f>
        <v>0</v>
      </c>
    </row>
    <row r="1124" spans="51:53" x14ac:dyDescent="0.25">
      <c r="AY1124" s="139">
        <f t="shared" si="22"/>
        <v>1</v>
      </c>
      <c r="AZ1124" s="139">
        <f>IF(BA1124="",0,IFERROR(IF(VLOOKUP(BA1124,BA$44:BA1123,1,0)&gt;0,0,0),1))</f>
        <v>0</v>
      </c>
      <c r="BA1124" s="140">
        <f>IF(DATOS!J1082=AW$45,DATOS!C1082,"")</f>
        <v>0</v>
      </c>
    </row>
    <row r="1125" spans="51:53" x14ac:dyDescent="0.25">
      <c r="AY1125" s="139">
        <f t="shared" si="22"/>
        <v>1</v>
      </c>
      <c r="AZ1125" s="139">
        <f>IF(BA1125="",0,IFERROR(IF(VLOOKUP(BA1125,BA$44:BA1124,1,0)&gt;0,0,0),1))</f>
        <v>0</v>
      </c>
      <c r="BA1125" s="140">
        <f>IF(DATOS!J1083=AW$45,DATOS!C1083,"")</f>
        <v>0</v>
      </c>
    </row>
    <row r="1126" spans="51:53" x14ac:dyDescent="0.25">
      <c r="AY1126" s="139">
        <f t="shared" si="22"/>
        <v>1</v>
      </c>
      <c r="AZ1126" s="139">
        <f>IF(BA1126="",0,IFERROR(IF(VLOOKUP(BA1126,BA$44:BA1125,1,0)&gt;0,0,0),1))</f>
        <v>0</v>
      </c>
      <c r="BA1126" s="140">
        <f>IF(DATOS!J1084=AW$45,DATOS!C1084,"")</f>
        <v>0</v>
      </c>
    </row>
    <row r="1127" spans="51:53" x14ac:dyDescent="0.25">
      <c r="AY1127" s="139">
        <f t="shared" si="22"/>
        <v>1</v>
      </c>
      <c r="AZ1127" s="139">
        <f>IF(BA1127="",0,IFERROR(IF(VLOOKUP(BA1127,BA$44:BA1126,1,0)&gt;0,0,0),1))</f>
        <v>0</v>
      </c>
      <c r="BA1127" s="140">
        <f>IF(DATOS!J1085=AW$45,DATOS!C1085,"")</f>
        <v>0</v>
      </c>
    </row>
    <row r="1128" spans="51:53" x14ac:dyDescent="0.25">
      <c r="AY1128" s="139">
        <f t="shared" si="22"/>
        <v>1</v>
      </c>
      <c r="AZ1128" s="139">
        <f>IF(BA1128="",0,IFERROR(IF(VLOOKUP(BA1128,BA$44:BA1127,1,0)&gt;0,0,0),1))</f>
        <v>0</v>
      </c>
      <c r="BA1128" s="140">
        <f>IF(DATOS!J1086=AW$45,DATOS!C1086,"")</f>
        <v>0</v>
      </c>
    </row>
    <row r="1129" spans="51:53" x14ac:dyDescent="0.25">
      <c r="AY1129" s="139">
        <f t="shared" si="22"/>
        <v>1</v>
      </c>
      <c r="AZ1129" s="139">
        <f>IF(BA1129="",0,IFERROR(IF(VLOOKUP(BA1129,BA$44:BA1128,1,0)&gt;0,0,0),1))</f>
        <v>0</v>
      </c>
      <c r="BA1129" s="140">
        <f>IF(DATOS!J1087=AW$45,DATOS!C1087,"")</f>
        <v>0</v>
      </c>
    </row>
    <row r="1130" spans="51:53" x14ac:dyDescent="0.25">
      <c r="AY1130" s="139">
        <f t="shared" si="22"/>
        <v>1</v>
      </c>
      <c r="AZ1130" s="139">
        <f>IF(BA1130="",0,IFERROR(IF(VLOOKUP(BA1130,BA$44:BA1129,1,0)&gt;0,0,0),1))</f>
        <v>0</v>
      </c>
      <c r="BA1130" s="140">
        <f>IF(DATOS!J1088=AW$45,DATOS!C1088,"")</f>
        <v>0</v>
      </c>
    </row>
    <row r="1131" spans="51:53" x14ac:dyDescent="0.25">
      <c r="AY1131" s="139">
        <f t="shared" si="22"/>
        <v>1</v>
      </c>
      <c r="AZ1131" s="139">
        <f>IF(BA1131="",0,IFERROR(IF(VLOOKUP(BA1131,BA$44:BA1130,1,0)&gt;0,0,0),1))</f>
        <v>0</v>
      </c>
      <c r="BA1131" s="140">
        <f>IF(DATOS!J1089=AW$45,DATOS!C1089,"")</f>
        <v>0</v>
      </c>
    </row>
    <row r="1132" spans="51:53" x14ac:dyDescent="0.25">
      <c r="AY1132" s="139">
        <f t="shared" ref="AY1132:AY1195" si="23">AY1131+AZ1132</f>
        <v>1</v>
      </c>
      <c r="AZ1132" s="139">
        <f>IF(BA1132="",0,IFERROR(IF(VLOOKUP(BA1132,BA$44:BA1131,1,0)&gt;0,0,0),1))</f>
        <v>0</v>
      </c>
      <c r="BA1132" s="140">
        <f>IF(DATOS!J1090=AW$45,DATOS!C1090,"")</f>
        <v>0</v>
      </c>
    </row>
    <row r="1133" spans="51:53" x14ac:dyDescent="0.25">
      <c r="AY1133" s="139">
        <f t="shared" si="23"/>
        <v>1</v>
      </c>
      <c r="AZ1133" s="139">
        <f>IF(BA1133="",0,IFERROR(IF(VLOOKUP(BA1133,BA$44:BA1132,1,0)&gt;0,0,0),1))</f>
        <v>0</v>
      </c>
      <c r="BA1133" s="140">
        <f>IF(DATOS!J1091=AW$45,DATOS!C1091,"")</f>
        <v>0</v>
      </c>
    </row>
    <row r="1134" spans="51:53" x14ac:dyDescent="0.25">
      <c r="AY1134" s="139">
        <f t="shared" si="23"/>
        <v>1</v>
      </c>
      <c r="AZ1134" s="139">
        <f>IF(BA1134="",0,IFERROR(IF(VLOOKUP(BA1134,BA$44:BA1133,1,0)&gt;0,0,0),1))</f>
        <v>0</v>
      </c>
      <c r="BA1134" s="140">
        <f>IF(DATOS!J1092=AW$45,DATOS!C1092,"")</f>
        <v>0</v>
      </c>
    </row>
    <row r="1135" spans="51:53" x14ac:dyDescent="0.25">
      <c r="AY1135" s="139">
        <f t="shared" si="23"/>
        <v>1</v>
      </c>
      <c r="AZ1135" s="139">
        <f>IF(BA1135="",0,IFERROR(IF(VLOOKUP(BA1135,BA$44:BA1134,1,0)&gt;0,0,0),1))</f>
        <v>0</v>
      </c>
      <c r="BA1135" s="140">
        <f>IF(DATOS!J1093=AW$45,DATOS!C1093,"")</f>
        <v>0</v>
      </c>
    </row>
    <row r="1136" spans="51:53" x14ac:dyDescent="0.25">
      <c r="AY1136" s="139">
        <f t="shared" si="23"/>
        <v>1</v>
      </c>
      <c r="AZ1136" s="139">
        <f>IF(BA1136="",0,IFERROR(IF(VLOOKUP(BA1136,BA$44:BA1135,1,0)&gt;0,0,0),1))</f>
        <v>0</v>
      </c>
      <c r="BA1136" s="140">
        <f>IF(DATOS!J1094=AW$45,DATOS!C1094,"")</f>
        <v>0</v>
      </c>
    </row>
    <row r="1137" spans="51:53" x14ac:dyDescent="0.25">
      <c r="AY1137" s="139">
        <f t="shared" si="23"/>
        <v>1</v>
      </c>
      <c r="AZ1137" s="139">
        <f>IF(BA1137="",0,IFERROR(IF(VLOOKUP(BA1137,BA$44:BA1136,1,0)&gt;0,0,0),1))</f>
        <v>0</v>
      </c>
      <c r="BA1137" s="140">
        <f>IF(DATOS!J1095=AW$45,DATOS!C1095,"")</f>
        <v>0</v>
      </c>
    </row>
    <row r="1138" spans="51:53" x14ac:dyDescent="0.25">
      <c r="AY1138" s="139">
        <f t="shared" si="23"/>
        <v>1</v>
      </c>
      <c r="AZ1138" s="139">
        <f>IF(BA1138="",0,IFERROR(IF(VLOOKUP(BA1138,BA$44:BA1137,1,0)&gt;0,0,0),1))</f>
        <v>0</v>
      </c>
      <c r="BA1138" s="140">
        <f>IF(DATOS!J1096=AW$45,DATOS!C1096,"")</f>
        <v>0</v>
      </c>
    </row>
    <row r="1139" spans="51:53" x14ac:dyDescent="0.25">
      <c r="AY1139" s="139">
        <f t="shared" si="23"/>
        <v>1</v>
      </c>
      <c r="AZ1139" s="139">
        <f>IF(BA1139="",0,IFERROR(IF(VLOOKUP(BA1139,BA$44:BA1138,1,0)&gt;0,0,0),1))</f>
        <v>0</v>
      </c>
      <c r="BA1139" s="140">
        <f>IF(DATOS!J1097=AW$45,DATOS!C1097,"")</f>
        <v>0</v>
      </c>
    </row>
    <row r="1140" spans="51:53" x14ac:dyDescent="0.25">
      <c r="AY1140" s="139">
        <f t="shared" si="23"/>
        <v>1</v>
      </c>
      <c r="AZ1140" s="139">
        <f>IF(BA1140="",0,IFERROR(IF(VLOOKUP(BA1140,BA$44:BA1139,1,0)&gt;0,0,0),1))</f>
        <v>0</v>
      </c>
      <c r="BA1140" s="140">
        <f>IF(DATOS!J1098=AW$45,DATOS!C1098,"")</f>
        <v>0</v>
      </c>
    </row>
    <row r="1141" spans="51:53" x14ac:dyDescent="0.25">
      <c r="AY1141" s="139">
        <f t="shared" si="23"/>
        <v>1</v>
      </c>
      <c r="AZ1141" s="139">
        <f>IF(BA1141="",0,IFERROR(IF(VLOOKUP(BA1141,BA$44:BA1140,1,0)&gt;0,0,0),1))</f>
        <v>0</v>
      </c>
      <c r="BA1141" s="140">
        <f>IF(DATOS!J1099=AW$45,DATOS!C1099,"")</f>
        <v>0</v>
      </c>
    </row>
    <row r="1142" spans="51:53" x14ac:dyDescent="0.25">
      <c r="AY1142" s="139">
        <f t="shared" si="23"/>
        <v>1</v>
      </c>
      <c r="AZ1142" s="139">
        <f>IF(BA1142="",0,IFERROR(IF(VLOOKUP(BA1142,BA$44:BA1141,1,0)&gt;0,0,0),1))</f>
        <v>0</v>
      </c>
      <c r="BA1142" s="140">
        <f>IF(DATOS!J1100=AW$45,DATOS!C1100,"")</f>
        <v>0</v>
      </c>
    </row>
    <row r="1143" spans="51:53" x14ac:dyDescent="0.25">
      <c r="AY1143" s="139">
        <f t="shared" si="23"/>
        <v>1</v>
      </c>
      <c r="AZ1143" s="139">
        <f>IF(BA1143="",0,IFERROR(IF(VLOOKUP(BA1143,BA$44:BA1142,1,0)&gt;0,0,0),1))</f>
        <v>0</v>
      </c>
      <c r="BA1143" s="140">
        <f>IF(DATOS!J1101=AW$45,DATOS!C1101,"")</f>
        <v>0</v>
      </c>
    </row>
    <row r="1144" spans="51:53" x14ac:dyDescent="0.25">
      <c r="AY1144" s="139">
        <f t="shared" si="23"/>
        <v>1</v>
      </c>
      <c r="AZ1144" s="139">
        <f>IF(BA1144="",0,IFERROR(IF(VLOOKUP(BA1144,BA$44:BA1143,1,0)&gt;0,0,0),1))</f>
        <v>0</v>
      </c>
      <c r="BA1144" s="140">
        <f>IF(DATOS!J1102=AW$45,DATOS!C1102,"")</f>
        <v>0</v>
      </c>
    </row>
    <row r="1145" spans="51:53" x14ac:dyDescent="0.25">
      <c r="AY1145" s="139">
        <f t="shared" si="23"/>
        <v>1</v>
      </c>
      <c r="AZ1145" s="139">
        <f>IF(BA1145="",0,IFERROR(IF(VLOOKUP(BA1145,BA$44:BA1144,1,0)&gt;0,0,0),1))</f>
        <v>0</v>
      </c>
      <c r="BA1145" s="140">
        <f>IF(DATOS!J1103=AW$45,DATOS!C1103,"")</f>
        <v>0</v>
      </c>
    </row>
    <row r="1146" spans="51:53" x14ac:dyDescent="0.25">
      <c r="AY1146" s="139">
        <f t="shared" si="23"/>
        <v>1</v>
      </c>
      <c r="AZ1146" s="139">
        <f>IF(BA1146="",0,IFERROR(IF(VLOOKUP(BA1146,BA$44:BA1145,1,0)&gt;0,0,0),1))</f>
        <v>0</v>
      </c>
      <c r="BA1146" s="140">
        <f>IF(DATOS!J1104=AW$45,DATOS!C1104,"")</f>
        <v>0</v>
      </c>
    </row>
    <row r="1147" spans="51:53" x14ac:dyDescent="0.25">
      <c r="AY1147" s="139">
        <f t="shared" si="23"/>
        <v>1</v>
      </c>
      <c r="AZ1147" s="139">
        <f>IF(BA1147="",0,IFERROR(IF(VLOOKUP(BA1147,BA$44:BA1146,1,0)&gt;0,0,0),1))</f>
        <v>0</v>
      </c>
      <c r="BA1147" s="140">
        <f>IF(DATOS!J1105=AW$45,DATOS!C1105,"")</f>
        <v>0</v>
      </c>
    </row>
    <row r="1148" spans="51:53" x14ac:dyDescent="0.25">
      <c r="AY1148" s="139">
        <f t="shared" si="23"/>
        <v>1</v>
      </c>
      <c r="AZ1148" s="139">
        <f>IF(BA1148="",0,IFERROR(IF(VLOOKUP(BA1148,BA$44:BA1147,1,0)&gt;0,0,0),1))</f>
        <v>0</v>
      </c>
      <c r="BA1148" s="140">
        <f>IF(DATOS!J1106=AW$45,DATOS!C1106,"")</f>
        <v>0</v>
      </c>
    </row>
    <row r="1149" spans="51:53" x14ac:dyDescent="0.25">
      <c r="AY1149" s="139">
        <f t="shared" si="23"/>
        <v>1</v>
      </c>
      <c r="AZ1149" s="139">
        <f>IF(BA1149="",0,IFERROR(IF(VLOOKUP(BA1149,BA$44:BA1148,1,0)&gt;0,0,0),1))</f>
        <v>0</v>
      </c>
      <c r="BA1149" s="140">
        <f>IF(DATOS!J1107=AW$45,DATOS!C1107,"")</f>
        <v>0</v>
      </c>
    </row>
    <row r="1150" spans="51:53" x14ac:dyDescent="0.25">
      <c r="AY1150" s="139">
        <f t="shared" si="23"/>
        <v>1</v>
      </c>
      <c r="AZ1150" s="139">
        <f>IF(BA1150="",0,IFERROR(IF(VLOOKUP(BA1150,BA$44:BA1149,1,0)&gt;0,0,0),1))</f>
        <v>0</v>
      </c>
      <c r="BA1150" s="140">
        <f>IF(DATOS!J1108=AW$45,DATOS!C1108,"")</f>
        <v>0</v>
      </c>
    </row>
    <row r="1151" spans="51:53" x14ac:dyDescent="0.25">
      <c r="AY1151" s="139">
        <f t="shared" si="23"/>
        <v>1</v>
      </c>
      <c r="AZ1151" s="139">
        <f>IF(BA1151="",0,IFERROR(IF(VLOOKUP(BA1151,BA$44:BA1150,1,0)&gt;0,0,0),1))</f>
        <v>0</v>
      </c>
      <c r="BA1151" s="140">
        <f>IF(DATOS!J1109=AW$45,DATOS!C1109,"")</f>
        <v>0</v>
      </c>
    </row>
    <row r="1152" spans="51:53" x14ac:dyDescent="0.25">
      <c r="AY1152" s="139">
        <f t="shared" si="23"/>
        <v>1</v>
      </c>
      <c r="AZ1152" s="139">
        <f>IF(BA1152="",0,IFERROR(IF(VLOOKUP(BA1152,BA$44:BA1151,1,0)&gt;0,0,0),1))</f>
        <v>0</v>
      </c>
      <c r="BA1152" s="140">
        <f>IF(DATOS!J1110=AW$45,DATOS!C1110,"")</f>
        <v>0</v>
      </c>
    </row>
    <row r="1153" spans="51:53" x14ac:dyDescent="0.25">
      <c r="AY1153" s="139">
        <f t="shared" si="23"/>
        <v>1</v>
      </c>
      <c r="AZ1153" s="139">
        <f>IF(BA1153="",0,IFERROR(IF(VLOOKUP(BA1153,BA$44:BA1152,1,0)&gt;0,0,0),1))</f>
        <v>0</v>
      </c>
      <c r="BA1153" s="140">
        <f>IF(DATOS!J1111=AW$45,DATOS!C1111,"")</f>
        <v>0</v>
      </c>
    </row>
    <row r="1154" spans="51:53" x14ac:dyDescent="0.25">
      <c r="AY1154" s="139">
        <f t="shared" si="23"/>
        <v>1</v>
      </c>
      <c r="AZ1154" s="139">
        <f>IF(BA1154="",0,IFERROR(IF(VLOOKUP(BA1154,BA$44:BA1153,1,0)&gt;0,0,0),1))</f>
        <v>0</v>
      </c>
      <c r="BA1154" s="140">
        <f>IF(DATOS!J1112=AW$45,DATOS!C1112,"")</f>
        <v>0</v>
      </c>
    </row>
    <row r="1155" spans="51:53" x14ac:dyDescent="0.25">
      <c r="AY1155" s="139">
        <f t="shared" si="23"/>
        <v>1</v>
      </c>
      <c r="AZ1155" s="139">
        <f>IF(BA1155="",0,IFERROR(IF(VLOOKUP(BA1155,BA$44:BA1154,1,0)&gt;0,0,0),1))</f>
        <v>0</v>
      </c>
      <c r="BA1155" s="140">
        <f>IF(DATOS!J1113=AW$45,DATOS!C1113,"")</f>
        <v>0</v>
      </c>
    </row>
    <row r="1156" spans="51:53" x14ac:dyDescent="0.25">
      <c r="AY1156" s="139">
        <f t="shared" si="23"/>
        <v>1</v>
      </c>
      <c r="AZ1156" s="139">
        <f>IF(BA1156="",0,IFERROR(IF(VLOOKUP(BA1156,BA$44:BA1155,1,0)&gt;0,0,0),1))</f>
        <v>0</v>
      </c>
      <c r="BA1156" s="140">
        <f>IF(DATOS!J1114=AW$45,DATOS!C1114,"")</f>
        <v>0</v>
      </c>
    </row>
    <row r="1157" spans="51:53" x14ac:dyDescent="0.25">
      <c r="AY1157" s="139">
        <f t="shared" si="23"/>
        <v>1</v>
      </c>
      <c r="AZ1157" s="139">
        <f>IF(BA1157="",0,IFERROR(IF(VLOOKUP(BA1157,BA$44:BA1156,1,0)&gt;0,0,0),1))</f>
        <v>0</v>
      </c>
      <c r="BA1157" s="140">
        <f>IF(DATOS!J1115=AW$45,DATOS!C1115,"")</f>
        <v>0</v>
      </c>
    </row>
    <row r="1158" spans="51:53" x14ac:dyDescent="0.25">
      <c r="AY1158" s="139">
        <f t="shared" si="23"/>
        <v>1</v>
      </c>
      <c r="AZ1158" s="139">
        <f>IF(BA1158="",0,IFERROR(IF(VLOOKUP(BA1158,BA$44:BA1157,1,0)&gt;0,0,0),1))</f>
        <v>0</v>
      </c>
      <c r="BA1158" s="140">
        <f>IF(DATOS!J1116=AW$45,DATOS!C1116,"")</f>
        <v>0</v>
      </c>
    </row>
    <row r="1159" spans="51:53" x14ac:dyDescent="0.25">
      <c r="AY1159" s="139">
        <f t="shared" si="23"/>
        <v>1</v>
      </c>
      <c r="AZ1159" s="139">
        <f>IF(BA1159="",0,IFERROR(IF(VLOOKUP(BA1159,BA$44:BA1158,1,0)&gt;0,0,0),1))</f>
        <v>0</v>
      </c>
      <c r="BA1159" s="140">
        <f>IF(DATOS!J1117=AW$45,DATOS!C1117,"")</f>
        <v>0</v>
      </c>
    </row>
    <row r="1160" spans="51:53" x14ac:dyDescent="0.25">
      <c r="AY1160" s="139">
        <f t="shared" si="23"/>
        <v>1</v>
      </c>
      <c r="AZ1160" s="139">
        <f>IF(BA1160="",0,IFERROR(IF(VLOOKUP(BA1160,BA$44:BA1159,1,0)&gt;0,0,0),1))</f>
        <v>0</v>
      </c>
      <c r="BA1160" s="140">
        <f>IF(DATOS!J1118=AW$45,DATOS!C1118,"")</f>
        <v>0</v>
      </c>
    </row>
    <row r="1161" spans="51:53" x14ac:dyDescent="0.25">
      <c r="AY1161" s="139">
        <f t="shared" si="23"/>
        <v>1</v>
      </c>
      <c r="AZ1161" s="139">
        <f>IF(BA1161="",0,IFERROR(IF(VLOOKUP(BA1161,BA$44:BA1160,1,0)&gt;0,0,0),1))</f>
        <v>0</v>
      </c>
      <c r="BA1161" s="140">
        <f>IF(DATOS!J1119=AW$45,DATOS!C1119,"")</f>
        <v>0</v>
      </c>
    </row>
    <row r="1162" spans="51:53" x14ac:dyDescent="0.25">
      <c r="AY1162" s="139">
        <f t="shared" si="23"/>
        <v>1</v>
      </c>
      <c r="AZ1162" s="139">
        <f>IF(BA1162="",0,IFERROR(IF(VLOOKUP(BA1162,BA$44:BA1161,1,0)&gt;0,0,0),1))</f>
        <v>0</v>
      </c>
      <c r="BA1162" s="140">
        <f>IF(DATOS!J1120=AW$45,DATOS!C1120,"")</f>
        <v>0</v>
      </c>
    </row>
    <row r="1163" spans="51:53" x14ac:dyDescent="0.25">
      <c r="AY1163" s="139">
        <f t="shared" si="23"/>
        <v>1</v>
      </c>
      <c r="AZ1163" s="139">
        <f>IF(BA1163="",0,IFERROR(IF(VLOOKUP(BA1163,BA$44:BA1162,1,0)&gt;0,0,0),1))</f>
        <v>0</v>
      </c>
      <c r="BA1163" s="140">
        <f>IF(DATOS!J1121=AW$45,DATOS!C1121,"")</f>
        <v>0</v>
      </c>
    </row>
    <row r="1164" spans="51:53" x14ac:dyDescent="0.25">
      <c r="AY1164" s="139">
        <f t="shared" si="23"/>
        <v>1</v>
      </c>
      <c r="AZ1164" s="139">
        <f>IF(BA1164="",0,IFERROR(IF(VLOOKUP(BA1164,BA$44:BA1163,1,0)&gt;0,0,0),1))</f>
        <v>0</v>
      </c>
      <c r="BA1164" s="140">
        <f>IF(DATOS!J1122=AW$45,DATOS!C1122,"")</f>
        <v>0</v>
      </c>
    </row>
    <row r="1165" spans="51:53" x14ac:dyDescent="0.25">
      <c r="AY1165" s="139">
        <f t="shared" si="23"/>
        <v>1</v>
      </c>
      <c r="AZ1165" s="139">
        <f>IF(BA1165="",0,IFERROR(IF(VLOOKUP(BA1165,BA$44:BA1164,1,0)&gt;0,0,0),1))</f>
        <v>0</v>
      </c>
      <c r="BA1165" s="140">
        <f>IF(DATOS!J1123=AW$45,DATOS!C1123,"")</f>
        <v>0</v>
      </c>
    </row>
    <row r="1166" spans="51:53" x14ac:dyDescent="0.25">
      <c r="AY1166" s="139">
        <f t="shared" si="23"/>
        <v>1</v>
      </c>
      <c r="AZ1166" s="139">
        <f>IF(BA1166="",0,IFERROR(IF(VLOOKUP(BA1166,BA$44:BA1165,1,0)&gt;0,0,0),1))</f>
        <v>0</v>
      </c>
      <c r="BA1166" s="140">
        <f>IF(DATOS!J1124=AW$45,DATOS!C1124,"")</f>
        <v>0</v>
      </c>
    </row>
    <row r="1167" spans="51:53" x14ac:dyDescent="0.25">
      <c r="AY1167" s="139">
        <f t="shared" si="23"/>
        <v>1</v>
      </c>
      <c r="AZ1167" s="139">
        <f>IF(BA1167="",0,IFERROR(IF(VLOOKUP(BA1167,BA$44:BA1166,1,0)&gt;0,0,0),1))</f>
        <v>0</v>
      </c>
      <c r="BA1167" s="140">
        <f>IF(DATOS!J1125=AW$45,DATOS!C1125,"")</f>
        <v>0</v>
      </c>
    </row>
    <row r="1168" spans="51:53" x14ac:dyDescent="0.25">
      <c r="AY1168" s="139">
        <f t="shared" si="23"/>
        <v>1</v>
      </c>
      <c r="AZ1168" s="139">
        <f>IF(BA1168="",0,IFERROR(IF(VLOOKUP(BA1168,BA$44:BA1167,1,0)&gt;0,0,0),1))</f>
        <v>0</v>
      </c>
      <c r="BA1168" s="140">
        <f>IF(DATOS!J1126=AW$45,DATOS!C1126,"")</f>
        <v>0</v>
      </c>
    </row>
    <row r="1169" spans="51:53" x14ac:dyDescent="0.25">
      <c r="AY1169" s="139">
        <f t="shared" si="23"/>
        <v>1</v>
      </c>
      <c r="AZ1169" s="139">
        <f>IF(BA1169="",0,IFERROR(IF(VLOOKUP(BA1169,BA$44:BA1168,1,0)&gt;0,0,0),1))</f>
        <v>0</v>
      </c>
      <c r="BA1169" s="140">
        <f>IF(DATOS!J1127=AW$45,DATOS!C1127,"")</f>
        <v>0</v>
      </c>
    </row>
    <row r="1170" spans="51:53" x14ac:dyDescent="0.25">
      <c r="AY1170" s="139">
        <f t="shared" si="23"/>
        <v>1</v>
      </c>
      <c r="AZ1170" s="139">
        <f>IF(BA1170="",0,IFERROR(IF(VLOOKUP(BA1170,BA$44:BA1169,1,0)&gt;0,0,0),1))</f>
        <v>0</v>
      </c>
      <c r="BA1170" s="140">
        <f>IF(DATOS!J1128=AW$45,DATOS!C1128,"")</f>
        <v>0</v>
      </c>
    </row>
    <row r="1171" spans="51:53" x14ac:dyDescent="0.25">
      <c r="AY1171" s="139">
        <f t="shared" si="23"/>
        <v>1</v>
      </c>
      <c r="AZ1171" s="139">
        <f>IF(BA1171="",0,IFERROR(IF(VLOOKUP(BA1171,BA$44:BA1170,1,0)&gt;0,0,0),1))</f>
        <v>0</v>
      </c>
      <c r="BA1171" s="140">
        <f>IF(DATOS!J1129=AW$45,DATOS!C1129,"")</f>
        <v>0</v>
      </c>
    </row>
    <row r="1172" spans="51:53" x14ac:dyDescent="0.25">
      <c r="AY1172" s="139">
        <f t="shared" si="23"/>
        <v>1</v>
      </c>
      <c r="AZ1172" s="139">
        <f>IF(BA1172="",0,IFERROR(IF(VLOOKUP(BA1172,BA$44:BA1171,1,0)&gt;0,0,0),1))</f>
        <v>0</v>
      </c>
      <c r="BA1172" s="140">
        <f>IF(DATOS!J1130=AW$45,DATOS!C1130,"")</f>
        <v>0</v>
      </c>
    </row>
    <row r="1173" spans="51:53" x14ac:dyDescent="0.25">
      <c r="AY1173" s="139">
        <f t="shared" si="23"/>
        <v>1</v>
      </c>
      <c r="AZ1173" s="139">
        <f>IF(BA1173="",0,IFERROR(IF(VLOOKUP(BA1173,BA$44:BA1172,1,0)&gt;0,0,0),1))</f>
        <v>0</v>
      </c>
      <c r="BA1173" s="140">
        <f>IF(DATOS!J1131=AW$45,DATOS!C1131,"")</f>
        <v>0</v>
      </c>
    </row>
    <row r="1174" spans="51:53" x14ac:dyDescent="0.25">
      <c r="AY1174" s="139">
        <f t="shared" si="23"/>
        <v>1</v>
      </c>
      <c r="AZ1174" s="139">
        <f>IF(BA1174="",0,IFERROR(IF(VLOOKUP(BA1174,BA$44:BA1173,1,0)&gt;0,0,0),1))</f>
        <v>0</v>
      </c>
      <c r="BA1174" s="140">
        <f>IF(DATOS!J1132=AW$45,DATOS!C1132,"")</f>
        <v>0</v>
      </c>
    </row>
    <row r="1175" spans="51:53" x14ac:dyDescent="0.25">
      <c r="AY1175" s="139">
        <f t="shared" si="23"/>
        <v>1</v>
      </c>
      <c r="AZ1175" s="139">
        <f>IF(BA1175="",0,IFERROR(IF(VLOOKUP(BA1175,BA$44:BA1174,1,0)&gt;0,0,0),1))</f>
        <v>0</v>
      </c>
      <c r="BA1175" s="140">
        <f>IF(DATOS!J1133=AW$45,DATOS!C1133,"")</f>
        <v>0</v>
      </c>
    </row>
    <row r="1176" spans="51:53" x14ac:dyDescent="0.25">
      <c r="AY1176" s="139">
        <f t="shared" si="23"/>
        <v>1</v>
      </c>
      <c r="AZ1176" s="139">
        <f>IF(BA1176="",0,IFERROR(IF(VLOOKUP(BA1176,BA$44:BA1175,1,0)&gt;0,0,0),1))</f>
        <v>0</v>
      </c>
      <c r="BA1176" s="140">
        <f>IF(DATOS!J1134=AW$45,DATOS!C1134,"")</f>
        <v>0</v>
      </c>
    </row>
    <row r="1177" spans="51:53" x14ac:dyDescent="0.25">
      <c r="AY1177" s="139">
        <f t="shared" si="23"/>
        <v>1</v>
      </c>
      <c r="AZ1177" s="139">
        <f>IF(BA1177="",0,IFERROR(IF(VLOOKUP(BA1177,BA$44:BA1176,1,0)&gt;0,0,0),1))</f>
        <v>0</v>
      </c>
      <c r="BA1177" s="140">
        <f>IF(DATOS!J1135=AW$45,DATOS!C1135,"")</f>
        <v>0</v>
      </c>
    </row>
    <row r="1178" spans="51:53" x14ac:dyDescent="0.25">
      <c r="AY1178" s="139">
        <f t="shared" si="23"/>
        <v>1</v>
      </c>
      <c r="AZ1178" s="139">
        <f>IF(BA1178="",0,IFERROR(IF(VLOOKUP(BA1178,BA$44:BA1177,1,0)&gt;0,0,0),1))</f>
        <v>0</v>
      </c>
      <c r="BA1178" s="140">
        <f>IF(DATOS!J1136=AW$45,DATOS!C1136,"")</f>
        <v>0</v>
      </c>
    </row>
    <row r="1179" spans="51:53" x14ac:dyDescent="0.25">
      <c r="AY1179" s="139">
        <f t="shared" si="23"/>
        <v>1</v>
      </c>
      <c r="AZ1179" s="139">
        <f>IF(BA1179="",0,IFERROR(IF(VLOOKUP(BA1179,BA$44:BA1178,1,0)&gt;0,0,0),1))</f>
        <v>0</v>
      </c>
      <c r="BA1179" s="140">
        <f>IF(DATOS!J1137=AW$45,DATOS!C1137,"")</f>
        <v>0</v>
      </c>
    </row>
    <row r="1180" spans="51:53" x14ac:dyDescent="0.25">
      <c r="AY1180" s="139">
        <f t="shared" si="23"/>
        <v>1</v>
      </c>
      <c r="AZ1180" s="139">
        <f>IF(BA1180="",0,IFERROR(IF(VLOOKUP(BA1180,BA$44:BA1179,1,0)&gt;0,0,0),1))</f>
        <v>0</v>
      </c>
      <c r="BA1180" s="140">
        <f>IF(DATOS!J1138=AW$45,DATOS!C1138,"")</f>
        <v>0</v>
      </c>
    </row>
    <row r="1181" spans="51:53" x14ac:dyDescent="0.25">
      <c r="AY1181" s="139">
        <f t="shared" si="23"/>
        <v>1</v>
      </c>
      <c r="AZ1181" s="139">
        <f>IF(BA1181="",0,IFERROR(IF(VLOOKUP(BA1181,BA$44:BA1180,1,0)&gt;0,0,0),1))</f>
        <v>0</v>
      </c>
      <c r="BA1181" s="140">
        <f>IF(DATOS!J1139=AW$45,DATOS!C1139,"")</f>
        <v>0</v>
      </c>
    </row>
    <row r="1182" spans="51:53" x14ac:dyDescent="0.25">
      <c r="AY1182" s="139">
        <f t="shared" si="23"/>
        <v>1</v>
      </c>
      <c r="AZ1182" s="139">
        <f>IF(BA1182="",0,IFERROR(IF(VLOOKUP(BA1182,BA$44:BA1181,1,0)&gt;0,0,0),1))</f>
        <v>0</v>
      </c>
      <c r="BA1182" s="140">
        <f>IF(DATOS!J1140=AW$45,DATOS!C1140,"")</f>
        <v>0</v>
      </c>
    </row>
    <row r="1183" spans="51:53" x14ac:dyDescent="0.25">
      <c r="AY1183" s="139">
        <f t="shared" si="23"/>
        <v>1</v>
      </c>
      <c r="AZ1183" s="139">
        <f>IF(BA1183="",0,IFERROR(IF(VLOOKUP(BA1183,BA$44:BA1182,1,0)&gt;0,0,0),1))</f>
        <v>0</v>
      </c>
      <c r="BA1183" s="140">
        <f>IF(DATOS!J1141=AW$45,DATOS!C1141,"")</f>
        <v>0</v>
      </c>
    </row>
    <row r="1184" spans="51:53" x14ac:dyDescent="0.25">
      <c r="AY1184" s="139">
        <f t="shared" si="23"/>
        <v>1</v>
      </c>
      <c r="AZ1184" s="139">
        <f>IF(BA1184="",0,IFERROR(IF(VLOOKUP(BA1184,BA$44:BA1183,1,0)&gt;0,0,0),1))</f>
        <v>0</v>
      </c>
      <c r="BA1184" s="140">
        <f>IF(DATOS!J1142=AW$45,DATOS!C1142,"")</f>
        <v>0</v>
      </c>
    </row>
    <row r="1185" spans="51:53" x14ac:dyDescent="0.25">
      <c r="AY1185" s="139">
        <f t="shared" si="23"/>
        <v>1</v>
      </c>
      <c r="AZ1185" s="139">
        <f>IF(BA1185="",0,IFERROR(IF(VLOOKUP(BA1185,BA$44:BA1184,1,0)&gt;0,0,0),1))</f>
        <v>0</v>
      </c>
      <c r="BA1185" s="140">
        <f>IF(DATOS!J1143=AW$45,DATOS!C1143,"")</f>
        <v>0</v>
      </c>
    </row>
    <row r="1186" spans="51:53" x14ac:dyDescent="0.25">
      <c r="AY1186" s="139">
        <f t="shared" si="23"/>
        <v>1</v>
      </c>
      <c r="AZ1186" s="139">
        <f>IF(BA1186="",0,IFERROR(IF(VLOOKUP(BA1186,BA$44:BA1185,1,0)&gt;0,0,0),1))</f>
        <v>0</v>
      </c>
      <c r="BA1186" s="140">
        <f>IF(DATOS!J1144=AW$45,DATOS!C1144,"")</f>
        <v>0</v>
      </c>
    </row>
    <row r="1187" spans="51:53" x14ac:dyDescent="0.25">
      <c r="AY1187" s="139">
        <f t="shared" si="23"/>
        <v>1</v>
      </c>
      <c r="AZ1187" s="139">
        <f>IF(BA1187="",0,IFERROR(IF(VLOOKUP(BA1187,BA$44:BA1186,1,0)&gt;0,0,0),1))</f>
        <v>0</v>
      </c>
      <c r="BA1187" s="140">
        <f>IF(DATOS!J1145=AW$45,DATOS!C1145,"")</f>
        <v>0</v>
      </c>
    </row>
    <row r="1188" spans="51:53" x14ac:dyDescent="0.25">
      <c r="AY1188" s="139">
        <f t="shared" si="23"/>
        <v>1</v>
      </c>
      <c r="AZ1188" s="139">
        <f>IF(BA1188="",0,IFERROR(IF(VLOOKUP(BA1188,BA$44:BA1187,1,0)&gt;0,0,0),1))</f>
        <v>0</v>
      </c>
      <c r="BA1188" s="140">
        <f>IF(DATOS!J1146=AW$45,DATOS!C1146,"")</f>
        <v>0</v>
      </c>
    </row>
    <row r="1189" spans="51:53" x14ac:dyDescent="0.25">
      <c r="AY1189" s="139">
        <f t="shared" si="23"/>
        <v>1</v>
      </c>
      <c r="AZ1189" s="139">
        <f>IF(BA1189="",0,IFERROR(IF(VLOOKUP(BA1189,BA$44:BA1188,1,0)&gt;0,0,0),1))</f>
        <v>0</v>
      </c>
      <c r="BA1189" s="140">
        <f>IF(DATOS!J1147=AW$45,DATOS!C1147,"")</f>
        <v>0</v>
      </c>
    </row>
    <row r="1190" spans="51:53" x14ac:dyDescent="0.25">
      <c r="AY1190" s="139">
        <f t="shared" si="23"/>
        <v>1</v>
      </c>
      <c r="AZ1190" s="139">
        <f>IF(BA1190="",0,IFERROR(IF(VLOOKUP(BA1190,BA$44:BA1189,1,0)&gt;0,0,0),1))</f>
        <v>0</v>
      </c>
      <c r="BA1190" s="140">
        <f>IF(DATOS!J1148=AW$45,DATOS!C1148,"")</f>
        <v>0</v>
      </c>
    </row>
    <row r="1191" spans="51:53" x14ac:dyDescent="0.25">
      <c r="AY1191" s="139">
        <f t="shared" si="23"/>
        <v>1</v>
      </c>
      <c r="AZ1191" s="139">
        <f>IF(BA1191="",0,IFERROR(IF(VLOOKUP(BA1191,BA$44:BA1190,1,0)&gt;0,0,0),1))</f>
        <v>0</v>
      </c>
      <c r="BA1191" s="140">
        <f>IF(DATOS!J1149=AW$45,DATOS!C1149,"")</f>
        <v>0</v>
      </c>
    </row>
    <row r="1192" spans="51:53" x14ac:dyDescent="0.25">
      <c r="AY1192" s="139">
        <f t="shared" si="23"/>
        <v>1</v>
      </c>
      <c r="AZ1192" s="139">
        <f>IF(BA1192="",0,IFERROR(IF(VLOOKUP(BA1192,BA$44:BA1191,1,0)&gt;0,0,0),1))</f>
        <v>0</v>
      </c>
      <c r="BA1192" s="140">
        <f>IF(DATOS!J1150=AW$45,DATOS!C1150,"")</f>
        <v>0</v>
      </c>
    </row>
    <row r="1193" spans="51:53" x14ac:dyDescent="0.25">
      <c r="AY1193" s="139">
        <f t="shared" si="23"/>
        <v>1</v>
      </c>
      <c r="AZ1193" s="139">
        <f>IF(BA1193="",0,IFERROR(IF(VLOOKUP(BA1193,BA$44:BA1192,1,0)&gt;0,0,0),1))</f>
        <v>0</v>
      </c>
      <c r="BA1193" s="140">
        <f>IF(DATOS!J1151=AW$45,DATOS!C1151,"")</f>
        <v>0</v>
      </c>
    </row>
    <row r="1194" spans="51:53" x14ac:dyDescent="0.25">
      <c r="AY1194" s="139">
        <f t="shared" si="23"/>
        <v>1</v>
      </c>
      <c r="AZ1194" s="139">
        <f>IF(BA1194="",0,IFERROR(IF(VLOOKUP(BA1194,BA$44:BA1193,1,0)&gt;0,0,0),1))</f>
        <v>0</v>
      </c>
      <c r="BA1194" s="140">
        <f>IF(DATOS!J1152=AW$45,DATOS!C1152,"")</f>
        <v>0</v>
      </c>
    </row>
    <row r="1195" spans="51:53" x14ac:dyDescent="0.25">
      <c r="AY1195" s="139">
        <f t="shared" si="23"/>
        <v>1</v>
      </c>
      <c r="AZ1195" s="139">
        <f>IF(BA1195="",0,IFERROR(IF(VLOOKUP(BA1195,BA$44:BA1194,1,0)&gt;0,0,0),1))</f>
        <v>0</v>
      </c>
      <c r="BA1195" s="140">
        <f>IF(DATOS!J1153=AW$45,DATOS!C1153,"")</f>
        <v>0</v>
      </c>
    </row>
    <row r="1196" spans="51:53" x14ac:dyDescent="0.25">
      <c r="AY1196" s="139">
        <f t="shared" ref="AY1196:AY1259" si="24">AY1195+AZ1196</f>
        <v>1</v>
      </c>
      <c r="AZ1196" s="139">
        <f>IF(BA1196="",0,IFERROR(IF(VLOOKUP(BA1196,BA$44:BA1195,1,0)&gt;0,0,0),1))</f>
        <v>0</v>
      </c>
      <c r="BA1196" s="140">
        <f>IF(DATOS!J1154=AW$45,DATOS!C1154,"")</f>
        <v>0</v>
      </c>
    </row>
    <row r="1197" spans="51:53" x14ac:dyDescent="0.25">
      <c r="AY1197" s="139">
        <f t="shared" si="24"/>
        <v>1</v>
      </c>
      <c r="AZ1197" s="139">
        <f>IF(BA1197="",0,IFERROR(IF(VLOOKUP(BA1197,BA$44:BA1196,1,0)&gt;0,0,0),1))</f>
        <v>0</v>
      </c>
      <c r="BA1197" s="140">
        <f>IF(DATOS!J1155=AW$45,DATOS!C1155,"")</f>
        <v>0</v>
      </c>
    </row>
    <row r="1198" spans="51:53" x14ac:dyDescent="0.25">
      <c r="AY1198" s="139">
        <f t="shared" si="24"/>
        <v>1</v>
      </c>
      <c r="AZ1198" s="139">
        <f>IF(BA1198="",0,IFERROR(IF(VLOOKUP(BA1198,BA$44:BA1197,1,0)&gt;0,0,0),1))</f>
        <v>0</v>
      </c>
      <c r="BA1198" s="140">
        <f>IF(DATOS!J1156=AW$45,DATOS!C1156,"")</f>
        <v>0</v>
      </c>
    </row>
    <row r="1199" spans="51:53" x14ac:dyDescent="0.25">
      <c r="AY1199" s="139">
        <f t="shared" si="24"/>
        <v>1</v>
      </c>
      <c r="AZ1199" s="139">
        <f>IF(BA1199="",0,IFERROR(IF(VLOOKUP(BA1199,BA$44:BA1198,1,0)&gt;0,0,0),1))</f>
        <v>0</v>
      </c>
      <c r="BA1199" s="140">
        <f>IF(DATOS!J1157=AW$45,DATOS!C1157,"")</f>
        <v>0</v>
      </c>
    </row>
    <row r="1200" spans="51:53" x14ac:dyDescent="0.25">
      <c r="AY1200" s="139">
        <f t="shared" si="24"/>
        <v>1</v>
      </c>
      <c r="AZ1200" s="139">
        <f>IF(BA1200="",0,IFERROR(IF(VLOOKUP(BA1200,BA$44:BA1199,1,0)&gt;0,0,0),1))</f>
        <v>0</v>
      </c>
      <c r="BA1200" s="140">
        <f>IF(DATOS!J1158=AW$45,DATOS!C1158,"")</f>
        <v>0</v>
      </c>
    </row>
    <row r="1201" spans="51:53" x14ac:dyDescent="0.25">
      <c r="AY1201" s="139">
        <f t="shared" si="24"/>
        <v>1</v>
      </c>
      <c r="AZ1201" s="139">
        <f>IF(BA1201="",0,IFERROR(IF(VLOOKUP(BA1201,BA$44:BA1200,1,0)&gt;0,0,0),1))</f>
        <v>0</v>
      </c>
      <c r="BA1201" s="140">
        <f>IF(DATOS!J1159=AW$45,DATOS!C1159,"")</f>
        <v>0</v>
      </c>
    </row>
    <row r="1202" spans="51:53" x14ac:dyDescent="0.25">
      <c r="AY1202" s="139">
        <f t="shared" si="24"/>
        <v>1</v>
      </c>
      <c r="AZ1202" s="139">
        <f>IF(BA1202="",0,IFERROR(IF(VLOOKUP(BA1202,BA$44:BA1201,1,0)&gt;0,0,0),1))</f>
        <v>0</v>
      </c>
      <c r="BA1202" s="140">
        <f>IF(DATOS!J1160=AW$45,DATOS!C1160,"")</f>
        <v>0</v>
      </c>
    </row>
    <row r="1203" spans="51:53" x14ac:dyDescent="0.25">
      <c r="AY1203" s="139">
        <f t="shared" si="24"/>
        <v>1</v>
      </c>
      <c r="AZ1203" s="139">
        <f>IF(BA1203="",0,IFERROR(IF(VLOOKUP(BA1203,BA$44:BA1202,1,0)&gt;0,0,0),1))</f>
        <v>0</v>
      </c>
      <c r="BA1203" s="140">
        <f>IF(DATOS!J1161=AW$45,DATOS!C1161,"")</f>
        <v>0</v>
      </c>
    </row>
    <row r="1204" spans="51:53" x14ac:dyDescent="0.25">
      <c r="AY1204" s="139">
        <f t="shared" si="24"/>
        <v>1</v>
      </c>
      <c r="AZ1204" s="139">
        <f>IF(BA1204="",0,IFERROR(IF(VLOOKUP(BA1204,BA$44:BA1203,1,0)&gt;0,0,0),1))</f>
        <v>0</v>
      </c>
      <c r="BA1204" s="140">
        <f>IF(DATOS!J1162=AW$45,DATOS!C1162,"")</f>
        <v>0</v>
      </c>
    </row>
    <row r="1205" spans="51:53" x14ac:dyDescent="0.25">
      <c r="AY1205" s="139">
        <f t="shared" si="24"/>
        <v>1</v>
      </c>
      <c r="AZ1205" s="139">
        <f>IF(BA1205="",0,IFERROR(IF(VLOOKUP(BA1205,BA$44:BA1204,1,0)&gt;0,0,0),1))</f>
        <v>0</v>
      </c>
      <c r="BA1205" s="140">
        <f>IF(DATOS!J1163=AW$45,DATOS!C1163,"")</f>
        <v>0</v>
      </c>
    </row>
    <row r="1206" spans="51:53" x14ac:dyDescent="0.25">
      <c r="AY1206" s="139">
        <f t="shared" si="24"/>
        <v>1</v>
      </c>
      <c r="AZ1206" s="139">
        <f>IF(BA1206="",0,IFERROR(IF(VLOOKUP(BA1206,BA$44:BA1205,1,0)&gt;0,0,0),1))</f>
        <v>0</v>
      </c>
      <c r="BA1206" s="140">
        <f>IF(DATOS!J1164=AW$45,DATOS!C1164,"")</f>
        <v>0</v>
      </c>
    </row>
    <row r="1207" spans="51:53" x14ac:dyDescent="0.25">
      <c r="AY1207" s="139">
        <f t="shared" si="24"/>
        <v>1</v>
      </c>
      <c r="AZ1207" s="139">
        <f>IF(BA1207="",0,IFERROR(IF(VLOOKUP(BA1207,BA$44:BA1206,1,0)&gt;0,0,0),1))</f>
        <v>0</v>
      </c>
      <c r="BA1207" s="140">
        <f>IF(DATOS!J1165=AW$45,DATOS!C1165,"")</f>
        <v>0</v>
      </c>
    </row>
    <row r="1208" spans="51:53" x14ac:dyDescent="0.25">
      <c r="AY1208" s="139">
        <f t="shared" si="24"/>
        <v>1</v>
      </c>
      <c r="AZ1208" s="139">
        <f>IF(BA1208="",0,IFERROR(IF(VLOOKUP(BA1208,BA$44:BA1207,1,0)&gt;0,0,0),1))</f>
        <v>0</v>
      </c>
      <c r="BA1208" s="140">
        <f>IF(DATOS!J1166=AW$45,DATOS!C1166,"")</f>
        <v>0</v>
      </c>
    </row>
    <row r="1209" spans="51:53" x14ac:dyDescent="0.25">
      <c r="AY1209" s="139">
        <f t="shared" si="24"/>
        <v>1</v>
      </c>
      <c r="AZ1209" s="139">
        <f>IF(BA1209="",0,IFERROR(IF(VLOOKUP(BA1209,BA$44:BA1208,1,0)&gt;0,0,0),1))</f>
        <v>0</v>
      </c>
      <c r="BA1209" s="140">
        <f>IF(DATOS!J1167=AW$45,DATOS!C1167,"")</f>
        <v>0</v>
      </c>
    </row>
    <row r="1210" spans="51:53" x14ac:dyDescent="0.25">
      <c r="AY1210" s="139">
        <f t="shared" si="24"/>
        <v>1</v>
      </c>
      <c r="AZ1210" s="139">
        <f>IF(BA1210="",0,IFERROR(IF(VLOOKUP(BA1210,BA$44:BA1209,1,0)&gt;0,0,0),1))</f>
        <v>0</v>
      </c>
      <c r="BA1210" s="140">
        <f>IF(DATOS!J1168=AW$45,DATOS!C1168,"")</f>
        <v>0</v>
      </c>
    </row>
    <row r="1211" spans="51:53" x14ac:dyDescent="0.25">
      <c r="AY1211" s="139">
        <f t="shared" si="24"/>
        <v>1</v>
      </c>
      <c r="AZ1211" s="139">
        <f>IF(BA1211="",0,IFERROR(IF(VLOOKUP(BA1211,BA$44:BA1210,1,0)&gt;0,0,0),1))</f>
        <v>0</v>
      </c>
      <c r="BA1211" s="140">
        <f>IF(DATOS!J1169=AW$45,DATOS!C1169,"")</f>
        <v>0</v>
      </c>
    </row>
    <row r="1212" spans="51:53" x14ac:dyDescent="0.25">
      <c r="AY1212" s="139">
        <f t="shared" si="24"/>
        <v>1</v>
      </c>
      <c r="AZ1212" s="139">
        <f>IF(BA1212="",0,IFERROR(IF(VLOOKUP(BA1212,BA$44:BA1211,1,0)&gt;0,0,0),1))</f>
        <v>0</v>
      </c>
      <c r="BA1212" s="140">
        <f>IF(DATOS!J1170=AW$45,DATOS!C1170,"")</f>
        <v>0</v>
      </c>
    </row>
    <row r="1213" spans="51:53" x14ac:dyDescent="0.25">
      <c r="AY1213" s="139">
        <f t="shared" si="24"/>
        <v>1</v>
      </c>
      <c r="AZ1213" s="139">
        <f>IF(BA1213="",0,IFERROR(IF(VLOOKUP(BA1213,BA$44:BA1212,1,0)&gt;0,0,0),1))</f>
        <v>0</v>
      </c>
      <c r="BA1213" s="140">
        <f>IF(DATOS!J1171=AW$45,DATOS!C1171,"")</f>
        <v>0</v>
      </c>
    </row>
    <row r="1214" spans="51:53" x14ac:dyDescent="0.25">
      <c r="AY1214" s="139">
        <f t="shared" si="24"/>
        <v>1</v>
      </c>
      <c r="AZ1214" s="139">
        <f>IF(BA1214="",0,IFERROR(IF(VLOOKUP(BA1214,BA$44:BA1213,1,0)&gt;0,0,0),1))</f>
        <v>0</v>
      </c>
      <c r="BA1214" s="140">
        <f>IF(DATOS!J1172=AW$45,DATOS!C1172,"")</f>
        <v>0</v>
      </c>
    </row>
    <row r="1215" spans="51:53" x14ac:dyDescent="0.25">
      <c r="AY1215" s="139">
        <f t="shared" si="24"/>
        <v>1</v>
      </c>
      <c r="AZ1215" s="139">
        <f>IF(BA1215="",0,IFERROR(IF(VLOOKUP(BA1215,BA$44:BA1214,1,0)&gt;0,0,0),1))</f>
        <v>0</v>
      </c>
      <c r="BA1215" s="140">
        <f>IF(DATOS!J1173=AW$45,DATOS!C1173,"")</f>
        <v>0</v>
      </c>
    </row>
    <row r="1216" spans="51:53" x14ac:dyDescent="0.25">
      <c r="AY1216" s="139">
        <f t="shared" si="24"/>
        <v>1</v>
      </c>
      <c r="AZ1216" s="139">
        <f>IF(BA1216="",0,IFERROR(IF(VLOOKUP(BA1216,BA$44:BA1215,1,0)&gt;0,0,0),1))</f>
        <v>0</v>
      </c>
      <c r="BA1216" s="140">
        <f>IF(DATOS!J1174=AW$45,DATOS!C1174,"")</f>
        <v>0</v>
      </c>
    </row>
    <row r="1217" spans="51:53" x14ac:dyDescent="0.25">
      <c r="AY1217" s="139">
        <f t="shared" si="24"/>
        <v>1</v>
      </c>
      <c r="AZ1217" s="139">
        <f>IF(BA1217="",0,IFERROR(IF(VLOOKUP(BA1217,BA$44:BA1216,1,0)&gt;0,0,0),1))</f>
        <v>0</v>
      </c>
      <c r="BA1217" s="140">
        <f>IF(DATOS!J1175=AW$45,DATOS!C1175,"")</f>
        <v>0</v>
      </c>
    </row>
    <row r="1218" spans="51:53" x14ac:dyDescent="0.25">
      <c r="AY1218" s="139">
        <f t="shared" si="24"/>
        <v>1</v>
      </c>
      <c r="AZ1218" s="139">
        <f>IF(BA1218="",0,IFERROR(IF(VLOOKUP(BA1218,BA$44:BA1217,1,0)&gt;0,0,0),1))</f>
        <v>0</v>
      </c>
      <c r="BA1218" s="140">
        <f>IF(DATOS!J1176=AW$45,DATOS!C1176,"")</f>
        <v>0</v>
      </c>
    </row>
    <row r="1219" spans="51:53" x14ac:dyDescent="0.25">
      <c r="AY1219" s="139">
        <f t="shared" si="24"/>
        <v>1</v>
      </c>
      <c r="AZ1219" s="139">
        <f>IF(BA1219="",0,IFERROR(IF(VLOOKUP(BA1219,BA$44:BA1218,1,0)&gt;0,0,0),1))</f>
        <v>0</v>
      </c>
      <c r="BA1219" s="140">
        <f>IF(DATOS!J1177=AW$45,DATOS!C1177,"")</f>
        <v>0</v>
      </c>
    </row>
    <row r="1220" spans="51:53" x14ac:dyDescent="0.25">
      <c r="AY1220" s="139">
        <f t="shared" si="24"/>
        <v>1</v>
      </c>
      <c r="AZ1220" s="139">
        <f>IF(BA1220="",0,IFERROR(IF(VLOOKUP(BA1220,BA$44:BA1219,1,0)&gt;0,0,0),1))</f>
        <v>0</v>
      </c>
      <c r="BA1220" s="140">
        <f>IF(DATOS!J1178=AW$45,DATOS!C1178,"")</f>
        <v>0</v>
      </c>
    </row>
    <row r="1221" spans="51:53" x14ac:dyDescent="0.25">
      <c r="AY1221" s="139">
        <f t="shared" si="24"/>
        <v>1</v>
      </c>
      <c r="AZ1221" s="139">
        <f>IF(BA1221="",0,IFERROR(IF(VLOOKUP(BA1221,BA$44:BA1220,1,0)&gt;0,0,0),1))</f>
        <v>0</v>
      </c>
      <c r="BA1221" s="140">
        <f>IF(DATOS!J1179=AW$45,DATOS!C1179,"")</f>
        <v>0</v>
      </c>
    </row>
    <row r="1222" spans="51:53" x14ac:dyDescent="0.25">
      <c r="AY1222" s="139">
        <f t="shared" si="24"/>
        <v>1</v>
      </c>
      <c r="AZ1222" s="139">
        <f>IF(BA1222="",0,IFERROR(IF(VLOOKUP(BA1222,BA$44:BA1221,1,0)&gt;0,0,0),1))</f>
        <v>0</v>
      </c>
      <c r="BA1222" s="140">
        <f>IF(DATOS!J1180=AW$45,DATOS!C1180,"")</f>
        <v>0</v>
      </c>
    </row>
    <row r="1223" spans="51:53" x14ac:dyDescent="0.25">
      <c r="AY1223" s="139">
        <f t="shared" si="24"/>
        <v>1</v>
      </c>
      <c r="AZ1223" s="139">
        <f>IF(BA1223="",0,IFERROR(IF(VLOOKUP(BA1223,BA$44:BA1222,1,0)&gt;0,0,0),1))</f>
        <v>0</v>
      </c>
      <c r="BA1223" s="140">
        <f>IF(DATOS!J1181=AW$45,DATOS!C1181,"")</f>
        <v>0</v>
      </c>
    </row>
    <row r="1224" spans="51:53" x14ac:dyDescent="0.25">
      <c r="AY1224" s="139">
        <f t="shared" si="24"/>
        <v>1</v>
      </c>
      <c r="AZ1224" s="139">
        <f>IF(BA1224="",0,IFERROR(IF(VLOOKUP(BA1224,BA$44:BA1223,1,0)&gt;0,0,0),1))</f>
        <v>0</v>
      </c>
      <c r="BA1224" s="140">
        <f>IF(DATOS!J1182=AW$45,DATOS!C1182,"")</f>
        <v>0</v>
      </c>
    </row>
    <row r="1225" spans="51:53" x14ac:dyDescent="0.25">
      <c r="AY1225" s="139">
        <f t="shared" si="24"/>
        <v>1</v>
      </c>
      <c r="AZ1225" s="139">
        <f>IF(BA1225="",0,IFERROR(IF(VLOOKUP(BA1225,BA$44:BA1224,1,0)&gt;0,0,0),1))</f>
        <v>0</v>
      </c>
      <c r="BA1225" s="140">
        <f>IF(DATOS!J1183=AW$45,DATOS!C1183,"")</f>
        <v>0</v>
      </c>
    </row>
    <row r="1226" spans="51:53" x14ac:dyDescent="0.25">
      <c r="AY1226" s="139">
        <f t="shared" si="24"/>
        <v>1</v>
      </c>
      <c r="AZ1226" s="139">
        <f>IF(BA1226="",0,IFERROR(IF(VLOOKUP(BA1226,BA$44:BA1225,1,0)&gt;0,0,0),1))</f>
        <v>0</v>
      </c>
      <c r="BA1226" s="140">
        <f>IF(DATOS!J1184=AW$45,DATOS!C1184,"")</f>
        <v>0</v>
      </c>
    </row>
    <row r="1227" spans="51:53" x14ac:dyDescent="0.25">
      <c r="AY1227" s="139">
        <f t="shared" si="24"/>
        <v>1</v>
      </c>
      <c r="AZ1227" s="139">
        <f>IF(BA1227="",0,IFERROR(IF(VLOOKUP(BA1227,BA$44:BA1226,1,0)&gt;0,0,0),1))</f>
        <v>0</v>
      </c>
      <c r="BA1227" s="140">
        <f>IF(DATOS!J1185=AW$45,DATOS!C1185,"")</f>
        <v>0</v>
      </c>
    </row>
    <row r="1228" spans="51:53" x14ac:dyDescent="0.25">
      <c r="AY1228" s="139">
        <f t="shared" si="24"/>
        <v>1</v>
      </c>
      <c r="AZ1228" s="139">
        <f>IF(BA1228="",0,IFERROR(IF(VLOOKUP(BA1228,BA$44:BA1227,1,0)&gt;0,0,0),1))</f>
        <v>0</v>
      </c>
      <c r="BA1228" s="140">
        <f>IF(DATOS!J1186=AW$45,DATOS!C1186,"")</f>
        <v>0</v>
      </c>
    </row>
    <row r="1229" spans="51:53" x14ac:dyDescent="0.25">
      <c r="AY1229" s="139">
        <f t="shared" si="24"/>
        <v>1</v>
      </c>
      <c r="AZ1229" s="139">
        <f>IF(BA1229="",0,IFERROR(IF(VLOOKUP(BA1229,BA$44:BA1228,1,0)&gt;0,0,0),1))</f>
        <v>0</v>
      </c>
      <c r="BA1229" s="140">
        <f>IF(DATOS!J1187=AW$45,DATOS!C1187,"")</f>
        <v>0</v>
      </c>
    </row>
    <row r="1230" spans="51:53" x14ac:dyDescent="0.25">
      <c r="AY1230" s="139">
        <f t="shared" si="24"/>
        <v>1</v>
      </c>
      <c r="AZ1230" s="139">
        <f>IF(BA1230="",0,IFERROR(IF(VLOOKUP(BA1230,BA$44:BA1229,1,0)&gt;0,0,0),1))</f>
        <v>0</v>
      </c>
      <c r="BA1230" s="140">
        <f>IF(DATOS!J1188=AW$45,DATOS!C1188,"")</f>
        <v>0</v>
      </c>
    </row>
    <row r="1231" spans="51:53" x14ac:dyDescent="0.25">
      <c r="AY1231" s="139">
        <f t="shared" si="24"/>
        <v>1</v>
      </c>
      <c r="AZ1231" s="139">
        <f>IF(BA1231="",0,IFERROR(IF(VLOOKUP(BA1231,BA$44:BA1230,1,0)&gt;0,0,0),1))</f>
        <v>0</v>
      </c>
      <c r="BA1231" s="140">
        <f>IF(DATOS!J1189=AW$45,DATOS!C1189,"")</f>
        <v>0</v>
      </c>
    </row>
    <row r="1232" spans="51:53" x14ac:dyDescent="0.25">
      <c r="AY1232" s="139">
        <f t="shared" si="24"/>
        <v>1</v>
      </c>
      <c r="AZ1232" s="139">
        <f>IF(BA1232="",0,IFERROR(IF(VLOOKUP(BA1232,BA$44:BA1231,1,0)&gt;0,0,0),1))</f>
        <v>0</v>
      </c>
      <c r="BA1232" s="140">
        <f>IF(DATOS!J1190=AW$45,DATOS!C1190,"")</f>
        <v>0</v>
      </c>
    </row>
    <row r="1233" spans="51:53" x14ac:dyDescent="0.25">
      <c r="AY1233" s="139">
        <f t="shared" si="24"/>
        <v>1</v>
      </c>
      <c r="AZ1233" s="139">
        <f>IF(BA1233="",0,IFERROR(IF(VLOOKUP(BA1233,BA$44:BA1232,1,0)&gt;0,0,0),1))</f>
        <v>0</v>
      </c>
      <c r="BA1233" s="140">
        <f>IF(DATOS!J1191=AW$45,DATOS!C1191,"")</f>
        <v>0</v>
      </c>
    </row>
    <row r="1234" spans="51:53" x14ac:dyDescent="0.25">
      <c r="AY1234" s="139">
        <f t="shared" si="24"/>
        <v>1</v>
      </c>
      <c r="AZ1234" s="139">
        <f>IF(BA1234="",0,IFERROR(IF(VLOOKUP(BA1234,BA$44:BA1233,1,0)&gt;0,0,0),1))</f>
        <v>0</v>
      </c>
      <c r="BA1234" s="140">
        <f>IF(DATOS!J1192=AW$45,DATOS!C1192,"")</f>
        <v>0</v>
      </c>
    </row>
    <row r="1235" spans="51:53" x14ac:dyDescent="0.25">
      <c r="AY1235" s="139">
        <f t="shared" si="24"/>
        <v>1</v>
      </c>
      <c r="AZ1235" s="139">
        <f>IF(BA1235="",0,IFERROR(IF(VLOOKUP(BA1235,BA$44:BA1234,1,0)&gt;0,0,0),1))</f>
        <v>0</v>
      </c>
      <c r="BA1235" s="140">
        <f>IF(DATOS!J1193=AW$45,DATOS!C1193,"")</f>
        <v>0</v>
      </c>
    </row>
    <row r="1236" spans="51:53" x14ac:dyDescent="0.25">
      <c r="AY1236" s="139">
        <f t="shared" si="24"/>
        <v>1</v>
      </c>
      <c r="AZ1236" s="139">
        <f>IF(BA1236="",0,IFERROR(IF(VLOOKUP(BA1236,BA$44:BA1235,1,0)&gt;0,0,0),1))</f>
        <v>0</v>
      </c>
      <c r="BA1236" s="140">
        <f>IF(DATOS!J1194=AW$45,DATOS!C1194,"")</f>
        <v>0</v>
      </c>
    </row>
    <row r="1237" spans="51:53" x14ac:dyDescent="0.25">
      <c r="AY1237" s="139">
        <f t="shared" si="24"/>
        <v>1</v>
      </c>
      <c r="AZ1237" s="139">
        <f>IF(BA1237="",0,IFERROR(IF(VLOOKUP(BA1237,BA$44:BA1236,1,0)&gt;0,0,0),1))</f>
        <v>0</v>
      </c>
      <c r="BA1237" s="140">
        <f>IF(DATOS!J1195=AW$45,DATOS!C1195,"")</f>
        <v>0</v>
      </c>
    </row>
    <row r="1238" spans="51:53" x14ac:dyDescent="0.25">
      <c r="AY1238" s="139">
        <f t="shared" si="24"/>
        <v>1</v>
      </c>
      <c r="AZ1238" s="139">
        <f>IF(BA1238="",0,IFERROR(IF(VLOOKUP(BA1238,BA$44:BA1237,1,0)&gt;0,0,0),1))</f>
        <v>0</v>
      </c>
      <c r="BA1238" s="140">
        <f>IF(DATOS!J1196=AW$45,DATOS!C1196,"")</f>
        <v>0</v>
      </c>
    </row>
    <row r="1239" spans="51:53" x14ac:dyDescent="0.25">
      <c r="AY1239" s="139">
        <f t="shared" si="24"/>
        <v>1</v>
      </c>
      <c r="AZ1239" s="139">
        <f>IF(BA1239="",0,IFERROR(IF(VLOOKUP(BA1239,BA$44:BA1238,1,0)&gt;0,0,0),1))</f>
        <v>0</v>
      </c>
      <c r="BA1239" s="140">
        <f>IF(DATOS!J1197=AW$45,DATOS!C1197,"")</f>
        <v>0</v>
      </c>
    </row>
    <row r="1240" spans="51:53" x14ac:dyDescent="0.25">
      <c r="AY1240" s="139">
        <f t="shared" si="24"/>
        <v>1</v>
      </c>
      <c r="AZ1240" s="139">
        <f>IF(BA1240="",0,IFERROR(IF(VLOOKUP(BA1240,BA$44:BA1239,1,0)&gt;0,0,0),1))</f>
        <v>0</v>
      </c>
      <c r="BA1240" s="140">
        <f>IF(DATOS!J1198=AW$45,DATOS!C1198,"")</f>
        <v>0</v>
      </c>
    </row>
    <row r="1241" spans="51:53" x14ac:dyDescent="0.25">
      <c r="AY1241" s="139">
        <f t="shared" si="24"/>
        <v>1</v>
      </c>
      <c r="AZ1241" s="139">
        <f>IF(BA1241="",0,IFERROR(IF(VLOOKUP(BA1241,BA$44:BA1240,1,0)&gt;0,0,0),1))</f>
        <v>0</v>
      </c>
      <c r="BA1241" s="140">
        <f>IF(DATOS!J1199=AW$45,DATOS!C1199,"")</f>
        <v>0</v>
      </c>
    </row>
    <row r="1242" spans="51:53" x14ac:dyDescent="0.25">
      <c r="AY1242" s="139">
        <f t="shared" si="24"/>
        <v>1</v>
      </c>
      <c r="AZ1242" s="139">
        <f>IF(BA1242="",0,IFERROR(IF(VLOOKUP(BA1242,BA$44:BA1241,1,0)&gt;0,0,0),1))</f>
        <v>0</v>
      </c>
      <c r="BA1242" s="140">
        <f>IF(DATOS!J1200=AW$45,DATOS!C1200,"")</f>
        <v>0</v>
      </c>
    </row>
    <row r="1243" spans="51:53" x14ac:dyDescent="0.25">
      <c r="AY1243" s="139">
        <f t="shared" si="24"/>
        <v>1</v>
      </c>
      <c r="AZ1243" s="139">
        <f>IF(BA1243="",0,IFERROR(IF(VLOOKUP(BA1243,BA$44:BA1242,1,0)&gt;0,0,0),1))</f>
        <v>0</v>
      </c>
      <c r="BA1243" s="140">
        <f>IF(DATOS!J1201=AW$45,DATOS!C1201,"")</f>
        <v>0</v>
      </c>
    </row>
    <row r="1244" spans="51:53" x14ac:dyDescent="0.25">
      <c r="AY1244" s="139">
        <f t="shared" si="24"/>
        <v>1</v>
      </c>
      <c r="AZ1244" s="139">
        <f>IF(BA1244="",0,IFERROR(IF(VLOOKUP(BA1244,BA$44:BA1243,1,0)&gt;0,0,0),1))</f>
        <v>0</v>
      </c>
      <c r="BA1244" s="140">
        <f>IF(DATOS!J1202=AW$45,DATOS!C1202,"")</f>
        <v>0</v>
      </c>
    </row>
    <row r="1245" spans="51:53" x14ac:dyDescent="0.25">
      <c r="AY1245" s="139">
        <f t="shared" si="24"/>
        <v>1</v>
      </c>
      <c r="AZ1245" s="139">
        <f>IF(BA1245="",0,IFERROR(IF(VLOOKUP(BA1245,BA$44:BA1244,1,0)&gt;0,0,0),1))</f>
        <v>0</v>
      </c>
      <c r="BA1245" s="140">
        <f>IF(DATOS!J1203=AW$45,DATOS!C1203,"")</f>
        <v>0</v>
      </c>
    </row>
    <row r="1246" spans="51:53" x14ac:dyDescent="0.25">
      <c r="AY1246" s="139">
        <f t="shared" si="24"/>
        <v>1</v>
      </c>
      <c r="AZ1246" s="139">
        <f>IF(BA1246="",0,IFERROR(IF(VLOOKUP(BA1246,BA$44:BA1245,1,0)&gt;0,0,0),1))</f>
        <v>0</v>
      </c>
      <c r="BA1246" s="140">
        <f>IF(DATOS!J1204=AW$45,DATOS!C1204,"")</f>
        <v>0</v>
      </c>
    </row>
    <row r="1247" spans="51:53" x14ac:dyDescent="0.25">
      <c r="AY1247" s="139">
        <f t="shared" si="24"/>
        <v>1</v>
      </c>
      <c r="AZ1247" s="139">
        <f>IF(BA1247="",0,IFERROR(IF(VLOOKUP(BA1247,BA$44:BA1246,1,0)&gt;0,0,0),1))</f>
        <v>0</v>
      </c>
      <c r="BA1247" s="140">
        <f>IF(DATOS!J1205=AW$45,DATOS!C1205,"")</f>
        <v>0</v>
      </c>
    </row>
    <row r="1248" spans="51:53" x14ac:dyDescent="0.25">
      <c r="AY1248" s="139">
        <f t="shared" si="24"/>
        <v>1</v>
      </c>
      <c r="AZ1248" s="139">
        <f>IF(BA1248="",0,IFERROR(IF(VLOOKUP(BA1248,BA$44:BA1247,1,0)&gt;0,0,0),1))</f>
        <v>0</v>
      </c>
      <c r="BA1248" s="140">
        <f>IF(DATOS!J1206=AW$45,DATOS!C1206,"")</f>
        <v>0</v>
      </c>
    </row>
    <row r="1249" spans="51:53" x14ac:dyDescent="0.25">
      <c r="AY1249" s="139">
        <f t="shared" si="24"/>
        <v>1</v>
      </c>
      <c r="AZ1249" s="139">
        <f>IF(BA1249="",0,IFERROR(IF(VLOOKUP(BA1249,BA$44:BA1248,1,0)&gt;0,0,0),1))</f>
        <v>0</v>
      </c>
      <c r="BA1249" s="140">
        <f>IF(DATOS!J1207=AW$45,DATOS!C1207,"")</f>
        <v>0</v>
      </c>
    </row>
    <row r="1250" spans="51:53" x14ac:dyDescent="0.25">
      <c r="AY1250" s="139">
        <f t="shared" si="24"/>
        <v>1</v>
      </c>
      <c r="AZ1250" s="139">
        <f>IF(BA1250="",0,IFERROR(IF(VLOOKUP(BA1250,BA$44:BA1249,1,0)&gt;0,0,0),1))</f>
        <v>0</v>
      </c>
      <c r="BA1250" s="140">
        <f>IF(DATOS!J1208=AW$45,DATOS!C1208,"")</f>
        <v>0</v>
      </c>
    </row>
    <row r="1251" spans="51:53" x14ac:dyDescent="0.25">
      <c r="AY1251" s="139">
        <f t="shared" si="24"/>
        <v>1</v>
      </c>
      <c r="AZ1251" s="139">
        <f>IF(BA1251="",0,IFERROR(IF(VLOOKUP(BA1251,BA$44:BA1250,1,0)&gt;0,0,0),1))</f>
        <v>0</v>
      </c>
      <c r="BA1251" s="140">
        <f>IF(DATOS!J1209=AW$45,DATOS!C1209,"")</f>
        <v>0</v>
      </c>
    </row>
    <row r="1252" spans="51:53" x14ac:dyDescent="0.25">
      <c r="AY1252" s="139">
        <f t="shared" si="24"/>
        <v>1</v>
      </c>
      <c r="AZ1252" s="139">
        <f>IF(BA1252="",0,IFERROR(IF(VLOOKUP(BA1252,BA$44:BA1251,1,0)&gt;0,0,0),1))</f>
        <v>0</v>
      </c>
      <c r="BA1252" s="140">
        <f>IF(DATOS!J1210=AW$45,DATOS!C1210,"")</f>
        <v>0</v>
      </c>
    </row>
    <row r="1253" spans="51:53" x14ac:dyDescent="0.25">
      <c r="AY1253" s="139">
        <f t="shared" si="24"/>
        <v>1</v>
      </c>
      <c r="AZ1253" s="139">
        <f>IF(BA1253="",0,IFERROR(IF(VLOOKUP(BA1253,BA$44:BA1252,1,0)&gt;0,0,0),1))</f>
        <v>0</v>
      </c>
      <c r="BA1253" s="140">
        <f>IF(DATOS!J1211=AW$45,DATOS!C1211,"")</f>
        <v>0</v>
      </c>
    </row>
    <row r="1254" spans="51:53" x14ac:dyDescent="0.25">
      <c r="AY1254" s="139">
        <f t="shared" si="24"/>
        <v>1</v>
      </c>
      <c r="AZ1254" s="139">
        <f>IF(BA1254="",0,IFERROR(IF(VLOOKUP(BA1254,BA$44:BA1253,1,0)&gt;0,0,0),1))</f>
        <v>0</v>
      </c>
      <c r="BA1254" s="140">
        <f>IF(DATOS!J1212=AW$45,DATOS!C1212,"")</f>
        <v>0</v>
      </c>
    </row>
    <row r="1255" spans="51:53" x14ac:dyDescent="0.25">
      <c r="AY1255" s="139">
        <f t="shared" si="24"/>
        <v>1</v>
      </c>
      <c r="AZ1255" s="139">
        <f>IF(BA1255="",0,IFERROR(IF(VLOOKUP(BA1255,BA$44:BA1254,1,0)&gt;0,0,0),1))</f>
        <v>0</v>
      </c>
      <c r="BA1255" s="140">
        <f>IF(DATOS!J1213=AW$45,DATOS!C1213,"")</f>
        <v>0</v>
      </c>
    </row>
    <row r="1256" spans="51:53" x14ac:dyDescent="0.25">
      <c r="AY1256" s="139">
        <f t="shared" si="24"/>
        <v>1</v>
      </c>
      <c r="AZ1256" s="139">
        <f>IF(BA1256="",0,IFERROR(IF(VLOOKUP(BA1256,BA$44:BA1255,1,0)&gt;0,0,0),1))</f>
        <v>0</v>
      </c>
      <c r="BA1256" s="140">
        <f>IF(DATOS!J1214=AW$45,DATOS!C1214,"")</f>
        <v>0</v>
      </c>
    </row>
    <row r="1257" spans="51:53" x14ac:dyDescent="0.25">
      <c r="AY1257" s="139">
        <f t="shared" si="24"/>
        <v>1</v>
      </c>
      <c r="AZ1257" s="139">
        <f>IF(BA1257="",0,IFERROR(IF(VLOOKUP(BA1257,BA$44:BA1256,1,0)&gt;0,0,0),1))</f>
        <v>0</v>
      </c>
      <c r="BA1257" s="140">
        <f>IF(DATOS!J1215=AW$45,DATOS!C1215,"")</f>
        <v>0</v>
      </c>
    </row>
    <row r="1258" spans="51:53" x14ac:dyDescent="0.25">
      <c r="AY1258" s="139">
        <f t="shared" si="24"/>
        <v>1</v>
      </c>
      <c r="AZ1258" s="139">
        <f>IF(BA1258="",0,IFERROR(IF(VLOOKUP(BA1258,BA$44:BA1257,1,0)&gt;0,0,0),1))</f>
        <v>0</v>
      </c>
      <c r="BA1258" s="140">
        <f>IF(DATOS!J1216=AW$45,DATOS!C1216,"")</f>
        <v>0</v>
      </c>
    </row>
    <row r="1259" spans="51:53" x14ac:dyDescent="0.25">
      <c r="AY1259" s="139">
        <f t="shared" si="24"/>
        <v>1</v>
      </c>
      <c r="AZ1259" s="139">
        <f>IF(BA1259="",0,IFERROR(IF(VLOOKUP(BA1259,BA$44:BA1258,1,0)&gt;0,0,0),1))</f>
        <v>0</v>
      </c>
      <c r="BA1259" s="140">
        <f>IF(DATOS!J1217=AW$45,DATOS!C1217,"")</f>
        <v>0</v>
      </c>
    </row>
    <row r="1260" spans="51:53" x14ac:dyDescent="0.25">
      <c r="AY1260" s="139">
        <f t="shared" ref="AY1260:AY1323" si="25">AY1259+AZ1260</f>
        <v>1</v>
      </c>
      <c r="AZ1260" s="139">
        <f>IF(BA1260="",0,IFERROR(IF(VLOOKUP(BA1260,BA$44:BA1259,1,0)&gt;0,0,0),1))</f>
        <v>0</v>
      </c>
      <c r="BA1260" s="140">
        <f>IF(DATOS!J1218=AW$45,DATOS!C1218,"")</f>
        <v>0</v>
      </c>
    </row>
    <row r="1261" spans="51:53" x14ac:dyDescent="0.25">
      <c r="AY1261" s="139">
        <f t="shared" si="25"/>
        <v>1</v>
      </c>
      <c r="AZ1261" s="139">
        <f>IF(BA1261="",0,IFERROR(IF(VLOOKUP(BA1261,BA$44:BA1260,1,0)&gt;0,0,0),1))</f>
        <v>0</v>
      </c>
      <c r="BA1261" s="140">
        <f>IF(DATOS!J1219=AW$45,DATOS!C1219,"")</f>
        <v>0</v>
      </c>
    </row>
    <row r="1262" spans="51:53" x14ac:dyDescent="0.25">
      <c r="AY1262" s="139">
        <f t="shared" si="25"/>
        <v>1</v>
      </c>
      <c r="AZ1262" s="139">
        <f>IF(BA1262="",0,IFERROR(IF(VLOOKUP(BA1262,BA$44:BA1261,1,0)&gt;0,0,0),1))</f>
        <v>0</v>
      </c>
      <c r="BA1262" s="140">
        <f>IF(DATOS!J1220=AW$45,DATOS!C1220,"")</f>
        <v>0</v>
      </c>
    </row>
    <row r="1263" spans="51:53" x14ac:dyDescent="0.25">
      <c r="AY1263" s="139">
        <f t="shared" si="25"/>
        <v>1</v>
      </c>
      <c r="AZ1263" s="139">
        <f>IF(BA1263="",0,IFERROR(IF(VLOOKUP(BA1263,BA$44:BA1262,1,0)&gt;0,0,0),1))</f>
        <v>0</v>
      </c>
      <c r="BA1263" s="140">
        <f>IF(DATOS!J1221=AW$45,DATOS!C1221,"")</f>
        <v>0</v>
      </c>
    </row>
    <row r="1264" spans="51:53" x14ac:dyDescent="0.25">
      <c r="AY1264" s="139">
        <f t="shared" si="25"/>
        <v>1</v>
      </c>
      <c r="AZ1264" s="139">
        <f>IF(BA1264="",0,IFERROR(IF(VLOOKUP(BA1264,BA$44:BA1263,1,0)&gt;0,0,0),1))</f>
        <v>0</v>
      </c>
      <c r="BA1264" s="140">
        <f>IF(DATOS!J1222=AW$45,DATOS!C1222,"")</f>
        <v>0</v>
      </c>
    </row>
    <row r="1265" spans="51:53" x14ac:dyDescent="0.25">
      <c r="AY1265" s="139">
        <f t="shared" si="25"/>
        <v>1</v>
      </c>
      <c r="AZ1265" s="139">
        <f>IF(BA1265="",0,IFERROR(IF(VLOOKUP(BA1265,BA$44:BA1264,1,0)&gt;0,0,0),1))</f>
        <v>0</v>
      </c>
      <c r="BA1265" s="140">
        <f>IF(DATOS!J1223=AW$45,DATOS!C1223,"")</f>
        <v>0</v>
      </c>
    </row>
    <row r="1266" spans="51:53" x14ac:dyDescent="0.25">
      <c r="AY1266" s="139">
        <f t="shared" si="25"/>
        <v>1</v>
      </c>
      <c r="AZ1266" s="139">
        <f>IF(BA1266="",0,IFERROR(IF(VLOOKUP(BA1266,BA$44:BA1265,1,0)&gt;0,0,0),1))</f>
        <v>0</v>
      </c>
      <c r="BA1266" s="140">
        <f>IF(DATOS!J1224=AW$45,DATOS!C1224,"")</f>
        <v>0</v>
      </c>
    </row>
    <row r="1267" spans="51:53" x14ac:dyDescent="0.25">
      <c r="AY1267" s="139">
        <f t="shared" si="25"/>
        <v>1</v>
      </c>
      <c r="AZ1267" s="139">
        <f>IF(BA1267="",0,IFERROR(IF(VLOOKUP(BA1267,BA$44:BA1266,1,0)&gt;0,0,0),1))</f>
        <v>0</v>
      </c>
      <c r="BA1267" s="140">
        <f>IF(DATOS!J1225=AW$45,DATOS!C1225,"")</f>
        <v>0</v>
      </c>
    </row>
    <row r="1268" spans="51:53" x14ac:dyDescent="0.25">
      <c r="AY1268" s="139">
        <f t="shared" si="25"/>
        <v>1</v>
      </c>
      <c r="AZ1268" s="139">
        <f>IF(BA1268="",0,IFERROR(IF(VLOOKUP(BA1268,BA$44:BA1267,1,0)&gt;0,0,0),1))</f>
        <v>0</v>
      </c>
      <c r="BA1268" s="140">
        <f>IF(DATOS!J1226=AW$45,DATOS!C1226,"")</f>
        <v>0</v>
      </c>
    </row>
    <row r="1269" spans="51:53" x14ac:dyDescent="0.25">
      <c r="AY1269" s="139">
        <f t="shared" si="25"/>
        <v>1</v>
      </c>
      <c r="AZ1269" s="139">
        <f>IF(BA1269="",0,IFERROR(IF(VLOOKUP(BA1269,BA$44:BA1268,1,0)&gt;0,0,0),1))</f>
        <v>0</v>
      </c>
      <c r="BA1269" s="140">
        <f>IF(DATOS!J1227=AW$45,DATOS!C1227,"")</f>
        <v>0</v>
      </c>
    </row>
    <row r="1270" spans="51:53" x14ac:dyDescent="0.25">
      <c r="AY1270" s="139">
        <f t="shared" si="25"/>
        <v>1</v>
      </c>
      <c r="AZ1270" s="139">
        <f>IF(BA1270="",0,IFERROR(IF(VLOOKUP(BA1270,BA$44:BA1269,1,0)&gt;0,0,0),1))</f>
        <v>0</v>
      </c>
      <c r="BA1270" s="140">
        <f>IF(DATOS!J1228=AW$45,DATOS!C1228,"")</f>
        <v>0</v>
      </c>
    </row>
    <row r="1271" spans="51:53" x14ac:dyDescent="0.25">
      <c r="AY1271" s="139">
        <f t="shared" si="25"/>
        <v>1</v>
      </c>
      <c r="AZ1271" s="139">
        <f>IF(BA1271="",0,IFERROR(IF(VLOOKUP(BA1271,BA$44:BA1270,1,0)&gt;0,0,0),1))</f>
        <v>0</v>
      </c>
      <c r="BA1271" s="140">
        <f>IF(DATOS!J1229=AW$45,DATOS!C1229,"")</f>
        <v>0</v>
      </c>
    </row>
    <row r="1272" spans="51:53" x14ac:dyDescent="0.25">
      <c r="AY1272" s="139">
        <f t="shared" si="25"/>
        <v>1</v>
      </c>
      <c r="AZ1272" s="139">
        <f>IF(BA1272="",0,IFERROR(IF(VLOOKUP(BA1272,BA$44:BA1271,1,0)&gt;0,0,0),1))</f>
        <v>0</v>
      </c>
      <c r="BA1272" s="140">
        <f>IF(DATOS!J1230=AW$45,DATOS!C1230,"")</f>
        <v>0</v>
      </c>
    </row>
    <row r="1273" spans="51:53" x14ac:dyDescent="0.25">
      <c r="AY1273" s="139">
        <f t="shared" si="25"/>
        <v>1</v>
      </c>
      <c r="AZ1273" s="139">
        <f>IF(BA1273="",0,IFERROR(IF(VLOOKUP(BA1273,BA$44:BA1272,1,0)&gt;0,0,0),1))</f>
        <v>0</v>
      </c>
      <c r="BA1273" s="140">
        <f>IF(DATOS!J1231=AW$45,DATOS!C1231,"")</f>
        <v>0</v>
      </c>
    </row>
    <row r="1274" spans="51:53" x14ac:dyDescent="0.25">
      <c r="AY1274" s="139">
        <f t="shared" si="25"/>
        <v>1</v>
      </c>
      <c r="AZ1274" s="139">
        <f>IF(BA1274="",0,IFERROR(IF(VLOOKUP(BA1274,BA$44:BA1273,1,0)&gt;0,0,0),1))</f>
        <v>0</v>
      </c>
      <c r="BA1274" s="140">
        <f>IF(DATOS!J1232=AW$45,DATOS!C1232,"")</f>
        <v>0</v>
      </c>
    </row>
    <row r="1275" spans="51:53" x14ac:dyDescent="0.25">
      <c r="AY1275" s="139">
        <f t="shared" si="25"/>
        <v>1</v>
      </c>
      <c r="AZ1275" s="139">
        <f>IF(BA1275="",0,IFERROR(IF(VLOOKUP(BA1275,BA$44:BA1274,1,0)&gt;0,0,0),1))</f>
        <v>0</v>
      </c>
      <c r="BA1275" s="140">
        <f>IF(DATOS!J1233=AW$45,DATOS!C1233,"")</f>
        <v>0</v>
      </c>
    </row>
    <row r="1276" spans="51:53" x14ac:dyDescent="0.25">
      <c r="AY1276" s="139">
        <f t="shared" si="25"/>
        <v>1</v>
      </c>
      <c r="AZ1276" s="139">
        <f>IF(BA1276="",0,IFERROR(IF(VLOOKUP(BA1276,BA$44:BA1275,1,0)&gt;0,0,0),1))</f>
        <v>0</v>
      </c>
      <c r="BA1276" s="140">
        <f>IF(DATOS!J1234=AW$45,DATOS!C1234,"")</f>
        <v>0</v>
      </c>
    </row>
    <row r="1277" spans="51:53" x14ac:dyDescent="0.25">
      <c r="AY1277" s="139">
        <f t="shared" si="25"/>
        <v>1</v>
      </c>
      <c r="AZ1277" s="139">
        <f>IF(BA1277="",0,IFERROR(IF(VLOOKUP(BA1277,BA$44:BA1276,1,0)&gt;0,0,0),1))</f>
        <v>0</v>
      </c>
      <c r="BA1277" s="140">
        <f>IF(DATOS!J1235=AW$45,DATOS!C1235,"")</f>
        <v>0</v>
      </c>
    </row>
    <row r="1278" spans="51:53" x14ac:dyDescent="0.25">
      <c r="AY1278" s="139">
        <f t="shared" si="25"/>
        <v>1</v>
      </c>
      <c r="AZ1278" s="139">
        <f>IF(BA1278="",0,IFERROR(IF(VLOOKUP(BA1278,BA$44:BA1277,1,0)&gt;0,0,0),1))</f>
        <v>0</v>
      </c>
      <c r="BA1278" s="140">
        <f>IF(DATOS!J1236=AW$45,DATOS!C1236,"")</f>
        <v>0</v>
      </c>
    </row>
    <row r="1279" spans="51:53" x14ac:dyDescent="0.25">
      <c r="AY1279" s="139">
        <f t="shared" si="25"/>
        <v>1</v>
      </c>
      <c r="AZ1279" s="139">
        <f>IF(BA1279="",0,IFERROR(IF(VLOOKUP(BA1279,BA$44:BA1278,1,0)&gt;0,0,0),1))</f>
        <v>0</v>
      </c>
      <c r="BA1279" s="140">
        <f>IF(DATOS!J1237=AW$45,DATOS!C1237,"")</f>
        <v>0</v>
      </c>
    </row>
    <row r="1280" spans="51:53" x14ac:dyDescent="0.25">
      <c r="AY1280" s="139">
        <f t="shared" si="25"/>
        <v>1</v>
      </c>
      <c r="AZ1280" s="139">
        <f>IF(BA1280="",0,IFERROR(IF(VLOOKUP(BA1280,BA$44:BA1279,1,0)&gt;0,0,0),1))</f>
        <v>0</v>
      </c>
      <c r="BA1280" s="140">
        <f>IF(DATOS!J1238=AW$45,DATOS!C1238,"")</f>
        <v>0</v>
      </c>
    </row>
    <row r="1281" spans="51:53" x14ac:dyDescent="0.25">
      <c r="AY1281" s="139">
        <f t="shared" si="25"/>
        <v>1</v>
      </c>
      <c r="AZ1281" s="139">
        <f>IF(BA1281="",0,IFERROR(IF(VLOOKUP(BA1281,BA$44:BA1280,1,0)&gt;0,0,0),1))</f>
        <v>0</v>
      </c>
      <c r="BA1281" s="140">
        <f>IF(DATOS!J1239=AW$45,DATOS!C1239,"")</f>
        <v>0</v>
      </c>
    </row>
    <row r="1282" spans="51:53" x14ac:dyDescent="0.25">
      <c r="AY1282" s="139">
        <f t="shared" si="25"/>
        <v>1</v>
      </c>
      <c r="AZ1282" s="139">
        <f>IF(BA1282="",0,IFERROR(IF(VLOOKUP(BA1282,BA$44:BA1281,1,0)&gt;0,0,0),1))</f>
        <v>0</v>
      </c>
      <c r="BA1282" s="140">
        <f>IF(DATOS!J1240=AW$45,DATOS!C1240,"")</f>
        <v>0</v>
      </c>
    </row>
    <row r="1283" spans="51:53" x14ac:dyDescent="0.25">
      <c r="AY1283" s="139">
        <f t="shared" si="25"/>
        <v>1</v>
      </c>
      <c r="AZ1283" s="139">
        <f>IF(BA1283="",0,IFERROR(IF(VLOOKUP(BA1283,BA$44:BA1282,1,0)&gt;0,0,0),1))</f>
        <v>0</v>
      </c>
      <c r="BA1283" s="140">
        <f>IF(DATOS!J1241=AW$45,DATOS!C1241,"")</f>
        <v>0</v>
      </c>
    </row>
    <row r="1284" spans="51:53" x14ac:dyDescent="0.25">
      <c r="AY1284" s="139">
        <f t="shared" si="25"/>
        <v>1</v>
      </c>
      <c r="AZ1284" s="139">
        <f>IF(BA1284="",0,IFERROR(IF(VLOOKUP(BA1284,BA$44:BA1283,1,0)&gt;0,0,0),1))</f>
        <v>0</v>
      </c>
      <c r="BA1284" s="140">
        <f>IF(DATOS!J1242=AW$45,DATOS!C1242,"")</f>
        <v>0</v>
      </c>
    </row>
    <row r="1285" spans="51:53" x14ac:dyDescent="0.25">
      <c r="AY1285" s="139">
        <f t="shared" si="25"/>
        <v>1</v>
      </c>
      <c r="AZ1285" s="139">
        <f>IF(BA1285="",0,IFERROR(IF(VLOOKUP(BA1285,BA$44:BA1284,1,0)&gt;0,0,0),1))</f>
        <v>0</v>
      </c>
      <c r="BA1285" s="140">
        <f>IF(DATOS!J1243=AW$45,DATOS!C1243,"")</f>
        <v>0</v>
      </c>
    </row>
    <row r="1286" spans="51:53" x14ac:dyDescent="0.25">
      <c r="AY1286" s="139">
        <f t="shared" si="25"/>
        <v>1</v>
      </c>
      <c r="AZ1286" s="139">
        <f>IF(BA1286="",0,IFERROR(IF(VLOOKUP(BA1286,BA$44:BA1285,1,0)&gt;0,0,0),1))</f>
        <v>0</v>
      </c>
      <c r="BA1286" s="140">
        <f>IF(DATOS!J1244=AW$45,DATOS!C1244,"")</f>
        <v>0</v>
      </c>
    </row>
    <row r="1287" spans="51:53" x14ac:dyDescent="0.25">
      <c r="AY1287" s="139">
        <f t="shared" si="25"/>
        <v>1</v>
      </c>
      <c r="AZ1287" s="139">
        <f>IF(BA1287="",0,IFERROR(IF(VLOOKUP(BA1287,BA$44:BA1286,1,0)&gt;0,0,0),1))</f>
        <v>0</v>
      </c>
      <c r="BA1287" s="140">
        <f>IF(DATOS!J1245=AW$45,DATOS!C1245,"")</f>
        <v>0</v>
      </c>
    </row>
    <row r="1288" spans="51:53" x14ac:dyDescent="0.25">
      <c r="AY1288" s="139">
        <f t="shared" si="25"/>
        <v>1</v>
      </c>
      <c r="AZ1288" s="139">
        <f>IF(BA1288="",0,IFERROR(IF(VLOOKUP(BA1288,BA$44:BA1287,1,0)&gt;0,0,0),1))</f>
        <v>0</v>
      </c>
      <c r="BA1288" s="140">
        <f>IF(DATOS!J1246=AW$45,DATOS!C1246,"")</f>
        <v>0</v>
      </c>
    </row>
    <row r="1289" spans="51:53" x14ac:dyDescent="0.25">
      <c r="AY1289" s="139">
        <f t="shared" si="25"/>
        <v>1</v>
      </c>
      <c r="AZ1289" s="139">
        <f>IF(BA1289="",0,IFERROR(IF(VLOOKUP(BA1289,BA$44:BA1288,1,0)&gt;0,0,0),1))</f>
        <v>0</v>
      </c>
      <c r="BA1289" s="140">
        <f>IF(DATOS!J1247=AW$45,DATOS!C1247,"")</f>
        <v>0</v>
      </c>
    </row>
    <row r="1290" spans="51:53" x14ac:dyDescent="0.25">
      <c r="AY1290" s="139">
        <f t="shared" si="25"/>
        <v>1</v>
      </c>
      <c r="AZ1290" s="139">
        <f>IF(BA1290="",0,IFERROR(IF(VLOOKUP(BA1290,BA$44:BA1289,1,0)&gt;0,0,0),1))</f>
        <v>0</v>
      </c>
      <c r="BA1290" s="140">
        <f>IF(DATOS!J1248=AW$45,DATOS!C1248,"")</f>
        <v>0</v>
      </c>
    </row>
    <row r="1291" spans="51:53" x14ac:dyDescent="0.25">
      <c r="AY1291" s="139">
        <f t="shared" si="25"/>
        <v>1</v>
      </c>
      <c r="AZ1291" s="139">
        <f>IF(BA1291="",0,IFERROR(IF(VLOOKUP(BA1291,BA$44:BA1290,1,0)&gt;0,0,0),1))</f>
        <v>0</v>
      </c>
      <c r="BA1291" s="140">
        <f>IF(DATOS!J1249=AW$45,DATOS!C1249,"")</f>
        <v>0</v>
      </c>
    </row>
    <row r="1292" spans="51:53" x14ac:dyDescent="0.25">
      <c r="AY1292" s="139">
        <f t="shared" si="25"/>
        <v>1</v>
      </c>
      <c r="AZ1292" s="139">
        <f>IF(BA1292="",0,IFERROR(IF(VLOOKUP(BA1292,BA$44:BA1291,1,0)&gt;0,0,0),1))</f>
        <v>0</v>
      </c>
      <c r="BA1292" s="140">
        <f>IF(DATOS!J1250=AW$45,DATOS!C1250,"")</f>
        <v>0</v>
      </c>
    </row>
    <row r="1293" spans="51:53" x14ac:dyDescent="0.25">
      <c r="AY1293" s="139">
        <f t="shared" si="25"/>
        <v>1</v>
      </c>
      <c r="AZ1293" s="139">
        <f>IF(BA1293="",0,IFERROR(IF(VLOOKUP(BA1293,BA$44:BA1292,1,0)&gt;0,0,0),1))</f>
        <v>0</v>
      </c>
      <c r="BA1293" s="140">
        <f>IF(DATOS!J1251=AW$45,DATOS!C1251,"")</f>
        <v>0</v>
      </c>
    </row>
    <row r="1294" spans="51:53" x14ac:dyDescent="0.25">
      <c r="AY1294" s="139">
        <f t="shared" si="25"/>
        <v>1</v>
      </c>
      <c r="AZ1294" s="139">
        <f>IF(BA1294="",0,IFERROR(IF(VLOOKUP(BA1294,BA$44:BA1293,1,0)&gt;0,0,0),1))</f>
        <v>0</v>
      </c>
      <c r="BA1294" s="140">
        <f>IF(DATOS!J1252=AW$45,DATOS!C1252,"")</f>
        <v>0</v>
      </c>
    </row>
    <row r="1295" spans="51:53" x14ac:dyDescent="0.25">
      <c r="AY1295" s="139">
        <f t="shared" si="25"/>
        <v>1</v>
      </c>
      <c r="AZ1295" s="139">
        <f>IF(BA1295="",0,IFERROR(IF(VLOOKUP(BA1295,BA$44:BA1294,1,0)&gt;0,0,0),1))</f>
        <v>0</v>
      </c>
      <c r="BA1295" s="140">
        <f>IF(DATOS!J1253=AW$45,DATOS!C1253,"")</f>
        <v>0</v>
      </c>
    </row>
    <row r="1296" spans="51:53" x14ac:dyDescent="0.25">
      <c r="AY1296" s="139">
        <f t="shared" si="25"/>
        <v>1</v>
      </c>
      <c r="AZ1296" s="139">
        <f>IF(BA1296="",0,IFERROR(IF(VLOOKUP(BA1296,BA$44:BA1295,1,0)&gt;0,0,0),1))</f>
        <v>0</v>
      </c>
      <c r="BA1296" s="140">
        <f>IF(DATOS!J1254=AW$45,DATOS!C1254,"")</f>
        <v>0</v>
      </c>
    </row>
    <row r="1297" spans="51:53" x14ac:dyDescent="0.25">
      <c r="AY1297" s="139">
        <f t="shared" si="25"/>
        <v>1</v>
      </c>
      <c r="AZ1297" s="139">
        <f>IF(BA1297="",0,IFERROR(IF(VLOOKUP(BA1297,BA$44:BA1296,1,0)&gt;0,0,0),1))</f>
        <v>0</v>
      </c>
      <c r="BA1297" s="140">
        <f>IF(DATOS!J1255=AW$45,DATOS!C1255,"")</f>
        <v>0</v>
      </c>
    </row>
    <row r="1298" spans="51:53" x14ac:dyDescent="0.25">
      <c r="AY1298" s="139">
        <f t="shared" si="25"/>
        <v>1</v>
      </c>
      <c r="AZ1298" s="139">
        <f>IF(BA1298="",0,IFERROR(IF(VLOOKUP(BA1298,BA$44:BA1297,1,0)&gt;0,0,0),1))</f>
        <v>0</v>
      </c>
      <c r="BA1298" s="140">
        <f>IF(DATOS!J1256=AW$45,DATOS!C1256,"")</f>
        <v>0</v>
      </c>
    </row>
    <row r="1299" spans="51:53" x14ac:dyDescent="0.25">
      <c r="AY1299" s="139">
        <f t="shared" si="25"/>
        <v>1</v>
      </c>
      <c r="AZ1299" s="139">
        <f>IF(BA1299="",0,IFERROR(IF(VLOOKUP(BA1299,BA$44:BA1298,1,0)&gt;0,0,0),1))</f>
        <v>0</v>
      </c>
      <c r="BA1299" s="140">
        <f>IF(DATOS!J1257=AW$45,DATOS!C1257,"")</f>
        <v>0</v>
      </c>
    </row>
    <row r="1300" spans="51:53" x14ac:dyDescent="0.25">
      <c r="AY1300" s="139">
        <f t="shared" si="25"/>
        <v>1</v>
      </c>
      <c r="AZ1300" s="139">
        <f>IF(BA1300="",0,IFERROR(IF(VLOOKUP(BA1300,BA$44:BA1299,1,0)&gt;0,0,0),1))</f>
        <v>0</v>
      </c>
      <c r="BA1300" s="140">
        <f>IF(DATOS!J1258=AW$45,DATOS!C1258,"")</f>
        <v>0</v>
      </c>
    </row>
    <row r="1301" spans="51:53" x14ac:dyDescent="0.25">
      <c r="AY1301" s="139">
        <f t="shared" si="25"/>
        <v>1</v>
      </c>
      <c r="AZ1301" s="139">
        <f>IF(BA1301="",0,IFERROR(IF(VLOOKUP(BA1301,BA$44:BA1300,1,0)&gt;0,0,0),1))</f>
        <v>0</v>
      </c>
      <c r="BA1301" s="140">
        <f>IF(DATOS!J1259=AW$45,DATOS!C1259,"")</f>
        <v>0</v>
      </c>
    </row>
    <row r="1302" spans="51:53" x14ac:dyDescent="0.25">
      <c r="AY1302" s="139">
        <f t="shared" si="25"/>
        <v>1</v>
      </c>
      <c r="AZ1302" s="139">
        <f>IF(BA1302="",0,IFERROR(IF(VLOOKUP(BA1302,BA$44:BA1301,1,0)&gt;0,0,0),1))</f>
        <v>0</v>
      </c>
      <c r="BA1302" s="140">
        <f>IF(DATOS!J1260=AW$45,DATOS!C1260,"")</f>
        <v>0</v>
      </c>
    </row>
    <row r="1303" spans="51:53" x14ac:dyDescent="0.25">
      <c r="AY1303" s="139">
        <f t="shared" si="25"/>
        <v>1</v>
      </c>
      <c r="AZ1303" s="139">
        <f>IF(BA1303="",0,IFERROR(IF(VLOOKUP(BA1303,BA$44:BA1302,1,0)&gt;0,0,0),1))</f>
        <v>0</v>
      </c>
      <c r="BA1303" s="140">
        <f>IF(DATOS!J1261=AW$45,DATOS!C1261,"")</f>
        <v>0</v>
      </c>
    </row>
    <row r="1304" spans="51:53" x14ac:dyDescent="0.25">
      <c r="AY1304" s="139">
        <f t="shared" si="25"/>
        <v>1</v>
      </c>
      <c r="AZ1304" s="139">
        <f>IF(BA1304="",0,IFERROR(IF(VLOOKUP(BA1304,BA$44:BA1303,1,0)&gt;0,0,0),1))</f>
        <v>0</v>
      </c>
      <c r="BA1304" s="140">
        <f>IF(DATOS!J1262=AW$45,DATOS!C1262,"")</f>
        <v>0</v>
      </c>
    </row>
    <row r="1305" spans="51:53" x14ac:dyDescent="0.25">
      <c r="AY1305" s="139">
        <f t="shared" si="25"/>
        <v>1</v>
      </c>
      <c r="AZ1305" s="139">
        <f>IF(BA1305="",0,IFERROR(IF(VLOOKUP(BA1305,BA$44:BA1304,1,0)&gt;0,0,0),1))</f>
        <v>0</v>
      </c>
      <c r="BA1305" s="140">
        <f>IF(DATOS!J1263=AW$45,DATOS!C1263,"")</f>
        <v>0</v>
      </c>
    </row>
    <row r="1306" spans="51:53" x14ac:dyDescent="0.25">
      <c r="AY1306" s="139">
        <f t="shared" si="25"/>
        <v>1</v>
      </c>
      <c r="AZ1306" s="139">
        <f>IF(BA1306="",0,IFERROR(IF(VLOOKUP(BA1306,BA$44:BA1305,1,0)&gt;0,0,0),1))</f>
        <v>0</v>
      </c>
      <c r="BA1306" s="140">
        <f>IF(DATOS!J1264=AW$45,DATOS!C1264,"")</f>
        <v>0</v>
      </c>
    </row>
    <row r="1307" spans="51:53" x14ac:dyDescent="0.25">
      <c r="AY1307" s="139">
        <f t="shared" si="25"/>
        <v>1</v>
      </c>
      <c r="AZ1307" s="139">
        <f>IF(BA1307="",0,IFERROR(IF(VLOOKUP(BA1307,BA$44:BA1306,1,0)&gt;0,0,0),1))</f>
        <v>0</v>
      </c>
      <c r="BA1307" s="140">
        <f>IF(DATOS!J1265=AW$45,DATOS!C1265,"")</f>
        <v>0</v>
      </c>
    </row>
    <row r="1308" spans="51:53" x14ac:dyDescent="0.25">
      <c r="AY1308" s="139">
        <f t="shared" si="25"/>
        <v>1</v>
      </c>
      <c r="AZ1308" s="139">
        <f>IF(BA1308="",0,IFERROR(IF(VLOOKUP(BA1308,BA$44:BA1307,1,0)&gt;0,0,0),1))</f>
        <v>0</v>
      </c>
      <c r="BA1308" s="140">
        <f>IF(DATOS!J1266=AW$45,DATOS!C1266,"")</f>
        <v>0</v>
      </c>
    </row>
    <row r="1309" spans="51:53" x14ac:dyDescent="0.25">
      <c r="AY1309" s="139">
        <f t="shared" si="25"/>
        <v>1</v>
      </c>
      <c r="AZ1309" s="139">
        <f>IF(BA1309="",0,IFERROR(IF(VLOOKUP(BA1309,BA$44:BA1308,1,0)&gt;0,0,0),1))</f>
        <v>0</v>
      </c>
      <c r="BA1309" s="140">
        <f>IF(DATOS!J1267=AW$45,DATOS!C1267,"")</f>
        <v>0</v>
      </c>
    </row>
    <row r="1310" spans="51:53" x14ac:dyDescent="0.25">
      <c r="AY1310" s="139">
        <f t="shared" si="25"/>
        <v>1</v>
      </c>
      <c r="AZ1310" s="139">
        <f>IF(BA1310="",0,IFERROR(IF(VLOOKUP(BA1310,BA$44:BA1309,1,0)&gt;0,0,0),1))</f>
        <v>0</v>
      </c>
      <c r="BA1310" s="140">
        <f>IF(DATOS!J1268=AW$45,DATOS!C1268,"")</f>
        <v>0</v>
      </c>
    </row>
    <row r="1311" spans="51:53" x14ac:dyDescent="0.25">
      <c r="AY1311" s="139">
        <f t="shared" si="25"/>
        <v>1</v>
      </c>
      <c r="AZ1311" s="139">
        <f>IF(BA1311="",0,IFERROR(IF(VLOOKUP(BA1311,BA$44:BA1310,1,0)&gt;0,0,0),1))</f>
        <v>0</v>
      </c>
      <c r="BA1311" s="140">
        <f>IF(DATOS!J1269=AW$45,DATOS!C1269,"")</f>
        <v>0</v>
      </c>
    </row>
    <row r="1312" spans="51:53" x14ac:dyDescent="0.25">
      <c r="AY1312" s="139">
        <f t="shared" si="25"/>
        <v>1</v>
      </c>
      <c r="AZ1312" s="139">
        <f>IF(BA1312="",0,IFERROR(IF(VLOOKUP(BA1312,BA$44:BA1311,1,0)&gt;0,0,0),1))</f>
        <v>0</v>
      </c>
      <c r="BA1312" s="140">
        <f>IF(DATOS!J1270=AW$45,DATOS!C1270,"")</f>
        <v>0</v>
      </c>
    </row>
    <row r="1313" spans="51:53" x14ac:dyDescent="0.25">
      <c r="AY1313" s="139">
        <f t="shared" si="25"/>
        <v>1</v>
      </c>
      <c r="AZ1313" s="139">
        <f>IF(BA1313="",0,IFERROR(IF(VLOOKUP(BA1313,BA$44:BA1312,1,0)&gt;0,0,0),1))</f>
        <v>0</v>
      </c>
      <c r="BA1313" s="140">
        <f>IF(DATOS!J1271=AW$45,DATOS!C1271,"")</f>
        <v>0</v>
      </c>
    </row>
    <row r="1314" spans="51:53" x14ac:dyDescent="0.25">
      <c r="AY1314" s="139">
        <f t="shared" si="25"/>
        <v>1</v>
      </c>
      <c r="AZ1314" s="139">
        <f>IF(BA1314="",0,IFERROR(IF(VLOOKUP(BA1314,BA$44:BA1313,1,0)&gt;0,0,0),1))</f>
        <v>0</v>
      </c>
      <c r="BA1314" s="140">
        <f>IF(DATOS!J1272=AW$45,DATOS!C1272,"")</f>
        <v>0</v>
      </c>
    </row>
    <row r="1315" spans="51:53" x14ac:dyDescent="0.25">
      <c r="AY1315" s="139">
        <f t="shared" si="25"/>
        <v>1</v>
      </c>
      <c r="AZ1315" s="139">
        <f>IF(BA1315="",0,IFERROR(IF(VLOOKUP(BA1315,BA$44:BA1314,1,0)&gt;0,0,0),1))</f>
        <v>0</v>
      </c>
      <c r="BA1315" s="140">
        <f>IF(DATOS!J1273=AW$45,DATOS!C1273,"")</f>
        <v>0</v>
      </c>
    </row>
    <row r="1316" spans="51:53" x14ac:dyDescent="0.25">
      <c r="AY1316" s="139">
        <f t="shared" si="25"/>
        <v>1</v>
      </c>
      <c r="AZ1316" s="139">
        <f>IF(BA1316="",0,IFERROR(IF(VLOOKUP(BA1316,BA$44:BA1315,1,0)&gt;0,0,0),1))</f>
        <v>0</v>
      </c>
      <c r="BA1316" s="140">
        <f>IF(DATOS!J1274=AW$45,DATOS!C1274,"")</f>
        <v>0</v>
      </c>
    </row>
    <row r="1317" spans="51:53" x14ac:dyDescent="0.25">
      <c r="AY1317" s="139">
        <f t="shared" si="25"/>
        <v>1</v>
      </c>
      <c r="AZ1317" s="139">
        <f>IF(BA1317="",0,IFERROR(IF(VLOOKUP(BA1317,BA$44:BA1316,1,0)&gt;0,0,0),1))</f>
        <v>0</v>
      </c>
      <c r="BA1317" s="140">
        <f>IF(DATOS!J1275=AW$45,DATOS!C1275,"")</f>
        <v>0</v>
      </c>
    </row>
    <row r="1318" spans="51:53" x14ac:dyDescent="0.25">
      <c r="AY1318" s="139">
        <f t="shared" si="25"/>
        <v>1</v>
      </c>
      <c r="AZ1318" s="139">
        <f>IF(BA1318="",0,IFERROR(IF(VLOOKUP(BA1318,BA$44:BA1317,1,0)&gt;0,0,0),1))</f>
        <v>0</v>
      </c>
      <c r="BA1318" s="140">
        <f>IF(DATOS!J1276=AW$45,DATOS!C1276,"")</f>
        <v>0</v>
      </c>
    </row>
    <row r="1319" spans="51:53" x14ac:dyDescent="0.25">
      <c r="AY1319" s="139">
        <f t="shared" si="25"/>
        <v>1</v>
      </c>
      <c r="AZ1319" s="139">
        <f>IF(BA1319="",0,IFERROR(IF(VLOOKUP(BA1319,BA$44:BA1318,1,0)&gt;0,0,0),1))</f>
        <v>0</v>
      </c>
      <c r="BA1319" s="140">
        <f>IF(DATOS!J1277=AW$45,DATOS!C1277,"")</f>
        <v>0</v>
      </c>
    </row>
    <row r="1320" spans="51:53" x14ac:dyDescent="0.25">
      <c r="AY1320" s="139">
        <f t="shared" si="25"/>
        <v>1</v>
      </c>
      <c r="AZ1320" s="139">
        <f>IF(BA1320="",0,IFERROR(IF(VLOOKUP(BA1320,BA$44:BA1319,1,0)&gt;0,0,0),1))</f>
        <v>0</v>
      </c>
      <c r="BA1320" s="140">
        <f>IF(DATOS!J1278=AW$45,DATOS!C1278,"")</f>
        <v>0</v>
      </c>
    </row>
    <row r="1321" spans="51:53" x14ac:dyDescent="0.25">
      <c r="AY1321" s="139">
        <f t="shared" si="25"/>
        <v>1</v>
      </c>
      <c r="AZ1321" s="139">
        <f>IF(BA1321="",0,IFERROR(IF(VLOOKUP(BA1321,BA$44:BA1320,1,0)&gt;0,0,0),1))</f>
        <v>0</v>
      </c>
      <c r="BA1321" s="140">
        <f>IF(DATOS!J1279=AW$45,DATOS!C1279,"")</f>
        <v>0</v>
      </c>
    </row>
    <row r="1322" spans="51:53" x14ac:dyDescent="0.25">
      <c r="AY1322" s="139">
        <f t="shared" si="25"/>
        <v>1</v>
      </c>
      <c r="AZ1322" s="139">
        <f>IF(BA1322="",0,IFERROR(IF(VLOOKUP(BA1322,BA$44:BA1321,1,0)&gt;0,0,0),1))</f>
        <v>0</v>
      </c>
      <c r="BA1322" s="140">
        <f>IF(DATOS!J1280=AW$45,DATOS!C1280,"")</f>
        <v>0</v>
      </c>
    </row>
    <row r="1323" spans="51:53" x14ac:dyDescent="0.25">
      <c r="AY1323" s="139">
        <f t="shared" si="25"/>
        <v>1</v>
      </c>
      <c r="AZ1323" s="139">
        <f>IF(BA1323="",0,IFERROR(IF(VLOOKUP(BA1323,BA$44:BA1322,1,0)&gt;0,0,0),1))</f>
        <v>0</v>
      </c>
      <c r="BA1323" s="140">
        <f>IF(DATOS!J1281=AW$45,DATOS!C1281,"")</f>
        <v>0</v>
      </c>
    </row>
    <row r="1324" spans="51:53" x14ac:dyDescent="0.25">
      <c r="AY1324" s="139">
        <f t="shared" ref="AY1324:AY1387" si="26">AY1323+AZ1324</f>
        <v>1</v>
      </c>
      <c r="AZ1324" s="139">
        <f>IF(BA1324="",0,IFERROR(IF(VLOOKUP(BA1324,BA$44:BA1323,1,0)&gt;0,0,0),1))</f>
        <v>0</v>
      </c>
      <c r="BA1324" s="140">
        <f>IF(DATOS!J1282=AW$45,DATOS!C1282,"")</f>
        <v>0</v>
      </c>
    </row>
    <row r="1325" spans="51:53" x14ac:dyDescent="0.25">
      <c r="AY1325" s="139">
        <f t="shared" si="26"/>
        <v>1</v>
      </c>
      <c r="AZ1325" s="139">
        <f>IF(BA1325="",0,IFERROR(IF(VLOOKUP(BA1325,BA$44:BA1324,1,0)&gt;0,0,0),1))</f>
        <v>0</v>
      </c>
      <c r="BA1325" s="140">
        <f>IF(DATOS!J1283=AW$45,DATOS!C1283,"")</f>
        <v>0</v>
      </c>
    </row>
    <row r="1326" spans="51:53" x14ac:dyDescent="0.25">
      <c r="AY1326" s="139">
        <f t="shared" si="26"/>
        <v>1</v>
      </c>
      <c r="AZ1326" s="139">
        <f>IF(BA1326="",0,IFERROR(IF(VLOOKUP(BA1326,BA$44:BA1325,1,0)&gt;0,0,0),1))</f>
        <v>0</v>
      </c>
      <c r="BA1326" s="140">
        <f>IF(DATOS!J1284=AW$45,DATOS!C1284,"")</f>
        <v>0</v>
      </c>
    </row>
    <row r="1327" spans="51:53" x14ac:dyDescent="0.25">
      <c r="AY1327" s="139">
        <f t="shared" si="26"/>
        <v>1</v>
      </c>
      <c r="AZ1327" s="139">
        <f>IF(BA1327="",0,IFERROR(IF(VLOOKUP(BA1327,BA$44:BA1326,1,0)&gt;0,0,0),1))</f>
        <v>0</v>
      </c>
      <c r="BA1327" s="140">
        <f>IF(DATOS!J1285=AW$45,DATOS!C1285,"")</f>
        <v>0</v>
      </c>
    </row>
    <row r="1328" spans="51:53" x14ac:dyDescent="0.25">
      <c r="AY1328" s="139">
        <f t="shared" si="26"/>
        <v>1</v>
      </c>
      <c r="AZ1328" s="139">
        <f>IF(BA1328="",0,IFERROR(IF(VLOOKUP(BA1328,BA$44:BA1327,1,0)&gt;0,0,0),1))</f>
        <v>0</v>
      </c>
      <c r="BA1328" s="140">
        <f>IF(DATOS!J1286=AW$45,DATOS!C1286,"")</f>
        <v>0</v>
      </c>
    </row>
    <row r="1329" spans="51:53" x14ac:dyDescent="0.25">
      <c r="AY1329" s="139">
        <f t="shared" si="26"/>
        <v>1</v>
      </c>
      <c r="AZ1329" s="139">
        <f>IF(BA1329="",0,IFERROR(IF(VLOOKUP(BA1329,BA$44:BA1328,1,0)&gt;0,0,0),1))</f>
        <v>0</v>
      </c>
      <c r="BA1329" s="140">
        <f>IF(DATOS!J1287=AW$45,DATOS!C1287,"")</f>
        <v>0</v>
      </c>
    </row>
    <row r="1330" spans="51:53" x14ac:dyDescent="0.25">
      <c r="AY1330" s="139">
        <f t="shared" si="26"/>
        <v>1</v>
      </c>
      <c r="AZ1330" s="139">
        <f>IF(BA1330="",0,IFERROR(IF(VLOOKUP(BA1330,BA$44:BA1329,1,0)&gt;0,0,0),1))</f>
        <v>0</v>
      </c>
      <c r="BA1330" s="140">
        <f>IF(DATOS!J1288=AW$45,DATOS!C1288,"")</f>
        <v>0</v>
      </c>
    </row>
    <row r="1331" spans="51:53" x14ac:dyDescent="0.25">
      <c r="AY1331" s="139">
        <f t="shared" si="26"/>
        <v>1</v>
      </c>
      <c r="AZ1331" s="139">
        <f>IF(BA1331="",0,IFERROR(IF(VLOOKUP(BA1331,BA$44:BA1330,1,0)&gt;0,0,0),1))</f>
        <v>0</v>
      </c>
      <c r="BA1331" s="140">
        <f>IF(DATOS!J1289=AW$45,DATOS!C1289,"")</f>
        <v>0</v>
      </c>
    </row>
    <row r="1332" spans="51:53" x14ac:dyDescent="0.25">
      <c r="AY1332" s="139">
        <f t="shared" si="26"/>
        <v>1</v>
      </c>
      <c r="AZ1332" s="139">
        <f>IF(BA1332="",0,IFERROR(IF(VLOOKUP(BA1332,BA$44:BA1331,1,0)&gt;0,0,0),1))</f>
        <v>0</v>
      </c>
      <c r="BA1332" s="140">
        <f>IF(DATOS!J1290=AW$45,DATOS!C1290,"")</f>
        <v>0</v>
      </c>
    </row>
    <row r="1333" spans="51:53" x14ac:dyDescent="0.25">
      <c r="AY1333" s="139">
        <f t="shared" si="26"/>
        <v>1</v>
      </c>
      <c r="AZ1333" s="139">
        <f>IF(BA1333="",0,IFERROR(IF(VLOOKUP(BA1333,BA$44:BA1332,1,0)&gt;0,0,0),1))</f>
        <v>0</v>
      </c>
      <c r="BA1333" s="140">
        <f>IF(DATOS!J1291=AW$45,DATOS!C1291,"")</f>
        <v>0</v>
      </c>
    </row>
    <row r="1334" spans="51:53" x14ac:dyDescent="0.25">
      <c r="AY1334" s="139">
        <f t="shared" si="26"/>
        <v>1</v>
      </c>
      <c r="AZ1334" s="139">
        <f>IF(BA1334="",0,IFERROR(IF(VLOOKUP(BA1334,BA$44:BA1333,1,0)&gt;0,0,0),1))</f>
        <v>0</v>
      </c>
      <c r="BA1334" s="140">
        <f>IF(DATOS!J1292=AW$45,DATOS!C1292,"")</f>
        <v>0</v>
      </c>
    </row>
    <row r="1335" spans="51:53" x14ac:dyDescent="0.25">
      <c r="AY1335" s="139">
        <f t="shared" si="26"/>
        <v>1</v>
      </c>
      <c r="AZ1335" s="139">
        <f>IF(BA1335="",0,IFERROR(IF(VLOOKUP(BA1335,BA$44:BA1334,1,0)&gt;0,0,0),1))</f>
        <v>0</v>
      </c>
      <c r="BA1335" s="140">
        <f>IF(DATOS!J1293=AW$45,DATOS!C1293,"")</f>
        <v>0</v>
      </c>
    </row>
    <row r="1336" spans="51:53" x14ac:dyDescent="0.25">
      <c r="AY1336" s="139">
        <f t="shared" si="26"/>
        <v>1</v>
      </c>
      <c r="AZ1336" s="139">
        <f>IF(BA1336="",0,IFERROR(IF(VLOOKUP(BA1336,BA$44:BA1335,1,0)&gt;0,0,0),1))</f>
        <v>0</v>
      </c>
      <c r="BA1336" s="140">
        <f>IF(DATOS!J1294=AW$45,DATOS!C1294,"")</f>
        <v>0</v>
      </c>
    </row>
    <row r="1337" spans="51:53" x14ac:dyDescent="0.25">
      <c r="AY1337" s="139">
        <f t="shared" si="26"/>
        <v>1</v>
      </c>
      <c r="AZ1337" s="139">
        <f>IF(BA1337="",0,IFERROR(IF(VLOOKUP(BA1337,BA$44:BA1336,1,0)&gt;0,0,0),1))</f>
        <v>0</v>
      </c>
      <c r="BA1337" s="140">
        <f>IF(DATOS!J1295=AW$45,DATOS!C1295,"")</f>
        <v>0</v>
      </c>
    </row>
    <row r="1338" spans="51:53" x14ac:dyDescent="0.25">
      <c r="AY1338" s="139">
        <f t="shared" si="26"/>
        <v>1</v>
      </c>
      <c r="AZ1338" s="139">
        <f>IF(BA1338="",0,IFERROR(IF(VLOOKUP(BA1338,BA$44:BA1337,1,0)&gt;0,0,0),1))</f>
        <v>0</v>
      </c>
      <c r="BA1338" s="140">
        <f>IF(DATOS!J1296=AW$45,DATOS!C1296,"")</f>
        <v>0</v>
      </c>
    </row>
    <row r="1339" spans="51:53" x14ac:dyDescent="0.25">
      <c r="AY1339" s="139">
        <f t="shared" si="26"/>
        <v>1</v>
      </c>
      <c r="AZ1339" s="139">
        <f>IF(BA1339="",0,IFERROR(IF(VLOOKUP(BA1339,BA$44:BA1338,1,0)&gt;0,0,0),1))</f>
        <v>0</v>
      </c>
      <c r="BA1339" s="140">
        <f>IF(DATOS!J1297=AW$45,DATOS!C1297,"")</f>
        <v>0</v>
      </c>
    </row>
    <row r="1340" spans="51:53" x14ac:dyDescent="0.25">
      <c r="AY1340" s="139">
        <f t="shared" si="26"/>
        <v>1</v>
      </c>
      <c r="AZ1340" s="139">
        <f>IF(BA1340="",0,IFERROR(IF(VLOOKUP(BA1340,BA$44:BA1339,1,0)&gt;0,0,0),1))</f>
        <v>0</v>
      </c>
      <c r="BA1340" s="140">
        <f>IF(DATOS!J1298=AW$45,DATOS!C1298,"")</f>
        <v>0</v>
      </c>
    </row>
    <row r="1341" spans="51:53" x14ac:dyDescent="0.25">
      <c r="AY1341" s="139">
        <f t="shared" si="26"/>
        <v>1</v>
      </c>
      <c r="AZ1341" s="139">
        <f>IF(BA1341="",0,IFERROR(IF(VLOOKUP(BA1341,BA$44:BA1340,1,0)&gt;0,0,0),1))</f>
        <v>0</v>
      </c>
      <c r="BA1341" s="140">
        <f>IF(DATOS!J1299=AW$45,DATOS!C1299,"")</f>
        <v>0</v>
      </c>
    </row>
    <row r="1342" spans="51:53" x14ac:dyDescent="0.25">
      <c r="AY1342" s="139">
        <f t="shared" si="26"/>
        <v>1</v>
      </c>
      <c r="AZ1342" s="139">
        <f>IF(BA1342="",0,IFERROR(IF(VLOOKUP(BA1342,BA$44:BA1341,1,0)&gt;0,0,0),1))</f>
        <v>0</v>
      </c>
      <c r="BA1342" s="140">
        <f>IF(DATOS!J1300=AW$45,DATOS!C1300,"")</f>
        <v>0</v>
      </c>
    </row>
    <row r="1343" spans="51:53" x14ac:dyDescent="0.25">
      <c r="AY1343" s="139">
        <f t="shared" si="26"/>
        <v>1</v>
      </c>
      <c r="AZ1343" s="139">
        <f>IF(BA1343="",0,IFERROR(IF(VLOOKUP(BA1343,BA$44:BA1342,1,0)&gt;0,0,0),1))</f>
        <v>0</v>
      </c>
      <c r="BA1343" s="140">
        <f>IF(DATOS!J1301=AW$45,DATOS!C1301,"")</f>
        <v>0</v>
      </c>
    </row>
    <row r="1344" spans="51:53" x14ac:dyDescent="0.25">
      <c r="AY1344" s="139">
        <f t="shared" si="26"/>
        <v>1</v>
      </c>
      <c r="AZ1344" s="139">
        <f>IF(BA1344="",0,IFERROR(IF(VLOOKUP(BA1344,BA$44:BA1343,1,0)&gt;0,0,0),1))</f>
        <v>0</v>
      </c>
      <c r="BA1344" s="140">
        <f>IF(DATOS!J1302=AW$45,DATOS!C1302,"")</f>
        <v>0</v>
      </c>
    </row>
    <row r="1345" spans="51:53" x14ac:dyDescent="0.25">
      <c r="AY1345" s="139">
        <f t="shared" si="26"/>
        <v>1</v>
      </c>
      <c r="AZ1345" s="139">
        <f>IF(BA1345="",0,IFERROR(IF(VLOOKUP(BA1345,BA$44:BA1344,1,0)&gt;0,0,0),1))</f>
        <v>0</v>
      </c>
      <c r="BA1345" s="140">
        <f>IF(DATOS!J1303=AW$45,DATOS!C1303,"")</f>
        <v>0</v>
      </c>
    </row>
    <row r="1346" spans="51:53" x14ac:dyDescent="0.25">
      <c r="AY1346" s="139">
        <f t="shared" si="26"/>
        <v>1</v>
      </c>
      <c r="AZ1346" s="139">
        <f>IF(BA1346="",0,IFERROR(IF(VLOOKUP(BA1346,BA$44:BA1345,1,0)&gt;0,0,0),1))</f>
        <v>0</v>
      </c>
      <c r="BA1346" s="140">
        <f>IF(DATOS!J1304=AW$45,DATOS!C1304,"")</f>
        <v>0</v>
      </c>
    </row>
    <row r="1347" spans="51:53" x14ac:dyDescent="0.25">
      <c r="AY1347" s="139">
        <f t="shared" si="26"/>
        <v>1</v>
      </c>
      <c r="AZ1347" s="139">
        <f>IF(BA1347="",0,IFERROR(IF(VLOOKUP(BA1347,BA$44:BA1346,1,0)&gt;0,0,0),1))</f>
        <v>0</v>
      </c>
      <c r="BA1347" s="140">
        <f>IF(DATOS!J1305=AW$45,DATOS!C1305,"")</f>
        <v>0</v>
      </c>
    </row>
    <row r="1348" spans="51:53" x14ac:dyDescent="0.25">
      <c r="AY1348" s="139">
        <f t="shared" si="26"/>
        <v>1</v>
      </c>
      <c r="AZ1348" s="139">
        <f>IF(BA1348="",0,IFERROR(IF(VLOOKUP(BA1348,BA$44:BA1347,1,0)&gt;0,0,0),1))</f>
        <v>0</v>
      </c>
      <c r="BA1348" s="140">
        <f>IF(DATOS!J1306=AW$45,DATOS!C1306,"")</f>
        <v>0</v>
      </c>
    </row>
    <row r="1349" spans="51:53" x14ac:dyDescent="0.25">
      <c r="AY1349" s="139">
        <f t="shared" si="26"/>
        <v>1</v>
      </c>
      <c r="AZ1349" s="139">
        <f>IF(BA1349="",0,IFERROR(IF(VLOOKUP(BA1349,BA$44:BA1348,1,0)&gt;0,0,0),1))</f>
        <v>0</v>
      </c>
      <c r="BA1349" s="140">
        <f>IF(DATOS!J1307=AW$45,DATOS!C1307,"")</f>
        <v>0</v>
      </c>
    </row>
    <row r="1350" spans="51:53" x14ac:dyDescent="0.25">
      <c r="AY1350" s="139">
        <f t="shared" si="26"/>
        <v>1</v>
      </c>
      <c r="AZ1350" s="139">
        <f>IF(BA1350="",0,IFERROR(IF(VLOOKUP(BA1350,BA$44:BA1349,1,0)&gt;0,0,0),1))</f>
        <v>0</v>
      </c>
      <c r="BA1350" s="140">
        <f>IF(DATOS!J1308=AW$45,DATOS!C1308,"")</f>
        <v>0</v>
      </c>
    </row>
    <row r="1351" spans="51:53" x14ac:dyDescent="0.25">
      <c r="AY1351" s="139">
        <f t="shared" si="26"/>
        <v>1</v>
      </c>
      <c r="AZ1351" s="139">
        <f>IF(BA1351="",0,IFERROR(IF(VLOOKUP(BA1351,BA$44:BA1350,1,0)&gt;0,0,0),1))</f>
        <v>0</v>
      </c>
      <c r="BA1351" s="140">
        <f>IF(DATOS!J1309=AW$45,DATOS!C1309,"")</f>
        <v>0</v>
      </c>
    </row>
    <row r="1352" spans="51:53" x14ac:dyDescent="0.25">
      <c r="AY1352" s="139">
        <f t="shared" si="26"/>
        <v>1</v>
      </c>
      <c r="AZ1352" s="139">
        <f>IF(BA1352="",0,IFERROR(IF(VLOOKUP(BA1352,BA$44:BA1351,1,0)&gt;0,0,0),1))</f>
        <v>0</v>
      </c>
      <c r="BA1352" s="140">
        <f>IF(DATOS!J1310=AW$45,DATOS!C1310,"")</f>
        <v>0</v>
      </c>
    </row>
    <row r="1353" spans="51:53" x14ac:dyDescent="0.25">
      <c r="AY1353" s="139">
        <f t="shared" si="26"/>
        <v>1</v>
      </c>
      <c r="AZ1353" s="139">
        <f>IF(BA1353="",0,IFERROR(IF(VLOOKUP(BA1353,BA$44:BA1352,1,0)&gt;0,0,0),1))</f>
        <v>0</v>
      </c>
      <c r="BA1353" s="140">
        <f>IF(DATOS!J1311=AW$45,DATOS!C1311,"")</f>
        <v>0</v>
      </c>
    </row>
    <row r="1354" spans="51:53" x14ac:dyDescent="0.25">
      <c r="AY1354" s="139">
        <f t="shared" si="26"/>
        <v>1</v>
      </c>
      <c r="AZ1354" s="139">
        <f>IF(BA1354="",0,IFERROR(IF(VLOOKUP(BA1354,BA$44:BA1353,1,0)&gt;0,0,0),1))</f>
        <v>0</v>
      </c>
      <c r="BA1354" s="140">
        <f>IF(DATOS!J1312=AW$45,DATOS!C1312,"")</f>
        <v>0</v>
      </c>
    </row>
    <row r="1355" spans="51:53" x14ac:dyDescent="0.25">
      <c r="AY1355" s="139">
        <f t="shared" si="26"/>
        <v>1</v>
      </c>
      <c r="AZ1355" s="139">
        <f>IF(BA1355="",0,IFERROR(IF(VLOOKUP(BA1355,BA$44:BA1354,1,0)&gt;0,0,0),1))</f>
        <v>0</v>
      </c>
      <c r="BA1355" s="140">
        <f>IF(DATOS!J1313=AW$45,DATOS!C1313,"")</f>
        <v>0</v>
      </c>
    </row>
    <row r="1356" spans="51:53" x14ac:dyDescent="0.25">
      <c r="AY1356" s="139">
        <f t="shared" si="26"/>
        <v>1</v>
      </c>
      <c r="AZ1356" s="139">
        <f>IF(BA1356="",0,IFERROR(IF(VLOOKUP(BA1356,BA$44:BA1355,1,0)&gt;0,0,0),1))</f>
        <v>0</v>
      </c>
      <c r="BA1356" s="140">
        <f>IF(DATOS!J1314=AW$45,DATOS!C1314,"")</f>
        <v>0</v>
      </c>
    </row>
    <row r="1357" spans="51:53" x14ac:dyDescent="0.25">
      <c r="AY1357" s="139">
        <f t="shared" si="26"/>
        <v>1</v>
      </c>
      <c r="AZ1357" s="139">
        <f>IF(BA1357="",0,IFERROR(IF(VLOOKUP(BA1357,BA$44:BA1356,1,0)&gt;0,0,0),1))</f>
        <v>0</v>
      </c>
      <c r="BA1357" s="140">
        <f>IF(DATOS!J1315=AW$45,DATOS!C1315,"")</f>
        <v>0</v>
      </c>
    </row>
    <row r="1358" spans="51:53" x14ac:dyDescent="0.25">
      <c r="AY1358" s="139">
        <f t="shared" si="26"/>
        <v>1</v>
      </c>
      <c r="AZ1358" s="139">
        <f>IF(BA1358="",0,IFERROR(IF(VLOOKUP(BA1358,BA$44:BA1357,1,0)&gt;0,0,0),1))</f>
        <v>0</v>
      </c>
      <c r="BA1358" s="140">
        <f>IF(DATOS!J1316=AW$45,DATOS!C1316,"")</f>
        <v>0</v>
      </c>
    </row>
    <row r="1359" spans="51:53" x14ac:dyDescent="0.25">
      <c r="AY1359" s="139">
        <f t="shared" si="26"/>
        <v>1</v>
      </c>
      <c r="AZ1359" s="139">
        <f>IF(BA1359="",0,IFERROR(IF(VLOOKUP(BA1359,BA$44:BA1358,1,0)&gt;0,0,0),1))</f>
        <v>0</v>
      </c>
      <c r="BA1359" s="140">
        <f>IF(DATOS!J1317=AW$45,DATOS!C1317,"")</f>
        <v>0</v>
      </c>
    </row>
    <row r="1360" spans="51:53" x14ac:dyDescent="0.25">
      <c r="AY1360" s="139">
        <f t="shared" si="26"/>
        <v>1</v>
      </c>
      <c r="AZ1360" s="139">
        <f>IF(BA1360="",0,IFERROR(IF(VLOOKUP(BA1360,BA$44:BA1359,1,0)&gt;0,0,0),1))</f>
        <v>0</v>
      </c>
      <c r="BA1360" s="140">
        <f>IF(DATOS!J1318=AW$45,DATOS!C1318,"")</f>
        <v>0</v>
      </c>
    </row>
    <row r="1361" spans="51:53" x14ac:dyDescent="0.25">
      <c r="AY1361" s="139">
        <f t="shared" si="26"/>
        <v>1</v>
      </c>
      <c r="AZ1361" s="139">
        <f>IF(BA1361="",0,IFERROR(IF(VLOOKUP(BA1361,BA$44:BA1360,1,0)&gt;0,0,0),1))</f>
        <v>0</v>
      </c>
      <c r="BA1361" s="140">
        <f>IF(DATOS!J1319=AW$45,DATOS!C1319,"")</f>
        <v>0</v>
      </c>
    </row>
    <row r="1362" spans="51:53" x14ac:dyDescent="0.25">
      <c r="AY1362" s="139">
        <f t="shared" si="26"/>
        <v>1</v>
      </c>
      <c r="AZ1362" s="139">
        <f>IF(BA1362="",0,IFERROR(IF(VLOOKUP(BA1362,BA$44:BA1361,1,0)&gt;0,0,0),1))</f>
        <v>0</v>
      </c>
      <c r="BA1362" s="140">
        <f>IF(DATOS!J1320=AW$45,DATOS!C1320,"")</f>
        <v>0</v>
      </c>
    </row>
    <row r="1363" spans="51:53" x14ac:dyDescent="0.25">
      <c r="AY1363" s="139">
        <f t="shared" si="26"/>
        <v>1</v>
      </c>
      <c r="AZ1363" s="139">
        <f>IF(BA1363="",0,IFERROR(IF(VLOOKUP(BA1363,BA$44:BA1362,1,0)&gt;0,0,0),1))</f>
        <v>0</v>
      </c>
      <c r="BA1363" s="140">
        <f>IF(DATOS!J1321=AW$45,DATOS!C1321,"")</f>
        <v>0</v>
      </c>
    </row>
    <row r="1364" spans="51:53" x14ac:dyDescent="0.25">
      <c r="AY1364" s="139">
        <f t="shared" si="26"/>
        <v>1</v>
      </c>
      <c r="AZ1364" s="139">
        <f>IF(BA1364="",0,IFERROR(IF(VLOOKUP(BA1364,BA$44:BA1363,1,0)&gt;0,0,0),1))</f>
        <v>0</v>
      </c>
      <c r="BA1364" s="140">
        <f>IF(DATOS!J1322=AW$45,DATOS!C1322,"")</f>
        <v>0</v>
      </c>
    </row>
    <row r="1365" spans="51:53" x14ac:dyDescent="0.25">
      <c r="AY1365" s="139">
        <f t="shared" si="26"/>
        <v>1</v>
      </c>
      <c r="AZ1365" s="139">
        <f>IF(BA1365="",0,IFERROR(IF(VLOOKUP(BA1365,BA$44:BA1364,1,0)&gt;0,0,0),1))</f>
        <v>0</v>
      </c>
      <c r="BA1365" s="140">
        <f>IF(DATOS!J1323=AW$45,DATOS!C1323,"")</f>
        <v>0</v>
      </c>
    </row>
    <row r="1366" spans="51:53" x14ac:dyDescent="0.25">
      <c r="AY1366" s="139">
        <f t="shared" si="26"/>
        <v>1</v>
      </c>
      <c r="AZ1366" s="139">
        <f>IF(BA1366="",0,IFERROR(IF(VLOOKUP(BA1366,BA$44:BA1365,1,0)&gt;0,0,0),1))</f>
        <v>0</v>
      </c>
      <c r="BA1366" s="140">
        <f>IF(DATOS!J1324=AW$45,DATOS!C1324,"")</f>
        <v>0</v>
      </c>
    </row>
    <row r="1367" spans="51:53" x14ac:dyDescent="0.25">
      <c r="AY1367" s="139">
        <f t="shared" si="26"/>
        <v>1</v>
      </c>
      <c r="AZ1367" s="139">
        <f>IF(BA1367="",0,IFERROR(IF(VLOOKUP(BA1367,BA$44:BA1366,1,0)&gt;0,0,0),1))</f>
        <v>0</v>
      </c>
      <c r="BA1367" s="140">
        <f>IF(DATOS!J1325=AW$45,DATOS!C1325,"")</f>
        <v>0</v>
      </c>
    </row>
    <row r="1368" spans="51:53" x14ac:dyDescent="0.25">
      <c r="AY1368" s="139">
        <f t="shared" si="26"/>
        <v>1</v>
      </c>
      <c r="AZ1368" s="139">
        <f>IF(BA1368="",0,IFERROR(IF(VLOOKUP(BA1368,BA$44:BA1367,1,0)&gt;0,0,0),1))</f>
        <v>0</v>
      </c>
      <c r="BA1368" s="140">
        <f>IF(DATOS!J1326=AW$45,DATOS!C1326,"")</f>
        <v>0</v>
      </c>
    </row>
    <row r="1369" spans="51:53" x14ac:dyDescent="0.25">
      <c r="AY1369" s="139">
        <f t="shared" si="26"/>
        <v>1</v>
      </c>
      <c r="AZ1369" s="139">
        <f>IF(BA1369="",0,IFERROR(IF(VLOOKUP(BA1369,BA$44:BA1368,1,0)&gt;0,0,0),1))</f>
        <v>0</v>
      </c>
      <c r="BA1369" s="140">
        <f>IF(DATOS!J1327=AW$45,DATOS!C1327,"")</f>
        <v>0</v>
      </c>
    </row>
    <row r="1370" spans="51:53" x14ac:dyDescent="0.25">
      <c r="AY1370" s="139">
        <f t="shared" si="26"/>
        <v>1</v>
      </c>
      <c r="AZ1370" s="139">
        <f>IF(BA1370="",0,IFERROR(IF(VLOOKUP(BA1370,BA$44:BA1369,1,0)&gt;0,0,0),1))</f>
        <v>0</v>
      </c>
      <c r="BA1370" s="140">
        <f>IF(DATOS!J1328=AW$45,DATOS!C1328,"")</f>
        <v>0</v>
      </c>
    </row>
    <row r="1371" spans="51:53" x14ac:dyDescent="0.25">
      <c r="AY1371" s="139">
        <f t="shared" si="26"/>
        <v>1</v>
      </c>
      <c r="AZ1371" s="139">
        <f>IF(BA1371="",0,IFERROR(IF(VLOOKUP(BA1371,BA$44:BA1370,1,0)&gt;0,0,0),1))</f>
        <v>0</v>
      </c>
      <c r="BA1371" s="140">
        <f>IF(DATOS!J1329=AW$45,DATOS!C1329,"")</f>
        <v>0</v>
      </c>
    </row>
    <row r="1372" spans="51:53" x14ac:dyDescent="0.25">
      <c r="AY1372" s="139">
        <f t="shared" si="26"/>
        <v>1</v>
      </c>
      <c r="AZ1372" s="139">
        <f>IF(BA1372="",0,IFERROR(IF(VLOOKUP(BA1372,BA$44:BA1371,1,0)&gt;0,0,0),1))</f>
        <v>0</v>
      </c>
      <c r="BA1372" s="140">
        <f>IF(DATOS!J1330=AW$45,DATOS!C1330,"")</f>
        <v>0</v>
      </c>
    </row>
    <row r="1373" spans="51:53" x14ac:dyDescent="0.25">
      <c r="AY1373" s="139">
        <f t="shared" si="26"/>
        <v>1</v>
      </c>
      <c r="AZ1373" s="139">
        <f>IF(BA1373="",0,IFERROR(IF(VLOOKUP(BA1373,BA$44:BA1372,1,0)&gt;0,0,0),1))</f>
        <v>0</v>
      </c>
      <c r="BA1373" s="140">
        <f>IF(DATOS!J1331=AW$45,DATOS!C1331,"")</f>
        <v>0</v>
      </c>
    </row>
    <row r="1374" spans="51:53" x14ac:dyDescent="0.25">
      <c r="AY1374" s="139">
        <f t="shared" si="26"/>
        <v>1</v>
      </c>
      <c r="AZ1374" s="139">
        <f>IF(BA1374="",0,IFERROR(IF(VLOOKUP(BA1374,BA$44:BA1373,1,0)&gt;0,0,0),1))</f>
        <v>0</v>
      </c>
      <c r="BA1374" s="140">
        <f>IF(DATOS!J1332=AW$45,DATOS!C1332,"")</f>
        <v>0</v>
      </c>
    </row>
    <row r="1375" spans="51:53" x14ac:dyDescent="0.25">
      <c r="AY1375" s="139">
        <f t="shared" si="26"/>
        <v>1</v>
      </c>
      <c r="AZ1375" s="139">
        <f>IF(BA1375="",0,IFERROR(IF(VLOOKUP(BA1375,BA$44:BA1374,1,0)&gt;0,0,0),1))</f>
        <v>0</v>
      </c>
      <c r="BA1375" s="140">
        <f>IF(DATOS!J1333=AW$45,DATOS!C1333,"")</f>
        <v>0</v>
      </c>
    </row>
    <row r="1376" spans="51:53" x14ac:dyDescent="0.25">
      <c r="AY1376" s="139">
        <f t="shared" si="26"/>
        <v>1</v>
      </c>
      <c r="AZ1376" s="139">
        <f>IF(BA1376="",0,IFERROR(IF(VLOOKUP(BA1376,BA$44:BA1375,1,0)&gt;0,0,0),1))</f>
        <v>0</v>
      </c>
      <c r="BA1376" s="140">
        <f>IF(DATOS!J1334=AW$45,DATOS!C1334,"")</f>
        <v>0</v>
      </c>
    </row>
    <row r="1377" spans="51:53" x14ac:dyDescent="0.25">
      <c r="AY1377" s="139">
        <f t="shared" si="26"/>
        <v>1</v>
      </c>
      <c r="AZ1377" s="139">
        <f>IF(BA1377="",0,IFERROR(IF(VLOOKUP(BA1377,BA$44:BA1376,1,0)&gt;0,0,0),1))</f>
        <v>0</v>
      </c>
      <c r="BA1377" s="140">
        <f>IF(DATOS!J1335=AW$45,DATOS!C1335,"")</f>
        <v>0</v>
      </c>
    </row>
    <row r="1378" spans="51:53" x14ac:dyDescent="0.25">
      <c r="AY1378" s="139">
        <f t="shared" si="26"/>
        <v>1</v>
      </c>
      <c r="AZ1378" s="139">
        <f>IF(BA1378="",0,IFERROR(IF(VLOOKUP(BA1378,BA$44:BA1377,1,0)&gt;0,0,0),1))</f>
        <v>0</v>
      </c>
      <c r="BA1378" s="140">
        <f>IF(DATOS!J1336=AW$45,DATOS!C1336,"")</f>
        <v>0</v>
      </c>
    </row>
    <row r="1379" spans="51:53" x14ac:dyDescent="0.25">
      <c r="AY1379" s="139">
        <f t="shared" si="26"/>
        <v>1</v>
      </c>
      <c r="AZ1379" s="139">
        <f>IF(BA1379="",0,IFERROR(IF(VLOOKUP(BA1379,BA$44:BA1378,1,0)&gt;0,0,0),1))</f>
        <v>0</v>
      </c>
      <c r="BA1379" s="140">
        <f>IF(DATOS!J1337=AW$45,DATOS!C1337,"")</f>
        <v>0</v>
      </c>
    </row>
    <row r="1380" spans="51:53" x14ac:dyDescent="0.25">
      <c r="AY1380" s="139">
        <f t="shared" si="26"/>
        <v>1</v>
      </c>
      <c r="AZ1380" s="139">
        <f>IF(BA1380="",0,IFERROR(IF(VLOOKUP(BA1380,BA$44:BA1379,1,0)&gt;0,0,0),1))</f>
        <v>0</v>
      </c>
      <c r="BA1380" s="140">
        <f>IF(DATOS!J1338=AW$45,DATOS!C1338,"")</f>
        <v>0</v>
      </c>
    </row>
    <row r="1381" spans="51:53" x14ac:dyDescent="0.25">
      <c r="AY1381" s="139">
        <f t="shared" si="26"/>
        <v>1</v>
      </c>
      <c r="AZ1381" s="139">
        <f>IF(BA1381="",0,IFERROR(IF(VLOOKUP(BA1381,BA$44:BA1380,1,0)&gt;0,0,0),1))</f>
        <v>0</v>
      </c>
      <c r="BA1381" s="140">
        <f>IF(DATOS!J1339=AW$45,DATOS!C1339,"")</f>
        <v>0</v>
      </c>
    </row>
    <row r="1382" spans="51:53" x14ac:dyDescent="0.25">
      <c r="AY1382" s="139">
        <f t="shared" si="26"/>
        <v>1</v>
      </c>
      <c r="AZ1382" s="139">
        <f>IF(BA1382="",0,IFERROR(IF(VLOOKUP(BA1382,BA$44:BA1381,1,0)&gt;0,0,0),1))</f>
        <v>0</v>
      </c>
      <c r="BA1382" s="140">
        <f>IF(DATOS!J1340=AW$45,DATOS!C1340,"")</f>
        <v>0</v>
      </c>
    </row>
    <row r="1383" spans="51:53" x14ac:dyDescent="0.25">
      <c r="AY1383" s="139">
        <f t="shared" si="26"/>
        <v>1</v>
      </c>
      <c r="AZ1383" s="139">
        <f>IF(BA1383="",0,IFERROR(IF(VLOOKUP(BA1383,BA$44:BA1382,1,0)&gt;0,0,0),1))</f>
        <v>0</v>
      </c>
      <c r="BA1383" s="140">
        <f>IF(DATOS!J1341=AW$45,DATOS!C1341,"")</f>
        <v>0</v>
      </c>
    </row>
    <row r="1384" spans="51:53" x14ac:dyDescent="0.25">
      <c r="AY1384" s="139">
        <f t="shared" si="26"/>
        <v>1</v>
      </c>
      <c r="AZ1384" s="139">
        <f>IF(BA1384="",0,IFERROR(IF(VLOOKUP(BA1384,BA$44:BA1383,1,0)&gt;0,0,0),1))</f>
        <v>0</v>
      </c>
      <c r="BA1384" s="140">
        <f>IF(DATOS!J1342=AW$45,DATOS!C1342,"")</f>
        <v>0</v>
      </c>
    </row>
    <row r="1385" spans="51:53" x14ac:dyDescent="0.25">
      <c r="AY1385" s="139">
        <f t="shared" si="26"/>
        <v>1</v>
      </c>
      <c r="AZ1385" s="139">
        <f>IF(BA1385="",0,IFERROR(IF(VLOOKUP(BA1385,BA$44:BA1384,1,0)&gt;0,0,0),1))</f>
        <v>0</v>
      </c>
      <c r="BA1385" s="140">
        <f>IF(DATOS!J1343=AW$45,DATOS!C1343,"")</f>
        <v>0</v>
      </c>
    </row>
    <row r="1386" spans="51:53" x14ac:dyDescent="0.25">
      <c r="AY1386" s="139">
        <f t="shared" si="26"/>
        <v>1</v>
      </c>
      <c r="AZ1386" s="139">
        <f>IF(BA1386="",0,IFERROR(IF(VLOOKUP(BA1386,BA$44:BA1385,1,0)&gt;0,0,0),1))</f>
        <v>0</v>
      </c>
      <c r="BA1386" s="140">
        <f>IF(DATOS!J1344=AW$45,DATOS!C1344,"")</f>
        <v>0</v>
      </c>
    </row>
    <row r="1387" spans="51:53" x14ac:dyDescent="0.25">
      <c r="AY1387" s="139">
        <f t="shared" si="26"/>
        <v>1</v>
      </c>
      <c r="AZ1387" s="139">
        <f>IF(BA1387="",0,IFERROR(IF(VLOOKUP(BA1387,BA$44:BA1386,1,0)&gt;0,0,0),1))</f>
        <v>0</v>
      </c>
      <c r="BA1387" s="140">
        <f>IF(DATOS!J1345=AW$45,DATOS!C1345,"")</f>
        <v>0</v>
      </c>
    </row>
    <row r="1388" spans="51:53" x14ac:dyDescent="0.25">
      <c r="AY1388" s="139">
        <f t="shared" ref="AY1388:AY1451" si="27">AY1387+AZ1388</f>
        <v>1</v>
      </c>
      <c r="AZ1388" s="139">
        <f>IF(BA1388="",0,IFERROR(IF(VLOOKUP(BA1388,BA$44:BA1387,1,0)&gt;0,0,0),1))</f>
        <v>0</v>
      </c>
      <c r="BA1388" s="140">
        <f>IF(DATOS!J1346=AW$45,DATOS!C1346,"")</f>
        <v>0</v>
      </c>
    </row>
    <row r="1389" spans="51:53" x14ac:dyDescent="0.25">
      <c r="AY1389" s="139">
        <f t="shared" si="27"/>
        <v>1</v>
      </c>
      <c r="AZ1389" s="139">
        <f>IF(BA1389="",0,IFERROR(IF(VLOOKUP(BA1389,BA$44:BA1388,1,0)&gt;0,0,0),1))</f>
        <v>0</v>
      </c>
      <c r="BA1389" s="140">
        <f>IF(DATOS!J1347=AW$45,DATOS!C1347,"")</f>
        <v>0</v>
      </c>
    </row>
    <row r="1390" spans="51:53" x14ac:dyDescent="0.25">
      <c r="AY1390" s="139">
        <f t="shared" si="27"/>
        <v>1</v>
      </c>
      <c r="AZ1390" s="139">
        <f>IF(BA1390="",0,IFERROR(IF(VLOOKUP(BA1390,BA$44:BA1389,1,0)&gt;0,0,0),1))</f>
        <v>0</v>
      </c>
      <c r="BA1390" s="140">
        <f>IF(DATOS!J1348=AW$45,DATOS!C1348,"")</f>
        <v>0</v>
      </c>
    </row>
    <row r="1391" spans="51:53" x14ac:dyDescent="0.25">
      <c r="AY1391" s="139">
        <f t="shared" si="27"/>
        <v>1</v>
      </c>
      <c r="AZ1391" s="139">
        <f>IF(BA1391="",0,IFERROR(IF(VLOOKUP(BA1391,BA$44:BA1390,1,0)&gt;0,0,0),1))</f>
        <v>0</v>
      </c>
      <c r="BA1391" s="140">
        <f>IF(DATOS!J1349=AW$45,DATOS!C1349,"")</f>
        <v>0</v>
      </c>
    </row>
    <row r="1392" spans="51:53" x14ac:dyDescent="0.25">
      <c r="AY1392" s="139">
        <f t="shared" si="27"/>
        <v>1</v>
      </c>
      <c r="AZ1392" s="139">
        <f>IF(BA1392="",0,IFERROR(IF(VLOOKUP(BA1392,BA$44:BA1391,1,0)&gt;0,0,0),1))</f>
        <v>0</v>
      </c>
      <c r="BA1392" s="140">
        <f>IF(DATOS!J1350=AW$45,DATOS!C1350,"")</f>
        <v>0</v>
      </c>
    </row>
    <row r="1393" spans="51:53" x14ac:dyDescent="0.25">
      <c r="AY1393" s="139">
        <f t="shared" si="27"/>
        <v>1</v>
      </c>
      <c r="AZ1393" s="139">
        <f>IF(BA1393="",0,IFERROR(IF(VLOOKUP(BA1393,BA$44:BA1392,1,0)&gt;0,0,0),1))</f>
        <v>0</v>
      </c>
      <c r="BA1393" s="140">
        <f>IF(DATOS!J1351=AW$45,DATOS!C1351,"")</f>
        <v>0</v>
      </c>
    </row>
    <row r="1394" spans="51:53" x14ac:dyDescent="0.25">
      <c r="AY1394" s="139">
        <f t="shared" si="27"/>
        <v>1</v>
      </c>
      <c r="AZ1394" s="139">
        <f>IF(BA1394="",0,IFERROR(IF(VLOOKUP(BA1394,BA$44:BA1393,1,0)&gt;0,0,0),1))</f>
        <v>0</v>
      </c>
      <c r="BA1394" s="140">
        <f>IF(DATOS!J1352=AW$45,DATOS!C1352,"")</f>
        <v>0</v>
      </c>
    </row>
    <row r="1395" spans="51:53" x14ac:dyDescent="0.25">
      <c r="AY1395" s="139">
        <f t="shared" si="27"/>
        <v>1</v>
      </c>
      <c r="AZ1395" s="139">
        <f>IF(BA1395="",0,IFERROR(IF(VLOOKUP(BA1395,BA$44:BA1394,1,0)&gt;0,0,0),1))</f>
        <v>0</v>
      </c>
      <c r="BA1395" s="140">
        <f>IF(DATOS!J1353=AW$45,DATOS!C1353,"")</f>
        <v>0</v>
      </c>
    </row>
    <row r="1396" spans="51:53" x14ac:dyDescent="0.25">
      <c r="AY1396" s="139">
        <f t="shared" si="27"/>
        <v>1</v>
      </c>
      <c r="AZ1396" s="139">
        <f>IF(BA1396="",0,IFERROR(IF(VLOOKUP(BA1396,BA$44:BA1395,1,0)&gt;0,0,0),1))</f>
        <v>0</v>
      </c>
      <c r="BA1396" s="140">
        <f>IF(DATOS!J1354=AW$45,DATOS!C1354,"")</f>
        <v>0</v>
      </c>
    </row>
    <row r="1397" spans="51:53" x14ac:dyDescent="0.25">
      <c r="AY1397" s="139">
        <f t="shared" si="27"/>
        <v>1</v>
      </c>
      <c r="AZ1397" s="139">
        <f>IF(BA1397="",0,IFERROR(IF(VLOOKUP(BA1397,BA$44:BA1396,1,0)&gt;0,0,0),1))</f>
        <v>0</v>
      </c>
      <c r="BA1397" s="140">
        <f>IF(DATOS!J1355=AW$45,DATOS!C1355,"")</f>
        <v>0</v>
      </c>
    </row>
    <row r="1398" spans="51:53" x14ac:dyDescent="0.25">
      <c r="AY1398" s="139">
        <f t="shared" si="27"/>
        <v>1</v>
      </c>
      <c r="AZ1398" s="139">
        <f>IF(BA1398="",0,IFERROR(IF(VLOOKUP(BA1398,BA$44:BA1397,1,0)&gt;0,0,0),1))</f>
        <v>0</v>
      </c>
      <c r="BA1398" s="140">
        <f>IF(DATOS!J1356=AW$45,DATOS!C1356,"")</f>
        <v>0</v>
      </c>
    </row>
    <row r="1399" spans="51:53" x14ac:dyDescent="0.25">
      <c r="AY1399" s="139">
        <f t="shared" si="27"/>
        <v>1</v>
      </c>
      <c r="AZ1399" s="139">
        <f>IF(BA1399="",0,IFERROR(IF(VLOOKUP(BA1399,BA$44:BA1398,1,0)&gt;0,0,0),1))</f>
        <v>0</v>
      </c>
      <c r="BA1399" s="140">
        <f>IF(DATOS!J1357=AW$45,DATOS!C1357,"")</f>
        <v>0</v>
      </c>
    </row>
    <row r="1400" spans="51:53" x14ac:dyDescent="0.25">
      <c r="AY1400" s="139">
        <f t="shared" si="27"/>
        <v>1</v>
      </c>
      <c r="AZ1400" s="139">
        <f>IF(BA1400="",0,IFERROR(IF(VLOOKUP(BA1400,BA$44:BA1399,1,0)&gt;0,0,0),1))</f>
        <v>0</v>
      </c>
      <c r="BA1400" s="140">
        <f>IF(DATOS!J1358=AW$45,DATOS!C1358,"")</f>
        <v>0</v>
      </c>
    </row>
    <row r="1401" spans="51:53" x14ac:dyDescent="0.25">
      <c r="AY1401" s="139">
        <f t="shared" si="27"/>
        <v>1</v>
      </c>
      <c r="AZ1401" s="139">
        <f>IF(BA1401="",0,IFERROR(IF(VLOOKUP(BA1401,BA$44:BA1400,1,0)&gt;0,0,0),1))</f>
        <v>0</v>
      </c>
      <c r="BA1401" s="140">
        <f>IF(DATOS!J1359=AW$45,DATOS!C1359,"")</f>
        <v>0</v>
      </c>
    </row>
    <row r="1402" spans="51:53" x14ac:dyDescent="0.25">
      <c r="AY1402" s="139">
        <f t="shared" si="27"/>
        <v>1</v>
      </c>
      <c r="AZ1402" s="139">
        <f>IF(BA1402="",0,IFERROR(IF(VLOOKUP(BA1402,BA$44:BA1401,1,0)&gt;0,0,0),1))</f>
        <v>0</v>
      </c>
      <c r="BA1402" s="140">
        <f>IF(DATOS!J1360=AW$45,DATOS!C1360,"")</f>
        <v>0</v>
      </c>
    </row>
    <row r="1403" spans="51:53" x14ac:dyDescent="0.25">
      <c r="AY1403" s="139">
        <f t="shared" si="27"/>
        <v>1</v>
      </c>
      <c r="AZ1403" s="139">
        <f>IF(BA1403="",0,IFERROR(IF(VLOOKUP(BA1403,BA$44:BA1402,1,0)&gt;0,0,0),1))</f>
        <v>0</v>
      </c>
      <c r="BA1403" s="140">
        <f>IF(DATOS!J1361=AW$45,DATOS!C1361,"")</f>
        <v>0</v>
      </c>
    </row>
    <row r="1404" spans="51:53" x14ac:dyDescent="0.25">
      <c r="AY1404" s="139">
        <f t="shared" si="27"/>
        <v>1</v>
      </c>
      <c r="AZ1404" s="139">
        <f>IF(BA1404="",0,IFERROR(IF(VLOOKUP(BA1404,BA$44:BA1403,1,0)&gt;0,0,0),1))</f>
        <v>0</v>
      </c>
      <c r="BA1404" s="140">
        <f>IF(DATOS!J1362=AW$45,DATOS!C1362,"")</f>
        <v>0</v>
      </c>
    </row>
    <row r="1405" spans="51:53" x14ac:dyDescent="0.25">
      <c r="AY1405" s="139">
        <f t="shared" si="27"/>
        <v>1</v>
      </c>
      <c r="AZ1405" s="139">
        <f>IF(BA1405="",0,IFERROR(IF(VLOOKUP(BA1405,BA$44:BA1404,1,0)&gt;0,0,0),1))</f>
        <v>0</v>
      </c>
      <c r="BA1405" s="140">
        <f>IF(DATOS!J1363=AW$45,DATOS!C1363,"")</f>
        <v>0</v>
      </c>
    </row>
    <row r="1406" spans="51:53" x14ac:dyDescent="0.25">
      <c r="AY1406" s="139">
        <f t="shared" si="27"/>
        <v>1</v>
      </c>
      <c r="AZ1406" s="139">
        <f>IF(BA1406="",0,IFERROR(IF(VLOOKUP(BA1406,BA$44:BA1405,1,0)&gt;0,0,0),1))</f>
        <v>0</v>
      </c>
      <c r="BA1406" s="140">
        <f>IF(DATOS!J1364=AW$45,DATOS!C1364,"")</f>
        <v>0</v>
      </c>
    </row>
    <row r="1407" spans="51:53" x14ac:dyDescent="0.25">
      <c r="AY1407" s="139">
        <f t="shared" si="27"/>
        <v>1</v>
      </c>
      <c r="AZ1407" s="139">
        <f>IF(BA1407="",0,IFERROR(IF(VLOOKUP(BA1407,BA$44:BA1406,1,0)&gt;0,0,0),1))</f>
        <v>0</v>
      </c>
      <c r="BA1407" s="140">
        <f>IF(DATOS!J1365=AW$45,DATOS!C1365,"")</f>
        <v>0</v>
      </c>
    </row>
    <row r="1408" spans="51:53" x14ac:dyDescent="0.25">
      <c r="AY1408" s="139">
        <f t="shared" si="27"/>
        <v>1</v>
      </c>
      <c r="AZ1408" s="139">
        <f>IF(BA1408="",0,IFERROR(IF(VLOOKUP(BA1408,BA$44:BA1407,1,0)&gt;0,0,0),1))</f>
        <v>0</v>
      </c>
      <c r="BA1408" s="140">
        <f>IF(DATOS!J1366=AW$45,DATOS!C1366,"")</f>
        <v>0</v>
      </c>
    </row>
    <row r="1409" spans="51:53" x14ac:dyDescent="0.25">
      <c r="AY1409" s="139">
        <f t="shared" si="27"/>
        <v>1</v>
      </c>
      <c r="AZ1409" s="139">
        <f>IF(BA1409="",0,IFERROR(IF(VLOOKUP(BA1409,BA$44:BA1408,1,0)&gt;0,0,0),1))</f>
        <v>0</v>
      </c>
      <c r="BA1409" s="140">
        <f>IF(DATOS!J1367=AW$45,DATOS!C1367,"")</f>
        <v>0</v>
      </c>
    </row>
    <row r="1410" spans="51:53" x14ac:dyDescent="0.25">
      <c r="AY1410" s="139">
        <f t="shared" si="27"/>
        <v>1</v>
      </c>
      <c r="AZ1410" s="139">
        <f>IF(BA1410="",0,IFERROR(IF(VLOOKUP(BA1410,BA$44:BA1409,1,0)&gt;0,0,0),1))</f>
        <v>0</v>
      </c>
      <c r="BA1410" s="140">
        <f>IF(DATOS!J1368=AW$45,DATOS!C1368,"")</f>
        <v>0</v>
      </c>
    </row>
    <row r="1411" spans="51:53" x14ac:dyDescent="0.25">
      <c r="AY1411" s="139">
        <f t="shared" si="27"/>
        <v>1</v>
      </c>
      <c r="AZ1411" s="139">
        <f>IF(BA1411="",0,IFERROR(IF(VLOOKUP(BA1411,BA$44:BA1410,1,0)&gt;0,0,0),1))</f>
        <v>0</v>
      </c>
      <c r="BA1411" s="140">
        <f>IF(DATOS!J1369=AW$45,DATOS!C1369,"")</f>
        <v>0</v>
      </c>
    </row>
    <row r="1412" spans="51:53" x14ac:dyDescent="0.25">
      <c r="AY1412" s="139">
        <f t="shared" si="27"/>
        <v>1</v>
      </c>
      <c r="AZ1412" s="139">
        <f>IF(BA1412="",0,IFERROR(IF(VLOOKUP(BA1412,BA$44:BA1411,1,0)&gt;0,0,0),1))</f>
        <v>0</v>
      </c>
      <c r="BA1412" s="140">
        <f>IF(DATOS!J1370=AW$45,DATOS!C1370,"")</f>
        <v>0</v>
      </c>
    </row>
    <row r="1413" spans="51:53" x14ac:dyDescent="0.25">
      <c r="AY1413" s="139">
        <f t="shared" si="27"/>
        <v>1</v>
      </c>
      <c r="AZ1413" s="139">
        <f>IF(BA1413="",0,IFERROR(IF(VLOOKUP(BA1413,BA$44:BA1412,1,0)&gt;0,0,0),1))</f>
        <v>0</v>
      </c>
      <c r="BA1413" s="140">
        <f>IF(DATOS!J1371=AW$45,DATOS!C1371,"")</f>
        <v>0</v>
      </c>
    </row>
    <row r="1414" spans="51:53" x14ac:dyDescent="0.25">
      <c r="AY1414" s="139">
        <f t="shared" si="27"/>
        <v>1</v>
      </c>
      <c r="AZ1414" s="139">
        <f>IF(BA1414="",0,IFERROR(IF(VLOOKUP(BA1414,BA$44:BA1413,1,0)&gt;0,0,0),1))</f>
        <v>0</v>
      </c>
      <c r="BA1414" s="140">
        <f>IF(DATOS!J1372=AW$45,DATOS!C1372,"")</f>
        <v>0</v>
      </c>
    </row>
    <row r="1415" spans="51:53" x14ac:dyDescent="0.25">
      <c r="AY1415" s="139">
        <f t="shared" si="27"/>
        <v>1</v>
      </c>
      <c r="AZ1415" s="139">
        <f>IF(BA1415="",0,IFERROR(IF(VLOOKUP(BA1415,BA$44:BA1414,1,0)&gt;0,0,0),1))</f>
        <v>0</v>
      </c>
      <c r="BA1415" s="140">
        <f>IF(DATOS!J1373=AW$45,DATOS!C1373,"")</f>
        <v>0</v>
      </c>
    </row>
    <row r="1416" spans="51:53" x14ac:dyDescent="0.25">
      <c r="AY1416" s="139">
        <f t="shared" si="27"/>
        <v>1</v>
      </c>
      <c r="AZ1416" s="139">
        <f>IF(BA1416="",0,IFERROR(IF(VLOOKUP(BA1416,BA$44:BA1415,1,0)&gt;0,0,0),1))</f>
        <v>0</v>
      </c>
      <c r="BA1416" s="140">
        <f>IF(DATOS!J1374=AW$45,DATOS!C1374,"")</f>
        <v>0</v>
      </c>
    </row>
    <row r="1417" spans="51:53" x14ac:dyDescent="0.25">
      <c r="AY1417" s="139">
        <f t="shared" si="27"/>
        <v>1</v>
      </c>
      <c r="AZ1417" s="139">
        <f>IF(BA1417="",0,IFERROR(IF(VLOOKUP(BA1417,BA$44:BA1416,1,0)&gt;0,0,0),1))</f>
        <v>0</v>
      </c>
      <c r="BA1417" s="140">
        <f>IF(DATOS!J1375=AW$45,DATOS!C1375,"")</f>
        <v>0</v>
      </c>
    </row>
    <row r="1418" spans="51:53" x14ac:dyDescent="0.25">
      <c r="AY1418" s="139">
        <f t="shared" si="27"/>
        <v>1</v>
      </c>
      <c r="AZ1418" s="139">
        <f>IF(BA1418="",0,IFERROR(IF(VLOOKUP(BA1418,BA$44:BA1417,1,0)&gt;0,0,0),1))</f>
        <v>0</v>
      </c>
      <c r="BA1418" s="140">
        <f>IF(DATOS!J1376=AW$45,DATOS!C1376,"")</f>
        <v>0</v>
      </c>
    </row>
    <row r="1419" spans="51:53" x14ac:dyDescent="0.25">
      <c r="AY1419" s="139">
        <f t="shared" si="27"/>
        <v>1</v>
      </c>
      <c r="AZ1419" s="139">
        <f>IF(BA1419="",0,IFERROR(IF(VLOOKUP(BA1419,BA$44:BA1418,1,0)&gt;0,0,0),1))</f>
        <v>0</v>
      </c>
      <c r="BA1419" s="140">
        <f>IF(DATOS!J1377=AW$45,DATOS!C1377,"")</f>
        <v>0</v>
      </c>
    </row>
    <row r="1420" spans="51:53" x14ac:dyDescent="0.25">
      <c r="AY1420" s="139">
        <f t="shared" si="27"/>
        <v>1</v>
      </c>
      <c r="AZ1420" s="139">
        <f>IF(BA1420="",0,IFERROR(IF(VLOOKUP(BA1420,BA$44:BA1419,1,0)&gt;0,0,0),1))</f>
        <v>0</v>
      </c>
      <c r="BA1420" s="140">
        <f>IF(DATOS!J1378=AW$45,DATOS!C1378,"")</f>
        <v>0</v>
      </c>
    </row>
    <row r="1421" spans="51:53" x14ac:dyDescent="0.25">
      <c r="AY1421" s="139">
        <f t="shared" si="27"/>
        <v>1</v>
      </c>
      <c r="AZ1421" s="139">
        <f>IF(BA1421="",0,IFERROR(IF(VLOOKUP(BA1421,BA$44:BA1420,1,0)&gt;0,0,0),1))</f>
        <v>0</v>
      </c>
      <c r="BA1421" s="140">
        <f>IF(DATOS!J1379=AW$45,DATOS!C1379,"")</f>
        <v>0</v>
      </c>
    </row>
    <row r="1422" spans="51:53" x14ac:dyDescent="0.25">
      <c r="AY1422" s="139">
        <f t="shared" si="27"/>
        <v>1</v>
      </c>
      <c r="AZ1422" s="139">
        <f>IF(BA1422="",0,IFERROR(IF(VLOOKUP(BA1422,BA$44:BA1421,1,0)&gt;0,0,0),1))</f>
        <v>0</v>
      </c>
      <c r="BA1422" s="140">
        <f>IF(DATOS!J1380=AW$45,DATOS!C1380,"")</f>
        <v>0</v>
      </c>
    </row>
    <row r="1423" spans="51:53" x14ac:dyDescent="0.25">
      <c r="AY1423" s="139">
        <f t="shared" si="27"/>
        <v>1</v>
      </c>
      <c r="AZ1423" s="139">
        <f>IF(BA1423="",0,IFERROR(IF(VLOOKUP(BA1423,BA$44:BA1422,1,0)&gt;0,0,0),1))</f>
        <v>0</v>
      </c>
      <c r="BA1423" s="140">
        <f>IF(DATOS!J1381=AW$45,DATOS!C1381,"")</f>
        <v>0</v>
      </c>
    </row>
    <row r="1424" spans="51:53" x14ac:dyDescent="0.25">
      <c r="AY1424" s="139">
        <f t="shared" si="27"/>
        <v>1</v>
      </c>
      <c r="AZ1424" s="139">
        <f>IF(BA1424="",0,IFERROR(IF(VLOOKUP(BA1424,BA$44:BA1423,1,0)&gt;0,0,0),1))</f>
        <v>0</v>
      </c>
      <c r="BA1424" s="140">
        <f>IF(DATOS!J1382=AW$45,DATOS!C1382,"")</f>
        <v>0</v>
      </c>
    </row>
    <row r="1425" spans="51:53" x14ac:dyDescent="0.25">
      <c r="AY1425" s="139">
        <f t="shared" si="27"/>
        <v>1</v>
      </c>
      <c r="AZ1425" s="139">
        <f>IF(BA1425="",0,IFERROR(IF(VLOOKUP(BA1425,BA$44:BA1424,1,0)&gt;0,0,0),1))</f>
        <v>0</v>
      </c>
      <c r="BA1425" s="140">
        <f>IF(DATOS!J1383=AW$45,DATOS!C1383,"")</f>
        <v>0</v>
      </c>
    </row>
    <row r="1426" spans="51:53" x14ac:dyDescent="0.25">
      <c r="AY1426" s="139">
        <f t="shared" si="27"/>
        <v>1</v>
      </c>
      <c r="AZ1426" s="139">
        <f>IF(BA1426="",0,IFERROR(IF(VLOOKUP(BA1426,BA$44:BA1425,1,0)&gt;0,0,0),1))</f>
        <v>0</v>
      </c>
      <c r="BA1426" s="140">
        <f>IF(DATOS!J1384=AW$45,DATOS!C1384,"")</f>
        <v>0</v>
      </c>
    </row>
    <row r="1427" spans="51:53" x14ac:dyDescent="0.25">
      <c r="AY1427" s="139">
        <f t="shared" si="27"/>
        <v>1</v>
      </c>
      <c r="AZ1427" s="139">
        <f>IF(BA1427="",0,IFERROR(IF(VLOOKUP(BA1427,BA$44:BA1426,1,0)&gt;0,0,0),1))</f>
        <v>0</v>
      </c>
      <c r="BA1427" s="140">
        <f>IF(DATOS!J1385=AW$45,DATOS!C1385,"")</f>
        <v>0</v>
      </c>
    </row>
    <row r="1428" spans="51:53" x14ac:dyDescent="0.25">
      <c r="AY1428" s="139">
        <f t="shared" si="27"/>
        <v>1</v>
      </c>
      <c r="AZ1428" s="139">
        <f>IF(BA1428="",0,IFERROR(IF(VLOOKUP(BA1428,BA$44:BA1427,1,0)&gt;0,0,0),1))</f>
        <v>0</v>
      </c>
      <c r="BA1428" s="140">
        <f>IF(DATOS!J1386=AW$45,DATOS!C1386,"")</f>
        <v>0</v>
      </c>
    </row>
    <row r="1429" spans="51:53" x14ac:dyDescent="0.25">
      <c r="AY1429" s="139">
        <f t="shared" si="27"/>
        <v>1</v>
      </c>
      <c r="AZ1429" s="139">
        <f>IF(BA1429="",0,IFERROR(IF(VLOOKUP(BA1429,BA$44:BA1428,1,0)&gt;0,0,0),1))</f>
        <v>0</v>
      </c>
      <c r="BA1429" s="140">
        <f>IF(DATOS!J1387=AW$45,DATOS!C1387,"")</f>
        <v>0</v>
      </c>
    </row>
    <row r="1430" spans="51:53" x14ac:dyDescent="0.25">
      <c r="AY1430" s="139">
        <f t="shared" si="27"/>
        <v>1</v>
      </c>
      <c r="AZ1430" s="139">
        <f>IF(BA1430="",0,IFERROR(IF(VLOOKUP(BA1430,BA$44:BA1429,1,0)&gt;0,0,0),1))</f>
        <v>0</v>
      </c>
      <c r="BA1430" s="140">
        <f>IF(DATOS!J1388=AW$45,DATOS!C1388,"")</f>
        <v>0</v>
      </c>
    </row>
    <row r="1431" spans="51:53" x14ac:dyDescent="0.25">
      <c r="AY1431" s="139">
        <f t="shared" si="27"/>
        <v>1</v>
      </c>
      <c r="AZ1431" s="139">
        <f>IF(BA1431="",0,IFERROR(IF(VLOOKUP(BA1431,BA$44:BA1430,1,0)&gt;0,0,0),1))</f>
        <v>0</v>
      </c>
      <c r="BA1431" s="140">
        <f>IF(DATOS!J1389=AW$45,DATOS!C1389,"")</f>
        <v>0</v>
      </c>
    </row>
    <row r="1432" spans="51:53" x14ac:dyDescent="0.25">
      <c r="AY1432" s="139">
        <f t="shared" si="27"/>
        <v>1</v>
      </c>
      <c r="AZ1432" s="139">
        <f>IF(BA1432="",0,IFERROR(IF(VLOOKUP(BA1432,BA$44:BA1431,1,0)&gt;0,0,0),1))</f>
        <v>0</v>
      </c>
      <c r="BA1432" s="140">
        <f>IF(DATOS!J1390=AW$45,DATOS!C1390,"")</f>
        <v>0</v>
      </c>
    </row>
    <row r="1433" spans="51:53" x14ac:dyDescent="0.25">
      <c r="AY1433" s="139">
        <f t="shared" si="27"/>
        <v>1</v>
      </c>
      <c r="AZ1433" s="139">
        <f>IF(BA1433="",0,IFERROR(IF(VLOOKUP(BA1433,BA$44:BA1432,1,0)&gt;0,0,0),1))</f>
        <v>0</v>
      </c>
      <c r="BA1433" s="140">
        <f>IF(DATOS!J1391=AW$45,DATOS!C1391,"")</f>
        <v>0</v>
      </c>
    </row>
    <row r="1434" spans="51:53" x14ac:dyDescent="0.25">
      <c r="AY1434" s="139">
        <f t="shared" si="27"/>
        <v>1</v>
      </c>
      <c r="AZ1434" s="139">
        <f>IF(BA1434="",0,IFERROR(IF(VLOOKUP(BA1434,BA$44:BA1433,1,0)&gt;0,0,0),1))</f>
        <v>0</v>
      </c>
      <c r="BA1434" s="140">
        <f>IF(DATOS!J1392=AW$45,DATOS!C1392,"")</f>
        <v>0</v>
      </c>
    </row>
    <row r="1435" spans="51:53" x14ac:dyDescent="0.25">
      <c r="AY1435" s="139">
        <f t="shared" si="27"/>
        <v>1</v>
      </c>
      <c r="AZ1435" s="139">
        <f>IF(BA1435="",0,IFERROR(IF(VLOOKUP(BA1435,BA$44:BA1434,1,0)&gt;0,0,0),1))</f>
        <v>0</v>
      </c>
      <c r="BA1435" s="140">
        <f>IF(DATOS!J1393=AW$45,DATOS!C1393,"")</f>
        <v>0</v>
      </c>
    </row>
    <row r="1436" spans="51:53" x14ac:dyDescent="0.25">
      <c r="AY1436" s="139">
        <f t="shared" si="27"/>
        <v>1</v>
      </c>
      <c r="AZ1436" s="139">
        <f>IF(BA1436="",0,IFERROR(IF(VLOOKUP(BA1436,BA$44:BA1435,1,0)&gt;0,0,0),1))</f>
        <v>0</v>
      </c>
      <c r="BA1436" s="140">
        <f>IF(DATOS!J1394=AW$45,DATOS!C1394,"")</f>
        <v>0</v>
      </c>
    </row>
    <row r="1437" spans="51:53" x14ac:dyDescent="0.25">
      <c r="AY1437" s="139">
        <f t="shared" si="27"/>
        <v>1</v>
      </c>
      <c r="AZ1437" s="139">
        <f>IF(BA1437="",0,IFERROR(IF(VLOOKUP(BA1437,BA$44:BA1436,1,0)&gt;0,0,0),1))</f>
        <v>0</v>
      </c>
      <c r="BA1437" s="140">
        <f>IF(DATOS!J1395=AW$45,DATOS!C1395,"")</f>
        <v>0</v>
      </c>
    </row>
    <row r="1438" spans="51:53" x14ac:dyDescent="0.25">
      <c r="AY1438" s="139">
        <f t="shared" si="27"/>
        <v>1</v>
      </c>
      <c r="AZ1438" s="139">
        <f>IF(BA1438="",0,IFERROR(IF(VLOOKUP(BA1438,BA$44:BA1437,1,0)&gt;0,0,0),1))</f>
        <v>0</v>
      </c>
      <c r="BA1438" s="140">
        <f>IF(DATOS!J1396=AW$45,DATOS!C1396,"")</f>
        <v>0</v>
      </c>
    </row>
    <row r="1439" spans="51:53" x14ac:dyDescent="0.25">
      <c r="AY1439" s="139">
        <f t="shared" si="27"/>
        <v>1</v>
      </c>
      <c r="AZ1439" s="139">
        <f>IF(BA1439="",0,IFERROR(IF(VLOOKUP(BA1439,BA$44:BA1438,1,0)&gt;0,0,0),1))</f>
        <v>0</v>
      </c>
      <c r="BA1439" s="140">
        <f>IF(DATOS!J1397=AW$45,DATOS!C1397,"")</f>
        <v>0</v>
      </c>
    </row>
    <row r="1440" spans="51:53" x14ac:dyDescent="0.25">
      <c r="AY1440" s="139">
        <f t="shared" si="27"/>
        <v>1</v>
      </c>
      <c r="AZ1440" s="139">
        <f>IF(BA1440="",0,IFERROR(IF(VLOOKUP(BA1440,BA$44:BA1439,1,0)&gt;0,0,0),1))</f>
        <v>0</v>
      </c>
      <c r="BA1440" s="140">
        <f>IF(DATOS!J1398=AW$45,DATOS!C1398,"")</f>
        <v>0</v>
      </c>
    </row>
    <row r="1441" spans="51:53" x14ac:dyDescent="0.25">
      <c r="AY1441" s="139">
        <f t="shared" si="27"/>
        <v>1</v>
      </c>
      <c r="AZ1441" s="139">
        <f>IF(BA1441="",0,IFERROR(IF(VLOOKUP(BA1441,BA$44:BA1440,1,0)&gt;0,0,0),1))</f>
        <v>0</v>
      </c>
      <c r="BA1441" s="140">
        <f>IF(DATOS!J1399=AW$45,DATOS!C1399,"")</f>
        <v>0</v>
      </c>
    </row>
    <row r="1442" spans="51:53" x14ac:dyDescent="0.25">
      <c r="AY1442" s="139">
        <f t="shared" si="27"/>
        <v>1</v>
      </c>
      <c r="AZ1442" s="139">
        <f>IF(BA1442="",0,IFERROR(IF(VLOOKUP(BA1442,BA$44:BA1441,1,0)&gt;0,0,0),1))</f>
        <v>0</v>
      </c>
      <c r="BA1442" s="140">
        <f>IF(DATOS!J1400=AW$45,DATOS!C1400,"")</f>
        <v>0</v>
      </c>
    </row>
    <row r="1443" spans="51:53" x14ac:dyDescent="0.25">
      <c r="AY1443" s="139">
        <f t="shared" si="27"/>
        <v>1</v>
      </c>
      <c r="AZ1443" s="139">
        <f>IF(BA1443="",0,IFERROR(IF(VLOOKUP(BA1443,BA$44:BA1442,1,0)&gt;0,0,0),1))</f>
        <v>0</v>
      </c>
      <c r="BA1443" s="140">
        <f>IF(DATOS!J1401=AW$45,DATOS!C1401,"")</f>
        <v>0</v>
      </c>
    </row>
    <row r="1444" spans="51:53" x14ac:dyDescent="0.25">
      <c r="AY1444" s="139">
        <f t="shared" si="27"/>
        <v>1</v>
      </c>
      <c r="AZ1444" s="139">
        <f>IF(BA1444="",0,IFERROR(IF(VLOOKUP(BA1444,BA$44:BA1443,1,0)&gt;0,0,0),1))</f>
        <v>0</v>
      </c>
      <c r="BA1444" s="140">
        <f>IF(DATOS!J1402=AW$45,DATOS!C1402,"")</f>
        <v>0</v>
      </c>
    </row>
    <row r="1445" spans="51:53" x14ac:dyDescent="0.25">
      <c r="AY1445" s="139">
        <f t="shared" si="27"/>
        <v>1</v>
      </c>
      <c r="AZ1445" s="139">
        <f>IF(BA1445="",0,IFERROR(IF(VLOOKUP(BA1445,BA$44:BA1444,1,0)&gt;0,0,0),1))</f>
        <v>0</v>
      </c>
      <c r="BA1445" s="140">
        <f>IF(DATOS!J1403=AW$45,DATOS!C1403,"")</f>
        <v>0</v>
      </c>
    </row>
    <row r="1446" spans="51:53" x14ac:dyDescent="0.25">
      <c r="AY1446" s="139">
        <f t="shared" si="27"/>
        <v>1</v>
      </c>
      <c r="AZ1446" s="139">
        <f>IF(BA1446="",0,IFERROR(IF(VLOOKUP(BA1446,BA$44:BA1445,1,0)&gt;0,0,0),1))</f>
        <v>0</v>
      </c>
      <c r="BA1446" s="140">
        <f>IF(DATOS!J1404=AW$45,DATOS!C1404,"")</f>
        <v>0</v>
      </c>
    </row>
    <row r="1447" spans="51:53" x14ac:dyDescent="0.25">
      <c r="AY1447" s="139">
        <f t="shared" si="27"/>
        <v>1</v>
      </c>
      <c r="AZ1447" s="139">
        <f>IF(BA1447="",0,IFERROR(IF(VLOOKUP(BA1447,BA$44:BA1446,1,0)&gt;0,0,0),1))</f>
        <v>0</v>
      </c>
      <c r="BA1447" s="140">
        <f>IF(DATOS!J1405=AW$45,DATOS!C1405,"")</f>
        <v>0</v>
      </c>
    </row>
    <row r="1448" spans="51:53" x14ac:dyDescent="0.25">
      <c r="AY1448" s="139">
        <f t="shared" si="27"/>
        <v>1</v>
      </c>
      <c r="AZ1448" s="139">
        <f>IF(BA1448="",0,IFERROR(IF(VLOOKUP(BA1448,BA$44:BA1447,1,0)&gt;0,0,0),1))</f>
        <v>0</v>
      </c>
      <c r="BA1448" s="140">
        <f>IF(DATOS!J1406=AW$45,DATOS!C1406,"")</f>
        <v>0</v>
      </c>
    </row>
    <row r="1449" spans="51:53" x14ac:dyDescent="0.25">
      <c r="AY1449" s="139">
        <f t="shared" si="27"/>
        <v>1</v>
      </c>
      <c r="AZ1449" s="139">
        <f>IF(BA1449="",0,IFERROR(IF(VLOOKUP(BA1449,BA$44:BA1448,1,0)&gt;0,0,0),1))</f>
        <v>0</v>
      </c>
      <c r="BA1449" s="140">
        <f>IF(DATOS!J1407=AW$45,DATOS!C1407,"")</f>
        <v>0</v>
      </c>
    </row>
    <row r="1450" spans="51:53" x14ac:dyDescent="0.25">
      <c r="AY1450" s="139">
        <f t="shared" si="27"/>
        <v>1</v>
      </c>
      <c r="AZ1450" s="139">
        <f>IF(BA1450="",0,IFERROR(IF(VLOOKUP(BA1450,BA$44:BA1449,1,0)&gt;0,0,0),1))</f>
        <v>0</v>
      </c>
      <c r="BA1450" s="140">
        <f>IF(DATOS!J1408=AW$45,DATOS!C1408,"")</f>
        <v>0</v>
      </c>
    </row>
    <row r="1451" spans="51:53" x14ac:dyDescent="0.25">
      <c r="AY1451" s="139">
        <f t="shared" si="27"/>
        <v>1</v>
      </c>
      <c r="AZ1451" s="139">
        <f>IF(BA1451="",0,IFERROR(IF(VLOOKUP(BA1451,BA$44:BA1450,1,0)&gt;0,0,0),1))</f>
        <v>0</v>
      </c>
      <c r="BA1451" s="140">
        <f>IF(DATOS!J1409=AW$45,DATOS!C1409,"")</f>
        <v>0</v>
      </c>
    </row>
    <row r="1452" spans="51:53" x14ac:dyDescent="0.25">
      <c r="AY1452" s="139">
        <f t="shared" ref="AY1452:AY1515" si="28">AY1451+AZ1452</f>
        <v>1</v>
      </c>
      <c r="AZ1452" s="139">
        <f>IF(BA1452="",0,IFERROR(IF(VLOOKUP(BA1452,BA$44:BA1451,1,0)&gt;0,0,0),1))</f>
        <v>0</v>
      </c>
      <c r="BA1452" s="140">
        <f>IF(DATOS!J1410=AW$45,DATOS!C1410,"")</f>
        <v>0</v>
      </c>
    </row>
    <row r="1453" spans="51:53" x14ac:dyDescent="0.25">
      <c r="AY1453" s="139">
        <f t="shared" si="28"/>
        <v>1</v>
      </c>
      <c r="AZ1453" s="139">
        <f>IF(BA1453="",0,IFERROR(IF(VLOOKUP(BA1453,BA$44:BA1452,1,0)&gt;0,0,0),1))</f>
        <v>0</v>
      </c>
      <c r="BA1453" s="140">
        <f>IF(DATOS!J1411=AW$45,DATOS!C1411,"")</f>
        <v>0</v>
      </c>
    </row>
    <row r="1454" spans="51:53" x14ac:dyDescent="0.25">
      <c r="AY1454" s="139">
        <f t="shared" si="28"/>
        <v>1</v>
      </c>
      <c r="AZ1454" s="139">
        <f>IF(BA1454="",0,IFERROR(IF(VLOOKUP(BA1454,BA$44:BA1453,1,0)&gt;0,0,0),1))</f>
        <v>0</v>
      </c>
      <c r="BA1454" s="140">
        <f>IF(DATOS!J1412=AW$45,DATOS!C1412,"")</f>
        <v>0</v>
      </c>
    </row>
    <row r="1455" spans="51:53" x14ac:dyDescent="0.25">
      <c r="AY1455" s="139">
        <f t="shared" si="28"/>
        <v>1</v>
      </c>
      <c r="AZ1455" s="139">
        <f>IF(BA1455="",0,IFERROR(IF(VLOOKUP(BA1455,BA$44:BA1454,1,0)&gt;0,0,0),1))</f>
        <v>0</v>
      </c>
      <c r="BA1455" s="140">
        <f>IF(DATOS!J1413=AW$45,DATOS!C1413,"")</f>
        <v>0</v>
      </c>
    </row>
    <row r="1456" spans="51:53" x14ac:dyDescent="0.25">
      <c r="AY1456" s="139">
        <f t="shared" si="28"/>
        <v>1</v>
      </c>
      <c r="AZ1456" s="139">
        <f>IF(BA1456="",0,IFERROR(IF(VLOOKUP(BA1456,BA$44:BA1455,1,0)&gt;0,0,0),1))</f>
        <v>0</v>
      </c>
      <c r="BA1456" s="140">
        <f>IF(DATOS!J1414=AW$45,DATOS!C1414,"")</f>
        <v>0</v>
      </c>
    </row>
    <row r="1457" spans="51:53" x14ac:dyDescent="0.25">
      <c r="AY1457" s="139">
        <f t="shared" si="28"/>
        <v>1</v>
      </c>
      <c r="AZ1457" s="139">
        <f>IF(BA1457="",0,IFERROR(IF(VLOOKUP(BA1457,BA$44:BA1456,1,0)&gt;0,0,0),1))</f>
        <v>0</v>
      </c>
      <c r="BA1457" s="140">
        <f>IF(DATOS!J1415=AW$45,DATOS!C1415,"")</f>
        <v>0</v>
      </c>
    </row>
    <row r="1458" spans="51:53" x14ac:dyDescent="0.25">
      <c r="AY1458" s="139">
        <f t="shared" si="28"/>
        <v>1</v>
      </c>
      <c r="AZ1458" s="139">
        <f>IF(BA1458="",0,IFERROR(IF(VLOOKUP(BA1458,BA$44:BA1457,1,0)&gt;0,0,0),1))</f>
        <v>0</v>
      </c>
      <c r="BA1458" s="140">
        <f>IF(DATOS!J1416=AW$45,DATOS!C1416,"")</f>
        <v>0</v>
      </c>
    </row>
    <row r="1459" spans="51:53" x14ac:dyDescent="0.25">
      <c r="AY1459" s="139">
        <f t="shared" si="28"/>
        <v>1</v>
      </c>
      <c r="AZ1459" s="139">
        <f>IF(BA1459="",0,IFERROR(IF(VLOOKUP(BA1459,BA$44:BA1458,1,0)&gt;0,0,0),1))</f>
        <v>0</v>
      </c>
      <c r="BA1459" s="140">
        <f>IF(DATOS!J1417=AW$45,DATOS!C1417,"")</f>
        <v>0</v>
      </c>
    </row>
    <row r="1460" spans="51:53" x14ac:dyDescent="0.25">
      <c r="AY1460" s="139">
        <f t="shared" si="28"/>
        <v>1</v>
      </c>
      <c r="AZ1460" s="139">
        <f>IF(BA1460="",0,IFERROR(IF(VLOOKUP(BA1460,BA$44:BA1459,1,0)&gt;0,0,0),1))</f>
        <v>0</v>
      </c>
      <c r="BA1460" s="140">
        <f>IF(DATOS!J1418=AW$45,DATOS!C1418,"")</f>
        <v>0</v>
      </c>
    </row>
    <row r="1461" spans="51:53" x14ac:dyDescent="0.25">
      <c r="AY1461" s="139">
        <f t="shared" si="28"/>
        <v>1</v>
      </c>
      <c r="AZ1461" s="139">
        <f>IF(BA1461="",0,IFERROR(IF(VLOOKUP(BA1461,BA$44:BA1460,1,0)&gt;0,0,0),1))</f>
        <v>0</v>
      </c>
      <c r="BA1461" s="140">
        <f>IF(DATOS!J1419=AW$45,DATOS!C1419,"")</f>
        <v>0</v>
      </c>
    </row>
    <row r="1462" spans="51:53" x14ac:dyDescent="0.25">
      <c r="AY1462" s="139">
        <f t="shared" si="28"/>
        <v>1</v>
      </c>
      <c r="AZ1462" s="139">
        <f>IF(BA1462="",0,IFERROR(IF(VLOOKUP(BA1462,BA$44:BA1461,1,0)&gt;0,0,0),1))</f>
        <v>0</v>
      </c>
      <c r="BA1462" s="140">
        <f>IF(DATOS!J1420=AW$45,DATOS!C1420,"")</f>
        <v>0</v>
      </c>
    </row>
    <row r="1463" spans="51:53" x14ac:dyDescent="0.25">
      <c r="AY1463" s="139">
        <f t="shared" si="28"/>
        <v>1</v>
      </c>
      <c r="AZ1463" s="139">
        <f>IF(BA1463="",0,IFERROR(IF(VLOOKUP(BA1463,BA$44:BA1462,1,0)&gt;0,0,0),1))</f>
        <v>0</v>
      </c>
      <c r="BA1463" s="140">
        <f>IF(DATOS!J1421=AW$45,DATOS!C1421,"")</f>
        <v>0</v>
      </c>
    </row>
    <row r="1464" spans="51:53" x14ac:dyDescent="0.25">
      <c r="AY1464" s="139">
        <f t="shared" si="28"/>
        <v>1</v>
      </c>
      <c r="AZ1464" s="139">
        <f>IF(BA1464="",0,IFERROR(IF(VLOOKUP(BA1464,BA$44:BA1463,1,0)&gt;0,0,0),1))</f>
        <v>0</v>
      </c>
      <c r="BA1464" s="140">
        <f>IF(DATOS!J1422=AW$45,DATOS!C1422,"")</f>
        <v>0</v>
      </c>
    </row>
    <row r="1465" spans="51:53" x14ac:dyDescent="0.25">
      <c r="AY1465" s="139">
        <f t="shared" si="28"/>
        <v>1</v>
      </c>
      <c r="AZ1465" s="139">
        <f>IF(BA1465="",0,IFERROR(IF(VLOOKUP(BA1465,BA$44:BA1464,1,0)&gt;0,0,0),1))</f>
        <v>0</v>
      </c>
      <c r="BA1465" s="140">
        <f>IF(DATOS!J1423=AW$45,DATOS!C1423,"")</f>
        <v>0</v>
      </c>
    </row>
    <row r="1466" spans="51:53" x14ac:dyDescent="0.25">
      <c r="AY1466" s="139">
        <f t="shared" si="28"/>
        <v>1</v>
      </c>
      <c r="AZ1466" s="139">
        <f>IF(BA1466="",0,IFERROR(IF(VLOOKUP(BA1466,BA$44:BA1465,1,0)&gt;0,0,0),1))</f>
        <v>0</v>
      </c>
      <c r="BA1466" s="140">
        <f>IF(DATOS!J1424=AW$45,DATOS!C1424,"")</f>
        <v>0</v>
      </c>
    </row>
    <row r="1467" spans="51:53" x14ac:dyDescent="0.25">
      <c r="AY1467" s="139">
        <f t="shared" si="28"/>
        <v>1</v>
      </c>
      <c r="AZ1467" s="139">
        <f>IF(BA1467="",0,IFERROR(IF(VLOOKUP(BA1467,BA$44:BA1466,1,0)&gt;0,0,0),1))</f>
        <v>0</v>
      </c>
      <c r="BA1467" s="140">
        <f>IF(DATOS!J1425=AW$45,DATOS!C1425,"")</f>
        <v>0</v>
      </c>
    </row>
    <row r="1468" spans="51:53" x14ac:dyDescent="0.25">
      <c r="AY1468" s="139">
        <f t="shared" si="28"/>
        <v>1</v>
      </c>
      <c r="AZ1468" s="139">
        <f>IF(BA1468="",0,IFERROR(IF(VLOOKUP(BA1468,BA$44:BA1467,1,0)&gt;0,0,0),1))</f>
        <v>0</v>
      </c>
      <c r="BA1468" s="140">
        <f>IF(DATOS!J1426=AW$45,DATOS!C1426,"")</f>
        <v>0</v>
      </c>
    </row>
    <row r="1469" spans="51:53" x14ac:dyDescent="0.25">
      <c r="AY1469" s="139">
        <f t="shared" si="28"/>
        <v>1</v>
      </c>
      <c r="AZ1469" s="139">
        <f>IF(BA1469="",0,IFERROR(IF(VLOOKUP(BA1469,BA$44:BA1468,1,0)&gt;0,0,0),1))</f>
        <v>0</v>
      </c>
      <c r="BA1469" s="140">
        <f>IF(DATOS!J1427=AW$45,DATOS!C1427,"")</f>
        <v>0</v>
      </c>
    </row>
    <row r="1470" spans="51:53" x14ac:dyDescent="0.25">
      <c r="AY1470" s="139">
        <f t="shared" si="28"/>
        <v>1</v>
      </c>
      <c r="AZ1470" s="139">
        <f>IF(BA1470="",0,IFERROR(IF(VLOOKUP(BA1470,BA$44:BA1469,1,0)&gt;0,0,0),1))</f>
        <v>0</v>
      </c>
      <c r="BA1470" s="140">
        <f>IF(DATOS!J1428=AW$45,DATOS!C1428,"")</f>
        <v>0</v>
      </c>
    </row>
    <row r="1471" spans="51:53" x14ac:dyDescent="0.25">
      <c r="AY1471" s="139">
        <f t="shared" si="28"/>
        <v>1</v>
      </c>
      <c r="AZ1471" s="139">
        <f>IF(BA1471="",0,IFERROR(IF(VLOOKUP(BA1471,BA$44:BA1470,1,0)&gt;0,0,0),1))</f>
        <v>0</v>
      </c>
      <c r="BA1471" s="140">
        <f>IF(DATOS!J1429=AW$45,DATOS!C1429,"")</f>
        <v>0</v>
      </c>
    </row>
    <row r="1472" spans="51:53" x14ac:dyDescent="0.25">
      <c r="AY1472" s="139">
        <f t="shared" si="28"/>
        <v>1</v>
      </c>
      <c r="AZ1472" s="139">
        <f>IF(BA1472="",0,IFERROR(IF(VLOOKUP(BA1472,BA$44:BA1471,1,0)&gt;0,0,0),1))</f>
        <v>0</v>
      </c>
      <c r="BA1472" s="140">
        <f>IF(DATOS!J1430=AW$45,DATOS!C1430,"")</f>
        <v>0</v>
      </c>
    </row>
    <row r="1473" spans="51:53" x14ac:dyDescent="0.25">
      <c r="AY1473" s="139">
        <f t="shared" si="28"/>
        <v>1</v>
      </c>
      <c r="AZ1473" s="139">
        <f>IF(BA1473="",0,IFERROR(IF(VLOOKUP(BA1473,BA$44:BA1472,1,0)&gt;0,0,0),1))</f>
        <v>0</v>
      </c>
      <c r="BA1473" s="140">
        <f>IF(DATOS!J1431=AW$45,DATOS!C1431,"")</f>
        <v>0</v>
      </c>
    </row>
    <row r="1474" spans="51:53" x14ac:dyDescent="0.25">
      <c r="AY1474" s="139">
        <f t="shared" si="28"/>
        <v>1</v>
      </c>
      <c r="AZ1474" s="139">
        <f>IF(BA1474="",0,IFERROR(IF(VLOOKUP(BA1474,BA$44:BA1473,1,0)&gt;0,0,0),1))</f>
        <v>0</v>
      </c>
      <c r="BA1474" s="140">
        <f>IF(DATOS!J1432=AW$45,DATOS!C1432,"")</f>
        <v>0</v>
      </c>
    </row>
    <row r="1475" spans="51:53" x14ac:dyDescent="0.25">
      <c r="AY1475" s="139">
        <f t="shared" si="28"/>
        <v>1</v>
      </c>
      <c r="AZ1475" s="139">
        <f>IF(BA1475="",0,IFERROR(IF(VLOOKUP(BA1475,BA$44:BA1474,1,0)&gt;0,0,0),1))</f>
        <v>0</v>
      </c>
      <c r="BA1475" s="140">
        <f>IF(DATOS!J1433=AW$45,DATOS!C1433,"")</f>
        <v>0</v>
      </c>
    </row>
    <row r="1476" spans="51:53" x14ac:dyDescent="0.25">
      <c r="AY1476" s="139">
        <f t="shared" si="28"/>
        <v>1</v>
      </c>
      <c r="AZ1476" s="139">
        <f>IF(BA1476="",0,IFERROR(IF(VLOOKUP(BA1476,BA$44:BA1475,1,0)&gt;0,0,0),1))</f>
        <v>0</v>
      </c>
      <c r="BA1476" s="140">
        <f>IF(DATOS!J1434=AW$45,DATOS!C1434,"")</f>
        <v>0</v>
      </c>
    </row>
    <row r="1477" spans="51:53" x14ac:dyDescent="0.25">
      <c r="AY1477" s="139">
        <f t="shared" si="28"/>
        <v>1</v>
      </c>
      <c r="AZ1477" s="139">
        <f>IF(BA1477="",0,IFERROR(IF(VLOOKUP(BA1477,BA$44:BA1476,1,0)&gt;0,0,0),1))</f>
        <v>0</v>
      </c>
      <c r="BA1477" s="140">
        <f>IF(DATOS!J1435=AW$45,DATOS!C1435,"")</f>
        <v>0</v>
      </c>
    </row>
    <row r="1478" spans="51:53" x14ac:dyDescent="0.25">
      <c r="AY1478" s="139">
        <f t="shared" si="28"/>
        <v>1</v>
      </c>
      <c r="AZ1478" s="139">
        <f>IF(BA1478="",0,IFERROR(IF(VLOOKUP(BA1478,BA$44:BA1477,1,0)&gt;0,0,0),1))</f>
        <v>0</v>
      </c>
      <c r="BA1478" s="140">
        <f>IF(DATOS!J1436=AW$45,DATOS!C1436,"")</f>
        <v>0</v>
      </c>
    </row>
    <row r="1479" spans="51:53" x14ac:dyDescent="0.25">
      <c r="AY1479" s="139">
        <f t="shared" si="28"/>
        <v>1</v>
      </c>
      <c r="AZ1479" s="139">
        <f>IF(BA1479="",0,IFERROR(IF(VLOOKUP(BA1479,BA$44:BA1478,1,0)&gt;0,0,0),1))</f>
        <v>0</v>
      </c>
      <c r="BA1479" s="140">
        <f>IF(DATOS!J1437=AW$45,DATOS!C1437,"")</f>
        <v>0</v>
      </c>
    </row>
    <row r="1480" spans="51:53" x14ac:dyDescent="0.25">
      <c r="AY1480" s="139">
        <f t="shared" si="28"/>
        <v>1</v>
      </c>
      <c r="AZ1480" s="139">
        <f>IF(BA1480="",0,IFERROR(IF(VLOOKUP(BA1480,BA$44:BA1479,1,0)&gt;0,0,0),1))</f>
        <v>0</v>
      </c>
      <c r="BA1480" s="140">
        <f>IF(DATOS!J1438=AW$45,DATOS!C1438,"")</f>
        <v>0</v>
      </c>
    </row>
    <row r="1481" spans="51:53" x14ac:dyDescent="0.25">
      <c r="AY1481" s="139">
        <f t="shared" si="28"/>
        <v>1</v>
      </c>
      <c r="AZ1481" s="139">
        <f>IF(BA1481="",0,IFERROR(IF(VLOOKUP(BA1481,BA$44:BA1480,1,0)&gt;0,0,0),1))</f>
        <v>0</v>
      </c>
      <c r="BA1481" s="140">
        <f>IF(DATOS!J1439=AW$45,DATOS!C1439,"")</f>
        <v>0</v>
      </c>
    </row>
    <row r="1482" spans="51:53" x14ac:dyDescent="0.25">
      <c r="AY1482" s="139">
        <f t="shared" si="28"/>
        <v>1</v>
      </c>
      <c r="AZ1482" s="139">
        <f>IF(BA1482="",0,IFERROR(IF(VLOOKUP(BA1482,BA$44:BA1481,1,0)&gt;0,0,0),1))</f>
        <v>0</v>
      </c>
      <c r="BA1482" s="140">
        <f>IF(DATOS!J1440=AW$45,DATOS!C1440,"")</f>
        <v>0</v>
      </c>
    </row>
    <row r="1483" spans="51:53" x14ac:dyDescent="0.25">
      <c r="AY1483" s="139">
        <f t="shared" si="28"/>
        <v>1</v>
      </c>
      <c r="AZ1483" s="139">
        <f>IF(BA1483="",0,IFERROR(IF(VLOOKUP(BA1483,BA$44:BA1482,1,0)&gt;0,0,0),1))</f>
        <v>0</v>
      </c>
      <c r="BA1483" s="140">
        <f>IF(DATOS!J1441=AW$45,DATOS!C1441,"")</f>
        <v>0</v>
      </c>
    </row>
    <row r="1484" spans="51:53" x14ac:dyDescent="0.25">
      <c r="AY1484" s="139">
        <f t="shared" si="28"/>
        <v>1</v>
      </c>
      <c r="AZ1484" s="139">
        <f>IF(BA1484="",0,IFERROR(IF(VLOOKUP(BA1484,BA$44:BA1483,1,0)&gt;0,0,0),1))</f>
        <v>0</v>
      </c>
      <c r="BA1484" s="140">
        <f>IF(DATOS!J1442=AW$45,DATOS!C1442,"")</f>
        <v>0</v>
      </c>
    </row>
    <row r="1485" spans="51:53" x14ac:dyDescent="0.25">
      <c r="AY1485" s="139">
        <f t="shared" si="28"/>
        <v>1</v>
      </c>
      <c r="AZ1485" s="139">
        <f>IF(BA1485="",0,IFERROR(IF(VLOOKUP(BA1485,BA$44:BA1484,1,0)&gt;0,0,0),1))</f>
        <v>0</v>
      </c>
      <c r="BA1485" s="140">
        <f>IF(DATOS!J1443=AW$45,DATOS!C1443,"")</f>
        <v>0</v>
      </c>
    </row>
    <row r="1486" spans="51:53" x14ac:dyDescent="0.25">
      <c r="AY1486" s="139">
        <f t="shared" si="28"/>
        <v>1</v>
      </c>
      <c r="AZ1486" s="139">
        <f>IF(BA1486="",0,IFERROR(IF(VLOOKUP(BA1486,BA$44:BA1485,1,0)&gt;0,0,0),1))</f>
        <v>0</v>
      </c>
      <c r="BA1486" s="140">
        <f>IF(DATOS!J1444=AW$45,DATOS!C1444,"")</f>
        <v>0</v>
      </c>
    </row>
    <row r="1487" spans="51:53" x14ac:dyDescent="0.25">
      <c r="AY1487" s="139">
        <f t="shared" si="28"/>
        <v>1</v>
      </c>
      <c r="AZ1487" s="139">
        <f>IF(BA1487="",0,IFERROR(IF(VLOOKUP(BA1487,BA$44:BA1486,1,0)&gt;0,0,0),1))</f>
        <v>0</v>
      </c>
      <c r="BA1487" s="140">
        <f>IF(DATOS!J1445=AW$45,DATOS!C1445,"")</f>
        <v>0</v>
      </c>
    </row>
    <row r="1488" spans="51:53" x14ac:dyDescent="0.25">
      <c r="AY1488" s="139">
        <f t="shared" si="28"/>
        <v>1</v>
      </c>
      <c r="AZ1488" s="139">
        <f>IF(BA1488="",0,IFERROR(IF(VLOOKUP(BA1488,BA$44:BA1487,1,0)&gt;0,0,0),1))</f>
        <v>0</v>
      </c>
      <c r="BA1488" s="140">
        <f>IF(DATOS!J1446=AW$45,DATOS!C1446,"")</f>
        <v>0</v>
      </c>
    </row>
    <row r="1489" spans="51:53" x14ac:dyDescent="0.25">
      <c r="AY1489" s="139">
        <f t="shared" si="28"/>
        <v>1</v>
      </c>
      <c r="AZ1489" s="139">
        <f>IF(BA1489="",0,IFERROR(IF(VLOOKUP(BA1489,BA$44:BA1488,1,0)&gt;0,0,0),1))</f>
        <v>0</v>
      </c>
      <c r="BA1489" s="140">
        <f>IF(DATOS!J1447=AW$45,DATOS!C1447,"")</f>
        <v>0</v>
      </c>
    </row>
    <row r="1490" spans="51:53" x14ac:dyDescent="0.25">
      <c r="AY1490" s="139">
        <f t="shared" si="28"/>
        <v>1</v>
      </c>
      <c r="AZ1490" s="139">
        <f>IF(BA1490="",0,IFERROR(IF(VLOOKUP(BA1490,BA$44:BA1489,1,0)&gt;0,0,0),1))</f>
        <v>0</v>
      </c>
      <c r="BA1490" s="140">
        <f>IF(DATOS!J1448=AW$45,DATOS!C1448,"")</f>
        <v>0</v>
      </c>
    </row>
    <row r="1491" spans="51:53" x14ac:dyDescent="0.25">
      <c r="AY1491" s="139">
        <f t="shared" si="28"/>
        <v>1</v>
      </c>
      <c r="AZ1491" s="139">
        <f>IF(BA1491="",0,IFERROR(IF(VLOOKUP(BA1491,BA$44:BA1490,1,0)&gt;0,0,0),1))</f>
        <v>0</v>
      </c>
      <c r="BA1491" s="140">
        <f>IF(DATOS!J1449=AW$45,DATOS!C1449,"")</f>
        <v>0</v>
      </c>
    </row>
    <row r="1492" spans="51:53" x14ac:dyDescent="0.25">
      <c r="AY1492" s="139">
        <f t="shared" si="28"/>
        <v>1</v>
      </c>
      <c r="AZ1492" s="139">
        <f>IF(BA1492="",0,IFERROR(IF(VLOOKUP(BA1492,BA$44:BA1491,1,0)&gt;0,0,0),1))</f>
        <v>0</v>
      </c>
      <c r="BA1492" s="140">
        <f>IF(DATOS!J1450=AW$45,DATOS!C1450,"")</f>
        <v>0</v>
      </c>
    </row>
    <row r="1493" spans="51:53" x14ac:dyDescent="0.25">
      <c r="AY1493" s="139">
        <f t="shared" si="28"/>
        <v>1</v>
      </c>
      <c r="AZ1493" s="139">
        <f>IF(BA1493="",0,IFERROR(IF(VLOOKUP(BA1493,BA$44:BA1492,1,0)&gt;0,0,0),1))</f>
        <v>0</v>
      </c>
      <c r="BA1493" s="140">
        <f>IF(DATOS!J1451=AW$45,DATOS!C1451,"")</f>
        <v>0</v>
      </c>
    </row>
    <row r="1494" spans="51:53" x14ac:dyDescent="0.25">
      <c r="AY1494" s="139">
        <f t="shared" si="28"/>
        <v>1</v>
      </c>
      <c r="AZ1494" s="139">
        <f>IF(BA1494="",0,IFERROR(IF(VLOOKUP(BA1494,BA$44:BA1493,1,0)&gt;0,0,0),1))</f>
        <v>0</v>
      </c>
      <c r="BA1494" s="140">
        <f>IF(DATOS!J1452=AW$45,DATOS!C1452,"")</f>
        <v>0</v>
      </c>
    </row>
    <row r="1495" spans="51:53" x14ac:dyDescent="0.25">
      <c r="AY1495" s="139">
        <f t="shared" si="28"/>
        <v>1</v>
      </c>
      <c r="AZ1495" s="139">
        <f>IF(BA1495="",0,IFERROR(IF(VLOOKUP(BA1495,BA$44:BA1494,1,0)&gt;0,0,0),1))</f>
        <v>0</v>
      </c>
      <c r="BA1495" s="140">
        <f>IF(DATOS!J1453=AW$45,DATOS!C1453,"")</f>
        <v>0</v>
      </c>
    </row>
    <row r="1496" spans="51:53" x14ac:dyDescent="0.25">
      <c r="AY1496" s="139">
        <f t="shared" si="28"/>
        <v>1</v>
      </c>
      <c r="AZ1496" s="139">
        <f>IF(BA1496="",0,IFERROR(IF(VLOOKUP(BA1496,BA$44:BA1495,1,0)&gt;0,0,0),1))</f>
        <v>0</v>
      </c>
      <c r="BA1496" s="140">
        <f>IF(DATOS!J1454=AW$45,DATOS!C1454,"")</f>
        <v>0</v>
      </c>
    </row>
    <row r="1497" spans="51:53" x14ac:dyDescent="0.25">
      <c r="AY1497" s="139">
        <f t="shared" si="28"/>
        <v>1</v>
      </c>
      <c r="AZ1497" s="139">
        <f>IF(BA1497="",0,IFERROR(IF(VLOOKUP(BA1497,BA$44:BA1496,1,0)&gt;0,0,0),1))</f>
        <v>0</v>
      </c>
      <c r="BA1497" s="140">
        <f>IF(DATOS!J1455=AW$45,DATOS!C1455,"")</f>
        <v>0</v>
      </c>
    </row>
    <row r="1498" spans="51:53" x14ac:dyDescent="0.25">
      <c r="AY1498" s="139">
        <f t="shared" si="28"/>
        <v>1</v>
      </c>
      <c r="AZ1498" s="139">
        <f>IF(BA1498="",0,IFERROR(IF(VLOOKUP(BA1498,BA$44:BA1497,1,0)&gt;0,0,0),1))</f>
        <v>0</v>
      </c>
      <c r="BA1498" s="140">
        <f>IF(DATOS!J1456=AW$45,DATOS!C1456,"")</f>
        <v>0</v>
      </c>
    </row>
    <row r="1499" spans="51:53" x14ac:dyDescent="0.25">
      <c r="AY1499" s="139">
        <f t="shared" si="28"/>
        <v>1</v>
      </c>
      <c r="AZ1499" s="139">
        <f>IF(BA1499="",0,IFERROR(IF(VLOOKUP(BA1499,BA$44:BA1498,1,0)&gt;0,0,0),1))</f>
        <v>0</v>
      </c>
      <c r="BA1499" s="140">
        <f>IF(DATOS!J1457=AW$45,DATOS!C1457,"")</f>
        <v>0</v>
      </c>
    </row>
    <row r="1500" spans="51:53" x14ac:dyDescent="0.25">
      <c r="AY1500" s="139">
        <f t="shared" si="28"/>
        <v>1</v>
      </c>
      <c r="AZ1500" s="139">
        <f>IF(BA1500="",0,IFERROR(IF(VLOOKUP(BA1500,BA$44:BA1499,1,0)&gt;0,0,0),1))</f>
        <v>0</v>
      </c>
      <c r="BA1500" s="140">
        <f>IF(DATOS!J1458=AW$45,DATOS!C1458,"")</f>
        <v>0</v>
      </c>
    </row>
    <row r="1501" spans="51:53" x14ac:dyDescent="0.25">
      <c r="AY1501" s="139">
        <f t="shared" si="28"/>
        <v>1</v>
      </c>
      <c r="AZ1501" s="139">
        <f>IF(BA1501="",0,IFERROR(IF(VLOOKUP(BA1501,BA$44:BA1500,1,0)&gt;0,0,0),1))</f>
        <v>0</v>
      </c>
      <c r="BA1501" s="140">
        <f>IF(DATOS!J1459=AW$45,DATOS!C1459,"")</f>
        <v>0</v>
      </c>
    </row>
    <row r="1502" spans="51:53" x14ac:dyDescent="0.25">
      <c r="AY1502" s="139">
        <f t="shared" si="28"/>
        <v>1</v>
      </c>
      <c r="AZ1502" s="139">
        <f>IF(BA1502="",0,IFERROR(IF(VLOOKUP(BA1502,BA$44:BA1501,1,0)&gt;0,0,0),1))</f>
        <v>0</v>
      </c>
      <c r="BA1502" s="140">
        <f>IF(DATOS!J1460=AW$45,DATOS!C1460,"")</f>
        <v>0</v>
      </c>
    </row>
    <row r="1503" spans="51:53" x14ac:dyDescent="0.25">
      <c r="AY1503" s="139">
        <f t="shared" si="28"/>
        <v>1</v>
      </c>
      <c r="AZ1503" s="139">
        <f>IF(BA1503="",0,IFERROR(IF(VLOOKUP(BA1503,BA$44:BA1502,1,0)&gt;0,0,0),1))</f>
        <v>0</v>
      </c>
      <c r="BA1503" s="140">
        <f>IF(DATOS!J1461=AW$45,DATOS!C1461,"")</f>
        <v>0</v>
      </c>
    </row>
    <row r="1504" spans="51:53" x14ac:dyDescent="0.25">
      <c r="AY1504" s="139">
        <f t="shared" si="28"/>
        <v>1</v>
      </c>
      <c r="AZ1504" s="139">
        <f>IF(BA1504="",0,IFERROR(IF(VLOOKUP(BA1504,BA$44:BA1503,1,0)&gt;0,0,0),1))</f>
        <v>0</v>
      </c>
      <c r="BA1504" s="140">
        <f>IF(DATOS!J1462=AW$45,DATOS!C1462,"")</f>
        <v>0</v>
      </c>
    </row>
    <row r="1505" spans="51:53" x14ac:dyDescent="0.25">
      <c r="AY1505" s="139">
        <f t="shared" si="28"/>
        <v>1</v>
      </c>
      <c r="AZ1505" s="139">
        <f>IF(BA1505="",0,IFERROR(IF(VLOOKUP(BA1505,BA$44:BA1504,1,0)&gt;0,0,0),1))</f>
        <v>0</v>
      </c>
      <c r="BA1505" s="140">
        <f>IF(DATOS!J1463=AW$45,DATOS!C1463,"")</f>
        <v>0</v>
      </c>
    </row>
    <row r="1506" spans="51:53" x14ac:dyDescent="0.25">
      <c r="AY1506" s="139">
        <f t="shared" si="28"/>
        <v>1</v>
      </c>
      <c r="AZ1506" s="139">
        <f>IF(BA1506="",0,IFERROR(IF(VLOOKUP(BA1506,BA$44:BA1505,1,0)&gt;0,0,0),1))</f>
        <v>0</v>
      </c>
      <c r="BA1506" s="140">
        <f>IF(DATOS!J1464=AW$45,DATOS!C1464,"")</f>
        <v>0</v>
      </c>
    </row>
    <row r="1507" spans="51:53" x14ac:dyDescent="0.25">
      <c r="AY1507" s="139">
        <f t="shared" si="28"/>
        <v>1</v>
      </c>
      <c r="AZ1507" s="139">
        <f>IF(BA1507="",0,IFERROR(IF(VLOOKUP(BA1507,BA$44:BA1506,1,0)&gt;0,0,0),1))</f>
        <v>0</v>
      </c>
      <c r="BA1507" s="140">
        <f>IF(DATOS!J1465=AW$45,DATOS!C1465,"")</f>
        <v>0</v>
      </c>
    </row>
    <row r="1508" spans="51:53" x14ac:dyDescent="0.25">
      <c r="AY1508" s="139">
        <f t="shared" si="28"/>
        <v>1</v>
      </c>
      <c r="AZ1508" s="139">
        <f>IF(BA1508="",0,IFERROR(IF(VLOOKUP(BA1508,BA$44:BA1507,1,0)&gt;0,0,0),1))</f>
        <v>0</v>
      </c>
      <c r="BA1508" s="140">
        <f>IF(DATOS!J1466=AW$45,DATOS!C1466,"")</f>
        <v>0</v>
      </c>
    </row>
    <row r="1509" spans="51:53" x14ac:dyDescent="0.25">
      <c r="AY1509" s="139">
        <f t="shared" si="28"/>
        <v>1</v>
      </c>
      <c r="AZ1509" s="139">
        <f>IF(BA1509="",0,IFERROR(IF(VLOOKUP(BA1509,BA$44:BA1508,1,0)&gt;0,0,0),1))</f>
        <v>0</v>
      </c>
      <c r="BA1509" s="140">
        <f>IF(DATOS!J1467=AW$45,DATOS!C1467,"")</f>
        <v>0</v>
      </c>
    </row>
    <row r="1510" spans="51:53" x14ac:dyDescent="0.25">
      <c r="AY1510" s="139">
        <f t="shared" si="28"/>
        <v>1</v>
      </c>
      <c r="AZ1510" s="139">
        <f>IF(BA1510="",0,IFERROR(IF(VLOOKUP(BA1510,BA$44:BA1509,1,0)&gt;0,0,0),1))</f>
        <v>0</v>
      </c>
      <c r="BA1510" s="140">
        <f>IF(DATOS!J1468=AW$45,DATOS!C1468,"")</f>
        <v>0</v>
      </c>
    </row>
    <row r="1511" spans="51:53" x14ac:dyDescent="0.25">
      <c r="AY1511" s="139">
        <f t="shared" si="28"/>
        <v>1</v>
      </c>
      <c r="AZ1511" s="139">
        <f>IF(BA1511="",0,IFERROR(IF(VLOOKUP(BA1511,BA$44:BA1510,1,0)&gt;0,0,0),1))</f>
        <v>0</v>
      </c>
      <c r="BA1511" s="140">
        <f>IF(DATOS!J1469=AW$45,DATOS!C1469,"")</f>
        <v>0</v>
      </c>
    </row>
    <row r="1512" spans="51:53" x14ac:dyDescent="0.25">
      <c r="AY1512" s="139">
        <f t="shared" si="28"/>
        <v>1</v>
      </c>
      <c r="AZ1512" s="139">
        <f>IF(BA1512="",0,IFERROR(IF(VLOOKUP(BA1512,BA$44:BA1511,1,0)&gt;0,0,0),1))</f>
        <v>0</v>
      </c>
      <c r="BA1512" s="140">
        <f>IF(DATOS!J1470=AW$45,DATOS!C1470,"")</f>
        <v>0</v>
      </c>
    </row>
    <row r="1513" spans="51:53" x14ac:dyDescent="0.25">
      <c r="AY1513" s="139">
        <f t="shared" si="28"/>
        <v>1</v>
      </c>
      <c r="AZ1513" s="139">
        <f>IF(BA1513="",0,IFERROR(IF(VLOOKUP(BA1513,BA$44:BA1512,1,0)&gt;0,0,0),1))</f>
        <v>0</v>
      </c>
      <c r="BA1513" s="140">
        <f>IF(DATOS!J1471=AW$45,DATOS!C1471,"")</f>
        <v>0</v>
      </c>
    </row>
    <row r="1514" spans="51:53" x14ac:dyDescent="0.25">
      <c r="AY1514" s="139">
        <f t="shared" si="28"/>
        <v>1</v>
      </c>
      <c r="AZ1514" s="139">
        <f>IF(BA1514="",0,IFERROR(IF(VLOOKUP(BA1514,BA$44:BA1513,1,0)&gt;0,0,0),1))</f>
        <v>0</v>
      </c>
      <c r="BA1514" s="140">
        <f>IF(DATOS!J1472=AW$45,DATOS!C1472,"")</f>
        <v>0</v>
      </c>
    </row>
    <row r="1515" spans="51:53" x14ac:dyDescent="0.25">
      <c r="AY1515" s="139">
        <f t="shared" si="28"/>
        <v>1</v>
      </c>
      <c r="AZ1515" s="139">
        <f>IF(BA1515="",0,IFERROR(IF(VLOOKUP(BA1515,BA$44:BA1514,1,0)&gt;0,0,0),1))</f>
        <v>0</v>
      </c>
      <c r="BA1515" s="140">
        <f>IF(DATOS!J1473=AW$45,DATOS!C1473,"")</f>
        <v>0</v>
      </c>
    </row>
    <row r="1516" spans="51:53" x14ac:dyDescent="0.25">
      <c r="AY1516" s="139">
        <f t="shared" ref="AY1516:AY1579" si="29">AY1515+AZ1516</f>
        <v>1</v>
      </c>
      <c r="AZ1516" s="139">
        <f>IF(BA1516="",0,IFERROR(IF(VLOOKUP(BA1516,BA$44:BA1515,1,0)&gt;0,0,0),1))</f>
        <v>0</v>
      </c>
      <c r="BA1516" s="140">
        <f>IF(DATOS!J1474=AW$45,DATOS!C1474,"")</f>
        <v>0</v>
      </c>
    </row>
    <row r="1517" spans="51:53" x14ac:dyDescent="0.25">
      <c r="AY1517" s="139">
        <f t="shared" si="29"/>
        <v>1</v>
      </c>
      <c r="AZ1517" s="139">
        <f>IF(BA1517="",0,IFERROR(IF(VLOOKUP(BA1517,BA$44:BA1516,1,0)&gt;0,0,0),1))</f>
        <v>0</v>
      </c>
      <c r="BA1517" s="140">
        <f>IF(DATOS!J1475=AW$45,DATOS!C1475,"")</f>
        <v>0</v>
      </c>
    </row>
    <row r="1518" spans="51:53" x14ac:dyDescent="0.25">
      <c r="AY1518" s="139">
        <f t="shared" si="29"/>
        <v>1</v>
      </c>
      <c r="AZ1518" s="139">
        <f>IF(BA1518="",0,IFERROR(IF(VLOOKUP(BA1518,BA$44:BA1517,1,0)&gt;0,0,0),1))</f>
        <v>0</v>
      </c>
      <c r="BA1518" s="140">
        <f>IF(DATOS!J1476=AW$45,DATOS!C1476,"")</f>
        <v>0</v>
      </c>
    </row>
    <row r="1519" spans="51:53" x14ac:dyDescent="0.25">
      <c r="AY1519" s="139">
        <f t="shared" si="29"/>
        <v>1</v>
      </c>
      <c r="AZ1519" s="139">
        <f>IF(BA1519="",0,IFERROR(IF(VLOOKUP(BA1519,BA$44:BA1518,1,0)&gt;0,0,0),1))</f>
        <v>0</v>
      </c>
      <c r="BA1519" s="140">
        <f>IF(DATOS!J1477=AW$45,DATOS!C1477,"")</f>
        <v>0</v>
      </c>
    </row>
    <row r="1520" spans="51:53" x14ac:dyDescent="0.25">
      <c r="AY1520" s="139">
        <f t="shared" si="29"/>
        <v>1</v>
      </c>
      <c r="AZ1520" s="139">
        <f>IF(BA1520="",0,IFERROR(IF(VLOOKUP(BA1520,BA$44:BA1519,1,0)&gt;0,0,0),1))</f>
        <v>0</v>
      </c>
      <c r="BA1520" s="140">
        <f>IF(DATOS!J1478=AW$45,DATOS!C1478,"")</f>
        <v>0</v>
      </c>
    </row>
    <row r="1521" spans="51:53" x14ac:dyDescent="0.25">
      <c r="AY1521" s="139">
        <f t="shared" si="29"/>
        <v>1</v>
      </c>
      <c r="AZ1521" s="139">
        <f>IF(BA1521="",0,IFERROR(IF(VLOOKUP(BA1521,BA$44:BA1520,1,0)&gt;0,0,0),1))</f>
        <v>0</v>
      </c>
      <c r="BA1521" s="140">
        <f>IF(DATOS!J1479=AW$45,DATOS!C1479,"")</f>
        <v>0</v>
      </c>
    </row>
    <row r="1522" spans="51:53" x14ac:dyDescent="0.25">
      <c r="AY1522" s="139">
        <f t="shared" si="29"/>
        <v>1</v>
      </c>
      <c r="AZ1522" s="139">
        <f>IF(BA1522="",0,IFERROR(IF(VLOOKUP(BA1522,BA$44:BA1521,1,0)&gt;0,0,0),1))</f>
        <v>0</v>
      </c>
      <c r="BA1522" s="140">
        <f>IF(DATOS!J1480=AW$45,DATOS!C1480,"")</f>
        <v>0</v>
      </c>
    </row>
    <row r="1523" spans="51:53" x14ac:dyDescent="0.25">
      <c r="AY1523" s="139">
        <f t="shared" si="29"/>
        <v>1</v>
      </c>
      <c r="AZ1523" s="139">
        <f>IF(BA1523="",0,IFERROR(IF(VLOOKUP(BA1523,BA$44:BA1522,1,0)&gt;0,0,0),1))</f>
        <v>0</v>
      </c>
      <c r="BA1523" s="140">
        <f>IF(DATOS!J1481=AW$45,DATOS!C1481,"")</f>
        <v>0</v>
      </c>
    </row>
    <row r="1524" spans="51:53" x14ac:dyDescent="0.25">
      <c r="AY1524" s="139">
        <f t="shared" si="29"/>
        <v>1</v>
      </c>
      <c r="AZ1524" s="139">
        <f>IF(BA1524="",0,IFERROR(IF(VLOOKUP(BA1524,BA$44:BA1523,1,0)&gt;0,0,0),1))</f>
        <v>0</v>
      </c>
      <c r="BA1524" s="140">
        <f>IF(DATOS!J1482=AW$45,DATOS!C1482,"")</f>
        <v>0</v>
      </c>
    </row>
    <row r="1525" spans="51:53" x14ac:dyDescent="0.25">
      <c r="AY1525" s="139">
        <f t="shared" si="29"/>
        <v>1</v>
      </c>
      <c r="AZ1525" s="139">
        <f>IF(BA1525="",0,IFERROR(IF(VLOOKUP(BA1525,BA$44:BA1524,1,0)&gt;0,0,0),1))</f>
        <v>0</v>
      </c>
      <c r="BA1525" s="140">
        <f>IF(DATOS!J1483=AW$45,DATOS!C1483,"")</f>
        <v>0</v>
      </c>
    </row>
    <row r="1526" spans="51:53" x14ac:dyDescent="0.25">
      <c r="AY1526" s="139">
        <f t="shared" si="29"/>
        <v>1</v>
      </c>
      <c r="AZ1526" s="139">
        <f>IF(BA1526="",0,IFERROR(IF(VLOOKUP(BA1526,BA$44:BA1525,1,0)&gt;0,0,0),1))</f>
        <v>0</v>
      </c>
      <c r="BA1526" s="140">
        <f>IF(DATOS!J1484=AW$45,DATOS!C1484,"")</f>
        <v>0</v>
      </c>
    </row>
    <row r="1527" spans="51:53" x14ac:dyDescent="0.25">
      <c r="AY1527" s="139">
        <f t="shared" si="29"/>
        <v>1</v>
      </c>
      <c r="AZ1527" s="139">
        <f>IF(BA1527="",0,IFERROR(IF(VLOOKUP(BA1527,BA$44:BA1526,1,0)&gt;0,0,0),1))</f>
        <v>0</v>
      </c>
      <c r="BA1527" s="140">
        <f>IF(DATOS!J1485=AW$45,DATOS!C1485,"")</f>
        <v>0</v>
      </c>
    </row>
    <row r="1528" spans="51:53" x14ac:dyDescent="0.25">
      <c r="AY1528" s="139">
        <f t="shared" si="29"/>
        <v>1</v>
      </c>
      <c r="AZ1528" s="139">
        <f>IF(BA1528="",0,IFERROR(IF(VLOOKUP(BA1528,BA$44:BA1527,1,0)&gt;0,0,0),1))</f>
        <v>0</v>
      </c>
      <c r="BA1528" s="140">
        <f>IF(DATOS!J1486=AW$45,DATOS!C1486,"")</f>
        <v>0</v>
      </c>
    </row>
    <row r="1529" spans="51:53" x14ac:dyDescent="0.25">
      <c r="AY1529" s="139">
        <f t="shared" si="29"/>
        <v>1</v>
      </c>
      <c r="AZ1529" s="139">
        <f>IF(BA1529="",0,IFERROR(IF(VLOOKUP(BA1529,BA$44:BA1528,1,0)&gt;0,0,0),1))</f>
        <v>0</v>
      </c>
      <c r="BA1529" s="140">
        <f>IF(DATOS!J1487=AW$45,DATOS!C1487,"")</f>
        <v>0</v>
      </c>
    </row>
    <row r="1530" spans="51:53" x14ac:dyDescent="0.25">
      <c r="AY1530" s="139">
        <f t="shared" si="29"/>
        <v>1</v>
      </c>
      <c r="AZ1530" s="139">
        <f>IF(BA1530="",0,IFERROR(IF(VLOOKUP(BA1530,BA$44:BA1529,1,0)&gt;0,0,0),1))</f>
        <v>0</v>
      </c>
      <c r="BA1530" s="140">
        <f>IF(DATOS!J1488=AW$45,DATOS!C1488,"")</f>
        <v>0</v>
      </c>
    </row>
    <row r="1531" spans="51:53" x14ac:dyDescent="0.25">
      <c r="AY1531" s="139">
        <f t="shared" si="29"/>
        <v>1</v>
      </c>
      <c r="AZ1531" s="139">
        <f>IF(BA1531="",0,IFERROR(IF(VLOOKUP(BA1531,BA$44:BA1530,1,0)&gt;0,0,0),1))</f>
        <v>0</v>
      </c>
      <c r="BA1531" s="140">
        <f>IF(DATOS!J1489=AW$45,DATOS!C1489,"")</f>
        <v>0</v>
      </c>
    </row>
    <row r="1532" spans="51:53" x14ac:dyDescent="0.25">
      <c r="AY1532" s="139">
        <f t="shared" si="29"/>
        <v>1</v>
      </c>
      <c r="AZ1532" s="139">
        <f>IF(BA1532="",0,IFERROR(IF(VLOOKUP(BA1532,BA$44:BA1531,1,0)&gt;0,0,0),1))</f>
        <v>0</v>
      </c>
      <c r="BA1532" s="140">
        <f>IF(DATOS!J1490=AW$45,DATOS!C1490,"")</f>
        <v>0</v>
      </c>
    </row>
    <row r="1533" spans="51:53" x14ac:dyDescent="0.25">
      <c r="AY1533" s="139">
        <f t="shared" si="29"/>
        <v>1</v>
      </c>
      <c r="AZ1533" s="139">
        <f>IF(BA1533="",0,IFERROR(IF(VLOOKUP(BA1533,BA$44:BA1532,1,0)&gt;0,0,0),1))</f>
        <v>0</v>
      </c>
      <c r="BA1533" s="140">
        <f>IF(DATOS!J1491=AW$45,DATOS!C1491,"")</f>
        <v>0</v>
      </c>
    </row>
    <row r="1534" spans="51:53" x14ac:dyDescent="0.25">
      <c r="AY1534" s="139">
        <f t="shared" si="29"/>
        <v>1</v>
      </c>
      <c r="AZ1534" s="139">
        <f>IF(BA1534="",0,IFERROR(IF(VLOOKUP(BA1534,BA$44:BA1533,1,0)&gt;0,0,0),1))</f>
        <v>0</v>
      </c>
      <c r="BA1534" s="140">
        <f>IF(DATOS!J1492=AW$45,DATOS!C1492,"")</f>
        <v>0</v>
      </c>
    </row>
    <row r="1535" spans="51:53" x14ac:dyDescent="0.25">
      <c r="AY1535" s="139">
        <f t="shared" si="29"/>
        <v>1</v>
      </c>
      <c r="AZ1535" s="139">
        <f>IF(BA1535="",0,IFERROR(IF(VLOOKUP(BA1535,BA$44:BA1534,1,0)&gt;0,0,0),1))</f>
        <v>0</v>
      </c>
      <c r="BA1535" s="140">
        <f>IF(DATOS!J1493=AW$45,DATOS!C1493,"")</f>
        <v>0</v>
      </c>
    </row>
    <row r="1536" spans="51:53" x14ac:dyDescent="0.25">
      <c r="AY1536" s="139">
        <f t="shared" si="29"/>
        <v>1</v>
      </c>
      <c r="AZ1536" s="139">
        <f>IF(BA1536="",0,IFERROR(IF(VLOOKUP(BA1536,BA$44:BA1535,1,0)&gt;0,0,0),1))</f>
        <v>0</v>
      </c>
      <c r="BA1536" s="140">
        <f>IF(DATOS!J1494=AW$45,DATOS!C1494,"")</f>
        <v>0</v>
      </c>
    </row>
    <row r="1537" spans="51:53" x14ac:dyDescent="0.25">
      <c r="AY1537" s="139">
        <f t="shared" si="29"/>
        <v>1</v>
      </c>
      <c r="AZ1537" s="139">
        <f>IF(BA1537="",0,IFERROR(IF(VLOOKUP(BA1537,BA$44:BA1536,1,0)&gt;0,0,0),1))</f>
        <v>0</v>
      </c>
      <c r="BA1537" s="140">
        <f>IF(DATOS!J1495=AW$45,DATOS!C1495,"")</f>
        <v>0</v>
      </c>
    </row>
    <row r="1538" spans="51:53" x14ac:dyDescent="0.25">
      <c r="AY1538" s="139">
        <f t="shared" si="29"/>
        <v>1</v>
      </c>
      <c r="AZ1538" s="139">
        <f>IF(BA1538="",0,IFERROR(IF(VLOOKUP(BA1538,BA$44:BA1537,1,0)&gt;0,0,0),1))</f>
        <v>0</v>
      </c>
      <c r="BA1538" s="140">
        <f>IF(DATOS!J1496=AW$45,DATOS!C1496,"")</f>
        <v>0</v>
      </c>
    </row>
    <row r="1539" spans="51:53" x14ac:dyDescent="0.25">
      <c r="AY1539" s="139">
        <f t="shared" si="29"/>
        <v>1</v>
      </c>
      <c r="AZ1539" s="139">
        <f>IF(BA1539="",0,IFERROR(IF(VLOOKUP(BA1539,BA$44:BA1538,1,0)&gt;0,0,0),1))</f>
        <v>0</v>
      </c>
      <c r="BA1539" s="140">
        <f>IF(DATOS!J1497=AW$45,DATOS!C1497,"")</f>
        <v>0</v>
      </c>
    </row>
    <row r="1540" spans="51:53" x14ac:dyDescent="0.25">
      <c r="AY1540" s="139">
        <f t="shared" si="29"/>
        <v>1</v>
      </c>
      <c r="AZ1540" s="139">
        <f>IF(BA1540="",0,IFERROR(IF(VLOOKUP(BA1540,BA$44:BA1539,1,0)&gt;0,0,0),1))</f>
        <v>0</v>
      </c>
      <c r="BA1540" s="140">
        <f>IF(DATOS!J1498=AW$45,DATOS!C1498,"")</f>
        <v>0</v>
      </c>
    </row>
    <row r="1541" spans="51:53" x14ac:dyDescent="0.25">
      <c r="AY1541" s="139">
        <f t="shared" si="29"/>
        <v>1</v>
      </c>
      <c r="AZ1541" s="139">
        <f>IF(BA1541="",0,IFERROR(IF(VLOOKUP(BA1541,BA$44:BA1540,1,0)&gt;0,0,0),1))</f>
        <v>0</v>
      </c>
      <c r="BA1541" s="140">
        <f>IF(DATOS!J1499=AW$45,DATOS!C1499,"")</f>
        <v>0</v>
      </c>
    </row>
    <row r="1542" spans="51:53" x14ac:dyDescent="0.25">
      <c r="AY1542" s="139">
        <f t="shared" si="29"/>
        <v>1</v>
      </c>
      <c r="AZ1542" s="139">
        <f>IF(BA1542="",0,IFERROR(IF(VLOOKUP(BA1542,BA$44:BA1541,1,0)&gt;0,0,0),1))</f>
        <v>0</v>
      </c>
      <c r="BA1542" s="140">
        <f>IF(DATOS!J1500=AW$45,DATOS!C1500,"")</f>
        <v>0</v>
      </c>
    </row>
    <row r="1543" spans="51:53" x14ac:dyDescent="0.25">
      <c r="AY1543" s="139">
        <f t="shared" si="29"/>
        <v>1</v>
      </c>
      <c r="AZ1543" s="139">
        <f>IF(BA1543="",0,IFERROR(IF(VLOOKUP(BA1543,BA$44:BA1542,1,0)&gt;0,0,0),1))</f>
        <v>0</v>
      </c>
      <c r="BA1543" s="140">
        <f>IF(DATOS!J1501=AW$45,DATOS!C1501,"")</f>
        <v>0</v>
      </c>
    </row>
    <row r="1544" spans="51:53" x14ac:dyDescent="0.25">
      <c r="AY1544" s="139">
        <f t="shared" si="29"/>
        <v>1</v>
      </c>
      <c r="AZ1544" s="139">
        <f>IF(BA1544="",0,IFERROR(IF(VLOOKUP(BA1544,BA$44:BA1543,1,0)&gt;0,0,0),1))</f>
        <v>0</v>
      </c>
      <c r="BA1544" s="140">
        <f>IF(DATOS!J1502=AW$45,DATOS!C1502,"")</f>
        <v>0</v>
      </c>
    </row>
    <row r="1545" spans="51:53" x14ac:dyDescent="0.25">
      <c r="AY1545" s="139">
        <f t="shared" si="29"/>
        <v>1</v>
      </c>
      <c r="AZ1545" s="139">
        <f>IF(BA1545="",0,IFERROR(IF(VLOOKUP(BA1545,BA$44:BA1544,1,0)&gt;0,0,0),1))</f>
        <v>0</v>
      </c>
      <c r="BA1545" s="140">
        <f>IF(DATOS!J1503=AW$45,DATOS!C1503,"")</f>
        <v>0</v>
      </c>
    </row>
    <row r="1546" spans="51:53" x14ac:dyDescent="0.25">
      <c r="AY1546" s="139">
        <f t="shared" si="29"/>
        <v>1</v>
      </c>
      <c r="AZ1546" s="139">
        <f>IF(BA1546="",0,IFERROR(IF(VLOOKUP(BA1546,BA$44:BA1545,1,0)&gt;0,0,0),1))</f>
        <v>0</v>
      </c>
      <c r="BA1546" s="140">
        <f>IF(DATOS!J1504=AW$45,DATOS!C1504,"")</f>
        <v>0</v>
      </c>
    </row>
    <row r="1547" spans="51:53" x14ac:dyDescent="0.25">
      <c r="AY1547" s="139">
        <f t="shared" si="29"/>
        <v>1</v>
      </c>
      <c r="AZ1547" s="139">
        <f>IF(BA1547="",0,IFERROR(IF(VLOOKUP(BA1547,BA$44:BA1546,1,0)&gt;0,0,0),1))</f>
        <v>0</v>
      </c>
      <c r="BA1547" s="140">
        <f>IF(DATOS!J1505=AW$45,DATOS!C1505,"")</f>
        <v>0</v>
      </c>
    </row>
    <row r="1548" spans="51:53" x14ac:dyDescent="0.25">
      <c r="AY1548" s="139">
        <f t="shared" si="29"/>
        <v>1</v>
      </c>
      <c r="AZ1548" s="139">
        <f>IF(BA1548="",0,IFERROR(IF(VLOOKUP(BA1548,BA$44:BA1547,1,0)&gt;0,0,0),1))</f>
        <v>0</v>
      </c>
      <c r="BA1548" s="140">
        <f>IF(DATOS!J1506=AW$45,DATOS!C1506,"")</f>
        <v>0</v>
      </c>
    </row>
    <row r="1549" spans="51:53" x14ac:dyDescent="0.25">
      <c r="AY1549" s="139">
        <f t="shared" si="29"/>
        <v>1</v>
      </c>
      <c r="AZ1549" s="139">
        <f>IF(BA1549="",0,IFERROR(IF(VLOOKUP(BA1549,BA$44:BA1548,1,0)&gt;0,0,0),1))</f>
        <v>0</v>
      </c>
      <c r="BA1549" s="140">
        <f>IF(DATOS!J1507=AW$45,DATOS!C1507,"")</f>
        <v>0</v>
      </c>
    </row>
    <row r="1550" spans="51:53" x14ac:dyDescent="0.25">
      <c r="AY1550" s="139">
        <f t="shared" si="29"/>
        <v>1</v>
      </c>
      <c r="AZ1550" s="139">
        <f>IF(BA1550="",0,IFERROR(IF(VLOOKUP(BA1550,BA$44:BA1549,1,0)&gt;0,0,0),1))</f>
        <v>0</v>
      </c>
      <c r="BA1550" s="140">
        <f>IF(DATOS!J1508=AW$45,DATOS!C1508,"")</f>
        <v>0</v>
      </c>
    </row>
    <row r="1551" spans="51:53" x14ac:dyDescent="0.25">
      <c r="AY1551" s="139">
        <f t="shared" si="29"/>
        <v>1</v>
      </c>
      <c r="AZ1551" s="139">
        <f>IF(BA1551="",0,IFERROR(IF(VLOOKUP(BA1551,BA$44:BA1550,1,0)&gt;0,0,0),1))</f>
        <v>0</v>
      </c>
      <c r="BA1551" s="140">
        <f>IF(DATOS!J1509=AW$45,DATOS!C1509,"")</f>
        <v>0</v>
      </c>
    </row>
    <row r="1552" spans="51:53" x14ac:dyDescent="0.25">
      <c r="AY1552" s="139">
        <f t="shared" si="29"/>
        <v>1</v>
      </c>
      <c r="AZ1552" s="139">
        <f>IF(BA1552="",0,IFERROR(IF(VLOOKUP(BA1552,BA$44:BA1551,1,0)&gt;0,0,0),1))</f>
        <v>0</v>
      </c>
      <c r="BA1552" s="140">
        <f>IF(DATOS!J1510=AW$45,DATOS!C1510,"")</f>
        <v>0</v>
      </c>
    </row>
    <row r="1553" spans="51:53" x14ac:dyDescent="0.25">
      <c r="AY1553" s="139">
        <f t="shared" si="29"/>
        <v>1</v>
      </c>
      <c r="AZ1553" s="139">
        <f>IF(BA1553="",0,IFERROR(IF(VLOOKUP(BA1553,BA$44:BA1552,1,0)&gt;0,0,0),1))</f>
        <v>0</v>
      </c>
      <c r="BA1553" s="140">
        <f>IF(DATOS!J1511=AW$45,DATOS!C1511,"")</f>
        <v>0</v>
      </c>
    </row>
    <row r="1554" spans="51:53" x14ac:dyDescent="0.25">
      <c r="AY1554" s="139">
        <f t="shared" si="29"/>
        <v>1</v>
      </c>
      <c r="AZ1554" s="139">
        <f>IF(BA1554="",0,IFERROR(IF(VLOOKUP(BA1554,BA$44:BA1553,1,0)&gt;0,0,0),1))</f>
        <v>0</v>
      </c>
      <c r="BA1554" s="140">
        <f>IF(DATOS!J1512=AW$45,DATOS!C1512,"")</f>
        <v>0</v>
      </c>
    </row>
    <row r="1555" spans="51:53" x14ac:dyDescent="0.25">
      <c r="AY1555" s="139">
        <f t="shared" si="29"/>
        <v>1</v>
      </c>
      <c r="AZ1555" s="139">
        <f>IF(BA1555="",0,IFERROR(IF(VLOOKUP(BA1555,BA$44:BA1554,1,0)&gt;0,0,0),1))</f>
        <v>0</v>
      </c>
      <c r="BA1555" s="140">
        <f>IF(DATOS!J1513=AW$45,DATOS!C1513,"")</f>
        <v>0</v>
      </c>
    </row>
    <row r="1556" spans="51:53" x14ac:dyDescent="0.25">
      <c r="AY1556" s="139">
        <f t="shared" si="29"/>
        <v>1</v>
      </c>
      <c r="AZ1556" s="139">
        <f>IF(BA1556="",0,IFERROR(IF(VLOOKUP(BA1556,BA$44:BA1555,1,0)&gt;0,0,0),1))</f>
        <v>0</v>
      </c>
      <c r="BA1556" s="140">
        <f>IF(DATOS!J1514=AW$45,DATOS!C1514,"")</f>
        <v>0</v>
      </c>
    </row>
    <row r="1557" spans="51:53" x14ac:dyDescent="0.25">
      <c r="AY1557" s="139">
        <f t="shared" si="29"/>
        <v>1</v>
      </c>
      <c r="AZ1557" s="139">
        <f>IF(BA1557="",0,IFERROR(IF(VLOOKUP(BA1557,BA$44:BA1556,1,0)&gt;0,0,0),1))</f>
        <v>0</v>
      </c>
      <c r="BA1557" s="140">
        <f>IF(DATOS!J1515=AW$45,DATOS!C1515,"")</f>
        <v>0</v>
      </c>
    </row>
    <row r="1558" spans="51:53" x14ac:dyDescent="0.25">
      <c r="AY1558" s="139">
        <f t="shared" si="29"/>
        <v>1</v>
      </c>
      <c r="AZ1558" s="139">
        <f>IF(BA1558="",0,IFERROR(IF(VLOOKUP(BA1558,BA$44:BA1557,1,0)&gt;0,0,0),1))</f>
        <v>0</v>
      </c>
      <c r="BA1558" s="140">
        <f>IF(DATOS!J1516=AW$45,DATOS!C1516,"")</f>
        <v>0</v>
      </c>
    </row>
    <row r="1559" spans="51:53" x14ac:dyDescent="0.25">
      <c r="AY1559" s="139">
        <f t="shared" si="29"/>
        <v>1</v>
      </c>
      <c r="AZ1559" s="139">
        <f>IF(BA1559="",0,IFERROR(IF(VLOOKUP(BA1559,BA$44:BA1558,1,0)&gt;0,0,0),1))</f>
        <v>0</v>
      </c>
      <c r="BA1559" s="140">
        <f>IF(DATOS!J1517=AW$45,DATOS!C1517,"")</f>
        <v>0</v>
      </c>
    </row>
    <row r="1560" spans="51:53" x14ac:dyDescent="0.25">
      <c r="AY1560" s="139">
        <f t="shared" si="29"/>
        <v>1</v>
      </c>
      <c r="AZ1560" s="139">
        <f>IF(BA1560="",0,IFERROR(IF(VLOOKUP(BA1560,BA$44:BA1559,1,0)&gt;0,0,0),1))</f>
        <v>0</v>
      </c>
      <c r="BA1560" s="140">
        <f>IF(DATOS!J1518=AW$45,DATOS!C1518,"")</f>
        <v>0</v>
      </c>
    </row>
    <row r="1561" spans="51:53" x14ac:dyDescent="0.25">
      <c r="AY1561" s="139">
        <f t="shared" si="29"/>
        <v>1</v>
      </c>
      <c r="AZ1561" s="139">
        <f>IF(BA1561="",0,IFERROR(IF(VLOOKUP(BA1561,BA$44:BA1560,1,0)&gt;0,0,0),1))</f>
        <v>0</v>
      </c>
      <c r="BA1561" s="140">
        <f>IF(DATOS!J1519=AW$45,DATOS!C1519,"")</f>
        <v>0</v>
      </c>
    </row>
    <row r="1562" spans="51:53" x14ac:dyDescent="0.25">
      <c r="AY1562" s="139">
        <f t="shared" si="29"/>
        <v>1</v>
      </c>
      <c r="AZ1562" s="139">
        <f>IF(BA1562="",0,IFERROR(IF(VLOOKUP(BA1562,BA$44:BA1561,1,0)&gt;0,0,0),1))</f>
        <v>0</v>
      </c>
      <c r="BA1562" s="140">
        <f>IF(DATOS!J1520=AW$45,DATOS!C1520,"")</f>
        <v>0</v>
      </c>
    </row>
    <row r="1563" spans="51:53" x14ac:dyDescent="0.25">
      <c r="AY1563" s="139">
        <f t="shared" si="29"/>
        <v>1</v>
      </c>
      <c r="AZ1563" s="139">
        <f>IF(BA1563="",0,IFERROR(IF(VLOOKUP(BA1563,BA$44:BA1562,1,0)&gt;0,0,0),1))</f>
        <v>0</v>
      </c>
      <c r="BA1563" s="140">
        <f>IF(DATOS!J1521=AW$45,DATOS!C1521,"")</f>
        <v>0</v>
      </c>
    </row>
    <row r="1564" spans="51:53" x14ac:dyDescent="0.25">
      <c r="AY1564" s="139">
        <f t="shared" si="29"/>
        <v>1</v>
      </c>
      <c r="AZ1564" s="139">
        <f>IF(BA1564="",0,IFERROR(IF(VLOOKUP(BA1564,BA$44:BA1563,1,0)&gt;0,0,0),1))</f>
        <v>0</v>
      </c>
      <c r="BA1564" s="140">
        <f>IF(DATOS!J1522=AW$45,DATOS!C1522,"")</f>
        <v>0</v>
      </c>
    </row>
    <row r="1565" spans="51:53" x14ac:dyDescent="0.25">
      <c r="AY1565" s="139">
        <f t="shared" si="29"/>
        <v>1</v>
      </c>
      <c r="AZ1565" s="139">
        <f>IF(BA1565="",0,IFERROR(IF(VLOOKUP(BA1565,BA$44:BA1564,1,0)&gt;0,0,0),1))</f>
        <v>0</v>
      </c>
      <c r="BA1565" s="140">
        <f>IF(DATOS!J1523=AW$45,DATOS!C1523,"")</f>
        <v>0</v>
      </c>
    </row>
    <row r="1566" spans="51:53" x14ac:dyDescent="0.25">
      <c r="AY1566" s="139">
        <f t="shared" si="29"/>
        <v>1</v>
      </c>
      <c r="AZ1566" s="139">
        <f>IF(BA1566="",0,IFERROR(IF(VLOOKUP(BA1566,BA$44:BA1565,1,0)&gt;0,0,0),1))</f>
        <v>0</v>
      </c>
      <c r="BA1566" s="140">
        <f>IF(DATOS!J1524=AW$45,DATOS!C1524,"")</f>
        <v>0</v>
      </c>
    </row>
    <row r="1567" spans="51:53" x14ac:dyDescent="0.25">
      <c r="AY1567" s="139">
        <f t="shared" si="29"/>
        <v>1</v>
      </c>
      <c r="AZ1567" s="139">
        <f>IF(BA1567="",0,IFERROR(IF(VLOOKUP(BA1567,BA$44:BA1566,1,0)&gt;0,0,0),1))</f>
        <v>0</v>
      </c>
      <c r="BA1567" s="140">
        <f>IF(DATOS!J1525=AW$45,DATOS!C1525,"")</f>
        <v>0</v>
      </c>
    </row>
    <row r="1568" spans="51:53" x14ac:dyDescent="0.25">
      <c r="AY1568" s="139">
        <f t="shared" si="29"/>
        <v>1</v>
      </c>
      <c r="AZ1568" s="139">
        <f>IF(BA1568="",0,IFERROR(IF(VLOOKUP(BA1568,BA$44:BA1567,1,0)&gt;0,0,0),1))</f>
        <v>0</v>
      </c>
      <c r="BA1568" s="140">
        <f>IF(DATOS!J1526=AW$45,DATOS!C1526,"")</f>
        <v>0</v>
      </c>
    </row>
    <row r="1569" spans="51:53" x14ac:dyDescent="0.25">
      <c r="AY1569" s="139">
        <f t="shared" si="29"/>
        <v>1</v>
      </c>
      <c r="AZ1569" s="139">
        <f>IF(BA1569="",0,IFERROR(IF(VLOOKUP(BA1569,BA$44:BA1568,1,0)&gt;0,0,0),1))</f>
        <v>0</v>
      </c>
      <c r="BA1569" s="140">
        <f>IF(DATOS!J1527=AW$45,DATOS!C1527,"")</f>
        <v>0</v>
      </c>
    </row>
    <row r="1570" spans="51:53" x14ac:dyDescent="0.25">
      <c r="AY1570" s="139">
        <f t="shared" si="29"/>
        <v>1</v>
      </c>
      <c r="AZ1570" s="139">
        <f>IF(BA1570="",0,IFERROR(IF(VLOOKUP(BA1570,BA$44:BA1569,1,0)&gt;0,0,0),1))</f>
        <v>0</v>
      </c>
      <c r="BA1570" s="140">
        <f>IF(DATOS!J1528=AW$45,DATOS!C1528,"")</f>
        <v>0</v>
      </c>
    </row>
    <row r="1571" spans="51:53" x14ac:dyDescent="0.25">
      <c r="AY1571" s="139">
        <f t="shared" si="29"/>
        <v>1</v>
      </c>
      <c r="AZ1571" s="139">
        <f>IF(BA1571="",0,IFERROR(IF(VLOOKUP(BA1571,BA$44:BA1570,1,0)&gt;0,0,0),1))</f>
        <v>0</v>
      </c>
      <c r="BA1571" s="140">
        <f>IF(DATOS!J1529=AW$45,DATOS!C1529,"")</f>
        <v>0</v>
      </c>
    </row>
    <row r="1572" spans="51:53" x14ac:dyDescent="0.25">
      <c r="AY1572" s="139">
        <f t="shared" si="29"/>
        <v>1</v>
      </c>
      <c r="AZ1572" s="139">
        <f>IF(BA1572="",0,IFERROR(IF(VLOOKUP(BA1572,BA$44:BA1571,1,0)&gt;0,0,0),1))</f>
        <v>0</v>
      </c>
      <c r="BA1572" s="140">
        <f>IF(DATOS!J1530=AW$45,DATOS!C1530,"")</f>
        <v>0</v>
      </c>
    </row>
    <row r="1573" spans="51:53" x14ac:dyDescent="0.25">
      <c r="AY1573" s="139">
        <f t="shared" si="29"/>
        <v>1</v>
      </c>
      <c r="AZ1573" s="139">
        <f>IF(BA1573="",0,IFERROR(IF(VLOOKUP(BA1573,BA$44:BA1572,1,0)&gt;0,0,0),1))</f>
        <v>0</v>
      </c>
      <c r="BA1573" s="140">
        <f>IF(DATOS!J1531=AW$45,DATOS!C1531,"")</f>
        <v>0</v>
      </c>
    </row>
    <row r="1574" spans="51:53" x14ac:dyDescent="0.25">
      <c r="AY1574" s="139">
        <f t="shared" si="29"/>
        <v>1</v>
      </c>
      <c r="AZ1574" s="139">
        <f>IF(BA1574="",0,IFERROR(IF(VLOOKUP(BA1574,BA$44:BA1573,1,0)&gt;0,0,0),1))</f>
        <v>0</v>
      </c>
      <c r="BA1574" s="140">
        <f>IF(DATOS!J1532=AW$45,DATOS!C1532,"")</f>
        <v>0</v>
      </c>
    </row>
    <row r="1575" spans="51:53" x14ac:dyDescent="0.25">
      <c r="AY1575" s="139">
        <f t="shared" si="29"/>
        <v>1</v>
      </c>
      <c r="AZ1575" s="139">
        <f>IF(BA1575="",0,IFERROR(IF(VLOOKUP(BA1575,BA$44:BA1574,1,0)&gt;0,0,0),1))</f>
        <v>0</v>
      </c>
      <c r="BA1575" s="140">
        <f>IF(DATOS!J1533=AW$45,DATOS!C1533,"")</f>
        <v>0</v>
      </c>
    </row>
    <row r="1576" spans="51:53" x14ac:dyDescent="0.25">
      <c r="AY1576" s="139">
        <f t="shared" si="29"/>
        <v>1</v>
      </c>
      <c r="AZ1576" s="139">
        <f>IF(BA1576="",0,IFERROR(IF(VLOOKUP(BA1576,BA$44:BA1575,1,0)&gt;0,0,0),1))</f>
        <v>0</v>
      </c>
      <c r="BA1576" s="140">
        <f>IF(DATOS!J1534=AW$45,DATOS!C1534,"")</f>
        <v>0</v>
      </c>
    </row>
    <row r="1577" spans="51:53" x14ac:dyDescent="0.25">
      <c r="AY1577" s="139">
        <f t="shared" si="29"/>
        <v>1</v>
      </c>
      <c r="AZ1577" s="139">
        <f>IF(BA1577="",0,IFERROR(IF(VLOOKUP(BA1577,BA$44:BA1576,1,0)&gt;0,0,0),1))</f>
        <v>0</v>
      </c>
      <c r="BA1577" s="140">
        <f>IF(DATOS!J1535=AW$45,DATOS!C1535,"")</f>
        <v>0</v>
      </c>
    </row>
    <row r="1578" spans="51:53" x14ac:dyDescent="0.25">
      <c r="AY1578" s="139">
        <f t="shared" si="29"/>
        <v>1</v>
      </c>
      <c r="AZ1578" s="139">
        <f>IF(BA1578="",0,IFERROR(IF(VLOOKUP(BA1578,BA$44:BA1577,1,0)&gt;0,0,0),1))</f>
        <v>0</v>
      </c>
      <c r="BA1578" s="140">
        <f>IF(DATOS!J1536=AW$45,DATOS!C1536,"")</f>
        <v>0</v>
      </c>
    </row>
    <row r="1579" spans="51:53" x14ac:dyDescent="0.25">
      <c r="AY1579" s="139">
        <f t="shared" si="29"/>
        <v>1</v>
      </c>
      <c r="AZ1579" s="139">
        <f>IF(BA1579="",0,IFERROR(IF(VLOOKUP(BA1579,BA$44:BA1578,1,0)&gt;0,0,0),1))</f>
        <v>0</v>
      </c>
      <c r="BA1579" s="140">
        <f>IF(DATOS!J1537=AW$45,DATOS!C1537,"")</f>
        <v>0</v>
      </c>
    </row>
    <row r="1580" spans="51:53" x14ac:dyDescent="0.25">
      <c r="AY1580" s="139">
        <f t="shared" ref="AY1580:AY1643" si="30">AY1579+AZ1580</f>
        <v>1</v>
      </c>
      <c r="AZ1580" s="139">
        <f>IF(BA1580="",0,IFERROR(IF(VLOOKUP(BA1580,BA$44:BA1579,1,0)&gt;0,0,0),1))</f>
        <v>0</v>
      </c>
      <c r="BA1580" s="140">
        <f>IF(DATOS!J1538=AW$45,DATOS!C1538,"")</f>
        <v>0</v>
      </c>
    </row>
    <row r="1581" spans="51:53" x14ac:dyDescent="0.25">
      <c r="AY1581" s="139">
        <f t="shared" si="30"/>
        <v>1</v>
      </c>
      <c r="AZ1581" s="139">
        <f>IF(BA1581="",0,IFERROR(IF(VLOOKUP(BA1581,BA$44:BA1580,1,0)&gt;0,0,0),1))</f>
        <v>0</v>
      </c>
      <c r="BA1581" s="140">
        <f>IF(DATOS!J1539=AW$45,DATOS!C1539,"")</f>
        <v>0</v>
      </c>
    </row>
    <row r="1582" spans="51:53" x14ac:dyDescent="0.25">
      <c r="AY1582" s="139">
        <f t="shared" si="30"/>
        <v>1</v>
      </c>
      <c r="AZ1582" s="139">
        <f>IF(BA1582="",0,IFERROR(IF(VLOOKUP(BA1582,BA$44:BA1581,1,0)&gt;0,0,0),1))</f>
        <v>0</v>
      </c>
      <c r="BA1582" s="140">
        <f>IF(DATOS!J1540=AW$45,DATOS!C1540,"")</f>
        <v>0</v>
      </c>
    </row>
    <row r="1583" spans="51:53" x14ac:dyDescent="0.25">
      <c r="AY1583" s="139">
        <f t="shared" si="30"/>
        <v>1</v>
      </c>
      <c r="AZ1583" s="139">
        <f>IF(BA1583="",0,IFERROR(IF(VLOOKUP(BA1583,BA$44:BA1582,1,0)&gt;0,0,0),1))</f>
        <v>0</v>
      </c>
      <c r="BA1583" s="140">
        <f>IF(DATOS!J1541=AW$45,DATOS!C1541,"")</f>
        <v>0</v>
      </c>
    </row>
    <row r="1584" spans="51:53" x14ac:dyDescent="0.25">
      <c r="AY1584" s="139">
        <f t="shared" si="30"/>
        <v>1</v>
      </c>
      <c r="AZ1584" s="139">
        <f>IF(BA1584="",0,IFERROR(IF(VLOOKUP(BA1584,BA$44:BA1583,1,0)&gt;0,0,0),1))</f>
        <v>0</v>
      </c>
      <c r="BA1584" s="140">
        <f>IF(DATOS!J1542=AW$45,DATOS!C1542,"")</f>
        <v>0</v>
      </c>
    </row>
    <row r="1585" spans="51:53" x14ac:dyDescent="0.25">
      <c r="AY1585" s="139">
        <f t="shared" si="30"/>
        <v>1</v>
      </c>
      <c r="AZ1585" s="139">
        <f>IF(BA1585="",0,IFERROR(IF(VLOOKUP(BA1585,BA$44:BA1584,1,0)&gt;0,0,0),1))</f>
        <v>0</v>
      </c>
      <c r="BA1585" s="140">
        <f>IF(DATOS!J1543=AW$45,DATOS!C1543,"")</f>
        <v>0</v>
      </c>
    </row>
    <row r="1586" spans="51:53" x14ac:dyDescent="0.25">
      <c r="AY1586" s="139">
        <f t="shared" si="30"/>
        <v>1</v>
      </c>
      <c r="AZ1586" s="139">
        <f>IF(BA1586="",0,IFERROR(IF(VLOOKUP(BA1586,BA$44:BA1585,1,0)&gt;0,0,0),1))</f>
        <v>0</v>
      </c>
      <c r="BA1586" s="140">
        <f>IF(DATOS!J1544=AW$45,DATOS!C1544,"")</f>
        <v>0</v>
      </c>
    </row>
    <row r="1587" spans="51:53" x14ac:dyDescent="0.25">
      <c r="AY1587" s="139">
        <f t="shared" si="30"/>
        <v>1</v>
      </c>
      <c r="AZ1587" s="139">
        <f>IF(BA1587="",0,IFERROR(IF(VLOOKUP(BA1587,BA$44:BA1586,1,0)&gt;0,0,0),1))</f>
        <v>0</v>
      </c>
      <c r="BA1587" s="140">
        <f>IF(DATOS!J1545=AW$45,DATOS!C1545,"")</f>
        <v>0</v>
      </c>
    </row>
    <row r="1588" spans="51:53" x14ac:dyDescent="0.25">
      <c r="AY1588" s="139">
        <f t="shared" si="30"/>
        <v>1</v>
      </c>
      <c r="AZ1588" s="139">
        <f>IF(BA1588="",0,IFERROR(IF(VLOOKUP(BA1588,BA$44:BA1587,1,0)&gt;0,0,0),1))</f>
        <v>0</v>
      </c>
      <c r="BA1588" s="140">
        <f>IF(DATOS!J1546=AW$45,DATOS!C1546,"")</f>
        <v>0</v>
      </c>
    </row>
    <row r="1589" spans="51:53" x14ac:dyDescent="0.25">
      <c r="AY1589" s="139">
        <f t="shared" si="30"/>
        <v>1</v>
      </c>
      <c r="AZ1589" s="139">
        <f>IF(BA1589="",0,IFERROR(IF(VLOOKUP(BA1589,BA$44:BA1588,1,0)&gt;0,0,0),1))</f>
        <v>0</v>
      </c>
      <c r="BA1589" s="140">
        <f>IF(DATOS!J1547=AW$45,DATOS!C1547,"")</f>
        <v>0</v>
      </c>
    </row>
    <row r="1590" spans="51:53" x14ac:dyDescent="0.25">
      <c r="AY1590" s="139">
        <f t="shared" si="30"/>
        <v>1</v>
      </c>
      <c r="AZ1590" s="139">
        <f>IF(BA1590="",0,IFERROR(IF(VLOOKUP(BA1590,BA$44:BA1589,1,0)&gt;0,0,0),1))</f>
        <v>0</v>
      </c>
      <c r="BA1590" s="140">
        <f>IF(DATOS!J1548=AW$45,DATOS!C1548,"")</f>
        <v>0</v>
      </c>
    </row>
    <row r="1591" spans="51:53" x14ac:dyDescent="0.25">
      <c r="AY1591" s="139">
        <f t="shared" si="30"/>
        <v>1</v>
      </c>
      <c r="AZ1591" s="139">
        <f>IF(BA1591="",0,IFERROR(IF(VLOOKUP(BA1591,BA$44:BA1590,1,0)&gt;0,0,0),1))</f>
        <v>0</v>
      </c>
      <c r="BA1591" s="140">
        <f>IF(DATOS!J1549=AW$45,DATOS!C1549,"")</f>
        <v>0</v>
      </c>
    </row>
    <row r="1592" spans="51:53" x14ac:dyDescent="0.25">
      <c r="AY1592" s="139">
        <f t="shared" si="30"/>
        <v>1</v>
      </c>
      <c r="AZ1592" s="139">
        <f>IF(BA1592="",0,IFERROR(IF(VLOOKUP(BA1592,BA$44:BA1591,1,0)&gt;0,0,0),1))</f>
        <v>0</v>
      </c>
      <c r="BA1592" s="140">
        <f>IF(DATOS!J1550=AW$45,DATOS!C1550,"")</f>
        <v>0</v>
      </c>
    </row>
    <row r="1593" spans="51:53" x14ac:dyDescent="0.25">
      <c r="AY1593" s="139">
        <f t="shared" si="30"/>
        <v>1</v>
      </c>
      <c r="AZ1593" s="139">
        <f>IF(BA1593="",0,IFERROR(IF(VLOOKUP(BA1593,BA$44:BA1592,1,0)&gt;0,0,0),1))</f>
        <v>0</v>
      </c>
      <c r="BA1593" s="140">
        <f>IF(DATOS!J1551=AW$45,DATOS!C1551,"")</f>
        <v>0</v>
      </c>
    </row>
    <row r="1594" spans="51:53" x14ac:dyDescent="0.25">
      <c r="AY1594" s="139">
        <f t="shared" si="30"/>
        <v>1</v>
      </c>
      <c r="AZ1594" s="139">
        <f>IF(BA1594="",0,IFERROR(IF(VLOOKUP(BA1594,BA$44:BA1593,1,0)&gt;0,0,0),1))</f>
        <v>0</v>
      </c>
      <c r="BA1594" s="140">
        <f>IF(DATOS!J1552=AW$45,DATOS!C1552,"")</f>
        <v>0</v>
      </c>
    </row>
    <row r="1595" spans="51:53" x14ac:dyDescent="0.25">
      <c r="AY1595" s="139">
        <f t="shared" si="30"/>
        <v>1</v>
      </c>
      <c r="AZ1595" s="139">
        <f>IF(BA1595="",0,IFERROR(IF(VLOOKUP(BA1595,BA$44:BA1594,1,0)&gt;0,0,0),1))</f>
        <v>0</v>
      </c>
      <c r="BA1595" s="140">
        <f>IF(DATOS!J1553=AW$45,DATOS!C1553,"")</f>
        <v>0</v>
      </c>
    </row>
    <row r="1596" spans="51:53" x14ac:dyDescent="0.25">
      <c r="AY1596" s="139">
        <f t="shared" si="30"/>
        <v>1</v>
      </c>
      <c r="AZ1596" s="139">
        <f>IF(BA1596="",0,IFERROR(IF(VLOOKUP(BA1596,BA$44:BA1595,1,0)&gt;0,0,0),1))</f>
        <v>0</v>
      </c>
      <c r="BA1596" s="140">
        <f>IF(DATOS!J1554=AW$45,DATOS!C1554,"")</f>
        <v>0</v>
      </c>
    </row>
    <row r="1597" spans="51:53" x14ac:dyDescent="0.25">
      <c r="AY1597" s="139">
        <f t="shared" si="30"/>
        <v>1</v>
      </c>
      <c r="AZ1597" s="139">
        <f>IF(BA1597="",0,IFERROR(IF(VLOOKUP(BA1597,BA$44:BA1596,1,0)&gt;0,0,0),1))</f>
        <v>0</v>
      </c>
      <c r="BA1597" s="140">
        <f>IF(DATOS!J1555=AW$45,DATOS!C1555,"")</f>
        <v>0</v>
      </c>
    </row>
    <row r="1598" spans="51:53" x14ac:dyDescent="0.25">
      <c r="AY1598" s="139">
        <f t="shared" si="30"/>
        <v>1</v>
      </c>
      <c r="AZ1598" s="139">
        <f>IF(BA1598="",0,IFERROR(IF(VLOOKUP(BA1598,BA$44:BA1597,1,0)&gt;0,0,0),1))</f>
        <v>0</v>
      </c>
      <c r="BA1598" s="140">
        <f>IF(DATOS!J1556=AW$45,DATOS!C1556,"")</f>
        <v>0</v>
      </c>
    </row>
    <row r="1599" spans="51:53" x14ac:dyDescent="0.25">
      <c r="AY1599" s="139">
        <f t="shared" si="30"/>
        <v>1</v>
      </c>
      <c r="AZ1599" s="139">
        <f>IF(BA1599="",0,IFERROR(IF(VLOOKUP(BA1599,BA$44:BA1598,1,0)&gt;0,0,0),1))</f>
        <v>0</v>
      </c>
      <c r="BA1599" s="140">
        <f>IF(DATOS!J1557=AW$45,DATOS!C1557,"")</f>
        <v>0</v>
      </c>
    </row>
    <row r="1600" spans="51:53" x14ac:dyDescent="0.25">
      <c r="AY1600" s="139">
        <f t="shared" si="30"/>
        <v>1</v>
      </c>
      <c r="AZ1600" s="139">
        <f>IF(BA1600="",0,IFERROR(IF(VLOOKUP(BA1600,BA$44:BA1599,1,0)&gt;0,0,0),1))</f>
        <v>0</v>
      </c>
      <c r="BA1600" s="140">
        <f>IF(DATOS!J1558=AW$45,DATOS!C1558,"")</f>
        <v>0</v>
      </c>
    </row>
    <row r="1601" spans="51:53" x14ac:dyDescent="0.25">
      <c r="AY1601" s="139">
        <f t="shared" si="30"/>
        <v>1</v>
      </c>
      <c r="AZ1601" s="139">
        <f>IF(BA1601="",0,IFERROR(IF(VLOOKUP(BA1601,BA$44:BA1600,1,0)&gt;0,0,0),1))</f>
        <v>0</v>
      </c>
      <c r="BA1601" s="140">
        <f>IF(DATOS!J1559=AW$45,DATOS!C1559,"")</f>
        <v>0</v>
      </c>
    </row>
    <row r="1602" spans="51:53" x14ac:dyDescent="0.25">
      <c r="AY1602" s="139">
        <f t="shared" si="30"/>
        <v>1</v>
      </c>
      <c r="AZ1602" s="139">
        <f>IF(BA1602="",0,IFERROR(IF(VLOOKUP(BA1602,BA$44:BA1601,1,0)&gt;0,0,0),1))</f>
        <v>0</v>
      </c>
      <c r="BA1602" s="140">
        <f>IF(DATOS!J1560=AW$45,DATOS!C1560,"")</f>
        <v>0</v>
      </c>
    </row>
    <row r="1603" spans="51:53" x14ac:dyDescent="0.25">
      <c r="AY1603" s="139">
        <f t="shared" si="30"/>
        <v>1</v>
      </c>
      <c r="AZ1603" s="139">
        <f>IF(BA1603="",0,IFERROR(IF(VLOOKUP(BA1603,BA$44:BA1602,1,0)&gt;0,0,0),1))</f>
        <v>0</v>
      </c>
      <c r="BA1603" s="140">
        <f>IF(DATOS!J1561=AW$45,DATOS!C1561,"")</f>
        <v>0</v>
      </c>
    </row>
    <row r="1604" spans="51:53" x14ac:dyDescent="0.25">
      <c r="AY1604" s="139">
        <f t="shared" si="30"/>
        <v>1</v>
      </c>
      <c r="AZ1604" s="139">
        <f>IF(BA1604="",0,IFERROR(IF(VLOOKUP(BA1604,BA$44:BA1603,1,0)&gt;0,0,0),1))</f>
        <v>0</v>
      </c>
      <c r="BA1604" s="140">
        <f>IF(DATOS!J1562=AW$45,DATOS!C1562,"")</f>
        <v>0</v>
      </c>
    </row>
    <row r="1605" spans="51:53" x14ac:dyDescent="0.25">
      <c r="AY1605" s="139">
        <f t="shared" si="30"/>
        <v>1</v>
      </c>
      <c r="AZ1605" s="139">
        <f>IF(BA1605="",0,IFERROR(IF(VLOOKUP(BA1605,BA$44:BA1604,1,0)&gt;0,0,0),1))</f>
        <v>0</v>
      </c>
      <c r="BA1605" s="140">
        <f>IF(DATOS!J1563=AW$45,DATOS!C1563,"")</f>
        <v>0</v>
      </c>
    </row>
    <row r="1606" spans="51:53" x14ac:dyDescent="0.25">
      <c r="AY1606" s="139">
        <f t="shared" si="30"/>
        <v>1</v>
      </c>
      <c r="AZ1606" s="139">
        <f>IF(BA1606="",0,IFERROR(IF(VLOOKUP(BA1606,BA$44:BA1605,1,0)&gt;0,0,0),1))</f>
        <v>0</v>
      </c>
      <c r="BA1606" s="140">
        <f>IF(DATOS!J1564=AW$45,DATOS!C1564,"")</f>
        <v>0</v>
      </c>
    </row>
    <row r="1607" spans="51:53" x14ac:dyDescent="0.25">
      <c r="AY1607" s="139">
        <f t="shared" si="30"/>
        <v>1</v>
      </c>
      <c r="AZ1607" s="139">
        <f>IF(BA1607="",0,IFERROR(IF(VLOOKUP(BA1607,BA$44:BA1606,1,0)&gt;0,0,0),1))</f>
        <v>0</v>
      </c>
      <c r="BA1607" s="140">
        <f>IF(DATOS!J1565=AW$45,DATOS!C1565,"")</f>
        <v>0</v>
      </c>
    </row>
    <row r="1608" spans="51:53" x14ac:dyDescent="0.25">
      <c r="AY1608" s="139">
        <f t="shared" si="30"/>
        <v>1</v>
      </c>
      <c r="AZ1608" s="139">
        <f>IF(BA1608="",0,IFERROR(IF(VLOOKUP(BA1608,BA$44:BA1607,1,0)&gt;0,0,0),1))</f>
        <v>0</v>
      </c>
      <c r="BA1608" s="140">
        <f>IF(DATOS!J1566=AW$45,DATOS!C1566,"")</f>
        <v>0</v>
      </c>
    </row>
    <row r="1609" spans="51:53" x14ac:dyDescent="0.25">
      <c r="AY1609" s="139">
        <f t="shared" si="30"/>
        <v>1</v>
      </c>
      <c r="AZ1609" s="139">
        <f>IF(BA1609="",0,IFERROR(IF(VLOOKUP(BA1609,BA$44:BA1608,1,0)&gt;0,0,0),1))</f>
        <v>0</v>
      </c>
      <c r="BA1609" s="140">
        <f>IF(DATOS!J1567=AW$45,DATOS!C1567,"")</f>
        <v>0</v>
      </c>
    </row>
    <row r="1610" spans="51:53" x14ac:dyDescent="0.25">
      <c r="AY1610" s="139">
        <f t="shared" si="30"/>
        <v>1</v>
      </c>
      <c r="AZ1610" s="139">
        <f>IF(BA1610="",0,IFERROR(IF(VLOOKUP(BA1610,BA$44:BA1609,1,0)&gt;0,0,0),1))</f>
        <v>0</v>
      </c>
      <c r="BA1610" s="140">
        <f>IF(DATOS!J1568=AW$45,DATOS!C1568,"")</f>
        <v>0</v>
      </c>
    </row>
    <row r="1611" spans="51:53" x14ac:dyDescent="0.25">
      <c r="AY1611" s="139">
        <f t="shared" si="30"/>
        <v>1</v>
      </c>
      <c r="AZ1611" s="139">
        <f>IF(BA1611="",0,IFERROR(IF(VLOOKUP(BA1611,BA$44:BA1610,1,0)&gt;0,0,0),1))</f>
        <v>0</v>
      </c>
      <c r="BA1611" s="140">
        <f>IF(DATOS!J1569=AW$45,DATOS!C1569,"")</f>
        <v>0</v>
      </c>
    </row>
    <row r="1612" spans="51:53" x14ac:dyDescent="0.25">
      <c r="AY1612" s="139">
        <f t="shared" si="30"/>
        <v>1</v>
      </c>
      <c r="AZ1612" s="139">
        <f>IF(BA1612="",0,IFERROR(IF(VLOOKUP(BA1612,BA$44:BA1611,1,0)&gt;0,0,0),1))</f>
        <v>0</v>
      </c>
      <c r="BA1612" s="140">
        <f>IF(DATOS!J1570=AW$45,DATOS!C1570,"")</f>
        <v>0</v>
      </c>
    </row>
    <row r="1613" spans="51:53" x14ac:dyDescent="0.25">
      <c r="AY1613" s="139">
        <f t="shared" si="30"/>
        <v>1</v>
      </c>
      <c r="AZ1613" s="139">
        <f>IF(BA1613="",0,IFERROR(IF(VLOOKUP(BA1613,BA$44:BA1612,1,0)&gt;0,0,0),1))</f>
        <v>0</v>
      </c>
      <c r="BA1613" s="140">
        <f>IF(DATOS!J1571=AW$45,DATOS!C1571,"")</f>
        <v>0</v>
      </c>
    </row>
    <row r="1614" spans="51:53" x14ac:dyDescent="0.25">
      <c r="AY1614" s="139">
        <f t="shared" si="30"/>
        <v>1</v>
      </c>
      <c r="AZ1614" s="139">
        <f>IF(BA1614="",0,IFERROR(IF(VLOOKUP(BA1614,BA$44:BA1613,1,0)&gt;0,0,0),1))</f>
        <v>0</v>
      </c>
      <c r="BA1614" s="140">
        <f>IF(DATOS!J1572=AW$45,DATOS!C1572,"")</f>
        <v>0</v>
      </c>
    </row>
    <row r="1615" spans="51:53" x14ac:dyDescent="0.25">
      <c r="AY1615" s="139">
        <f t="shared" si="30"/>
        <v>1</v>
      </c>
      <c r="AZ1615" s="139">
        <f>IF(BA1615="",0,IFERROR(IF(VLOOKUP(BA1615,BA$44:BA1614,1,0)&gt;0,0,0),1))</f>
        <v>0</v>
      </c>
      <c r="BA1615" s="140">
        <f>IF(DATOS!J1573=AW$45,DATOS!C1573,"")</f>
        <v>0</v>
      </c>
    </row>
    <row r="1616" spans="51:53" x14ac:dyDescent="0.25">
      <c r="AY1616" s="139">
        <f t="shared" si="30"/>
        <v>1</v>
      </c>
      <c r="AZ1616" s="139">
        <f>IF(BA1616="",0,IFERROR(IF(VLOOKUP(BA1616,BA$44:BA1615,1,0)&gt;0,0,0),1))</f>
        <v>0</v>
      </c>
      <c r="BA1616" s="140">
        <f>IF(DATOS!J1574=AW$45,DATOS!C1574,"")</f>
        <v>0</v>
      </c>
    </row>
    <row r="1617" spans="51:53" x14ac:dyDescent="0.25">
      <c r="AY1617" s="139">
        <f t="shared" si="30"/>
        <v>1</v>
      </c>
      <c r="AZ1617" s="139">
        <f>IF(BA1617="",0,IFERROR(IF(VLOOKUP(BA1617,BA$44:BA1616,1,0)&gt;0,0,0),1))</f>
        <v>0</v>
      </c>
      <c r="BA1617" s="140">
        <f>IF(DATOS!J1575=AW$45,DATOS!C1575,"")</f>
        <v>0</v>
      </c>
    </row>
    <row r="1618" spans="51:53" x14ac:dyDescent="0.25">
      <c r="AY1618" s="139">
        <f t="shared" si="30"/>
        <v>1</v>
      </c>
      <c r="AZ1618" s="139">
        <f>IF(BA1618="",0,IFERROR(IF(VLOOKUP(BA1618,BA$44:BA1617,1,0)&gt;0,0,0),1))</f>
        <v>0</v>
      </c>
      <c r="BA1618" s="140">
        <f>IF(DATOS!J1576=AW$45,DATOS!C1576,"")</f>
        <v>0</v>
      </c>
    </row>
    <row r="1619" spans="51:53" x14ac:dyDescent="0.25">
      <c r="AY1619" s="139">
        <f t="shared" si="30"/>
        <v>1</v>
      </c>
      <c r="AZ1619" s="139">
        <f>IF(BA1619="",0,IFERROR(IF(VLOOKUP(BA1619,BA$44:BA1618,1,0)&gt;0,0,0),1))</f>
        <v>0</v>
      </c>
      <c r="BA1619" s="140">
        <f>IF(DATOS!J1577=AW$45,DATOS!C1577,"")</f>
        <v>0</v>
      </c>
    </row>
    <row r="1620" spans="51:53" x14ac:dyDescent="0.25">
      <c r="AY1620" s="139">
        <f t="shared" si="30"/>
        <v>1</v>
      </c>
      <c r="AZ1620" s="139">
        <f>IF(BA1620="",0,IFERROR(IF(VLOOKUP(BA1620,BA$44:BA1619,1,0)&gt;0,0,0),1))</f>
        <v>0</v>
      </c>
      <c r="BA1620" s="140">
        <f>IF(DATOS!J1578=AW$45,DATOS!C1578,"")</f>
        <v>0</v>
      </c>
    </row>
    <row r="1621" spans="51:53" x14ac:dyDescent="0.25">
      <c r="AY1621" s="139">
        <f t="shared" si="30"/>
        <v>1</v>
      </c>
      <c r="AZ1621" s="139">
        <f>IF(BA1621="",0,IFERROR(IF(VLOOKUP(BA1621,BA$44:BA1620,1,0)&gt;0,0,0),1))</f>
        <v>0</v>
      </c>
      <c r="BA1621" s="140">
        <f>IF(DATOS!J1579=AW$45,DATOS!C1579,"")</f>
        <v>0</v>
      </c>
    </row>
    <row r="1622" spans="51:53" x14ac:dyDescent="0.25">
      <c r="AY1622" s="139">
        <f t="shared" si="30"/>
        <v>1</v>
      </c>
      <c r="AZ1622" s="139">
        <f>IF(BA1622="",0,IFERROR(IF(VLOOKUP(BA1622,BA$44:BA1621,1,0)&gt;0,0,0),1))</f>
        <v>0</v>
      </c>
      <c r="BA1622" s="140">
        <f>IF(DATOS!J1580=AW$45,DATOS!C1580,"")</f>
        <v>0</v>
      </c>
    </row>
    <row r="1623" spans="51:53" x14ac:dyDescent="0.25">
      <c r="AY1623" s="139">
        <f t="shared" si="30"/>
        <v>1</v>
      </c>
      <c r="AZ1623" s="139">
        <f>IF(BA1623="",0,IFERROR(IF(VLOOKUP(BA1623,BA$44:BA1622,1,0)&gt;0,0,0),1))</f>
        <v>0</v>
      </c>
      <c r="BA1623" s="140">
        <f>IF(DATOS!J1581=AW$45,DATOS!C1581,"")</f>
        <v>0</v>
      </c>
    </row>
    <row r="1624" spans="51:53" x14ac:dyDescent="0.25">
      <c r="AY1624" s="139">
        <f t="shared" si="30"/>
        <v>1</v>
      </c>
      <c r="AZ1624" s="139">
        <f>IF(BA1624="",0,IFERROR(IF(VLOOKUP(BA1624,BA$44:BA1623,1,0)&gt;0,0,0),1))</f>
        <v>0</v>
      </c>
      <c r="BA1624" s="140">
        <f>IF(DATOS!J1582=AW$45,DATOS!C1582,"")</f>
        <v>0</v>
      </c>
    </row>
    <row r="1625" spans="51:53" x14ac:dyDescent="0.25">
      <c r="AY1625" s="139">
        <f t="shared" si="30"/>
        <v>1</v>
      </c>
      <c r="AZ1625" s="139">
        <f>IF(BA1625="",0,IFERROR(IF(VLOOKUP(BA1625,BA$44:BA1624,1,0)&gt;0,0,0),1))</f>
        <v>0</v>
      </c>
      <c r="BA1625" s="140">
        <f>IF(DATOS!J1583=AW$45,DATOS!C1583,"")</f>
        <v>0</v>
      </c>
    </row>
    <row r="1626" spans="51:53" x14ac:dyDescent="0.25">
      <c r="AY1626" s="139">
        <f t="shared" si="30"/>
        <v>1</v>
      </c>
      <c r="AZ1626" s="139">
        <f>IF(BA1626="",0,IFERROR(IF(VLOOKUP(BA1626,BA$44:BA1625,1,0)&gt;0,0,0),1))</f>
        <v>0</v>
      </c>
      <c r="BA1626" s="140">
        <f>IF(DATOS!J1584=AW$45,DATOS!C1584,"")</f>
        <v>0</v>
      </c>
    </row>
    <row r="1627" spans="51:53" x14ac:dyDescent="0.25">
      <c r="AY1627" s="139">
        <f t="shared" si="30"/>
        <v>1</v>
      </c>
      <c r="AZ1627" s="139">
        <f>IF(BA1627="",0,IFERROR(IF(VLOOKUP(BA1627,BA$44:BA1626,1,0)&gt;0,0,0),1))</f>
        <v>0</v>
      </c>
      <c r="BA1627" s="140">
        <f>IF(DATOS!J1585=AW$45,DATOS!C1585,"")</f>
        <v>0</v>
      </c>
    </row>
    <row r="1628" spans="51:53" x14ac:dyDescent="0.25">
      <c r="AY1628" s="139">
        <f t="shared" si="30"/>
        <v>1</v>
      </c>
      <c r="AZ1628" s="139">
        <f>IF(BA1628="",0,IFERROR(IF(VLOOKUP(BA1628,BA$44:BA1627,1,0)&gt;0,0,0),1))</f>
        <v>0</v>
      </c>
      <c r="BA1628" s="140">
        <f>IF(DATOS!J1586=AW$45,DATOS!C1586,"")</f>
        <v>0</v>
      </c>
    </row>
    <row r="1629" spans="51:53" x14ac:dyDescent="0.25">
      <c r="AY1629" s="139">
        <f t="shared" si="30"/>
        <v>1</v>
      </c>
      <c r="AZ1629" s="139">
        <f>IF(BA1629="",0,IFERROR(IF(VLOOKUP(BA1629,BA$44:BA1628,1,0)&gt;0,0,0),1))</f>
        <v>0</v>
      </c>
      <c r="BA1629" s="140">
        <f>IF(DATOS!J1587=AW$45,DATOS!C1587,"")</f>
        <v>0</v>
      </c>
    </row>
    <row r="1630" spans="51:53" x14ac:dyDescent="0.25">
      <c r="AY1630" s="139">
        <f t="shared" si="30"/>
        <v>1</v>
      </c>
      <c r="AZ1630" s="139">
        <f>IF(BA1630="",0,IFERROR(IF(VLOOKUP(BA1630,BA$44:BA1629,1,0)&gt;0,0,0),1))</f>
        <v>0</v>
      </c>
      <c r="BA1630" s="140">
        <f>IF(DATOS!J1588=AW$45,DATOS!C1588,"")</f>
        <v>0</v>
      </c>
    </row>
    <row r="1631" spans="51:53" x14ac:dyDescent="0.25">
      <c r="AY1631" s="139">
        <f t="shared" si="30"/>
        <v>1</v>
      </c>
      <c r="AZ1631" s="139">
        <f>IF(BA1631="",0,IFERROR(IF(VLOOKUP(BA1631,BA$44:BA1630,1,0)&gt;0,0,0),1))</f>
        <v>0</v>
      </c>
      <c r="BA1631" s="140">
        <f>IF(DATOS!J1589=AW$45,DATOS!C1589,"")</f>
        <v>0</v>
      </c>
    </row>
    <row r="1632" spans="51:53" x14ac:dyDescent="0.25">
      <c r="AY1632" s="139">
        <f t="shared" si="30"/>
        <v>1</v>
      </c>
      <c r="AZ1632" s="139">
        <f>IF(BA1632="",0,IFERROR(IF(VLOOKUP(BA1632,BA$44:BA1631,1,0)&gt;0,0,0),1))</f>
        <v>0</v>
      </c>
      <c r="BA1632" s="140">
        <f>IF(DATOS!J1590=AW$45,DATOS!C1590,"")</f>
        <v>0</v>
      </c>
    </row>
    <row r="1633" spans="51:53" x14ac:dyDescent="0.25">
      <c r="AY1633" s="139">
        <f t="shared" si="30"/>
        <v>1</v>
      </c>
      <c r="AZ1633" s="139">
        <f>IF(BA1633="",0,IFERROR(IF(VLOOKUP(BA1633,BA$44:BA1632,1,0)&gt;0,0,0),1))</f>
        <v>0</v>
      </c>
      <c r="BA1633" s="140">
        <f>IF(DATOS!J1591=AW$45,DATOS!C1591,"")</f>
        <v>0</v>
      </c>
    </row>
    <row r="1634" spans="51:53" x14ac:dyDescent="0.25">
      <c r="AY1634" s="139">
        <f t="shared" si="30"/>
        <v>1</v>
      </c>
      <c r="AZ1634" s="139">
        <f>IF(BA1634="",0,IFERROR(IF(VLOOKUP(BA1634,BA$44:BA1633,1,0)&gt;0,0,0),1))</f>
        <v>0</v>
      </c>
      <c r="BA1634" s="140">
        <f>IF(DATOS!J1592=AW$45,DATOS!C1592,"")</f>
        <v>0</v>
      </c>
    </row>
    <row r="1635" spans="51:53" x14ac:dyDescent="0.25">
      <c r="AY1635" s="139">
        <f t="shared" si="30"/>
        <v>1</v>
      </c>
      <c r="AZ1635" s="139">
        <f>IF(BA1635="",0,IFERROR(IF(VLOOKUP(BA1635,BA$44:BA1634,1,0)&gt;0,0,0),1))</f>
        <v>0</v>
      </c>
      <c r="BA1635" s="140">
        <f>IF(DATOS!J1593=AW$45,DATOS!C1593,"")</f>
        <v>0</v>
      </c>
    </row>
    <row r="1636" spans="51:53" x14ac:dyDescent="0.25">
      <c r="AY1636" s="139">
        <f t="shared" si="30"/>
        <v>1</v>
      </c>
      <c r="AZ1636" s="139">
        <f>IF(BA1636="",0,IFERROR(IF(VLOOKUP(BA1636,BA$44:BA1635,1,0)&gt;0,0,0),1))</f>
        <v>0</v>
      </c>
      <c r="BA1636" s="140">
        <f>IF(DATOS!J1594=AW$45,DATOS!C1594,"")</f>
        <v>0</v>
      </c>
    </row>
    <row r="1637" spans="51:53" x14ac:dyDescent="0.25">
      <c r="AY1637" s="139">
        <f t="shared" si="30"/>
        <v>1</v>
      </c>
      <c r="AZ1637" s="139">
        <f>IF(BA1637="",0,IFERROR(IF(VLOOKUP(BA1637,BA$44:BA1636,1,0)&gt;0,0,0),1))</f>
        <v>0</v>
      </c>
      <c r="BA1637" s="140">
        <f>IF(DATOS!J1595=AW$45,DATOS!C1595,"")</f>
        <v>0</v>
      </c>
    </row>
    <row r="1638" spans="51:53" x14ac:dyDescent="0.25">
      <c r="AY1638" s="139">
        <f t="shared" si="30"/>
        <v>1</v>
      </c>
      <c r="AZ1638" s="139">
        <f>IF(BA1638="",0,IFERROR(IF(VLOOKUP(BA1638,BA$44:BA1637,1,0)&gt;0,0,0),1))</f>
        <v>0</v>
      </c>
      <c r="BA1638" s="140">
        <f>IF(DATOS!J1596=AW$45,DATOS!C1596,"")</f>
        <v>0</v>
      </c>
    </row>
    <row r="1639" spans="51:53" x14ac:dyDescent="0.25">
      <c r="AY1639" s="139">
        <f t="shared" si="30"/>
        <v>1</v>
      </c>
      <c r="AZ1639" s="139">
        <f>IF(BA1639="",0,IFERROR(IF(VLOOKUP(BA1639,BA$44:BA1638,1,0)&gt;0,0,0),1))</f>
        <v>0</v>
      </c>
      <c r="BA1639" s="140">
        <f>IF(DATOS!J1597=AW$45,DATOS!C1597,"")</f>
        <v>0</v>
      </c>
    </row>
    <row r="1640" spans="51:53" x14ac:dyDescent="0.25">
      <c r="AY1640" s="139">
        <f t="shared" si="30"/>
        <v>1</v>
      </c>
      <c r="AZ1640" s="139">
        <f>IF(BA1640="",0,IFERROR(IF(VLOOKUP(BA1640,BA$44:BA1639,1,0)&gt;0,0,0),1))</f>
        <v>0</v>
      </c>
      <c r="BA1640" s="140">
        <f>IF(DATOS!J1598=AW$45,DATOS!C1598,"")</f>
        <v>0</v>
      </c>
    </row>
    <row r="1641" spans="51:53" x14ac:dyDescent="0.25">
      <c r="AY1641" s="139">
        <f t="shared" si="30"/>
        <v>1</v>
      </c>
      <c r="AZ1641" s="139">
        <f>IF(BA1641="",0,IFERROR(IF(VLOOKUP(BA1641,BA$44:BA1640,1,0)&gt;0,0,0),1))</f>
        <v>0</v>
      </c>
      <c r="BA1641" s="140">
        <f>IF(DATOS!J1599=AW$45,DATOS!C1599,"")</f>
        <v>0</v>
      </c>
    </row>
    <row r="1642" spans="51:53" x14ac:dyDescent="0.25">
      <c r="AY1642" s="139">
        <f t="shared" si="30"/>
        <v>1</v>
      </c>
      <c r="AZ1642" s="139">
        <f>IF(BA1642="",0,IFERROR(IF(VLOOKUP(BA1642,BA$44:BA1641,1,0)&gt;0,0,0),1))</f>
        <v>0</v>
      </c>
      <c r="BA1642" s="140">
        <f>IF(DATOS!J1600=AW$45,DATOS!C1600,"")</f>
        <v>0</v>
      </c>
    </row>
    <row r="1643" spans="51:53" x14ac:dyDescent="0.25">
      <c r="AY1643" s="139">
        <f t="shared" si="30"/>
        <v>1</v>
      </c>
      <c r="AZ1643" s="139">
        <f>IF(BA1643="",0,IFERROR(IF(VLOOKUP(BA1643,BA$44:BA1642,1,0)&gt;0,0,0),1))</f>
        <v>0</v>
      </c>
      <c r="BA1643" s="140">
        <f>IF(DATOS!J1601=AW$45,DATOS!C1601,"")</f>
        <v>0</v>
      </c>
    </row>
    <row r="1644" spans="51:53" x14ac:dyDescent="0.25">
      <c r="AY1644" s="139">
        <f t="shared" ref="AY1644:AY1707" si="31">AY1643+AZ1644</f>
        <v>1</v>
      </c>
      <c r="AZ1644" s="139">
        <f>IF(BA1644="",0,IFERROR(IF(VLOOKUP(BA1644,BA$44:BA1643,1,0)&gt;0,0,0),1))</f>
        <v>0</v>
      </c>
      <c r="BA1644" s="140">
        <f>IF(DATOS!J1602=AW$45,DATOS!C1602,"")</f>
        <v>0</v>
      </c>
    </row>
    <row r="1645" spans="51:53" x14ac:dyDescent="0.25">
      <c r="AY1645" s="139">
        <f t="shared" si="31"/>
        <v>1</v>
      </c>
      <c r="AZ1645" s="139">
        <f>IF(BA1645="",0,IFERROR(IF(VLOOKUP(BA1645,BA$44:BA1644,1,0)&gt;0,0,0),1))</f>
        <v>0</v>
      </c>
      <c r="BA1645" s="140">
        <f>IF(DATOS!J1603=AW$45,DATOS!C1603,"")</f>
        <v>0</v>
      </c>
    </row>
    <row r="1646" spans="51:53" x14ac:dyDescent="0.25">
      <c r="AY1646" s="139">
        <f t="shared" si="31"/>
        <v>1</v>
      </c>
      <c r="AZ1646" s="139">
        <f>IF(BA1646="",0,IFERROR(IF(VLOOKUP(BA1646,BA$44:BA1645,1,0)&gt;0,0,0),1))</f>
        <v>0</v>
      </c>
      <c r="BA1646" s="140">
        <f>IF(DATOS!J1604=AW$45,DATOS!C1604,"")</f>
        <v>0</v>
      </c>
    </row>
    <row r="1647" spans="51:53" x14ac:dyDescent="0.25">
      <c r="AY1647" s="139">
        <f t="shared" si="31"/>
        <v>1</v>
      </c>
      <c r="AZ1647" s="139">
        <f>IF(BA1647="",0,IFERROR(IF(VLOOKUP(BA1647,BA$44:BA1646,1,0)&gt;0,0,0),1))</f>
        <v>0</v>
      </c>
      <c r="BA1647" s="140">
        <f>IF(DATOS!J1605=AW$45,DATOS!C1605,"")</f>
        <v>0</v>
      </c>
    </row>
    <row r="1648" spans="51:53" x14ac:dyDescent="0.25">
      <c r="AY1648" s="139">
        <f t="shared" si="31"/>
        <v>1</v>
      </c>
      <c r="AZ1648" s="139">
        <f>IF(BA1648="",0,IFERROR(IF(VLOOKUP(BA1648,BA$44:BA1647,1,0)&gt;0,0,0),1))</f>
        <v>0</v>
      </c>
      <c r="BA1648" s="140">
        <f>IF(DATOS!J1606=AW$45,DATOS!C1606,"")</f>
        <v>0</v>
      </c>
    </row>
    <row r="1649" spans="51:53" x14ac:dyDescent="0.25">
      <c r="AY1649" s="139">
        <f t="shared" si="31"/>
        <v>1</v>
      </c>
      <c r="AZ1649" s="139">
        <f>IF(BA1649="",0,IFERROR(IF(VLOOKUP(BA1649,BA$44:BA1648,1,0)&gt;0,0,0),1))</f>
        <v>0</v>
      </c>
      <c r="BA1649" s="140">
        <f>IF(DATOS!J1607=AW$45,DATOS!C1607,"")</f>
        <v>0</v>
      </c>
    </row>
    <row r="1650" spans="51:53" x14ac:dyDescent="0.25">
      <c r="AY1650" s="139">
        <f t="shared" si="31"/>
        <v>1</v>
      </c>
      <c r="AZ1650" s="139">
        <f>IF(BA1650="",0,IFERROR(IF(VLOOKUP(BA1650,BA$44:BA1649,1,0)&gt;0,0,0),1))</f>
        <v>0</v>
      </c>
      <c r="BA1650" s="140">
        <f>IF(DATOS!J1608=AW$45,DATOS!C1608,"")</f>
        <v>0</v>
      </c>
    </row>
    <row r="1651" spans="51:53" x14ac:dyDescent="0.25">
      <c r="AY1651" s="139">
        <f t="shared" si="31"/>
        <v>1</v>
      </c>
      <c r="AZ1651" s="139">
        <f>IF(BA1651="",0,IFERROR(IF(VLOOKUP(BA1651,BA$44:BA1650,1,0)&gt;0,0,0),1))</f>
        <v>0</v>
      </c>
      <c r="BA1651" s="140">
        <f>IF(DATOS!J1609=AW$45,DATOS!C1609,"")</f>
        <v>0</v>
      </c>
    </row>
    <row r="1652" spans="51:53" x14ac:dyDescent="0.25">
      <c r="AY1652" s="139">
        <f t="shared" si="31"/>
        <v>1</v>
      </c>
      <c r="AZ1652" s="139">
        <f>IF(BA1652="",0,IFERROR(IF(VLOOKUP(BA1652,BA$44:BA1651,1,0)&gt;0,0,0),1))</f>
        <v>0</v>
      </c>
      <c r="BA1652" s="140">
        <f>IF(DATOS!J1610=AW$45,DATOS!C1610,"")</f>
        <v>0</v>
      </c>
    </row>
    <row r="1653" spans="51:53" x14ac:dyDescent="0.25">
      <c r="AY1653" s="139">
        <f t="shared" si="31"/>
        <v>1</v>
      </c>
      <c r="AZ1653" s="139">
        <f>IF(BA1653="",0,IFERROR(IF(VLOOKUP(BA1653,BA$44:BA1652,1,0)&gt;0,0,0),1))</f>
        <v>0</v>
      </c>
      <c r="BA1653" s="140">
        <f>IF(DATOS!J1611=AW$45,DATOS!C1611,"")</f>
        <v>0</v>
      </c>
    </row>
    <row r="1654" spans="51:53" x14ac:dyDescent="0.25">
      <c r="AY1654" s="139">
        <f t="shared" si="31"/>
        <v>1</v>
      </c>
      <c r="AZ1654" s="139">
        <f>IF(BA1654="",0,IFERROR(IF(VLOOKUP(BA1654,BA$44:BA1653,1,0)&gt;0,0,0),1))</f>
        <v>0</v>
      </c>
      <c r="BA1654" s="140">
        <f>IF(DATOS!J1612=AW$45,DATOS!C1612,"")</f>
        <v>0</v>
      </c>
    </row>
    <row r="1655" spans="51:53" x14ac:dyDescent="0.25">
      <c r="AY1655" s="139">
        <f t="shared" si="31"/>
        <v>1</v>
      </c>
      <c r="AZ1655" s="139">
        <f>IF(BA1655="",0,IFERROR(IF(VLOOKUP(BA1655,BA$44:BA1654,1,0)&gt;0,0,0),1))</f>
        <v>0</v>
      </c>
      <c r="BA1655" s="140">
        <f>IF(DATOS!J1613=AW$45,DATOS!C1613,"")</f>
        <v>0</v>
      </c>
    </row>
    <row r="1656" spans="51:53" x14ac:dyDescent="0.25">
      <c r="AY1656" s="139">
        <f t="shared" si="31"/>
        <v>1</v>
      </c>
      <c r="AZ1656" s="139">
        <f>IF(BA1656="",0,IFERROR(IF(VLOOKUP(BA1656,BA$44:BA1655,1,0)&gt;0,0,0),1))</f>
        <v>0</v>
      </c>
      <c r="BA1656" s="140">
        <f>IF(DATOS!J1614=AW$45,DATOS!C1614,"")</f>
        <v>0</v>
      </c>
    </row>
    <row r="1657" spans="51:53" x14ac:dyDescent="0.25">
      <c r="AY1657" s="139">
        <f t="shared" si="31"/>
        <v>1</v>
      </c>
      <c r="AZ1657" s="139">
        <f>IF(BA1657="",0,IFERROR(IF(VLOOKUP(BA1657,BA$44:BA1656,1,0)&gt;0,0,0),1))</f>
        <v>0</v>
      </c>
      <c r="BA1657" s="140">
        <f>IF(DATOS!J1615=AW$45,DATOS!C1615,"")</f>
        <v>0</v>
      </c>
    </row>
    <row r="1658" spans="51:53" x14ac:dyDescent="0.25">
      <c r="AY1658" s="139">
        <f t="shared" si="31"/>
        <v>1</v>
      </c>
      <c r="AZ1658" s="139">
        <f>IF(BA1658="",0,IFERROR(IF(VLOOKUP(BA1658,BA$44:BA1657,1,0)&gt;0,0,0),1))</f>
        <v>0</v>
      </c>
      <c r="BA1658" s="140">
        <f>IF(DATOS!J1616=AW$45,DATOS!C1616,"")</f>
        <v>0</v>
      </c>
    </row>
    <row r="1659" spans="51:53" x14ac:dyDescent="0.25">
      <c r="AY1659" s="139">
        <f t="shared" si="31"/>
        <v>1</v>
      </c>
      <c r="AZ1659" s="139">
        <f>IF(BA1659="",0,IFERROR(IF(VLOOKUP(BA1659,BA$44:BA1658,1,0)&gt;0,0,0),1))</f>
        <v>0</v>
      </c>
      <c r="BA1659" s="140">
        <f>IF(DATOS!J1617=AW$45,DATOS!C1617,"")</f>
        <v>0</v>
      </c>
    </row>
    <row r="1660" spans="51:53" x14ac:dyDescent="0.25">
      <c r="AY1660" s="139">
        <f t="shared" si="31"/>
        <v>1</v>
      </c>
      <c r="AZ1660" s="139">
        <f>IF(BA1660="",0,IFERROR(IF(VLOOKUP(BA1660,BA$44:BA1659,1,0)&gt;0,0,0),1))</f>
        <v>0</v>
      </c>
      <c r="BA1660" s="140">
        <f>IF(DATOS!J1618=AW$45,DATOS!C1618,"")</f>
        <v>0</v>
      </c>
    </row>
    <row r="1661" spans="51:53" x14ac:dyDescent="0.25">
      <c r="AY1661" s="139">
        <f t="shared" si="31"/>
        <v>1</v>
      </c>
      <c r="AZ1661" s="139">
        <f>IF(BA1661="",0,IFERROR(IF(VLOOKUP(BA1661,BA$44:BA1660,1,0)&gt;0,0,0),1))</f>
        <v>0</v>
      </c>
      <c r="BA1661" s="140">
        <f>IF(DATOS!J1619=AW$45,DATOS!C1619,"")</f>
        <v>0</v>
      </c>
    </row>
    <row r="1662" spans="51:53" x14ac:dyDescent="0.25">
      <c r="AY1662" s="139">
        <f t="shared" si="31"/>
        <v>1</v>
      </c>
      <c r="AZ1662" s="139">
        <f>IF(BA1662="",0,IFERROR(IF(VLOOKUP(BA1662,BA$44:BA1661,1,0)&gt;0,0,0),1))</f>
        <v>0</v>
      </c>
      <c r="BA1662" s="140">
        <f>IF(DATOS!J1620=AW$45,DATOS!C1620,"")</f>
        <v>0</v>
      </c>
    </row>
    <row r="1663" spans="51:53" x14ac:dyDescent="0.25">
      <c r="AY1663" s="139">
        <f t="shared" si="31"/>
        <v>1</v>
      </c>
      <c r="AZ1663" s="139">
        <f>IF(BA1663="",0,IFERROR(IF(VLOOKUP(BA1663,BA$44:BA1662,1,0)&gt;0,0,0),1))</f>
        <v>0</v>
      </c>
      <c r="BA1663" s="140">
        <f>IF(DATOS!J1621=AW$45,DATOS!C1621,"")</f>
        <v>0</v>
      </c>
    </row>
    <row r="1664" spans="51:53" x14ac:dyDescent="0.25">
      <c r="AY1664" s="139">
        <f t="shared" si="31"/>
        <v>1</v>
      </c>
      <c r="AZ1664" s="139">
        <f>IF(BA1664="",0,IFERROR(IF(VLOOKUP(BA1664,BA$44:BA1663,1,0)&gt;0,0,0),1))</f>
        <v>0</v>
      </c>
      <c r="BA1664" s="140">
        <f>IF(DATOS!J1622=AW$45,DATOS!C1622,"")</f>
        <v>0</v>
      </c>
    </row>
    <row r="1665" spans="51:53" x14ac:dyDescent="0.25">
      <c r="AY1665" s="139">
        <f t="shared" si="31"/>
        <v>1</v>
      </c>
      <c r="AZ1665" s="139">
        <f>IF(BA1665="",0,IFERROR(IF(VLOOKUP(BA1665,BA$44:BA1664,1,0)&gt;0,0,0),1))</f>
        <v>0</v>
      </c>
      <c r="BA1665" s="140">
        <f>IF(DATOS!J1623=AW$45,DATOS!C1623,"")</f>
        <v>0</v>
      </c>
    </row>
    <row r="1666" spans="51:53" x14ac:dyDescent="0.25">
      <c r="AY1666" s="139">
        <f t="shared" si="31"/>
        <v>1</v>
      </c>
      <c r="AZ1666" s="139">
        <f>IF(BA1666="",0,IFERROR(IF(VLOOKUP(BA1666,BA$44:BA1665,1,0)&gt;0,0,0),1))</f>
        <v>0</v>
      </c>
      <c r="BA1666" s="140">
        <f>IF(DATOS!J1624=AW$45,DATOS!C1624,"")</f>
        <v>0</v>
      </c>
    </row>
    <row r="1667" spans="51:53" x14ac:dyDescent="0.25">
      <c r="AY1667" s="139">
        <f t="shared" si="31"/>
        <v>1</v>
      </c>
      <c r="AZ1667" s="139">
        <f>IF(BA1667="",0,IFERROR(IF(VLOOKUP(BA1667,BA$44:BA1666,1,0)&gt;0,0,0),1))</f>
        <v>0</v>
      </c>
      <c r="BA1667" s="140">
        <f>IF(DATOS!J1625=AW$45,DATOS!C1625,"")</f>
        <v>0</v>
      </c>
    </row>
    <row r="1668" spans="51:53" x14ac:dyDescent="0.25">
      <c r="AY1668" s="139">
        <f t="shared" si="31"/>
        <v>1</v>
      </c>
      <c r="AZ1668" s="139">
        <f>IF(BA1668="",0,IFERROR(IF(VLOOKUP(BA1668,BA$44:BA1667,1,0)&gt;0,0,0),1))</f>
        <v>0</v>
      </c>
      <c r="BA1668" s="140">
        <f>IF(DATOS!J1626=AW$45,DATOS!C1626,"")</f>
        <v>0</v>
      </c>
    </row>
    <row r="1669" spans="51:53" x14ac:dyDescent="0.25">
      <c r="AY1669" s="139">
        <f t="shared" si="31"/>
        <v>1</v>
      </c>
      <c r="AZ1669" s="139">
        <f>IF(BA1669="",0,IFERROR(IF(VLOOKUP(BA1669,BA$44:BA1668,1,0)&gt;0,0,0),1))</f>
        <v>0</v>
      </c>
      <c r="BA1669" s="140">
        <f>IF(DATOS!J1627=AW$45,DATOS!C1627,"")</f>
        <v>0</v>
      </c>
    </row>
    <row r="1670" spans="51:53" x14ac:dyDescent="0.25">
      <c r="AY1670" s="139">
        <f t="shared" si="31"/>
        <v>1</v>
      </c>
      <c r="AZ1670" s="139">
        <f>IF(BA1670="",0,IFERROR(IF(VLOOKUP(BA1670,BA$44:BA1669,1,0)&gt;0,0,0),1))</f>
        <v>0</v>
      </c>
      <c r="BA1670" s="140">
        <f>IF(DATOS!J1628=AW$45,DATOS!C1628,"")</f>
        <v>0</v>
      </c>
    </row>
    <row r="1671" spans="51:53" x14ac:dyDescent="0.25">
      <c r="AY1671" s="139">
        <f t="shared" si="31"/>
        <v>1</v>
      </c>
      <c r="AZ1671" s="139">
        <f>IF(BA1671="",0,IFERROR(IF(VLOOKUP(BA1671,BA$44:BA1670,1,0)&gt;0,0,0),1))</f>
        <v>0</v>
      </c>
      <c r="BA1671" s="140">
        <f>IF(DATOS!J1629=AW$45,DATOS!C1629,"")</f>
        <v>0</v>
      </c>
    </row>
    <row r="1672" spans="51:53" x14ac:dyDescent="0.25">
      <c r="AY1672" s="139">
        <f t="shared" si="31"/>
        <v>1</v>
      </c>
      <c r="AZ1672" s="139">
        <f>IF(BA1672="",0,IFERROR(IF(VLOOKUP(BA1672,BA$44:BA1671,1,0)&gt;0,0,0),1))</f>
        <v>0</v>
      </c>
      <c r="BA1672" s="140">
        <f>IF(DATOS!J1630=AW$45,DATOS!C1630,"")</f>
        <v>0</v>
      </c>
    </row>
    <row r="1673" spans="51:53" x14ac:dyDescent="0.25">
      <c r="AY1673" s="139">
        <f t="shared" si="31"/>
        <v>1</v>
      </c>
      <c r="AZ1673" s="139">
        <f>IF(BA1673="",0,IFERROR(IF(VLOOKUP(BA1673,BA$44:BA1672,1,0)&gt;0,0,0),1))</f>
        <v>0</v>
      </c>
      <c r="BA1673" s="140">
        <f>IF(DATOS!J1631=AW$45,DATOS!C1631,"")</f>
        <v>0</v>
      </c>
    </row>
    <row r="1674" spans="51:53" x14ac:dyDescent="0.25">
      <c r="AY1674" s="139">
        <f t="shared" si="31"/>
        <v>1</v>
      </c>
      <c r="AZ1674" s="139">
        <f>IF(BA1674="",0,IFERROR(IF(VLOOKUP(BA1674,BA$44:BA1673,1,0)&gt;0,0,0),1))</f>
        <v>0</v>
      </c>
      <c r="BA1674" s="140">
        <f>IF(DATOS!J1632=AW$45,DATOS!C1632,"")</f>
        <v>0</v>
      </c>
    </row>
    <row r="1675" spans="51:53" x14ac:dyDescent="0.25">
      <c r="AY1675" s="139">
        <f t="shared" si="31"/>
        <v>1</v>
      </c>
      <c r="AZ1675" s="139">
        <f>IF(BA1675="",0,IFERROR(IF(VLOOKUP(BA1675,BA$44:BA1674,1,0)&gt;0,0,0),1))</f>
        <v>0</v>
      </c>
      <c r="BA1675" s="140">
        <f>IF(DATOS!J1633=AW$45,DATOS!C1633,"")</f>
        <v>0</v>
      </c>
    </row>
    <row r="1676" spans="51:53" x14ac:dyDescent="0.25">
      <c r="AY1676" s="139">
        <f t="shared" si="31"/>
        <v>1</v>
      </c>
      <c r="AZ1676" s="139">
        <f>IF(BA1676="",0,IFERROR(IF(VLOOKUP(BA1676,BA$44:BA1675,1,0)&gt;0,0,0),1))</f>
        <v>0</v>
      </c>
      <c r="BA1676" s="140">
        <f>IF(DATOS!J1634=AW$45,DATOS!C1634,"")</f>
        <v>0</v>
      </c>
    </row>
    <row r="1677" spans="51:53" x14ac:dyDescent="0.25">
      <c r="AY1677" s="139">
        <f t="shared" si="31"/>
        <v>1</v>
      </c>
      <c r="AZ1677" s="139">
        <f>IF(BA1677="",0,IFERROR(IF(VLOOKUP(BA1677,BA$44:BA1676,1,0)&gt;0,0,0),1))</f>
        <v>0</v>
      </c>
      <c r="BA1677" s="140">
        <f>IF(DATOS!J1635=AW$45,DATOS!C1635,"")</f>
        <v>0</v>
      </c>
    </row>
    <row r="1678" spans="51:53" x14ac:dyDescent="0.25">
      <c r="AY1678" s="139">
        <f t="shared" si="31"/>
        <v>1</v>
      </c>
      <c r="AZ1678" s="139">
        <f>IF(BA1678="",0,IFERROR(IF(VLOOKUP(BA1678,BA$44:BA1677,1,0)&gt;0,0,0),1))</f>
        <v>0</v>
      </c>
      <c r="BA1678" s="140">
        <f>IF(DATOS!J1636=AW$45,DATOS!C1636,"")</f>
        <v>0</v>
      </c>
    </row>
    <row r="1679" spans="51:53" x14ac:dyDescent="0.25">
      <c r="AY1679" s="139">
        <f t="shared" si="31"/>
        <v>1</v>
      </c>
      <c r="AZ1679" s="139">
        <f>IF(BA1679="",0,IFERROR(IF(VLOOKUP(BA1679,BA$44:BA1678,1,0)&gt;0,0,0),1))</f>
        <v>0</v>
      </c>
      <c r="BA1679" s="140">
        <f>IF(DATOS!J1637=AW$45,DATOS!C1637,"")</f>
        <v>0</v>
      </c>
    </row>
    <row r="1680" spans="51:53" x14ac:dyDescent="0.25">
      <c r="AY1680" s="139">
        <f t="shared" si="31"/>
        <v>1</v>
      </c>
      <c r="AZ1680" s="139">
        <f>IF(BA1680="",0,IFERROR(IF(VLOOKUP(BA1680,BA$44:BA1679,1,0)&gt;0,0,0),1))</f>
        <v>0</v>
      </c>
      <c r="BA1680" s="140">
        <f>IF(DATOS!J1638=AW$45,DATOS!C1638,"")</f>
        <v>0</v>
      </c>
    </row>
    <row r="1681" spans="51:53" x14ac:dyDescent="0.25">
      <c r="AY1681" s="139">
        <f t="shared" si="31"/>
        <v>1</v>
      </c>
      <c r="AZ1681" s="139">
        <f>IF(BA1681="",0,IFERROR(IF(VLOOKUP(BA1681,BA$44:BA1680,1,0)&gt;0,0,0),1))</f>
        <v>0</v>
      </c>
      <c r="BA1681" s="140">
        <f>IF(DATOS!J1639=AW$45,DATOS!C1639,"")</f>
        <v>0</v>
      </c>
    </row>
    <row r="1682" spans="51:53" x14ac:dyDescent="0.25">
      <c r="AY1682" s="139">
        <f t="shared" si="31"/>
        <v>1</v>
      </c>
      <c r="AZ1682" s="139">
        <f>IF(BA1682="",0,IFERROR(IF(VLOOKUP(BA1682,BA$44:BA1681,1,0)&gt;0,0,0),1))</f>
        <v>0</v>
      </c>
      <c r="BA1682" s="140">
        <f>IF(DATOS!J1640=AW$45,DATOS!C1640,"")</f>
        <v>0</v>
      </c>
    </row>
    <row r="1683" spans="51:53" x14ac:dyDescent="0.25">
      <c r="AY1683" s="139">
        <f t="shared" si="31"/>
        <v>1</v>
      </c>
      <c r="AZ1683" s="139">
        <f>IF(BA1683="",0,IFERROR(IF(VLOOKUP(BA1683,BA$44:BA1682,1,0)&gt;0,0,0),1))</f>
        <v>0</v>
      </c>
      <c r="BA1683" s="140">
        <f>IF(DATOS!J1641=AW$45,DATOS!C1641,"")</f>
        <v>0</v>
      </c>
    </row>
    <row r="1684" spans="51:53" x14ac:dyDescent="0.25">
      <c r="AY1684" s="139">
        <f t="shared" si="31"/>
        <v>1</v>
      </c>
      <c r="AZ1684" s="139">
        <f>IF(BA1684="",0,IFERROR(IF(VLOOKUP(BA1684,BA$44:BA1683,1,0)&gt;0,0,0),1))</f>
        <v>0</v>
      </c>
      <c r="BA1684" s="140">
        <f>IF(DATOS!J1642=AW$45,DATOS!C1642,"")</f>
        <v>0</v>
      </c>
    </row>
    <row r="1685" spans="51:53" x14ac:dyDescent="0.25">
      <c r="AY1685" s="139">
        <f t="shared" si="31"/>
        <v>1</v>
      </c>
      <c r="AZ1685" s="139">
        <f>IF(BA1685="",0,IFERROR(IF(VLOOKUP(BA1685,BA$44:BA1684,1,0)&gt;0,0,0),1))</f>
        <v>0</v>
      </c>
      <c r="BA1685" s="140">
        <f>IF(DATOS!J1643=AW$45,DATOS!C1643,"")</f>
        <v>0</v>
      </c>
    </row>
    <row r="1686" spans="51:53" x14ac:dyDescent="0.25">
      <c r="AY1686" s="139">
        <f t="shared" si="31"/>
        <v>1</v>
      </c>
      <c r="AZ1686" s="139">
        <f>IF(BA1686="",0,IFERROR(IF(VLOOKUP(BA1686,BA$44:BA1685,1,0)&gt;0,0,0),1))</f>
        <v>0</v>
      </c>
      <c r="BA1686" s="140">
        <f>IF(DATOS!J1644=AW$45,DATOS!C1644,"")</f>
        <v>0</v>
      </c>
    </row>
    <row r="1687" spans="51:53" x14ac:dyDescent="0.25">
      <c r="AY1687" s="139">
        <f t="shared" si="31"/>
        <v>1</v>
      </c>
      <c r="AZ1687" s="139">
        <f>IF(BA1687="",0,IFERROR(IF(VLOOKUP(BA1687,BA$44:BA1686,1,0)&gt;0,0,0),1))</f>
        <v>0</v>
      </c>
      <c r="BA1687" s="140">
        <f>IF(DATOS!J1645=AW$45,DATOS!C1645,"")</f>
        <v>0</v>
      </c>
    </row>
    <row r="1688" spans="51:53" x14ac:dyDescent="0.25">
      <c r="AY1688" s="139">
        <f t="shared" si="31"/>
        <v>1</v>
      </c>
      <c r="AZ1688" s="139">
        <f>IF(BA1688="",0,IFERROR(IF(VLOOKUP(BA1688,BA$44:BA1687,1,0)&gt;0,0,0),1))</f>
        <v>0</v>
      </c>
      <c r="BA1688" s="140">
        <f>IF(DATOS!J1646=AW$45,DATOS!C1646,"")</f>
        <v>0</v>
      </c>
    </row>
    <row r="1689" spans="51:53" x14ac:dyDescent="0.25">
      <c r="AY1689" s="139">
        <f t="shared" si="31"/>
        <v>1</v>
      </c>
      <c r="AZ1689" s="139">
        <f>IF(BA1689="",0,IFERROR(IF(VLOOKUP(BA1689,BA$44:BA1688,1,0)&gt;0,0,0),1))</f>
        <v>0</v>
      </c>
      <c r="BA1689" s="140">
        <f>IF(DATOS!J1647=AW$45,DATOS!C1647,"")</f>
        <v>0</v>
      </c>
    </row>
    <row r="1690" spans="51:53" x14ac:dyDescent="0.25">
      <c r="AY1690" s="139">
        <f t="shared" si="31"/>
        <v>1</v>
      </c>
      <c r="AZ1690" s="139">
        <f>IF(BA1690="",0,IFERROR(IF(VLOOKUP(BA1690,BA$44:BA1689,1,0)&gt;0,0,0),1))</f>
        <v>0</v>
      </c>
      <c r="BA1690" s="140">
        <f>IF(DATOS!J1648=AW$45,DATOS!C1648,"")</f>
        <v>0</v>
      </c>
    </row>
    <row r="1691" spans="51:53" x14ac:dyDescent="0.25">
      <c r="AY1691" s="139">
        <f t="shared" si="31"/>
        <v>1</v>
      </c>
      <c r="AZ1691" s="139">
        <f>IF(BA1691="",0,IFERROR(IF(VLOOKUP(BA1691,BA$44:BA1690,1,0)&gt;0,0,0),1))</f>
        <v>0</v>
      </c>
      <c r="BA1691" s="140">
        <f>IF(DATOS!J1649=AW$45,DATOS!C1649,"")</f>
        <v>0</v>
      </c>
    </row>
    <row r="1692" spans="51:53" x14ac:dyDescent="0.25">
      <c r="AY1692" s="139">
        <f t="shared" si="31"/>
        <v>1</v>
      </c>
      <c r="AZ1692" s="139">
        <f>IF(BA1692="",0,IFERROR(IF(VLOOKUP(BA1692,BA$44:BA1691,1,0)&gt;0,0,0),1))</f>
        <v>0</v>
      </c>
      <c r="BA1692" s="140">
        <f>IF(DATOS!J1650=AW$45,DATOS!C1650,"")</f>
        <v>0</v>
      </c>
    </row>
    <row r="1693" spans="51:53" x14ac:dyDescent="0.25">
      <c r="AY1693" s="139">
        <f t="shared" si="31"/>
        <v>1</v>
      </c>
      <c r="AZ1693" s="139">
        <f>IF(BA1693="",0,IFERROR(IF(VLOOKUP(BA1693,BA$44:BA1692,1,0)&gt;0,0,0),1))</f>
        <v>0</v>
      </c>
      <c r="BA1693" s="140">
        <f>IF(DATOS!J1651=AW$45,DATOS!C1651,"")</f>
        <v>0</v>
      </c>
    </row>
    <row r="1694" spans="51:53" x14ac:dyDescent="0.25">
      <c r="AY1694" s="139">
        <f t="shared" si="31"/>
        <v>1</v>
      </c>
      <c r="AZ1694" s="139">
        <f>IF(BA1694="",0,IFERROR(IF(VLOOKUP(BA1694,BA$44:BA1693,1,0)&gt;0,0,0),1))</f>
        <v>0</v>
      </c>
      <c r="BA1694" s="140">
        <f>IF(DATOS!J1652=AW$45,DATOS!C1652,"")</f>
        <v>0</v>
      </c>
    </row>
    <row r="1695" spans="51:53" x14ac:dyDescent="0.25">
      <c r="AY1695" s="139">
        <f t="shared" si="31"/>
        <v>1</v>
      </c>
      <c r="AZ1695" s="139">
        <f>IF(BA1695="",0,IFERROR(IF(VLOOKUP(BA1695,BA$44:BA1694,1,0)&gt;0,0,0),1))</f>
        <v>0</v>
      </c>
      <c r="BA1695" s="140">
        <f>IF(DATOS!J1653=AW$45,DATOS!C1653,"")</f>
        <v>0</v>
      </c>
    </row>
    <row r="1696" spans="51:53" x14ac:dyDescent="0.25">
      <c r="AY1696" s="139">
        <f t="shared" si="31"/>
        <v>1</v>
      </c>
      <c r="AZ1696" s="139">
        <f>IF(BA1696="",0,IFERROR(IF(VLOOKUP(BA1696,BA$44:BA1695,1,0)&gt;0,0,0),1))</f>
        <v>0</v>
      </c>
      <c r="BA1696" s="140">
        <f>IF(DATOS!J1654=AW$45,DATOS!C1654,"")</f>
        <v>0</v>
      </c>
    </row>
    <row r="1697" spans="51:53" x14ac:dyDescent="0.25">
      <c r="AY1697" s="139">
        <f t="shared" si="31"/>
        <v>1</v>
      </c>
      <c r="AZ1697" s="139">
        <f>IF(BA1697="",0,IFERROR(IF(VLOOKUP(BA1697,BA$44:BA1696,1,0)&gt;0,0,0),1))</f>
        <v>0</v>
      </c>
      <c r="BA1697" s="140">
        <f>IF(DATOS!J1655=AW$45,DATOS!C1655,"")</f>
        <v>0</v>
      </c>
    </row>
    <row r="1698" spans="51:53" x14ac:dyDescent="0.25">
      <c r="AY1698" s="139">
        <f t="shared" si="31"/>
        <v>1</v>
      </c>
      <c r="AZ1698" s="139">
        <f>IF(BA1698="",0,IFERROR(IF(VLOOKUP(BA1698,BA$44:BA1697,1,0)&gt;0,0,0),1))</f>
        <v>0</v>
      </c>
      <c r="BA1698" s="140">
        <f>IF(DATOS!J1656=AW$45,DATOS!C1656,"")</f>
        <v>0</v>
      </c>
    </row>
    <row r="1699" spans="51:53" x14ac:dyDescent="0.25">
      <c r="AY1699" s="139">
        <f t="shared" si="31"/>
        <v>1</v>
      </c>
      <c r="AZ1699" s="139">
        <f>IF(BA1699="",0,IFERROR(IF(VLOOKUP(BA1699,BA$44:BA1698,1,0)&gt;0,0,0),1))</f>
        <v>0</v>
      </c>
      <c r="BA1699" s="140">
        <f>IF(DATOS!J1657=AW$45,DATOS!C1657,"")</f>
        <v>0</v>
      </c>
    </row>
    <row r="1700" spans="51:53" x14ac:dyDescent="0.25">
      <c r="AY1700" s="139">
        <f t="shared" si="31"/>
        <v>1</v>
      </c>
      <c r="AZ1700" s="139">
        <f>IF(BA1700="",0,IFERROR(IF(VLOOKUP(BA1700,BA$44:BA1699,1,0)&gt;0,0,0),1))</f>
        <v>0</v>
      </c>
      <c r="BA1700" s="140">
        <f>IF(DATOS!J1658=AW$45,DATOS!C1658,"")</f>
        <v>0</v>
      </c>
    </row>
    <row r="1701" spans="51:53" x14ac:dyDescent="0.25">
      <c r="AY1701" s="139">
        <f t="shared" si="31"/>
        <v>1</v>
      </c>
      <c r="AZ1701" s="139">
        <f>IF(BA1701="",0,IFERROR(IF(VLOOKUP(BA1701,BA$44:BA1700,1,0)&gt;0,0,0),1))</f>
        <v>0</v>
      </c>
      <c r="BA1701" s="140">
        <f>IF(DATOS!J1659=AW$45,DATOS!C1659,"")</f>
        <v>0</v>
      </c>
    </row>
    <row r="1702" spans="51:53" x14ac:dyDescent="0.25">
      <c r="AY1702" s="139">
        <f t="shared" si="31"/>
        <v>1</v>
      </c>
      <c r="AZ1702" s="139">
        <f>IF(BA1702="",0,IFERROR(IF(VLOOKUP(BA1702,BA$44:BA1701,1,0)&gt;0,0,0),1))</f>
        <v>0</v>
      </c>
      <c r="BA1702" s="140">
        <f>IF(DATOS!J1660=AW$45,DATOS!C1660,"")</f>
        <v>0</v>
      </c>
    </row>
    <row r="1703" spans="51:53" x14ac:dyDescent="0.25">
      <c r="AY1703" s="139">
        <f t="shared" si="31"/>
        <v>1</v>
      </c>
      <c r="AZ1703" s="139">
        <f>IF(BA1703="",0,IFERROR(IF(VLOOKUP(BA1703,BA$44:BA1702,1,0)&gt;0,0,0),1))</f>
        <v>0</v>
      </c>
      <c r="BA1703" s="140">
        <f>IF(DATOS!J1661=AW$45,DATOS!C1661,"")</f>
        <v>0</v>
      </c>
    </row>
    <row r="1704" spans="51:53" x14ac:dyDescent="0.25">
      <c r="AY1704" s="139">
        <f t="shared" si="31"/>
        <v>1</v>
      </c>
      <c r="AZ1704" s="139">
        <f>IF(BA1704="",0,IFERROR(IF(VLOOKUP(BA1704,BA$44:BA1703,1,0)&gt;0,0,0),1))</f>
        <v>0</v>
      </c>
      <c r="BA1704" s="140">
        <f>IF(DATOS!J1662=AW$45,DATOS!C1662,"")</f>
        <v>0</v>
      </c>
    </row>
    <row r="1705" spans="51:53" x14ac:dyDescent="0.25">
      <c r="AY1705" s="139">
        <f t="shared" si="31"/>
        <v>1</v>
      </c>
      <c r="AZ1705" s="139">
        <f>IF(BA1705="",0,IFERROR(IF(VLOOKUP(BA1705,BA$44:BA1704,1,0)&gt;0,0,0),1))</f>
        <v>0</v>
      </c>
      <c r="BA1705" s="140">
        <f>IF(DATOS!J1663=AW$45,DATOS!C1663,"")</f>
        <v>0</v>
      </c>
    </row>
    <row r="1706" spans="51:53" x14ac:dyDescent="0.25">
      <c r="AY1706" s="139">
        <f t="shared" si="31"/>
        <v>1</v>
      </c>
      <c r="AZ1706" s="139">
        <f>IF(BA1706="",0,IFERROR(IF(VLOOKUP(BA1706,BA$44:BA1705,1,0)&gt;0,0,0),1))</f>
        <v>0</v>
      </c>
      <c r="BA1706" s="140">
        <f>IF(DATOS!J1664=AW$45,DATOS!C1664,"")</f>
        <v>0</v>
      </c>
    </row>
    <row r="1707" spans="51:53" x14ac:dyDescent="0.25">
      <c r="AY1707" s="139">
        <f t="shared" si="31"/>
        <v>1</v>
      </c>
      <c r="AZ1707" s="139">
        <f>IF(BA1707="",0,IFERROR(IF(VLOOKUP(BA1707,BA$44:BA1706,1,0)&gt;0,0,0),1))</f>
        <v>0</v>
      </c>
      <c r="BA1707" s="140">
        <f>IF(DATOS!J1665=AW$45,DATOS!C1665,"")</f>
        <v>0</v>
      </c>
    </row>
    <row r="1708" spans="51:53" x14ac:dyDescent="0.25">
      <c r="AY1708" s="139">
        <f t="shared" ref="AY1708:AY1771" si="32">AY1707+AZ1708</f>
        <v>1</v>
      </c>
      <c r="AZ1708" s="139">
        <f>IF(BA1708="",0,IFERROR(IF(VLOOKUP(BA1708,BA$44:BA1707,1,0)&gt;0,0,0),1))</f>
        <v>0</v>
      </c>
      <c r="BA1708" s="140">
        <f>IF(DATOS!J1666=AW$45,DATOS!C1666,"")</f>
        <v>0</v>
      </c>
    </row>
    <row r="1709" spans="51:53" x14ac:dyDescent="0.25">
      <c r="AY1709" s="139">
        <f t="shared" si="32"/>
        <v>1</v>
      </c>
      <c r="AZ1709" s="139">
        <f>IF(BA1709="",0,IFERROR(IF(VLOOKUP(BA1709,BA$44:BA1708,1,0)&gt;0,0,0),1))</f>
        <v>0</v>
      </c>
      <c r="BA1709" s="140">
        <f>IF(DATOS!J1667=AW$45,DATOS!C1667,"")</f>
        <v>0</v>
      </c>
    </row>
    <row r="1710" spans="51:53" x14ac:dyDescent="0.25">
      <c r="AY1710" s="139">
        <f t="shared" si="32"/>
        <v>1</v>
      </c>
      <c r="AZ1710" s="139">
        <f>IF(BA1710="",0,IFERROR(IF(VLOOKUP(BA1710,BA$44:BA1709,1,0)&gt;0,0,0),1))</f>
        <v>0</v>
      </c>
      <c r="BA1710" s="140">
        <f>IF(DATOS!J1668=AW$45,DATOS!C1668,"")</f>
        <v>0</v>
      </c>
    </row>
    <row r="1711" spans="51:53" x14ac:dyDescent="0.25">
      <c r="AY1711" s="139">
        <f t="shared" si="32"/>
        <v>1</v>
      </c>
      <c r="AZ1711" s="139">
        <f>IF(BA1711="",0,IFERROR(IF(VLOOKUP(BA1711,BA$44:BA1710,1,0)&gt;0,0,0),1))</f>
        <v>0</v>
      </c>
      <c r="BA1711" s="140">
        <f>IF(DATOS!J1669=AW$45,DATOS!C1669,"")</f>
        <v>0</v>
      </c>
    </row>
    <row r="1712" spans="51:53" x14ac:dyDescent="0.25">
      <c r="AY1712" s="139">
        <f t="shared" si="32"/>
        <v>1</v>
      </c>
      <c r="AZ1712" s="139">
        <f>IF(BA1712="",0,IFERROR(IF(VLOOKUP(BA1712,BA$44:BA1711,1,0)&gt;0,0,0),1))</f>
        <v>0</v>
      </c>
      <c r="BA1712" s="140">
        <f>IF(DATOS!J1670=AW$45,DATOS!C1670,"")</f>
        <v>0</v>
      </c>
    </row>
    <row r="1713" spans="51:53" x14ac:dyDescent="0.25">
      <c r="AY1713" s="139">
        <f t="shared" si="32"/>
        <v>1</v>
      </c>
      <c r="AZ1713" s="139">
        <f>IF(BA1713="",0,IFERROR(IF(VLOOKUP(BA1713,BA$44:BA1712,1,0)&gt;0,0,0),1))</f>
        <v>0</v>
      </c>
      <c r="BA1713" s="140">
        <f>IF(DATOS!J1671=AW$45,DATOS!C1671,"")</f>
        <v>0</v>
      </c>
    </row>
    <row r="1714" spans="51:53" x14ac:dyDescent="0.25">
      <c r="AY1714" s="139">
        <f t="shared" si="32"/>
        <v>1</v>
      </c>
      <c r="AZ1714" s="139">
        <f>IF(BA1714="",0,IFERROR(IF(VLOOKUP(BA1714,BA$44:BA1713,1,0)&gt;0,0,0),1))</f>
        <v>0</v>
      </c>
      <c r="BA1714" s="140">
        <f>IF(DATOS!J1672=AW$45,DATOS!C1672,"")</f>
        <v>0</v>
      </c>
    </row>
    <row r="1715" spans="51:53" x14ac:dyDescent="0.25">
      <c r="AY1715" s="139">
        <f t="shared" si="32"/>
        <v>1</v>
      </c>
      <c r="AZ1715" s="139">
        <f>IF(BA1715="",0,IFERROR(IF(VLOOKUP(BA1715,BA$44:BA1714,1,0)&gt;0,0,0),1))</f>
        <v>0</v>
      </c>
      <c r="BA1715" s="140">
        <f>IF(DATOS!J1673=AW$45,DATOS!C1673,"")</f>
        <v>0</v>
      </c>
    </row>
    <row r="1716" spans="51:53" x14ac:dyDescent="0.25">
      <c r="AY1716" s="139">
        <f t="shared" si="32"/>
        <v>1</v>
      </c>
      <c r="AZ1716" s="139">
        <f>IF(BA1716="",0,IFERROR(IF(VLOOKUP(BA1716,BA$44:BA1715,1,0)&gt;0,0,0),1))</f>
        <v>0</v>
      </c>
      <c r="BA1716" s="140">
        <f>IF(DATOS!J1674=AW$45,DATOS!C1674,"")</f>
        <v>0</v>
      </c>
    </row>
    <row r="1717" spans="51:53" x14ac:dyDescent="0.25">
      <c r="AY1717" s="139">
        <f t="shared" si="32"/>
        <v>1</v>
      </c>
      <c r="AZ1717" s="139">
        <f>IF(BA1717="",0,IFERROR(IF(VLOOKUP(BA1717,BA$44:BA1716,1,0)&gt;0,0,0),1))</f>
        <v>0</v>
      </c>
      <c r="BA1717" s="140">
        <f>IF(DATOS!J1675=AW$45,DATOS!C1675,"")</f>
        <v>0</v>
      </c>
    </row>
    <row r="1718" spans="51:53" x14ac:dyDescent="0.25">
      <c r="AY1718" s="139">
        <f t="shared" si="32"/>
        <v>1</v>
      </c>
      <c r="AZ1718" s="139">
        <f>IF(BA1718="",0,IFERROR(IF(VLOOKUP(BA1718,BA$44:BA1717,1,0)&gt;0,0,0),1))</f>
        <v>0</v>
      </c>
      <c r="BA1718" s="140">
        <f>IF(DATOS!J1676=AW$45,DATOS!C1676,"")</f>
        <v>0</v>
      </c>
    </row>
    <row r="1719" spans="51:53" x14ac:dyDescent="0.25">
      <c r="AY1719" s="139">
        <f t="shared" si="32"/>
        <v>1</v>
      </c>
      <c r="AZ1719" s="139">
        <f>IF(BA1719="",0,IFERROR(IF(VLOOKUP(BA1719,BA$44:BA1718,1,0)&gt;0,0,0),1))</f>
        <v>0</v>
      </c>
      <c r="BA1719" s="140">
        <f>IF(DATOS!J1677=AW$45,DATOS!C1677,"")</f>
        <v>0</v>
      </c>
    </row>
    <row r="1720" spans="51:53" x14ac:dyDescent="0.25">
      <c r="AY1720" s="139">
        <f t="shared" si="32"/>
        <v>1</v>
      </c>
      <c r="AZ1720" s="139">
        <f>IF(BA1720="",0,IFERROR(IF(VLOOKUP(BA1720,BA$44:BA1719,1,0)&gt;0,0,0),1))</f>
        <v>0</v>
      </c>
      <c r="BA1720" s="140">
        <f>IF(DATOS!J1678=AW$45,DATOS!C1678,"")</f>
        <v>0</v>
      </c>
    </row>
    <row r="1721" spans="51:53" x14ac:dyDescent="0.25">
      <c r="AY1721" s="139">
        <f t="shared" si="32"/>
        <v>1</v>
      </c>
      <c r="AZ1721" s="139">
        <f>IF(BA1721="",0,IFERROR(IF(VLOOKUP(BA1721,BA$44:BA1720,1,0)&gt;0,0,0),1))</f>
        <v>0</v>
      </c>
      <c r="BA1721" s="140">
        <f>IF(DATOS!J1679=AW$45,DATOS!C1679,"")</f>
        <v>0</v>
      </c>
    </row>
    <row r="1722" spans="51:53" x14ac:dyDescent="0.25">
      <c r="AY1722" s="139">
        <f t="shared" si="32"/>
        <v>1</v>
      </c>
      <c r="AZ1722" s="139">
        <f>IF(BA1722="",0,IFERROR(IF(VLOOKUP(BA1722,BA$44:BA1721,1,0)&gt;0,0,0),1))</f>
        <v>0</v>
      </c>
      <c r="BA1722" s="140">
        <f>IF(DATOS!J1680=AW$45,DATOS!C1680,"")</f>
        <v>0</v>
      </c>
    </row>
    <row r="1723" spans="51:53" x14ac:dyDescent="0.25">
      <c r="AY1723" s="139">
        <f t="shared" si="32"/>
        <v>1</v>
      </c>
      <c r="AZ1723" s="139">
        <f>IF(BA1723="",0,IFERROR(IF(VLOOKUP(BA1723,BA$44:BA1722,1,0)&gt;0,0,0),1))</f>
        <v>0</v>
      </c>
      <c r="BA1723" s="140">
        <f>IF(DATOS!J1681=AW$45,DATOS!C1681,"")</f>
        <v>0</v>
      </c>
    </row>
    <row r="1724" spans="51:53" x14ac:dyDescent="0.25">
      <c r="AY1724" s="139">
        <f t="shared" si="32"/>
        <v>1</v>
      </c>
      <c r="AZ1724" s="139">
        <f>IF(BA1724="",0,IFERROR(IF(VLOOKUP(BA1724,BA$44:BA1723,1,0)&gt;0,0,0),1))</f>
        <v>0</v>
      </c>
      <c r="BA1724" s="140">
        <f>IF(DATOS!J1682=AW$45,DATOS!C1682,"")</f>
        <v>0</v>
      </c>
    </row>
    <row r="1725" spans="51:53" x14ac:dyDescent="0.25">
      <c r="AY1725" s="139">
        <f t="shared" si="32"/>
        <v>1</v>
      </c>
      <c r="AZ1725" s="139">
        <f>IF(BA1725="",0,IFERROR(IF(VLOOKUP(BA1725,BA$44:BA1724,1,0)&gt;0,0,0),1))</f>
        <v>0</v>
      </c>
      <c r="BA1725" s="140">
        <f>IF(DATOS!J1683=AW$45,DATOS!C1683,"")</f>
        <v>0</v>
      </c>
    </row>
    <row r="1726" spans="51:53" x14ac:dyDescent="0.25">
      <c r="AY1726" s="139">
        <f t="shared" si="32"/>
        <v>1</v>
      </c>
      <c r="AZ1726" s="139">
        <f>IF(BA1726="",0,IFERROR(IF(VLOOKUP(BA1726,BA$44:BA1725,1,0)&gt;0,0,0),1))</f>
        <v>0</v>
      </c>
      <c r="BA1726" s="140">
        <f>IF(DATOS!J1684=AW$45,DATOS!C1684,"")</f>
        <v>0</v>
      </c>
    </row>
    <row r="1727" spans="51:53" x14ac:dyDescent="0.25">
      <c r="AY1727" s="139">
        <f t="shared" si="32"/>
        <v>1</v>
      </c>
      <c r="AZ1727" s="139">
        <f>IF(BA1727="",0,IFERROR(IF(VLOOKUP(BA1727,BA$44:BA1726,1,0)&gt;0,0,0),1))</f>
        <v>0</v>
      </c>
      <c r="BA1727" s="140">
        <f>IF(DATOS!J1685=AW$45,DATOS!C1685,"")</f>
        <v>0</v>
      </c>
    </row>
    <row r="1728" spans="51:53" x14ac:dyDescent="0.25">
      <c r="AY1728" s="139">
        <f t="shared" si="32"/>
        <v>1</v>
      </c>
      <c r="AZ1728" s="139">
        <f>IF(BA1728="",0,IFERROR(IF(VLOOKUP(BA1728,BA$44:BA1727,1,0)&gt;0,0,0),1))</f>
        <v>0</v>
      </c>
      <c r="BA1728" s="140">
        <f>IF(DATOS!J1686=AW$45,DATOS!C1686,"")</f>
        <v>0</v>
      </c>
    </row>
    <row r="1729" spans="51:53" x14ac:dyDescent="0.25">
      <c r="AY1729" s="139">
        <f t="shared" si="32"/>
        <v>1</v>
      </c>
      <c r="AZ1729" s="139">
        <f>IF(BA1729="",0,IFERROR(IF(VLOOKUP(BA1729,BA$44:BA1728,1,0)&gt;0,0,0),1))</f>
        <v>0</v>
      </c>
      <c r="BA1729" s="140">
        <f>IF(DATOS!J1687=AW$45,DATOS!C1687,"")</f>
        <v>0</v>
      </c>
    </row>
    <row r="1730" spans="51:53" x14ac:dyDescent="0.25">
      <c r="AY1730" s="139">
        <f t="shared" si="32"/>
        <v>1</v>
      </c>
      <c r="AZ1730" s="139">
        <f>IF(BA1730="",0,IFERROR(IF(VLOOKUP(BA1730,BA$44:BA1729,1,0)&gt;0,0,0),1))</f>
        <v>0</v>
      </c>
      <c r="BA1730" s="140">
        <f>IF(DATOS!J1688=AW$45,DATOS!C1688,"")</f>
        <v>0</v>
      </c>
    </row>
    <row r="1731" spans="51:53" x14ac:dyDescent="0.25">
      <c r="AY1731" s="139">
        <f t="shared" si="32"/>
        <v>1</v>
      </c>
      <c r="AZ1731" s="139">
        <f>IF(BA1731="",0,IFERROR(IF(VLOOKUP(BA1731,BA$44:BA1730,1,0)&gt;0,0,0),1))</f>
        <v>0</v>
      </c>
      <c r="BA1731" s="140">
        <f>IF(DATOS!J1689=AW$45,DATOS!C1689,"")</f>
        <v>0</v>
      </c>
    </row>
    <row r="1732" spans="51:53" x14ac:dyDescent="0.25">
      <c r="AY1732" s="139">
        <f t="shared" si="32"/>
        <v>1</v>
      </c>
      <c r="AZ1732" s="139">
        <f>IF(BA1732="",0,IFERROR(IF(VLOOKUP(BA1732,BA$44:BA1731,1,0)&gt;0,0,0),1))</f>
        <v>0</v>
      </c>
      <c r="BA1732" s="140">
        <f>IF(DATOS!J1690=AW$45,DATOS!C1690,"")</f>
        <v>0</v>
      </c>
    </row>
    <row r="1733" spans="51:53" x14ac:dyDescent="0.25">
      <c r="AY1733" s="139">
        <f t="shared" si="32"/>
        <v>1</v>
      </c>
      <c r="AZ1733" s="139">
        <f>IF(BA1733="",0,IFERROR(IF(VLOOKUP(BA1733,BA$44:BA1732,1,0)&gt;0,0,0),1))</f>
        <v>0</v>
      </c>
      <c r="BA1733" s="140">
        <f>IF(DATOS!J1691=AW$45,DATOS!C1691,"")</f>
        <v>0</v>
      </c>
    </row>
    <row r="1734" spans="51:53" x14ac:dyDescent="0.25">
      <c r="AY1734" s="139">
        <f t="shared" si="32"/>
        <v>1</v>
      </c>
      <c r="AZ1734" s="139">
        <f>IF(BA1734="",0,IFERROR(IF(VLOOKUP(BA1734,BA$44:BA1733,1,0)&gt;0,0,0),1))</f>
        <v>0</v>
      </c>
      <c r="BA1734" s="140">
        <f>IF(DATOS!J1692=AW$45,DATOS!C1692,"")</f>
        <v>0</v>
      </c>
    </row>
    <row r="1735" spans="51:53" x14ac:dyDescent="0.25">
      <c r="AY1735" s="139">
        <f t="shared" si="32"/>
        <v>1</v>
      </c>
      <c r="AZ1735" s="139">
        <f>IF(BA1735="",0,IFERROR(IF(VLOOKUP(BA1735,BA$44:BA1734,1,0)&gt;0,0,0),1))</f>
        <v>0</v>
      </c>
      <c r="BA1735" s="140">
        <f>IF(DATOS!J1693=AW$45,DATOS!C1693,"")</f>
        <v>0</v>
      </c>
    </row>
    <row r="1736" spans="51:53" x14ac:dyDescent="0.25">
      <c r="AY1736" s="139">
        <f t="shared" si="32"/>
        <v>1</v>
      </c>
      <c r="AZ1736" s="139">
        <f>IF(BA1736="",0,IFERROR(IF(VLOOKUP(BA1736,BA$44:BA1735,1,0)&gt;0,0,0),1))</f>
        <v>0</v>
      </c>
      <c r="BA1736" s="140">
        <f>IF(DATOS!J1694=AW$45,DATOS!C1694,"")</f>
        <v>0</v>
      </c>
    </row>
    <row r="1737" spans="51:53" x14ac:dyDescent="0.25">
      <c r="AY1737" s="139">
        <f t="shared" si="32"/>
        <v>1</v>
      </c>
      <c r="AZ1737" s="139">
        <f>IF(BA1737="",0,IFERROR(IF(VLOOKUP(BA1737,BA$44:BA1736,1,0)&gt;0,0,0),1))</f>
        <v>0</v>
      </c>
      <c r="BA1737" s="140">
        <f>IF(DATOS!J1695=AW$45,DATOS!C1695,"")</f>
        <v>0</v>
      </c>
    </row>
    <row r="1738" spans="51:53" x14ac:dyDescent="0.25">
      <c r="AY1738" s="139">
        <f t="shared" si="32"/>
        <v>1</v>
      </c>
      <c r="AZ1738" s="139">
        <f>IF(BA1738="",0,IFERROR(IF(VLOOKUP(BA1738,BA$44:BA1737,1,0)&gt;0,0,0),1))</f>
        <v>0</v>
      </c>
      <c r="BA1738" s="140">
        <f>IF(DATOS!J1696=AW$45,DATOS!C1696,"")</f>
        <v>0</v>
      </c>
    </row>
    <row r="1739" spans="51:53" x14ac:dyDescent="0.25">
      <c r="AY1739" s="139">
        <f t="shared" si="32"/>
        <v>1</v>
      </c>
      <c r="AZ1739" s="139">
        <f>IF(BA1739="",0,IFERROR(IF(VLOOKUP(BA1739,BA$44:BA1738,1,0)&gt;0,0,0),1))</f>
        <v>0</v>
      </c>
      <c r="BA1739" s="140">
        <f>IF(DATOS!J1697=AW$45,DATOS!C1697,"")</f>
        <v>0</v>
      </c>
    </row>
    <row r="1740" spans="51:53" x14ac:dyDescent="0.25">
      <c r="AY1740" s="139">
        <f t="shared" si="32"/>
        <v>1</v>
      </c>
      <c r="AZ1740" s="139">
        <f>IF(BA1740="",0,IFERROR(IF(VLOOKUP(BA1740,BA$44:BA1739,1,0)&gt;0,0,0),1))</f>
        <v>0</v>
      </c>
      <c r="BA1740" s="140">
        <f>IF(DATOS!J1698=AW$45,DATOS!C1698,"")</f>
        <v>0</v>
      </c>
    </row>
    <row r="1741" spans="51:53" x14ac:dyDescent="0.25">
      <c r="AY1741" s="139">
        <f t="shared" si="32"/>
        <v>1</v>
      </c>
      <c r="AZ1741" s="139">
        <f>IF(BA1741="",0,IFERROR(IF(VLOOKUP(BA1741,BA$44:BA1740,1,0)&gt;0,0,0),1))</f>
        <v>0</v>
      </c>
      <c r="BA1741" s="140">
        <f>IF(DATOS!J1699=AW$45,DATOS!C1699,"")</f>
        <v>0</v>
      </c>
    </row>
    <row r="1742" spans="51:53" x14ac:dyDescent="0.25">
      <c r="AY1742" s="139">
        <f t="shared" si="32"/>
        <v>1</v>
      </c>
      <c r="AZ1742" s="139">
        <f>IF(BA1742="",0,IFERROR(IF(VLOOKUP(BA1742,BA$44:BA1741,1,0)&gt;0,0,0),1))</f>
        <v>0</v>
      </c>
      <c r="BA1742" s="140">
        <f>IF(DATOS!J1700=AW$45,DATOS!C1700,"")</f>
        <v>0</v>
      </c>
    </row>
    <row r="1743" spans="51:53" x14ac:dyDescent="0.25">
      <c r="AY1743" s="139">
        <f t="shared" si="32"/>
        <v>1</v>
      </c>
      <c r="AZ1743" s="139">
        <f>IF(BA1743="",0,IFERROR(IF(VLOOKUP(BA1743,BA$44:BA1742,1,0)&gt;0,0,0),1))</f>
        <v>0</v>
      </c>
      <c r="BA1743" s="140">
        <f>IF(DATOS!J1701=AW$45,DATOS!C1701,"")</f>
        <v>0</v>
      </c>
    </row>
    <row r="1744" spans="51:53" x14ac:dyDescent="0.25">
      <c r="AY1744" s="139">
        <f t="shared" si="32"/>
        <v>1</v>
      </c>
      <c r="AZ1744" s="139">
        <f>IF(BA1744="",0,IFERROR(IF(VLOOKUP(BA1744,BA$44:BA1743,1,0)&gt;0,0,0),1))</f>
        <v>0</v>
      </c>
      <c r="BA1744" s="140">
        <f>IF(DATOS!J1702=AW$45,DATOS!C1702,"")</f>
        <v>0</v>
      </c>
    </row>
    <row r="1745" spans="51:53" x14ac:dyDescent="0.25">
      <c r="AY1745" s="139">
        <f t="shared" si="32"/>
        <v>1</v>
      </c>
      <c r="AZ1745" s="139">
        <f>IF(BA1745="",0,IFERROR(IF(VLOOKUP(BA1745,BA$44:BA1744,1,0)&gt;0,0,0),1))</f>
        <v>0</v>
      </c>
      <c r="BA1745" s="140">
        <f>IF(DATOS!J1703=AW$45,DATOS!C1703,"")</f>
        <v>0</v>
      </c>
    </row>
    <row r="1746" spans="51:53" x14ac:dyDescent="0.25">
      <c r="AY1746" s="139">
        <f t="shared" si="32"/>
        <v>1</v>
      </c>
      <c r="AZ1746" s="139">
        <f>IF(BA1746="",0,IFERROR(IF(VLOOKUP(BA1746,BA$44:BA1745,1,0)&gt;0,0,0),1))</f>
        <v>0</v>
      </c>
      <c r="BA1746" s="140">
        <f>IF(DATOS!J1704=AW$45,DATOS!C1704,"")</f>
        <v>0</v>
      </c>
    </row>
    <row r="1747" spans="51:53" x14ac:dyDescent="0.25">
      <c r="AY1747" s="139">
        <f t="shared" si="32"/>
        <v>1</v>
      </c>
      <c r="AZ1747" s="139">
        <f>IF(BA1747="",0,IFERROR(IF(VLOOKUP(BA1747,BA$44:BA1746,1,0)&gt;0,0,0),1))</f>
        <v>0</v>
      </c>
      <c r="BA1747" s="140">
        <f>IF(DATOS!J1705=AW$45,DATOS!C1705,"")</f>
        <v>0</v>
      </c>
    </row>
    <row r="1748" spans="51:53" x14ac:dyDescent="0.25">
      <c r="AY1748" s="139">
        <f t="shared" si="32"/>
        <v>1</v>
      </c>
      <c r="AZ1748" s="139">
        <f>IF(BA1748="",0,IFERROR(IF(VLOOKUP(BA1748,BA$44:BA1747,1,0)&gt;0,0,0),1))</f>
        <v>0</v>
      </c>
      <c r="BA1748" s="140">
        <f>IF(DATOS!J1706=AW$45,DATOS!C1706,"")</f>
        <v>0</v>
      </c>
    </row>
    <row r="1749" spans="51:53" x14ac:dyDescent="0.25">
      <c r="AY1749" s="139">
        <f t="shared" si="32"/>
        <v>1</v>
      </c>
      <c r="AZ1749" s="139">
        <f>IF(BA1749="",0,IFERROR(IF(VLOOKUP(BA1749,BA$44:BA1748,1,0)&gt;0,0,0),1))</f>
        <v>0</v>
      </c>
      <c r="BA1749" s="140">
        <f>IF(DATOS!J1707=AW$45,DATOS!C1707,"")</f>
        <v>0</v>
      </c>
    </row>
    <row r="1750" spans="51:53" x14ac:dyDescent="0.25">
      <c r="AY1750" s="139">
        <f t="shared" si="32"/>
        <v>1</v>
      </c>
      <c r="AZ1750" s="139">
        <f>IF(BA1750="",0,IFERROR(IF(VLOOKUP(BA1750,BA$44:BA1749,1,0)&gt;0,0,0),1))</f>
        <v>0</v>
      </c>
      <c r="BA1750" s="140">
        <f>IF(DATOS!J1708=AW$45,DATOS!C1708,"")</f>
        <v>0</v>
      </c>
    </row>
    <row r="1751" spans="51:53" x14ac:dyDescent="0.25">
      <c r="AY1751" s="139">
        <f t="shared" si="32"/>
        <v>1</v>
      </c>
      <c r="AZ1751" s="139">
        <f>IF(BA1751="",0,IFERROR(IF(VLOOKUP(BA1751,BA$44:BA1750,1,0)&gt;0,0,0),1))</f>
        <v>0</v>
      </c>
      <c r="BA1751" s="140">
        <f>IF(DATOS!J1709=AW$45,DATOS!C1709,"")</f>
        <v>0</v>
      </c>
    </row>
    <row r="1752" spans="51:53" x14ac:dyDescent="0.25">
      <c r="AY1752" s="139">
        <f t="shared" si="32"/>
        <v>1</v>
      </c>
      <c r="AZ1752" s="139">
        <f>IF(BA1752="",0,IFERROR(IF(VLOOKUP(BA1752,BA$44:BA1751,1,0)&gt;0,0,0),1))</f>
        <v>0</v>
      </c>
      <c r="BA1752" s="140">
        <f>IF(DATOS!J1710=AW$45,DATOS!C1710,"")</f>
        <v>0</v>
      </c>
    </row>
    <row r="1753" spans="51:53" x14ac:dyDescent="0.25">
      <c r="AY1753" s="139">
        <f t="shared" si="32"/>
        <v>1</v>
      </c>
      <c r="AZ1753" s="139">
        <f>IF(BA1753="",0,IFERROR(IF(VLOOKUP(BA1753,BA$44:BA1752,1,0)&gt;0,0,0),1))</f>
        <v>0</v>
      </c>
      <c r="BA1753" s="140">
        <f>IF(DATOS!J1711=AW$45,DATOS!C1711,"")</f>
        <v>0</v>
      </c>
    </row>
    <row r="1754" spans="51:53" x14ac:dyDescent="0.25">
      <c r="AY1754" s="139">
        <f t="shared" si="32"/>
        <v>1</v>
      </c>
      <c r="AZ1754" s="139">
        <f>IF(BA1754="",0,IFERROR(IF(VLOOKUP(BA1754,BA$44:BA1753,1,0)&gt;0,0,0),1))</f>
        <v>0</v>
      </c>
      <c r="BA1754" s="140">
        <f>IF(DATOS!J1712=AW$45,DATOS!C1712,"")</f>
        <v>0</v>
      </c>
    </row>
    <row r="1755" spans="51:53" x14ac:dyDescent="0.25">
      <c r="AY1755" s="139">
        <f t="shared" si="32"/>
        <v>1</v>
      </c>
      <c r="AZ1755" s="139">
        <f>IF(BA1755="",0,IFERROR(IF(VLOOKUP(BA1755,BA$44:BA1754,1,0)&gt;0,0,0),1))</f>
        <v>0</v>
      </c>
      <c r="BA1755" s="140">
        <f>IF(DATOS!J1713=AW$45,DATOS!C1713,"")</f>
        <v>0</v>
      </c>
    </row>
    <row r="1756" spans="51:53" x14ac:dyDescent="0.25">
      <c r="AY1756" s="139">
        <f t="shared" si="32"/>
        <v>1</v>
      </c>
      <c r="AZ1756" s="139">
        <f>IF(BA1756="",0,IFERROR(IF(VLOOKUP(BA1756,BA$44:BA1755,1,0)&gt;0,0,0),1))</f>
        <v>0</v>
      </c>
      <c r="BA1756" s="140">
        <f>IF(DATOS!J1714=AW$45,DATOS!C1714,"")</f>
        <v>0</v>
      </c>
    </row>
    <row r="1757" spans="51:53" x14ac:dyDescent="0.25">
      <c r="AY1757" s="139">
        <f t="shared" si="32"/>
        <v>1</v>
      </c>
      <c r="AZ1757" s="139">
        <f>IF(BA1757="",0,IFERROR(IF(VLOOKUP(BA1757,BA$44:BA1756,1,0)&gt;0,0,0),1))</f>
        <v>0</v>
      </c>
      <c r="BA1757" s="140">
        <f>IF(DATOS!J1715=AW$45,DATOS!C1715,"")</f>
        <v>0</v>
      </c>
    </row>
    <row r="1758" spans="51:53" x14ac:dyDescent="0.25">
      <c r="AY1758" s="139">
        <f t="shared" si="32"/>
        <v>1</v>
      </c>
      <c r="AZ1758" s="139">
        <f>IF(BA1758="",0,IFERROR(IF(VLOOKUP(BA1758,BA$44:BA1757,1,0)&gt;0,0,0),1))</f>
        <v>0</v>
      </c>
      <c r="BA1758" s="140">
        <f>IF(DATOS!J1716=AW$45,DATOS!C1716,"")</f>
        <v>0</v>
      </c>
    </row>
    <row r="1759" spans="51:53" x14ac:dyDescent="0.25">
      <c r="AY1759" s="139">
        <f t="shared" si="32"/>
        <v>1</v>
      </c>
      <c r="AZ1759" s="139">
        <f>IF(BA1759="",0,IFERROR(IF(VLOOKUP(BA1759,BA$44:BA1758,1,0)&gt;0,0,0),1))</f>
        <v>0</v>
      </c>
      <c r="BA1759" s="140">
        <f>IF(DATOS!J1717=AW$45,DATOS!C1717,"")</f>
        <v>0</v>
      </c>
    </row>
    <row r="1760" spans="51:53" x14ac:dyDescent="0.25">
      <c r="AY1760" s="139">
        <f t="shared" si="32"/>
        <v>1</v>
      </c>
      <c r="AZ1760" s="139">
        <f>IF(BA1760="",0,IFERROR(IF(VLOOKUP(BA1760,BA$44:BA1759,1,0)&gt;0,0,0),1))</f>
        <v>0</v>
      </c>
      <c r="BA1760" s="140">
        <f>IF(DATOS!J1718=AW$45,DATOS!C1718,"")</f>
        <v>0</v>
      </c>
    </row>
    <row r="1761" spans="51:53" x14ac:dyDescent="0.25">
      <c r="AY1761" s="139">
        <f t="shared" si="32"/>
        <v>1</v>
      </c>
      <c r="AZ1761" s="139">
        <f>IF(BA1761="",0,IFERROR(IF(VLOOKUP(BA1761,BA$44:BA1760,1,0)&gt;0,0,0),1))</f>
        <v>0</v>
      </c>
      <c r="BA1761" s="140">
        <f>IF(DATOS!J1719=AW$45,DATOS!C1719,"")</f>
        <v>0</v>
      </c>
    </row>
    <row r="1762" spans="51:53" x14ac:dyDescent="0.25">
      <c r="AY1762" s="139">
        <f t="shared" si="32"/>
        <v>1</v>
      </c>
      <c r="AZ1762" s="139">
        <f>IF(BA1762="",0,IFERROR(IF(VLOOKUP(BA1762,BA$44:BA1761,1,0)&gt;0,0,0),1))</f>
        <v>0</v>
      </c>
      <c r="BA1762" s="140">
        <f>IF(DATOS!J1720=AW$45,DATOS!C1720,"")</f>
        <v>0</v>
      </c>
    </row>
    <row r="1763" spans="51:53" x14ac:dyDescent="0.25">
      <c r="AY1763" s="139">
        <f t="shared" si="32"/>
        <v>1</v>
      </c>
      <c r="AZ1763" s="139">
        <f>IF(BA1763="",0,IFERROR(IF(VLOOKUP(BA1763,BA$44:BA1762,1,0)&gt;0,0,0),1))</f>
        <v>0</v>
      </c>
      <c r="BA1763" s="140">
        <f>IF(DATOS!J1721=AW$45,DATOS!C1721,"")</f>
        <v>0</v>
      </c>
    </row>
    <row r="1764" spans="51:53" x14ac:dyDescent="0.25">
      <c r="AY1764" s="139">
        <f t="shared" si="32"/>
        <v>1</v>
      </c>
      <c r="AZ1764" s="139">
        <f>IF(BA1764="",0,IFERROR(IF(VLOOKUP(BA1764,BA$44:BA1763,1,0)&gt;0,0,0),1))</f>
        <v>0</v>
      </c>
      <c r="BA1764" s="140">
        <f>IF(DATOS!J1722=AW$45,DATOS!C1722,"")</f>
        <v>0</v>
      </c>
    </row>
    <row r="1765" spans="51:53" x14ac:dyDescent="0.25">
      <c r="AY1765" s="139">
        <f t="shared" si="32"/>
        <v>1</v>
      </c>
      <c r="AZ1765" s="139">
        <f>IF(BA1765="",0,IFERROR(IF(VLOOKUP(BA1765,BA$44:BA1764,1,0)&gt;0,0,0),1))</f>
        <v>0</v>
      </c>
      <c r="BA1765" s="140">
        <f>IF(DATOS!J1723=AW$45,DATOS!C1723,"")</f>
        <v>0</v>
      </c>
    </row>
    <row r="1766" spans="51:53" x14ac:dyDescent="0.25">
      <c r="AY1766" s="139">
        <f t="shared" si="32"/>
        <v>1</v>
      </c>
      <c r="AZ1766" s="139">
        <f>IF(BA1766="",0,IFERROR(IF(VLOOKUP(BA1766,BA$44:BA1765,1,0)&gt;0,0,0),1))</f>
        <v>0</v>
      </c>
      <c r="BA1766" s="140">
        <f>IF(DATOS!J1724=AW$45,DATOS!C1724,"")</f>
        <v>0</v>
      </c>
    </row>
    <row r="1767" spans="51:53" x14ac:dyDescent="0.25">
      <c r="AY1767" s="139">
        <f t="shared" si="32"/>
        <v>1</v>
      </c>
      <c r="AZ1767" s="139">
        <f>IF(BA1767="",0,IFERROR(IF(VLOOKUP(BA1767,BA$44:BA1766,1,0)&gt;0,0,0),1))</f>
        <v>0</v>
      </c>
      <c r="BA1767" s="140">
        <f>IF(DATOS!J1725=AW$45,DATOS!C1725,"")</f>
        <v>0</v>
      </c>
    </row>
    <row r="1768" spans="51:53" x14ac:dyDescent="0.25">
      <c r="AY1768" s="139">
        <f t="shared" si="32"/>
        <v>1</v>
      </c>
      <c r="AZ1768" s="139">
        <f>IF(BA1768="",0,IFERROR(IF(VLOOKUP(BA1768,BA$44:BA1767,1,0)&gt;0,0,0),1))</f>
        <v>0</v>
      </c>
      <c r="BA1768" s="140">
        <f>IF(DATOS!J1726=AW$45,DATOS!C1726,"")</f>
        <v>0</v>
      </c>
    </row>
    <row r="1769" spans="51:53" x14ac:dyDescent="0.25">
      <c r="AY1769" s="139">
        <f t="shared" si="32"/>
        <v>1</v>
      </c>
      <c r="AZ1769" s="139">
        <f>IF(BA1769="",0,IFERROR(IF(VLOOKUP(BA1769,BA$44:BA1768,1,0)&gt;0,0,0),1))</f>
        <v>0</v>
      </c>
      <c r="BA1769" s="140">
        <f>IF(DATOS!J1727=AW$45,DATOS!C1727,"")</f>
        <v>0</v>
      </c>
    </row>
    <row r="1770" spans="51:53" x14ac:dyDescent="0.25">
      <c r="AY1770" s="139">
        <f t="shared" si="32"/>
        <v>1</v>
      </c>
      <c r="AZ1770" s="139">
        <f>IF(BA1770="",0,IFERROR(IF(VLOOKUP(BA1770,BA$44:BA1769,1,0)&gt;0,0,0),1))</f>
        <v>0</v>
      </c>
      <c r="BA1770" s="140">
        <f>IF(DATOS!J1728=AW$45,DATOS!C1728,"")</f>
        <v>0</v>
      </c>
    </row>
    <row r="1771" spans="51:53" x14ac:dyDescent="0.25">
      <c r="AY1771" s="139">
        <f t="shared" si="32"/>
        <v>1</v>
      </c>
      <c r="AZ1771" s="139">
        <f>IF(BA1771="",0,IFERROR(IF(VLOOKUP(BA1771,BA$44:BA1770,1,0)&gt;0,0,0),1))</f>
        <v>0</v>
      </c>
      <c r="BA1771" s="140">
        <f>IF(DATOS!J1729=AW$45,DATOS!C1729,"")</f>
        <v>0</v>
      </c>
    </row>
    <row r="1772" spans="51:53" x14ac:dyDescent="0.25">
      <c r="AY1772" s="139">
        <f t="shared" ref="AY1772:AY1835" si="33">AY1771+AZ1772</f>
        <v>1</v>
      </c>
      <c r="AZ1772" s="139">
        <f>IF(BA1772="",0,IFERROR(IF(VLOOKUP(BA1772,BA$44:BA1771,1,0)&gt;0,0,0),1))</f>
        <v>0</v>
      </c>
      <c r="BA1772" s="140">
        <f>IF(DATOS!J1730=AW$45,DATOS!C1730,"")</f>
        <v>0</v>
      </c>
    </row>
    <row r="1773" spans="51:53" x14ac:dyDescent="0.25">
      <c r="AY1773" s="139">
        <f t="shared" si="33"/>
        <v>1</v>
      </c>
      <c r="AZ1773" s="139">
        <f>IF(BA1773="",0,IFERROR(IF(VLOOKUP(BA1773,BA$44:BA1772,1,0)&gt;0,0,0),1))</f>
        <v>0</v>
      </c>
      <c r="BA1773" s="140">
        <f>IF(DATOS!J1731=AW$45,DATOS!C1731,"")</f>
        <v>0</v>
      </c>
    </row>
    <row r="1774" spans="51:53" x14ac:dyDescent="0.25">
      <c r="AY1774" s="139">
        <f t="shared" si="33"/>
        <v>1</v>
      </c>
      <c r="AZ1774" s="139">
        <f>IF(BA1774="",0,IFERROR(IF(VLOOKUP(BA1774,BA$44:BA1773,1,0)&gt;0,0,0),1))</f>
        <v>0</v>
      </c>
      <c r="BA1774" s="140">
        <f>IF(DATOS!J1732=AW$45,DATOS!C1732,"")</f>
        <v>0</v>
      </c>
    </row>
    <row r="1775" spans="51:53" x14ac:dyDescent="0.25">
      <c r="AY1775" s="139">
        <f t="shared" si="33"/>
        <v>1</v>
      </c>
      <c r="AZ1775" s="139">
        <f>IF(BA1775="",0,IFERROR(IF(VLOOKUP(BA1775,BA$44:BA1774,1,0)&gt;0,0,0),1))</f>
        <v>0</v>
      </c>
      <c r="BA1775" s="140">
        <f>IF(DATOS!J1733=AW$45,DATOS!C1733,"")</f>
        <v>0</v>
      </c>
    </row>
    <row r="1776" spans="51:53" x14ac:dyDescent="0.25">
      <c r="AY1776" s="139">
        <f t="shared" si="33"/>
        <v>1</v>
      </c>
      <c r="AZ1776" s="139">
        <f>IF(BA1776="",0,IFERROR(IF(VLOOKUP(BA1776,BA$44:BA1775,1,0)&gt;0,0,0),1))</f>
        <v>0</v>
      </c>
      <c r="BA1776" s="140">
        <f>IF(DATOS!J1734=AW$45,DATOS!C1734,"")</f>
        <v>0</v>
      </c>
    </row>
    <row r="1777" spans="51:53" x14ac:dyDescent="0.25">
      <c r="AY1777" s="139">
        <f t="shared" si="33"/>
        <v>1</v>
      </c>
      <c r="AZ1777" s="139">
        <f>IF(BA1777="",0,IFERROR(IF(VLOOKUP(BA1777,BA$44:BA1776,1,0)&gt;0,0,0),1))</f>
        <v>0</v>
      </c>
      <c r="BA1777" s="140">
        <f>IF(DATOS!J1735=AW$45,DATOS!C1735,"")</f>
        <v>0</v>
      </c>
    </row>
    <row r="1778" spans="51:53" x14ac:dyDescent="0.25">
      <c r="AY1778" s="139">
        <f t="shared" si="33"/>
        <v>1</v>
      </c>
      <c r="AZ1778" s="139">
        <f>IF(BA1778="",0,IFERROR(IF(VLOOKUP(BA1778,BA$44:BA1777,1,0)&gt;0,0,0),1))</f>
        <v>0</v>
      </c>
      <c r="BA1778" s="140">
        <f>IF(DATOS!J1736=AW$45,DATOS!C1736,"")</f>
        <v>0</v>
      </c>
    </row>
    <row r="1779" spans="51:53" x14ac:dyDescent="0.25">
      <c r="AY1779" s="139">
        <f t="shared" si="33"/>
        <v>1</v>
      </c>
      <c r="AZ1779" s="139">
        <f>IF(BA1779="",0,IFERROR(IF(VLOOKUP(BA1779,BA$44:BA1778,1,0)&gt;0,0,0),1))</f>
        <v>0</v>
      </c>
      <c r="BA1779" s="140">
        <f>IF(DATOS!J1737=AW$45,DATOS!C1737,"")</f>
        <v>0</v>
      </c>
    </row>
    <row r="1780" spans="51:53" x14ac:dyDescent="0.25">
      <c r="AY1780" s="139">
        <f t="shared" si="33"/>
        <v>1</v>
      </c>
      <c r="AZ1780" s="139">
        <f>IF(BA1780="",0,IFERROR(IF(VLOOKUP(BA1780,BA$44:BA1779,1,0)&gt;0,0,0),1))</f>
        <v>0</v>
      </c>
      <c r="BA1780" s="140">
        <f>IF(DATOS!J1738=AW$45,DATOS!C1738,"")</f>
        <v>0</v>
      </c>
    </row>
    <row r="1781" spans="51:53" x14ac:dyDescent="0.25">
      <c r="AY1781" s="139">
        <f t="shared" si="33"/>
        <v>1</v>
      </c>
      <c r="AZ1781" s="139">
        <f>IF(BA1781="",0,IFERROR(IF(VLOOKUP(BA1781,BA$44:BA1780,1,0)&gt;0,0,0),1))</f>
        <v>0</v>
      </c>
      <c r="BA1781" s="140">
        <f>IF(DATOS!J1739=AW$45,DATOS!C1739,"")</f>
        <v>0</v>
      </c>
    </row>
    <row r="1782" spans="51:53" x14ac:dyDescent="0.25">
      <c r="AY1782" s="139">
        <f t="shared" si="33"/>
        <v>1</v>
      </c>
      <c r="AZ1782" s="139">
        <f>IF(BA1782="",0,IFERROR(IF(VLOOKUP(BA1782,BA$44:BA1781,1,0)&gt;0,0,0),1))</f>
        <v>0</v>
      </c>
      <c r="BA1782" s="140">
        <f>IF(DATOS!J1740=AW$45,DATOS!C1740,"")</f>
        <v>0</v>
      </c>
    </row>
    <row r="1783" spans="51:53" x14ac:dyDescent="0.25">
      <c r="AY1783" s="139">
        <f t="shared" si="33"/>
        <v>1</v>
      </c>
      <c r="AZ1783" s="139">
        <f>IF(BA1783="",0,IFERROR(IF(VLOOKUP(BA1783,BA$44:BA1782,1,0)&gt;0,0,0),1))</f>
        <v>0</v>
      </c>
      <c r="BA1783" s="140">
        <f>IF(DATOS!J1741=AW$45,DATOS!C1741,"")</f>
        <v>0</v>
      </c>
    </row>
    <row r="1784" spans="51:53" x14ac:dyDescent="0.25">
      <c r="AY1784" s="139">
        <f t="shared" si="33"/>
        <v>1</v>
      </c>
      <c r="AZ1784" s="139">
        <f>IF(BA1784="",0,IFERROR(IF(VLOOKUP(BA1784,BA$44:BA1783,1,0)&gt;0,0,0),1))</f>
        <v>0</v>
      </c>
      <c r="BA1784" s="140">
        <f>IF(DATOS!J1742=AW$45,DATOS!C1742,"")</f>
        <v>0</v>
      </c>
    </row>
    <row r="1785" spans="51:53" x14ac:dyDescent="0.25">
      <c r="AY1785" s="139">
        <f t="shared" si="33"/>
        <v>1</v>
      </c>
      <c r="AZ1785" s="139">
        <f>IF(BA1785="",0,IFERROR(IF(VLOOKUP(BA1785,BA$44:BA1784,1,0)&gt;0,0,0),1))</f>
        <v>0</v>
      </c>
      <c r="BA1785" s="140">
        <f>IF(DATOS!J1743=AW$45,DATOS!C1743,"")</f>
        <v>0</v>
      </c>
    </row>
    <row r="1786" spans="51:53" x14ac:dyDescent="0.25">
      <c r="AY1786" s="139">
        <f t="shared" si="33"/>
        <v>1</v>
      </c>
      <c r="AZ1786" s="139">
        <f>IF(BA1786="",0,IFERROR(IF(VLOOKUP(BA1786,BA$44:BA1785,1,0)&gt;0,0,0),1))</f>
        <v>0</v>
      </c>
      <c r="BA1786" s="140">
        <f>IF(DATOS!J1744=AW$45,DATOS!C1744,"")</f>
        <v>0</v>
      </c>
    </row>
    <row r="1787" spans="51:53" x14ac:dyDescent="0.25">
      <c r="AY1787" s="139">
        <f t="shared" si="33"/>
        <v>1</v>
      </c>
      <c r="AZ1787" s="139">
        <f>IF(BA1787="",0,IFERROR(IF(VLOOKUP(BA1787,BA$44:BA1786,1,0)&gt;0,0,0),1))</f>
        <v>0</v>
      </c>
      <c r="BA1787" s="140">
        <f>IF(DATOS!J1745=AW$45,DATOS!C1745,"")</f>
        <v>0</v>
      </c>
    </row>
    <row r="1788" spans="51:53" x14ac:dyDescent="0.25">
      <c r="AY1788" s="139">
        <f t="shared" si="33"/>
        <v>1</v>
      </c>
      <c r="AZ1788" s="139">
        <f>IF(BA1788="",0,IFERROR(IF(VLOOKUP(BA1788,BA$44:BA1787,1,0)&gt;0,0,0),1))</f>
        <v>0</v>
      </c>
      <c r="BA1788" s="140">
        <f>IF(DATOS!J1746=AW$45,DATOS!C1746,"")</f>
        <v>0</v>
      </c>
    </row>
    <row r="1789" spans="51:53" x14ac:dyDescent="0.25">
      <c r="AY1789" s="139">
        <f t="shared" si="33"/>
        <v>1</v>
      </c>
      <c r="AZ1789" s="139">
        <f>IF(BA1789="",0,IFERROR(IF(VLOOKUP(BA1789,BA$44:BA1788,1,0)&gt;0,0,0),1))</f>
        <v>0</v>
      </c>
      <c r="BA1789" s="140">
        <f>IF(DATOS!J1747=AW$45,DATOS!C1747,"")</f>
        <v>0</v>
      </c>
    </row>
    <row r="1790" spans="51:53" x14ac:dyDescent="0.25">
      <c r="AY1790" s="139">
        <f t="shared" si="33"/>
        <v>1</v>
      </c>
      <c r="AZ1790" s="139">
        <f>IF(BA1790="",0,IFERROR(IF(VLOOKUP(BA1790,BA$44:BA1789,1,0)&gt;0,0,0),1))</f>
        <v>0</v>
      </c>
      <c r="BA1790" s="140">
        <f>IF(DATOS!J1748=AW$45,DATOS!C1748,"")</f>
        <v>0</v>
      </c>
    </row>
    <row r="1791" spans="51:53" x14ac:dyDescent="0.25">
      <c r="AY1791" s="139">
        <f t="shared" si="33"/>
        <v>1</v>
      </c>
      <c r="AZ1791" s="139">
        <f>IF(BA1791="",0,IFERROR(IF(VLOOKUP(BA1791,BA$44:BA1790,1,0)&gt;0,0,0),1))</f>
        <v>0</v>
      </c>
      <c r="BA1791" s="140">
        <f>IF(DATOS!J1749=AW$45,DATOS!C1749,"")</f>
        <v>0</v>
      </c>
    </row>
    <row r="1792" spans="51:53" x14ac:dyDescent="0.25">
      <c r="AY1792" s="139">
        <f t="shared" si="33"/>
        <v>1</v>
      </c>
      <c r="AZ1792" s="139">
        <f>IF(BA1792="",0,IFERROR(IF(VLOOKUP(BA1792,BA$44:BA1791,1,0)&gt;0,0,0),1))</f>
        <v>0</v>
      </c>
      <c r="BA1792" s="140">
        <f>IF(DATOS!J1750=AW$45,DATOS!C1750,"")</f>
        <v>0</v>
      </c>
    </row>
    <row r="1793" spans="51:53" x14ac:dyDescent="0.25">
      <c r="AY1793" s="139">
        <f t="shared" si="33"/>
        <v>1</v>
      </c>
      <c r="AZ1793" s="139">
        <f>IF(BA1793="",0,IFERROR(IF(VLOOKUP(BA1793,BA$44:BA1792,1,0)&gt;0,0,0),1))</f>
        <v>0</v>
      </c>
      <c r="BA1793" s="140">
        <f>IF(DATOS!J1751=AW$45,DATOS!C1751,"")</f>
        <v>0</v>
      </c>
    </row>
    <row r="1794" spans="51:53" x14ac:dyDescent="0.25">
      <c r="AY1794" s="139">
        <f t="shared" si="33"/>
        <v>1</v>
      </c>
      <c r="AZ1794" s="139">
        <f>IF(BA1794="",0,IFERROR(IF(VLOOKUP(BA1794,BA$44:BA1793,1,0)&gt;0,0,0),1))</f>
        <v>0</v>
      </c>
      <c r="BA1794" s="140">
        <f>IF(DATOS!J1752=AW$45,DATOS!C1752,"")</f>
        <v>0</v>
      </c>
    </row>
    <row r="1795" spans="51:53" x14ac:dyDescent="0.25">
      <c r="AY1795" s="139">
        <f t="shared" si="33"/>
        <v>1</v>
      </c>
      <c r="AZ1795" s="139">
        <f>IF(BA1795="",0,IFERROR(IF(VLOOKUP(BA1795,BA$44:BA1794,1,0)&gt;0,0,0),1))</f>
        <v>0</v>
      </c>
      <c r="BA1795" s="140">
        <f>IF(DATOS!J1753=AW$45,DATOS!C1753,"")</f>
        <v>0</v>
      </c>
    </row>
    <row r="1796" spans="51:53" x14ac:dyDescent="0.25">
      <c r="AY1796" s="139">
        <f t="shared" si="33"/>
        <v>1</v>
      </c>
      <c r="AZ1796" s="139">
        <f>IF(BA1796="",0,IFERROR(IF(VLOOKUP(BA1796,BA$44:BA1795,1,0)&gt;0,0,0),1))</f>
        <v>0</v>
      </c>
      <c r="BA1796" s="140">
        <f>IF(DATOS!J1754=AW$45,DATOS!C1754,"")</f>
        <v>0</v>
      </c>
    </row>
    <row r="1797" spans="51:53" x14ac:dyDescent="0.25">
      <c r="AY1797" s="139">
        <f t="shared" si="33"/>
        <v>1</v>
      </c>
      <c r="AZ1797" s="139">
        <f>IF(BA1797="",0,IFERROR(IF(VLOOKUP(BA1797,BA$44:BA1796,1,0)&gt;0,0,0),1))</f>
        <v>0</v>
      </c>
      <c r="BA1797" s="140">
        <f>IF(DATOS!J1755=AW$45,DATOS!C1755,"")</f>
        <v>0</v>
      </c>
    </row>
    <row r="1798" spans="51:53" x14ac:dyDescent="0.25">
      <c r="AY1798" s="139">
        <f t="shared" si="33"/>
        <v>1</v>
      </c>
      <c r="AZ1798" s="139">
        <f>IF(BA1798="",0,IFERROR(IF(VLOOKUP(BA1798,BA$44:BA1797,1,0)&gt;0,0,0),1))</f>
        <v>0</v>
      </c>
      <c r="BA1798" s="140">
        <f>IF(DATOS!J1756=AW$45,DATOS!C1756,"")</f>
        <v>0</v>
      </c>
    </row>
    <row r="1799" spans="51:53" x14ac:dyDescent="0.25">
      <c r="AY1799" s="139">
        <f t="shared" si="33"/>
        <v>1</v>
      </c>
      <c r="AZ1799" s="139">
        <f>IF(BA1799="",0,IFERROR(IF(VLOOKUP(BA1799,BA$44:BA1798,1,0)&gt;0,0,0),1))</f>
        <v>0</v>
      </c>
      <c r="BA1799" s="140">
        <f>IF(DATOS!J1757=AW$45,DATOS!C1757,"")</f>
        <v>0</v>
      </c>
    </row>
    <row r="1800" spans="51:53" x14ac:dyDescent="0.25">
      <c r="AY1800" s="139">
        <f t="shared" si="33"/>
        <v>1</v>
      </c>
      <c r="AZ1800" s="139">
        <f>IF(BA1800="",0,IFERROR(IF(VLOOKUP(BA1800,BA$44:BA1799,1,0)&gt;0,0,0),1))</f>
        <v>0</v>
      </c>
      <c r="BA1800" s="140">
        <f>IF(DATOS!J1758=AW$45,DATOS!C1758,"")</f>
        <v>0</v>
      </c>
    </row>
    <row r="1801" spans="51:53" x14ac:dyDescent="0.25">
      <c r="AY1801" s="139">
        <f t="shared" si="33"/>
        <v>1</v>
      </c>
      <c r="AZ1801" s="139">
        <f>IF(BA1801="",0,IFERROR(IF(VLOOKUP(BA1801,BA$44:BA1800,1,0)&gt;0,0,0),1))</f>
        <v>0</v>
      </c>
      <c r="BA1801" s="140">
        <f>IF(DATOS!J1759=AW$45,DATOS!C1759,"")</f>
        <v>0</v>
      </c>
    </row>
    <row r="1802" spans="51:53" x14ac:dyDescent="0.25">
      <c r="AY1802" s="139">
        <f t="shared" si="33"/>
        <v>1</v>
      </c>
      <c r="AZ1802" s="139">
        <f>IF(BA1802="",0,IFERROR(IF(VLOOKUP(BA1802,BA$44:BA1801,1,0)&gt;0,0,0),1))</f>
        <v>0</v>
      </c>
      <c r="BA1802" s="140">
        <f>IF(DATOS!J1760=AW$45,DATOS!C1760,"")</f>
        <v>0</v>
      </c>
    </row>
    <row r="1803" spans="51:53" x14ac:dyDescent="0.25">
      <c r="AY1803" s="139">
        <f t="shared" si="33"/>
        <v>1</v>
      </c>
      <c r="AZ1803" s="139">
        <f>IF(BA1803="",0,IFERROR(IF(VLOOKUP(BA1803,BA$44:BA1802,1,0)&gt;0,0,0),1))</f>
        <v>0</v>
      </c>
      <c r="BA1803" s="140">
        <f>IF(DATOS!J1761=AW$45,DATOS!C1761,"")</f>
        <v>0</v>
      </c>
    </row>
    <row r="1804" spans="51:53" x14ac:dyDescent="0.25">
      <c r="AY1804" s="139">
        <f t="shared" si="33"/>
        <v>1</v>
      </c>
      <c r="AZ1804" s="139">
        <f>IF(BA1804="",0,IFERROR(IF(VLOOKUP(BA1804,BA$44:BA1803,1,0)&gt;0,0,0),1))</f>
        <v>0</v>
      </c>
      <c r="BA1804" s="140">
        <f>IF(DATOS!J1762=AW$45,DATOS!C1762,"")</f>
        <v>0</v>
      </c>
    </row>
    <row r="1805" spans="51:53" x14ac:dyDescent="0.25">
      <c r="AY1805" s="139">
        <f t="shared" si="33"/>
        <v>1</v>
      </c>
      <c r="AZ1805" s="139">
        <f>IF(BA1805="",0,IFERROR(IF(VLOOKUP(BA1805,BA$44:BA1804,1,0)&gt;0,0,0),1))</f>
        <v>0</v>
      </c>
      <c r="BA1805" s="140">
        <f>IF(DATOS!J1763=AW$45,DATOS!C1763,"")</f>
        <v>0</v>
      </c>
    </row>
    <row r="1806" spans="51:53" x14ac:dyDescent="0.25">
      <c r="AY1806" s="139">
        <f t="shared" si="33"/>
        <v>1</v>
      </c>
      <c r="AZ1806" s="139">
        <f>IF(BA1806="",0,IFERROR(IF(VLOOKUP(BA1806,BA$44:BA1805,1,0)&gt;0,0,0),1))</f>
        <v>0</v>
      </c>
      <c r="BA1806" s="140">
        <f>IF(DATOS!J1764=AW$45,DATOS!C1764,"")</f>
        <v>0</v>
      </c>
    </row>
    <row r="1807" spans="51:53" x14ac:dyDescent="0.25">
      <c r="AY1807" s="139">
        <f t="shared" si="33"/>
        <v>1</v>
      </c>
      <c r="AZ1807" s="139">
        <f>IF(BA1807="",0,IFERROR(IF(VLOOKUP(BA1807,BA$44:BA1806,1,0)&gt;0,0,0),1))</f>
        <v>0</v>
      </c>
      <c r="BA1807" s="140">
        <f>IF(DATOS!J1765=AW$45,DATOS!C1765,"")</f>
        <v>0</v>
      </c>
    </row>
    <row r="1808" spans="51:53" x14ac:dyDescent="0.25">
      <c r="AY1808" s="139">
        <f t="shared" si="33"/>
        <v>1</v>
      </c>
      <c r="AZ1808" s="139">
        <f>IF(BA1808="",0,IFERROR(IF(VLOOKUP(BA1808,BA$44:BA1807,1,0)&gt;0,0,0),1))</f>
        <v>0</v>
      </c>
      <c r="BA1808" s="140">
        <f>IF(DATOS!J1766=AW$45,DATOS!C1766,"")</f>
        <v>0</v>
      </c>
    </row>
    <row r="1809" spans="51:53" x14ac:dyDescent="0.25">
      <c r="AY1809" s="139">
        <f t="shared" si="33"/>
        <v>1</v>
      </c>
      <c r="AZ1809" s="139">
        <f>IF(BA1809="",0,IFERROR(IF(VLOOKUP(BA1809,BA$44:BA1808,1,0)&gt;0,0,0),1))</f>
        <v>0</v>
      </c>
      <c r="BA1809" s="140">
        <f>IF(DATOS!J1767=AW$45,DATOS!C1767,"")</f>
        <v>0</v>
      </c>
    </row>
    <row r="1810" spans="51:53" x14ac:dyDescent="0.25">
      <c r="AY1810" s="139">
        <f t="shared" si="33"/>
        <v>1</v>
      </c>
      <c r="AZ1810" s="139">
        <f>IF(BA1810="",0,IFERROR(IF(VLOOKUP(BA1810,BA$44:BA1809,1,0)&gt;0,0,0),1))</f>
        <v>0</v>
      </c>
      <c r="BA1810" s="140">
        <f>IF(DATOS!J1768=AW$45,DATOS!C1768,"")</f>
        <v>0</v>
      </c>
    </row>
    <row r="1811" spans="51:53" x14ac:dyDescent="0.25">
      <c r="AY1811" s="139">
        <f t="shared" si="33"/>
        <v>1</v>
      </c>
      <c r="AZ1811" s="139">
        <f>IF(BA1811="",0,IFERROR(IF(VLOOKUP(BA1811,BA$44:BA1810,1,0)&gt;0,0,0),1))</f>
        <v>0</v>
      </c>
      <c r="BA1811" s="140">
        <f>IF(DATOS!J1769=AW$45,DATOS!C1769,"")</f>
        <v>0</v>
      </c>
    </row>
    <row r="1812" spans="51:53" x14ac:dyDescent="0.25">
      <c r="AY1812" s="139">
        <f t="shared" si="33"/>
        <v>1</v>
      </c>
      <c r="AZ1812" s="139">
        <f>IF(BA1812="",0,IFERROR(IF(VLOOKUP(BA1812,BA$44:BA1811,1,0)&gt;0,0,0),1))</f>
        <v>0</v>
      </c>
      <c r="BA1812" s="140">
        <f>IF(DATOS!J1770=AW$45,DATOS!C1770,"")</f>
        <v>0</v>
      </c>
    </row>
    <row r="1813" spans="51:53" x14ac:dyDescent="0.25">
      <c r="AY1813" s="139">
        <f t="shared" si="33"/>
        <v>1</v>
      </c>
      <c r="AZ1813" s="139">
        <f>IF(BA1813="",0,IFERROR(IF(VLOOKUP(BA1813,BA$44:BA1812,1,0)&gt;0,0,0),1))</f>
        <v>0</v>
      </c>
      <c r="BA1813" s="140">
        <f>IF(DATOS!J1771=AW$45,DATOS!C1771,"")</f>
        <v>0</v>
      </c>
    </row>
    <row r="1814" spans="51:53" x14ac:dyDescent="0.25">
      <c r="AY1814" s="139">
        <f t="shared" si="33"/>
        <v>1</v>
      </c>
      <c r="AZ1814" s="139">
        <f>IF(BA1814="",0,IFERROR(IF(VLOOKUP(BA1814,BA$44:BA1813,1,0)&gt;0,0,0),1))</f>
        <v>0</v>
      </c>
      <c r="BA1814" s="140">
        <f>IF(DATOS!J1772=AW$45,DATOS!C1772,"")</f>
        <v>0</v>
      </c>
    </row>
    <row r="1815" spans="51:53" x14ac:dyDescent="0.25">
      <c r="AY1815" s="139">
        <f t="shared" si="33"/>
        <v>1</v>
      </c>
      <c r="AZ1815" s="139">
        <f>IF(BA1815="",0,IFERROR(IF(VLOOKUP(BA1815,BA$44:BA1814,1,0)&gt;0,0,0),1))</f>
        <v>0</v>
      </c>
      <c r="BA1815" s="140">
        <f>IF(DATOS!J1773=AW$45,DATOS!C1773,"")</f>
        <v>0</v>
      </c>
    </row>
    <row r="1816" spans="51:53" x14ac:dyDescent="0.25">
      <c r="AY1816" s="139">
        <f t="shared" si="33"/>
        <v>1</v>
      </c>
      <c r="AZ1816" s="139">
        <f>IF(BA1816="",0,IFERROR(IF(VLOOKUP(BA1816,BA$44:BA1815,1,0)&gt;0,0,0),1))</f>
        <v>0</v>
      </c>
      <c r="BA1816" s="140">
        <f>IF(DATOS!J1774=AW$45,DATOS!C1774,"")</f>
        <v>0</v>
      </c>
    </row>
    <row r="1817" spans="51:53" x14ac:dyDescent="0.25">
      <c r="AY1817" s="139">
        <f t="shared" si="33"/>
        <v>1</v>
      </c>
      <c r="AZ1817" s="139">
        <f>IF(BA1817="",0,IFERROR(IF(VLOOKUP(BA1817,BA$44:BA1816,1,0)&gt;0,0,0),1))</f>
        <v>0</v>
      </c>
      <c r="BA1817" s="140">
        <f>IF(DATOS!J1775=AW$45,DATOS!C1775,"")</f>
        <v>0</v>
      </c>
    </row>
    <row r="1818" spans="51:53" x14ac:dyDescent="0.25">
      <c r="AY1818" s="139">
        <f t="shared" si="33"/>
        <v>1</v>
      </c>
      <c r="AZ1818" s="139">
        <f>IF(BA1818="",0,IFERROR(IF(VLOOKUP(BA1818,BA$44:BA1817,1,0)&gt;0,0,0),1))</f>
        <v>0</v>
      </c>
      <c r="BA1818" s="140">
        <f>IF(DATOS!J1776=AW$45,DATOS!C1776,"")</f>
        <v>0</v>
      </c>
    </row>
    <row r="1819" spans="51:53" x14ac:dyDescent="0.25">
      <c r="AY1819" s="139">
        <f t="shared" si="33"/>
        <v>1</v>
      </c>
      <c r="AZ1819" s="139">
        <f>IF(BA1819="",0,IFERROR(IF(VLOOKUP(BA1819,BA$44:BA1818,1,0)&gt;0,0,0),1))</f>
        <v>0</v>
      </c>
      <c r="BA1819" s="140">
        <f>IF(DATOS!J1777=AW$45,DATOS!C1777,"")</f>
        <v>0</v>
      </c>
    </row>
    <row r="1820" spans="51:53" x14ac:dyDescent="0.25">
      <c r="AY1820" s="139">
        <f t="shared" si="33"/>
        <v>1</v>
      </c>
      <c r="AZ1820" s="139">
        <f>IF(BA1820="",0,IFERROR(IF(VLOOKUP(BA1820,BA$44:BA1819,1,0)&gt;0,0,0),1))</f>
        <v>0</v>
      </c>
      <c r="BA1820" s="140">
        <f>IF(DATOS!J1778=AW$45,DATOS!C1778,"")</f>
        <v>0</v>
      </c>
    </row>
    <row r="1821" spans="51:53" x14ac:dyDescent="0.25">
      <c r="AY1821" s="139">
        <f t="shared" si="33"/>
        <v>1</v>
      </c>
      <c r="AZ1821" s="139">
        <f>IF(BA1821="",0,IFERROR(IF(VLOOKUP(BA1821,BA$44:BA1820,1,0)&gt;0,0,0),1))</f>
        <v>0</v>
      </c>
      <c r="BA1821" s="140">
        <f>IF(DATOS!J1779=AW$45,DATOS!C1779,"")</f>
        <v>0</v>
      </c>
    </row>
    <row r="1822" spans="51:53" x14ac:dyDescent="0.25">
      <c r="AY1822" s="139">
        <f t="shared" si="33"/>
        <v>1</v>
      </c>
      <c r="AZ1822" s="139">
        <f>IF(BA1822="",0,IFERROR(IF(VLOOKUP(BA1822,BA$44:BA1821,1,0)&gt;0,0,0),1))</f>
        <v>0</v>
      </c>
      <c r="BA1822" s="140">
        <f>IF(DATOS!J1780=AW$45,DATOS!C1780,"")</f>
        <v>0</v>
      </c>
    </row>
    <row r="1823" spans="51:53" x14ac:dyDescent="0.25">
      <c r="AY1823" s="139">
        <f t="shared" si="33"/>
        <v>1</v>
      </c>
      <c r="AZ1823" s="139">
        <f>IF(BA1823="",0,IFERROR(IF(VLOOKUP(BA1823,BA$44:BA1822,1,0)&gt;0,0,0),1))</f>
        <v>0</v>
      </c>
      <c r="BA1823" s="140">
        <f>IF(DATOS!J1781=AW$45,DATOS!C1781,"")</f>
        <v>0</v>
      </c>
    </row>
    <row r="1824" spans="51:53" x14ac:dyDescent="0.25">
      <c r="AY1824" s="139">
        <f t="shared" si="33"/>
        <v>1</v>
      </c>
      <c r="AZ1824" s="139">
        <f>IF(BA1824="",0,IFERROR(IF(VLOOKUP(BA1824,BA$44:BA1823,1,0)&gt;0,0,0),1))</f>
        <v>0</v>
      </c>
      <c r="BA1824" s="140">
        <f>IF(DATOS!J1782=AW$45,DATOS!C1782,"")</f>
        <v>0</v>
      </c>
    </row>
    <row r="1825" spans="51:53" x14ac:dyDescent="0.25">
      <c r="AY1825" s="139">
        <f t="shared" si="33"/>
        <v>1</v>
      </c>
      <c r="AZ1825" s="139">
        <f>IF(BA1825="",0,IFERROR(IF(VLOOKUP(BA1825,BA$44:BA1824,1,0)&gt;0,0,0),1))</f>
        <v>0</v>
      </c>
      <c r="BA1825" s="140">
        <f>IF(DATOS!J1783=AW$45,DATOS!C1783,"")</f>
        <v>0</v>
      </c>
    </row>
    <row r="1826" spans="51:53" x14ac:dyDescent="0.25">
      <c r="AY1826" s="139">
        <f t="shared" si="33"/>
        <v>1</v>
      </c>
      <c r="AZ1826" s="139">
        <f>IF(BA1826="",0,IFERROR(IF(VLOOKUP(BA1826,BA$44:BA1825,1,0)&gt;0,0,0),1))</f>
        <v>0</v>
      </c>
      <c r="BA1826" s="140">
        <f>IF(DATOS!J1784=AW$45,DATOS!C1784,"")</f>
        <v>0</v>
      </c>
    </row>
    <row r="1827" spans="51:53" x14ac:dyDescent="0.25">
      <c r="AY1827" s="139">
        <f t="shared" si="33"/>
        <v>1</v>
      </c>
      <c r="AZ1827" s="139">
        <f>IF(BA1827="",0,IFERROR(IF(VLOOKUP(BA1827,BA$44:BA1826,1,0)&gt;0,0,0),1))</f>
        <v>0</v>
      </c>
      <c r="BA1827" s="140">
        <f>IF(DATOS!J1785=AW$45,DATOS!C1785,"")</f>
        <v>0</v>
      </c>
    </row>
    <row r="1828" spans="51:53" x14ac:dyDescent="0.25">
      <c r="AY1828" s="139">
        <f t="shared" si="33"/>
        <v>1</v>
      </c>
      <c r="AZ1828" s="139">
        <f>IF(BA1828="",0,IFERROR(IF(VLOOKUP(BA1828,BA$44:BA1827,1,0)&gt;0,0,0),1))</f>
        <v>0</v>
      </c>
      <c r="BA1828" s="140">
        <f>IF(DATOS!J1786=AW$45,DATOS!C1786,"")</f>
        <v>0</v>
      </c>
    </row>
    <row r="1829" spans="51:53" x14ac:dyDescent="0.25">
      <c r="AY1829" s="139">
        <f t="shared" si="33"/>
        <v>1</v>
      </c>
      <c r="AZ1829" s="139">
        <f>IF(BA1829="",0,IFERROR(IF(VLOOKUP(BA1829,BA$44:BA1828,1,0)&gt;0,0,0),1))</f>
        <v>0</v>
      </c>
      <c r="BA1829" s="140">
        <f>IF(DATOS!J1787=AW$45,DATOS!C1787,"")</f>
        <v>0</v>
      </c>
    </row>
    <row r="1830" spans="51:53" x14ac:dyDescent="0.25">
      <c r="AY1830" s="139">
        <f t="shared" si="33"/>
        <v>1</v>
      </c>
      <c r="AZ1830" s="139">
        <f>IF(BA1830="",0,IFERROR(IF(VLOOKUP(BA1830,BA$44:BA1829,1,0)&gt;0,0,0),1))</f>
        <v>0</v>
      </c>
      <c r="BA1830" s="140">
        <f>IF(DATOS!J1788=AW$45,DATOS!C1788,"")</f>
        <v>0</v>
      </c>
    </row>
    <row r="1831" spans="51:53" x14ac:dyDescent="0.25">
      <c r="AY1831" s="139">
        <f t="shared" si="33"/>
        <v>1</v>
      </c>
      <c r="AZ1831" s="139">
        <f>IF(BA1831="",0,IFERROR(IF(VLOOKUP(BA1831,BA$44:BA1830,1,0)&gt;0,0,0),1))</f>
        <v>0</v>
      </c>
      <c r="BA1831" s="140">
        <f>IF(DATOS!J1789=AW$45,DATOS!C1789,"")</f>
        <v>0</v>
      </c>
    </row>
    <row r="1832" spans="51:53" x14ac:dyDescent="0.25">
      <c r="AY1832" s="139">
        <f t="shared" si="33"/>
        <v>1</v>
      </c>
      <c r="AZ1832" s="139">
        <f>IF(BA1832="",0,IFERROR(IF(VLOOKUP(BA1832,BA$44:BA1831,1,0)&gt;0,0,0),1))</f>
        <v>0</v>
      </c>
      <c r="BA1832" s="140">
        <f>IF(DATOS!J1790=AW$45,DATOS!C1790,"")</f>
        <v>0</v>
      </c>
    </row>
    <row r="1833" spans="51:53" x14ac:dyDescent="0.25">
      <c r="AY1833" s="139">
        <f t="shared" si="33"/>
        <v>1</v>
      </c>
      <c r="AZ1833" s="139">
        <f>IF(BA1833="",0,IFERROR(IF(VLOOKUP(BA1833,BA$44:BA1832,1,0)&gt;0,0,0),1))</f>
        <v>0</v>
      </c>
      <c r="BA1833" s="140">
        <f>IF(DATOS!J1791=AW$45,DATOS!C1791,"")</f>
        <v>0</v>
      </c>
    </row>
    <row r="1834" spans="51:53" x14ac:dyDescent="0.25">
      <c r="AY1834" s="139">
        <f t="shared" si="33"/>
        <v>1</v>
      </c>
      <c r="AZ1834" s="139">
        <f>IF(BA1834="",0,IFERROR(IF(VLOOKUP(BA1834,BA$44:BA1833,1,0)&gt;0,0,0),1))</f>
        <v>0</v>
      </c>
      <c r="BA1834" s="140">
        <f>IF(DATOS!J1792=AW$45,DATOS!C1792,"")</f>
        <v>0</v>
      </c>
    </row>
    <row r="1835" spans="51:53" x14ac:dyDescent="0.25">
      <c r="AY1835" s="139">
        <f t="shared" si="33"/>
        <v>1</v>
      </c>
      <c r="AZ1835" s="139">
        <f>IF(BA1835="",0,IFERROR(IF(VLOOKUP(BA1835,BA$44:BA1834,1,0)&gt;0,0,0),1))</f>
        <v>0</v>
      </c>
      <c r="BA1835" s="140">
        <f>IF(DATOS!J1793=AW$45,DATOS!C1793,"")</f>
        <v>0</v>
      </c>
    </row>
    <row r="1836" spans="51:53" x14ac:dyDescent="0.25">
      <c r="AY1836" s="139">
        <f t="shared" ref="AY1836:AY1899" si="34">AY1835+AZ1836</f>
        <v>1</v>
      </c>
      <c r="AZ1836" s="139">
        <f>IF(BA1836="",0,IFERROR(IF(VLOOKUP(BA1836,BA$44:BA1835,1,0)&gt;0,0,0),1))</f>
        <v>0</v>
      </c>
      <c r="BA1836" s="140">
        <f>IF(DATOS!J1794=AW$45,DATOS!C1794,"")</f>
        <v>0</v>
      </c>
    </row>
    <row r="1837" spans="51:53" x14ac:dyDescent="0.25">
      <c r="AY1837" s="139">
        <f t="shared" si="34"/>
        <v>1</v>
      </c>
      <c r="AZ1837" s="139">
        <f>IF(BA1837="",0,IFERROR(IF(VLOOKUP(BA1837,BA$44:BA1836,1,0)&gt;0,0,0),1))</f>
        <v>0</v>
      </c>
      <c r="BA1837" s="140">
        <f>IF(DATOS!J1795=AW$45,DATOS!C1795,"")</f>
        <v>0</v>
      </c>
    </row>
    <row r="1838" spans="51:53" x14ac:dyDescent="0.25">
      <c r="AY1838" s="139">
        <f t="shared" si="34"/>
        <v>1</v>
      </c>
      <c r="AZ1838" s="139">
        <f>IF(BA1838="",0,IFERROR(IF(VLOOKUP(BA1838,BA$44:BA1837,1,0)&gt;0,0,0),1))</f>
        <v>0</v>
      </c>
      <c r="BA1838" s="140">
        <f>IF(DATOS!J1796=AW$45,DATOS!C1796,"")</f>
        <v>0</v>
      </c>
    </row>
    <row r="1839" spans="51:53" x14ac:dyDescent="0.25">
      <c r="AY1839" s="139">
        <f t="shared" si="34"/>
        <v>1</v>
      </c>
      <c r="AZ1839" s="139">
        <f>IF(BA1839="",0,IFERROR(IF(VLOOKUP(BA1839,BA$44:BA1838,1,0)&gt;0,0,0),1))</f>
        <v>0</v>
      </c>
      <c r="BA1839" s="140">
        <f>IF(DATOS!J1797=AW$45,DATOS!C1797,"")</f>
        <v>0</v>
      </c>
    </row>
    <row r="1840" spans="51:53" x14ac:dyDescent="0.25">
      <c r="AY1840" s="139">
        <f t="shared" si="34"/>
        <v>1</v>
      </c>
      <c r="AZ1840" s="139">
        <f>IF(BA1840="",0,IFERROR(IF(VLOOKUP(BA1840,BA$44:BA1839,1,0)&gt;0,0,0),1))</f>
        <v>0</v>
      </c>
      <c r="BA1840" s="140">
        <f>IF(DATOS!J1798=AW$45,DATOS!C1798,"")</f>
        <v>0</v>
      </c>
    </row>
    <row r="1841" spans="51:53" x14ac:dyDescent="0.25">
      <c r="AY1841" s="139">
        <f t="shared" si="34"/>
        <v>1</v>
      </c>
      <c r="AZ1841" s="139">
        <f>IF(BA1841="",0,IFERROR(IF(VLOOKUP(BA1841,BA$44:BA1840,1,0)&gt;0,0,0),1))</f>
        <v>0</v>
      </c>
      <c r="BA1841" s="140">
        <f>IF(DATOS!J1799=AW$45,DATOS!C1799,"")</f>
        <v>0</v>
      </c>
    </row>
    <row r="1842" spans="51:53" x14ac:dyDescent="0.25">
      <c r="AY1842" s="139">
        <f t="shared" si="34"/>
        <v>1</v>
      </c>
      <c r="AZ1842" s="139">
        <f>IF(BA1842="",0,IFERROR(IF(VLOOKUP(BA1842,BA$44:BA1841,1,0)&gt;0,0,0),1))</f>
        <v>0</v>
      </c>
      <c r="BA1842" s="140">
        <f>IF(DATOS!J1800=AW$45,DATOS!C1800,"")</f>
        <v>0</v>
      </c>
    </row>
    <row r="1843" spans="51:53" x14ac:dyDescent="0.25">
      <c r="AY1843" s="139">
        <f t="shared" si="34"/>
        <v>1</v>
      </c>
      <c r="AZ1843" s="139">
        <f>IF(BA1843="",0,IFERROR(IF(VLOOKUP(BA1843,BA$44:BA1842,1,0)&gt;0,0,0),1))</f>
        <v>0</v>
      </c>
      <c r="BA1843" s="140">
        <f>IF(DATOS!J1801=AW$45,DATOS!C1801,"")</f>
        <v>0</v>
      </c>
    </row>
    <row r="1844" spans="51:53" x14ac:dyDescent="0.25">
      <c r="AY1844" s="139">
        <f t="shared" si="34"/>
        <v>1</v>
      </c>
      <c r="AZ1844" s="139">
        <f>IF(BA1844="",0,IFERROR(IF(VLOOKUP(BA1844,BA$44:BA1843,1,0)&gt;0,0,0),1))</f>
        <v>0</v>
      </c>
      <c r="BA1844" s="140">
        <f>IF(DATOS!J1802=AW$45,DATOS!C1802,"")</f>
        <v>0</v>
      </c>
    </row>
    <row r="1845" spans="51:53" x14ac:dyDescent="0.25">
      <c r="AY1845" s="139">
        <f t="shared" si="34"/>
        <v>1</v>
      </c>
      <c r="AZ1845" s="139">
        <f>IF(BA1845="",0,IFERROR(IF(VLOOKUP(BA1845,BA$44:BA1844,1,0)&gt;0,0,0),1))</f>
        <v>0</v>
      </c>
      <c r="BA1845" s="140">
        <f>IF(DATOS!J1803=AW$45,DATOS!C1803,"")</f>
        <v>0</v>
      </c>
    </row>
    <row r="1846" spans="51:53" x14ac:dyDescent="0.25">
      <c r="AY1846" s="139">
        <f t="shared" si="34"/>
        <v>1</v>
      </c>
      <c r="AZ1846" s="139">
        <f>IF(BA1846="",0,IFERROR(IF(VLOOKUP(BA1846,BA$44:BA1845,1,0)&gt;0,0,0),1))</f>
        <v>0</v>
      </c>
      <c r="BA1846" s="140">
        <f>IF(DATOS!J1804=AW$45,DATOS!C1804,"")</f>
        <v>0</v>
      </c>
    </row>
    <row r="1847" spans="51:53" x14ac:dyDescent="0.25">
      <c r="AY1847" s="139">
        <f t="shared" si="34"/>
        <v>1</v>
      </c>
      <c r="AZ1847" s="139">
        <f>IF(BA1847="",0,IFERROR(IF(VLOOKUP(BA1847,BA$44:BA1846,1,0)&gt;0,0,0),1))</f>
        <v>0</v>
      </c>
      <c r="BA1847" s="140">
        <f>IF(DATOS!J1805=AW$45,DATOS!C1805,"")</f>
        <v>0</v>
      </c>
    </row>
    <row r="1848" spans="51:53" x14ac:dyDescent="0.25">
      <c r="AY1848" s="139">
        <f t="shared" si="34"/>
        <v>1</v>
      </c>
      <c r="AZ1848" s="139">
        <f>IF(BA1848="",0,IFERROR(IF(VLOOKUP(BA1848,BA$44:BA1847,1,0)&gt;0,0,0),1))</f>
        <v>0</v>
      </c>
      <c r="BA1848" s="140">
        <f>IF(DATOS!J1806=AW$45,DATOS!C1806,"")</f>
        <v>0</v>
      </c>
    </row>
    <row r="1849" spans="51:53" x14ac:dyDescent="0.25">
      <c r="AY1849" s="139">
        <f t="shared" si="34"/>
        <v>1</v>
      </c>
      <c r="AZ1849" s="139">
        <f>IF(BA1849="",0,IFERROR(IF(VLOOKUP(BA1849,BA$44:BA1848,1,0)&gt;0,0,0),1))</f>
        <v>0</v>
      </c>
      <c r="BA1849" s="140">
        <f>IF(DATOS!J1807=AW$45,DATOS!C1807,"")</f>
        <v>0</v>
      </c>
    </row>
    <row r="1850" spans="51:53" x14ac:dyDescent="0.25">
      <c r="AY1850" s="139">
        <f t="shared" si="34"/>
        <v>1</v>
      </c>
      <c r="AZ1850" s="139">
        <f>IF(BA1850="",0,IFERROR(IF(VLOOKUP(BA1850,BA$44:BA1849,1,0)&gt;0,0,0),1))</f>
        <v>0</v>
      </c>
      <c r="BA1850" s="140">
        <f>IF(DATOS!J1808=AW$45,DATOS!C1808,"")</f>
        <v>0</v>
      </c>
    </row>
    <row r="1851" spans="51:53" x14ac:dyDescent="0.25">
      <c r="AY1851" s="139">
        <f t="shared" si="34"/>
        <v>1</v>
      </c>
      <c r="AZ1851" s="139">
        <f>IF(BA1851="",0,IFERROR(IF(VLOOKUP(BA1851,BA$44:BA1850,1,0)&gt;0,0,0),1))</f>
        <v>0</v>
      </c>
      <c r="BA1851" s="140">
        <f>IF(DATOS!J1809=AW$45,DATOS!C1809,"")</f>
        <v>0</v>
      </c>
    </row>
    <row r="1852" spans="51:53" x14ac:dyDescent="0.25">
      <c r="AY1852" s="139">
        <f t="shared" si="34"/>
        <v>1</v>
      </c>
      <c r="AZ1852" s="139">
        <f>IF(BA1852="",0,IFERROR(IF(VLOOKUP(BA1852,BA$44:BA1851,1,0)&gt;0,0,0),1))</f>
        <v>0</v>
      </c>
      <c r="BA1852" s="140">
        <f>IF(DATOS!J1810=AW$45,DATOS!C1810,"")</f>
        <v>0</v>
      </c>
    </row>
    <row r="1853" spans="51:53" x14ac:dyDescent="0.25">
      <c r="AY1853" s="139">
        <f t="shared" si="34"/>
        <v>1</v>
      </c>
      <c r="AZ1853" s="139">
        <f>IF(BA1853="",0,IFERROR(IF(VLOOKUP(BA1853,BA$44:BA1852,1,0)&gt;0,0,0),1))</f>
        <v>0</v>
      </c>
      <c r="BA1853" s="140">
        <f>IF(DATOS!J1811=AW$45,DATOS!C1811,"")</f>
        <v>0</v>
      </c>
    </row>
    <row r="1854" spans="51:53" x14ac:dyDescent="0.25">
      <c r="AY1854" s="139">
        <f t="shared" si="34"/>
        <v>1</v>
      </c>
      <c r="AZ1854" s="139">
        <f>IF(BA1854="",0,IFERROR(IF(VLOOKUP(BA1854,BA$44:BA1853,1,0)&gt;0,0,0),1))</f>
        <v>0</v>
      </c>
      <c r="BA1854" s="140">
        <f>IF(DATOS!J1812=AW$45,DATOS!C1812,"")</f>
        <v>0</v>
      </c>
    </row>
    <row r="1855" spans="51:53" x14ac:dyDescent="0.25">
      <c r="AY1855" s="139">
        <f t="shared" si="34"/>
        <v>1</v>
      </c>
      <c r="AZ1855" s="139">
        <f>IF(BA1855="",0,IFERROR(IF(VLOOKUP(BA1855,BA$44:BA1854,1,0)&gt;0,0,0),1))</f>
        <v>0</v>
      </c>
      <c r="BA1855" s="140">
        <f>IF(DATOS!J1813=AW$45,DATOS!C1813,"")</f>
        <v>0</v>
      </c>
    </row>
    <row r="1856" spans="51:53" x14ac:dyDescent="0.25">
      <c r="AY1856" s="139">
        <f t="shared" si="34"/>
        <v>1</v>
      </c>
      <c r="AZ1856" s="139">
        <f>IF(BA1856="",0,IFERROR(IF(VLOOKUP(BA1856,BA$44:BA1855,1,0)&gt;0,0,0),1))</f>
        <v>0</v>
      </c>
      <c r="BA1856" s="140">
        <f>IF(DATOS!J1814=AW$45,DATOS!C1814,"")</f>
        <v>0</v>
      </c>
    </row>
    <row r="1857" spans="51:53" x14ac:dyDescent="0.25">
      <c r="AY1857" s="139">
        <f t="shared" si="34"/>
        <v>1</v>
      </c>
      <c r="AZ1857" s="139">
        <f>IF(BA1857="",0,IFERROR(IF(VLOOKUP(BA1857,BA$44:BA1856,1,0)&gt;0,0,0),1))</f>
        <v>0</v>
      </c>
      <c r="BA1857" s="140">
        <f>IF(DATOS!J1815=AW$45,DATOS!C1815,"")</f>
        <v>0</v>
      </c>
    </row>
    <row r="1858" spans="51:53" x14ac:dyDescent="0.25">
      <c r="AY1858" s="139">
        <f t="shared" si="34"/>
        <v>1</v>
      </c>
      <c r="AZ1858" s="139">
        <f>IF(BA1858="",0,IFERROR(IF(VLOOKUP(BA1858,BA$44:BA1857,1,0)&gt;0,0,0),1))</f>
        <v>0</v>
      </c>
      <c r="BA1858" s="140">
        <f>IF(DATOS!J1816=AW$45,DATOS!C1816,"")</f>
        <v>0</v>
      </c>
    </row>
    <row r="1859" spans="51:53" x14ac:dyDescent="0.25">
      <c r="AY1859" s="139">
        <f t="shared" si="34"/>
        <v>1</v>
      </c>
      <c r="AZ1859" s="139">
        <f>IF(BA1859="",0,IFERROR(IF(VLOOKUP(BA1859,BA$44:BA1858,1,0)&gt;0,0,0),1))</f>
        <v>0</v>
      </c>
      <c r="BA1859" s="140">
        <f>IF(DATOS!J1817=AW$45,DATOS!C1817,"")</f>
        <v>0</v>
      </c>
    </row>
    <row r="1860" spans="51:53" x14ac:dyDescent="0.25">
      <c r="AY1860" s="139">
        <f t="shared" si="34"/>
        <v>1</v>
      </c>
      <c r="AZ1860" s="139">
        <f>IF(BA1860="",0,IFERROR(IF(VLOOKUP(BA1860,BA$44:BA1859,1,0)&gt;0,0,0),1))</f>
        <v>0</v>
      </c>
      <c r="BA1860" s="140">
        <f>IF(DATOS!J1818=AW$45,DATOS!C1818,"")</f>
        <v>0</v>
      </c>
    </row>
    <row r="1861" spans="51:53" x14ac:dyDescent="0.25">
      <c r="AY1861" s="139">
        <f t="shared" si="34"/>
        <v>1</v>
      </c>
      <c r="AZ1861" s="139">
        <f>IF(BA1861="",0,IFERROR(IF(VLOOKUP(BA1861,BA$44:BA1860,1,0)&gt;0,0,0),1))</f>
        <v>0</v>
      </c>
      <c r="BA1861" s="140">
        <f>IF(DATOS!J1819=AW$45,DATOS!C1819,"")</f>
        <v>0</v>
      </c>
    </row>
    <row r="1862" spans="51:53" x14ac:dyDescent="0.25">
      <c r="AY1862" s="139">
        <f t="shared" si="34"/>
        <v>1</v>
      </c>
      <c r="AZ1862" s="139">
        <f>IF(BA1862="",0,IFERROR(IF(VLOOKUP(BA1862,BA$44:BA1861,1,0)&gt;0,0,0),1))</f>
        <v>0</v>
      </c>
      <c r="BA1862" s="140">
        <f>IF(DATOS!J1820=AW$45,DATOS!C1820,"")</f>
        <v>0</v>
      </c>
    </row>
    <row r="1863" spans="51:53" x14ac:dyDescent="0.25">
      <c r="AY1863" s="139">
        <f t="shared" si="34"/>
        <v>1</v>
      </c>
      <c r="AZ1863" s="139">
        <f>IF(BA1863="",0,IFERROR(IF(VLOOKUP(BA1863,BA$44:BA1862,1,0)&gt;0,0,0),1))</f>
        <v>0</v>
      </c>
      <c r="BA1863" s="140">
        <f>IF(DATOS!J1821=AW$45,DATOS!C1821,"")</f>
        <v>0</v>
      </c>
    </row>
    <row r="1864" spans="51:53" x14ac:dyDescent="0.25">
      <c r="AY1864" s="139">
        <f t="shared" si="34"/>
        <v>1</v>
      </c>
      <c r="AZ1864" s="139">
        <f>IF(BA1864="",0,IFERROR(IF(VLOOKUP(BA1864,BA$44:BA1863,1,0)&gt;0,0,0),1))</f>
        <v>0</v>
      </c>
      <c r="BA1864" s="140">
        <f>IF(DATOS!J1822=AW$45,DATOS!C1822,"")</f>
        <v>0</v>
      </c>
    </row>
    <row r="1865" spans="51:53" x14ac:dyDescent="0.25">
      <c r="AY1865" s="139">
        <f t="shared" si="34"/>
        <v>1</v>
      </c>
      <c r="AZ1865" s="139">
        <f>IF(BA1865="",0,IFERROR(IF(VLOOKUP(BA1865,BA$44:BA1864,1,0)&gt;0,0,0),1))</f>
        <v>0</v>
      </c>
      <c r="BA1865" s="140">
        <f>IF(DATOS!J1823=AW$45,DATOS!C1823,"")</f>
        <v>0</v>
      </c>
    </row>
    <row r="1866" spans="51:53" x14ac:dyDescent="0.25">
      <c r="AY1866" s="139">
        <f t="shared" si="34"/>
        <v>1</v>
      </c>
      <c r="AZ1866" s="139">
        <f>IF(BA1866="",0,IFERROR(IF(VLOOKUP(BA1866,BA$44:BA1865,1,0)&gt;0,0,0),1))</f>
        <v>0</v>
      </c>
      <c r="BA1866" s="140">
        <f>IF(DATOS!J1824=AW$45,DATOS!C1824,"")</f>
        <v>0</v>
      </c>
    </row>
    <row r="1867" spans="51:53" x14ac:dyDescent="0.25">
      <c r="AY1867" s="139">
        <f t="shared" si="34"/>
        <v>1</v>
      </c>
      <c r="AZ1867" s="139">
        <f>IF(BA1867="",0,IFERROR(IF(VLOOKUP(BA1867,BA$44:BA1866,1,0)&gt;0,0,0),1))</f>
        <v>0</v>
      </c>
      <c r="BA1867" s="140">
        <f>IF(DATOS!J1825=AW$45,DATOS!C1825,"")</f>
        <v>0</v>
      </c>
    </row>
    <row r="1868" spans="51:53" x14ac:dyDescent="0.25">
      <c r="AY1868" s="139">
        <f t="shared" si="34"/>
        <v>1</v>
      </c>
      <c r="AZ1868" s="139">
        <f>IF(BA1868="",0,IFERROR(IF(VLOOKUP(BA1868,BA$44:BA1867,1,0)&gt;0,0,0),1))</f>
        <v>0</v>
      </c>
      <c r="BA1868" s="140">
        <f>IF(DATOS!J1826=AW$45,DATOS!C1826,"")</f>
        <v>0</v>
      </c>
    </row>
    <row r="1869" spans="51:53" x14ac:dyDescent="0.25">
      <c r="AY1869" s="139">
        <f t="shared" si="34"/>
        <v>1</v>
      </c>
      <c r="AZ1869" s="139">
        <f>IF(BA1869="",0,IFERROR(IF(VLOOKUP(BA1869,BA$44:BA1868,1,0)&gt;0,0,0),1))</f>
        <v>0</v>
      </c>
      <c r="BA1869" s="140">
        <f>IF(DATOS!J1827=AW$45,DATOS!C1827,"")</f>
        <v>0</v>
      </c>
    </row>
    <row r="1870" spans="51:53" x14ac:dyDescent="0.25">
      <c r="AY1870" s="139">
        <f t="shared" si="34"/>
        <v>1</v>
      </c>
      <c r="AZ1870" s="139">
        <f>IF(BA1870="",0,IFERROR(IF(VLOOKUP(BA1870,BA$44:BA1869,1,0)&gt;0,0,0),1))</f>
        <v>0</v>
      </c>
      <c r="BA1870" s="140">
        <f>IF(DATOS!J1828=AW$45,DATOS!C1828,"")</f>
        <v>0</v>
      </c>
    </row>
    <row r="1871" spans="51:53" x14ac:dyDescent="0.25">
      <c r="AY1871" s="139">
        <f t="shared" si="34"/>
        <v>1</v>
      </c>
      <c r="AZ1871" s="139">
        <f>IF(BA1871="",0,IFERROR(IF(VLOOKUP(BA1871,BA$44:BA1870,1,0)&gt;0,0,0),1))</f>
        <v>0</v>
      </c>
      <c r="BA1871" s="140">
        <f>IF(DATOS!J1829=AW$45,DATOS!C1829,"")</f>
        <v>0</v>
      </c>
    </row>
    <row r="1872" spans="51:53" x14ac:dyDescent="0.25">
      <c r="AY1872" s="139">
        <f t="shared" si="34"/>
        <v>1</v>
      </c>
      <c r="AZ1872" s="139">
        <f>IF(BA1872="",0,IFERROR(IF(VLOOKUP(BA1872,BA$44:BA1871,1,0)&gt;0,0,0),1))</f>
        <v>0</v>
      </c>
      <c r="BA1872" s="140">
        <f>IF(DATOS!J1830=AW$45,DATOS!C1830,"")</f>
        <v>0</v>
      </c>
    </row>
    <row r="1873" spans="51:53" x14ac:dyDescent="0.25">
      <c r="AY1873" s="139">
        <f t="shared" si="34"/>
        <v>1</v>
      </c>
      <c r="AZ1873" s="139">
        <f>IF(BA1873="",0,IFERROR(IF(VLOOKUP(BA1873,BA$44:BA1872,1,0)&gt;0,0,0),1))</f>
        <v>0</v>
      </c>
      <c r="BA1873" s="140">
        <f>IF(DATOS!J1831=AW$45,DATOS!C1831,"")</f>
        <v>0</v>
      </c>
    </row>
    <row r="1874" spans="51:53" x14ac:dyDescent="0.25">
      <c r="AY1874" s="139">
        <f t="shared" si="34"/>
        <v>1</v>
      </c>
      <c r="AZ1874" s="139">
        <f>IF(BA1874="",0,IFERROR(IF(VLOOKUP(BA1874,BA$44:BA1873,1,0)&gt;0,0,0),1))</f>
        <v>0</v>
      </c>
      <c r="BA1874" s="140">
        <f>IF(DATOS!J1832=AW$45,DATOS!C1832,"")</f>
        <v>0</v>
      </c>
    </row>
    <row r="1875" spans="51:53" x14ac:dyDescent="0.25">
      <c r="AY1875" s="139">
        <f t="shared" si="34"/>
        <v>1</v>
      </c>
      <c r="AZ1875" s="139">
        <f>IF(BA1875="",0,IFERROR(IF(VLOOKUP(BA1875,BA$44:BA1874,1,0)&gt;0,0,0),1))</f>
        <v>0</v>
      </c>
      <c r="BA1875" s="140">
        <f>IF(DATOS!J1833=AW$45,DATOS!C1833,"")</f>
        <v>0</v>
      </c>
    </row>
    <row r="1876" spans="51:53" x14ac:dyDescent="0.25">
      <c r="AY1876" s="139">
        <f t="shared" si="34"/>
        <v>1</v>
      </c>
      <c r="AZ1876" s="139">
        <f>IF(BA1876="",0,IFERROR(IF(VLOOKUP(BA1876,BA$44:BA1875,1,0)&gt;0,0,0),1))</f>
        <v>0</v>
      </c>
      <c r="BA1876" s="140">
        <f>IF(DATOS!J1834=AW$45,DATOS!C1834,"")</f>
        <v>0</v>
      </c>
    </row>
    <row r="1877" spans="51:53" x14ac:dyDescent="0.25">
      <c r="AY1877" s="139">
        <f t="shared" si="34"/>
        <v>1</v>
      </c>
      <c r="AZ1877" s="139">
        <f>IF(BA1877="",0,IFERROR(IF(VLOOKUP(BA1877,BA$44:BA1876,1,0)&gt;0,0,0),1))</f>
        <v>0</v>
      </c>
      <c r="BA1877" s="140">
        <f>IF(DATOS!J1835=AW$45,DATOS!C1835,"")</f>
        <v>0</v>
      </c>
    </row>
    <row r="1878" spans="51:53" x14ac:dyDescent="0.25">
      <c r="AY1878" s="139">
        <f t="shared" si="34"/>
        <v>1</v>
      </c>
      <c r="AZ1878" s="139">
        <f>IF(BA1878="",0,IFERROR(IF(VLOOKUP(BA1878,BA$44:BA1877,1,0)&gt;0,0,0),1))</f>
        <v>0</v>
      </c>
      <c r="BA1878" s="140">
        <f>IF(DATOS!J1836=AW$45,DATOS!C1836,"")</f>
        <v>0</v>
      </c>
    </row>
    <row r="1879" spans="51:53" x14ac:dyDescent="0.25">
      <c r="AY1879" s="139">
        <f t="shared" si="34"/>
        <v>1</v>
      </c>
      <c r="AZ1879" s="139">
        <f>IF(BA1879="",0,IFERROR(IF(VLOOKUP(BA1879,BA$44:BA1878,1,0)&gt;0,0,0),1))</f>
        <v>0</v>
      </c>
      <c r="BA1879" s="140">
        <f>IF(DATOS!J1837=AW$45,DATOS!C1837,"")</f>
        <v>0</v>
      </c>
    </row>
    <row r="1880" spans="51:53" x14ac:dyDescent="0.25">
      <c r="AY1880" s="139">
        <f t="shared" si="34"/>
        <v>1</v>
      </c>
      <c r="AZ1880" s="139">
        <f>IF(BA1880="",0,IFERROR(IF(VLOOKUP(BA1880,BA$44:BA1879,1,0)&gt;0,0,0),1))</f>
        <v>0</v>
      </c>
      <c r="BA1880" s="140">
        <f>IF(DATOS!J1838=AW$45,DATOS!C1838,"")</f>
        <v>0</v>
      </c>
    </row>
    <row r="1881" spans="51:53" x14ac:dyDescent="0.25">
      <c r="AY1881" s="139">
        <f t="shared" si="34"/>
        <v>1</v>
      </c>
      <c r="AZ1881" s="139">
        <f>IF(BA1881="",0,IFERROR(IF(VLOOKUP(BA1881,BA$44:BA1880,1,0)&gt;0,0,0),1))</f>
        <v>0</v>
      </c>
      <c r="BA1881" s="140">
        <f>IF(DATOS!J1839=AW$45,DATOS!C1839,"")</f>
        <v>0</v>
      </c>
    </row>
    <row r="1882" spans="51:53" x14ac:dyDescent="0.25">
      <c r="AY1882" s="139">
        <f t="shared" si="34"/>
        <v>1</v>
      </c>
      <c r="AZ1882" s="139">
        <f>IF(BA1882="",0,IFERROR(IF(VLOOKUP(BA1882,BA$44:BA1881,1,0)&gt;0,0,0),1))</f>
        <v>0</v>
      </c>
      <c r="BA1882" s="140">
        <f>IF(DATOS!J1840=AW$45,DATOS!C1840,"")</f>
        <v>0</v>
      </c>
    </row>
    <row r="1883" spans="51:53" x14ac:dyDescent="0.25">
      <c r="AY1883" s="139">
        <f t="shared" si="34"/>
        <v>1</v>
      </c>
      <c r="AZ1883" s="139">
        <f>IF(BA1883="",0,IFERROR(IF(VLOOKUP(BA1883,BA$44:BA1882,1,0)&gt;0,0,0),1))</f>
        <v>0</v>
      </c>
      <c r="BA1883" s="140">
        <f>IF(DATOS!J1841=AW$45,DATOS!C1841,"")</f>
        <v>0</v>
      </c>
    </row>
    <row r="1884" spans="51:53" x14ac:dyDescent="0.25">
      <c r="AY1884" s="139">
        <f t="shared" si="34"/>
        <v>1</v>
      </c>
      <c r="AZ1884" s="139">
        <f>IF(BA1884="",0,IFERROR(IF(VLOOKUP(BA1884,BA$44:BA1883,1,0)&gt;0,0,0),1))</f>
        <v>0</v>
      </c>
      <c r="BA1884" s="140">
        <f>IF(DATOS!J1842=AW$45,DATOS!C1842,"")</f>
        <v>0</v>
      </c>
    </row>
    <row r="1885" spans="51:53" x14ac:dyDescent="0.25">
      <c r="AY1885" s="139">
        <f t="shared" si="34"/>
        <v>1</v>
      </c>
      <c r="AZ1885" s="139">
        <f>IF(BA1885="",0,IFERROR(IF(VLOOKUP(BA1885,BA$44:BA1884,1,0)&gt;0,0,0),1))</f>
        <v>0</v>
      </c>
      <c r="BA1885" s="140">
        <f>IF(DATOS!J1843=AW$45,DATOS!C1843,"")</f>
        <v>0</v>
      </c>
    </row>
    <row r="1886" spans="51:53" x14ac:dyDescent="0.25">
      <c r="AY1886" s="139">
        <f t="shared" si="34"/>
        <v>1</v>
      </c>
      <c r="AZ1886" s="139">
        <f>IF(BA1886="",0,IFERROR(IF(VLOOKUP(BA1886,BA$44:BA1885,1,0)&gt;0,0,0),1))</f>
        <v>0</v>
      </c>
      <c r="BA1886" s="140">
        <f>IF(DATOS!J1844=AW$45,DATOS!C1844,"")</f>
        <v>0</v>
      </c>
    </row>
    <row r="1887" spans="51:53" x14ac:dyDescent="0.25">
      <c r="AY1887" s="139">
        <f t="shared" si="34"/>
        <v>1</v>
      </c>
      <c r="AZ1887" s="139">
        <f>IF(BA1887="",0,IFERROR(IF(VLOOKUP(BA1887,BA$44:BA1886,1,0)&gt;0,0,0),1))</f>
        <v>0</v>
      </c>
      <c r="BA1887" s="140">
        <f>IF(DATOS!J1845=AW$45,DATOS!C1845,"")</f>
        <v>0</v>
      </c>
    </row>
    <row r="1888" spans="51:53" x14ac:dyDescent="0.25">
      <c r="AY1888" s="139">
        <f t="shared" si="34"/>
        <v>1</v>
      </c>
      <c r="AZ1888" s="139">
        <f>IF(BA1888="",0,IFERROR(IF(VLOOKUP(BA1888,BA$44:BA1887,1,0)&gt;0,0,0),1))</f>
        <v>0</v>
      </c>
      <c r="BA1888" s="140">
        <f>IF(DATOS!J1846=AW$45,DATOS!C1846,"")</f>
        <v>0</v>
      </c>
    </row>
    <row r="1889" spans="51:53" x14ac:dyDescent="0.25">
      <c r="AY1889" s="139">
        <f t="shared" si="34"/>
        <v>1</v>
      </c>
      <c r="AZ1889" s="139">
        <f>IF(BA1889="",0,IFERROR(IF(VLOOKUP(BA1889,BA$44:BA1888,1,0)&gt;0,0,0),1))</f>
        <v>0</v>
      </c>
      <c r="BA1889" s="140">
        <f>IF(DATOS!J1847=AW$45,DATOS!C1847,"")</f>
        <v>0</v>
      </c>
    </row>
    <row r="1890" spans="51:53" x14ac:dyDescent="0.25">
      <c r="AY1890" s="139">
        <f t="shared" si="34"/>
        <v>1</v>
      </c>
      <c r="AZ1890" s="139">
        <f>IF(BA1890="",0,IFERROR(IF(VLOOKUP(BA1890,BA$44:BA1889,1,0)&gt;0,0,0),1))</f>
        <v>0</v>
      </c>
      <c r="BA1890" s="140">
        <f>IF(DATOS!J1848=AW$45,DATOS!C1848,"")</f>
        <v>0</v>
      </c>
    </row>
    <row r="1891" spans="51:53" x14ac:dyDescent="0.25">
      <c r="AY1891" s="139">
        <f t="shared" si="34"/>
        <v>1</v>
      </c>
      <c r="AZ1891" s="139">
        <f>IF(BA1891="",0,IFERROR(IF(VLOOKUP(BA1891,BA$44:BA1890,1,0)&gt;0,0,0),1))</f>
        <v>0</v>
      </c>
      <c r="BA1891" s="140">
        <f>IF(DATOS!J1849=AW$45,DATOS!C1849,"")</f>
        <v>0</v>
      </c>
    </row>
    <row r="1892" spans="51:53" x14ac:dyDescent="0.25">
      <c r="AY1892" s="139">
        <f t="shared" si="34"/>
        <v>1</v>
      </c>
      <c r="AZ1892" s="139">
        <f>IF(BA1892="",0,IFERROR(IF(VLOOKUP(BA1892,BA$44:BA1891,1,0)&gt;0,0,0),1))</f>
        <v>0</v>
      </c>
      <c r="BA1892" s="140">
        <f>IF(DATOS!J1850=AW$45,DATOS!C1850,"")</f>
        <v>0</v>
      </c>
    </row>
    <row r="1893" spans="51:53" x14ac:dyDescent="0.25">
      <c r="AY1893" s="139">
        <f t="shared" si="34"/>
        <v>1</v>
      </c>
      <c r="AZ1893" s="139">
        <f>IF(BA1893="",0,IFERROR(IF(VLOOKUP(BA1893,BA$44:BA1892,1,0)&gt;0,0,0),1))</f>
        <v>0</v>
      </c>
      <c r="BA1893" s="140">
        <f>IF(DATOS!J1851=AW$45,DATOS!C1851,"")</f>
        <v>0</v>
      </c>
    </row>
    <row r="1894" spans="51:53" x14ac:dyDescent="0.25">
      <c r="AY1894" s="139">
        <f t="shared" si="34"/>
        <v>1</v>
      </c>
      <c r="AZ1894" s="139">
        <f>IF(BA1894="",0,IFERROR(IF(VLOOKUP(BA1894,BA$44:BA1893,1,0)&gt;0,0,0),1))</f>
        <v>0</v>
      </c>
      <c r="BA1894" s="140">
        <f>IF(DATOS!J1852=AW$45,DATOS!C1852,"")</f>
        <v>0</v>
      </c>
    </row>
    <row r="1895" spans="51:53" x14ac:dyDescent="0.25">
      <c r="AY1895" s="139">
        <f t="shared" si="34"/>
        <v>1</v>
      </c>
      <c r="AZ1895" s="139">
        <f>IF(BA1895="",0,IFERROR(IF(VLOOKUP(BA1895,BA$44:BA1894,1,0)&gt;0,0,0),1))</f>
        <v>0</v>
      </c>
      <c r="BA1895" s="140">
        <f>IF(DATOS!J1853=AW$45,DATOS!C1853,"")</f>
        <v>0</v>
      </c>
    </row>
    <row r="1896" spans="51:53" x14ac:dyDescent="0.25">
      <c r="AY1896" s="139">
        <f t="shared" si="34"/>
        <v>1</v>
      </c>
      <c r="AZ1896" s="139">
        <f>IF(BA1896="",0,IFERROR(IF(VLOOKUP(BA1896,BA$44:BA1895,1,0)&gt;0,0,0),1))</f>
        <v>0</v>
      </c>
      <c r="BA1896" s="140">
        <f>IF(DATOS!J1854=AW$45,DATOS!C1854,"")</f>
        <v>0</v>
      </c>
    </row>
    <row r="1897" spans="51:53" x14ac:dyDescent="0.25">
      <c r="AY1897" s="139">
        <f t="shared" si="34"/>
        <v>1</v>
      </c>
      <c r="AZ1897" s="139">
        <f>IF(BA1897="",0,IFERROR(IF(VLOOKUP(BA1897,BA$44:BA1896,1,0)&gt;0,0,0),1))</f>
        <v>0</v>
      </c>
      <c r="BA1897" s="140">
        <f>IF(DATOS!J1855=AW$45,DATOS!C1855,"")</f>
        <v>0</v>
      </c>
    </row>
    <row r="1898" spans="51:53" x14ac:dyDescent="0.25">
      <c r="AY1898" s="139">
        <f t="shared" si="34"/>
        <v>1</v>
      </c>
      <c r="AZ1898" s="139">
        <f>IF(BA1898="",0,IFERROR(IF(VLOOKUP(BA1898,BA$44:BA1897,1,0)&gt;0,0,0),1))</f>
        <v>0</v>
      </c>
      <c r="BA1898" s="140">
        <f>IF(DATOS!J1856=AW$45,DATOS!C1856,"")</f>
        <v>0</v>
      </c>
    </row>
    <row r="1899" spans="51:53" x14ac:dyDescent="0.25">
      <c r="AY1899" s="139">
        <f t="shared" si="34"/>
        <v>1</v>
      </c>
      <c r="AZ1899" s="139">
        <f>IF(BA1899="",0,IFERROR(IF(VLOOKUP(BA1899,BA$44:BA1898,1,0)&gt;0,0,0),1))</f>
        <v>0</v>
      </c>
      <c r="BA1899" s="140">
        <f>IF(DATOS!J1857=AW$45,DATOS!C1857,"")</f>
        <v>0</v>
      </c>
    </row>
    <row r="1900" spans="51:53" x14ac:dyDescent="0.25">
      <c r="AY1900" s="139">
        <f t="shared" ref="AY1900:AY1963" si="35">AY1899+AZ1900</f>
        <v>1</v>
      </c>
      <c r="AZ1900" s="139">
        <f>IF(BA1900="",0,IFERROR(IF(VLOOKUP(BA1900,BA$44:BA1899,1,0)&gt;0,0,0),1))</f>
        <v>0</v>
      </c>
      <c r="BA1900" s="140">
        <f>IF(DATOS!J1858=AW$45,DATOS!C1858,"")</f>
        <v>0</v>
      </c>
    </row>
    <row r="1901" spans="51:53" x14ac:dyDescent="0.25">
      <c r="AY1901" s="139">
        <f t="shared" si="35"/>
        <v>1</v>
      </c>
      <c r="AZ1901" s="139">
        <f>IF(BA1901="",0,IFERROR(IF(VLOOKUP(BA1901,BA$44:BA1900,1,0)&gt;0,0,0),1))</f>
        <v>0</v>
      </c>
      <c r="BA1901" s="140">
        <f>IF(DATOS!J1859=AW$45,DATOS!C1859,"")</f>
        <v>0</v>
      </c>
    </row>
    <row r="1902" spans="51:53" x14ac:dyDescent="0.25">
      <c r="AY1902" s="139">
        <f t="shared" si="35"/>
        <v>1</v>
      </c>
      <c r="AZ1902" s="139">
        <f>IF(BA1902="",0,IFERROR(IF(VLOOKUP(BA1902,BA$44:BA1901,1,0)&gt;0,0,0),1))</f>
        <v>0</v>
      </c>
      <c r="BA1902" s="140">
        <f>IF(DATOS!J1860=AW$45,DATOS!C1860,"")</f>
        <v>0</v>
      </c>
    </row>
    <row r="1903" spans="51:53" x14ac:dyDescent="0.25">
      <c r="AY1903" s="139">
        <f t="shared" si="35"/>
        <v>1</v>
      </c>
      <c r="AZ1903" s="139">
        <f>IF(BA1903="",0,IFERROR(IF(VLOOKUP(BA1903,BA$44:BA1902,1,0)&gt;0,0,0),1))</f>
        <v>0</v>
      </c>
      <c r="BA1903" s="140">
        <f>IF(DATOS!J1861=AW$45,DATOS!C1861,"")</f>
        <v>0</v>
      </c>
    </row>
    <row r="1904" spans="51:53" x14ac:dyDescent="0.25">
      <c r="AY1904" s="139">
        <f t="shared" si="35"/>
        <v>1</v>
      </c>
      <c r="AZ1904" s="139">
        <f>IF(BA1904="",0,IFERROR(IF(VLOOKUP(BA1904,BA$44:BA1903,1,0)&gt;0,0,0),1))</f>
        <v>0</v>
      </c>
      <c r="BA1904" s="140">
        <f>IF(DATOS!J1862=AW$45,DATOS!C1862,"")</f>
        <v>0</v>
      </c>
    </row>
    <row r="1905" spans="51:53" x14ac:dyDescent="0.25">
      <c r="AY1905" s="139">
        <f t="shared" si="35"/>
        <v>1</v>
      </c>
      <c r="AZ1905" s="139">
        <f>IF(BA1905="",0,IFERROR(IF(VLOOKUP(BA1905,BA$44:BA1904,1,0)&gt;0,0,0),1))</f>
        <v>0</v>
      </c>
      <c r="BA1905" s="140">
        <f>IF(DATOS!J1863=AW$45,DATOS!C1863,"")</f>
        <v>0</v>
      </c>
    </row>
    <row r="1906" spans="51:53" x14ac:dyDescent="0.25">
      <c r="AY1906" s="139">
        <f t="shared" si="35"/>
        <v>1</v>
      </c>
      <c r="AZ1906" s="139">
        <f>IF(BA1906="",0,IFERROR(IF(VLOOKUP(BA1906,BA$44:BA1905,1,0)&gt;0,0,0),1))</f>
        <v>0</v>
      </c>
      <c r="BA1906" s="140">
        <f>IF(DATOS!J1864=AW$45,DATOS!C1864,"")</f>
        <v>0</v>
      </c>
    </row>
    <row r="1907" spans="51:53" x14ac:dyDescent="0.25">
      <c r="AY1907" s="139">
        <f t="shared" si="35"/>
        <v>1</v>
      </c>
      <c r="AZ1907" s="139">
        <f>IF(BA1907="",0,IFERROR(IF(VLOOKUP(BA1907,BA$44:BA1906,1,0)&gt;0,0,0),1))</f>
        <v>0</v>
      </c>
      <c r="BA1907" s="140">
        <f>IF(DATOS!J1865=AW$45,DATOS!C1865,"")</f>
        <v>0</v>
      </c>
    </row>
    <row r="1908" spans="51:53" x14ac:dyDescent="0.25">
      <c r="AY1908" s="139">
        <f t="shared" si="35"/>
        <v>1</v>
      </c>
      <c r="AZ1908" s="139">
        <f>IF(BA1908="",0,IFERROR(IF(VLOOKUP(BA1908,BA$44:BA1907,1,0)&gt;0,0,0),1))</f>
        <v>0</v>
      </c>
      <c r="BA1908" s="140">
        <f>IF(DATOS!J1866=AW$45,DATOS!C1866,"")</f>
        <v>0</v>
      </c>
    </row>
    <row r="1909" spans="51:53" x14ac:dyDescent="0.25">
      <c r="AY1909" s="139">
        <f t="shared" si="35"/>
        <v>1</v>
      </c>
      <c r="AZ1909" s="139">
        <f>IF(BA1909="",0,IFERROR(IF(VLOOKUP(BA1909,BA$44:BA1908,1,0)&gt;0,0,0),1))</f>
        <v>0</v>
      </c>
      <c r="BA1909" s="140">
        <f>IF(DATOS!J1867=AW$45,DATOS!C1867,"")</f>
        <v>0</v>
      </c>
    </row>
    <row r="1910" spans="51:53" x14ac:dyDescent="0.25">
      <c r="AY1910" s="139">
        <f t="shared" si="35"/>
        <v>1</v>
      </c>
      <c r="AZ1910" s="139">
        <f>IF(BA1910="",0,IFERROR(IF(VLOOKUP(BA1910,BA$44:BA1909,1,0)&gt;0,0,0),1))</f>
        <v>0</v>
      </c>
      <c r="BA1910" s="140">
        <f>IF(DATOS!J1868=AW$45,DATOS!C1868,"")</f>
        <v>0</v>
      </c>
    </row>
    <row r="1911" spans="51:53" x14ac:dyDescent="0.25">
      <c r="AY1911" s="139">
        <f t="shared" si="35"/>
        <v>1</v>
      </c>
      <c r="AZ1911" s="139">
        <f>IF(BA1911="",0,IFERROR(IF(VLOOKUP(BA1911,BA$44:BA1910,1,0)&gt;0,0,0),1))</f>
        <v>0</v>
      </c>
      <c r="BA1911" s="140">
        <f>IF(DATOS!J1869=AW$45,DATOS!C1869,"")</f>
        <v>0</v>
      </c>
    </row>
    <row r="1912" spans="51:53" x14ac:dyDescent="0.25">
      <c r="AY1912" s="139">
        <f t="shared" si="35"/>
        <v>1</v>
      </c>
      <c r="AZ1912" s="139">
        <f>IF(BA1912="",0,IFERROR(IF(VLOOKUP(BA1912,BA$44:BA1911,1,0)&gt;0,0,0),1))</f>
        <v>0</v>
      </c>
      <c r="BA1912" s="140">
        <f>IF(DATOS!J1870=AW$45,DATOS!C1870,"")</f>
        <v>0</v>
      </c>
    </row>
    <row r="1913" spans="51:53" x14ac:dyDescent="0.25">
      <c r="AY1913" s="139">
        <f t="shared" si="35"/>
        <v>1</v>
      </c>
      <c r="AZ1913" s="139">
        <f>IF(BA1913="",0,IFERROR(IF(VLOOKUP(BA1913,BA$44:BA1912,1,0)&gt;0,0,0),1))</f>
        <v>0</v>
      </c>
      <c r="BA1913" s="140">
        <f>IF(DATOS!J1871=AW$45,DATOS!C1871,"")</f>
        <v>0</v>
      </c>
    </row>
    <row r="1914" spans="51:53" x14ac:dyDescent="0.25">
      <c r="AY1914" s="139">
        <f t="shared" si="35"/>
        <v>1</v>
      </c>
      <c r="AZ1914" s="139">
        <f>IF(BA1914="",0,IFERROR(IF(VLOOKUP(BA1914,BA$44:BA1913,1,0)&gt;0,0,0),1))</f>
        <v>0</v>
      </c>
      <c r="BA1914" s="140">
        <f>IF(DATOS!J1872=AW$45,DATOS!C1872,"")</f>
        <v>0</v>
      </c>
    </row>
    <row r="1915" spans="51:53" x14ac:dyDescent="0.25">
      <c r="AY1915" s="139">
        <f t="shared" si="35"/>
        <v>1</v>
      </c>
      <c r="AZ1915" s="139">
        <f>IF(BA1915="",0,IFERROR(IF(VLOOKUP(BA1915,BA$44:BA1914,1,0)&gt;0,0,0),1))</f>
        <v>0</v>
      </c>
      <c r="BA1915" s="140">
        <f>IF(DATOS!J1873=AW$45,DATOS!C1873,"")</f>
        <v>0</v>
      </c>
    </row>
    <row r="1916" spans="51:53" x14ac:dyDescent="0.25">
      <c r="AY1916" s="139">
        <f t="shared" si="35"/>
        <v>1</v>
      </c>
      <c r="AZ1916" s="139">
        <f>IF(BA1916="",0,IFERROR(IF(VLOOKUP(BA1916,BA$44:BA1915,1,0)&gt;0,0,0),1))</f>
        <v>0</v>
      </c>
      <c r="BA1916" s="140">
        <f>IF(DATOS!J1874=AW$45,DATOS!C1874,"")</f>
        <v>0</v>
      </c>
    </row>
    <row r="1917" spans="51:53" x14ac:dyDescent="0.25">
      <c r="AY1917" s="139">
        <f t="shared" si="35"/>
        <v>1</v>
      </c>
      <c r="AZ1917" s="139">
        <f>IF(BA1917="",0,IFERROR(IF(VLOOKUP(BA1917,BA$44:BA1916,1,0)&gt;0,0,0),1))</f>
        <v>0</v>
      </c>
      <c r="BA1917" s="140">
        <f>IF(DATOS!J1875=AW$45,DATOS!C1875,"")</f>
        <v>0</v>
      </c>
    </row>
    <row r="1918" spans="51:53" x14ac:dyDescent="0.25">
      <c r="AY1918" s="139">
        <f t="shared" si="35"/>
        <v>1</v>
      </c>
      <c r="AZ1918" s="139">
        <f>IF(BA1918="",0,IFERROR(IF(VLOOKUP(BA1918,BA$44:BA1917,1,0)&gt;0,0,0),1))</f>
        <v>0</v>
      </c>
      <c r="BA1918" s="140">
        <f>IF(DATOS!J1876=AW$45,DATOS!C1876,"")</f>
        <v>0</v>
      </c>
    </row>
    <row r="1919" spans="51:53" x14ac:dyDescent="0.25">
      <c r="AY1919" s="139">
        <f t="shared" si="35"/>
        <v>1</v>
      </c>
      <c r="AZ1919" s="139">
        <f>IF(BA1919="",0,IFERROR(IF(VLOOKUP(BA1919,BA$44:BA1918,1,0)&gt;0,0,0),1))</f>
        <v>0</v>
      </c>
      <c r="BA1919" s="140">
        <f>IF(DATOS!J1877=AW$45,DATOS!C1877,"")</f>
        <v>0</v>
      </c>
    </row>
    <row r="1920" spans="51:53" x14ac:dyDescent="0.25">
      <c r="AY1920" s="139">
        <f t="shared" si="35"/>
        <v>1</v>
      </c>
      <c r="AZ1920" s="139">
        <f>IF(BA1920="",0,IFERROR(IF(VLOOKUP(BA1920,BA$44:BA1919,1,0)&gt;0,0,0),1))</f>
        <v>0</v>
      </c>
      <c r="BA1920" s="140">
        <f>IF(DATOS!J1878=AW$45,DATOS!C1878,"")</f>
        <v>0</v>
      </c>
    </row>
    <row r="1921" spans="51:53" x14ac:dyDescent="0.25">
      <c r="AY1921" s="139">
        <f t="shared" si="35"/>
        <v>1</v>
      </c>
      <c r="AZ1921" s="139">
        <f>IF(BA1921="",0,IFERROR(IF(VLOOKUP(BA1921,BA$44:BA1920,1,0)&gt;0,0,0),1))</f>
        <v>0</v>
      </c>
      <c r="BA1921" s="140">
        <f>IF(DATOS!J1879=AW$45,DATOS!C1879,"")</f>
        <v>0</v>
      </c>
    </row>
    <row r="1922" spans="51:53" x14ac:dyDescent="0.25">
      <c r="AY1922" s="139">
        <f t="shared" si="35"/>
        <v>1</v>
      </c>
      <c r="AZ1922" s="139">
        <f>IF(BA1922="",0,IFERROR(IF(VLOOKUP(BA1922,BA$44:BA1921,1,0)&gt;0,0,0),1))</f>
        <v>0</v>
      </c>
      <c r="BA1922" s="140">
        <f>IF(DATOS!J1880=AW$45,DATOS!C1880,"")</f>
        <v>0</v>
      </c>
    </row>
    <row r="1923" spans="51:53" x14ac:dyDescent="0.25">
      <c r="AY1923" s="139">
        <f t="shared" si="35"/>
        <v>1</v>
      </c>
      <c r="AZ1923" s="139">
        <f>IF(BA1923="",0,IFERROR(IF(VLOOKUP(BA1923,BA$44:BA1922,1,0)&gt;0,0,0),1))</f>
        <v>0</v>
      </c>
      <c r="BA1923" s="140">
        <f>IF(DATOS!J1881=AW$45,DATOS!C1881,"")</f>
        <v>0</v>
      </c>
    </row>
    <row r="1924" spans="51:53" x14ac:dyDescent="0.25">
      <c r="AY1924" s="139">
        <f t="shared" si="35"/>
        <v>1</v>
      </c>
      <c r="AZ1924" s="139">
        <f>IF(BA1924="",0,IFERROR(IF(VLOOKUP(BA1924,BA$44:BA1923,1,0)&gt;0,0,0),1))</f>
        <v>0</v>
      </c>
      <c r="BA1924" s="140">
        <f>IF(DATOS!J1882=AW$45,DATOS!C1882,"")</f>
        <v>0</v>
      </c>
    </row>
    <row r="1925" spans="51:53" x14ac:dyDescent="0.25">
      <c r="AY1925" s="139">
        <f t="shared" si="35"/>
        <v>1</v>
      </c>
      <c r="AZ1925" s="139">
        <f>IF(BA1925="",0,IFERROR(IF(VLOOKUP(BA1925,BA$44:BA1924,1,0)&gt;0,0,0),1))</f>
        <v>0</v>
      </c>
      <c r="BA1925" s="140">
        <f>IF(DATOS!J1883=AW$45,DATOS!C1883,"")</f>
        <v>0</v>
      </c>
    </row>
    <row r="1926" spans="51:53" x14ac:dyDescent="0.25">
      <c r="AY1926" s="139">
        <f t="shared" si="35"/>
        <v>1</v>
      </c>
      <c r="AZ1926" s="139">
        <f>IF(BA1926="",0,IFERROR(IF(VLOOKUP(BA1926,BA$44:BA1925,1,0)&gt;0,0,0),1))</f>
        <v>0</v>
      </c>
      <c r="BA1926" s="140">
        <f>IF(DATOS!J1884=AW$45,DATOS!C1884,"")</f>
        <v>0</v>
      </c>
    </row>
    <row r="1927" spans="51:53" x14ac:dyDescent="0.25">
      <c r="AY1927" s="139">
        <f t="shared" si="35"/>
        <v>1</v>
      </c>
      <c r="AZ1927" s="139">
        <f>IF(BA1927="",0,IFERROR(IF(VLOOKUP(BA1927,BA$44:BA1926,1,0)&gt;0,0,0),1))</f>
        <v>0</v>
      </c>
      <c r="BA1927" s="140">
        <f>IF(DATOS!J1885=AW$45,DATOS!C1885,"")</f>
        <v>0</v>
      </c>
    </row>
    <row r="1928" spans="51:53" x14ac:dyDescent="0.25">
      <c r="AY1928" s="139">
        <f t="shared" si="35"/>
        <v>1</v>
      </c>
      <c r="AZ1928" s="139">
        <f>IF(BA1928="",0,IFERROR(IF(VLOOKUP(BA1928,BA$44:BA1927,1,0)&gt;0,0,0),1))</f>
        <v>0</v>
      </c>
      <c r="BA1928" s="140">
        <f>IF(DATOS!J1886=AW$45,DATOS!C1886,"")</f>
        <v>0</v>
      </c>
    </row>
    <row r="1929" spans="51:53" x14ac:dyDescent="0.25">
      <c r="AY1929" s="139">
        <f t="shared" si="35"/>
        <v>1</v>
      </c>
      <c r="AZ1929" s="139">
        <f>IF(BA1929="",0,IFERROR(IF(VLOOKUP(BA1929,BA$44:BA1928,1,0)&gt;0,0,0),1))</f>
        <v>0</v>
      </c>
      <c r="BA1929" s="140">
        <f>IF(DATOS!J1887=AW$45,DATOS!C1887,"")</f>
        <v>0</v>
      </c>
    </row>
    <row r="1930" spans="51:53" x14ac:dyDescent="0.25">
      <c r="AY1930" s="139">
        <f t="shared" si="35"/>
        <v>1</v>
      </c>
      <c r="AZ1930" s="139">
        <f>IF(BA1930="",0,IFERROR(IF(VLOOKUP(BA1930,BA$44:BA1929,1,0)&gt;0,0,0),1))</f>
        <v>0</v>
      </c>
      <c r="BA1930" s="140">
        <f>IF(DATOS!J1888=AW$45,DATOS!C1888,"")</f>
        <v>0</v>
      </c>
    </row>
    <row r="1931" spans="51:53" x14ac:dyDescent="0.25">
      <c r="AY1931" s="139">
        <f t="shared" si="35"/>
        <v>1</v>
      </c>
      <c r="AZ1931" s="139">
        <f>IF(BA1931="",0,IFERROR(IF(VLOOKUP(BA1931,BA$44:BA1930,1,0)&gt;0,0,0),1))</f>
        <v>0</v>
      </c>
      <c r="BA1931" s="140">
        <f>IF(DATOS!J1889=AW$45,DATOS!C1889,"")</f>
        <v>0</v>
      </c>
    </row>
    <row r="1932" spans="51:53" x14ac:dyDescent="0.25">
      <c r="AY1932" s="139">
        <f t="shared" si="35"/>
        <v>1</v>
      </c>
      <c r="AZ1932" s="139">
        <f>IF(BA1932="",0,IFERROR(IF(VLOOKUP(BA1932,BA$44:BA1931,1,0)&gt;0,0,0),1))</f>
        <v>0</v>
      </c>
      <c r="BA1932" s="140">
        <f>IF(DATOS!J1890=AW$45,DATOS!C1890,"")</f>
        <v>0</v>
      </c>
    </row>
    <row r="1933" spans="51:53" x14ac:dyDescent="0.25">
      <c r="AY1933" s="139">
        <f t="shared" si="35"/>
        <v>1</v>
      </c>
      <c r="AZ1933" s="139">
        <f>IF(BA1933="",0,IFERROR(IF(VLOOKUP(BA1933,BA$44:BA1932,1,0)&gt;0,0,0),1))</f>
        <v>0</v>
      </c>
      <c r="BA1933" s="140">
        <f>IF(DATOS!J1891=AW$45,DATOS!C1891,"")</f>
        <v>0</v>
      </c>
    </row>
    <row r="1934" spans="51:53" x14ac:dyDescent="0.25">
      <c r="AY1934" s="139">
        <f t="shared" si="35"/>
        <v>1</v>
      </c>
      <c r="AZ1934" s="139">
        <f>IF(BA1934="",0,IFERROR(IF(VLOOKUP(BA1934,BA$44:BA1933,1,0)&gt;0,0,0),1))</f>
        <v>0</v>
      </c>
      <c r="BA1934" s="140">
        <f>IF(DATOS!J1892=AW$45,DATOS!C1892,"")</f>
        <v>0</v>
      </c>
    </row>
    <row r="1935" spans="51:53" x14ac:dyDescent="0.25">
      <c r="AY1935" s="139">
        <f t="shared" si="35"/>
        <v>1</v>
      </c>
      <c r="AZ1935" s="139">
        <f>IF(BA1935="",0,IFERROR(IF(VLOOKUP(BA1935,BA$44:BA1934,1,0)&gt;0,0,0),1))</f>
        <v>0</v>
      </c>
      <c r="BA1935" s="140">
        <f>IF(DATOS!J1893=AW$45,DATOS!C1893,"")</f>
        <v>0</v>
      </c>
    </row>
    <row r="1936" spans="51:53" x14ac:dyDescent="0.25">
      <c r="AY1936" s="139">
        <f t="shared" si="35"/>
        <v>1</v>
      </c>
      <c r="AZ1936" s="139">
        <f>IF(BA1936="",0,IFERROR(IF(VLOOKUP(BA1936,BA$44:BA1935,1,0)&gt;0,0,0),1))</f>
        <v>0</v>
      </c>
      <c r="BA1936" s="140">
        <f>IF(DATOS!J1894=AW$45,DATOS!C1894,"")</f>
        <v>0</v>
      </c>
    </row>
    <row r="1937" spans="51:53" x14ac:dyDescent="0.25">
      <c r="AY1937" s="139">
        <f t="shared" si="35"/>
        <v>1</v>
      </c>
      <c r="AZ1937" s="139">
        <f>IF(BA1937="",0,IFERROR(IF(VLOOKUP(BA1937,BA$44:BA1936,1,0)&gt;0,0,0),1))</f>
        <v>0</v>
      </c>
      <c r="BA1937" s="140">
        <f>IF(DATOS!J1895=AW$45,DATOS!C1895,"")</f>
        <v>0</v>
      </c>
    </row>
    <row r="1938" spans="51:53" x14ac:dyDescent="0.25">
      <c r="AY1938" s="139">
        <f t="shared" si="35"/>
        <v>1</v>
      </c>
      <c r="AZ1938" s="139">
        <f>IF(BA1938="",0,IFERROR(IF(VLOOKUP(BA1938,BA$44:BA1937,1,0)&gt;0,0,0),1))</f>
        <v>0</v>
      </c>
      <c r="BA1938" s="140">
        <f>IF(DATOS!J1896=AW$45,DATOS!C1896,"")</f>
        <v>0</v>
      </c>
    </row>
    <row r="1939" spans="51:53" x14ac:dyDescent="0.25">
      <c r="AY1939" s="139">
        <f t="shared" si="35"/>
        <v>1</v>
      </c>
      <c r="AZ1939" s="139">
        <f>IF(BA1939="",0,IFERROR(IF(VLOOKUP(BA1939,BA$44:BA1938,1,0)&gt;0,0,0),1))</f>
        <v>0</v>
      </c>
      <c r="BA1939" s="140">
        <f>IF(DATOS!J1897=AW$45,DATOS!C1897,"")</f>
        <v>0</v>
      </c>
    </row>
    <row r="1940" spans="51:53" x14ac:dyDescent="0.25">
      <c r="AY1940" s="139">
        <f t="shared" si="35"/>
        <v>1</v>
      </c>
      <c r="AZ1940" s="139">
        <f>IF(BA1940="",0,IFERROR(IF(VLOOKUP(BA1940,BA$44:BA1939,1,0)&gt;0,0,0),1))</f>
        <v>0</v>
      </c>
      <c r="BA1940" s="140">
        <f>IF(DATOS!J1898=AW$45,DATOS!C1898,"")</f>
        <v>0</v>
      </c>
    </row>
    <row r="1941" spans="51:53" x14ac:dyDescent="0.25">
      <c r="AY1941" s="139">
        <f t="shared" si="35"/>
        <v>1</v>
      </c>
      <c r="AZ1941" s="139">
        <f>IF(BA1941="",0,IFERROR(IF(VLOOKUP(BA1941,BA$44:BA1940,1,0)&gt;0,0,0),1))</f>
        <v>0</v>
      </c>
      <c r="BA1941" s="140">
        <f>IF(DATOS!J1899=AW$45,DATOS!C1899,"")</f>
        <v>0</v>
      </c>
    </row>
    <row r="1942" spans="51:53" x14ac:dyDescent="0.25">
      <c r="AY1942" s="139">
        <f t="shared" si="35"/>
        <v>1</v>
      </c>
      <c r="AZ1942" s="139">
        <f>IF(BA1942="",0,IFERROR(IF(VLOOKUP(BA1942,BA$44:BA1941,1,0)&gt;0,0,0),1))</f>
        <v>0</v>
      </c>
      <c r="BA1942" s="140">
        <f>IF(DATOS!J1900=AW$45,DATOS!C1900,"")</f>
        <v>0</v>
      </c>
    </row>
    <row r="1943" spans="51:53" x14ac:dyDescent="0.25">
      <c r="AY1943" s="139">
        <f t="shared" si="35"/>
        <v>1</v>
      </c>
      <c r="AZ1943" s="139">
        <f>IF(BA1943="",0,IFERROR(IF(VLOOKUP(BA1943,BA$44:BA1942,1,0)&gt;0,0,0),1))</f>
        <v>0</v>
      </c>
      <c r="BA1943" s="140">
        <f>IF(DATOS!J1901=AW$45,DATOS!C1901,"")</f>
        <v>0</v>
      </c>
    </row>
    <row r="1944" spans="51:53" x14ac:dyDescent="0.25">
      <c r="AY1944" s="139">
        <f t="shared" si="35"/>
        <v>1</v>
      </c>
      <c r="AZ1944" s="139">
        <f>IF(BA1944="",0,IFERROR(IF(VLOOKUP(BA1944,BA$44:BA1943,1,0)&gt;0,0,0),1))</f>
        <v>0</v>
      </c>
      <c r="BA1944" s="140">
        <f>IF(DATOS!J1902=AW$45,DATOS!C1902,"")</f>
        <v>0</v>
      </c>
    </row>
    <row r="1945" spans="51:53" x14ac:dyDescent="0.25">
      <c r="AY1945" s="139">
        <f t="shared" si="35"/>
        <v>1</v>
      </c>
      <c r="AZ1945" s="139">
        <f>IF(BA1945="",0,IFERROR(IF(VLOOKUP(BA1945,BA$44:BA1944,1,0)&gt;0,0,0),1))</f>
        <v>0</v>
      </c>
      <c r="BA1945" s="140">
        <f>IF(DATOS!J1903=AW$45,DATOS!C1903,"")</f>
        <v>0</v>
      </c>
    </row>
    <row r="1946" spans="51:53" x14ac:dyDescent="0.25">
      <c r="AY1946" s="139">
        <f t="shared" si="35"/>
        <v>1</v>
      </c>
      <c r="AZ1946" s="139">
        <f>IF(BA1946="",0,IFERROR(IF(VLOOKUP(BA1946,BA$44:BA1945,1,0)&gt;0,0,0),1))</f>
        <v>0</v>
      </c>
      <c r="BA1946" s="140">
        <f>IF(DATOS!J1904=AW$45,DATOS!C1904,"")</f>
        <v>0</v>
      </c>
    </row>
    <row r="1947" spans="51:53" x14ac:dyDescent="0.25">
      <c r="AY1947" s="139">
        <f t="shared" si="35"/>
        <v>1</v>
      </c>
      <c r="AZ1947" s="139">
        <f>IF(BA1947="",0,IFERROR(IF(VLOOKUP(BA1947,BA$44:BA1946,1,0)&gt;0,0,0),1))</f>
        <v>0</v>
      </c>
      <c r="BA1947" s="140">
        <f>IF(DATOS!J1905=AW$45,DATOS!C1905,"")</f>
        <v>0</v>
      </c>
    </row>
    <row r="1948" spans="51:53" x14ac:dyDescent="0.25">
      <c r="AY1948" s="139">
        <f t="shared" si="35"/>
        <v>1</v>
      </c>
      <c r="AZ1948" s="139">
        <f>IF(BA1948="",0,IFERROR(IF(VLOOKUP(BA1948,BA$44:BA1947,1,0)&gt;0,0,0),1))</f>
        <v>0</v>
      </c>
      <c r="BA1948" s="140">
        <f>IF(DATOS!J1906=AW$45,DATOS!C1906,"")</f>
        <v>0</v>
      </c>
    </row>
    <row r="1949" spans="51:53" x14ac:dyDescent="0.25">
      <c r="AY1949" s="139">
        <f t="shared" si="35"/>
        <v>1</v>
      </c>
      <c r="AZ1949" s="139">
        <f>IF(BA1949="",0,IFERROR(IF(VLOOKUP(BA1949,BA$44:BA1948,1,0)&gt;0,0,0),1))</f>
        <v>0</v>
      </c>
      <c r="BA1949" s="140">
        <f>IF(DATOS!J1907=AW$45,DATOS!C1907,"")</f>
        <v>0</v>
      </c>
    </row>
    <row r="1950" spans="51:53" x14ac:dyDescent="0.25">
      <c r="AY1950" s="139">
        <f t="shared" si="35"/>
        <v>1</v>
      </c>
      <c r="AZ1950" s="139">
        <f>IF(BA1950="",0,IFERROR(IF(VLOOKUP(BA1950,BA$44:BA1949,1,0)&gt;0,0,0),1))</f>
        <v>0</v>
      </c>
      <c r="BA1950" s="140">
        <f>IF(DATOS!J1908=AW$45,DATOS!C1908,"")</f>
        <v>0</v>
      </c>
    </row>
    <row r="1951" spans="51:53" x14ac:dyDescent="0.25">
      <c r="AY1951" s="139">
        <f t="shared" si="35"/>
        <v>1</v>
      </c>
      <c r="AZ1951" s="139">
        <f>IF(BA1951="",0,IFERROR(IF(VLOOKUP(BA1951,BA$44:BA1950,1,0)&gt;0,0,0),1))</f>
        <v>0</v>
      </c>
      <c r="BA1951" s="140">
        <f>IF(DATOS!J1909=AW$45,DATOS!C1909,"")</f>
        <v>0</v>
      </c>
    </row>
    <row r="1952" spans="51:53" x14ac:dyDescent="0.25">
      <c r="AY1952" s="139">
        <f t="shared" si="35"/>
        <v>1</v>
      </c>
      <c r="AZ1952" s="139">
        <f>IF(BA1952="",0,IFERROR(IF(VLOOKUP(BA1952,BA$44:BA1951,1,0)&gt;0,0,0),1))</f>
        <v>0</v>
      </c>
      <c r="BA1952" s="140">
        <f>IF(DATOS!J1910=AW$45,DATOS!C1910,"")</f>
        <v>0</v>
      </c>
    </row>
    <row r="1953" spans="51:53" x14ac:dyDescent="0.25">
      <c r="AY1953" s="139">
        <f t="shared" si="35"/>
        <v>1</v>
      </c>
      <c r="AZ1953" s="139">
        <f>IF(BA1953="",0,IFERROR(IF(VLOOKUP(BA1953,BA$44:BA1952,1,0)&gt;0,0,0),1))</f>
        <v>0</v>
      </c>
      <c r="BA1953" s="140">
        <f>IF(DATOS!J1911=AW$45,DATOS!C1911,"")</f>
        <v>0</v>
      </c>
    </row>
    <row r="1954" spans="51:53" x14ac:dyDescent="0.25">
      <c r="AY1954" s="139">
        <f t="shared" si="35"/>
        <v>1</v>
      </c>
      <c r="AZ1954" s="139">
        <f>IF(BA1954="",0,IFERROR(IF(VLOOKUP(BA1954,BA$44:BA1953,1,0)&gt;0,0,0),1))</f>
        <v>0</v>
      </c>
      <c r="BA1954" s="140">
        <f>IF(DATOS!J1912=AW$45,DATOS!C1912,"")</f>
        <v>0</v>
      </c>
    </row>
    <row r="1955" spans="51:53" x14ac:dyDescent="0.25">
      <c r="AY1955" s="139">
        <f t="shared" si="35"/>
        <v>1</v>
      </c>
      <c r="AZ1955" s="139">
        <f>IF(BA1955="",0,IFERROR(IF(VLOOKUP(BA1955,BA$44:BA1954,1,0)&gt;0,0,0),1))</f>
        <v>0</v>
      </c>
      <c r="BA1955" s="140">
        <f>IF(DATOS!J1913=AW$45,DATOS!C1913,"")</f>
        <v>0</v>
      </c>
    </row>
    <row r="1956" spans="51:53" x14ac:dyDescent="0.25">
      <c r="AY1956" s="139">
        <f t="shared" si="35"/>
        <v>1</v>
      </c>
      <c r="AZ1956" s="139">
        <f>IF(BA1956="",0,IFERROR(IF(VLOOKUP(BA1956,BA$44:BA1955,1,0)&gt;0,0,0),1))</f>
        <v>0</v>
      </c>
      <c r="BA1956" s="140">
        <f>IF(DATOS!J1914=AW$45,DATOS!C1914,"")</f>
        <v>0</v>
      </c>
    </row>
    <row r="1957" spans="51:53" x14ac:dyDescent="0.25">
      <c r="AY1957" s="139">
        <f t="shared" si="35"/>
        <v>1</v>
      </c>
      <c r="AZ1957" s="139">
        <f>IF(BA1957="",0,IFERROR(IF(VLOOKUP(BA1957,BA$44:BA1956,1,0)&gt;0,0,0),1))</f>
        <v>0</v>
      </c>
      <c r="BA1957" s="140">
        <f>IF(DATOS!J1915=AW$45,DATOS!C1915,"")</f>
        <v>0</v>
      </c>
    </row>
    <row r="1958" spans="51:53" x14ac:dyDescent="0.25">
      <c r="AY1958" s="139">
        <f t="shared" si="35"/>
        <v>1</v>
      </c>
      <c r="AZ1958" s="139">
        <f>IF(BA1958="",0,IFERROR(IF(VLOOKUP(BA1958,BA$44:BA1957,1,0)&gt;0,0,0),1))</f>
        <v>0</v>
      </c>
      <c r="BA1958" s="140">
        <f>IF(DATOS!J1916=AW$45,DATOS!C1916,"")</f>
        <v>0</v>
      </c>
    </row>
    <row r="1959" spans="51:53" x14ac:dyDescent="0.25">
      <c r="AY1959" s="139">
        <f t="shared" si="35"/>
        <v>1</v>
      </c>
      <c r="AZ1959" s="139">
        <f>IF(BA1959="",0,IFERROR(IF(VLOOKUP(BA1959,BA$44:BA1958,1,0)&gt;0,0,0),1))</f>
        <v>0</v>
      </c>
      <c r="BA1959" s="140">
        <f>IF(DATOS!J1917=AW$45,DATOS!C1917,"")</f>
        <v>0</v>
      </c>
    </row>
    <row r="1960" spans="51:53" x14ac:dyDescent="0.25">
      <c r="AY1960" s="139">
        <f t="shared" si="35"/>
        <v>1</v>
      </c>
      <c r="AZ1960" s="139">
        <f>IF(BA1960="",0,IFERROR(IF(VLOOKUP(BA1960,BA$44:BA1959,1,0)&gt;0,0,0),1))</f>
        <v>0</v>
      </c>
      <c r="BA1960" s="140">
        <f>IF(DATOS!J1918=AW$45,DATOS!C1918,"")</f>
        <v>0</v>
      </c>
    </row>
    <row r="1961" spans="51:53" x14ac:dyDescent="0.25">
      <c r="AY1961" s="139">
        <f t="shared" si="35"/>
        <v>1</v>
      </c>
      <c r="AZ1961" s="139">
        <f>IF(BA1961="",0,IFERROR(IF(VLOOKUP(BA1961,BA$44:BA1960,1,0)&gt;0,0,0),1))</f>
        <v>0</v>
      </c>
      <c r="BA1961" s="140">
        <f>IF(DATOS!J1919=AW$45,DATOS!C1919,"")</f>
        <v>0</v>
      </c>
    </row>
    <row r="1962" spans="51:53" x14ac:dyDescent="0.25">
      <c r="AY1962" s="139">
        <f t="shared" si="35"/>
        <v>1</v>
      </c>
      <c r="AZ1962" s="139">
        <f>IF(BA1962="",0,IFERROR(IF(VLOOKUP(BA1962,BA$44:BA1961,1,0)&gt;0,0,0),1))</f>
        <v>0</v>
      </c>
      <c r="BA1962" s="140">
        <f>IF(DATOS!J1920=AW$45,DATOS!C1920,"")</f>
        <v>0</v>
      </c>
    </row>
    <row r="1963" spans="51:53" x14ac:dyDescent="0.25">
      <c r="AY1963" s="139">
        <f t="shared" si="35"/>
        <v>1</v>
      </c>
      <c r="AZ1963" s="139">
        <f>IF(BA1963="",0,IFERROR(IF(VLOOKUP(BA1963,BA$44:BA1962,1,0)&gt;0,0,0),1))</f>
        <v>0</v>
      </c>
      <c r="BA1963" s="140">
        <f>IF(DATOS!J1921=AW$45,DATOS!C1921,"")</f>
        <v>0</v>
      </c>
    </row>
    <row r="1964" spans="51:53" x14ac:dyDescent="0.25">
      <c r="AY1964" s="139">
        <f t="shared" ref="AY1964:AY2027" si="36">AY1963+AZ1964</f>
        <v>1</v>
      </c>
      <c r="AZ1964" s="139">
        <f>IF(BA1964="",0,IFERROR(IF(VLOOKUP(BA1964,BA$44:BA1963,1,0)&gt;0,0,0),1))</f>
        <v>0</v>
      </c>
      <c r="BA1964" s="140">
        <f>IF(DATOS!J1922=AW$45,DATOS!C1922,"")</f>
        <v>0</v>
      </c>
    </row>
    <row r="1965" spans="51:53" x14ac:dyDescent="0.25">
      <c r="AY1965" s="139">
        <f t="shared" si="36"/>
        <v>1</v>
      </c>
      <c r="AZ1965" s="139">
        <f>IF(BA1965="",0,IFERROR(IF(VLOOKUP(BA1965,BA$44:BA1964,1,0)&gt;0,0,0),1))</f>
        <v>0</v>
      </c>
      <c r="BA1965" s="140">
        <f>IF(DATOS!J1923=AW$45,DATOS!C1923,"")</f>
        <v>0</v>
      </c>
    </row>
    <row r="1966" spans="51:53" x14ac:dyDescent="0.25">
      <c r="AY1966" s="139">
        <f t="shared" si="36"/>
        <v>1</v>
      </c>
      <c r="AZ1966" s="139">
        <f>IF(BA1966="",0,IFERROR(IF(VLOOKUP(BA1966,BA$44:BA1965,1,0)&gt;0,0,0),1))</f>
        <v>0</v>
      </c>
      <c r="BA1966" s="140">
        <f>IF(DATOS!J1924=AW$45,DATOS!C1924,"")</f>
        <v>0</v>
      </c>
    </row>
    <row r="1967" spans="51:53" x14ac:dyDescent="0.25">
      <c r="AY1967" s="139">
        <f t="shared" si="36"/>
        <v>1</v>
      </c>
      <c r="AZ1967" s="139">
        <f>IF(BA1967="",0,IFERROR(IF(VLOOKUP(BA1967,BA$44:BA1966,1,0)&gt;0,0,0),1))</f>
        <v>0</v>
      </c>
      <c r="BA1967" s="140">
        <f>IF(DATOS!J1925=AW$45,DATOS!C1925,"")</f>
        <v>0</v>
      </c>
    </row>
    <row r="1968" spans="51:53" x14ac:dyDescent="0.25">
      <c r="AY1968" s="139">
        <f t="shared" si="36"/>
        <v>1</v>
      </c>
      <c r="AZ1968" s="139">
        <f>IF(BA1968="",0,IFERROR(IF(VLOOKUP(BA1968,BA$44:BA1967,1,0)&gt;0,0,0),1))</f>
        <v>0</v>
      </c>
      <c r="BA1968" s="140">
        <f>IF(DATOS!J1926=AW$45,DATOS!C1926,"")</f>
        <v>0</v>
      </c>
    </row>
    <row r="1969" spans="51:53" x14ac:dyDescent="0.25">
      <c r="AY1969" s="139">
        <f t="shared" si="36"/>
        <v>1</v>
      </c>
      <c r="AZ1969" s="139">
        <f>IF(BA1969="",0,IFERROR(IF(VLOOKUP(BA1969,BA$44:BA1968,1,0)&gt;0,0,0),1))</f>
        <v>0</v>
      </c>
      <c r="BA1969" s="140">
        <f>IF(DATOS!J1927=AW$45,DATOS!C1927,"")</f>
        <v>0</v>
      </c>
    </row>
    <row r="1970" spans="51:53" x14ac:dyDescent="0.25">
      <c r="AY1970" s="139">
        <f t="shared" si="36"/>
        <v>1</v>
      </c>
      <c r="AZ1970" s="139">
        <f>IF(BA1970="",0,IFERROR(IF(VLOOKUP(BA1970,BA$44:BA1969,1,0)&gt;0,0,0),1))</f>
        <v>0</v>
      </c>
      <c r="BA1970" s="140">
        <f>IF(DATOS!J1928=AW$45,DATOS!C1928,"")</f>
        <v>0</v>
      </c>
    </row>
    <row r="1971" spans="51:53" x14ac:dyDescent="0.25">
      <c r="AY1971" s="139">
        <f t="shared" si="36"/>
        <v>1</v>
      </c>
      <c r="AZ1971" s="139">
        <f>IF(BA1971="",0,IFERROR(IF(VLOOKUP(BA1971,BA$44:BA1970,1,0)&gt;0,0,0),1))</f>
        <v>0</v>
      </c>
      <c r="BA1971" s="140">
        <f>IF(DATOS!J1929=AW$45,DATOS!C1929,"")</f>
        <v>0</v>
      </c>
    </row>
    <row r="1972" spans="51:53" x14ac:dyDescent="0.25">
      <c r="AY1972" s="139">
        <f t="shared" si="36"/>
        <v>1</v>
      </c>
      <c r="AZ1972" s="139">
        <f>IF(BA1972="",0,IFERROR(IF(VLOOKUP(BA1972,BA$44:BA1971,1,0)&gt;0,0,0),1))</f>
        <v>0</v>
      </c>
      <c r="BA1972" s="140">
        <f>IF(DATOS!J1930=AW$45,DATOS!C1930,"")</f>
        <v>0</v>
      </c>
    </row>
    <row r="1973" spans="51:53" x14ac:dyDescent="0.25">
      <c r="AY1973" s="139">
        <f t="shared" si="36"/>
        <v>1</v>
      </c>
      <c r="AZ1973" s="139">
        <f>IF(BA1973="",0,IFERROR(IF(VLOOKUP(BA1973,BA$44:BA1972,1,0)&gt;0,0,0),1))</f>
        <v>0</v>
      </c>
      <c r="BA1973" s="140">
        <f>IF(DATOS!J1931=AW$45,DATOS!C1931,"")</f>
        <v>0</v>
      </c>
    </row>
    <row r="1974" spans="51:53" x14ac:dyDescent="0.25">
      <c r="AY1974" s="139">
        <f t="shared" si="36"/>
        <v>1</v>
      </c>
      <c r="AZ1974" s="139">
        <f>IF(BA1974="",0,IFERROR(IF(VLOOKUP(BA1974,BA$44:BA1973,1,0)&gt;0,0,0),1))</f>
        <v>0</v>
      </c>
      <c r="BA1974" s="140">
        <f>IF(DATOS!J1932=AW$45,DATOS!C1932,"")</f>
        <v>0</v>
      </c>
    </row>
    <row r="1975" spans="51:53" x14ac:dyDescent="0.25">
      <c r="AY1975" s="139">
        <f t="shared" si="36"/>
        <v>1</v>
      </c>
      <c r="AZ1975" s="139">
        <f>IF(BA1975="",0,IFERROR(IF(VLOOKUP(BA1975,BA$44:BA1974,1,0)&gt;0,0,0),1))</f>
        <v>0</v>
      </c>
      <c r="BA1975" s="140">
        <f>IF(DATOS!J1933=AW$45,DATOS!C1933,"")</f>
        <v>0</v>
      </c>
    </row>
    <row r="1976" spans="51:53" x14ac:dyDescent="0.25">
      <c r="AY1976" s="139">
        <f t="shared" si="36"/>
        <v>1</v>
      </c>
      <c r="AZ1976" s="139">
        <f>IF(BA1976="",0,IFERROR(IF(VLOOKUP(BA1976,BA$44:BA1975,1,0)&gt;0,0,0),1))</f>
        <v>0</v>
      </c>
      <c r="BA1976" s="140">
        <f>IF(DATOS!J1934=AW$45,DATOS!C1934,"")</f>
        <v>0</v>
      </c>
    </row>
    <row r="1977" spans="51:53" x14ac:dyDescent="0.25">
      <c r="AY1977" s="139">
        <f t="shared" si="36"/>
        <v>1</v>
      </c>
      <c r="AZ1977" s="139">
        <f>IF(BA1977="",0,IFERROR(IF(VLOOKUP(BA1977,BA$44:BA1976,1,0)&gt;0,0,0),1))</f>
        <v>0</v>
      </c>
      <c r="BA1977" s="140">
        <f>IF(DATOS!J1935=AW$45,DATOS!C1935,"")</f>
        <v>0</v>
      </c>
    </row>
    <row r="1978" spans="51:53" x14ac:dyDescent="0.25">
      <c r="AY1978" s="139">
        <f t="shared" si="36"/>
        <v>1</v>
      </c>
      <c r="AZ1978" s="139">
        <f>IF(BA1978="",0,IFERROR(IF(VLOOKUP(BA1978,BA$44:BA1977,1,0)&gt;0,0,0),1))</f>
        <v>0</v>
      </c>
      <c r="BA1978" s="140">
        <f>IF(DATOS!J1936=AW$45,DATOS!C1936,"")</f>
        <v>0</v>
      </c>
    </row>
    <row r="1979" spans="51:53" x14ac:dyDescent="0.25">
      <c r="AY1979" s="139">
        <f t="shared" si="36"/>
        <v>1</v>
      </c>
      <c r="AZ1979" s="139">
        <f>IF(BA1979="",0,IFERROR(IF(VLOOKUP(BA1979,BA$44:BA1978,1,0)&gt;0,0,0),1))</f>
        <v>0</v>
      </c>
      <c r="BA1979" s="140">
        <f>IF(DATOS!J1937=AW$45,DATOS!C1937,"")</f>
        <v>0</v>
      </c>
    </row>
    <row r="1980" spans="51:53" x14ac:dyDescent="0.25">
      <c r="AY1980" s="139">
        <f t="shared" si="36"/>
        <v>1</v>
      </c>
      <c r="AZ1980" s="139">
        <f>IF(BA1980="",0,IFERROR(IF(VLOOKUP(BA1980,BA$44:BA1979,1,0)&gt;0,0,0),1))</f>
        <v>0</v>
      </c>
      <c r="BA1980" s="140">
        <f>IF(DATOS!J1938=AW$45,DATOS!C1938,"")</f>
        <v>0</v>
      </c>
    </row>
    <row r="1981" spans="51:53" x14ac:dyDescent="0.25">
      <c r="AY1981" s="139">
        <f t="shared" si="36"/>
        <v>1</v>
      </c>
      <c r="AZ1981" s="139">
        <f>IF(BA1981="",0,IFERROR(IF(VLOOKUP(BA1981,BA$44:BA1980,1,0)&gt;0,0,0),1))</f>
        <v>0</v>
      </c>
      <c r="BA1981" s="140">
        <f>IF(DATOS!J1939=AW$45,DATOS!C1939,"")</f>
        <v>0</v>
      </c>
    </row>
    <row r="1982" spans="51:53" x14ac:dyDescent="0.25">
      <c r="AY1982" s="139">
        <f t="shared" si="36"/>
        <v>1</v>
      </c>
      <c r="AZ1982" s="139">
        <f>IF(BA1982="",0,IFERROR(IF(VLOOKUP(BA1982,BA$44:BA1981,1,0)&gt;0,0,0),1))</f>
        <v>0</v>
      </c>
      <c r="BA1982" s="140">
        <f>IF(DATOS!J1940=AW$45,DATOS!C1940,"")</f>
        <v>0</v>
      </c>
    </row>
    <row r="1983" spans="51:53" x14ac:dyDescent="0.25">
      <c r="AY1983" s="139">
        <f t="shared" si="36"/>
        <v>1</v>
      </c>
      <c r="AZ1983" s="139">
        <f>IF(BA1983="",0,IFERROR(IF(VLOOKUP(BA1983,BA$44:BA1982,1,0)&gt;0,0,0),1))</f>
        <v>0</v>
      </c>
      <c r="BA1983" s="140">
        <f>IF(DATOS!J1941=AW$45,DATOS!C1941,"")</f>
        <v>0</v>
      </c>
    </row>
    <row r="1984" spans="51:53" x14ac:dyDescent="0.25">
      <c r="AY1984" s="139">
        <f t="shared" si="36"/>
        <v>1</v>
      </c>
      <c r="AZ1984" s="139">
        <f>IF(BA1984="",0,IFERROR(IF(VLOOKUP(BA1984,BA$44:BA1983,1,0)&gt;0,0,0),1))</f>
        <v>0</v>
      </c>
      <c r="BA1984" s="140">
        <f>IF(DATOS!J1942=AW$45,DATOS!C1942,"")</f>
        <v>0</v>
      </c>
    </row>
    <row r="1985" spans="51:53" x14ac:dyDescent="0.25">
      <c r="AY1985" s="139">
        <f t="shared" si="36"/>
        <v>1</v>
      </c>
      <c r="AZ1985" s="139">
        <f>IF(BA1985="",0,IFERROR(IF(VLOOKUP(BA1985,BA$44:BA1984,1,0)&gt;0,0,0),1))</f>
        <v>0</v>
      </c>
      <c r="BA1985" s="140">
        <f>IF(DATOS!J1943=AW$45,DATOS!C1943,"")</f>
        <v>0</v>
      </c>
    </row>
    <row r="1986" spans="51:53" x14ac:dyDescent="0.25">
      <c r="AY1986" s="139">
        <f t="shared" si="36"/>
        <v>1</v>
      </c>
      <c r="AZ1986" s="139">
        <f>IF(BA1986="",0,IFERROR(IF(VLOOKUP(BA1986,BA$44:BA1985,1,0)&gt;0,0,0),1))</f>
        <v>0</v>
      </c>
      <c r="BA1986" s="140">
        <f>IF(DATOS!J1944=AW$45,DATOS!C1944,"")</f>
        <v>0</v>
      </c>
    </row>
    <row r="1987" spans="51:53" x14ac:dyDescent="0.25">
      <c r="AY1987" s="139">
        <f t="shared" si="36"/>
        <v>1</v>
      </c>
      <c r="AZ1987" s="139">
        <f>IF(BA1987="",0,IFERROR(IF(VLOOKUP(BA1987,BA$44:BA1986,1,0)&gt;0,0,0),1))</f>
        <v>0</v>
      </c>
      <c r="BA1987" s="140">
        <f>IF(DATOS!J1945=AW$45,DATOS!C1945,"")</f>
        <v>0</v>
      </c>
    </row>
    <row r="1988" spans="51:53" x14ac:dyDescent="0.25">
      <c r="AY1988" s="139">
        <f t="shared" si="36"/>
        <v>1</v>
      </c>
      <c r="AZ1988" s="139">
        <f>IF(BA1988="",0,IFERROR(IF(VLOOKUP(BA1988,BA$44:BA1987,1,0)&gt;0,0,0),1))</f>
        <v>0</v>
      </c>
      <c r="BA1988" s="140">
        <f>IF(DATOS!J1946=AW$45,DATOS!C1946,"")</f>
        <v>0</v>
      </c>
    </row>
    <row r="1989" spans="51:53" x14ac:dyDescent="0.25">
      <c r="AY1989" s="139">
        <f t="shared" si="36"/>
        <v>1</v>
      </c>
      <c r="AZ1989" s="139">
        <f>IF(BA1989="",0,IFERROR(IF(VLOOKUP(BA1989,BA$44:BA1988,1,0)&gt;0,0,0),1))</f>
        <v>0</v>
      </c>
      <c r="BA1989" s="140">
        <f>IF(DATOS!J1947=AW$45,DATOS!C1947,"")</f>
        <v>0</v>
      </c>
    </row>
    <row r="1990" spans="51:53" x14ac:dyDescent="0.25">
      <c r="AY1990" s="139">
        <f t="shared" si="36"/>
        <v>1</v>
      </c>
      <c r="AZ1990" s="139">
        <f>IF(BA1990="",0,IFERROR(IF(VLOOKUP(BA1990,BA$44:BA1989,1,0)&gt;0,0,0),1))</f>
        <v>0</v>
      </c>
      <c r="BA1990" s="140">
        <f>IF(DATOS!J1948=AW$45,DATOS!C1948,"")</f>
        <v>0</v>
      </c>
    </row>
    <row r="1991" spans="51:53" x14ac:dyDescent="0.25">
      <c r="AY1991" s="139">
        <f t="shared" si="36"/>
        <v>1</v>
      </c>
      <c r="AZ1991" s="139">
        <f>IF(BA1991="",0,IFERROR(IF(VLOOKUP(BA1991,BA$44:BA1990,1,0)&gt;0,0,0),1))</f>
        <v>0</v>
      </c>
      <c r="BA1991" s="140">
        <f>IF(DATOS!J1949=AW$45,DATOS!C1949,"")</f>
        <v>0</v>
      </c>
    </row>
    <row r="1992" spans="51:53" x14ac:dyDescent="0.25">
      <c r="AY1992" s="139">
        <f t="shared" si="36"/>
        <v>1</v>
      </c>
      <c r="AZ1992" s="139">
        <f>IF(BA1992="",0,IFERROR(IF(VLOOKUP(BA1992,BA$44:BA1991,1,0)&gt;0,0,0),1))</f>
        <v>0</v>
      </c>
      <c r="BA1992" s="140">
        <f>IF(DATOS!J1950=AW$45,DATOS!C1950,"")</f>
        <v>0</v>
      </c>
    </row>
    <row r="1993" spans="51:53" x14ac:dyDescent="0.25">
      <c r="AY1993" s="139">
        <f t="shared" si="36"/>
        <v>1</v>
      </c>
      <c r="AZ1993" s="139">
        <f>IF(BA1993="",0,IFERROR(IF(VLOOKUP(BA1993,BA$44:BA1992,1,0)&gt;0,0,0),1))</f>
        <v>0</v>
      </c>
      <c r="BA1993" s="140">
        <f>IF(DATOS!J1951=AW$45,DATOS!C1951,"")</f>
        <v>0</v>
      </c>
    </row>
    <row r="1994" spans="51:53" x14ac:dyDescent="0.25">
      <c r="AY1994" s="139">
        <f t="shared" si="36"/>
        <v>1</v>
      </c>
      <c r="AZ1994" s="139">
        <f>IF(BA1994="",0,IFERROR(IF(VLOOKUP(BA1994,BA$44:BA1993,1,0)&gt;0,0,0),1))</f>
        <v>0</v>
      </c>
      <c r="BA1994" s="140">
        <f>IF(DATOS!J1952=AW$45,DATOS!C1952,"")</f>
        <v>0</v>
      </c>
    </row>
    <row r="1995" spans="51:53" x14ac:dyDescent="0.25">
      <c r="AY1995" s="139">
        <f t="shared" si="36"/>
        <v>1</v>
      </c>
      <c r="AZ1995" s="139">
        <f>IF(BA1995="",0,IFERROR(IF(VLOOKUP(BA1995,BA$44:BA1994,1,0)&gt;0,0,0),1))</f>
        <v>0</v>
      </c>
      <c r="BA1995" s="140">
        <f>IF(DATOS!J1953=AW$45,DATOS!C1953,"")</f>
        <v>0</v>
      </c>
    </row>
    <row r="1996" spans="51:53" x14ac:dyDescent="0.25">
      <c r="AY1996" s="139">
        <f t="shared" si="36"/>
        <v>1</v>
      </c>
      <c r="AZ1996" s="139">
        <f>IF(BA1996="",0,IFERROR(IF(VLOOKUP(BA1996,BA$44:BA1995,1,0)&gt;0,0,0),1))</f>
        <v>0</v>
      </c>
      <c r="BA1996" s="140">
        <f>IF(DATOS!J1954=AW$45,DATOS!C1954,"")</f>
        <v>0</v>
      </c>
    </row>
    <row r="1997" spans="51:53" x14ac:dyDescent="0.25">
      <c r="AY1997" s="139">
        <f t="shared" si="36"/>
        <v>1</v>
      </c>
      <c r="AZ1997" s="139">
        <f>IF(BA1997="",0,IFERROR(IF(VLOOKUP(BA1997,BA$44:BA1996,1,0)&gt;0,0,0),1))</f>
        <v>0</v>
      </c>
      <c r="BA1997" s="140">
        <f>IF(DATOS!J1955=AW$45,DATOS!C1955,"")</f>
        <v>0</v>
      </c>
    </row>
    <row r="1998" spans="51:53" x14ac:dyDescent="0.25">
      <c r="AY1998" s="139">
        <f t="shared" si="36"/>
        <v>1</v>
      </c>
      <c r="AZ1998" s="139">
        <f>IF(BA1998="",0,IFERROR(IF(VLOOKUP(BA1998,BA$44:BA1997,1,0)&gt;0,0,0),1))</f>
        <v>0</v>
      </c>
      <c r="BA1998" s="140">
        <f>IF(DATOS!J1956=AW$45,DATOS!C1956,"")</f>
        <v>0</v>
      </c>
    </row>
    <row r="1999" spans="51:53" x14ac:dyDescent="0.25">
      <c r="AY1999" s="139">
        <f t="shared" si="36"/>
        <v>1</v>
      </c>
      <c r="AZ1999" s="139">
        <f>IF(BA1999="",0,IFERROR(IF(VLOOKUP(BA1999,BA$44:BA1998,1,0)&gt;0,0,0),1))</f>
        <v>0</v>
      </c>
      <c r="BA1999" s="140">
        <f>IF(DATOS!J1957=AW$45,DATOS!C1957,"")</f>
        <v>0</v>
      </c>
    </row>
    <row r="2000" spans="51:53" x14ac:dyDescent="0.25">
      <c r="AY2000" s="139">
        <f t="shared" si="36"/>
        <v>1</v>
      </c>
      <c r="AZ2000" s="139">
        <f>IF(BA2000="",0,IFERROR(IF(VLOOKUP(BA2000,BA$44:BA1999,1,0)&gt;0,0,0),1))</f>
        <v>0</v>
      </c>
      <c r="BA2000" s="140">
        <f>IF(DATOS!J1958=AW$45,DATOS!C1958,"")</f>
        <v>0</v>
      </c>
    </row>
    <row r="2001" spans="51:53" x14ac:dyDescent="0.25">
      <c r="AY2001" s="139">
        <f t="shared" si="36"/>
        <v>1</v>
      </c>
      <c r="AZ2001" s="139">
        <f>IF(BA2001="",0,IFERROR(IF(VLOOKUP(BA2001,BA$44:BA2000,1,0)&gt;0,0,0),1))</f>
        <v>0</v>
      </c>
      <c r="BA2001" s="140">
        <f>IF(DATOS!J1959=AW$45,DATOS!C1959,"")</f>
        <v>0</v>
      </c>
    </row>
    <row r="2002" spans="51:53" x14ac:dyDescent="0.25">
      <c r="AY2002" s="139">
        <f t="shared" si="36"/>
        <v>1</v>
      </c>
      <c r="AZ2002" s="139">
        <f>IF(BA2002="",0,IFERROR(IF(VLOOKUP(BA2002,BA$44:BA2001,1,0)&gt;0,0,0),1))</f>
        <v>0</v>
      </c>
      <c r="BA2002" s="140">
        <f>IF(DATOS!J1960=AW$45,DATOS!C1960,"")</f>
        <v>0</v>
      </c>
    </row>
    <row r="2003" spans="51:53" x14ac:dyDescent="0.25">
      <c r="AY2003" s="139">
        <f t="shared" si="36"/>
        <v>1</v>
      </c>
      <c r="AZ2003" s="139">
        <f>IF(BA2003="",0,IFERROR(IF(VLOOKUP(BA2003,BA$44:BA2002,1,0)&gt;0,0,0),1))</f>
        <v>0</v>
      </c>
      <c r="BA2003" s="140">
        <f>IF(DATOS!J1961=AW$45,DATOS!C1961,"")</f>
        <v>0</v>
      </c>
    </row>
    <row r="2004" spans="51:53" x14ac:dyDescent="0.25">
      <c r="AY2004" s="139">
        <f t="shared" si="36"/>
        <v>1</v>
      </c>
      <c r="AZ2004" s="139">
        <f>IF(BA2004="",0,IFERROR(IF(VLOOKUP(BA2004,BA$44:BA2003,1,0)&gt;0,0,0),1))</f>
        <v>0</v>
      </c>
      <c r="BA2004" s="140">
        <f>IF(DATOS!J1962=AW$45,DATOS!C1962,"")</f>
        <v>0</v>
      </c>
    </row>
    <row r="2005" spans="51:53" x14ac:dyDescent="0.25">
      <c r="AY2005" s="139">
        <f t="shared" si="36"/>
        <v>1</v>
      </c>
      <c r="AZ2005" s="139">
        <f>IF(BA2005="",0,IFERROR(IF(VLOOKUP(BA2005,BA$44:BA2004,1,0)&gt;0,0,0),1))</f>
        <v>0</v>
      </c>
      <c r="BA2005" s="140">
        <f>IF(DATOS!J1963=AW$45,DATOS!C1963,"")</f>
        <v>0</v>
      </c>
    </row>
    <row r="2006" spans="51:53" x14ac:dyDescent="0.25">
      <c r="AY2006" s="139">
        <f t="shared" si="36"/>
        <v>1</v>
      </c>
      <c r="AZ2006" s="139">
        <f>IF(BA2006="",0,IFERROR(IF(VLOOKUP(BA2006,BA$44:BA2005,1,0)&gt;0,0,0),1))</f>
        <v>0</v>
      </c>
      <c r="BA2006" s="140">
        <f>IF(DATOS!J1964=AW$45,DATOS!C1964,"")</f>
        <v>0</v>
      </c>
    </row>
    <row r="2007" spans="51:53" x14ac:dyDescent="0.25">
      <c r="AY2007" s="139">
        <f t="shared" si="36"/>
        <v>1</v>
      </c>
      <c r="AZ2007" s="139">
        <f>IF(BA2007="",0,IFERROR(IF(VLOOKUP(BA2007,BA$44:BA2006,1,0)&gt;0,0,0),1))</f>
        <v>0</v>
      </c>
      <c r="BA2007" s="140">
        <f>IF(DATOS!J1965=AW$45,DATOS!C1965,"")</f>
        <v>0</v>
      </c>
    </row>
    <row r="2008" spans="51:53" x14ac:dyDescent="0.25">
      <c r="AY2008" s="139">
        <f t="shared" si="36"/>
        <v>1</v>
      </c>
      <c r="AZ2008" s="139">
        <f>IF(BA2008="",0,IFERROR(IF(VLOOKUP(BA2008,BA$44:BA2007,1,0)&gt;0,0,0),1))</f>
        <v>0</v>
      </c>
      <c r="BA2008" s="140">
        <f>IF(DATOS!J1966=AW$45,DATOS!C1966,"")</f>
        <v>0</v>
      </c>
    </row>
    <row r="2009" spans="51:53" x14ac:dyDescent="0.25">
      <c r="AY2009" s="139">
        <f t="shared" si="36"/>
        <v>1</v>
      </c>
      <c r="AZ2009" s="139">
        <f>IF(BA2009="",0,IFERROR(IF(VLOOKUP(BA2009,BA$44:BA2008,1,0)&gt;0,0,0),1))</f>
        <v>0</v>
      </c>
      <c r="BA2009" s="140">
        <f>IF(DATOS!J1967=AW$45,DATOS!C1967,"")</f>
        <v>0</v>
      </c>
    </row>
    <row r="2010" spans="51:53" x14ac:dyDescent="0.25">
      <c r="AY2010" s="139">
        <f t="shared" si="36"/>
        <v>1</v>
      </c>
      <c r="AZ2010" s="139">
        <f>IF(BA2010="",0,IFERROR(IF(VLOOKUP(BA2010,BA$44:BA2009,1,0)&gt;0,0,0),1))</f>
        <v>0</v>
      </c>
      <c r="BA2010" s="140">
        <f>IF(DATOS!J1968=AW$45,DATOS!C1968,"")</f>
        <v>0</v>
      </c>
    </row>
    <row r="2011" spans="51:53" x14ac:dyDescent="0.25">
      <c r="AY2011" s="139">
        <f t="shared" si="36"/>
        <v>1</v>
      </c>
      <c r="AZ2011" s="139">
        <f>IF(BA2011="",0,IFERROR(IF(VLOOKUP(BA2011,BA$44:BA2010,1,0)&gt;0,0,0),1))</f>
        <v>0</v>
      </c>
      <c r="BA2011" s="140">
        <f>IF(DATOS!J1969=AW$45,DATOS!C1969,"")</f>
        <v>0</v>
      </c>
    </row>
    <row r="2012" spans="51:53" x14ac:dyDescent="0.25">
      <c r="AY2012" s="139">
        <f t="shared" si="36"/>
        <v>1</v>
      </c>
      <c r="AZ2012" s="139">
        <f>IF(BA2012="",0,IFERROR(IF(VLOOKUP(BA2012,BA$44:BA2011,1,0)&gt;0,0,0),1))</f>
        <v>0</v>
      </c>
      <c r="BA2012" s="140">
        <f>IF(DATOS!J1970=AW$45,DATOS!C1970,"")</f>
        <v>0</v>
      </c>
    </row>
    <row r="2013" spans="51:53" x14ac:dyDescent="0.25">
      <c r="AY2013" s="139">
        <f t="shared" si="36"/>
        <v>1</v>
      </c>
      <c r="AZ2013" s="139">
        <f>IF(BA2013="",0,IFERROR(IF(VLOOKUP(BA2013,BA$44:BA2012,1,0)&gt;0,0,0),1))</f>
        <v>0</v>
      </c>
      <c r="BA2013" s="140">
        <f>IF(DATOS!J1971=AW$45,DATOS!C1971,"")</f>
        <v>0</v>
      </c>
    </row>
    <row r="2014" spans="51:53" x14ac:dyDescent="0.25">
      <c r="AY2014" s="139">
        <f t="shared" si="36"/>
        <v>1</v>
      </c>
      <c r="AZ2014" s="139">
        <f>IF(BA2014="",0,IFERROR(IF(VLOOKUP(BA2014,BA$44:BA2013,1,0)&gt;0,0,0),1))</f>
        <v>0</v>
      </c>
      <c r="BA2014" s="140">
        <f>IF(DATOS!J1972=AW$45,DATOS!C1972,"")</f>
        <v>0</v>
      </c>
    </row>
    <row r="2015" spans="51:53" x14ac:dyDescent="0.25">
      <c r="AY2015" s="139">
        <f t="shared" si="36"/>
        <v>1</v>
      </c>
      <c r="AZ2015" s="139">
        <f>IF(BA2015="",0,IFERROR(IF(VLOOKUP(BA2015,BA$44:BA2014,1,0)&gt;0,0,0),1))</f>
        <v>0</v>
      </c>
      <c r="BA2015" s="140">
        <f>IF(DATOS!J1973=AW$45,DATOS!C1973,"")</f>
        <v>0</v>
      </c>
    </row>
    <row r="2016" spans="51:53" x14ac:dyDescent="0.25">
      <c r="AY2016" s="139">
        <f t="shared" si="36"/>
        <v>1</v>
      </c>
      <c r="AZ2016" s="139">
        <f>IF(BA2016="",0,IFERROR(IF(VLOOKUP(BA2016,BA$44:BA2015,1,0)&gt;0,0,0),1))</f>
        <v>0</v>
      </c>
      <c r="BA2016" s="140">
        <f>IF(DATOS!J1974=AW$45,DATOS!C1974,"")</f>
        <v>0</v>
      </c>
    </row>
    <row r="2017" spans="51:53" x14ac:dyDescent="0.25">
      <c r="AY2017" s="139">
        <f t="shared" si="36"/>
        <v>1</v>
      </c>
      <c r="AZ2017" s="139">
        <f>IF(BA2017="",0,IFERROR(IF(VLOOKUP(BA2017,BA$44:BA2016,1,0)&gt;0,0,0),1))</f>
        <v>0</v>
      </c>
      <c r="BA2017" s="140">
        <f>IF(DATOS!J1975=AW$45,DATOS!C1975,"")</f>
        <v>0</v>
      </c>
    </row>
    <row r="2018" spans="51:53" x14ac:dyDescent="0.25">
      <c r="AY2018" s="139">
        <f t="shared" si="36"/>
        <v>1</v>
      </c>
      <c r="AZ2018" s="139">
        <f>IF(BA2018="",0,IFERROR(IF(VLOOKUP(BA2018,BA$44:BA2017,1,0)&gt;0,0,0),1))</f>
        <v>0</v>
      </c>
      <c r="BA2018" s="140">
        <f>IF(DATOS!J1976=AW$45,DATOS!C1976,"")</f>
        <v>0</v>
      </c>
    </row>
    <row r="2019" spans="51:53" x14ac:dyDescent="0.25">
      <c r="AY2019" s="139">
        <f t="shared" si="36"/>
        <v>1</v>
      </c>
      <c r="AZ2019" s="139">
        <f>IF(BA2019="",0,IFERROR(IF(VLOOKUP(BA2019,BA$44:BA2018,1,0)&gt;0,0,0),1))</f>
        <v>0</v>
      </c>
      <c r="BA2019" s="140">
        <f>IF(DATOS!J1977=AW$45,DATOS!C1977,"")</f>
        <v>0</v>
      </c>
    </row>
    <row r="2020" spans="51:53" x14ac:dyDescent="0.25">
      <c r="AY2020" s="139">
        <f t="shared" si="36"/>
        <v>1</v>
      </c>
      <c r="AZ2020" s="139">
        <f>IF(BA2020="",0,IFERROR(IF(VLOOKUP(BA2020,BA$44:BA2019,1,0)&gt;0,0,0),1))</f>
        <v>0</v>
      </c>
      <c r="BA2020" s="140">
        <f>IF(DATOS!J1978=AW$45,DATOS!C1978,"")</f>
        <v>0</v>
      </c>
    </row>
    <row r="2021" spans="51:53" x14ac:dyDescent="0.25">
      <c r="AY2021" s="139">
        <f t="shared" si="36"/>
        <v>1</v>
      </c>
      <c r="AZ2021" s="139">
        <f>IF(BA2021="",0,IFERROR(IF(VLOOKUP(BA2021,BA$44:BA2020,1,0)&gt;0,0,0),1))</f>
        <v>0</v>
      </c>
      <c r="BA2021" s="140">
        <f>IF(DATOS!J1979=AW$45,DATOS!C1979,"")</f>
        <v>0</v>
      </c>
    </row>
    <row r="2022" spans="51:53" x14ac:dyDescent="0.25">
      <c r="AY2022" s="139">
        <f t="shared" si="36"/>
        <v>1</v>
      </c>
      <c r="AZ2022" s="139">
        <f>IF(BA2022="",0,IFERROR(IF(VLOOKUP(BA2022,BA$44:BA2021,1,0)&gt;0,0,0),1))</f>
        <v>0</v>
      </c>
      <c r="BA2022" s="140">
        <f>IF(DATOS!J1980=AW$45,DATOS!C1980,"")</f>
        <v>0</v>
      </c>
    </row>
    <row r="2023" spans="51:53" x14ac:dyDescent="0.25">
      <c r="AY2023" s="139">
        <f t="shared" si="36"/>
        <v>1</v>
      </c>
      <c r="AZ2023" s="139">
        <f>IF(BA2023="",0,IFERROR(IF(VLOOKUP(BA2023,BA$44:BA2022,1,0)&gt;0,0,0),1))</f>
        <v>0</v>
      </c>
      <c r="BA2023" s="140">
        <f>IF(DATOS!J1981=AW$45,DATOS!C1981,"")</f>
        <v>0</v>
      </c>
    </row>
    <row r="2024" spans="51:53" x14ac:dyDescent="0.25">
      <c r="AY2024" s="139">
        <f t="shared" si="36"/>
        <v>1</v>
      </c>
      <c r="AZ2024" s="139">
        <f>IF(BA2024="",0,IFERROR(IF(VLOOKUP(BA2024,BA$44:BA2023,1,0)&gt;0,0,0),1))</f>
        <v>0</v>
      </c>
      <c r="BA2024" s="140">
        <f>IF(DATOS!J1982=AW$45,DATOS!C1982,"")</f>
        <v>0</v>
      </c>
    </row>
    <row r="2025" spans="51:53" x14ac:dyDescent="0.25">
      <c r="AY2025" s="139">
        <f t="shared" si="36"/>
        <v>1</v>
      </c>
      <c r="AZ2025" s="139">
        <f>IF(BA2025="",0,IFERROR(IF(VLOOKUP(BA2025,BA$44:BA2024,1,0)&gt;0,0,0),1))</f>
        <v>0</v>
      </c>
      <c r="BA2025" s="140">
        <f>IF(DATOS!J1983=AW$45,DATOS!C1983,"")</f>
        <v>0</v>
      </c>
    </row>
    <row r="2026" spans="51:53" x14ac:dyDescent="0.25">
      <c r="AY2026" s="139">
        <f t="shared" si="36"/>
        <v>1</v>
      </c>
      <c r="AZ2026" s="139">
        <f>IF(BA2026="",0,IFERROR(IF(VLOOKUP(BA2026,BA$44:BA2025,1,0)&gt;0,0,0),1))</f>
        <v>0</v>
      </c>
      <c r="BA2026" s="140">
        <f>IF(DATOS!J1984=AW$45,DATOS!C1984,"")</f>
        <v>0</v>
      </c>
    </row>
    <row r="2027" spans="51:53" x14ac:dyDescent="0.25">
      <c r="AY2027" s="139">
        <f t="shared" si="36"/>
        <v>1</v>
      </c>
      <c r="AZ2027" s="139">
        <f>IF(BA2027="",0,IFERROR(IF(VLOOKUP(BA2027,BA$44:BA2026,1,0)&gt;0,0,0),1))</f>
        <v>0</v>
      </c>
      <c r="BA2027" s="140">
        <f>IF(DATOS!J1985=AW$45,DATOS!C1985,"")</f>
        <v>0</v>
      </c>
    </row>
    <row r="2028" spans="51:53" x14ac:dyDescent="0.25">
      <c r="AY2028" s="139">
        <f t="shared" ref="AY2028:AY2091" si="37">AY2027+AZ2028</f>
        <v>1</v>
      </c>
      <c r="AZ2028" s="139">
        <f>IF(BA2028="",0,IFERROR(IF(VLOOKUP(BA2028,BA$44:BA2027,1,0)&gt;0,0,0),1))</f>
        <v>0</v>
      </c>
      <c r="BA2028" s="140">
        <f>IF(DATOS!J1986=AW$45,DATOS!C1986,"")</f>
        <v>0</v>
      </c>
    </row>
    <row r="2029" spans="51:53" x14ac:dyDescent="0.25">
      <c r="AY2029" s="139">
        <f t="shared" si="37"/>
        <v>1</v>
      </c>
      <c r="AZ2029" s="139">
        <f>IF(BA2029="",0,IFERROR(IF(VLOOKUP(BA2029,BA$44:BA2028,1,0)&gt;0,0,0),1))</f>
        <v>0</v>
      </c>
      <c r="BA2029" s="140">
        <f>IF(DATOS!J1987=AW$45,DATOS!C1987,"")</f>
        <v>0</v>
      </c>
    </row>
    <row r="2030" spans="51:53" x14ac:dyDescent="0.25">
      <c r="AY2030" s="139">
        <f t="shared" si="37"/>
        <v>1</v>
      </c>
      <c r="AZ2030" s="139">
        <f>IF(BA2030="",0,IFERROR(IF(VLOOKUP(BA2030,BA$44:BA2029,1,0)&gt;0,0,0),1))</f>
        <v>0</v>
      </c>
      <c r="BA2030" s="140">
        <f>IF(DATOS!J1988=AW$45,DATOS!C1988,"")</f>
        <v>0</v>
      </c>
    </row>
    <row r="2031" spans="51:53" x14ac:dyDescent="0.25">
      <c r="AY2031" s="139">
        <f t="shared" si="37"/>
        <v>1</v>
      </c>
      <c r="AZ2031" s="139">
        <f>IF(BA2031="",0,IFERROR(IF(VLOOKUP(BA2031,BA$44:BA2030,1,0)&gt;0,0,0),1))</f>
        <v>0</v>
      </c>
      <c r="BA2031" s="140">
        <f>IF(DATOS!J1989=AW$45,DATOS!C1989,"")</f>
        <v>0</v>
      </c>
    </row>
    <row r="2032" spans="51:53" x14ac:dyDescent="0.25">
      <c r="AY2032" s="139">
        <f t="shared" si="37"/>
        <v>1</v>
      </c>
      <c r="AZ2032" s="139">
        <f>IF(BA2032="",0,IFERROR(IF(VLOOKUP(BA2032,BA$44:BA2031,1,0)&gt;0,0,0),1))</f>
        <v>0</v>
      </c>
      <c r="BA2032" s="140">
        <f>IF(DATOS!J1990=AW$45,DATOS!C1990,"")</f>
        <v>0</v>
      </c>
    </row>
    <row r="2033" spans="51:53" x14ac:dyDescent="0.25">
      <c r="AY2033" s="139">
        <f t="shared" si="37"/>
        <v>1</v>
      </c>
      <c r="AZ2033" s="139">
        <f>IF(BA2033="",0,IFERROR(IF(VLOOKUP(BA2033,BA$44:BA2032,1,0)&gt;0,0,0),1))</f>
        <v>0</v>
      </c>
      <c r="BA2033" s="140">
        <f>IF(DATOS!J1991=AW$45,DATOS!C1991,"")</f>
        <v>0</v>
      </c>
    </row>
    <row r="2034" spans="51:53" x14ac:dyDescent="0.25">
      <c r="AY2034" s="139">
        <f t="shared" si="37"/>
        <v>1</v>
      </c>
      <c r="AZ2034" s="139">
        <f>IF(BA2034="",0,IFERROR(IF(VLOOKUP(BA2034,BA$44:BA2033,1,0)&gt;0,0,0),1))</f>
        <v>0</v>
      </c>
      <c r="BA2034" s="140">
        <f>IF(DATOS!J1992=AW$45,DATOS!C1992,"")</f>
        <v>0</v>
      </c>
    </row>
    <row r="2035" spans="51:53" x14ac:dyDescent="0.25">
      <c r="AY2035" s="139">
        <f t="shared" si="37"/>
        <v>1</v>
      </c>
      <c r="AZ2035" s="139">
        <f>IF(BA2035="",0,IFERROR(IF(VLOOKUP(BA2035,BA$44:BA2034,1,0)&gt;0,0,0),1))</f>
        <v>0</v>
      </c>
      <c r="BA2035" s="140">
        <f>IF(DATOS!J1993=AW$45,DATOS!C1993,"")</f>
        <v>0</v>
      </c>
    </row>
    <row r="2036" spans="51:53" x14ac:dyDescent="0.25">
      <c r="AY2036" s="139">
        <f t="shared" si="37"/>
        <v>1</v>
      </c>
      <c r="AZ2036" s="139">
        <f>IF(BA2036="",0,IFERROR(IF(VLOOKUP(BA2036,BA$44:BA2035,1,0)&gt;0,0,0),1))</f>
        <v>0</v>
      </c>
      <c r="BA2036" s="140">
        <f>IF(DATOS!J1994=AW$45,DATOS!C1994,"")</f>
        <v>0</v>
      </c>
    </row>
    <row r="2037" spans="51:53" x14ac:dyDescent="0.25">
      <c r="AY2037" s="139">
        <f t="shared" si="37"/>
        <v>1</v>
      </c>
      <c r="AZ2037" s="139">
        <f>IF(BA2037="",0,IFERROR(IF(VLOOKUP(BA2037,BA$44:BA2036,1,0)&gt;0,0,0),1))</f>
        <v>0</v>
      </c>
      <c r="BA2037" s="140">
        <f>IF(DATOS!J1995=AW$45,DATOS!C1995,"")</f>
        <v>0</v>
      </c>
    </row>
    <row r="2038" spans="51:53" x14ac:dyDescent="0.25">
      <c r="AY2038" s="139">
        <f t="shared" si="37"/>
        <v>1</v>
      </c>
      <c r="AZ2038" s="139">
        <f>IF(BA2038="",0,IFERROR(IF(VLOOKUP(BA2038,BA$44:BA2037,1,0)&gt;0,0,0),1))</f>
        <v>0</v>
      </c>
      <c r="BA2038" s="140">
        <f>IF(DATOS!J1996=AW$45,DATOS!C1996,"")</f>
        <v>0</v>
      </c>
    </row>
    <row r="2039" spans="51:53" x14ac:dyDescent="0.25">
      <c r="AY2039" s="139">
        <f t="shared" si="37"/>
        <v>1</v>
      </c>
      <c r="AZ2039" s="139">
        <f>IF(BA2039="",0,IFERROR(IF(VLOOKUP(BA2039,BA$44:BA2038,1,0)&gt;0,0,0),1))</f>
        <v>0</v>
      </c>
      <c r="BA2039" s="140">
        <f>IF(DATOS!J1997=AW$45,DATOS!C1997,"")</f>
        <v>0</v>
      </c>
    </row>
    <row r="2040" spans="51:53" x14ac:dyDescent="0.25">
      <c r="AY2040" s="139">
        <f t="shared" si="37"/>
        <v>1</v>
      </c>
      <c r="AZ2040" s="139">
        <f>IF(BA2040="",0,IFERROR(IF(VLOOKUP(BA2040,BA$44:BA2039,1,0)&gt;0,0,0),1))</f>
        <v>0</v>
      </c>
      <c r="BA2040" s="140">
        <f>IF(DATOS!J1998=AW$45,DATOS!C1998,"")</f>
        <v>0</v>
      </c>
    </row>
    <row r="2041" spans="51:53" x14ac:dyDescent="0.25">
      <c r="AY2041" s="139">
        <f t="shared" si="37"/>
        <v>1</v>
      </c>
      <c r="AZ2041" s="139">
        <f>IF(BA2041="",0,IFERROR(IF(VLOOKUP(BA2041,BA$44:BA2040,1,0)&gt;0,0,0),1))</f>
        <v>0</v>
      </c>
      <c r="BA2041" s="140">
        <f>IF(DATOS!J1999=AW$45,DATOS!C1999,"")</f>
        <v>0</v>
      </c>
    </row>
    <row r="2042" spans="51:53" x14ac:dyDescent="0.25">
      <c r="AY2042" s="139">
        <f t="shared" si="37"/>
        <v>1</v>
      </c>
      <c r="AZ2042" s="139">
        <f>IF(BA2042="",0,IFERROR(IF(VLOOKUP(BA2042,BA$44:BA2041,1,0)&gt;0,0,0),1))</f>
        <v>0</v>
      </c>
      <c r="BA2042" s="140">
        <f>IF(DATOS!J2000=AW$45,DATOS!C2000,"")</f>
        <v>0</v>
      </c>
    </row>
    <row r="2043" spans="51:53" x14ac:dyDescent="0.25">
      <c r="AY2043" s="139">
        <f t="shared" si="37"/>
        <v>1</v>
      </c>
      <c r="AZ2043" s="139">
        <f>IF(BA2043="",0,IFERROR(IF(VLOOKUP(BA2043,BA$44:BA2042,1,0)&gt;0,0,0),1))</f>
        <v>0</v>
      </c>
      <c r="BA2043" s="140">
        <f>IF(DATOS!J2001=AW$45,DATOS!C2001,"")</f>
        <v>0</v>
      </c>
    </row>
    <row r="2044" spans="51:53" x14ac:dyDescent="0.25">
      <c r="AY2044" s="139">
        <f t="shared" si="37"/>
        <v>1</v>
      </c>
      <c r="AZ2044" s="139">
        <f>IF(BA2044="",0,IFERROR(IF(VLOOKUP(BA2044,BA$44:BA2043,1,0)&gt;0,0,0),1))</f>
        <v>0</v>
      </c>
      <c r="BA2044" s="140">
        <f>IF(DATOS!J2002=AW$45,DATOS!C2002,"")</f>
        <v>0</v>
      </c>
    </row>
    <row r="2045" spans="51:53" x14ac:dyDescent="0.25">
      <c r="AY2045" s="139">
        <f t="shared" si="37"/>
        <v>1</v>
      </c>
      <c r="AZ2045" s="139">
        <f>IF(BA2045="",0,IFERROR(IF(VLOOKUP(BA2045,BA$44:BA2044,1,0)&gt;0,0,0),1))</f>
        <v>0</v>
      </c>
      <c r="BA2045" s="140">
        <f>IF(DATOS!J2003=AW$45,DATOS!C2003,"")</f>
        <v>0</v>
      </c>
    </row>
    <row r="2046" spans="51:53" x14ac:dyDescent="0.25">
      <c r="AY2046" s="139">
        <f t="shared" si="37"/>
        <v>1</v>
      </c>
      <c r="AZ2046" s="139">
        <f>IF(BA2046="",0,IFERROR(IF(VLOOKUP(BA2046,BA$44:BA2045,1,0)&gt;0,0,0),1))</f>
        <v>0</v>
      </c>
      <c r="BA2046" s="140">
        <f>IF(DATOS!J2004=AW$45,DATOS!C2004,"")</f>
        <v>0</v>
      </c>
    </row>
    <row r="2047" spans="51:53" x14ac:dyDescent="0.25">
      <c r="AY2047" s="139">
        <f t="shared" si="37"/>
        <v>1</v>
      </c>
      <c r="AZ2047" s="139">
        <f>IF(BA2047="",0,IFERROR(IF(VLOOKUP(BA2047,BA$44:BA2046,1,0)&gt;0,0,0),1))</f>
        <v>0</v>
      </c>
      <c r="BA2047" s="140">
        <f>IF(DATOS!J2005=AW$45,DATOS!C2005,"")</f>
        <v>0</v>
      </c>
    </row>
    <row r="2048" spans="51:53" x14ac:dyDescent="0.25">
      <c r="AY2048" s="139">
        <f t="shared" si="37"/>
        <v>1</v>
      </c>
      <c r="AZ2048" s="139">
        <f>IF(BA2048="",0,IFERROR(IF(VLOOKUP(BA2048,BA$44:BA2047,1,0)&gt;0,0,0),1))</f>
        <v>0</v>
      </c>
      <c r="BA2048" s="140">
        <f>IF(DATOS!J2006=AW$45,DATOS!C2006,"")</f>
        <v>0</v>
      </c>
    </row>
    <row r="2049" spans="51:53" x14ac:dyDescent="0.25">
      <c r="AY2049" s="139">
        <f t="shared" si="37"/>
        <v>1</v>
      </c>
      <c r="AZ2049" s="139">
        <f>IF(BA2049="",0,IFERROR(IF(VLOOKUP(BA2049,BA$44:BA2048,1,0)&gt;0,0,0),1))</f>
        <v>0</v>
      </c>
      <c r="BA2049" s="140">
        <f>IF(DATOS!J2007=AW$45,DATOS!C2007,"")</f>
        <v>0</v>
      </c>
    </row>
    <row r="2050" spans="51:53" x14ac:dyDescent="0.25">
      <c r="AY2050" s="139">
        <f t="shared" si="37"/>
        <v>1</v>
      </c>
      <c r="AZ2050" s="139">
        <f>IF(BA2050="",0,IFERROR(IF(VLOOKUP(BA2050,BA$44:BA2049,1,0)&gt;0,0,0),1))</f>
        <v>0</v>
      </c>
      <c r="BA2050" s="140">
        <f>IF(DATOS!J2008=AW$45,DATOS!C2008,"")</f>
        <v>0</v>
      </c>
    </row>
    <row r="2051" spans="51:53" x14ac:dyDescent="0.25">
      <c r="AY2051" s="139">
        <f t="shared" si="37"/>
        <v>1</v>
      </c>
      <c r="AZ2051" s="139">
        <f>IF(BA2051="",0,IFERROR(IF(VLOOKUP(BA2051,BA$44:BA2050,1,0)&gt;0,0,0),1))</f>
        <v>0</v>
      </c>
      <c r="BA2051" s="140">
        <f>IF(DATOS!J2009=AW$45,DATOS!C2009,"")</f>
        <v>0</v>
      </c>
    </row>
    <row r="2052" spans="51:53" x14ac:dyDescent="0.25">
      <c r="AY2052" s="139">
        <f t="shared" si="37"/>
        <v>1</v>
      </c>
      <c r="AZ2052" s="139">
        <f>IF(BA2052="",0,IFERROR(IF(VLOOKUP(BA2052,BA$44:BA2051,1,0)&gt;0,0,0),1))</f>
        <v>0</v>
      </c>
      <c r="BA2052" s="140">
        <f>IF(DATOS!J2010=AW$45,DATOS!C2010,"")</f>
        <v>0</v>
      </c>
    </row>
    <row r="2053" spans="51:53" x14ac:dyDescent="0.25">
      <c r="AY2053" s="139">
        <f t="shared" si="37"/>
        <v>1</v>
      </c>
      <c r="AZ2053" s="139">
        <f>IF(BA2053="",0,IFERROR(IF(VLOOKUP(BA2053,BA$44:BA2052,1,0)&gt;0,0,0),1))</f>
        <v>0</v>
      </c>
      <c r="BA2053" s="140">
        <f>IF(DATOS!J2011=AW$45,DATOS!C2011,"")</f>
        <v>0</v>
      </c>
    </row>
    <row r="2054" spans="51:53" x14ac:dyDescent="0.25">
      <c r="AY2054" s="139">
        <f t="shared" si="37"/>
        <v>1</v>
      </c>
      <c r="AZ2054" s="139">
        <f>IF(BA2054="",0,IFERROR(IF(VLOOKUP(BA2054,BA$44:BA2053,1,0)&gt;0,0,0),1))</f>
        <v>0</v>
      </c>
      <c r="BA2054" s="140">
        <f>IF(DATOS!J2012=AW$45,DATOS!C2012,"")</f>
        <v>0</v>
      </c>
    </row>
    <row r="2055" spans="51:53" x14ac:dyDescent="0.25">
      <c r="AY2055" s="139">
        <f t="shared" si="37"/>
        <v>1</v>
      </c>
      <c r="AZ2055" s="139">
        <f>IF(BA2055="",0,IFERROR(IF(VLOOKUP(BA2055,BA$44:BA2054,1,0)&gt;0,0,0),1))</f>
        <v>0</v>
      </c>
      <c r="BA2055" s="140">
        <f>IF(DATOS!J2013=AW$45,DATOS!C2013,"")</f>
        <v>0</v>
      </c>
    </row>
    <row r="2056" spans="51:53" x14ac:dyDescent="0.25">
      <c r="AY2056" s="139">
        <f t="shared" si="37"/>
        <v>1</v>
      </c>
      <c r="AZ2056" s="139">
        <f>IF(BA2056="",0,IFERROR(IF(VLOOKUP(BA2056,BA$44:BA2055,1,0)&gt;0,0,0),1))</f>
        <v>0</v>
      </c>
      <c r="BA2056" s="140">
        <f>IF(DATOS!J2014=AW$45,DATOS!C2014,"")</f>
        <v>0</v>
      </c>
    </row>
    <row r="2057" spans="51:53" x14ac:dyDescent="0.25">
      <c r="AY2057" s="139">
        <f t="shared" si="37"/>
        <v>1</v>
      </c>
      <c r="AZ2057" s="139">
        <f>IF(BA2057="",0,IFERROR(IF(VLOOKUP(BA2057,BA$44:BA2056,1,0)&gt;0,0,0),1))</f>
        <v>0</v>
      </c>
      <c r="BA2057" s="140">
        <f>IF(DATOS!J2015=AW$45,DATOS!C2015,"")</f>
        <v>0</v>
      </c>
    </row>
    <row r="2058" spans="51:53" x14ac:dyDescent="0.25">
      <c r="AY2058" s="139">
        <f t="shared" si="37"/>
        <v>1</v>
      </c>
      <c r="AZ2058" s="139">
        <f>IF(BA2058="",0,IFERROR(IF(VLOOKUP(BA2058,BA$44:BA2057,1,0)&gt;0,0,0),1))</f>
        <v>0</v>
      </c>
      <c r="BA2058" s="140">
        <f>IF(DATOS!J2016=AW$45,DATOS!C2016,"")</f>
        <v>0</v>
      </c>
    </row>
    <row r="2059" spans="51:53" x14ac:dyDescent="0.25">
      <c r="AY2059" s="139">
        <f t="shared" si="37"/>
        <v>1</v>
      </c>
      <c r="AZ2059" s="139">
        <f>IF(BA2059="",0,IFERROR(IF(VLOOKUP(BA2059,BA$44:BA2058,1,0)&gt;0,0,0),1))</f>
        <v>0</v>
      </c>
      <c r="BA2059" s="140">
        <f>IF(DATOS!J2017=AW$45,DATOS!C2017,"")</f>
        <v>0</v>
      </c>
    </row>
    <row r="2060" spans="51:53" x14ac:dyDescent="0.25">
      <c r="AY2060" s="139">
        <f t="shared" si="37"/>
        <v>1</v>
      </c>
      <c r="AZ2060" s="139">
        <f>IF(BA2060="",0,IFERROR(IF(VLOOKUP(BA2060,BA$44:BA2059,1,0)&gt;0,0,0),1))</f>
        <v>0</v>
      </c>
      <c r="BA2060" s="140">
        <f>IF(DATOS!J2018=AW$45,DATOS!C2018,"")</f>
        <v>0</v>
      </c>
    </row>
    <row r="2061" spans="51:53" x14ac:dyDescent="0.25">
      <c r="AY2061" s="139">
        <f t="shared" si="37"/>
        <v>1</v>
      </c>
      <c r="AZ2061" s="139">
        <f>IF(BA2061="",0,IFERROR(IF(VLOOKUP(BA2061,BA$44:BA2060,1,0)&gt;0,0,0),1))</f>
        <v>0</v>
      </c>
      <c r="BA2061" s="140">
        <f>IF(DATOS!J2019=AW$45,DATOS!C2019,"")</f>
        <v>0</v>
      </c>
    </row>
    <row r="2062" spans="51:53" x14ac:dyDescent="0.25">
      <c r="AY2062" s="139">
        <f t="shared" si="37"/>
        <v>1</v>
      </c>
      <c r="AZ2062" s="139">
        <f>IF(BA2062="",0,IFERROR(IF(VLOOKUP(BA2062,BA$44:BA2061,1,0)&gt;0,0,0),1))</f>
        <v>0</v>
      </c>
      <c r="BA2062" s="140">
        <f>IF(DATOS!J2020=AW$45,DATOS!C2020,"")</f>
        <v>0</v>
      </c>
    </row>
    <row r="2063" spans="51:53" x14ac:dyDescent="0.25">
      <c r="AY2063" s="139">
        <f t="shared" si="37"/>
        <v>1</v>
      </c>
      <c r="AZ2063" s="139">
        <f>IF(BA2063="",0,IFERROR(IF(VLOOKUP(BA2063,BA$44:BA2062,1,0)&gt;0,0,0),1))</f>
        <v>0</v>
      </c>
      <c r="BA2063" s="140">
        <f>IF(DATOS!J2021=AW$45,DATOS!C2021,"")</f>
        <v>0</v>
      </c>
    </row>
    <row r="2064" spans="51:53" x14ac:dyDescent="0.25">
      <c r="AY2064" s="139">
        <f t="shared" si="37"/>
        <v>1</v>
      </c>
      <c r="AZ2064" s="139">
        <f>IF(BA2064="",0,IFERROR(IF(VLOOKUP(BA2064,BA$44:BA2063,1,0)&gt;0,0,0),1))</f>
        <v>0</v>
      </c>
      <c r="BA2064" s="140">
        <f>IF(DATOS!J2022=AW$45,DATOS!C2022,"")</f>
        <v>0</v>
      </c>
    </row>
    <row r="2065" spans="51:53" x14ac:dyDescent="0.25">
      <c r="AY2065" s="139">
        <f t="shared" si="37"/>
        <v>1</v>
      </c>
      <c r="AZ2065" s="139">
        <f>IF(BA2065="",0,IFERROR(IF(VLOOKUP(BA2065,BA$44:BA2064,1,0)&gt;0,0,0),1))</f>
        <v>0</v>
      </c>
      <c r="BA2065" s="140">
        <f>IF(DATOS!J2023=AW$45,DATOS!C2023,"")</f>
        <v>0</v>
      </c>
    </row>
    <row r="2066" spans="51:53" x14ac:dyDescent="0.25">
      <c r="AY2066" s="139">
        <f t="shared" si="37"/>
        <v>1</v>
      </c>
      <c r="AZ2066" s="139">
        <f>IF(BA2066="",0,IFERROR(IF(VLOOKUP(BA2066,BA$44:BA2065,1,0)&gt;0,0,0),1))</f>
        <v>0</v>
      </c>
      <c r="BA2066" s="140">
        <f>IF(DATOS!J2024=AW$45,DATOS!C2024,"")</f>
        <v>0</v>
      </c>
    </row>
    <row r="2067" spans="51:53" x14ac:dyDescent="0.25">
      <c r="AY2067" s="139">
        <f t="shared" si="37"/>
        <v>1</v>
      </c>
      <c r="AZ2067" s="139">
        <f>IF(BA2067="",0,IFERROR(IF(VLOOKUP(BA2067,BA$44:BA2066,1,0)&gt;0,0,0),1))</f>
        <v>0</v>
      </c>
      <c r="BA2067" s="140">
        <f>IF(DATOS!J2025=AW$45,DATOS!C2025,"")</f>
        <v>0</v>
      </c>
    </row>
    <row r="2068" spans="51:53" x14ac:dyDescent="0.25">
      <c r="AY2068" s="139">
        <f t="shared" si="37"/>
        <v>1</v>
      </c>
      <c r="AZ2068" s="139">
        <f>IF(BA2068="",0,IFERROR(IF(VLOOKUP(BA2068,BA$44:BA2067,1,0)&gt;0,0,0),1))</f>
        <v>0</v>
      </c>
      <c r="BA2068" s="140">
        <f>IF(DATOS!J2026=AW$45,DATOS!C2026,"")</f>
        <v>0</v>
      </c>
    </row>
    <row r="2069" spans="51:53" x14ac:dyDescent="0.25">
      <c r="AY2069" s="139">
        <f t="shared" si="37"/>
        <v>1</v>
      </c>
      <c r="AZ2069" s="139">
        <f>IF(BA2069="",0,IFERROR(IF(VLOOKUP(BA2069,BA$44:BA2068,1,0)&gt;0,0,0),1))</f>
        <v>0</v>
      </c>
      <c r="BA2069" s="140">
        <f>IF(DATOS!J2027=AW$45,DATOS!C2027,"")</f>
        <v>0</v>
      </c>
    </row>
    <row r="2070" spans="51:53" x14ac:dyDescent="0.25">
      <c r="AY2070" s="139">
        <f t="shared" si="37"/>
        <v>1</v>
      </c>
      <c r="AZ2070" s="139">
        <f>IF(BA2070="",0,IFERROR(IF(VLOOKUP(BA2070,BA$44:BA2069,1,0)&gt;0,0,0),1))</f>
        <v>0</v>
      </c>
      <c r="BA2070" s="140">
        <f>IF(DATOS!J2028=AW$45,DATOS!C2028,"")</f>
        <v>0</v>
      </c>
    </row>
    <row r="2071" spans="51:53" x14ac:dyDescent="0.25">
      <c r="AY2071" s="139">
        <f t="shared" si="37"/>
        <v>1</v>
      </c>
      <c r="AZ2071" s="139">
        <f>IF(BA2071="",0,IFERROR(IF(VLOOKUP(BA2071,BA$44:BA2070,1,0)&gt;0,0,0),1))</f>
        <v>0</v>
      </c>
      <c r="BA2071" s="140">
        <f>IF(DATOS!J2029=AW$45,DATOS!C2029,"")</f>
        <v>0</v>
      </c>
    </row>
    <row r="2072" spans="51:53" x14ac:dyDescent="0.25">
      <c r="AY2072" s="139">
        <f t="shared" si="37"/>
        <v>1</v>
      </c>
      <c r="AZ2072" s="139">
        <f>IF(BA2072="",0,IFERROR(IF(VLOOKUP(BA2072,BA$44:BA2071,1,0)&gt;0,0,0),1))</f>
        <v>0</v>
      </c>
      <c r="BA2072" s="140">
        <f>IF(DATOS!J2030=AW$45,DATOS!C2030,"")</f>
        <v>0</v>
      </c>
    </row>
    <row r="2073" spans="51:53" x14ac:dyDescent="0.25">
      <c r="AY2073" s="139">
        <f t="shared" si="37"/>
        <v>1</v>
      </c>
      <c r="AZ2073" s="139">
        <f>IF(BA2073="",0,IFERROR(IF(VLOOKUP(BA2073,BA$44:BA2072,1,0)&gt;0,0,0),1))</f>
        <v>0</v>
      </c>
      <c r="BA2073" s="140">
        <f>IF(DATOS!J2031=AW$45,DATOS!C2031,"")</f>
        <v>0</v>
      </c>
    </row>
    <row r="2074" spans="51:53" x14ac:dyDescent="0.25">
      <c r="AY2074" s="139">
        <f t="shared" si="37"/>
        <v>1</v>
      </c>
      <c r="AZ2074" s="139">
        <f>IF(BA2074="",0,IFERROR(IF(VLOOKUP(BA2074,BA$44:BA2073,1,0)&gt;0,0,0),1))</f>
        <v>0</v>
      </c>
      <c r="BA2074" s="140">
        <f>IF(DATOS!J2032=AW$45,DATOS!C2032,"")</f>
        <v>0</v>
      </c>
    </row>
    <row r="2075" spans="51:53" x14ac:dyDescent="0.25">
      <c r="AY2075" s="139">
        <f t="shared" si="37"/>
        <v>1</v>
      </c>
      <c r="AZ2075" s="139">
        <f>IF(BA2075="",0,IFERROR(IF(VLOOKUP(BA2075,BA$44:BA2074,1,0)&gt;0,0,0),1))</f>
        <v>0</v>
      </c>
      <c r="BA2075" s="140">
        <f>IF(DATOS!J2033=AW$45,DATOS!C2033,"")</f>
        <v>0</v>
      </c>
    </row>
    <row r="2076" spans="51:53" x14ac:dyDescent="0.25">
      <c r="AY2076" s="139">
        <f t="shared" si="37"/>
        <v>1</v>
      </c>
      <c r="AZ2076" s="139">
        <f>IF(BA2076="",0,IFERROR(IF(VLOOKUP(BA2076,BA$44:BA2075,1,0)&gt;0,0,0),1))</f>
        <v>0</v>
      </c>
      <c r="BA2076" s="140">
        <f>IF(DATOS!J2034=AW$45,DATOS!C2034,"")</f>
        <v>0</v>
      </c>
    </row>
    <row r="2077" spans="51:53" x14ac:dyDescent="0.25">
      <c r="AY2077" s="139">
        <f t="shared" si="37"/>
        <v>1</v>
      </c>
      <c r="AZ2077" s="139">
        <f>IF(BA2077="",0,IFERROR(IF(VLOOKUP(BA2077,BA$44:BA2076,1,0)&gt;0,0,0),1))</f>
        <v>0</v>
      </c>
      <c r="BA2077" s="140">
        <f>IF(DATOS!J2035=AW$45,DATOS!C2035,"")</f>
        <v>0</v>
      </c>
    </row>
    <row r="2078" spans="51:53" x14ac:dyDescent="0.25">
      <c r="AY2078" s="139">
        <f t="shared" si="37"/>
        <v>1</v>
      </c>
      <c r="AZ2078" s="139">
        <f>IF(BA2078="",0,IFERROR(IF(VLOOKUP(BA2078,BA$44:BA2077,1,0)&gt;0,0,0),1))</f>
        <v>0</v>
      </c>
      <c r="BA2078" s="140">
        <f>IF(DATOS!J2036=AW$45,DATOS!C2036,"")</f>
        <v>0</v>
      </c>
    </row>
    <row r="2079" spans="51:53" x14ac:dyDescent="0.25">
      <c r="AY2079" s="139">
        <f t="shared" si="37"/>
        <v>1</v>
      </c>
      <c r="AZ2079" s="139">
        <f>IF(BA2079="",0,IFERROR(IF(VLOOKUP(BA2079,BA$44:BA2078,1,0)&gt;0,0,0),1))</f>
        <v>0</v>
      </c>
      <c r="BA2079" s="140">
        <f>IF(DATOS!J2037=AW$45,DATOS!C2037,"")</f>
        <v>0</v>
      </c>
    </row>
    <row r="2080" spans="51:53" x14ac:dyDescent="0.25">
      <c r="AY2080" s="139">
        <f t="shared" si="37"/>
        <v>1</v>
      </c>
      <c r="AZ2080" s="139">
        <f>IF(BA2080="",0,IFERROR(IF(VLOOKUP(BA2080,BA$44:BA2079,1,0)&gt;0,0,0),1))</f>
        <v>0</v>
      </c>
      <c r="BA2080" s="140">
        <f>IF(DATOS!J2038=AW$45,DATOS!C2038,"")</f>
        <v>0</v>
      </c>
    </row>
    <row r="2081" spans="51:53" x14ac:dyDescent="0.25">
      <c r="AY2081" s="139">
        <f t="shared" si="37"/>
        <v>1</v>
      </c>
      <c r="AZ2081" s="139">
        <f>IF(BA2081="",0,IFERROR(IF(VLOOKUP(BA2081,BA$44:BA2080,1,0)&gt;0,0,0),1))</f>
        <v>0</v>
      </c>
      <c r="BA2081" s="140">
        <f>IF(DATOS!J2039=AW$45,DATOS!C2039,"")</f>
        <v>0</v>
      </c>
    </row>
    <row r="2082" spans="51:53" x14ac:dyDescent="0.25">
      <c r="AY2082" s="139">
        <f t="shared" si="37"/>
        <v>1</v>
      </c>
      <c r="AZ2082" s="139">
        <f>IF(BA2082="",0,IFERROR(IF(VLOOKUP(BA2082,BA$44:BA2081,1,0)&gt;0,0,0),1))</f>
        <v>0</v>
      </c>
      <c r="BA2082" s="140">
        <f>IF(DATOS!J2040=AW$45,DATOS!C2040,"")</f>
        <v>0</v>
      </c>
    </row>
    <row r="2083" spans="51:53" x14ac:dyDescent="0.25">
      <c r="AY2083" s="139">
        <f t="shared" si="37"/>
        <v>1</v>
      </c>
      <c r="AZ2083" s="139">
        <f>IF(BA2083="",0,IFERROR(IF(VLOOKUP(BA2083,BA$44:BA2082,1,0)&gt;0,0,0),1))</f>
        <v>0</v>
      </c>
      <c r="BA2083" s="140">
        <f>IF(DATOS!J2041=AW$45,DATOS!C2041,"")</f>
        <v>0</v>
      </c>
    </row>
    <row r="2084" spans="51:53" x14ac:dyDescent="0.25">
      <c r="AY2084" s="139">
        <f t="shared" si="37"/>
        <v>1</v>
      </c>
      <c r="AZ2084" s="139">
        <f>IF(BA2084="",0,IFERROR(IF(VLOOKUP(BA2084,BA$44:BA2083,1,0)&gt;0,0,0),1))</f>
        <v>0</v>
      </c>
      <c r="BA2084" s="140">
        <f>IF(DATOS!J2042=AW$45,DATOS!C2042,"")</f>
        <v>0</v>
      </c>
    </row>
    <row r="2085" spans="51:53" x14ac:dyDescent="0.25">
      <c r="AY2085" s="139">
        <f t="shared" si="37"/>
        <v>1</v>
      </c>
      <c r="AZ2085" s="139">
        <f>IF(BA2085="",0,IFERROR(IF(VLOOKUP(BA2085,BA$44:BA2084,1,0)&gt;0,0,0),1))</f>
        <v>0</v>
      </c>
      <c r="BA2085" s="140">
        <f>IF(DATOS!J2043=AW$45,DATOS!C2043,"")</f>
        <v>0</v>
      </c>
    </row>
    <row r="2086" spans="51:53" x14ac:dyDescent="0.25">
      <c r="AY2086" s="139">
        <f t="shared" si="37"/>
        <v>1</v>
      </c>
      <c r="AZ2086" s="139">
        <f>IF(BA2086="",0,IFERROR(IF(VLOOKUP(BA2086,BA$44:BA2085,1,0)&gt;0,0,0),1))</f>
        <v>0</v>
      </c>
      <c r="BA2086" s="140">
        <f>IF(DATOS!J2044=AW$45,DATOS!C2044,"")</f>
        <v>0</v>
      </c>
    </row>
    <row r="2087" spans="51:53" x14ac:dyDescent="0.25">
      <c r="AY2087" s="139">
        <f t="shared" si="37"/>
        <v>1</v>
      </c>
      <c r="AZ2087" s="139">
        <f>IF(BA2087="",0,IFERROR(IF(VLOOKUP(BA2087,BA$44:BA2086,1,0)&gt;0,0,0),1))</f>
        <v>0</v>
      </c>
      <c r="BA2087" s="140">
        <f>IF(DATOS!J2045=AW$45,DATOS!C2045,"")</f>
        <v>0</v>
      </c>
    </row>
    <row r="2088" spans="51:53" x14ac:dyDescent="0.25">
      <c r="AY2088" s="139">
        <f t="shared" si="37"/>
        <v>1</v>
      </c>
      <c r="AZ2088" s="139">
        <f>IF(BA2088="",0,IFERROR(IF(VLOOKUP(BA2088,BA$44:BA2087,1,0)&gt;0,0,0),1))</f>
        <v>0</v>
      </c>
      <c r="BA2088" s="140">
        <f>IF(DATOS!J2046=AW$45,DATOS!C2046,"")</f>
        <v>0</v>
      </c>
    </row>
    <row r="2089" spans="51:53" x14ac:dyDescent="0.25">
      <c r="AY2089" s="139">
        <f t="shared" si="37"/>
        <v>1</v>
      </c>
      <c r="AZ2089" s="139">
        <f>IF(BA2089="",0,IFERROR(IF(VLOOKUP(BA2089,BA$44:BA2088,1,0)&gt;0,0,0),1))</f>
        <v>0</v>
      </c>
      <c r="BA2089" s="140">
        <f>IF(DATOS!J2047=AW$45,DATOS!C2047,"")</f>
        <v>0</v>
      </c>
    </row>
    <row r="2090" spans="51:53" x14ac:dyDescent="0.25">
      <c r="AY2090" s="139">
        <f t="shared" si="37"/>
        <v>1</v>
      </c>
      <c r="AZ2090" s="139">
        <f>IF(BA2090="",0,IFERROR(IF(VLOOKUP(BA2090,BA$44:BA2089,1,0)&gt;0,0,0),1))</f>
        <v>0</v>
      </c>
      <c r="BA2090" s="140">
        <f>IF(DATOS!J2048=AW$45,DATOS!C2048,"")</f>
        <v>0</v>
      </c>
    </row>
    <row r="2091" spans="51:53" x14ac:dyDescent="0.25">
      <c r="AY2091" s="139">
        <f t="shared" si="37"/>
        <v>1</v>
      </c>
      <c r="AZ2091" s="139">
        <f>IF(BA2091="",0,IFERROR(IF(VLOOKUP(BA2091,BA$44:BA2090,1,0)&gt;0,0,0),1))</f>
        <v>0</v>
      </c>
      <c r="BA2091" s="140">
        <f>IF(DATOS!J2049=AW$45,DATOS!C2049,"")</f>
        <v>0</v>
      </c>
    </row>
    <row r="2092" spans="51:53" x14ac:dyDescent="0.25">
      <c r="AY2092" s="139">
        <f t="shared" ref="AY2092:AY2155" si="38">AY2091+AZ2092</f>
        <v>1</v>
      </c>
      <c r="AZ2092" s="139">
        <f>IF(BA2092="",0,IFERROR(IF(VLOOKUP(BA2092,BA$44:BA2091,1,0)&gt;0,0,0),1))</f>
        <v>0</v>
      </c>
      <c r="BA2092" s="140">
        <f>IF(DATOS!J2050=AW$45,DATOS!C2050,"")</f>
        <v>0</v>
      </c>
    </row>
    <row r="2093" spans="51:53" x14ac:dyDescent="0.25">
      <c r="AY2093" s="139">
        <f t="shared" si="38"/>
        <v>1</v>
      </c>
      <c r="AZ2093" s="139">
        <f>IF(BA2093="",0,IFERROR(IF(VLOOKUP(BA2093,BA$44:BA2092,1,0)&gt;0,0,0),1))</f>
        <v>0</v>
      </c>
      <c r="BA2093" s="140">
        <f>IF(DATOS!J2051=AW$45,DATOS!C2051,"")</f>
        <v>0</v>
      </c>
    </row>
    <row r="2094" spans="51:53" x14ac:dyDescent="0.25">
      <c r="AY2094" s="139">
        <f t="shared" si="38"/>
        <v>1</v>
      </c>
      <c r="AZ2094" s="139">
        <f>IF(BA2094="",0,IFERROR(IF(VLOOKUP(BA2094,BA$44:BA2093,1,0)&gt;0,0,0),1))</f>
        <v>0</v>
      </c>
      <c r="BA2094" s="140">
        <f>IF(DATOS!J2052=AW$45,DATOS!C2052,"")</f>
        <v>0</v>
      </c>
    </row>
    <row r="2095" spans="51:53" x14ac:dyDescent="0.25">
      <c r="AY2095" s="139">
        <f t="shared" si="38"/>
        <v>1</v>
      </c>
      <c r="AZ2095" s="139">
        <f>IF(BA2095="",0,IFERROR(IF(VLOOKUP(BA2095,BA$44:BA2094,1,0)&gt;0,0,0),1))</f>
        <v>0</v>
      </c>
      <c r="BA2095" s="140">
        <f>IF(DATOS!J2053=AW$45,DATOS!C2053,"")</f>
        <v>0</v>
      </c>
    </row>
    <row r="2096" spans="51:53" x14ac:dyDescent="0.25">
      <c r="AY2096" s="139">
        <f t="shared" si="38"/>
        <v>1</v>
      </c>
      <c r="AZ2096" s="139">
        <f>IF(BA2096="",0,IFERROR(IF(VLOOKUP(BA2096,BA$44:BA2095,1,0)&gt;0,0,0),1))</f>
        <v>0</v>
      </c>
      <c r="BA2096" s="140">
        <f>IF(DATOS!J2054=AW$45,DATOS!C2054,"")</f>
        <v>0</v>
      </c>
    </row>
    <row r="2097" spans="51:53" x14ac:dyDescent="0.25">
      <c r="AY2097" s="139">
        <f t="shared" si="38"/>
        <v>1</v>
      </c>
      <c r="AZ2097" s="139">
        <f>IF(BA2097="",0,IFERROR(IF(VLOOKUP(BA2097,BA$44:BA2096,1,0)&gt;0,0,0),1))</f>
        <v>0</v>
      </c>
      <c r="BA2097" s="140">
        <f>IF(DATOS!J2055=AW$45,DATOS!C2055,"")</f>
        <v>0</v>
      </c>
    </row>
    <row r="2098" spans="51:53" x14ac:dyDescent="0.25">
      <c r="AY2098" s="139">
        <f t="shared" si="38"/>
        <v>1</v>
      </c>
      <c r="AZ2098" s="139">
        <f>IF(BA2098="",0,IFERROR(IF(VLOOKUP(BA2098,BA$44:BA2097,1,0)&gt;0,0,0),1))</f>
        <v>0</v>
      </c>
      <c r="BA2098" s="140">
        <f>IF(DATOS!J2056=AW$45,DATOS!C2056,"")</f>
        <v>0</v>
      </c>
    </row>
    <row r="2099" spans="51:53" x14ac:dyDescent="0.25">
      <c r="AY2099" s="139">
        <f t="shared" si="38"/>
        <v>1</v>
      </c>
      <c r="AZ2099" s="139">
        <f>IF(BA2099="",0,IFERROR(IF(VLOOKUP(BA2099,BA$44:BA2098,1,0)&gt;0,0,0),1))</f>
        <v>0</v>
      </c>
      <c r="BA2099" s="140">
        <f>IF(DATOS!J2057=AW$45,DATOS!C2057,"")</f>
        <v>0</v>
      </c>
    </row>
    <row r="2100" spans="51:53" x14ac:dyDescent="0.25">
      <c r="AY2100" s="139">
        <f t="shared" si="38"/>
        <v>1</v>
      </c>
      <c r="AZ2100" s="139">
        <f>IF(BA2100="",0,IFERROR(IF(VLOOKUP(BA2100,BA$44:BA2099,1,0)&gt;0,0,0),1))</f>
        <v>0</v>
      </c>
      <c r="BA2100" s="140">
        <f>IF(DATOS!J2058=AW$45,DATOS!C2058,"")</f>
        <v>0</v>
      </c>
    </row>
    <row r="2101" spans="51:53" x14ac:dyDescent="0.25">
      <c r="AY2101" s="139">
        <f t="shared" si="38"/>
        <v>1</v>
      </c>
      <c r="AZ2101" s="139">
        <f>IF(BA2101="",0,IFERROR(IF(VLOOKUP(BA2101,BA$44:BA2100,1,0)&gt;0,0,0),1))</f>
        <v>0</v>
      </c>
      <c r="BA2101" s="140">
        <f>IF(DATOS!J2059=AW$45,DATOS!C2059,"")</f>
        <v>0</v>
      </c>
    </row>
    <row r="2102" spans="51:53" x14ac:dyDescent="0.25">
      <c r="AY2102" s="139">
        <f t="shared" si="38"/>
        <v>1</v>
      </c>
      <c r="AZ2102" s="139">
        <f>IF(BA2102="",0,IFERROR(IF(VLOOKUP(BA2102,BA$44:BA2101,1,0)&gt;0,0,0),1))</f>
        <v>0</v>
      </c>
      <c r="BA2102" s="140">
        <f>IF(DATOS!J2060=AW$45,DATOS!C2060,"")</f>
        <v>0</v>
      </c>
    </row>
    <row r="2103" spans="51:53" x14ac:dyDescent="0.25">
      <c r="AY2103" s="139">
        <f t="shared" si="38"/>
        <v>1</v>
      </c>
      <c r="AZ2103" s="139">
        <f>IF(BA2103="",0,IFERROR(IF(VLOOKUP(BA2103,BA$44:BA2102,1,0)&gt;0,0,0),1))</f>
        <v>0</v>
      </c>
      <c r="BA2103" s="140">
        <f>IF(DATOS!J2061=AW$45,DATOS!C2061,"")</f>
        <v>0</v>
      </c>
    </row>
    <row r="2104" spans="51:53" x14ac:dyDescent="0.25">
      <c r="AY2104" s="139">
        <f t="shared" si="38"/>
        <v>1</v>
      </c>
      <c r="AZ2104" s="139">
        <f>IF(BA2104="",0,IFERROR(IF(VLOOKUP(BA2104,BA$44:BA2103,1,0)&gt;0,0,0),1))</f>
        <v>0</v>
      </c>
      <c r="BA2104" s="140">
        <f>IF(DATOS!J2062=AW$45,DATOS!C2062,"")</f>
        <v>0</v>
      </c>
    </row>
    <row r="2105" spans="51:53" x14ac:dyDescent="0.25">
      <c r="AY2105" s="139">
        <f t="shared" si="38"/>
        <v>1</v>
      </c>
      <c r="AZ2105" s="139">
        <f>IF(BA2105="",0,IFERROR(IF(VLOOKUP(BA2105,BA$44:BA2104,1,0)&gt;0,0,0),1))</f>
        <v>0</v>
      </c>
      <c r="BA2105" s="140">
        <f>IF(DATOS!J2063=AW$45,DATOS!C2063,"")</f>
        <v>0</v>
      </c>
    </row>
    <row r="2106" spans="51:53" x14ac:dyDescent="0.25">
      <c r="AY2106" s="139">
        <f t="shared" si="38"/>
        <v>1</v>
      </c>
      <c r="AZ2106" s="139">
        <f>IF(BA2106="",0,IFERROR(IF(VLOOKUP(BA2106,BA$44:BA2105,1,0)&gt;0,0,0),1))</f>
        <v>0</v>
      </c>
      <c r="BA2106" s="140">
        <f>IF(DATOS!J2064=AW$45,DATOS!C2064,"")</f>
        <v>0</v>
      </c>
    </row>
    <row r="2107" spans="51:53" x14ac:dyDescent="0.25">
      <c r="AY2107" s="139">
        <f t="shared" si="38"/>
        <v>1</v>
      </c>
      <c r="AZ2107" s="139">
        <f>IF(BA2107="",0,IFERROR(IF(VLOOKUP(BA2107,BA$44:BA2106,1,0)&gt;0,0,0),1))</f>
        <v>0</v>
      </c>
      <c r="BA2107" s="140">
        <f>IF(DATOS!J2065=AW$45,DATOS!C2065,"")</f>
        <v>0</v>
      </c>
    </row>
    <row r="2108" spans="51:53" x14ac:dyDescent="0.25">
      <c r="AY2108" s="139">
        <f t="shared" si="38"/>
        <v>1</v>
      </c>
      <c r="AZ2108" s="139">
        <f>IF(BA2108="",0,IFERROR(IF(VLOOKUP(BA2108,BA$44:BA2107,1,0)&gt;0,0,0),1))</f>
        <v>0</v>
      </c>
      <c r="BA2108" s="140">
        <f>IF(DATOS!J2066=AW$45,DATOS!C2066,"")</f>
        <v>0</v>
      </c>
    </row>
    <row r="2109" spans="51:53" x14ac:dyDescent="0.25">
      <c r="AY2109" s="139">
        <f t="shared" si="38"/>
        <v>1</v>
      </c>
      <c r="BA2109" s="140">
        <f>IF(DATOS!J2067=AW$45,DATOS!C2067,"")</f>
        <v>0</v>
      </c>
    </row>
    <row r="2110" spans="51:53" x14ac:dyDescent="0.25">
      <c r="AY2110" s="139">
        <f t="shared" si="38"/>
        <v>1</v>
      </c>
      <c r="AZ2110" s="139">
        <f>IF(BA2110="",0,IFERROR(IF(VLOOKUP(BA2110,BA$44:BA2109,1,0)&gt;0,0,0),1))</f>
        <v>0</v>
      </c>
      <c r="BA2110" s="140">
        <f>IF(DATOS!J2068=AW$45,DATOS!C2068,"")</f>
        <v>0</v>
      </c>
    </row>
    <row r="2111" spans="51:53" x14ac:dyDescent="0.25">
      <c r="AY2111" s="139">
        <f t="shared" si="38"/>
        <v>1</v>
      </c>
      <c r="AZ2111" s="139">
        <f>IF(BA2111="",0,IFERROR(IF(VLOOKUP(BA2111,BA$44:BA2110,1,0)&gt;0,0,0),1))</f>
        <v>0</v>
      </c>
      <c r="BA2111" s="140">
        <f>IF(DATOS!J2069=AW$45,DATOS!C2069,"")</f>
        <v>0</v>
      </c>
    </row>
    <row r="2112" spans="51:53" x14ac:dyDescent="0.25">
      <c r="AY2112" s="139">
        <f t="shared" si="38"/>
        <v>1</v>
      </c>
      <c r="AZ2112" s="139">
        <f>IF(BA2112="",0,IFERROR(IF(VLOOKUP(BA2112,BA$44:BA2111,1,0)&gt;0,0,0),1))</f>
        <v>0</v>
      </c>
      <c r="BA2112" s="140">
        <f>IF(DATOS!J2070=AW$45,DATOS!C2070,"")</f>
        <v>0</v>
      </c>
    </row>
    <row r="2113" spans="51:53" x14ac:dyDescent="0.25">
      <c r="AY2113" s="139">
        <f t="shared" si="38"/>
        <v>1</v>
      </c>
      <c r="AZ2113" s="139">
        <f>IF(BA2113="",0,IFERROR(IF(VLOOKUP(BA2113,BA$44:BA2112,1,0)&gt;0,0,0),1))</f>
        <v>0</v>
      </c>
      <c r="BA2113" s="140">
        <f>IF(DATOS!J2071=AW$45,DATOS!C2071,"")</f>
        <v>0</v>
      </c>
    </row>
    <row r="2114" spans="51:53" x14ac:dyDescent="0.25">
      <c r="AY2114" s="139">
        <f t="shared" si="38"/>
        <v>1</v>
      </c>
      <c r="AZ2114" s="139">
        <f>IF(BA2114="",0,IFERROR(IF(VLOOKUP(BA2114,BA$44:BA2113,1,0)&gt;0,0,0),1))</f>
        <v>0</v>
      </c>
      <c r="BA2114" s="140">
        <f>IF(DATOS!J2072=AW$45,DATOS!C2072,"")</f>
        <v>0</v>
      </c>
    </row>
    <row r="2115" spans="51:53" x14ac:dyDescent="0.25">
      <c r="AY2115" s="139">
        <f t="shared" si="38"/>
        <v>1</v>
      </c>
      <c r="AZ2115" s="139">
        <f>IF(BA2115="",0,IFERROR(IF(VLOOKUP(BA2115,BA$44:BA2114,1,0)&gt;0,0,0),1))</f>
        <v>0</v>
      </c>
      <c r="BA2115" s="140">
        <f>IF(DATOS!J2073=AW$45,DATOS!C2073,"")</f>
        <v>0</v>
      </c>
    </row>
    <row r="2116" spans="51:53" x14ac:dyDescent="0.25">
      <c r="AY2116" s="139">
        <f t="shared" si="38"/>
        <v>1</v>
      </c>
      <c r="AZ2116" s="139">
        <f>IF(BA2116="",0,IFERROR(IF(VLOOKUP(BA2116,BA$44:BA2115,1,0)&gt;0,0,0),1))</f>
        <v>0</v>
      </c>
      <c r="BA2116" s="140">
        <f>IF(DATOS!J2074=AW$45,DATOS!C2074,"")</f>
        <v>0</v>
      </c>
    </row>
    <row r="2117" spans="51:53" x14ac:dyDescent="0.25">
      <c r="AY2117" s="139">
        <f t="shared" si="38"/>
        <v>1</v>
      </c>
      <c r="AZ2117" s="139">
        <f>IF(BA2117="",0,IFERROR(IF(VLOOKUP(BA2117,BA$44:BA2116,1,0)&gt;0,0,0),1))</f>
        <v>0</v>
      </c>
      <c r="BA2117" s="140">
        <f>IF(DATOS!J2075=AW$45,DATOS!C2075,"")</f>
        <v>0</v>
      </c>
    </row>
    <row r="2118" spans="51:53" x14ac:dyDescent="0.25">
      <c r="AY2118" s="139">
        <f t="shared" si="38"/>
        <v>1</v>
      </c>
      <c r="AZ2118" s="139">
        <f>IF(BA2118="",0,IFERROR(IF(VLOOKUP(BA2118,BA$44:BA2117,1,0)&gt;0,0,0),1))</f>
        <v>0</v>
      </c>
      <c r="BA2118" s="140">
        <f>IF(DATOS!J2076=AW$45,DATOS!C2076,"")</f>
        <v>0</v>
      </c>
    </row>
    <row r="2119" spans="51:53" x14ac:dyDescent="0.25">
      <c r="AY2119" s="139">
        <f t="shared" si="38"/>
        <v>1</v>
      </c>
      <c r="AZ2119" s="139">
        <f>IF(BA2119="",0,IFERROR(IF(VLOOKUP(BA2119,BA$44:BA2118,1,0)&gt;0,0,0),1))</f>
        <v>0</v>
      </c>
      <c r="BA2119" s="140">
        <f>IF(DATOS!J2077=AW$45,DATOS!C2077,"")</f>
        <v>0</v>
      </c>
    </row>
    <row r="2120" spans="51:53" x14ac:dyDescent="0.25">
      <c r="AY2120" s="139">
        <f t="shared" si="38"/>
        <v>1</v>
      </c>
      <c r="AZ2120" s="139">
        <f>IF(BA2120="",0,IFERROR(IF(VLOOKUP(BA2120,BA$44:BA2119,1,0)&gt;0,0,0),1))</f>
        <v>0</v>
      </c>
      <c r="BA2120" s="140">
        <f>IF(DATOS!J2078=AW$45,DATOS!C2078,"")</f>
        <v>0</v>
      </c>
    </row>
    <row r="2121" spans="51:53" x14ac:dyDescent="0.25">
      <c r="AY2121" s="139">
        <f t="shared" si="38"/>
        <v>1</v>
      </c>
      <c r="AZ2121" s="139">
        <f>IF(BA2121="",0,IFERROR(IF(VLOOKUP(BA2121,BA$44:BA2120,1,0)&gt;0,0,0),1))</f>
        <v>0</v>
      </c>
      <c r="BA2121" s="140">
        <f>IF(DATOS!J2079=AW$45,DATOS!C2079,"")</f>
        <v>0</v>
      </c>
    </row>
    <row r="2122" spans="51:53" x14ac:dyDescent="0.25">
      <c r="AY2122" s="139">
        <f t="shared" si="38"/>
        <v>1</v>
      </c>
      <c r="AZ2122" s="139">
        <f>IF(BA2122="",0,IFERROR(IF(VLOOKUP(BA2122,BA$44:BA2121,1,0)&gt;0,0,0),1))</f>
        <v>0</v>
      </c>
      <c r="BA2122" s="140">
        <f>IF(DATOS!J2080=AW$45,DATOS!C2080,"")</f>
        <v>0</v>
      </c>
    </row>
    <row r="2123" spans="51:53" x14ac:dyDescent="0.25">
      <c r="AY2123" s="139">
        <f t="shared" si="38"/>
        <v>1</v>
      </c>
      <c r="AZ2123" s="139">
        <f>IF(BA2123="",0,IFERROR(IF(VLOOKUP(BA2123,BA$44:BA2122,1,0)&gt;0,0,0),1))</f>
        <v>0</v>
      </c>
      <c r="BA2123" s="140">
        <f>IF(DATOS!J2081=AW$45,DATOS!C2081,"")</f>
        <v>0</v>
      </c>
    </row>
    <row r="2124" spans="51:53" x14ac:dyDescent="0.25">
      <c r="AY2124" s="139">
        <f t="shared" si="38"/>
        <v>1</v>
      </c>
      <c r="AZ2124" s="139">
        <f>IF(BA2124="",0,IFERROR(IF(VLOOKUP(BA2124,BA$44:BA2123,1,0)&gt;0,0,0),1))</f>
        <v>0</v>
      </c>
      <c r="BA2124" s="140">
        <f>IF(DATOS!J2082=AW$45,DATOS!C2082,"")</f>
        <v>0</v>
      </c>
    </row>
    <row r="2125" spans="51:53" x14ac:dyDescent="0.25">
      <c r="AY2125" s="139">
        <f t="shared" si="38"/>
        <v>1</v>
      </c>
      <c r="AZ2125" s="139">
        <f>IF(BA2125="",0,IFERROR(IF(VLOOKUP(BA2125,BA$44:BA2124,1,0)&gt;0,0,0),1))</f>
        <v>0</v>
      </c>
      <c r="BA2125" s="140">
        <f>IF(DATOS!J2083=AW$45,DATOS!C2083,"")</f>
        <v>0</v>
      </c>
    </row>
    <row r="2126" spans="51:53" x14ac:dyDescent="0.25">
      <c r="AY2126" s="139">
        <f t="shared" si="38"/>
        <v>1</v>
      </c>
      <c r="AZ2126" s="139">
        <f>IF(BA2126="",0,IFERROR(IF(VLOOKUP(BA2126,BA$44:BA2125,1,0)&gt;0,0,0),1))</f>
        <v>0</v>
      </c>
      <c r="BA2126" s="140">
        <f>IF(DATOS!J2084=AW$45,DATOS!C2084,"")</f>
        <v>0</v>
      </c>
    </row>
    <row r="2127" spans="51:53" x14ac:dyDescent="0.25">
      <c r="AY2127" s="139">
        <f t="shared" si="38"/>
        <v>1</v>
      </c>
      <c r="AZ2127" s="139">
        <f>IF(BA2127="",0,IFERROR(IF(VLOOKUP(BA2127,BA$44:BA2126,1,0)&gt;0,0,0),1))</f>
        <v>0</v>
      </c>
      <c r="BA2127" s="140">
        <f>IF(DATOS!J2085=AW$45,DATOS!C2085,"")</f>
        <v>0</v>
      </c>
    </row>
    <row r="2128" spans="51:53" x14ac:dyDescent="0.25">
      <c r="AY2128" s="139">
        <f t="shared" si="38"/>
        <v>1</v>
      </c>
      <c r="AZ2128" s="139">
        <f>IF(BA2128="",0,IFERROR(IF(VLOOKUP(BA2128,BA$44:BA2127,1,0)&gt;0,0,0),1))</f>
        <v>0</v>
      </c>
      <c r="BA2128" s="140">
        <f>IF(DATOS!J2086=AW$45,DATOS!C2086,"")</f>
        <v>0</v>
      </c>
    </row>
    <row r="2129" spans="51:53" x14ac:dyDescent="0.25">
      <c r="AY2129" s="139">
        <f t="shared" si="38"/>
        <v>1</v>
      </c>
      <c r="AZ2129" s="139">
        <f>IF(BA2129="",0,IFERROR(IF(VLOOKUP(BA2129,BA$44:BA2128,1,0)&gt;0,0,0),1))</f>
        <v>0</v>
      </c>
      <c r="BA2129" s="140">
        <f>IF(DATOS!J2087=AW$45,DATOS!C2087,"")</f>
        <v>0</v>
      </c>
    </row>
    <row r="2130" spans="51:53" x14ac:dyDescent="0.25">
      <c r="AY2130" s="139">
        <f t="shared" si="38"/>
        <v>1</v>
      </c>
      <c r="AZ2130" s="139">
        <f>IF(BA2130="",0,IFERROR(IF(VLOOKUP(BA2130,BA$44:BA2129,1,0)&gt;0,0,0),1))</f>
        <v>0</v>
      </c>
      <c r="BA2130" s="140">
        <f>IF(DATOS!J2088=AW$45,DATOS!C2088,"")</f>
        <v>0</v>
      </c>
    </row>
    <row r="2131" spans="51:53" x14ac:dyDescent="0.25">
      <c r="AY2131" s="139">
        <f t="shared" si="38"/>
        <v>1</v>
      </c>
      <c r="AZ2131" s="139">
        <f>IF(BA2131="",0,IFERROR(IF(VLOOKUP(BA2131,BA$44:BA2130,1,0)&gt;0,0,0),1))</f>
        <v>0</v>
      </c>
      <c r="BA2131" s="140">
        <f>IF(DATOS!J2089=AW$45,DATOS!C2089,"")</f>
        <v>0</v>
      </c>
    </row>
    <row r="2132" spans="51:53" x14ac:dyDescent="0.25">
      <c r="AY2132" s="139">
        <f t="shared" si="38"/>
        <v>1</v>
      </c>
      <c r="AZ2132" s="139">
        <f>IF(BA2132="",0,IFERROR(IF(VLOOKUP(BA2132,BA$44:BA2131,1,0)&gt;0,0,0),1))</f>
        <v>0</v>
      </c>
      <c r="BA2132" s="140">
        <f>IF(DATOS!J2090=AW$45,DATOS!C2090,"")</f>
        <v>0</v>
      </c>
    </row>
    <row r="2133" spans="51:53" x14ac:dyDescent="0.25">
      <c r="AY2133" s="139">
        <f t="shared" si="38"/>
        <v>1</v>
      </c>
      <c r="AZ2133" s="139">
        <f>IF(BA2133="",0,IFERROR(IF(VLOOKUP(BA2133,BA$44:BA2132,1,0)&gt;0,0,0),1))</f>
        <v>0</v>
      </c>
      <c r="BA2133" s="140">
        <f>IF(DATOS!J2091=AW$45,DATOS!C2091,"")</f>
        <v>0</v>
      </c>
    </row>
    <row r="2134" spans="51:53" x14ac:dyDescent="0.25">
      <c r="AY2134" s="139">
        <f t="shared" si="38"/>
        <v>1</v>
      </c>
      <c r="AZ2134" s="139">
        <f>IF(BA2134="",0,IFERROR(IF(VLOOKUP(BA2134,BA$44:BA2133,1,0)&gt;0,0,0),1))</f>
        <v>0</v>
      </c>
      <c r="BA2134" s="140">
        <f>IF(DATOS!J2092=AW$45,DATOS!C2092,"")</f>
        <v>0</v>
      </c>
    </row>
    <row r="2135" spans="51:53" x14ac:dyDescent="0.25">
      <c r="AY2135" s="139">
        <f t="shared" si="38"/>
        <v>1</v>
      </c>
      <c r="AZ2135" s="139">
        <f>IF(BA2135="",0,IFERROR(IF(VLOOKUP(BA2135,BA$44:BA2134,1,0)&gt;0,0,0),1))</f>
        <v>0</v>
      </c>
      <c r="BA2135" s="140">
        <f>IF(DATOS!J2093=AW$45,DATOS!C2093,"")</f>
        <v>0</v>
      </c>
    </row>
    <row r="2136" spans="51:53" x14ac:dyDescent="0.25">
      <c r="AY2136" s="139">
        <f t="shared" si="38"/>
        <v>1</v>
      </c>
      <c r="AZ2136" s="139">
        <f>IF(BA2136="",0,IFERROR(IF(VLOOKUP(BA2136,BA$44:BA2135,1,0)&gt;0,0,0),1))</f>
        <v>0</v>
      </c>
      <c r="BA2136" s="140">
        <f>IF(DATOS!J2094=AW$45,DATOS!C2094,"")</f>
        <v>0</v>
      </c>
    </row>
    <row r="2137" spans="51:53" x14ac:dyDescent="0.25">
      <c r="AY2137" s="139">
        <f t="shared" si="38"/>
        <v>1</v>
      </c>
      <c r="AZ2137" s="139">
        <f>IF(BA2137="",0,IFERROR(IF(VLOOKUP(BA2137,BA$44:BA2136,1,0)&gt;0,0,0),1))</f>
        <v>0</v>
      </c>
      <c r="BA2137" s="140">
        <f>IF(DATOS!J2095=AW$45,DATOS!C2095,"")</f>
        <v>0</v>
      </c>
    </row>
    <row r="2138" spans="51:53" x14ac:dyDescent="0.25">
      <c r="AY2138" s="139">
        <f t="shared" si="38"/>
        <v>1</v>
      </c>
      <c r="AZ2138" s="139">
        <f>IF(BA2138="",0,IFERROR(IF(VLOOKUP(BA2138,BA$44:BA2137,1,0)&gt;0,0,0),1))</f>
        <v>0</v>
      </c>
      <c r="BA2138" s="140">
        <f>IF(DATOS!J2096=AW$45,DATOS!C2096,"")</f>
        <v>0</v>
      </c>
    </row>
    <row r="2139" spans="51:53" x14ac:dyDescent="0.25">
      <c r="AY2139" s="139">
        <f t="shared" si="38"/>
        <v>1</v>
      </c>
      <c r="AZ2139" s="139">
        <f>IF(BA2139="",0,IFERROR(IF(VLOOKUP(BA2139,BA$44:BA2138,1,0)&gt;0,0,0),1))</f>
        <v>0</v>
      </c>
      <c r="BA2139" s="140">
        <f>IF(DATOS!J2097=AW$45,DATOS!C2097,"")</f>
        <v>0</v>
      </c>
    </row>
    <row r="2140" spans="51:53" x14ac:dyDescent="0.25">
      <c r="AY2140" s="139">
        <f t="shared" si="38"/>
        <v>1</v>
      </c>
      <c r="AZ2140" s="139">
        <f>IF(BA2140="",0,IFERROR(IF(VLOOKUP(BA2140,BA$44:BA2139,1,0)&gt;0,0,0),1))</f>
        <v>0</v>
      </c>
      <c r="BA2140" s="140">
        <f>IF(DATOS!J2098=AW$45,DATOS!C2098,"")</f>
        <v>0</v>
      </c>
    </row>
    <row r="2141" spans="51:53" x14ac:dyDescent="0.25">
      <c r="AY2141" s="139">
        <f t="shared" si="38"/>
        <v>1</v>
      </c>
      <c r="AZ2141" s="139">
        <f>IF(BA2141="",0,IFERROR(IF(VLOOKUP(BA2141,BA$44:BA2140,1,0)&gt;0,0,0),1))</f>
        <v>0</v>
      </c>
      <c r="BA2141" s="140">
        <f>IF(DATOS!J2099=AW$45,DATOS!C2099,"")</f>
        <v>0</v>
      </c>
    </row>
    <row r="2142" spans="51:53" x14ac:dyDescent="0.25">
      <c r="AY2142" s="139">
        <f t="shared" si="38"/>
        <v>1</v>
      </c>
      <c r="AZ2142" s="139">
        <f>IF(BA2142="",0,IFERROR(IF(VLOOKUP(BA2142,BA$44:BA2141,1,0)&gt;0,0,0),1))</f>
        <v>0</v>
      </c>
      <c r="BA2142" s="140">
        <f>IF(DATOS!J2100=AW$45,DATOS!C2100,"")</f>
        <v>0</v>
      </c>
    </row>
    <row r="2143" spans="51:53" x14ac:dyDescent="0.25">
      <c r="AY2143" s="139">
        <f t="shared" si="38"/>
        <v>1</v>
      </c>
      <c r="AZ2143" s="139">
        <f>IF(BA2143="",0,IFERROR(IF(VLOOKUP(BA2143,BA$44:BA2142,1,0)&gt;0,0,0),1))</f>
        <v>0</v>
      </c>
      <c r="BA2143" s="140">
        <f>IF(DATOS!J2101=AW$45,DATOS!C2101,"")</f>
        <v>0</v>
      </c>
    </row>
    <row r="2144" spans="51:53" x14ac:dyDescent="0.25">
      <c r="AY2144" s="139">
        <f t="shared" si="38"/>
        <v>1</v>
      </c>
      <c r="AZ2144" s="139">
        <f>IF(BA2144="",0,IFERROR(IF(VLOOKUP(BA2144,BA$44:BA2143,1,0)&gt;0,0,0),1))</f>
        <v>0</v>
      </c>
      <c r="BA2144" s="140">
        <f>IF(DATOS!J2102=AW$45,DATOS!C2102,"")</f>
        <v>0</v>
      </c>
    </row>
    <row r="2145" spans="51:53" x14ac:dyDescent="0.25">
      <c r="AY2145" s="139">
        <f t="shared" si="38"/>
        <v>1</v>
      </c>
      <c r="AZ2145" s="139">
        <f>IF(BA2145="",0,IFERROR(IF(VLOOKUP(BA2145,BA$44:BA2144,1,0)&gt;0,0,0),1))</f>
        <v>0</v>
      </c>
      <c r="BA2145" s="140">
        <f>IF(DATOS!J2103=AW$45,DATOS!C2103,"")</f>
        <v>0</v>
      </c>
    </row>
    <row r="2146" spans="51:53" x14ac:dyDescent="0.25">
      <c r="AY2146" s="139">
        <f t="shared" si="38"/>
        <v>1</v>
      </c>
      <c r="AZ2146" s="139">
        <f>IF(BA2146="",0,IFERROR(IF(VLOOKUP(BA2146,BA$44:BA2145,1,0)&gt;0,0,0),1))</f>
        <v>0</v>
      </c>
      <c r="BA2146" s="140">
        <f>IF(DATOS!J2104=AW$45,DATOS!C2104,"")</f>
        <v>0</v>
      </c>
    </row>
    <row r="2147" spans="51:53" x14ac:dyDescent="0.25">
      <c r="AY2147" s="139">
        <f t="shared" si="38"/>
        <v>1</v>
      </c>
      <c r="AZ2147" s="139">
        <f>IF(BA2147="",0,IFERROR(IF(VLOOKUP(BA2147,BA$44:BA2146,1,0)&gt;0,0,0),1))</f>
        <v>0</v>
      </c>
      <c r="BA2147" s="140">
        <f>IF(DATOS!J2105=AW$45,DATOS!C2105,"")</f>
        <v>0</v>
      </c>
    </row>
    <row r="2148" spans="51:53" x14ac:dyDescent="0.25">
      <c r="AY2148" s="139">
        <f t="shared" si="38"/>
        <v>1</v>
      </c>
      <c r="AZ2148" s="139">
        <f>IF(BA2148="",0,IFERROR(IF(VLOOKUP(BA2148,BA$44:BA2147,1,0)&gt;0,0,0),1))</f>
        <v>0</v>
      </c>
      <c r="BA2148" s="140">
        <f>IF(DATOS!J2106=AW$45,DATOS!C2106,"")</f>
        <v>0</v>
      </c>
    </row>
    <row r="2149" spans="51:53" x14ac:dyDescent="0.25">
      <c r="AY2149" s="139">
        <f t="shared" si="38"/>
        <v>1</v>
      </c>
      <c r="AZ2149" s="139">
        <f>IF(BA2149="",0,IFERROR(IF(VLOOKUP(BA2149,BA$44:BA2148,1,0)&gt;0,0,0),1))</f>
        <v>0</v>
      </c>
      <c r="BA2149" s="140">
        <f>IF(DATOS!J2107=AW$45,DATOS!C2107,"")</f>
        <v>0</v>
      </c>
    </row>
    <row r="2150" spans="51:53" x14ac:dyDescent="0.25">
      <c r="AY2150" s="139">
        <f t="shared" si="38"/>
        <v>1</v>
      </c>
      <c r="AZ2150" s="139">
        <f>IF(BA2150="",0,IFERROR(IF(VLOOKUP(BA2150,BA$44:BA2149,1,0)&gt;0,0,0),1))</f>
        <v>0</v>
      </c>
      <c r="BA2150" s="140">
        <f>IF(DATOS!J2108=AW$45,DATOS!C2108,"")</f>
        <v>0</v>
      </c>
    </row>
    <row r="2151" spans="51:53" x14ac:dyDescent="0.25">
      <c r="AY2151" s="139">
        <f t="shared" si="38"/>
        <v>1</v>
      </c>
      <c r="AZ2151" s="139">
        <f>IF(BA2151="",0,IFERROR(IF(VLOOKUP(BA2151,BA$44:BA2150,1,0)&gt;0,0,0),1))</f>
        <v>0</v>
      </c>
      <c r="BA2151" s="140">
        <f>IF(DATOS!J2109=AW$45,DATOS!C2109,"")</f>
        <v>0</v>
      </c>
    </row>
    <row r="2152" spans="51:53" x14ac:dyDescent="0.25">
      <c r="AY2152" s="139">
        <f t="shared" si="38"/>
        <v>1</v>
      </c>
      <c r="AZ2152" s="139">
        <f>IF(BA2152="",0,IFERROR(IF(VLOOKUP(BA2152,BA$44:BA2151,1,0)&gt;0,0,0),1))</f>
        <v>0</v>
      </c>
      <c r="BA2152" s="140">
        <f>IF(DATOS!J2110=AW$45,DATOS!C2110,"")</f>
        <v>0</v>
      </c>
    </row>
    <row r="2153" spans="51:53" x14ac:dyDescent="0.25">
      <c r="AY2153" s="139">
        <f t="shared" si="38"/>
        <v>1</v>
      </c>
      <c r="AZ2153" s="139">
        <f>IF(BA2153="",0,IFERROR(IF(VLOOKUP(BA2153,BA$44:BA2152,1,0)&gt;0,0,0),1))</f>
        <v>0</v>
      </c>
      <c r="BA2153" s="140">
        <f>IF(DATOS!J2111=AW$45,DATOS!C2111,"")</f>
        <v>0</v>
      </c>
    </row>
    <row r="2154" spans="51:53" x14ac:dyDescent="0.25">
      <c r="AY2154" s="139">
        <f t="shared" si="38"/>
        <v>1</v>
      </c>
      <c r="AZ2154" s="139">
        <f>IF(BA2154="",0,IFERROR(IF(VLOOKUP(BA2154,BA$44:BA2153,1,0)&gt;0,0,0),1))</f>
        <v>0</v>
      </c>
      <c r="BA2154" s="140">
        <f>IF(DATOS!J2112=AW$45,DATOS!C2112,"")</f>
        <v>0</v>
      </c>
    </row>
    <row r="2155" spans="51:53" x14ac:dyDescent="0.25">
      <c r="AY2155" s="139">
        <f t="shared" si="38"/>
        <v>1</v>
      </c>
      <c r="AZ2155" s="139">
        <f>IF(BA2155="",0,IFERROR(IF(VLOOKUP(BA2155,BA$44:BA2154,1,0)&gt;0,0,0),1))</f>
        <v>0</v>
      </c>
      <c r="BA2155" s="140">
        <f>IF(DATOS!J2113=AW$45,DATOS!C2113,"")</f>
        <v>0</v>
      </c>
    </row>
    <row r="2156" spans="51:53" x14ac:dyDescent="0.25">
      <c r="AY2156" s="139">
        <f t="shared" ref="AY2156:AY2219" si="39">AY2155+AZ2156</f>
        <v>1</v>
      </c>
      <c r="AZ2156" s="139">
        <f>IF(BA2156="",0,IFERROR(IF(VLOOKUP(BA2156,BA$44:BA2155,1,0)&gt;0,0,0),1))</f>
        <v>0</v>
      </c>
      <c r="BA2156" s="140">
        <f>IF(DATOS!J2114=AW$45,DATOS!C2114,"")</f>
        <v>0</v>
      </c>
    </row>
    <row r="2157" spans="51:53" x14ac:dyDescent="0.25">
      <c r="AY2157" s="139">
        <f t="shared" si="39"/>
        <v>1</v>
      </c>
      <c r="AZ2157" s="139">
        <f>IF(BA2157="",0,IFERROR(IF(VLOOKUP(BA2157,BA$44:BA2156,1,0)&gt;0,0,0),1))</f>
        <v>0</v>
      </c>
      <c r="BA2157" s="140">
        <f>IF(DATOS!J2115=AW$45,DATOS!C2115,"")</f>
        <v>0</v>
      </c>
    </row>
    <row r="2158" spans="51:53" x14ac:dyDescent="0.25">
      <c r="AY2158" s="139">
        <f t="shared" si="39"/>
        <v>1</v>
      </c>
      <c r="AZ2158" s="139">
        <f>IF(BA2158="",0,IFERROR(IF(VLOOKUP(BA2158,BA$44:BA2157,1,0)&gt;0,0,0),1))</f>
        <v>0</v>
      </c>
      <c r="BA2158" s="140">
        <f>IF(DATOS!J2116=AW$45,DATOS!C2116,"")</f>
        <v>0</v>
      </c>
    </row>
    <row r="2159" spans="51:53" x14ac:dyDescent="0.25">
      <c r="AY2159" s="139">
        <f t="shared" si="39"/>
        <v>1</v>
      </c>
      <c r="AZ2159" s="139">
        <f>IF(BA2159="",0,IFERROR(IF(VLOOKUP(BA2159,BA$44:BA2158,1,0)&gt;0,0,0),1))</f>
        <v>0</v>
      </c>
      <c r="BA2159" s="140">
        <f>IF(DATOS!J2117=AW$45,DATOS!C2117,"")</f>
        <v>0</v>
      </c>
    </row>
    <row r="2160" spans="51:53" x14ac:dyDescent="0.25">
      <c r="AY2160" s="139">
        <f t="shared" si="39"/>
        <v>1</v>
      </c>
      <c r="AZ2160" s="139">
        <f>IF(BA2160="",0,IFERROR(IF(VLOOKUP(BA2160,BA$44:BA2159,1,0)&gt;0,0,0),1))</f>
        <v>0</v>
      </c>
      <c r="BA2160" s="140">
        <f>IF(DATOS!J2118=AW$45,DATOS!C2118,"")</f>
        <v>0</v>
      </c>
    </row>
    <row r="2161" spans="51:53" x14ac:dyDescent="0.25">
      <c r="AY2161" s="139">
        <f t="shared" si="39"/>
        <v>1</v>
      </c>
      <c r="AZ2161" s="139">
        <f>IF(BA2161="",0,IFERROR(IF(VLOOKUP(BA2161,BA$44:BA2160,1,0)&gt;0,0,0),1))</f>
        <v>0</v>
      </c>
      <c r="BA2161" s="140">
        <f>IF(DATOS!J2119=AW$45,DATOS!C2119,"")</f>
        <v>0</v>
      </c>
    </row>
    <row r="2162" spans="51:53" x14ac:dyDescent="0.25">
      <c r="AY2162" s="139">
        <f t="shared" si="39"/>
        <v>1</v>
      </c>
      <c r="AZ2162" s="139">
        <f>IF(BA2162="",0,IFERROR(IF(VLOOKUP(BA2162,BA$44:BA2161,1,0)&gt;0,0,0),1))</f>
        <v>0</v>
      </c>
      <c r="BA2162" s="140">
        <f>IF(DATOS!J2120=AW$45,DATOS!C2120,"")</f>
        <v>0</v>
      </c>
    </row>
    <row r="2163" spans="51:53" x14ac:dyDescent="0.25">
      <c r="AY2163" s="139">
        <f t="shared" si="39"/>
        <v>1</v>
      </c>
      <c r="AZ2163" s="139">
        <f>IF(BA2163="",0,IFERROR(IF(VLOOKUP(BA2163,BA$44:BA2162,1,0)&gt;0,0,0),1))</f>
        <v>0</v>
      </c>
      <c r="BA2163" s="140">
        <f>IF(DATOS!J2121=AW$45,DATOS!C2121,"")</f>
        <v>0</v>
      </c>
    </row>
    <row r="2164" spans="51:53" x14ac:dyDescent="0.25">
      <c r="AY2164" s="139">
        <f t="shared" si="39"/>
        <v>1</v>
      </c>
      <c r="AZ2164" s="139">
        <f>IF(BA2164="",0,IFERROR(IF(VLOOKUP(BA2164,BA$44:BA2163,1,0)&gt;0,0,0),1))</f>
        <v>0</v>
      </c>
      <c r="BA2164" s="140">
        <f>IF(DATOS!J2122=AW$45,DATOS!C2122,"")</f>
        <v>0</v>
      </c>
    </row>
    <row r="2165" spans="51:53" x14ac:dyDescent="0.25">
      <c r="AY2165" s="139">
        <f t="shared" si="39"/>
        <v>1</v>
      </c>
      <c r="AZ2165" s="139">
        <f>IF(BA2165="",0,IFERROR(IF(VLOOKUP(BA2165,BA$44:BA2164,1,0)&gt;0,0,0),1))</f>
        <v>0</v>
      </c>
      <c r="BA2165" s="140">
        <f>IF(DATOS!J2123=AW$45,DATOS!C2123,"")</f>
        <v>0</v>
      </c>
    </row>
    <row r="2166" spans="51:53" x14ac:dyDescent="0.25">
      <c r="AY2166" s="139">
        <f t="shared" si="39"/>
        <v>1</v>
      </c>
      <c r="AZ2166" s="139">
        <f>IF(BA2166="",0,IFERROR(IF(VLOOKUP(BA2166,BA$44:BA2165,1,0)&gt;0,0,0),1))</f>
        <v>0</v>
      </c>
      <c r="BA2166" s="140">
        <f>IF(DATOS!J2124=AW$45,DATOS!C2124,"")</f>
        <v>0</v>
      </c>
    </row>
    <row r="2167" spans="51:53" x14ac:dyDescent="0.25">
      <c r="AY2167" s="139">
        <f t="shared" si="39"/>
        <v>1</v>
      </c>
      <c r="AZ2167" s="139">
        <f>IF(BA2167="",0,IFERROR(IF(VLOOKUP(BA2167,BA$44:BA2166,1,0)&gt;0,0,0),1))</f>
        <v>0</v>
      </c>
      <c r="BA2167" s="140">
        <f>IF(DATOS!J2125=AW$45,DATOS!C2125,"")</f>
        <v>0</v>
      </c>
    </row>
    <row r="2168" spans="51:53" x14ac:dyDescent="0.25">
      <c r="AY2168" s="139">
        <f t="shared" si="39"/>
        <v>1</v>
      </c>
      <c r="AZ2168" s="139">
        <f>IF(BA2168="",0,IFERROR(IF(VLOOKUP(BA2168,BA$44:BA2167,1,0)&gt;0,0,0),1))</f>
        <v>0</v>
      </c>
      <c r="BA2168" s="140">
        <f>IF(DATOS!J2126=AW$45,DATOS!C2126,"")</f>
        <v>0</v>
      </c>
    </row>
    <row r="2169" spans="51:53" x14ac:dyDescent="0.25">
      <c r="AY2169" s="139">
        <f t="shared" si="39"/>
        <v>1</v>
      </c>
      <c r="AZ2169" s="139">
        <f>IF(BA2169="",0,IFERROR(IF(VLOOKUP(BA2169,BA$44:BA2168,1,0)&gt;0,0,0),1))</f>
        <v>0</v>
      </c>
      <c r="BA2169" s="140">
        <f>IF(DATOS!J2127=AW$45,DATOS!C2127,"")</f>
        <v>0</v>
      </c>
    </row>
    <row r="2170" spans="51:53" x14ac:dyDescent="0.25">
      <c r="AY2170" s="139">
        <f t="shared" si="39"/>
        <v>1</v>
      </c>
      <c r="AZ2170" s="139">
        <f>IF(BA2170="",0,IFERROR(IF(VLOOKUP(BA2170,BA$44:BA2169,1,0)&gt;0,0,0),1))</f>
        <v>0</v>
      </c>
      <c r="BA2170" s="140">
        <f>IF(DATOS!J2128=AW$45,DATOS!C2128,"")</f>
        <v>0</v>
      </c>
    </row>
    <row r="2171" spans="51:53" x14ac:dyDescent="0.25">
      <c r="AY2171" s="139">
        <f t="shared" si="39"/>
        <v>1</v>
      </c>
      <c r="AZ2171" s="139">
        <f>IF(BA2171="",0,IFERROR(IF(VLOOKUP(BA2171,BA$44:BA2170,1,0)&gt;0,0,0),1))</f>
        <v>0</v>
      </c>
      <c r="BA2171" s="140">
        <f>IF(DATOS!J2129=AW$45,DATOS!C2129,"")</f>
        <v>0</v>
      </c>
    </row>
    <row r="2172" spans="51:53" x14ac:dyDescent="0.25">
      <c r="AY2172" s="139">
        <f t="shared" si="39"/>
        <v>1</v>
      </c>
      <c r="AZ2172" s="139">
        <f>IF(BA2172="",0,IFERROR(IF(VLOOKUP(BA2172,BA$44:BA2171,1,0)&gt;0,0,0),1))</f>
        <v>0</v>
      </c>
      <c r="BA2172" s="140">
        <f>IF(DATOS!J2130=AW$45,DATOS!C2130,"")</f>
        <v>0</v>
      </c>
    </row>
    <row r="2173" spans="51:53" x14ac:dyDescent="0.25">
      <c r="AY2173" s="139">
        <f t="shared" si="39"/>
        <v>1</v>
      </c>
      <c r="AZ2173" s="139">
        <f>IF(BA2173="",0,IFERROR(IF(VLOOKUP(BA2173,BA$44:BA2172,1,0)&gt;0,0,0),1))</f>
        <v>0</v>
      </c>
      <c r="BA2173" s="140">
        <f>IF(DATOS!J2131=AW$45,DATOS!C2131,"")</f>
        <v>0</v>
      </c>
    </row>
    <row r="2174" spans="51:53" x14ac:dyDescent="0.25">
      <c r="AY2174" s="139">
        <f t="shared" si="39"/>
        <v>1</v>
      </c>
      <c r="AZ2174" s="139">
        <f>IF(BA2174="",0,IFERROR(IF(VLOOKUP(BA2174,BA$44:BA2173,1,0)&gt;0,0,0),1))</f>
        <v>0</v>
      </c>
      <c r="BA2174" s="140">
        <f>IF(DATOS!J2132=AW$45,DATOS!C2132,"")</f>
        <v>0</v>
      </c>
    </row>
    <row r="2175" spans="51:53" x14ac:dyDescent="0.25">
      <c r="AY2175" s="139">
        <f t="shared" si="39"/>
        <v>1</v>
      </c>
      <c r="AZ2175" s="139">
        <f>IF(BA2175="",0,IFERROR(IF(VLOOKUP(BA2175,BA$44:BA2174,1,0)&gt;0,0,0),1))</f>
        <v>0</v>
      </c>
      <c r="BA2175" s="140">
        <f>IF(DATOS!J2133=AW$45,DATOS!C2133,"")</f>
        <v>0</v>
      </c>
    </row>
    <row r="2176" spans="51:53" x14ac:dyDescent="0.25">
      <c r="AY2176" s="139">
        <f t="shared" si="39"/>
        <v>1</v>
      </c>
      <c r="AZ2176" s="139">
        <f>IF(BA2176="",0,IFERROR(IF(VLOOKUP(BA2176,BA$44:BA2175,1,0)&gt;0,0,0),1))</f>
        <v>0</v>
      </c>
      <c r="BA2176" s="140">
        <f>IF(DATOS!J2134=AW$45,DATOS!C2134,"")</f>
        <v>0</v>
      </c>
    </row>
    <row r="2177" spans="51:53" x14ac:dyDescent="0.25">
      <c r="AY2177" s="139">
        <f t="shared" si="39"/>
        <v>1</v>
      </c>
      <c r="AZ2177" s="139">
        <f>IF(BA2177="",0,IFERROR(IF(VLOOKUP(BA2177,BA$44:BA2176,1,0)&gt;0,0,0),1))</f>
        <v>0</v>
      </c>
      <c r="BA2177" s="140">
        <f>IF(DATOS!J2135=AW$45,DATOS!C2135,"")</f>
        <v>0</v>
      </c>
    </row>
    <row r="2178" spans="51:53" x14ac:dyDescent="0.25">
      <c r="AY2178" s="139">
        <f t="shared" si="39"/>
        <v>1</v>
      </c>
      <c r="AZ2178" s="139">
        <f>IF(BA2178="",0,IFERROR(IF(VLOOKUP(BA2178,BA$44:BA2177,1,0)&gt;0,0,0),1))</f>
        <v>0</v>
      </c>
      <c r="BA2178" s="140">
        <f>IF(DATOS!J2136=AW$45,DATOS!C2136,"")</f>
        <v>0</v>
      </c>
    </row>
    <row r="2179" spans="51:53" x14ac:dyDescent="0.25">
      <c r="AY2179" s="139">
        <f t="shared" si="39"/>
        <v>1</v>
      </c>
      <c r="AZ2179" s="139">
        <f>IF(BA2179="",0,IFERROR(IF(VLOOKUP(BA2179,BA$44:BA2178,1,0)&gt;0,0,0),1))</f>
        <v>0</v>
      </c>
      <c r="BA2179" s="140">
        <f>IF(DATOS!J2137=AW$45,DATOS!C2137,"")</f>
        <v>0</v>
      </c>
    </row>
    <row r="2180" spans="51:53" x14ac:dyDescent="0.25">
      <c r="AY2180" s="139">
        <f t="shared" si="39"/>
        <v>1</v>
      </c>
      <c r="AZ2180" s="139">
        <f>IF(BA2180="",0,IFERROR(IF(VLOOKUP(BA2180,BA$44:BA2179,1,0)&gt;0,0,0),1))</f>
        <v>0</v>
      </c>
      <c r="BA2180" s="140">
        <f>IF(DATOS!J2138=AW$45,DATOS!C2138,"")</f>
        <v>0</v>
      </c>
    </row>
    <row r="2181" spans="51:53" x14ac:dyDescent="0.25">
      <c r="AY2181" s="139">
        <f t="shared" si="39"/>
        <v>1</v>
      </c>
      <c r="AZ2181" s="139">
        <f>IF(BA2181="",0,IFERROR(IF(VLOOKUP(BA2181,BA$44:BA2180,1,0)&gt;0,0,0),1))</f>
        <v>0</v>
      </c>
      <c r="BA2181" s="140">
        <f>IF(DATOS!J2139=AW$45,DATOS!C2139,"")</f>
        <v>0</v>
      </c>
    </row>
    <row r="2182" spans="51:53" x14ac:dyDescent="0.25">
      <c r="AY2182" s="139">
        <f t="shared" si="39"/>
        <v>1</v>
      </c>
      <c r="AZ2182" s="139">
        <f>IF(BA2182="",0,IFERROR(IF(VLOOKUP(BA2182,BA$44:BA2181,1,0)&gt;0,0,0),1))</f>
        <v>0</v>
      </c>
      <c r="BA2182" s="140">
        <f>IF(DATOS!J2140=AW$45,DATOS!C2140,"")</f>
        <v>0</v>
      </c>
    </row>
    <row r="2183" spans="51:53" x14ac:dyDescent="0.25">
      <c r="AY2183" s="139">
        <f t="shared" si="39"/>
        <v>1</v>
      </c>
      <c r="AZ2183" s="139">
        <f>IF(BA2183="",0,IFERROR(IF(VLOOKUP(BA2183,BA$44:BA2182,1,0)&gt;0,0,0),1))</f>
        <v>0</v>
      </c>
      <c r="BA2183" s="140">
        <f>IF(DATOS!J2141=AW$45,DATOS!C2141,"")</f>
        <v>0</v>
      </c>
    </row>
    <row r="2184" spans="51:53" x14ac:dyDescent="0.25">
      <c r="AY2184" s="139">
        <f t="shared" si="39"/>
        <v>1</v>
      </c>
      <c r="AZ2184" s="139">
        <f>IF(BA2184="",0,IFERROR(IF(VLOOKUP(BA2184,BA$44:BA2183,1,0)&gt;0,0,0),1))</f>
        <v>0</v>
      </c>
      <c r="BA2184" s="140">
        <f>IF(DATOS!J2142=AW$45,DATOS!C2142,"")</f>
        <v>0</v>
      </c>
    </row>
    <row r="2185" spans="51:53" x14ac:dyDescent="0.25">
      <c r="AY2185" s="139">
        <f t="shared" si="39"/>
        <v>1</v>
      </c>
      <c r="AZ2185" s="139">
        <f>IF(BA2185="",0,IFERROR(IF(VLOOKUP(BA2185,BA$44:BA2184,1,0)&gt;0,0,0),1))</f>
        <v>0</v>
      </c>
      <c r="BA2185" s="140">
        <f>IF(DATOS!J2143=AW$45,DATOS!C2143,"")</f>
        <v>0</v>
      </c>
    </row>
    <row r="2186" spans="51:53" x14ac:dyDescent="0.25">
      <c r="AY2186" s="139">
        <f t="shared" si="39"/>
        <v>1</v>
      </c>
      <c r="AZ2186" s="139">
        <f>IF(BA2186="",0,IFERROR(IF(VLOOKUP(BA2186,BA$44:BA2185,1,0)&gt;0,0,0),1))</f>
        <v>0</v>
      </c>
      <c r="BA2186" s="140">
        <f>IF(DATOS!J2144=AW$45,DATOS!C2144,"")</f>
        <v>0</v>
      </c>
    </row>
    <row r="2187" spans="51:53" x14ac:dyDescent="0.25">
      <c r="AY2187" s="139">
        <f t="shared" si="39"/>
        <v>1</v>
      </c>
      <c r="AZ2187" s="139">
        <f>IF(BA2187="",0,IFERROR(IF(VLOOKUP(BA2187,BA$44:BA2186,1,0)&gt;0,0,0),1))</f>
        <v>0</v>
      </c>
      <c r="BA2187" s="140">
        <f>IF(DATOS!J2145=AW$45,DATOS!C2145,"")</f>
        <v>0</v>
      </c>
    </row>
    <row r="2188" spans="51:53" x14ac:dyDescent="0.25">
      <c r="AY2188" s="139">
        <f t="shared" si="39"/>
        <v>1</v>
      </c>
      <c r="AZ2188" s="139">
        <f>IF(BA2188="",0,IFERROR(IF(VLOOKUP(BA2188,BA$44:BA2187,1,0)&gt;0,0,0),1))</f>
        <v>0</v>
      </c>
      <c r="BA2188" s="140">
        <f>IF(DATOS!J2146=AW$45,DATOS!C2146,"")</f>
        <v>0</v>
      </c>
    </row>
    <row r="2189" spans="51:53" x14ac:dyDescent="0.25">
      <c r="AY2189" s="139">
        <f t="shared" si="39"/>
        <v>1</v>
      </c>
      <c r="AZ2189" s="139">
        <f>IF(BA2189="",0,IFERROR(IF(VLOOKUP(BA2189,BA$44:BA2188,1,0)&gt;0,0,0),1))</f>
        <v>0</v>
      </c>
      <c r="BA2189" s="140">
        <f>IF(DATOS!J2147=AW$45,DATOS!C2147,"")</f>
        <v>0</v>
      </c>
    </row>
    <row r="2190" spans="51:53" x14ac:dyDescent="0.25">
      <c r="AY2190" s="139">
        <f t="shared" si="39"/>
        <v>1</v>
      </c>
      <c r="AZ2190" s="139">
        <f>IF(BA2190="",0,IFERROR(IF(VLOOKUP(BA2190,BA$44:BA2189,1,0)&gt;0,0,0),1))</f>
        <v>0</v>
      </c>
      <c r="BA2190" s="140">
        <f>IF(DATOS!J2148=AW$45,DATOS!C2148,"")</f>
        <v>0</v>
      </c>
    </row>
    <row r="2191" spans="51:53" x14ac:dyDescent="0.25">
      <c r="AY2191" s="139">
        <f t="shared" si="39"/>
        <v>1</v>
      </c>
      <c r="AZ2191" s="139">
        <f>IF(BA2191="",0,IFERROR(IF(VLOOKUP(BA2191,BA$44:BA2190,1,0)&gt;0,0,0),1))</f>
        <v>0</v>
      </c>
      <c r="BA2191" s="140">
        <f>IF(DATOS!J2149=AW$45,DATOS!C2149,"")</f>
        <v>0</v>
      </c>
    </row>
    <row r="2192" spans="51:53" x14ac:dyDescent="0.25">
      <c r="AY2192" s="139">
        <f t="shared" si="39"/>
        <v>1</v>
      </c>
      <c r="AZ2192" s="139">
        <f>IF(BA2192="",0,IFERROR(IF(VLOOKUP(BA2192,BA$44:BA2191,1,0)&gt;0,0,0),1))</f>
        <v>0</v>
      </c>
      <c r="BA2192" s="140">
        <f>IF(DATOS!J2150=AW$45,DATOS!C2150,"")</f>
        <v>0</v>
      </c>
    </row>
    <row r="2193" spans="51:53" x14ac:dyDescent="0.25">
      <c r="AY2193" s="139">
        <f t="shared" si="39"/>
        <v>1</v>
      </c>
      <c r="AZ2193" s="139">
        <f>IF(BA2193="",0,IFERROR(IF(VLOOKUP(BA2193,BA$44:BA2192,1,0)&gt;0,0,0),1))</f>
        <v>0</v>
      </c>
      <c r="BA2193" s="140">
        <f>IF(DATOS!J2151=AW$45,DATOS!C2151,"")</f>
        <v>0</v>
      </c>
    </row>
    <row r="2194" spans="51:53" x14ac:dyDescent="0.25">
      <c r="AY2194" s="139">
        <f t="shared" si="39"/>
        <v>1</v>
      </c>
      <c r="AZ2194" s="139">
        <f>IF(BA2194="",0,IFERROR(IF(VLOOKUP(BA2194,BA$44:BA2193,1,0)&gt;0,0,0),1))</f>
        <v>0</v>
      </c>
      <c r="BA2194" s="140">
        <f>IF(DATOS!J2152=AW$45,DATOS!C2152,"")</f>
        <v>0</v>
      </c>
    </row>
    <row r="2195" spans="51:53" x14ac:dyDescent="0.25">
      <c r="AY2195" s="139">
        <f t="shared" si="39"/>
        <v>1</v>
      </c>
      <c r="AZ2195" s="139">
        <f>IF(BA2195="",0,IFERROR(IF(VLOOKUP(BA2195,BA$44:BA2194,1,0)&gt;0,0,0),1))</f>
        <v>0</v>
      </c>
      <c r="BA2195" s="140">
        <f>IF(DATOS!J2153=AW$45,DATOS!C2153,"")</f>
        <v>0</v>
      </c>
    </row>
    <row r="2196" spans="51:53" x14ac:dyDescent="0.25">
      <c r="AY2196" s="139">
        <f t="shared" si="39"/>
        <v>1</v>
      </c>
      <c r="AZ2196" s="139">
        <f>IF(BA2196="",0,IFERROR(IF(VLOOKUP(BA2196,BA$44:BA2195,1,0)&gt;0,0,0),1))</f>
        <v>0</v>
      </c>
      <c r="BA2196" s="140">
        <f>IF(DATOS!J2154=AW$45,DATOS!C2154,"")</f>
        <v>0</v>
      </c>
    </row>
    <row r="2197" spans="51:53" x14ac:dyDescent="0.25">
      <c r="AY2197" s="139">
        <f t="shared" si="39"/>
        <v>1</v>
      </c>
      <c r="AZ2197" s="139">
        <f>IF(BA2197="",0,IFERROR(IF(VLOOKUP(BA2197,BA$44:BA2196,1,0)&gt;0,0,0),1))</f>
        <v>0</v>
      </c>
      <c r="BA2197" s="140">
        <f>IF(DATOS!J2155=AW$45,DATOS!C2155,"")</f>
        <v>0</v>
      </c>
    </row>
    <row r="2198" spans="51:53" x14ac:dyDescent="0.25">
      <c r="AY2198" s="139">
        <f t="shared" si="39"/>
        <v>1</v>
      </c>
      <c r="AZ2198" s="139">
        <f>IF(BA2198="",0,IFERROR(IF(VLOOKUP(BA2198,BA$44:BA2197,1,0)&gt;0,0,0),1))</f>
        <v>0</v>
      </c>
      <c r="BA2198" s="140">
        <f>IF(DATOS!J2156=AW$45,DATOS!C2156,"")</f>
        <v>0</v>
      </c>
    </row>
    <row r="2199" spans="51:53" x14ac:dyDescent="0.25">
      <c r="AY2199" s="139">
        <f t="shared" si="39"/>
        <v>1</v>
      </c>
      <c r="AZ2199" s="139">
        <f>IF(BA2199="",0,IFERROR(IF(VLOOKUP(BA2199,BA$44:BA2198,1,0)&gt;0,0,0),1))</f>
        <v>0</v>
      </c>
      <c r="BA2199" s="140">
        <f>IF(DATOS!J2157=AW$45,DATOS!C2157,"")</f>
        <v>0</v>
      </c>
    </row>
    <row r="2200" spans="51:53" x14ac:dyDescent="0.25">
      <c r="AY2200" s="139">
        <f t="shared" si="39"/>
        <v>1</v>
      </c>
      <c r="AZ2200" s="139">
        <f>IF(BA2200="",0,IFERROR(IF(VLOOKUP(BA2200,BA$44:BA2199,1,0)&gt;0,0,0),1))</f>
        <v>0</v>
      </c>
      <c r="BA2200" s="140">
        <f>IF(DATOS!J2158=AW$45,DATOS!C2158,"")</f>
        <v>0</v>
      </c>
    </row>
    <row r="2201" spans="51:53" x14ac:dyDescent="0.25">
      <c r="AY2201" s="139">
        <f t="shared" si="39"/>
        <v>1</v>
      </c>
      <c r="AZ2201" s="139">
        <f>IF(BA2201="",0,IFERROR(IF(VLOOKUP(BA2201,BA$44:BA2200,1,0)&gt;0,0,0),1))</f>
        <v>0</v>
      </c>
      <c r="BA2201" s="140">
        <f>IF(DATOS!J2159=AW$45,DATOS!C2159,"")</f>
        <v>0</v>
      </c>
    </row>
    <row r="2202" spans="51:53" x14ac:dyDescent="0.25">
      <c r="AY2202" s="139">
        <f t="shared" si="39"/>
        <v>1</v>
      </c>
      <c r="AZ2202" s="139">
        <f>IF(BA2202="",0,IFERROR(IF(VLOOKUP(BA2202,BA$44:BA2201,1,0)&gt;0,0,0),1))</f>
        <v>0</v>
      </c>
      <c r="BA2202" s="140">
        <f>IF(DATOS!J2160=AW$45,DATOS!C2160,"")</f>
        <v>0</v>
      </c>
    </row>
    <row r="2203" spans="51:53" x14ac:dyDescent="0.25">
      <c r="AY2203" s="139">
        <f t="shared" si="39"/>
        <v>1</v>
      </c>
      <c r="AZ2203" s="139">
        <f>IF(BA2203="",0,IFERROR(IF(VLOOKUP(BA2203,BA$44:BA2202,1,0)&gt;0,0,0),1))</f>
        <v>0</v>
      </c>
      <c r="BA2203" s="140">
        <f>IF(DATOS!J2161=AW$45,DATOS!C2161,"")</f>
        <v>0</v>
      </c>
    </row>
    <row r="2204" spans="51:53" x14ac:dyDescent="0.25">
      <c r="AY2204" s="139">
        <f t="shared" si="39"/>
        <v>1</v>
      </c>
      <c r="AZ2204" s="139">
        <f>IF(BA2204="",0,IFERROR(IF(VLOOKUP(BA2204,BA$44:BA2203,1,0)&gt;0,0,0),1))</f>
        <v>0</v>
      </c>
      <c r="BA2204" s="140">
        <f>IF(DATOS!J2162=AW$45,DATOS!C2162,"")</f>
        <v>0</v>
      </c>
    </row>
    <row r="2205" spans="51:53" x14ac:dyDescent="0.25">
      <c r="AY2205" s="139">
        <f t="shared" si="39"/>
        <v>1</v>
      </c>
      <c r="AZ2205" s="139">
        <f>IF(BA2205="",0,IFERROR(IF(VLOOKUP(BA2205,BA$44:BA2204,1,0)&gt;0,0,0),1))</f>
        <v>0</v>
      </c>
      <c r="BA2205" s="140">
        <f>IF(DATOS!J2163=AW$45,DATOS!C2163,"")</f>
        <v>0</v>
      </c>
    </row>
    <row r="2206" spans="51:53" x14ac:dyDescent="0.25">
      <c r="AY2206" s="139">
        <f t="shared" si="39"/>
        <v>1</v>
      </c>
      <c r="AZ2206" s="139">
        <f>IF(BA2206="",0,IFERROR(IF(VLOOKUP(BA2206,BA$44:BA2205,1,0)&gt;0,0,0),1))</f>
        <v>0</v>
      </c>
      <c r="BA2206" s="140">
        <f>IF(DATOS!J2164=AW$45,DATOS!C2164,"")</f>
        <v>0</v>
      </c>
    </row>
    <row r="2207" spans="51:53" x14ac:dyDescent="0.25">
      <c r="AY2207" s="139">
        <f t="shared" si="39"/>
        <v>1</v>
      </c>
      <c r="AZ2207" s="139">
        <f>IF(BA2207="",0,IFERROR(IF(VLOOKUP(BA2207,BA$44:BA2206,1,0)&gt;0,0,0),1))</f>
        <v>0</v>
      </c>
      <c r="BA2207" s="140">
        <f>IF(DATOS!J2165=AW$45,DATOS!C2165,"")</f>
        <v>0</v>
      </c>
    </row>
    <row r="2208" spans="51:53" x14ac:dyDescent="0.25">
      <c r="AY2208" s="139">
        <f t="shared" si="39"/>
        <v>1</v>
      </c>
      <c r="AZ2208" s="139">
        <f>IF(BA2208="",0,IFERROR(IF(VLOOKUP(BA2208,BA$44:BA2207,1,0)&gt;0,0,0),1))</f>
        <v>0</v>
      </c>
      <c r="BA2208" s="140">
        <f>IF(DATOS!J2166=AW$45,DATOS!C2166,"")</f>
        <v>0</v>
      </c>
    </row>
    <row r="2209" spans="51:53" x14ac:dyDescent="0.25">
      <c r="AY2209" s="139">
        <f t="shared" si="39"/>
        <v>1</v>
      </c>
      <c r="AZ2209" s="139">
        <f>IF(BA2209="",0,IFERROR(IF(VLOOKUP(BA2209,BA$44:BA2208,1,0)&gt;0,0,0),1))</f>
        <v>0</v>
      </c>
      <c r="BA2209" s="140">
        <f>IF(DATOS!J2167=AW$45,DATOS!C2167,"")</f>
        <v>0</v>
      </c>
    </row>
    <row r="2210" spans="51:53" x14ac:dyDescent="0.25">
      <c r="AY2210" s="139">
        <f t="shared" si="39"/>
        <v>1</v>
      </c>
      <c r="AZ2210" s="139">
        <f>IF(BA2210="",0,IFERROR(IF(VLOOKUP(BA2210,BA$44:BA2209,1,0)&gt;0,0,0),1))</f>
        <v>0</v>
      </c>
      <c r="BA2210" s="140">
        <f>IF(DATOS!J2168=AW$45,DATOS!C2168,"")</f>
        <v>0</v>
      </c>
    </row>
    <row r="2211" spans="51:53" x14ac:dyDescent="0.25">
      <c r="AY2211" s="139">
        <f t="shared" si="39"/>
        <v>1</v>
      </c>
      <c r="AZ2211" s="139">
        <f>IF(BA2211="",0,IFERROR(IF(VLOOKUP(BA2211,BA$44:BA2210,1,0)&gt;0,0,0),1))</f>
        <v>0</v>
      </c>
      <c r="BA2211" s="140">
        <f>IF(DATOS!J2169=AW$45,DATOS!C2169,"")</f>
        <v>0</v>
      </c>
    </row>
    <row r="2212" spans="51:53" x14ac:dyDescent="0.25">
      <c r="AY2212" s="139">
        <f t="shared" si="39"/>
        <v>1</v>
      </c>
      <c r="AZ2212" s="139">
        <f>IF(BA2212="",0,IFERROR(IF(VLOOKUP(BA2212,BA$44:BA2211,1,0)&gt;0,0,0),1))</f>
        <v>0</v>
      </c>
      <c r="BA2212" s="140">
        <f>IF(DATOS!J2170=AW$45,DATOS!C2170,"")</f>
        <v>0</v>
      </c>
    </row>
    <row r="2213" spans="51:53" x14ac:dyDescent="0.25">
      <c r="AY2213" s="139">
        <f t="shared" si="39"/>
        <v>1</v>
      </c>
      <c r="AZ2213" s="139">
        <f>IF(BA2213="",0,IFERROR(IF(VLOOKUP(BA2213,BA$44:BA2212,1,0)&gt;0,0,0),1))</f>
        <v>0</v>
      </c>
      <c r="BA2213" s="140">
        <f>IF(DATOS!J2171=AW$45,DATOS!C2171,"")</f>
        <v>0</v>
      </c>
    </row>
    <row r="2214" spans="51:53" x14ac:dyDescent="0.25">
      <c r="AY2214" s="139">
        <f t="shared" si="39"/>
        <v>1</v>
      </c>
      <c r="AZ2214" s="139">
        <f>IF(BA2214="",0,IFERROR(IF(VLOOKUP(BA2214,BA$44:BA2213,1,0)&gt;0,0,0),1))</f>
        <v>0</v>
      </c>
      <c r="BA2214" s="140">
        <f>IF(DATOS!J2172=AW$45,DATOS!C2172,"")</f>
        <v>0</v>
      </c>
    </row>
    <row r="2215" spans="51:53" x14ac:dyDescent="0.25">
      <c r="AY2215" s="139">
        <f t="shared" si="39"/>
        <v>1</v>
      </c>
      <c r="AZ2215" s="139">
        <f>IF(BA2215="",0,IFERROR(IF(VLOOKUP(BA2215,BA$44:BA2214,1,0)&gt;0,0,0),1))</f>
        <v>0</v>
      </c>
      <c r="BA2215" s="140">
        <f>IF(DATOS!J2173=AW$45,DATOS!C2173,"")</f>
        <v>0</v>
      </c>
    </row>
    <row r="2216" spans="51:53" x14ac:dyDescent="0.25">
      <c r="AY2216" s="139">
        <f t="shared" si="39"/>
        <v>1</v>
      </c>
      <c r="AZ2216" s="139">
        <f>IF(BA2216="",0,IFERROR(IF(VLOOKUP(BA2216,BA$44:BA2215,1,0)&gt;0,0,0),1))</f>
        <v>0</v>
      </c>
      <c r="BA2216" s="140">
        <f>IF(DATOS!J2174=AW$45,DATOS!C2174,"")</f>
        <v>0</v>
      </c>
    </row>
    <row r="2217" spans="51:53" x14ac:dyDescent="0.25">
      <c r="AY2217" s="139">
        <f t="shared" si="39"/>
        <v>1</v>
      </c>
      <c r="AZ2217" s="139">
        <f>IF(BA2217="",0,IFERROR(IF(VLOOKUP(BA2217,BA$44:BA2216,1,0)&gt;0,0,0),1))</f>
        <v>0</v>
      </c>
      <c r="BA2217" s="140">
        <f>IF(DATOS!J2175=AW$45,DATOS!C2175,"")</f>
        <v>0</v>
      </c>
    </row>
    <row r="2218" spans="51:53" x14ac:dyDescent="0.25">
      <c r="AY2218" s="139">
        <f t="shared" si="39"/>
        <v>1</v>
      </c>
      <c r="AZ2218" s="139">
        <f>IF(BA2218="",0,IFERROR(IF(VLOOKUP(BA2218,BA$44:BA2217,1,0)&gt;0,0,0),1))</f>
        <v>0</v>
      </c>
      <c r="BA2218" s="140">
        <f>IF(DATOS!J2176=AW$45,DATOS!C2176,"")</f>
        <v>0</v>
      </c>
    </row>
    <row r="2219" spans="51:53" x14ac:dyDescent="0.25">
      <c r="AY2219" s="139">
        <f t="shared" si="39"/>
        <v>1</v>
      </c>
      <c r="AZ2219" s="139">
        <f>IF(BA2219="",0,IFERROR(IF(VLOOKUP(BA2219,BA$44:BA2218,1,0)&gt;0,0,0),1))</f>
        <v>0</v>
      </c>
      <c r="BA2219" s="140">
        <f>IF(DATOS!J2177=AW$45,DATOS!C2177,"")</f>
        <v>0</v>
      </c>
    </row>
    <row r="2220" spans="51:53" x14ac:dyDescent="0.25">
      <c r="AY2220" s="139">
        <f t="shared" ref="AY2220:AY2283" si="40">AY2219+AZ2220</f>
        <v>1</v>
      </c>
      <c r="AZ2220" s="139">
        <f>IF(BA2220="",0,IFERROR(IF(VLOOKUP(BA2220,BA$44:BA2219,1,0)&gt;0,0,0),1))</f>
        <v>0</v>
      </c>
      <c r="BA2220" s="140">
        <f>IF(DATOS!J2178=AW$45,DATOS!C2178,"")</f>
        <v>0</v>
      </c>
    </row>
    <row r="2221" spans="51:53" x14ac:dyDescent="0.25">
      <c r="AY2221" s="139">
        <f t="shared" si="40"/>
        <v>1</v>
      </c>
      <c r="AZ2221" s="139">
        <f>IF(BA2221="",0,IFERROR(IF(VLOOKUP(BA2221,BA$44:BA2220,1,0)&gt;0,0,0),1))</f>
        <v>0</v>
      </c>
      <c r="BA2221" s="140">
        <f>IF(DATOS!J2179=AW$45,DATOS!C2179,"")</f>
        <v>0</v>
      </c>
    </row>
    <row r="2222" spans="51:53" x14ac:dyDescent="0.25">
      <c r="AY2222" s="139">
        <f t="shared" si="40"/>
        <v>1</v>
      </c>
      <c r="AZ2222" s="139">
        <f>IF(BA2222="",0,IFERROR(IF(VLOOKUP(BA2222,BA$44:BA2221,1,0)&gt;0,0,0),1))</f>
        <v>0</v>
      </c>
      <c r="BA2222" s="140">
        <f>IF(DATOS!J2180=AW$45,DATOS!C2180,"")</f>
        <v>0</v>
      </c>
    </row>
    <row r="2223" spans="51:53" x14ac:dyDescent="0.25">
      <c r="AY2223" s="139">
        <f t="shared" si="40"/>
        <v>1</v>
      </c>
      <c r="AZ2223" s="139">
        <f>IF(BA2223="",0,IFERROR(IF(VLOOKUP(BA2223,BA$44:BA2222,1,0)&gt;0,0,0),1))</f>
        <v>0</v>
      </c>
      <c r="BA2223" s="140">
        <f>IF(DATOS!J2181=AW$45,DATOS!C2181,"")</f>
        <v>0</v>
      </c>
    </row>
    <row r="2224" spans="51:53" x14ac:dyDescent="0.25">
      <c r="AY2224" s="139">
        <f t="shared" si="40"/>
        <v>1</v>
      </c>
      <c r="AZ2224" s="139">
        <f>IF(BA2224="",0,IFERROR(IF(VLOOKUP(BA2224,BA$44:BA2223,1,0)&gt;0,0,0),1))</f>
        <v>0</v>
      </c>
      <c r="BA2224" s="140">
        <f>IF(DATOS!J2182=AW$45,DATOS!C2182,"")</f>
        <v>0</v>
      </c>
    </row>
    <row r="2225" spans="51:53" x14ac:dyDescent="0.25">
      <c r="AY2225" s="139">
        <f t="shared" si="40"/>
        <v>1</v>
      </c>
      <c r="AZ2225" s="139">
        <f>IF(BA2225="",0,IFERROR(IF(VLOOKUP(BA2225,BA$44:BA2224,1,0)&gt;0,0,0),1))</f>
        <v>0</v>
      </c>
      <c r="BA2225" s="140">
        <f>IF(DATOS!J2183=AW$45,DATOS!C2183,"")</f>
        <v>0</v>
      </c>
    </row>
    <row r="2226" spans="51:53" x14ac:dyDescent="0.25">
      <c r="AY2226" s="139">
        <f t="shared" si="40"/>
        <v>1</v>
      </c>
      <c r="AZ2226" s="139">
        <f>IF(BA2226="",0,IFERROR(IF(VLOOKUP(BA2226,BA$44:BA2225,1,0)&gt;0,0,0),1))</f>
        <v>0</v>
      </c>
      <c r="BA2226" s="140">
        <f>IF(DATOS!J2184=AW$45,DATOS!C2184,"")</f>
        <v>0</v>
      </c>
    </row>
    <row r="2227" spans="51:53" x14ac:dyDescent="0.25">
      <c r="AY2227" s="139">
        <f t="shared" si="40"/>
        <v>1</v>
      </c>
      <c r="AZ2227" s="139">
        <f>IF(BA2227="",0,IFERROR(IF(VLOOKUP(BA2227,BA$44:BA2226,1,0)&gt;0,0,0),1))</f>
        <v>0</v>
      </c>
      <c r="BA2227" s="140">
        <f>IF(DATOS!J2185=AW$45,DATOS!C2185,"")</f>
        <v>0</v>
      </c>
    </row>
    <row r="2228" spans="51:53" x14ac:dyDescent="0.25">
      <c r="AY2228" s="139">
        <f t="shared" si="40"/>
        <v>1</v>
      </c>
      <c r="AZ2228" s="139">
        <f>IF(BA2228="",0,IFERROR(IF(VLOOKUP(BA2228,BA$44:BA2227,1,0)&gt;0,0,0),1))</f>
        <v>0</v>
      </c>
      <c r="BA2228" s="140">
        <f>IF(DATOS!J2186=AW$45,DATOS!C2186,"")</f>
        <v>0</v>
      </c>
    </row>
    <row r="2229" spans="51:53" x14ac:dyDescent="0.25">
      <c r="AY2229" s="139">
        <f t="shared" si="40"/>
        <v>1</v>
      </c>
      <c r="AZ2229" s="139">
        <f>IF(BA2229="",0,IFERROR(IF(VLOOKUP(BA2229,BA$44:BA2228,1,0)&gt;0,0,0),1))</f>
        <v>0</v>
      </c>
      <c r="BA2229" s="140">
        <f>IF(DATOS!J2187=AW$45,DATOS!C2187,"")</f>
        <v>0</v>
      </c>
    </row>
    <row r="2230" spans="51:53" x14ac:dyDescent="0.25">
      <c r="AY2230" s="139">
        <f t="shared" si="40"/>
        <v>1</v>
      </c>
      <c r="AZ2230" s="139">
        <f>IF(BA2230="",0,IFERROR(IF(VLOOKUP(BA2230,BA$44:BA2229,1,0)&gt;0,0,0),1))</f>
        <v>0</v>
      </c>
      <c r="BA2230" s="140">
        <f>IF(DATOS!J2188=AW$45,DATOS!C2188,"")</f>
        <v>0</v>
      </c>
    </row>
    <row r="2231" spans="51:53" x14ac:dyDescent="0.25">
      <c r="AY2231" s="139">
        <f t="shared" si="40"/>
        <v>1</v>
      </c>
      <c r="AZ2231" s="139">
        <f>IF(BA2231="",0,IFERROR(IF(VLOOKUP(BA2231,BA$44:BA2230,1,0)&gt;0,0,0),1))</f>
        <v>0</v>
      </c>
      <c r="BA2231" s="140">
        <f>IF(DATOS!J2189=AW$45,DATOS!C2189,"")</f>
        <v>0</v>
      </c>
    </row>
    <row r="2232" spans="51:53" x14ac:dyDescent="0.25">
      <c r="AY2232" s="139">
        <f t="shared" si="40"/>
        <v>1</v>
      </c>
      <c r="AZ2232" s="139">
        <f>IF(BA2232="",0,IFERROR(IF(VLOOKUP(BA2232,BA$44:BA2231,1,0)&gt;0,0,0),1))</f>
        <v>0</v>
      </c>
      <c r="BA2232" s="140">
        <f>IF(DATOS!J2190=AW$45,DATOS!C2190,"")</f>
        <v>0</v>
      </c>
    </row>
    <row r="2233" spans="51:53" x14ac:dyDescent="0.25">
      <c r="AY2233" s="139">
        <f t="shared" si="40"/>
        <v>1</v>
      </c>
      <c r="AZ2233" s="139">
        <f>IF(BA2233="",0,IFERROR(IF(VLOOKUP(BA2233,BA$44:BA2232,1,0)&gt;0,0,0),1))</f>
        <v>0</v>
      </c>
      <c r="BA2233" s="140">
        <f>IF(DATOS!J2191=AW$45,DATOS!C2191,"")</f>
        <v>0</v>
      </c>
    </row>
    <row r="2234" spans="51:53" x14ac:dyDescent="0.25">
      <c r="AY2234" s="139">
        <f t="shared" si="40"/>
        <v>1</v>
      </c>
      <c r="AZ2234" s="139">
        <f>IF(BA2234="",0,IFERROR(IF(VLOOKUP(BA2234,BA$44:BA2233,1,0)&gt;0,0,0),1))</f>
        <v>0</v>
      </c>
      <c r="BA2234" s="140">
        <f>IF(DATOS!J2192=AW$45,DATOS!C2192,"")</f>
        <v>0</v>
      </c>
    </row>
    <row r="2235" spans="51:53" x14ac:dyDescent="0.25">
      <c r="AY2235" s="139">
        <f t="shared" si="40"/>
        <v>1</v>
      </c>
      <c r="AZ2235" s="139">
        <f>IF(BA2235="",0,IFERROR(IF(VLOOKUP(BA2235,BA$44:BA2234,1,0)&gt;0,0,0),1))</f>
        <v>0</v>
      </c>
      <c r="BA2235" s="140">
        <f>IF(DATOS!J2193=AW$45,DATOS!C2193,"")</f>
        <v>0</v>
      </c>
    </row>
    <row r="2236" spans="51:53" x14ac:dyDescent="0.25">
      <c r="AY2236" s="139">
        <f t="shared" si="40"/>
        <v>1</v>
      </c>
      <c r="AZ2236" s="139">
        <f>IF(BA2236="",0,IFERROR(IF(VLOOKUP(BA2236,BA$44:BA2235,1,0)&gt;0,0,0),1))</f>
        <v>0</v>
      </c>
      <c r="BA2236" s="140">
        <f>IF(DATOS!J2194=AW$45,DATOS!C2194,"")</f>
        <v>0</v>
      </c>
    </row>
    <row r="2237" spans="51:53" x14ac:dyDescent="0.25">
      <c r="AY2237" s="139">
        <f t="shared" si="40"/>
        <v>1</v>
      </c>
      <c r="AZ2237" s="139">
        <f>IF(BA2237="",0,IFERROR(IF(VLOOKUP(BA2237,BA$44:BA2236,1,0)&gt;0,0,0),1))</f>
        <v>0</v>
      </c>
      <c r="BA2237" s="140">
        <f>IF(DATOS!J2195=AW$45,DATOS!C2195,"")</f>
        <v>0</v>
      </c>
    </row>
    <row r="2238" spans="51:53" x14ac:dyDescent="0.25">
      <c r="AY2238" s="139">
        <f t="shared" si="40"/>
        <v>1</v>
      </c>
      <c r="AZ2238" s="139">
        <f>IF(BA2238="",0,IFERROR(IF(VLOOKUP(BA2238,BA$44:BA2237,1,0)&gt;0,0,0),1))</f>
        <v>0</v>
      </c>
      <c r="BA2238" s="140">
        <f>IF(DATOS!J2196=AW$45,DATOS!C2196,"")</f>
        <v>0</v>
      </c>
    </row>
    <row r="2239" spans="51:53" x14ac:dyDescent="0.25">
      <c r="AY2239" s="139">
        <f t="shared" si="40"/>
        <v>1</v>
      </c>
      <c r="AZ2239" s="139">
        <f>IF(BA2239="",0,IFERROR(IF(VLOOKUP(BA2239,BA$44:BA2238,1,0)&gt;0,0,0),1))</f>
        <v>0</v>
      </c>
      <c r="BA2239" s="140">
        <f>IF(DATOS!J2197=AW$45,DATOS!C2197,"")</f>
        <v>0</v>
      </c>
    </row>
    <row r="2240" spans="51:53" x14ac:dyDescent="0.25">
      <c r="AY2240" s="139">
        <f t="shared" si="40"/>
        <v>1</v>
      </c>
      <c r="AZ2240" s="139">
        <f>IF(BA2240="",0,IFERROR(IF(VLOOKUP(BA2240,BA$44:BA2239,1,0)&gt;0,0,0),1))</f>
        <v>0</v>
      </c>
      <c r="BA2240" s="140">
        <f>IF(DATOS!J2198=AW$45,DATOS!C2198,"")</f>
        <v>0</v>
      </c>
    </row>
    <row r="2241" spans="51:53" x14ac:dyDescent="0.25">
      <c r="AY2241" s="139">
        <f t="shared" si="40"/>
        <v>1</v>
      </c>
      <c r="AZ2241" s="139">
        <f>IF(BA2241="",0,IFERROR(IF(VLOOKUP(BA2241,BA$44:BA2240,1,0)&gt;0,0,0),1))</f>
        <v>0</v>
      </c>
      <c r="BA2241" s="140">
        <f>IF(DATOS!J2199=AW$45,DATOS!C2199,"")</f>
        <v>0</v>
      </c>
    </row>
    <row r="2242" spans="51:53" x14ac:dyDescent="0.25">
      <c r="AY2242" s="139">
        <f t="shared" si="40"/>
        <v>1</v>
      </c>
      <c r="AZ2242" s="139">
        <f>IF(BA2242="",0,IFERROR(IF(VLOOKUP(BA2242,BA$44:BA2241,1,0)&gt;0,0,0),1))</f>
        <v>0</v>
      </c>
      <c r="BA2242" s="140">
        <f>IF(DATOS!J2200=AW$45,DATOS!C2200,"")</f>
        <v>0</v>
      </c>
    </row>
    <row r="2243" spans="51:53" x14ac:dyDescent="0.25">
      <c r="AY2243" s="139">
        <f t="shared" si="40"/>
        <v>1</v>
      </c>
      <c r="AZ2243" s="139">
        <f>IF(BA2243="",0,IFERROR(IF(VLOOKUP(BA2243,BA$44:BA2242,1,0)&gt;0,0,0),1))</f>
        <v>0</v>
      </c>
      <c r="BA2243" s="140">
        <f>IF(DATOS!J2201=AW$45,DATOS!C2201,"")</f>
        <v>0</v>
      </c>
    </row>
    <row r="2244" spans="51:53" x14ac:dyDescent="0.25">
      <c r="AY2244" s="139">
        <f t="shared" si="40"/>
        <v>1</v>
      </c>
      <c r="AZ2244" s="139">
        <f>IF(BA2244="",0,IFERROR(IF(VLOOKUP(BA2244,BA$44:BA2243,1,0)&gt;0,0,0),1))</f>
        <v>0</v>
      </c>
      <c r="BA2244" s="140">
        <f>IF(DATOS!J2202=AW$45,DATOS!C2202,"")</f>
        <v>0</v>
      </c>
    </row>
    <row r="2245" spans="51:53" x14ac:dyDescent="0.25">
      <c r="AY2245" s="139">
        <f t="shared" si="40"/>
        <v>1</v>
      </c>
      <c r="AZ2245" s="139">
        <f>IF(BA2245="",0,IFERROR(IF(VLOOKUP(BA2245,BA$44:BA2244,1,0)&gt;0,0,0),1))</f>
        <v>0</v>
      </c>
      <c r="BA2245" s="140">
        <f>IF(DATOS!J2203=AW$45,DATOS!C2203,"")</f>
        <v>0</v>
      </c>
    </row>
    <row r="2246" spans="51:53" x14ac:dyDescent="0.25">
      <c r="AY2246" s="139">
        <f t="shared" si="40"/>
        <v>1</v>
      </c>
      <c r="AZ2246" s="139">
        <f>IF(BA2246="",0,IFERROR(IF(VLOOKUP(BA2246,BA$44:BA2245,1,0)&gt;0,0,0),1))</f>
        <v>0</v>
      </c>
      <c r="BA2246" s="140">
        <f>IF(DATOS!J2204=AW$45,DATOS!C2204,"")</f>
        <v>0</v>
      </c>
    </row>
    <row r="2247" spans="51:53" x14ac:dyDescent="0.25">
      <c r="AY2247" s="139">
        <f t="shared" si="40"/>
        <v>1</v>
      </c>
      <c r="AZ2247" s="139">
        <f>IF(BA2247="",0,IFERROR(IF(VLOOKUP(BA2247,BA$44:BA2246,1,0)&gt;0,0,0),1))</f>
        <v>0</v>
      </c>
      <c r="BA2247" s="140">
        <f>IF(DATOS!J2205=AW$45,DATOS!C2205,"")</f>
        <v>0</v>
      </c>
    </row>
    <row r="2248" spans="51:53" x14ac:dyDescent="0.25">
      <c r="AY2248" s="139">
        <f t="shared" si="40"/>
        <v>1</v>
      </c>
      <c r="AZ2248" s="139">
        <f>IF(BA2248="",0,IFERROR(IF(VLOOKUP(BA2248,BA$44:BA2247,1,0)&gt;0,0,0),1))</f>
        <v>0</v>
      </c>
      <c r="BA2248" s="140">
        <f>IF(DATOS!J2206=AW$45,DATOS!C2206,"")</f>
        <v>0</v>
      </c>
    </row>
    <row r="2249" spans="51:53" x14ac:dyDescent="0.25">
      <c r="AY2249" s="139">
        <f t="shared" si="40"/>
        <v>1</v>
      </c>
      <c r="AZ2249" s="139">
        <f>IF(BA2249="",0,IFERROR(IF(VLOOKUP(BA2249,BA$44:BA2248,1,0)&gt;0,0,0),1))</f>
        <v>0</v>
      </c>
      <c r="BA2249" s="140">
        <f>IF(DATOS!J2207=AW$45,DATOS!C2207,"")</f>
        <v>0</v>
      </c>
    </row>
    <row r="2250" spans="51:53" x14ac:dyDescent="0.25">
      <c r="AY2250" s="139">
        <f t="shared" si="40"/>
        <v>1</v>
      </c>
      <c r="AZ2250" s="139">
        <f>IF(BA2250="",0,IFERROR(IF(VLOOKUP(BA2250,BA$44:BA2249,1,0)&gt;0,0,0),1))</f>
        <v>0</v>
      </c>
      <c r="BA2250" s="140">
        <f>IF(DATOS!J2208=AW$45,DATOS!C2208,"")</f>
        <v>0</v>
      </c>
    </row>
    <row r="2251" spans="51:53" x14ac:dyDescent="0.25">
      <c r="AY2251" s="139">
        <f t="shared" si="40"/>
        <v>1</v>
      </c>
      <c r="AZ2251" s="139">
        <f>IF(BA2251="",0,IFERROR(IF(VLOOKUP(BA2251,BA$44:BA2250,1,0)&gt;0,0,0),1))</f>
        <v>0</v>
      </c>
      <c r="BA2251" s="140">
        <f>IF(DATOS!J2209=AW$45,DATOS!C2209,"")</f>
        <v>0</v>
      </c>
    </row>
    <row r="2252" spans="51:53" x14ac:dyDescent="0.25">
      <c r="AY2252" s="139">
        <f t="shared" si="40"/>
        <v>1</v>
      </c>
      <c r="AZ2252" s="139">
        <f>IF(BA2252="",0,IFERROR(IF(VLOOKUP(BA2252,BA$44:BA2251,1,0)&gt;0,0,0),1))</f>
        <v>0</v>
      </c>
      <c r="BA2252" s="140">
        <f>IF(DATOS!J2210=AW$45,DATOS!C2210,"")</f>
        <v>0</v>
      </c>
    </row>
    <row r="2253" spans="51:53" x14ac:dyDescent="0.25">
      <c r="AY2253" s="139">
        <f t="shared" si="40"/>
        <v>1</v>
      </c>
      <c r="AZ2253" s="139">
        <f>IF(BA2253="",0,IFERROR(IF(VLOOKUP(BA2253,BA$44:BA2252,1,0)&gt;0,0,0),1))</f>
        <v>0</v>
      </c>
      <c r="BA2253" s="140">
        <f>IF(DATOS!J2211=AW$45,DATOS!C2211,"")</f>
        <v>0</v>
      </c>
    </row>
    <row r="2254" spans="51:53" x14ac:dyDescent="0.25">
      <c r="AY2254" s="139">
        <f t="shared" si="40"/>
        <v>1</v>
      </c>
      <c r="AZ2254" s="139">
        <f>IF(BA2254="",0,IFERROR(IF(VLOOKUP(BA2254,BA$44:BA2253,1,0)&gt;0,0,0),1))</f>
        <v>0</v>
      </c>
      <c r="BA2254" s="140">
        <f>IF(DATOS!J2212=AW$45,DATOS!C2212,"")</f>
        <v>0</v>
      </c>
    </row>
    <row r="2255" spans="51:53" x14ac:dyDescent="0.25">
      <c r="AY2255" s="139">
        <f t="shared" si="40"/>
        <v>1</v>
      </c>
      <c r="AZ2255" s="139">
        <f>IF(BA2255="",0,IFERROR(IF(VLOOKUP(BA2255,BA$44:BA2254,1,0)&gt;0,0,0),1))</f>
        <v>0</v>
      </c>
      <c r="BA2255" s="140">
        <f>IF(DATOS!J2213=AW$45,DATOS!C2213,"")</f>
        <v>0</v>
      </c>
    </row>
    <row r="2256" spans="51:53" x14ac:dyDescent="0.25">
      <c r="AY2256" s="139">
        <f t="shared" si="40"/>
        <v>1</v>
      </c>
      <c r="AZ2256" s="139">
        <f>IF(BA2256="",0,IFERROR(IF(VLOOKUP(BA2256,BA$44:BA2255,1,0)&gt;0,0,0),1))</f>
        <v>0</v>
      </c>
      <c r="BA2256" s="140">
        <f>IF(DATOS!J2214=AW$45,DATOS!C2214,"")</f>
        <v>0</v>
      </c>
    </row>
    <row r="2257" spans="51:53" x14ac:dyDescent="0.25">
      <c r="AY2257" s="139">
        <f t="shared" si="40"/>
        <v>1</v>
      </c>
      <c r="AZ2257" s="139">
        <f>IF(BA2257="",0,IFERROR(IF(VLOOKUP(BA2257,BA$44:BA2256,1,0)&gt;0,0,0),1))</f>
        <v>0</v>
      </c>
      <c r="BA2257" s="140">
        <f>IF(DATOS!J2215=AW$45,DATOS!C2215,"")</f>
        <v>0</v>
      </c>
    </row>
    <row r="2258" spans="51:53" x14ac:dyDescent="0.25">
      <c r="AY2258" s="139">
        <f t="shared" si="40"/>
        <v>1</v>
      </c>
      <c r="AZ2258" s="139">
        <f>IF(BA2258="",0,IFERROR(IF(VLOOKUP(BA2258,BA$44:BA2257,1,0)&gt;0,0,0),1))</f>
        <v>0</v>
      </c>
      <c r="BA2258" s="140">
        <f>IF(DATOS!J2216=AW$45,DATOS!C2216,"")</f>
        <v>0</v>
      </c>
    </row>
    <row r="2259" spans="51:53" x14ac:dyDescent="0.25">
      <c r="AY2259" s="139">
        <f t="shared" si="40"/>
        <v>1</v>
      </c>
      <c r="AZ2259" s="139">
        <f>IF(BA2259="",0,IFERROR(IF(VLOOKUP(BA2259,BA$44:BA2258,1,0)&gt;0,0,0),1))</f>
        <v>0</v>
      </c>
      <c r="BA2259" s="140">
        <f>IF(DATOS!J2217=AW$45,DATOS!C2217,"")</f>
        <v>0</v>
      </c>
    </row>
    <row r="2260" spans="51:53" x14ac:dyDescent="0.25">
      <c r="AY2260" s="139">
        <f t="shared" si="40"/>
        <v>1</v>
      </c>
      <c r="AZ2260" s="139">
        <f>IF(BA2260="",0,IFERROR(IF(VLOOKUP(BA2260,BA$44:BA2259,1,0)&gt;0,0,0),1))</f>
        <v>0</v>
      </c>
      <c r="BA2260" s="140">
        <f>IF(DATOS!J2218=AW$45,DATOS!C2218,"")</f>
        <v>0</v>
      </c>
    </row>
    <row r="2261" spans="51:53" x14ac:dyDescent="0.25">
      <c r="AY2261" s="139">
        <f t="shared" si="40"/>
        <v>1</v>
      </c>
      <c r="AZ2261" s="139">
        <f>IF(BA2261="",0,IFERROR(IF(VLOOKUP(BA2261,BA$44:BA2260,1,0)&gt;0,0,0),1))</f>
        <v>0</v>
      </c>
      <c r="BA2261" s="140">
        <f>IF(DATOS!J2219=AW$45,DATOS!C2219,"")</f>
        <v>0</v>
      </c>
    </row>
    <row r="2262" spans="51:53" x14ac:dyDescent="0.25">
      <c r="AY2262" s="139">
        <f t="shared" si="40"/>
        <v>1</v>
      </c>
      <c r="AZ2262" s="139">
        <f>IF(BA2262="",0,IFERROR(IF(VLOOKUP(BA2262,BA$44:BA2261,1,0)&gt;0,0,0),1))</f>
        <v>0</v>
      </c>
      <c r="BA2262" s="140">
        <f>IF(DATOS!J2220=AW$45,DATOS!C2220,"")</f>
        <v>0</v>
      </c>
    </row>
    <row r="2263" spans="51:53" x14ac:dyDescent="0.25">
      <c r="AY2263" s="139">
        <f t="shared" si="40"/>
        <v>1</v>
      </c>
      <c r="AZ2263" s="139">
        <f>IF(BA2263="",0,IFERROR(IF(VLOOKUP(BA2263,BA$44:BA2262,1,0)&gt;0,0,0),1))</f>
        <v>0</v>
      </c>
      <c r="BA2263" s="140">
        <f>IF(DATOS!J2221=AW$45,DATOS!C2221,"")</f>
        <v>0</v>
      </c>
    </row>
    <row r="2264" spans="51:53" x14ac:dyDescent="0.25">
      <c r="AY2264" s="139">
        <f t="shared" si="40"/>
        <v>1</v>
      </c>
      <c r="AZ2264" s="139">
        <f>IF(BA2264="",0,IFERROR(IF(VLOOKUP(BA2264,BA$44:BA2263,1,0)&gt;0,0,0),1))</f>
        <v>0</v>
      </c>
      <c r="BA2264" s="140">
        <f>IF(DATOS!J2222=AW$45,DATOS!C2222,"")</f>
        <v>0</v>
      </c>
    </row>
    <row r="2265" spans="51:53" x14ac:dyDescent="0.25">
      <c r="AY2265" s="139">
        <f t="shared" si="40"/>
        <v>1</v>
      </c>
      <c r="AZ2265" s="139">
        <f>IF(BA2265="",0,IFERROR(IF(VLOOKUP(BA2265,BA$44:BA2264,1,0)&gt;0,0,0),1))</f>
        <v>0</v>
      </c>
      <c r="BA2265" s="140">
        <f>IF(DATOS!J2223=AW$45,DATOS!C2223,"")</f>
        <v>0</v>
      </c>
    </row>
    <row r="2266" spans="51:53" x14ac:dyDescent="0.25">
      <c r="AY2266" s="139">
        <f t="shared" si="40"/>
        <v>1</v>
      </c>
      <c r="AZ2266" s="139">
        <f>IF(BA2266="",0,IFERROR(IF(VLOOKUP(BA2266,BA$44:BA2265,1,0)&gt;0,0,0),1))</f>
        <v>0</v>
      </c>
      <c r="BA2266" s="140">
        <f>IF(DATOS!J2224=AW$45,DATOS!C2224,"")</f>
        <v>0</v>
      </c>
    </row>
    <row r="2267" spans="51:53" x14ac:dyDescent="0.25">
      <c r="AY2267" s="139">
        <f t="shared" si="40"/>
        <v>1</v>
      </c>
      <c r="AZ2267" s="139">
        <f>IF(BA2267="",0,IFERROR(IF(VLOOKUP(BA2267,BA$44:BA2266,1,0)&gt;0,0,0),1))</f>
        <v>0</v>
      </c>
      <c r="BA2267" s="140">
        <f>IF(DATOS!J2225=AW$45,DATOS!C2225,"")</f>
        <v>0</v>
      </c>
    </row>
    <row r="2268" spans="51:53" x14ac:dyDescent="0.25">
      <c r="AY2268" s="139">
        <f t="shared" si="40"/>
        <v>1</v>
      </c>
      <c r="AZ2268" s="139">
        <f>IF(BA2268="",0,IFERROR(IF(VLOOKUP(BA2268,BA$44:BA2267,1,0)&gt;0,0,0),1))</f>
        <v>0</v>
      </c>
      <c r="BA2268" s="140">
        <f>IF(DATOS!J2226=AW$45,DATOS!C2226,"")</f>
        <v>0</v>
      </c>
    </row>
    <row r="2269" spans="51:53" x14ac:dyDescent="0.25">
      <c r="AY2269" s="139">
        <f t="shared" si="40"/>
        <v>1</v>
      </c>
      <c r="AZ2269" s="139">
        <f>IF(BA2269="",0,IFERROR(IF(VLOOKUP(BA2269,BA$44:BA2268,1,0)&gt;0,0,0),1))</f>
        <v>0</v>
      </c>
      <c r="BA2269" s="140">
        <f>IF(DATOS!J2227=AW$45,DATOS!C2227,"")</f>
        <v>0</v>
      </c>
    </row>
    <row r="2270" spans="51:53" x14ac:dyDescent="0.25">
      <c r="AY2270" s="139">
        <f t="shared" si="40"/>
        <v>1</v>
      </c>
      <c r="AZ2270" s="139">
        <f>IF(BA2270="",0,IFERROR(IF(VLOOKUP(BA2270,BA$44:BA2269,1,0)&gt;0,0,0),1))</f>
        <v>0</v>
      </c>
      <c r="BA2270" s="140">
        <f>IF(DATOS!J2228=AW$45,DATOS!C2228,"")</f>
        <v>0</v>
      </c>
    </row>
    <row r="2271" spans="51:53" x14ac:dyDescent="0.25">
      <c r="AY2271" s="139">
        <f t="shared" si="40"/>
        <v>1</v>
      </c>
      <c r="AZ2271" s="139">
        <f>IF(BA2271="",0,IFERROR(IF(VLOOKUP(BA2271,BA$44:BA2270,1,0)&gt;0,0,0),1))</f>
        <v>0</v>
      </c>
      <c r="BA2271" s="140">
        <f>IF(DATOS!J2229=AW$45,DATOS!C2229,"")</f>
        <v>0</v>
      </c>
    </row>
    <row r="2272" spans="51:53" x14ac:dyDescent="0.25">
      <c r="AY2272" s="139">
        <f t="shared" si="40"/>
        <v>1</v>
      </c>
      <c r="AZ2272" s="139">
        <f>IF(BA2272="",0,IFERROR(IF(VLOOKUP(BA2272,BA$44:BA2271,1,0)&gt;0,0,0),1))</f>
        <v>0</v>
      </c>
      <c r="BA2272" s="140">
        <f>IF(DATOS!J2230=AW$45,DATOS!C2230,"")</f>
        <v>0</v>
      </c>
    </row>
    <row r="2273" spans="51:53" x14ac:dyDescent="0.25">
      <c r="AY2273" s="139">
        <f t="shared" si="40"/>
        <v>1</v>
      </c>
      <c r="AZ2273" s="139">
        <f>IF(BA2273="",0,IFERROR(IF(VLOOKUP(BA2273,BA$44:BA2272,1,0)&gt;0,0,0),1))</f>
        <v>0</v>
      </c>
      <c r="BA2273" s="140">
        <f>IF(DATOS!J2231=AW$45,DATOS!C2231,"")</f>
        <v>0</v>
      </c>
    </row>
    <row r="2274" spans="51:53" x14ac:dyDescent="0.25">
      <c r="AY2274" s="139">
        <f t="shared" si="40"/>
        <v>1</v>
      </c>
      <c r="AZ2274" s="139">
        <f>IF(BA2274="",0,IFERROR(IF(VLOOKUP(BA2274,BA$44:BA2273,1,0)&gt;0,0,0),1))</f>
        <v>0</v>
      </c>
      <c r="BA2274" s="140">
        <f>IF(DATOS!J2232=AW$45,DATOS!C2232,"")</f>
        <v>0</v>
      </c>
    </row>
    <row r="2275" spans="51:53" x14ac:dyDescent="0.25">
      <c r="AY2275" s="139">
        <f t="shared" si="40"/>
        <v>1</v>
      </c>
      <c r="AZ2275" s="139">
        <f>IF(BA2275="",0,IFERROR(IF(VLOOKUP(BA2275,BA$44:BA2274,1,0)&gt;0,0,0),1))</f>
        <v>0</v>
      </c>
      <c r="BA2275" s="140">
        <f>IF(DATOS!J2233=AW$45,DATOS!C2233,"")</f>
        <v>0</v>
      </c>
    </row>
    <row r="2276" spans="51:53" x14ac:dyDescent="0.25">
      <c r="AY2276" s="139">
        <f t="shared" si="40"/>
        <v>1</v>
      </c>
      <c r="AZ2276" s="139">
        <f>IF(BA2276="",0,IFERROR(IF(VLOOKUP(BA2276,BA$44:BA2275,1,0)&gt;0,0,0),1))</f>
        <v>0</v>
      </c>
      <c r="BA2276" s="140">
        <f>IF(DATOS!J2234=AW$45,DATOS!C2234,"")</f>
        <v>0</v>
      </c>
    </row>
    <row r="2277" spans="51:53" x14ac:dyDescent="0.25">
      <c r="AY2277" s="139">
        <f t="shared" si="40"/>
        <v>1</v>
      </c>
      <c r="AZ2277" s="139">
        <f>IF(BA2277="",0,IFERROR(IF(VLOOKUP(BA2277,BA$44:BA2276,1,0)&gt;0,0,0),1))</f>
        <v>0</v>
      </c>
      <c r="BA2277" s="140">
        <f>IF(DATOS!J2235=AW$45,DATOS!C2235,"")</f>
        <v>0</v>
      </c>
    </row>
    <row r="2278" spans="51:53" x14ac:dyDescent="0.25">
      <c r="AY2278" s="139">
        <f t="shared" si="40"/>
        <v>1</v>
      </c>
      <c r="AZ2278" s="139">
        <f>IF(BA2278="",0,IFERROR(IF(VLOOKUP(BA2278,BA$44:BA2277,1,0)&gt;0,0,0),1))</f>
        <v>0</v>
      </c>
      <c r="BA2278" s="140">
        <f>IF(DATOS!J2236=AW$45,DATOS!C2236,"")</f>
        <v>0</v>
      </c>
    </row>
    <row r="2279" spans="51:53" x14ac:dyDescent="0.25">
      <c r="AY2279" s="139">
        <f t="shared" si="40"/>
        <v>1</v>
      </c>
      <c r="AZ2279" s="139">
        <f>IF(BA2279="",0,IFERROR(IF(VLOOKUP(BA2279,BA$44:BA2278,1,0)&gt;0,0,0),1))</f>
        <v>0</v>
      </c>
      <c r="BA2279" s="140">
        <f>IF(DATOS!J2237=AW$45,DATOS!C2237,"")</f>
        <v>0</v>
      </c>
    </row>
    <row r="2280" spans="51:53" x14ac:dyDescent="0.25">
      <c r="AY2280" s="139">
        <f t="shared" si="40"/>
        <v>1</v>
      </c>
      <c r="AZ2280" s="139">
        <f>IF(BA2280="",0,IFERROR(IF(VLOOKUP(BA2280,BA$44:BA2279,1,0)&gt;0,0,0),1))</f>
        <v>0</v>
      </c>
      <c r="BA2280" s="140">
        <f>IF(DATOS!J2238=AW$45,DATOS!C2238,"")</f>
        <v>0</v>
      </c>
    </row>
    <row r="2281" spans="51:53" x14ac:dyDescent="0.25">
      <c r="AY2281" s="139">
        <f t="shared" si="40"/>
        <v>1</v>
      </c>
      <c r="AZ2281" s="139">
        <f>IF(BA2281="",0,IFERROR(IF(VLOOKUP(BA2281,BA$44:BA2280,1,0)&gt;0,0,0),1))</f>
        <v>0</v>
      </c>
      <c r="BA2281" s="140">
        <f>IF(DATOS!J2239=AW$45,DATOS!C2239,"")</f>
        <v>0</v>
      </c>
    </row>
    <row r="2282" spans="51:53" x14ac:dyDescent="0.25">
      <c r="AY2282" s="139">
        <f t="shared" si="40"/>
        <v>1</v>
      </c>
      <c r="AZ2282" s="139">
        <f>IF(BA2282="",0,IFERROR(IF(VLOOKUP(BA2282,BA$44:BA2281,1,0)&gt;0,0,0),1))</f>
        <v>0</v>
      </c>
      <c r="BA2282" s="140">
        <f>IF(DATOS!J2240=AW$45,DATOS!C2240,"")</f>
        <v>0</v>
      </c>
    </row>
    <row r="2283" spans="51:53" x14ac:dyDescent="0.25">
      <c r="AY2283" s="139">
        <f t="shared" si="40"/>
        <v>1</v>
      </c>
      <c r="AZ2283" s="139">
        <f>IF(BA2283="",0,IFERROR(IF(VLOOKUP(BA2283,BA$44:BA2282,1,0)&gt;0,0,0),1))</f>
        <v>0</v>
      </c>
      <c r="BA2283" s="140">
        <f>IF(DATOS!J2241=AW$45,DATOS!C2241,"")</f>
        <v>0</v>
      </c>
    </row>
    <row r="2284" spans="51:53" x14ac:dyDescent="0.25">
      <c r="AY2284" s="139">
        <f t="shared" ref="AY2284:AY2347" si="41">AY2283+AZ2284</f>
        <v>1</v>
      </c>
      <c r="AZ2284" s="139">
        <f>IF(BA2284="",0,IFERROR(IF(VLOOKUP(BA2284,BA$44:BA2283,1,0)&gt;0,0,0),1))</f>
        <v>0</v>
      </c>
      <c r="BA2284" s="140">
        <f>IF(DATOS!J2242=AW$45,DATOS!C2242,"")</f>
        <v>0</v>
      </c>
    </row>
    <row r="2285" spans="51:53" x14ac:dyDescent="0.25">
      <c r="AY2285" s="139">
        <f t="shared" si="41"/>
        <v>1</v>
      </c>
      <c r="AZ2285" s="139">
        <f>IF(BA2285="",0,IFERROR(IF(VLOOKUP(BA2285,BA$44:BA2284,1,0)&gt;0,0,0),1))</f>
        <v>0</v>
      </c>
      <c r="BA2285" s="140">
        <f>IF(DATOS!J2243=AW$45,DATOS!C2243,"")</f>
        <v>0</v>
      </c>
    </row>
    <row r="2286" spans="51:53" x14ac:dyDescent="0.25">
      <c r="AY2286" s="139">
        <f t="shared" si="41"/>
        <v>1</v>
      </c>
      <c r="AZ2286" s="139">
        <f>IF(BA2286="",0,IFERROR(IF(VLOOKUP(BA2286,BA$44:BA2285,1,0)&gt;0,0,0),1))</f>
        <v>0</v>
      </c>
      <c r="BA2286" s="140">
        <f>IF(DATOS!J2244=AW$45,DATOS!C2244,"")</f>
        <v>0</v>
      </c>
    </row>
    <row r="2287" spans="51:53" x14ac:dyDescent="0.25">
      <c r="AY2287" s="139">
        <f t="shared" si="41"/>
        <v>1</v>
      </c>
      <c r="AZ2287" s="139">
        <f>IF(BA2287="",0,IFERROR(IF(VLOOKUP(BA2287,BA$44:BA2286,1,0)&gt;0,0,0),1))</f>
        <v>0</v>
      </c>
      <c r="BA2287" s="140">
        <f>IF(DATOS!J2245=AW$45,DATOS!C2245,"")</f>
        <v>0</v>
      </c>
    </row>
    <row r="2288" spans="51:53" x14ac:dyDescent="0.25">
      <c r="AY2288" s="139">
        <f t="shared" si="41"/>
        <v>1</v>
      </c>
      <c r="AZ2288" s="139">
        <f>IF(BA2288="",0,IFERROR(IF(VLOOKUP(BA2288,BA$44:BA2287,1,0)&gt;0,0,0),1))</f>
        <v>0</v>
      </c>
      <c r="BA2288" s="140">
        <f>IF(DATOS!J2246=AW$45,DATOS!C2246,"")</f>
        <v>0</v>
      </c>
    </row>
    <row r="2289" spans="51:53" x14ac:dyDescent="0.25">
      <c r="AY2289" s="139">
        <f t="shared" si="41"/>
        <v>1</v>
      </c>
      <c r="AZ2289" s="139">
        <f>IF(BA2289="",0,IFERROR(IF(VLOOKUP(BA2289,BA$44:BA2288,1,0)&gt;0,0,0),1))</f>
        <v>0</v>
      </c>
      <c r="BA2289" s="140">
        <f>IF(DATOS!J2247=AW$45,DATOS!C2247,"")</f>
        <v>0</v>
      </c>
    </row>
    <row r="2290" spans="51:53" x14ac:dyDescent="0.25">
      <c r="AY2290" s="139">
        <f t="shared" si="41"/>
        <v>1</v>
      </c>
      <c r="AZ2290" s="139">
        <f>IF(BA2290="",0,IFERROR(IF(VLOOKUP(BA2290,BA$44:BA2289,1,0)&gt;0,0,0),1))</f>
        <v>0</v>
      </c>
      <c r="BA2290" s="140">
        <f>IF(DATOS!J2248=AW$45,DATOS!C2248,"")</f>
        <v>0</v>
      </c>
    </row>
    <row r="2291" spans="51:53" x14ac:dyDescent="0.25">
      <c r="AY2291" s="139">
        <f t="shared" si="41"/>
        <v>1</v>
      </c>
      <c r="AZ2291" s="139">
        <f>IF(BA2291="",0,IFERROR(IF(VLOOKUP(BA2291,BA$44:BA2290,1,0)&gt;0,0,0),1))</f>
        <v>0</v>
      </c>
      <c r="BA2291" s="140">
        <f>IF(DATOS!J2249=AW$45,DATOS!C2249,"")</f>
        <v>0</v>
      </c>
    </row>
    <row r="2292" spans="51:53" x14ac:dyDescent="0.25">
      <c r="AY2292" s="139">
        <f t="shared" si="41"/>
        <v>1</v>
      </c>
      <c r="AZ2292" s="139">
        <f>IF(BA2292="",0,IFERROR(IF(VLOOKUP(BA2292,BA$44:BA2291,1,0)&gt;0,0,0),1))</f>
        <v>0</v>
      </c>
      <c r="BA2292" s="140">
        <f>IF(DATOS!J2250=AW$45,DATOS!C2250,"")</f>
        <v>0</v>
      </c>
    </row>
    <row r="2293" spans="51:53" x14ac:dyDescent="0.25">
      <c r="AY2293" s="139">
        <f t="shared" si="41"/>
        <v>1</v>
      </c>
      <c r="AZ2293" s="139">
        <f>IF(BA2293="",0,IFERROR(IF(VLOOKUP(BA2293,BA$44:BA2292,1,0)&gt;0,0,0),1))</f>
        <v>0</v>
      </c>
      <c r="BA2293" s="140">
        <f>IF(DATOS!J2251=AW$45,DATOS!C2251,"")</f>
        <v>0</v>
      </c>
    </row>
    <row r="2294" spans="51:53" x14ac:dyDescent="0.25">
      <c r="AY2294" s="139">
        <f t="shared" si="41"/>
        <v>1</v>
      </c>
      <c r="AZ2294" s="139">
        <f>IF(BA2294="",0,IFERROR(IF(VLOOKUP(BA2294,BA$44:BA2293,1,0)&gt;0,0,0),1))</f>
        <v>0</v>
      </c>
      <c r="BA2294" s="140">
        <f>IF(DATOS!J2252=AW$45,DATOS!C2252,"")</f>
        <v>0</v>
      </c>
    </row>
    <row r="2295" spans="51:53" x14ac:dyDescent="0.25">
      <c r="AY2295" s="139">
        <f t="shared" si="41"/>
        <v>1</v>
      </c>
      <c r="AZ2295" s="139">
        <f>IF(BA2295="",0,IFERROR(IF(VLOOKUP(BA2295,BA$44:BA2294,1,0)&gt;0,0,0),1))</f>
        <v>0</v>
      </c>
      <c r="BA2295" s="140">
        <f>IF(DATOS!J2253=AW$45,DATOS!C2253,"")</f>
        <v>0</v>
      </c>
    </row>
    <row r="2296" spans="51:53" x14ac:dyDescent="0.25">
      <c r="AY2296" s="139">
        <f t="shared" si="41"/>
        <v>1</v>
      </c>
      <c r="AZ2296" s="139">
        <f>IF(BA2296="",0,IFERROR(IF(VLOOKUP(BA2296,BA$44:BA2295,1,0)&gt;0,0,0),1))</f>
        <v>0</v>
      </c>
      <c r="BA2296" s="140">
        <f>IF(DATOS!J2254=AW$45,DATOS!C2254,"")</f>
        <v>0</v>
      </c>
    </row>
    <row r="2297" spans="51:53" x14ac:dyDescent="0.25">
      <c r="AY2297" s="139">
        <f t="shared" si="41"/>
        <v>1</v>
      </c>
      <c r="AZ2297" s="139">
        <f>IF(BA2297="",0,IFERROR(IF(VLOOKUP(BA2297,BA$44:BA2296,1,0)&gt;0,0,0),1))</f>
        <v>0</v>
      </c>
      <c r="BA2297" s="140">
        <f>IF(DATOS!J2255=AW$45,DATOS!C2255,"")</f>
        <v>0</v>
      </c>
    </row>
    <row r="2298" spans="51:53" x14ac:dyDescent="0.25">
      <c r="AY2298" s="139">
        <f t="shared" si="41"/>
        <v>1</v>
      </c>
      <c r="AZ2298" s="139">
        <f>IF(BA2298="",0,IFERROR(IF(VLOOKUP(BA2298,BA$44:BA2297,1,0)&gt;0,0,0),1))</f>
        <v>0</v>
      </c>
      <c r="BA2298" s="140">
        <f>IF(DATOS!J2256=AW$45,DATOS!C2256,"")</f>
        <v>0</v>
      </c>
    </row>
    <row r="2299" spans="51:53" x14ac:dyDescent="0.25">
      <c r="AY2299" s="139">
        <f t="shared" si="41"/>
        <v>1</v>
      </c>
      <c r="AZ2299" s="139">
        <f>IF(BA2299="",0,IFERROR(IF(VLOOKUP(BA2299,BA$44:BA2298,1,0)&gt;0,0,0),1))</f>
        <v>0</v>
      </c>
      <c r="BA2299" s="140">
        <f>IF(DATOS!J2257=AW$45,DATOS!C2257,"")</f>
        <v>0</v>
      </c>
    </row>
    <row r="2300" spans="51:53" x14ac:dyDescent="0.25">
      <c r="AY2300" s="139">
        <f t="shared" si="41"/>
        <v>1</v>
      </c>
      <c r="AZ2300" s="139">
        <f>IF(BA2300="",0,IFERROR(IF(VLOOKUP(BA2300,BA$44:BA2299,1,0)&gt;0,0,0),1))</f>
        <v>0</v>
      </c>
      <c r="BA2300" s="140">
        <f>IF(DATOS!J2258=AW$45,DATOS!C2258,"")</f>
        <v>0</v>
      </c>
    </row>
    <row r="2301" spans="51:53" x14ac:dyDescent="0.25">
      <c r="AY2301" s="139">
        <f t="shared" si="41"/>
        <v>1</v>
      </c>
      <c r="AZ2301" s="139">
        <f>IF(BA2301="",0,IFERROR(IF(VLOOKUP(BA2301,BA$44:BA2300,1,0)&gt;0,0,0),1))</f>
        <v>0</v>
      </c>
      <c r="BA2301" s="140">
        <f>IF(DATOS!J2259=AW$45,DATOS!C2259,"")</f>
        <v>0</v>
      </c>
    </row>
    <row r="2302" spans="51:53" x14ac:dyDescent="0.25">
      <c r="AY2302" s="139">
        <f t="shared" si="41"/>
        <v>1</v>
      </c>
      <c r="AZ2302" s="139">
        <f>IF(BA2302="",0,IFERROR(IF(VLOOKUP(BA2302,BA$44:BA2301,1,0)&gt;0,0,0),1))</f>
        <v>0</v>
      </c>
      <c r="BA2302" s="140">
        <f>IF(DATOS!J2260=AW$45,DATOS!C2260,"")</f>
        <v>0</v>
      </c>
    </row>
    <row r="2303" spans="51:53" x14ac:dyDescent="0.25">
      <c r="AY2303" s="139">
        <f t="shared" si="41"/>
        <v>1</v>
      </c>
      <c r="AZ2303" s="139">
        <f>IF(BA2303="",0,IFERROR(IF(VLOOKUP(BA2303,BA$44:BA2302,1,0)&gt;0,0,0),1))</f>
        <v>0</v>
      </c>
      <c r="BA2303" s="140">
        <f>IF(DATOS!J2261=AW$45,DATOS!C2261,"")</f>
        <v>0</v>
      </c>
    </row>
    <row r="2304" spans="51:53" x14ac:dyDescent="0.25">
      <c r="AY2304" s="139">
        <f t="shared" si="41"/>
        <v>1</v>
      </c>
      <c r="AZ2304" s="139">
        <f>IF(BA2304="",0,IFERROR(IF(VLOOKUP(BA2304,BA$44:BA2303,1,0)&gt;0,0,0),1))</f>
        <v>0</v>
      </c>
      <c r="BA2304" s="140">
        <f>IF(DATOS!J2262=AW$45,DATOS!C2262,"")</f>
        <v>0</v>
      </c>
    </row>
    <row r="2305" spans="51:53" x14ac:dyDescent="0.25">
      <c r="AY2305" s="139">
        <f t="shared" si="41"/>
        <v>1</v>
      </c>
      <c r="AZ2305" s="139">
        <f>IF(BA2305="",0,IFERROR(IF(VLOOKUP(BA2305,BA$44:BA2304,1,0)&gt;0,0,0),1))</f>
        <v>0</v>
      </c>
      <c r="BA2305" s="140">
        <f>IF(DATOS!J2263=AW$45,DATOS!C2263,"")</f>
        <v>0</v>
      </c>
    </row>
    <row r="2306" spans="51:53" x14ac:dyDescent="0.25">
      <c r="AY2306" s="139">
        <f t="shared" si="41"/>
        <v>1</v>
      </c>
      <c r="AZ2306" s="139">
        <f>IF(BA2306="",0,IFERROR(IF(VLOOKUP(BA2306,BA$44:BA2305,1,0)&gt;0,0,0),1))</f>
        <v>0</v>
      </c>
      <c r="BA2306" s="140">
        <f>IF(DATOS!J2264=AW$45,DATOS!C2264,"")</f>
        <v>0</v>
      </c>
    </row>
    <row r="2307" spans="51:53" x14ac:dyDescent="0.25">
      <c r="AY2307" s="139">
        <f t="shared" si="41"/>
        <v>1</v>
      </c>
      <c r="AZ2307" s="139">
        <f>IF(BA2307="",0,IFERROR(IF(VLOOKUP(BA2307,BA$44:BA2306,1,0)&gt;0,0,0),1))</f>
        <v>0</v>
      </c>
      <c r="BA2307" s="140">
        <f>IF(DATOS!J2265=AW$45,DATOS!C2265,"")</f>
        <v>0</v>
      </c>
    </row>
    <row r="2308" spans="51:53" x14ac:dyDescent="0.25">
      <c r="AY2308" s="139">
        <f t="shared" si="41"/>
        <v>1</v>
      </c>
      <c r="AZ2308" s="139">
        <f>IF(BA2308="",0,IFERROR(IF(VLOOKUP(BA2308,BA$44:BA2307,1,0)&gt;0,0,0),1))</f>
        <v>0</v>
      </c>
      <c r="BA2308" s="140">
        <f>IF(DATOS!J2266=AW$45,DATOS!C2266,"")</f>
        <v>0</v>
      </c>
    </row>
    <row r="2309" spans="51:53" x14ac:dyDescent="0.25">
      <c r="AY2309" s="139">
        <f t="shared" si="41"/>
        <v>1</v>
      </c>
      <c r="AZ2309" s="139">
        <f>IF(BA2309="",0,IFERROR(IF(VLOOKUP(BA2309,BA$44:BA2308,1,0)&gt;0,0,0),1))</f>
        <v>0</v>
      </c>
      <c r="BA2309" s="140">
        <f>IF(DATOS!J2267=AW$45,DATOS!C2267,"")</f>
        <v>0</v>
      </c>
    </row>
    <row r="2310" spans="51:53" x14ac:dyDescent="0.25">
      <c r="AY2310" s="139">
        <f t="shared" si="41"/>
        <v>1</v>
      </c>
      <c r="AZ2310" s="139">
        <f>IF(BA2310="",0,IFERROR(IF(VLOOKUP(BA2310,BA$44:BA2309,1,0)&gt;0,0,0),1))</f>
        <v>0</v>
      </c>
      <c r="BA2310" s="140">
        <f>IF(DATOS!J2268=AW$45,DATOS!C2268,"")</f>
        <v>0</v>
      </c>
    </row>
    <row r="2311" spans="51:53" x14ac:dyDescent="0.25">
      <c r="AY2311" s="139">
        <f t="shared" si="41"/>
        <v>1</v>
      </c>
      <c r="AZ2311" s="139">
        <f>IF(BA2311="",0,IFERROR(IF(VLOOKUP(BA2311,BA$44:BA2310,1,0)&gt;0,0,0),1))</f>
        <v>0</v>
      </c>
      <c r="BA2311" s="140">
        <f>IF(DATOS!J2269=AW$45,DATOS!C2269,"")</f>
        <v>0</v>
      </c>
    </row>
    <row r="2312" spans="51:53" x14ac:dyDescent="0.25">
      <c r="AY2312" s="139">
        <f t="shared" si="41"/>
        <v>1</v>
      </c>
      <c r="AZ2312" s="139">
        <f>IF(BA2312="",0,IFERROR(IF(VLOOKUP(BA2312,BA$44:BA2311,1,0)&gt;0,0,0),1))</f>
        <v>0</v>
      </c>
      <c r="BA2312" s="140">
        <f>IF(DATOS!J2270=AW$45,DATOS!C2270,"")</f>
        <v>0</v>
      </c>
    </row>
    <row r="2313" spans="51:53" x14ac:dyDescent="0.25">
      <c r="AY2313" s="139">
        <f t="shared" si="41"/>
        <v>1</v>
      </c>
      <c r="AZ2313" s="139">
        <f>IF(BA2313="",0,IFERROR(IF(VLOOKUP(BA2313,BA$44:BA2312,1,0)&gt;0,0,0),1))</f>
        <v>0</v>
      </c>
      <c r="BA2313" s="140">
        <f>IF(DATOS!J2271=AW$45,DATOS!C2271,"")</f>
        <v>0</v>
      </c>
    </row>
    <row r="2314" spans="51:53" x14ac:dyDescent="0.25">
      <c r="AY2314" s="139">
        <f t="shared" si="41"/>
        <v>1</v>
      </c>
      <c r="AZ2314" s="139">
        <f>IF(BA2314="",0,IFERROR(IF(VLOOKUP(BA2314,BA$44:BA2313,1,0)&gt;0,0,0),1))</f>
        <v>0</v>
      </c>
      <c r="BA2314" s="140">
        <f>IF(DATOS!J2272=AW$45,DATOS!C2272,"")</f>
        <v>0</v>
      </c>
    </row>
    <row r="2315" spans="51:53" x14ac:dyDescent="0.25">
      <c r="AY2315" s="139">
        <f t="shared" si="41"/>
        <v>1</v>
      </c>
      <c r="AZ2315" s="139">
        <f>IF(BA2315="",0,IFERROR(IF(VLOOKUP(BA2315,BA$44:BA2314,1,0)&gt;0,0,0),1))</f>
        <v>0</v>
      </c>
      <c r="BA2315" s="140">
        <f>IF(DATOS!J2273=AW$45,DATOS!C2273,"")</f>
        <v>0</v>
      </c>
    </row>
    <row r="2316" spans="51:53" x14ac:dyDescent="0.25">
      <c r="AY2316" s="139">
        <f t="shared" si="41"/>
        <v>1</v>
      </c>
      <c r="AZ2316" s="139">
        <f>IF(BA2316="",0,IFERROR(IF(VLOOKUP(BA2316,BA$44:BA2315,1,0)&gt;0,0,0),1))</f>
        <v>0</v>
      </c>
      <c r="BA2316" s="140">
        <f>IF(DATOS!J2274=AW$45,DATOS!C2274,"")</f>
        <v>0</v>
      </c>
    </row>
    <row r="2317" spans="51:53" x14ac:dyDescent="0.25">
      <c r="AY2317" s="139">
        <f t="shared" si="41"/>
        <v>1</v>
      </c>
      <c r="AZ2317" s="139">
        <f>IF(BA2317="",0,IFERROR(IF(VLOOKUP(BA2317,BA$44:BA2316,1,0)&gt;0,0,0),1))</f>
        <v>0</v>
      </c>
      <c r="BA2317" s="140">
        <f>IF(DATOS!J2275=AW$45,DATOS!C2275,"")</f>
        <v>0</v>
      </c>
    </row>
    <row r="2318" spans="51:53" x14ac:dyDescent="0.25">
      <c r="AY2318" s="139">
        <f t="shared" si="41"/>
        <v>1</v>
      </c>
      <c r="AZ2318" s="139">
        <f>IF(BA2318="",0,IFERROR(IF(VLOOKUP(BA2318,BA$44:BA2317,1,0)&gt;0,0,0),1))</f>
        <v>0</v>
      </c>
      <c r="BA2318" s="140">
        <f>IF(DATOS!J2276=AW$45,DATOS!C2276,"")</f>
        <v>0</v>
      </c>
    </row>
    <row r="2319" spans="51:53" x14ac:dyDescent="0.25">
      <c r="AY2319" s="139">
        <f t="shared" si="41"/>
        <v>1</v>
      </c>
      <c r="AZ2319" s="139">
        <f>IF(BA2319="",0,IFERROR(IF(VLOOKUP(BA2319,BA$44:BA2318,1,0)&gt;0,0,0),1))</f>
        <v>0</v>
      </c>
      <c r="BA2319" s="140">
        <f>IF(DATOS!J2277=AW$45,DATOS!C2277,"")</f>
        <v>0</v>
      </c>
    </row>
    <row r="2320" spans="51:53" x14ac:dyDescent="0.25">
      <c r="AY2320" s="139">
        <f t="shared" si="41"/>
        <v>1</v>
      </c>
      <c r="AZ2320" s="139">
        <f>IF(BA2320="",0,IFERROR(IF(VLOOKUP(BA2320,BA$44:BA2319,1,0)&gt;0,0,0),1))</f>
        <v>0</v>
      </c>
      <c r="BA2320" s="140">
        <f>IF(DATOS!J2278=AW$45,DATOS!C2278,"")</f>
        <v>0</v>
      </c>
    </row>
    <row r="2321" spans="51:53" x14ac:dyDescent="0.25">
      <c r="AY2321" s="139">
        <f t="shared" si="41"/>
        <v>1</v>
      </c>
      <c r="AZ2321" s="139">
        <f>IF(BA2321="",0,IFERROR(IF(VLOOKUP(BA2321,BA$44:BA2320,1,0)&gt;0,0,0),1))</f>
        <v>0</v>
      </c>
      <c r="BA2321" s="140">
        <f>IF(DATOS!J2279=AW$45,DATOS!C2279,"")</f>
        <v>0</v>
      </c>
    </row>
    <row r="2322" spans="51:53" x14ac:dyDescent="0.25">
      <c r="AY2322" s="139">
        <f t="shared" si="41"/>
        <v>1</v>
      </c>
      <c r="AZ2322" s="139">
        <f>IF(BA2322="",0,IFERROR(IF(VLOOKUP(BA2322,BA$44:BA2321,1,0)&gt;0,0,0),1))</f>
        <v>0</v>
      </c>
      <c r="BA2322" s="140">
        <f>IF(DATOS!J2280=AW$45,DATOS!C2280,"")</f>
        <v>0</v>
      </c>
    </row>
    <row r="2323" spans="51:53" x14ac:dyDescent="0.25">
      <c r="AY2323" s="139">
        <f t="shared" si="41"/>
        <v>1</v>
      </c>
      <c r="AZ2323" s="139">
        <f>IF(BA2323="",0,IFERROR(IF(VLOOKUP(BA2323,BA$44:BA2322,1,0)&gt;0,0,0),1))</f>
        <v>0</v>
      </c>
      <c r="BA2323" s="140">
        <f>IF(DATOS!J2281=AW$45,DATOS!C2281,"")</f>
        <v>0</v>
      </c>
    </row>
    <row r="2324" spans="51:53" x14ac:dyDescent="0.25">
      <c r="AY2324" s="139">
        <f t="shared" si="41"/>
        <v>1</v>
      </c>
      <c r="AZ2324" s="139">
        <f>IF(BA2324="",0,IFERROR(IF(VLOOKUP(BA2324,BA$44:BA2323,1,0)&gt;0,0,0),1))</f>
        <v>0</v>
      </c>
      <c r="BA2324" s="140">
        <f>IF(DATOS!J2282=AW$45,DATOS!C2282,"")</f>
        <v>0</v>
      </c>
    </row>
    <row r="2325" spans="51:53" x14ac:dyDescent="0.25">
      <c r="AY2325" s="139">
        <f t="shared" si="41"/>
        <v>1</v>
      </c>
      <c r="AZ2325" s="139">
        <f>IF(BA2325="",0,IFERROR(IF(VLOOKUP(BA2325,BA$44:BA2324,1,0)&gt;0,0,0),1))</f>
        <v>0</v>
      </c>
      <c r="BA2325" s="140">
        <f>IF(DATOS!J2283=AW$45,DATOS!C2283,"")</f>
        <v>0</v>
      </c>
    </row>
    <row r="2326" spans="51:53" x14ac:dyDescent="0.25">
      <c r="AY2326" s="139">
        <f t="shared" si="41"/>
        <v>1</v>
      </c>
      <c r="AZ2326" s="139">
        <f>IF(BA2326="",0,IFERROR(IF(VLOOKUP(BA2326,BA$44:BA2325,1,0)&gt;0,0,0),1))</f>
        <v>0</v>
      </c>
      <c r="BA2326" s="140">
        <f>IF(DATOS!J2284=AW$45,DATOS!C2284,"")</f>
        <v>0</v>
      </c>
    </row>
    <row r="2327" spans="51:53" x14ac:dyDescent="0.25">
      <c r="AY2327" s="139">
        <f t="shared" si="41"/>
        <v>1</v>
      </c>
      <c r="AZ2327" s="139">
        <f>IF(BA2327="",0,IFERROR(IF(VLOOKUP(BA2327,BA$44:BA2326,1,0)&gt;0,0,0),1))</f>
        <v>0</v>
      </c>
      <c r="BA2327" s="140">
        <f>IF(DATOS!J2285=AW$45,DATOS!C2285,"")</f>
        <v>0</v>
      </c>
    </row>
    <row r="2328" spans="51:53" x14ac:dyDescent="0.25">
      <c r="AY2328" s="139">
        <f t="shared" si="41"/>
        <v>1</v>
      </c>
      <c r="AZ2328" s="139">
        <f>IF(BA2328="",0,IFERROR(IF(VLOOKUP(BA2328,BA$44:BA2327,1,0)&gt;0,0,0),1))</f>
        <v>0</v>
      </c>
      <c r="BA2328" s="140">
        <f>IF(DATOS!J2286=AW$45,DATOS!C2286,"")</f>
        <v>0</v>
      </c>
    </row>
    <row r="2329" spans="51:53" x14ac:dyDescent="0.25">
      <c r="AY2329" s="139">
        <f t="shared" si="41"/>
        <v>1</v>
      </c>
      <c r="AZ2329" s="139">
        <f>IF(BA2329="",0,IFERROR(IF(VLOOKUP(BA2329,BA$44:BA2328,1,0)&gt;0,0,0),1))</f>
        <v>0</v>
      </c>
      <c r="BA2329" s="140">
        <f>IF(DATOS!J2287=AW$45,DATOS!C2287,"")</f>
        <v>0</v>
      </c>
    </row>
    <row r="2330" spans="51:53" x14ac:dyDescent="0.25">
      <c r="AY2330" s="139">
        <f t="shared" si="41"/>
        <v>1</v>
      </c>
      <c r="AZ2330" s="139">
        <f>IF(BA2330="",0,IFERROR(IF(VLOOKUP(BA2330,BA$44:BA2329,1,0)&gt;0,0,0),1))</f>
        <v>0</v>
      </c>
      <c r="BA2330" s="140">
        <f>IF(DATOS!J2288=AW$45,DATOS!C2288,"")</f>
        <v>0</v>
      </c>
    </row>
    <row r="2331" spans="51:53" x14ac:dyDescent="0.25">
      <c r="AY2331" s="139">
        <f t="shared" si="41"/>
        <v>1</v>
      </c>
      <c r="AZ2331" s="139">
        <f>IF(BA2331="",0,IFERROR(IF(VLOOKUP(BA2331,BA$44:BA2330,1,0)&gt;0,0,0),1))</f>
        <v>0</v>
      </c>
      <c r="BA2331" s="140">
        <f>IF(DATOS!J2289=AW$45,DATOS!C2289,"")</f>
        <v>0</v>
      </c>
    </row>
    <row r="2332" spans="51:53" x14ac:dyDescent="0.25">
      <c r="AY2332" s="139">
        <f t="shared" si="41"/>
        <v>1</v>
      </c>
      <c r="AZ2332" s="139">
        <f>IF(BA2332="",0,IFERROR(IF(VLOOKUP(BA2332,BA$44:BA2331,1,0)&gt;0,0,0),1))</f>
        <v>0</v>
      </c>
      <c r="BA2332" s="140">
        <f>IF(DATOS!J2290=AW$45,DATOS!C2290,"")</f>
        <v>0</v>
      </c>
    </row>
    <row r="2333" spans="51:53" x14ac:dyDescent="0.25">
      <c r="AY2333" s="139">
        <f t="shared" si="41"/>
        <v>1</v>
      </c>
      <c r="AZ2333" s="139">
        <f>IF(BA2333="",0,IFERROR(IF(VLOOKUP(BA2333,BA$44:BA2332,1,0)&gt;0,0,0),1))</f>
        <v>0</v>
      </c>
      <c r="BA2333" s="140">
        <f>IF(DATOS!J2291=AW$45,DATOS!C2291,"")</f>
        <v>0</v>
      </c>
    </row>
    <row r="2334" spans="51:53" x14ac:dyDescent="0.25">
      <c r="AY2334" s="139">
        <f t="shared" si="41"/>
        <v>1</v>
      </c>
      <c r="AZ2334" s="139">
        <f>IF(BA2334="",0,IFERROR(IF(VLOOKUP(BA2334,BA$44:BA2333,1,0)&gt;0,0,0),1))</f>
        <v>0</v>
      </c>
      <c r="BA2334" s="140">
        <f>IF(DATOS!J2292=AW$45,DATOS!C2292,"")</f>
        <v>0</v>
      </c>
    </row>
    <row r="2335" spans="51:53" x14ac:dyDescent="0.25">
      <c r="AY2335" s="139">
        <f t="shared" si="41"/>
        <v>1</v>
      </c>
      <c r="AZ2335" s="139">
        <f>IF(BA2335="",0,IFERROR(IF(VLOOKUP(BA2335,BA$44:BA2334,1,0)&gt;0,0,0),1))</f>
        <v>0</v>
      </c>
      <c r="BA2335" s="140">
        <f>IF(DATOS!J2293=AW$45,DATOS!C2293,"")</f>
        <v>0</v>
      </c>
    </row>
    <row r="2336" spans="51:53" x14ac:dyDescent="0.25">
      <c r="AY2336" s="139">
        <f t="shared" si="41"/>
        <v>1</v>
      </c>
      <c r="AZ2336" s="139">
        <f>IF(BA2336="",0,IFERROR(IF(VLOOKUP(BA2336,BA$44:BA2335,1,0)&gt;0,0,0),1))</f>
        <v>0</v>
      </c>
      <c r="BA2336" s="140">
        <f>IF(DATOS!J2294=AW$45,DATOS!C2294,"")</f>
        <v>0</v>
      </c>
    </row>
    <row r="2337" spans="51:53" x14ac:dyDescent="0.25">
      <c r="AY2337" s="139">
        <f t="shared" si="41"/>
        <v>1</v>
      </c>
      <c r="AZ2337" s="139">
        <f>IF(BA2337="",0,IFERROR(IF(VLOOKUP(BA2337,BA$44:BA2336,1,0)&gt;0,0,0),1))</f>
        <v>0</v>
      </c>
      <c r="BA2337" s="140">
        <f>IF(DATOS!J2295=AW$45,DATOS!C2295,"")</f>
        <v>0</v>
      </c>
    </row>
    <row r="2338" spans="51:53" x14ac:dyDescent="0.25">
      <c r="AY2338" s="139">
        <f t="shared" si="41"/>
        <v>1</v>
      </c>
      <c r="AZ2338" s="139">
        <f>IF(BA2338="",0,IFERROR(IF(VLOOKUP(BA2338,BA$44:BA2337,1,0)&gt;0,0,0),1))</f>
        <v>0</v>
      </c>
      <c r="BA2338" s="140">
        <f>IF(DATOS!J2296=AW$45,DATOS!C2296,"")</f>
        <v>0</v>
      </c>
    </row>
    <row r="2339" spans="51:53" x14ac:dyDescent="0.25">
      <c r="AY2339" s="139">
        <f t="shared" si="41"/>
        <v>1</v>
      </c>
      <c r="AZ2339" s="139">
        <f>IF(BA2339="",0,IFERROR(IF(VLOOKUP(BA2339,BA$44:BA2338,1,0)&gt;0,0,0),1))</f>
        <v>0</v>
      </c>
      <c r="BA2339" s="140">
        <f>IF(DATOS!J2297=AW$45,DATOS!C2297,"")</f>
        <v>0</v>
      </c>
    </row>
    <row r="2340" spans="51:53" x14ac:dyDescent="0.25">
      <c r="AY2340" s="139">
        <f t="shared" si="41"/>
        <v>1</v>
      </c>
      <c r="AZ2340" s="139">
        <f>IF(BA2340="",0,IFERROR(IF(VLOOKUP(BA2340,BA$44:BA2339,1,0)&gt;0,0,0),1))</f>
        <v>0</v>
      </c>
      <c r="BA2340" s="140">
        <f>IF(DATOS!J2298=AW$45,DATOS!C2298,"")</f>
        <v>0</v>
      </c>
    </row>
    <row r="2341" spans="51:53" x14ac:dyDescent="0.25">
      <c r="AY2341" s="139">
        <f t="shared" si="41"/>
        <v>1</v>
      </c>
      <c r="AZ2341" s="139">
        <f>IF(BA2341="",0,IFERROR(IF(VLOOKUP(BA2341,BA$44:BA2340,1,0)&gt;0,0,0),1))</f>
        <v>0</v>
      </c>
      <c r="BA2341" s="140">
        <f>IF(DATOS!J2299=AW$45,DATOS!C2299,"")</f>
        <v>0</v>
      </c>
    </row>
    <row r="2342" spans="51:53" x14ac:dyDescent="0.25">
      <c r="AY2342" s="139">
        <f t="shared" si="41"/>
        <v>1</v>
      </c>
      <c r="AZ2342" s="139">
        <f>IF(BA2342="",0,IFERROR(IF(VLOOKUP(BA2342,BA$44:BA2341,1,0)&gt;0,0,0),1))</f>
        <v>0</v>
      </c>
      <c r="BA2342" s="140">
        <f>IF(DATOS!J2300=AW$45,DATOS!C2300,"")</f>
        <v>0</v>
      </c>
    </row>
    <row r="2343" spans="51:53" x14ac:dyDescent="0.25">
      <c r="AY2343" s="139">
        <f t="shared" si="41"/>
        <v>1</v>
      </c>
      <c r="AZ2343" s="139">
        <f>IF(BA2343="",0,IFERROR(IF(VLOOKUP(BA2343,BA$44:BA2342,1,0)&gt;0,0,0),1))</f>
        <v>0</v>
      </c>
      <c r="BA2343" s="140">
        <f>IF(DATOS!J2301=AW$45,DATOS!C2301,"")</f>
        <v>0</v>
      </c>
    </row>
    <row r="2344" spans="51:53" x14ac:dyDescent="0.25">
      <c r="AY2344" s="139">
        <f t="shared" si="41"/>
        <v>1</v>
      </c>
      <c r="AZ2344" s="139">
        <f>IF(BA2344="",0,IFERROR(IF(VLOOKUP(BA2344,BA$44:BA2343,1,0)&gt;0,0,0),1))</f>
        <v>0</v>
      </c>
      <c r="BA2344" s="140">
        <f>IF(DATOS!J2302=AW$45,DATOS!C2302,"")</f>
        <v>0</v>
      </c>
    </row>
    <row r="2345" spans="51:53" x14ac:dyDescent="0.25">
      <c r="AY2345" s="139">
        <f t="shared" si="41"/>
        <v>1</v>
      </c>
      <c r="AZ2345" s="139">
        <f>IF(BA2345="",0,IFERROR(IF(VLOOKUP(BA2345,BA$44:BA2344,1,0)&gt;0,0,0),1))</f>
        <v>0</v>
      </c>
      <c r="BA2345" s="140">
        <f>IF(DATOS!J2303=AW$45,DATOS!C2303,"")</f>
        <v>0</v>
      </c>
    </row>
    <row r="2346" spans="51:53" x14ac:dyDescent="0.25">
      <c r="AY2346" s="139">
        <f t="shared" si="41"/>
        <v>1</v>
      </c>
      <c r="AZ2346" s="139">
        <f>IF(BA2346="",0,IFERROR(IF(VLOOKUP(BA2346,BA$44:BA2345,1,0)&gt;0,0,0),1))</f>
        <v>0</v>
      </c>
      <c r="BA2346" s="140">
        <f>IF(DATOS!J2304=AW$45,DATOS!C2304,"")</f>
        <v>0</v>
      </c>
    </row>
    <row r="2347" spans="51:53" x14ac:dyDescent="0.25">
      <c r="AY2347" s="139">
        <f t="shared" si="41"/>
        <v>1</v>
      </c>
      <c r="AZ2347" s="139">
        <f>IF(BA2347="",0,IFERROR(IF(VLOOKUP(BA2347,BA$44:BA2346,1,0)&gt;0,0,0),1))</f>
        <v>0</v>
      </c>
      <c r="BA2347" s="140">
        <f>IF(DATOS!J2305=AW$45,DATOS!C2305,"")</f>
        <v>0</v>
      </c>
    </row>
    <row r="2348" spans="51:53" x14ac:dyDescent="0.25">
      <c r="AY2348" s="139">
        <f t="shared" ref="AY2348:AY2411" si="42">AY2347+AZ2348</f>
        <v>1</v>
      </c>
      <c r="AZ2348" s="139">
        <f>IF(BA2348="",0,IFERROR(IF(VLOOKUP(BA2348,BA$44:BA2347,1,0)&gt;0,0,0),1))</f>
        <v>0</v>
      </c>
      <c r="BA2348" s="140">
        <f>IF(DATOS!J2306=AW$45,DATOS!C2306,"")</f>
        <v>0</v>
      </c>
    </row>
    <row r="2349" spans="51:53" x14ac:dyDescent="0.25">
      <c r="AY2349" s="139">
        <f t="shared" si="42"/>
        <v>1</v>
      </c>
      <c r="AZ2349" s="139">
        <f>IF(BA2349="",0,IFERROR(IF(VLOOKUP(BA2349,BA$44:BA2348,1,0)&gt;0,0,0),1))</f>
        <v>0</v>
      </c>
      <c r="BA2349" s="140">
        <f>IF(DATOS!J2307=AW$45,DATOS!C2307,"")</f>
        <v>0</v>
      </c>
    </row>
    <row r="2350" spans="51:53" x14ac:dyDescent="0.25">
      <c r="AY2350" s="139">
        <f t="shared" si="42"/>
        <v>1</v>
      </c>
      <c r="AZ2350" s="139">
        <f>IF(BA2350="",0,IFERROR(IF(VLOOKUP(BA2350,BA$44:BA2349,1,0)&gt;0,0,0),1))</f>
        <v>0</v>
      </c>
      <c r="BA2350" s="140">
        <f>IF(DATOS!J2308=AW$45,DATOS!C2308,"")</f>
        <v>0</v>
      </c>
    </row>
    <row r="2351" spans="51:53" x14ac:dyDescent="0.25">
      <c r="AY2351" s="139">
        <f t="shared" si="42"/>
        <v>1</v>
      </c>
      <c r="AZ2351" s="139">
        <f>IF(BA2351="",0,IFERROR(IF(VLOOKUP(BA2351,BA$44:BA2350,1,0)&gt;0,0,0),1))</f>
        <v>0</v>
      </c>
      <c r="BA2351" s="140">
        <f>IF(DATOS!J2309=AW$45,DATOS!C2309,"")</f>
        <v>0</v>
      </c>
    </row>
    <row r="2352" spans="51:53" x14ac:dyDescent="0.25">
      <c r="AY2352" s="139">
        <f t="shared" si="42"/>
        <v>1</v>
      </c>
      <c r="AZ2352" s="139">
        <f>IF(BA2352="",0,IFERROR(IF(VLOOKUP(BA2352,BA$44:BA2351,1,0)&gt;0,0,0),1))</f>
        <v>0</v>
      </c>
      <c r="BA2352" s="140">
        <f>IF(DATOS!J2310=AW$45,DATOS!C2310,"")</f>
        <v>0</v>
      </c>
    </row>
    <row r="2353" spans="51:53" x14ac:dyDescent="0.25">
      <c r="AY2353" s="139">
        <f t="shared" si="42"/>
        <v>1</v>
      </c>
      <c r="AZ2353" s="139">
        <f>IF(BA2353="",0,IFERROR(IF(VLOOKUP(BA2353,BA$44:BA2352,1,0)&gt;0,0,0),1))</f>
        <v>0</v>
      </c>
      <c r="BA2353" s="140">
        <f>IF(DATOS!J2311=AW$45,DATOS!C2311,"")</f>
        <v>0</v>
      </c>
    </row>
    <row r="2354" spans="51:53" x14ac:dyDescent="0.25">
      <c r="AY2354" s="139">
        <f t="shared" si="42"/>
        <v>1</v>
      </c>
      <c r="AZ2354" s="139">
        <f>IF(BA2354="",0,IFERROR(IF(VLOOKUP(BA2354,BA$44:BA2353,1,0)&gt;0,0,0),1))</f>
        <v>0</v>
      </c>
      <c r="BA2354" s="140">
        <f>IF(DATOS!J2312=AW$45,DATOS!C2312,"")</f>
        <v>0</v>
      </c>
    </row>
    <row r="2355" spans="51:53" x14ac:dyDescent="0.25">
      <c r="AY2355" s="139">
        <f t="shared" si="42"/>
        <v>1</v>
      </c>
      <c r="AZ2355" s="139">
        <f>IF(BA2355="",0,IFERROR(IF(VLOOKUP(BA2355,BA$44:BA2354,1,0)&gt;0,0,0),1))</f>
        <v>0</v>
      </c>
      <c r="BA2355" s="140">
        <f>IF(DATOS!J2313=AW$45,DATOS!C2313,"")</f>
        <v>0</v>
      </c>
    </row>
    <row r="2356" spans="51:53" x14ac:dyDescent="0.25">
      <c r="AY2356" s="139">
        <f t="shared" si="42"/>
        <v>1</v>
      </c>
      <c r="AZ2356" s="139">
        <f>IF(BA2356="",0,IFERROR(IF(VLOOKUP(BA2356,BA$44:BA2355,1,0)&gt;0,0,0),1))</f>
        <v>0</v>
      </c>
      <c r="BA2356" s="140">
        <f>IF(DATOS!J2314=AW$45,DATOS!C2314,"")</f>
        <v>0</v>
      </c>
    </row>
    <row r="2357" spans="51:53" x14ac:dyDescent="0.25">
      <c r="AY2357" s="139">
        <f t="shared" si="42"/>
        <v>1</v>
      </c>
      <c r="AZ2357" s="139">
        <f>IF(BA2357="",0,IFERROR(IF(VLOOKUP(BA2357,BA$44:BA2356,1,0)&gt;0,0,0),1))</f>
        <v>0</v>
      </c>
      <c r="BA2357" s="140">
        <f>IF(DATOS!J2315=AW$45,DATOS!C2315,"")</f>
        <v>0</v>
      </c>
    </row>
    <row r="2358" spans="51:53" x14ac:dyDescent="0.25">
      <c r="AY2358" s="139">
        <f t="shared" si="42"/>
        <v>1</v>
      </c>
      <c r="AZ2358" s="139">
        <f>IF(BA2358="",0,IFERROR(IF(VLOOKUP(BA2358,BA$44:BA2357,1,0)&gt;0,0,0),1))</f>
        <v>0</v>
      </c>
      <c r="BA2358" s="140">
        <f>IF(DATOS!J2316=AW$45,DATOS!C2316,"")</f>
        <v>0</v>
      </c>
    </row>
    <row r="2359" spans="51:53" x14ac:dyDescent="0.25">
      <c r="AY2359" s="139">
        <f t="shared" si="42"/>
        <v>1</v>
      </c>
      <c r="AZ2359" s="139">
        <f>IF(BA2359="",0,IFERROR(IF(VLOOKUP(BA2359,BA$44:BA2358,1,0)&gt;0,0,0),1))</f>
        <v>0</v>
      </c>
      <c r="BA2359" s="140">
        <f>IF(DATOS!J2317=AW$45,DATOS!C2317,"")</f>
        <v>0</v>
      </c>
    </row>
    <row r="2360" spans="51:53" x14ac:dyDescent="0.25">
      <c r="AY2360" s="139">
        <f t="shared" si="42"/>
        <v>1</v>
      </c>
      <c r="AZ2360" s="139">
        <f>IF(BA2360="",0,IFERROR(IF(VLOOKUP(BA2360,BA$44:BA2359,1,0)&gt;0,0,0),1))</f>
        <v>0</v>
      </c>
      <c r="BA2360" s="140">
        <f>IF(DATOS!J2318=AW$45,DATOS!C2318,"")</f>
        <v>0</v>
      </c>
    </row>
    <row r="2361" spans="51:53" x14ac:dyDescent="0.25">
      <c r="AY2361" s="139">
        <f t="shared" si="42"/>
        <v>1</v>
      </c>
      <c r="AZ2361" s="139">
        <f>IF(BA2361="",0,IFERROR(IF(VLOOKUP(BA2361,BA$44:BA2360,1,0)&gt;0,0,0),1))</f>
        <v>0</v>
      </c>
      <c r="BA2361" s="140">
        <f>IF(DATOS!J2319=AW$45,DATOS!C2319,"")</f>
        <v>0</v>
      </c>
    </row>
    <row r="2362" spans="51:53" x14ac:dyDescent="0.25">
      <c r="AY2362" s="139">
        <f t="shared" si="42"/>
        <v>1</v>
      </c>
      <c r="AZ2362" s="139">
        <f>IF(BA2362="",0,IFERROR(IF(VLOOKUP(BA2362,BA$44:BA2361,1,0)&gt;0,0,0),1))</f>
        <v>0</v>
      </c>
      <c r="BA2362" s="140">
        <f>IF(DATOS!J2320=AW$45,DATOS!C2320,"")</f>
        <v>0</v>
      </c>
    </row>
    <row r="2363" spans="51:53" x14ac:dyDescent="0.25">
      <c r="AY2363" s="139">
        <f t="shared" si="42"/>
        <v>1</v>
      </c>
      <c r="AZ2363" s="139">
        <f>IF(BA2363="",0,IFERROR(IF(VLOOKUP(BA2363,BA$44:BA2362,1,0)&gt;0,0,0),1))</f>
        <v>0</v>
      </c>
      <c r="BA2363" s="140">
        <f>IF(DATOS!J2321=AW$45,DATOS!C2321,"")</f>
        <v>0</v>
      </c>
    </row>
    <row r="2364" spans="51:53" x14ac:dyDescent="0.25">
      <c r="AY2364" s="139">
        <f t="shared" si="42"/>
        <v>1</v>
      </c>
      <c r="AZ2364" s="139">
        <f>IF(BA2364="",0,IFERROR(IF(VLOOKUP(BA2364,BA$44:BA2363,1,0)&gt;0,0,0),1))</f>
        <v>0</v>
      </c>
      <c r="BA2364" s="140">
        <f>IF(DATOS!J2322=AW$45,DATOS!C2322,"")</f>
        <v>0</v>
      </c>
    </row>
    <row r="2365" spans="51:53" x14ac:dyDescent="0.25">
      <c r="AY2365" s="139">
        <f t="shared" si="42"/>
        <v>1</v>
      </c>
      <c r="AZ2365" s="139">
        <f>IF(BA2365="",0,IFERROR(IF(VLOOKUP(BA2365,BA$44:BA2364,1,0)&gt;0,0,0),1))</f>
        <v>0</v>
      </c>
      <c r="BA2365" s="140">
        <f>IF(DATOS!J2323=AW$45,DATOS!C2323,"")</f>
        <v>0</v>
      </c>
    </row>
    <row r="2366" spans="51:53" x14ac:dyDescent="0.25">
      <c r="AY2366" s="139">
        <f t="shared" si="42"/>
        <v>1</v>
      </c>
      <c r="AZ2366" s="139">
        <f>IF(BA2366="",0,IFERROR(IF(VLOOKUP(BA2366,BA$44:BA2365,1,0)&gt;0,0,0),1))</f>
        <v>0</v>
      </c>
      <c r="BA2366" s="140">
        <f>IF(DATOS!J2324=AW$45,DATOS!C2324,"")</f>
        <v>0</v>
      </c>
    </row>
    <row r="2367" spans="51:53" x14ac:dyDescent="0.25">
      <c r="AY2367" s="139">
        <f t="shared" si="42"/>
        <v>1</v>
      </c>
      <c r="AZ2367" s="139">
        <f>IF(BA2367="",0,IFERROR(IF(VLOOKUP(BA2367,BA$44:BA2366,1,0)&gt;0,0,0),1))</f>
        <v>0</v>
      </c>
      <c r="BA2367" s="140">
        <f>IF(DATOS!J2325=AW$45,DATOS!C2325,"")</f>
        <v>0</v>
      </c>
    </row>
    <row r="2368" spans="51:53" x14ac:dyDescent="0.25">
      <c r="AY2368" s="139">
        <f t="shared" si="42"/>
        <v>1</v>
      </c>
      <c r="AZ2368" s="139">
        <f>IF(BA2368="",0,IFERROR(IF(VLOOKUP(BA2368,BA$44:BA2367,1,0)&gt;0,0,0),1))</f>
        <v>0</v>
      </c>
      <c r="BA2368" s="140">
        <f>IF(DATOS!J2326=AW$45,DATOS!C2326,"")</f>
        <v>0</v>
      </c>
    </row>
    <row r="2369" spans="51:53" x14ac:dyDescent="0.25">
      <c r="AY2369" s="139">
        <f t="shared" si="42"/>
        <v>1</v>
      </c>
      <c r="AZ2369" s="139">
        <f>IF(BA2369="",0,IFERROR(IF(VLOOKUP(BA2369,BA$44:BA2368,1,0)&gt;0,0,0),1))</f>
        <v>0</v>
      </c>
      <c r="BA2369" s="140">
        <f>IF(DATOS!J2327=AW$45,DATOS!C2327,"")</f>
        <v>0</v>
      </c>
    </row>
    <row r="2370" spans="51:53" x14ac:dyDescent="0.25">
      <c r="AY2370" s="139">
        <f t="shared" si="42"/>
        <v>1</v>
      </c>
      <c r="AZ2370" s="139">
        <f>IF(BA2370="",0,IFERROR(IF(VLOOKUP(BA2370,BA$44:BA2369,1,0)&gt;0,0,0),1))</f>
        <v>0</v>
      </c>
      <c r="BA2370" s="140">
        <f>IF(DATOS!J2328=AW$45,DATOS!C2328,"")</f>
        <v>0</v>
      </c>
    </row>
    <row r="2371" spans="51:53" x14ac:dyDescent="0.25">
      <c r="AY2371" s="139">
        <f t="shared" si="42"/>
        <v>1</v>
      </c>
      <c r="AZ2371" s="139">
        <f>IF(BA2371="",0,IFERROR(IF(VLOOKUP(BA2371,BA$44:BA2370,1,0)&gt;0,0,0),1))</f>
        <v>0</v>
      </c>
      <c r="BA2371" s="140">
        <f>IF(DATOS!J2329=AW$45,DATOS!C2329,"")</f>
        <v>0</v>
      </c>
    </row>
    <row r="2372" spans="51:53" x14ac:dyDescent="0.25">
      <c r="AY2372" s="139">
        <f t="shared" si="42"/>
        <v>1</v>
      </c>
      <c r="AZ2372" s="139">
        <f>IF(BA2372="",0,IFERROR(IF(VLOOKUP(BA2372,BA$44:BA2371,1,0)&gt;0,0,0),1))</f>
        <v>0</v>
      </c>
      <c r="BA2372" s="140">
        <f>IF(DATOS!J2330=AW$45,DATOS!C2330,"")</f>
        <v>0</v>
      </c>
    </row>
    <row r="2373" spans="51:53" x14ac:dyDescent="0.25">
      <c r="AY2373" s="139">
        <f t="shared" si="42"/>
        <v>1</v>
      </c>
      <c r="AZ2373" s="139">
        <f>IF(BA2373="",0,IFERROR(IF(VLOOKUP(BA2373,BA$44:BA2372,1,0)&gt;0,0,0),1))</f>
        <v>0</v>
      </c>
      <c r="BA2373" s="140">
        <f>IF(DATOS!J2331=AW$45,DATOS!C2331,"")</f>
        <v>0</v>
      </c>
    </row>
    <row r="2374" spans="51:53" x14ac:dyDescent="0.25">
      <c r="AY2374" s="139">
        <f t="shared" si="42"/>
        <v>1</v>
      </c>
      <c r="AZ2374" s="139">
        <f>IF(BA2374="",0,IFERROR(IF(VLOOKUP(BA2374,BA$44:BA2373,1,0)&gt;0,0,0),1))</f>
        <v>0</v>
      </c>
      <c r="BA2374" s="140">
        <f>IF(DATOS!J2332=AW$45,DATOS!C2332,"")</f>
        <v>0</v>
      </c>
    </row>
    <row r="2375" spans="51:53" x14ac:dyDescent="0.25">
      <c r="AY2375" s="139">
        <f t="shared" si="42"/>
        <v>1</v>
      </c>
      <c r="AZ2375" s="139">
        <f>IF(BA2375="",0,IFERROR(IF(VLOOKUP(BA2375,BA$44:BA2374,1,0)&gt;0,0,0),1))</f>
        <v>0</v>
      </c>
      <c r="BA2375" s="140">
        <f>IF(DATOS!J2333=AW$45,DATOS!C2333,"")</f>
        <v>0</v>
      </c>
    </row>
    <row r="2376" spans="51:53" x14ac:dyDescent="0.25">
      <c r="AY2376" s="139">
        <f t="shared" si="42"/>
        <v>1</v>
      </c>
      <c r="AZ2376" s="139">
        <f>IF(BA2376="",0,IFERROR(IF(VLOOKUP(BA2376,BA$44:BA2375,1,0)&gt;0,0,0),1))</f>
        <v>0</v>
      </c>
      <c r="BA2376" s="140">
        <f>IF(DATOS!J2334=AW$45,DATOS!C2334,"")</f>
        <v>0</v>
      </c>
    </row>
    <row r="2377" spans="51:53" x14ac:dyDescent="0.25">
      <c r="AY2377" s="139">
        <f t="shared" si="42"/>
        <v>1</v>
      </c>
      <c r="AZ2377" s="139">
        <f>IF(BA2377="",0,IFERROR(IF(VLOOKUP(BA2377,BA$44:BA2376,1,0)&gt;0,0,0),1))</f>
        <v>0</v>
      </c>
      <c r="BA2377" s="140">
        <f>IF(DATOS!J2335=AW$45,DATOS!C2335,"")</f>
        <v>0</v>
      </c>
    </row>
    <row r="2378" spans="51:53" x14ac:dyDescent="0.25">
      <c r="AY2378" s="139">
        <f t="shared" si="42"/>
        <v>1</v>
      </c>
      <c r="AZ2378" s="139">
        <f>IF(BA2378="",0,IFERROR(IF(VLOOKUP(BA2378,BA$44:BA2377,1,0)&gt;0,0,0),1))</f>
        <v>0</v>
      </c>
      <c r="BA2378" s="140">
        <f>IF(DATOS!J2336=AW$45,DATOS!C2336,"")</f>
        <v>0</v>
      </c>
    </row>
    <row r="2379" spans="51:53" x14ac:dyDescent="0.25">
      <c r="AY2379" s="139">
        <f t="shared" si="42"/>
        <v>1</v>
      </c>
      <c r="AZ2379" s="139">
        <f>IF(BA2379="",0,IFERROR(IF(VLOOKUP(BA2379,BA$44:BA2378,1,0)&gt;0,0,0),1))</f>
        <v>0</v>
      </c>
      <c r="BA2379" s="140">
        <f>IF(DATOS!J2337=AW$45,DATOS!C2337,"")</f>
        <v>0</v>
      </c>
    </row>
    <row r="2380" spans="51:53" x14ac:dyDescent="0.25">
      <c r="AY2380" s="139">
        <f t="shared" si="42"/>
        <v>1</v>
      </c>
      <c r="AZ2380" s="139">
        <f>IF(BA2380="",0,IFERROR(IF(VLOOKUP(BA2380,BA$44:BA2379,1,0)&gt;0,0,0),1))</f>
        <v>0</v>
      </c>
      <c r="BA2380" s="140">
        <f>IF(DATOS!J2338=AW$45,DATOS!C2338,"")</f>
        <v>0</v>
      </c>
    </row>
    <row r="2381" spans="51:53" x14ac:dyDescent="0.25">
      <c r="AY2381" s="139">
        <f t="shared" si="42"/>
        <v>1</v>
      </c>
      <c r="AZ2381" s="139">
        <f>IF(BA2381="",0,IFERROR(IF(VLOOKUP(BA2381,BA$44:BA2380,1,0)&gt;0,0,0),1))</f>
        <v>0</v>
      </c>
      <c r="BA2381" s="140">
        <f>IF(DATOS!J2339=AW$45,DATOS!C2339,"")</f>
        <v>0</v>
      </c>
    </row>
    <row r="2382" spans="51:53" x14ac:dyDescent="0.25">
      <c r="AY2382" s="139">
        <f t="shared" si="42"/>
        <v>1</v>
      </c>
      <c r="AZ2382" s="139">
        <f>IF(BA2382="",0,IFERROR(IF(VLOOKUP(BA2382,BA$44:BA2381,1,0)&gt;0,0,0),1))</f>
        <v>0</v>
      </c>
      <c r="BA2382" s="140">
        <f>IF(DATOS!J2340=AW$45,DATOS!C2340,"")</f>
        <v>0</v>
      </c>
    </row>
    <row r="2383" spans="51:53" x14ac:dyDescent="0.25">
      <c r="AY2383" s="139">
        <f t="shared" si="42"/>
        <v>1</v>
      </c>
      <c r="AZ2383" s="139">
        <f>IF(BA2383="",0,IFERROR(IF(VLOOKUP(BA2383,BA$44:BA2382,1,0)&gt;0,0,0),1))</f>
        <v>0</v>
      </c>
      <c r="BA2383" s="140">
        <f>IF(DATOS!J2341=AW$45,DATOS!C2341,"")</f>
        <v>0</v>
      </c>
    </row>
    <row r="2384" spans="51:53" x14ac:dyDescent="0.25">
      <c r="AY2384" s="139">
        <f t="shared" si="42"/>
        <v>1</v>
      </c>
      <c r="AZ2384" s="139">
        <f>IF(BA2384="",0,IFERROR(IF(VLOOKUP(BA2384,BA$44:BA2383,1,0)&gt;0,0,0),1))</f>
        <v>0</v>
      </c>
      <c r="BA2384" s="140">
        <f>IF(DATOS!J2342=AW$45,DATOS!C2342,"")</f>
        <v>0</v>
      </c>
    </row>
    <row r="2385" spans="51:53" x14ac:dyDescent="0.25">
      <c r="AY2385" s="139">
        <f t="shared" si="42"/>
        <v>1</v>
      </c>
      <c r="AZ2385" s="139">
        <f>IF(BA2385="",0,IFERROR(IF(VLOOKUP(BA2385,BA$44:BA2384,1,0)&gt;0,0,0),1))</f>
        <v>0</v>
      </c>
      <c r="BA2385" s="140">
        <f>IF(DATOS!J2343=AW$45,DATOS!C2343,"")</f>
        <v>0</v>
      </c>
    </row>
    <row r="2386" spans="51:53" x14ac:dyDescent="0.25">
      <c r="AY2386" s="139">
        <f t="shared" si="42"/>
        <v>1</v>
      </c>
      <c r="AZ2386" s="139">
        <f>IF(BA2386="",0,IFERROR(IF(VLOOKUP(BA2386,BA$44:BA2385,1,0)&gt;0,0,0),1))</f>
        <v>0</v>
      </c>
      <c r="BA2386" s="140">
        <f>IF(DATOS!J2344=AW$45,DATOS!C2344,"")</f>
        <v>0</v>
      </c>
    </row>
    <row r="2387" spans="51:53" x14ac:dyDescent="0.25">
      <c r="AY2387" s="139">
        <f t="shared" si="42"/>
        <v>1</v>
      </c>
      <c r="AZ2387" s="139">
        <f>IF(BA2387="",0,IFERROR(IF(VLOOKUP(BA2387,BA$44:BA2386,1,0)&gt;0,0,0),1))</f>
        <v>0</v>
      </c>
      <c r="BA2387" s="140">
        <f>IF(DATOS!J2345=AW$45,DATOS!C2345,"")</f>
        <v>0</v>
      </c>
    </row>
    <row r="2388" spans="51:53" x14ac:dyDescent="0.25">
      <c r="AY2388" s="139">
        <f t="shared" si="42"/>
        <v>1</v>
      </c>
      <c r="AZ2388" s="139">
        <f>IF(BA2388="",0,IFERROR(IF(VLOOKUP(BA2388,BA$44:BA2387,1,0)&gt;0,0,0),1))</f>
        <v>0</v>
      </c>
      <c r="BA2388" s="140">
        <f>IF(DATOS!J2346=AW$45,DATOS!C2346,"")</f>
        <v>0</v>
      </c>
    </row>
    <row r="2389" spans="51:53" x14ac:dyDescent="0.25">
      <c r="AY2389" s="139">
        <f t="shared" si="42"/>
        <v>1</v>
      </c>
      <c r="AZ2389" s="139">
        <f>IF(BA2389="",0,IFERROR(IF(VLOOKUP(BA2389,BA$44:BA2388,1,0)&gt;0,0,0),1))</f>
        <v>0</v>
      </c>
      <c r="BA2389" s="140">
        <f>IF(DATOS!J2347=AW$45,DATOS!C2347,"")</f>
        <v>0</v>
      </c>
    </row>
    <row r="2390" spans="51:53" x14ac:dyDescent="0.25">
      <c r="AY2390" s="139">
        <f t="shared" si="42"/>
        <v>1</v>
      </c>
      <c r="AZ2390" s="139">
        <f>IF(BA2390="",0,IFERROR(IF(VLOOKUP(BA2390,BA$44:BA2389,1,0)&gt;0,0,0),1))</f>
        <v>0</v>
      </c>
      <c r="BA2390" s="140">
        <f>IF(DATOS!J2348=AW$45,DATOS!C2348,"")</f>
        <v>0</v>
      </c>
    </row>
    <row r="2391" spans="51:53" x14ac:dyDescent="0.25">
      <c r="AY2391" s="139">
        <f t="shared" si="42"/>
        <v>1</v>
      </c>
      <c r="AZ2391" s="139">
        <f>IF(BA2391="",0,IFERROR(IF(VLOOKUP(BA2391,BA$44:BA2390,1,0)&gt;0,0,0),1))</f>
        <v>0</v>
      </c>
      <c r="BA2391" s="140">
        <f>IF(DATOS!J2349=AW$45,DATOS!C2349,"")</f>
        <v>0</v>
      </c>
    </row>
    <row r="2392" spans="51:53" x14ac:dyDescent="0.25">
      <c r="AY2392" s="139">
        <f t="shared" si="42"/>
        <v>1</v>
      </c>
      <c r="AZ2392" s="139">
        <f>IF(BA2392="",0,IFERROR(IF(VLOOKUP(BA2392,BA$44:BA2391,1,0)&gt;0,0,0),1))</f>
        <v>0</v>
      </c>
      <c r="BA2392" s="140">
        <f>IF(DATOS!J2350=AW$45,DATOS!C2350,"")</f>
        <v>0</v>
      </c>
    </row>
    <row r="2393" spans="51:53" x14ac:dyDescent="0.25">
      <c r="AY2393" s="139">
        <f t="shared" si="42"/>
        <v>1</v>
      </c>
      <c r="AZ2393" s="139">
        <f>IF(BA2393="",0,IFERROR(IF(VLOOKUP(BA2393,BA$44:BA2392,1,0)&gt;0,0,0),1))</f>
        <v>0</v>
      </c>
      <c r="BA2393" s="140">
        <f>IF(DATOS!J2351=AW$45,DATOS!C2351,"")</f>
        <v>0</v>
      </c>
    </row>
    <row r="2394" spans="51:53" x14ac:dyDescent="0.25">
      <c r="AY2394" s="139">
        <f t="shared" si="42"/>
        <v>1</v>
      </c>
      <c r="AZ2394" s="139">
        <f>IF(BA2394="",0,IFERROR(IF(VLOOKUP(BA2394,BA$44:BA2393,1,0)&gt;0,0,0),1))</f>
        <v>0</v>
      </c>
      <c r="BA2394" s="140">
        <f>IF(DATOS!J2352=AW$45,DATOS!C2352,"")</f>
        <v>0</v>
      </c>
    </row>
    <row r="2395" spans="51:53" x14ac:dyDescent="0.25">
      <c r="AY2395" s="139">
        <f t="shared" si="42"/>
        <v>1</v>
      </c>
      <c r="AZ2395" s="139">
        <f>IF(BA2395="",0,IFERROR(IF(VLOOKUP(BA2395,BA$44:BA2394,1,0)&gt;0,0,0),1))</f>
        <v>0</v>
      </c>
      <c r="BA2395" s="140">
        <f>IF(DATOS!J2353=AW$45,DATOS!C2353,"")</f>
        <v>0</v>
      </c>
    </row>
    <row r="2396" spans="51:53" x14ac:dyDescent="0.25">
      <c r="AY2396" s="139">
        <f t="shared" si="42"/>
        <v>1</v>
      </c>
      <c r="AZ2396" s="139">
        <f>IF(BA2396="",0,IFERROR(IF(VLOOKUP(BA2396,BA$44:BA2395,1,0)&gt;0,0,0),1))</f>
        <v>0</v>
      </c>
      <c r="BA2396" s="140">
        <f>IF(DATOS!J2354=AW$45,DATOS!C2354,"")</f>
        <v>0</v>
      </c>
    </row>
    <row r="2397" spans="51:53" x14ac:dyDescent="0.25">
      <c r="AY2397" s="139">
        <f t="shared" si="42"/>
        <v>1</v>
      </c>
      <c r="AZ2397" s="139">
        <f>IF(BA2397="",0,IFERROR(IF(VLOOKUP(BA2397,BA$44:BA2396,1,0)&gt;0,0,0),1))</f>
        <v>0</v>
      </c>
      <c r="BA2397" s="140">
        <f>IF(DATOS!J2355=AW$45,DATOS!C2355,"")</f>
        <v>0</v>
      </c>
    </row>
    <row r="2398" spans="51:53" x14ac:dyDescent="0.25">
      <c r="AY2398" s="139">
        <f t="shared" si="42"/>
        <v>1</v>
      </c>
      <c r="AZ2398" s="139">
        <f>IF(BA2398="",0,IFERROR(IF(VLOOKUP(BA2398,BA$44:BA2397,1,0)&gt;0,0,0),1))</f>
        <v>0</v>
      </c>
      <c r="BA2398" s="140">
        <f>IF(DATOS!J2356=AW$45,DATOS!C2356,"")</f>
        <v>0</v>
      </c>
    </row>
    <row r="2399" spans="51:53" x14ac:dyDescent="0.25">
      <c r="AY2399" s="139">
        <f t="shared" si="42"/>
        <v>1</v>
      </c>
      <c r="AZ2399" s="139">
        <f>IF(BA2399="",0,IFERROR(IF(VLOOKUP(BA2399,BA$44:BA2398,1,0)&gt;0,0,0),1))</f>
        <v>0</v>
      </c>
      <c r="BA2399" s="140">
        <f>IF(DATOS!J2357=AW$45,DATOS!C2357,"")</f>
        <v>0</v>
      </c>
    </row>
    <row r="2400" spans="51:53" x14ac:dyDescent="0.25">
      <c r="AY2400" s="139">
        <f t="shared" si="42"/>
        <v>1</v>
      </c>
      <c r="AZ2400" s="139">
        <f>IF(BA2400="",0,IFERROR(IF(VLOOKUP(BA2400,BA$44:BA2399,1,0)&gt;0,0,0),1))</f>
        <v>0</v>
      </c>
      <c r="BA2400" s="140">
        <f>IF(DATOS!J2358=AW$45,DATOS!C2358,"")</f>
        <v>0</v>
      </c>
    </row>
    <row r="2401" spans="51:53" x14ac:dyDescent="0.25">
      <c r="AY2401" s="139">
        <f t="shared" si="42"/>
        <v>1</v>
      </c>
      <c r="AZ2401" s="139">
        <f>IF(BA2401="",0,IFERROR(IF(VLOOKUP(BA2401,BA$44:BA2400,1,0)&gt;0,0,0),1))</f>
        <v>0</v>
      </c>
      <c r="BA2401" s="140">
        <f>IF(DATOS!J2359=AW$45,DATOS!C2359,"")</f>
        <v>0</v>
      </c>
    </row>
    <row r="2402" spans="51:53" x14ac:dyDescent="0.25">
      <c r="AY2402" s="139">
        <f t="shared" si="42"/>
        <v>1</v>
      </c>
      <c r="AZ2402" s="139">
        <f>IF(BA2402="",0,IFERROR(IF(VLOOKUP(BA2402,BA$44:BA2401,1,0)&gt;0,0,0),1))</f>
        <v>0</v>
      </c>
      <c r="BA2402" s="140">
        <f>IF(DATOS!J2360=AW$45,DATOS!C2360,"")</f>
        <v>0</v>
      </c>
    </row>
    <row r="2403" spans="51:53" x14ac:dyDescent="0.25">
      <c r="AY2403" s="139">
        <f t="shared" si="42"/>
        <v>1</v>
      </c>
      <c r="AZ2403" s="139">
        <f>IF(BA2403="",0,IFERROR(IF(VLOOKUP(BA2403,BA$44:BA2402,1,0)&gt;0,0,0),1))</f>
        <v>0</v>
      </c>
      <c r="BA2403" s="140">
        <f>IF(DATOS!J2361=AW$45,DATOS!C2361,"")</f>
        <v>0</v>
      </c>
    </row>
    <row r="2404" spans="51:53" x14ac:dyDescent="0.25">
      <c r="AY2404" s="139">
        <f t="shared" si="42"/>
        <v>1</v>
      </c>
      <c r="AZ2404" s="139">
        <f>IF(BA2404="",0,IFERROR(IF(VLOOKUP(BA2404,BA$44:BA2403,1,0)&gt;0,0,0),1))</f>
        <v>0</v>
      </c>
      <c r="BA2404" s="140">
        <f>IF(DATOS!J2362=AW$45,DATOS!C2362,"")</f>
        <v>0</v>
      </c>
    </row>
    <row r="2405" spans="51:53" x14ac:dyDescent="0.25">
      <c r="AY2405" s="139">
        <f t="shared" si="42"/>
        <v>1</v>
      </c>
      <c r="AZ2405" s="139">
        <f>IF(BA2405="",0,IFERROR(IF(VLOOKUP(BA2405,BA$44:BA2404,1,0)&gt;0,0,0),1))</f>
        <v>0</v>
      </c>
      <c r="BA2405" s="140">
        <f>IF(DATOS!J2363=AW$45,DATOS!C2363,"")</f>
        <v>0</v>
      </c>
    </row>
    <row r="2406" spans="51:53" x14ac:dyDescent="0.25">
      <c r="AY2406" s="139">
        <f t="shared" si="42"/>
        <v>1</v>
      </c>
      <c r="AZ2406" s="139">
        <f>IF(BA2406="",0,IFERROR(IF(VLOOKUP(BA2406,BA$44:BA2405,1,0)&gt;0,0,0),1))</f>
        <v>0</v>
      </c>
      <c r="BA2406" s="140">
        <f>IF(DATOS!J2364=AW$45,DATOS!C2364,"")</f>
        <v>0</v>
      </c>
    </row>
    <row r="2407" spans="51:53" x14ac:dyDescent="0.25">
      <c r="AY2407" s="139">
        <f t="shared" si="42"/>
        <v>1</v>
      </c>
      <c r="AZ2407" s="139">
        <f>IF(BA2407="",0,IFERROR(IF(VLOOKUP(BA2407,BA$44:BA2406,1,0)&gt;0,0,0),1))</f>
        <v>0</v>
      </c>
      <c r="BA2407" s="140">
        <f>IF(DATOS!J2365=AW$45,DATOS!C2365,"")</f>
        <v>0</v>
      </c>
    </row>
    <row r="2408" spans="51:53" x14ac:dyDescent="0.25">
      <c r="AY2408" s="139">
        <f t="shared" si="42"/>
        <v>1</v>
      </c>
      <c r="AZ2408" s="139">
        <f>IF(BA2408="",0,IFERROR(IF(VLOOKUP(BA2408,BA$44:BA2407,1,0)&gt;0,0,0),1))</f>
        <v>0</v>
      </c>
      <c r="BA2408" s="140">
        <f>IF(DATOS!J2366=AW$45,DATOS!C2366,"")</f>
        <v>0</v>
      </c>
    </row>
    <row r="2409" spans="51:53" x14ac:dyDescent="0.25">
      <c r="AY2409" s="139">
        <f t="shared" si="42"/>
        <v>1</v>
      </c>
      <c r="AZ2409" s="139">
        <f>IF(BA2409="",0,IFERROR(IF(VLOOKUP(BA2409,BA$44:BA2408,1,0)&gt;0,0,0),1))</f>
        <v>0</v>
      </c>
      <c r="BA2409" s="140">
        <f>IF(DATOS!J2367=AW$45,DATOS!C2367,"")</f>
        <v>0</v>
      </c>
    </row>
    <row r="2410" spans="51:53" x14ac:dyDescent="0.25">
      <c r="AY2410" s="139">
        <f t="shared" si="42"/>
        <v>1</v>
      </c>
      <c r="AZ2410" s="139">
        <f>IF(BA2410="",0,IFERROR(IF(VLOOKUP(BA2410,BA$44:BA2409,1,0)&gt;0,0,0),1))</f>
        <v>0</v>
      </c>
      <c r="BA2410" s="140">
        <f>IF(DATOS!J2368=AW$45,DATOS!C2368,"")</f>
        <v>0</v>
      </c>
    </row>
    <row r="2411" spans="51:53" x14ac:dyDescent="0.25">
      <c r="AY2411" s="139">
        <f t="shared" si="42"/>
        <v>1</v>
      </c>
      <c r="AZ2411" s="139">
        <f>IF(BA2411="",0,IFERROR(IF(VLOOKUP(BA2411,BA$44:BA2410,1,0)&gt;0,0,0),1))</f>
        <v>0</v>
      </c>
      <c r="BA2411" s="140">
        <f>IF(DATOS!J2369=AW$45,DATOS!C2369,"")</f>
        <v>0</v>
      </c>
    </row>
    <row r="2412" spans="51:53" x14ac:dyDescent="0.25">
      <c r="AY2412" s="139">
        <f t="shared" ref="AY2412:AY2475" si="43">AY2411+AZ2412</f>
        <v>1</v>
      </c>
      <c r="AZ2412" s="139">
        <f>IF(BA2412="",0,IFERROR(IF(VLOOKUP(BA2412,BA$44:BA2411,1,0)&gt;0,0,0),1))</f>
        <v>0</v>
      </c>
      <c r="BA2412" s="140">
        <f>IF(DATOS!J2370=AW$45,DATOS!C2370,"")</f>
        <v>0</v>
      </c>
    </row>
    <row r="2413" spans="51:53" x14ac:dyDescent="0.25">
      <c r="AY2413" s="139">
        <f t="shared" si="43"/>
        <v>1</v>
      </c>
      <c r="AZ2413" s="139">
        <f>IF(BA2413="",0,IFERROR(IF(VLOOKUP(BA2413,BA$44:BA2412,1,0)&gt;0,0,0),1))</f>
        <v>0</v>
      </c>
      <c r="BA2413" s="140">
        <f>IF(DATOS!J2371=AW$45,DATOS!C2371,"")</f>
        <v>0</v>
      </c>
    </row>
    <row r="2414" spans="51:53" x14ac:dyDescent="0.25">
      <c r="AY2414" s="139">
        <f t="shared" si="43"/>
        <v>1</v>
      </c>
      <c r="AZ2414" s="139">
        <f>IF(BA2414="",0,IFERROR(IF(VLOOKUP(BA2414,BA$44:BA2413,1,0)&gt;0,0,0),1))</f>
        <v>0</v>
      </c>
      <c r="BA2414" s="140">
        <f>IF(DATOS!J2372=AW$45,DATOS!C2372,"")</f>
        <v>0</v>
      </c>
    </row>
    <row r="2415" spans="51:53" x14ac:dyDescent="0.25">
      <c r="AY2415" s="139">
        <f t="shared" si="43"/>
        <v>1</v>
      </c>
      <c r="AZ2415" s="139">
        <f>IF(BA2415="",0,IFERROR(IF(VLOOKUP(BA2415,BA$44:BA2414,1,0)&gt;0,0,0),1))</f>
        <v>0</v>
      </c>
      <c r="BA2415" s="140">
        <f>IF(DATOS!J2373=AW$45,DATOS!C2373,"")</f>
        <v>0</v>
      </c>
    </row>
    <row r="2416" spans="51:53" x14ac:dyDescent="0.25">
      <c r="AY2416" s="139">
        <f t="shared" si="43"/>
        <v>1</v>
      </c>
      <c r="AZ2416" s="139">
        <f>IF(BA2416="",0,IFERROR(IF(VLOOKUP(BA2416,BA$44:BA2415,1,0)&gt;0,0,0),1))</f>
        <v>0</v>
      </c>
      <c r="BA2416" s="140">
        <f>IF(DATOS!J2374=AW$45,DATOS!C2374,"")</f>
        <v>0</v>
      </c>
    </row>
    <row r="2417" spans="51:53" x14ac:dyDescent="0.25">
      <c r="AY2417" s="139">
        <f t="shared" si="43"/>
        <v>1</v>
      </c>
      <c r="AZ2417" s="139">
        <f>IF(BA2417="",0,IFERROR(IF(VLOOKUP(BA2417,BA$44:BA2416,1,0)&gt;0,0,0),1))</f>
        <v>0</v>
      </c>
      <c r="BA2417" s="140">
        <f>IF(DATOS!J2375=AW$45,DATOS!C2375,"")</f>
        <v>0</v>
      </c>
    </row>
    <row r="2418" spans="51:53" x14ac:dyDescent="0.25">
      <c r="AY2418" s="139">
        <f t="shared" si="43"/>
        <v>1</v>
      </c>
      <c r="AZ2418" s="139">
        <f>IF(BA2418="",0,IFERROR(IF(VLOOKUP(BA2418,BA$44:BA2417,1,0)&gt;0,0,0),1))</f>
        <v>0</v>
      </c>
      <c r="BA2418" s="140">
        <f>IF(DATOS!J2376=AW$45,DATOS!C2376,"")</f>
        <v>0</v>
      </c>
    </row>
    <row r="2419" spans="51:53" x14ac:dyDescent="0.25">
      <c r="AY2419" s="139">
        <f t="shared" si="43"/>
        <v>1</v>
      </c>
      <c r="AZ2419" s="139">
        <f>IF(BA2419="",0,IFERROR(IF(VLOOKUP(BA2419,BA$44:BA2418,1,0)&gt;0,0,0),1))</f>
        <v>0</v>
      </c>
      <c r="BA2419" s="140">
        <f>IF(DATOS!J2377=AW$45,DATOS!C2377,"")</f>
        <v>0</v>
      </c>
    </row>
    <row r="2420" spans="51:53" x14ac:dyDescent="0.25">
      <c r="AY2420" s="139">
        <f t="shared" si="43"/>
        <v>1</v>
      </c>
      <c r="AZ2420" s="139">
        <f>IF(BA2420="",0,IFERROR(IF(VLOOKUP(BA2420,BA$44:BA2419,1,0)&gt;0,0,0),1))</f>
        <v>0</v>
      </c>
      <c r="BA2420" s="140">
        <f>IF(DATOS!J2378=AW$45,DATOS!C2378,"")</f>
        <v>0</v>
      </c>
    </row>
    <row r="2421" spans="51:53" x14ac:dyDescent="0.25">
      <c r="AY2421" s="139">
        <f t="shared" si="43"/>
        <v>1</v>
      </c>
      <c r="AZ2421" s="139">
        <f>IF(BA2421="",0,IFERROR(IF(VLOOKUP(BA2421,BA$44:BA2420,1,0)&gt;0,0,0),1))</f>
        <v>0</v>
      </c>
      <c r="BA2421" s="140">
        <f>IF(DATOS!J2379=AW$45,DATOS!C2379,"")</f>
        <v>0</v>
      </c>
    </row>
    <row r="2422" spans="51:53" x14ac:dyDescent="0.25">
      <c r="AY2422" s="139">
        <f t="shared" si="43"/>
        <v>1</v>
      </c>
      <c r="AZ2422" s="139">
        <f>IF(BA2422="",0,IFERROR(IF(VLOOKUP(BA2422,BA$44:BA2421,1,0)&gt;0,0,0),1))</f>
        <v>0</v>
      </c>
      <c r="BA2422" s="140">
        <f>IF(DATOS!J2380=AW$45,DATOS!C2380,"")</f>
        <v>0</v>
      </c>
    </row>
    <row r="2423" spans="51:53" x14ac:dyDescent="0.25">
      <c r="AY2423" s="139">
        <f t="shared" si="43"/>
        <v>1</v>
      </c>
      <c r="AZ2423" s="139">
        <f>IF(BA2423="",0,IFERROR(IF(VLOOKUP(BA2423,BA$44:BA2422,1,0)&gt;0,0,0),1))</f>
        <v>0</v>
      </c>
      <c r="BA2423" s="140">
        <f>IF(DATOS!J2381=AW$45,DATOS!C2381,"")</f>
        <v>0</v>
      </c>
    </row>
    <row r="2424" spans="51:53" x14ac:dyDescent="0.25">
      <c r="AY2424" s="139">
        <f t="shared" si="43"/>
        <v>1</v>
      </c>
      <c r="AZ2424" s="139">
        <f>IF(BA2424="",0,IFERROR(IF(VLOOKUP(BA2424,BA$44:BA2423,1,0)&gt;0,0,0),1))</f>
        <v>0</v>
      </c>
      <c r="BA2424" s="140">
        <f>IF(DATOS!J2382=AW$45,DATOS!C2382,"")</f>
        <v>0</v>
      </c>
    </row>
    <row r="2425" spans="51:53" x14ac:dyDescent="0.25">
      <c r="AY2425" s="139">
        <f t="shared" si="43"/>
        <v>1</v>
      </c>
      <c r="AZ2425" s="139">
        <f>IF(BA2425="",0,IFERROR(IF(VLOOKUP(BA2425,BA$44:BA2424,1,0)&gt;0,0,0),1))</f>
        <v>0</v>
      </c>
      <c r="BA2425" s="140">
        <f>IF(DATOS!J2383=AW$45,DATOS!C2383,"")</f>
        <v>0</v>
      </c>
    </row>
    <row r="2426" spans="51:53" x14ac:dyDescent="0.25">
      <c r="AY2426" s="139">
        <f t="shared" si="43"/>
        <v>1</v>
      </c>
      <c r="AZ2426" s="139">
        <f>IF(BA2426="",0,IFERROR(IF(VLOOKUP(BA2426,BA$44:BA2425,1,0)&gt;0,0,0),1))</f>
        <v>0</v>
      </c>
      <c r="BA2426" s="140">
        <f>IF(DATOS!J2384=AW$45,DATOS!C2384,"")</f>
        <v>0</v>
      </c>
    </row>
    <row r="2427" spans="51:53" x14ac:dyDescent="0.25">
      <c r="AY2427" s="139">
        <f t="shared" si="43"/>
        <v>1</v>
      </c>
      <c r="AZ2427" s="139">
        <f>IF(BA2427="",0,IFERROR(IF(VLOOKUP(BA2427,BA$44:BA2426,1,0)&gt;0,0,0),1))</f>
        <v>0</v>
      </c>
      <c r="BA2427" s="140">
        <f>IF(DATOS!J2385=AW$45,DATOS!C2385,"")</f>
        <v>0</v>
      </c>
    </row>
    <row r="2428" spans="51:53" x14ac:dyDescent="0.25">
      <c r="AY2428" s="139">
        <f t="shared" si="43"/>
        <v>1</v>
      </c>
      <c r="AZ2428" s="139">
        <f>IF(BA2428="",0,IFERROR(IF(VLOOKUP(BA2428,BA$44:BA2427,1,0)&gt;0,0,0),1))</f>
        <v>0</v>
      </c>
      <c r="BA2428" s="140">
        <f>IF(DATOS!J2386=AW$45,DATOS!C2386,"")</f>
        <v>0</v>
      </c>
    </row>
    <row r="2429" spans="51:53" x14ac:dyDescent="0.25">
      <c r="AY2429" s="139">
        <f t="shared" si="43"/>
        <v>1</v>
      </c>
      <c r="AZ2429" s="139">
        <f>IF(BA2429="",0,IFERROR(IF(VLOOKUP(BA2429,BA$44:BA2428,1,0)&gt;0,0,0),1))</f>
        <v>0</v>
      </c>
      <c r="BA2429" s="140">
        <f>IF(DATOS!J2387=AW$45,DATOS!C2387,"")</f>
        <v>0</v>
      </c>
    </row>
    <row r="2430" spans="51:53" x14ac:dyDescent="0.25">
      <c r="AY2430" s="139">
        <f t="shared" si="43"/>
        <v>1</v>
      </c>
      <c r="AZ2430" s="139">
        <f>IF(BA2430="",0,IFERROR(IF(VLOOKUP(BA2430,BA$44:BA2429,1,0)&gt;0,0,0),1))</f>
        <v>0</v>
      </c>
      <c r="BA2430" s="140">
        <f>IF(DATOS!J2388=AW$45,DATOS!C2388,"")</f>
        <v>0</v>
      </c>
    </row>
    <row r="2431" spans="51:53" x14ac:dyDescent="0.25">
      <c r="AY2431" s="139">
        <f t="shared" si="43"/>
        <v>1</v>
      </c>
      <c r="AZ2431" s="139">
        <f>IF(BA2431="",0,IFERROR(IF(VLOOKUP(BA2431,BA$44:BA2430,1,0)&gt;0,0,0),1))</f>
        <v>0</v>
      </c>
      <c r="BA2431" s="140">
        <f>IF(DATOS!J2389=AW$45,DATOS!C2389,"")</f>
        <v>0</v>
      </c>
    </row>
    <row r="2432" spans="51:53" x14ac:dyDescent="0.25">
      <c r="AY2432" s="139">
        <f t="shared" si="43"/>
        <v>1</v>
      </c>
      <c r="AZ2432" s="139">
        <f>IF(BA2432="",0,IFERROR(IF(VLOOKUP(BA2432,BA$44:BA2431,1,0)&gt;0,0,0),1))</f>
        <v>0</v>
      </c>
      <c r="BA2432" s="140">
        <f>IF(DATOS!J2390=AW$45,DATOS!C2390,"")</f>
        <v>0</v>
      </c>
    </row>
    <row r="2433" spans="51:53" x14ac:dyDescent="0.25">
      <c r="AY2433" s="139">
        <f t="shared" si="43"/>
        <v>1</v>
      </c>
      <c r="AZ2433" s="139">
        <f>IF(BA2433="",0,IFERROR(IF(VLOOKUP(BA2433,BA$44:BA2432,1,0)&gt;0,0,0),1))</f>
        <v>0</v>
      </c>
      <c r="BA2433" s="140">
        <f>IF(DATOS!J2391=AW$45,DATOS!C2391,"")</f>
        <v>0</v>
      </c>
    </row>
    <row r="2434" spans="51:53" x14ac:dyDescent="0.25">
      <c r="AY2434" s="139">
        <f t="shared" si="43"/>
        <v>1</v>
      </c>
      <c r="AZ2434" s="139">
        <f>IF(BA2434="",0,IFERROR(IF(VLOOKUP(BA2434,BA$44:BA2433,1,0)&gt;0,0,0),1))</f>
        <v>0</v>
      </c>
      <c r="BA2434" s="140">
        <f>IF(DATOS!J2392=AW$45,DATOS!C2392,"")</f>
        <v>0</v>
      </c>
    </row>
    <row r="2435" spans="51:53" x14ac:dyDescent="0.25">
      <c r="AY2435" s="139">
        <f t="shared" si="43"/>
        <v>1</v>
      </c>
      <c r="AZ2435" s="139">
        <f>IF(BA2435="",0,IFERROR(IF(VLOOKUP(BA2435,BA$44:BA2434,1,0)&gt;0,0,0),1))</f>
        <v>0</v>
      </c>
      <c r="BA2435" s="140">
        <f>IF(DATOS!J2393=AW$45,DATOS!C2393,"")</f>
        <v>0</v>
      </c>
    </row>
    <row r="2436" spans="51:53" x14ac:dyDescent="0.25">
      <c r="AY2436" s="139">
        <f t="shared" si="43"/>
        <v>1</v>
      </c>
      <c r="AZ2436" s="139">
        <f>IF(BA2436="",0,IFERROR(IF(VLOOKUP(BA2436,BA$44:BA2435,1,0)&gt;0,0,0),1))</f>
        <v>0</v>
      </c>
      <c r="BA2436" s="140">
        <f>IF(DATOS!J2394=AW$45,DATOS!C2394,"")</f>
        <v>0</v>
      </c>
    </row>
    <row r="2437" spans="51:53" x14ac:dyDescent="0.25">
      <c r="AY2437" s="139">
        <f t="shared" si="43"/>
        <v>1</v>
      </c>
      <c r="AZ2437" s="139">
        <f>IF(BA2437="",0,IFERROR(IF(VLOOKUP(BA2437,BA$44:BA2436,1,0)&gt;0,0,0),1))</f>
        <v>0</v>
      </c>
      <c r="BA2437" s="140">
        <f>IF(DATOS!J2395=AW$45,DATOS!C2395,"")</f>
        <v>0</v>
      </c>
    </row>
    <row r="2438" spans="51:53" x14ac:dyDescent="0.25">
      <c r="AY2438" s="139">
        <f t="shared" si="43"/>
        <v>1</v>
      </c>
      <c r="AZ2438" s="139">
        <f>IF(BA2438="",0,IFERROR(IF(VLOOKUP(BA2438,BA$44:BA2437,1,0)&gt;0,0,0),1))</f>
        <v>0</v>
      </c>
      <c r="BA2438" s="140">
        <f>IF(DATOS!J2396=AW$45,DATOS!C2396,"")</f>
        <v>0</v>
      </c>
    </row>
    <row r="2439" spans="51:53" x14ac:dyDescent="0.25">
      <c r="AY2439" s="139">
        <f t="shared" si="43"/>
        <v>1</v>
      </c>
      <c r="AZ2439" s="139">
        <f>IF(BA2439="",0,IFERROR(IF(VLOOKUP(BA2439,BA$44:BA2438,1,0)&gt;0,0,0),1))</f>
        <v>0</v>
      </c>
      <c r="BA2439" s="140">
        <f>IF(DATOS!J2397=AW$45,DATOS!C2397,"")</f>
        <v>0</v>
      </c>
    </row>
    <row r="2440" spans="51:53" x14ac:dyDescent="0.25">
      <c r="AY2440" s="139">
        <f t="shared" si="43"/>
        <v>1</v>
      </c>
      <c r="AZ2440" s="139">
        <f>IF(BA2440="",0,IFERROR(IF(VLOOKUP(BA2440,BA$44:BA2439,1,0)&gt;0,0,0),1))</f>
        <v>0</v>
      </c>
      <c r="BA2440" s="140">
        <f>IF(DATOS!J2398=AW$45,DATOS!C2398,"")</f>
        <v>0</v>
      </c>
    </row>
    <row r="2441" spans="51:53" x14ac:dyDescent="0.25">
      <c r="AY2441" s="139">
        <f t="shared" si="43"/>
        <v>1</v>
      </c>
      <c r="AZ2441" s="139">
        <f>IF(BA2441="",0,IFERROR(IF(VLOOKUP(BA2441,BA$44:BA2440,1,0)&gt;0,0,0),1))</f>
        <v>0</v>
      </c>
      <c r="BA2441" s="140">
        <f>IF(DATOS!J2399=AW$45,DATOS!C2399,"")</f>
        <v>0</v>
      </c>
    </row>
    <row r="2442" spans="51:53" x14ac:dyDescent="0.25">
      <c r="AY2442" s="139">
        <f t="shared" si="43"/>
        <v>1</v>
      </c>
      <c r="AZ2442" s="139">
        <f>IF(BA2442="",0,IFERROR(IF(VLOOKUP(BA2442,BA$44:BA2441,1,0)&gt;0,0,0),1))</f>
        <v>0</v>
      </c>
      <c r="BA2442" s="140">
        <f>IF(DATOS!J2400=AW$45,DATOS!C2400,"")</f>
        <v>0</v>
      </c>
    </row>
    <row r="2443" spans="51:53" x14ac:dyDescent="0.25">
      <c r="AY2443" s="139">
        <f t="shared" si="43"/>
        <v>1</v>
      </c>
      <c r="AZ2443" s="139">
        <f>IF(BA2443="",0,IFERROR(IF(VLOOKUP(BA2443,BA$44:BA2442,1,0)&gt;0,0,0),1))</f>
        <v>0</v>
      </c>
      <c r="BA2443" s="140">
        <f>IF(DATOS!J2401=AW$45,DATOS!C2401,"")</f>
        <v>0</v>
      </c>
    </row>
    <row r="2444" spans="51:53" x14ac:dyDescent="0.25">
      <c r="AY2444" s="139">
        <f t="shared" si="43"/>
        <v>1</v>
      </c>
      <c r="AZ2444" s="139">
        <f>IF(BA2444="",0,IFERROR(IF(VLOOKUP(BA2444,BA$44:BA2443,1,0)&gt;0,0,0),1))</f>
        <v>0</v>
      </c>
      <c r="BA2444" s="140">
        <f>IF(DATOS!J2402=AW$45,DATOS!C2402,"")</f>
        <v>0</v>
      </c>
    </row>
    <row r="2445" spans="51:53" x14ac:dyDescent="0.25">
      <c r="AY2445" s="139">
        <f t="shared" si="43"/>
        <v>1</v>
      </c>
      <c r="AZ2445" s="139">
        <f>IF(BA2445="",0,IFERROR(IF(VLOOKUP(BA2445,BA$44:BA2444,1,0)&gt;0,0,0),1))</f>
        <v>0</v>
      </c>
      <c r="BA2445" s="140">
        <f>IF(DATOS!J2403=AW$45,DATOS!C2403,"")</f>
        <v>0</v>
      </c>
    </row>
    <row r="2446" spans="51:53" x14ac:dyDescent="0.25">
      <c r="AY2446" s="139">
        <f t="shared" si="43"/>
        <v>1</v>
      </c>
      <c r="AZ2446" s="139">
        <f>IF(BA2446="",0,IFERROR(IF(VLOOKUP(BA2446,BA$44:BA2445,1,0)&gt;0,0,0),1))</f>
        <v>0</v>
      </c>
      <c r="BA2446" s="140">
        <f>IF(DATOS!J2404=AW$45,DATOS!C2404,"")</f>
        <v>0</v>
      </c>
    </row>
    <row r="2447" spans="51:53" x14ac:dyDescent="0.25">
      <c r="AY2447" s="139">
        <f t="shared" si="43"/>
        <v>1</v>
      </c>
      <c r="AZ2447" s="139">
        <f>IF(BA2447="",0,IFERROR(IF(VLOOKUP(BA2447,BA$44:BA2446,1,0)&gt;0,0,0),1))</f>
        <v>0</v>
      </c>
      <c r="BA2447" s="140">
        <f>IF(DATOS!J2405=AW$45,DATOS!C2405,"")</f>
        <v>0</v>
      </c>
    </row>
    <row r="2448" spans="51:53" x14ac:dyDescent="0.25">
      <c r="AY2448" s="139">
        <f t="shared" si="43"/>
        <v>1</v>
      </c>
      <c r="AZ2448" s="139">
        <f>IF(BA2448="",0,IFERROR(IF(VLOOKUP(BA2448,BA$44:BA2447,1,0)&gt;0,0,0),1))</f>
        <v>0</v>
      </c>
      <c r="BA2448" s="140">
        <f>IF(DATOS!J2406=AW$45,DATOS!C2406,"")</f>
        <v>0</v>
      </c>
    </row>
    <row r="2449" spans="51:53" x14ac:dyDescent="0.25">
      <c r="AY2449" s="139">
        <f t="shared" si="43"/>
        <v>1</v>
      </c>
      <c r="AZ2449" s="139">
        <f>IF(BA2449="",0,IFERROR(IF(VLOOKUP(BA2449,BA$44:BA2448,1,0)&gt;0,0,0),1))</f>
        <v>0</v>
      </c>
      <c r="BA2449" s="140">
        <f>IF(DATOS!J2407=AW$45,DATOS!C2407,"")</f>
        <v>0</v>
      </c>
    </row>
    <row r="2450" spans="51:53" x14ac:dyDescent="0.25">
      <c r="AY2450" s="139">
        <f t="shared" si="43"/>
        <v>1</v>
      </c>
      <c r="AZ2450" s="139">
        <f>IF(BA2450="",0,IFERROR(IF(VLOOKUP(BA2450,BA$44:BA2449,1,0)&gt;0,0,0),1))</f>
        <v>0</v>
      </c>
      <c r="BA2450" s="140">
        <f>IF(DATOS!J2408=AW$45,DATOS!C2408,"")</f>
        <v>0</v>
      </c>
    </row>
    <row r="2451" spans="51:53" x14ac:dyDescent="0.25">
      <c r="AY2451" s="139">
        <f t="shared" si="43"/>
        <v>1</v>
      </c>
      <c r="AZ2451" s="139">
        <f>IF(BA2451="",0,IFERROR(IF(VLOOKUP(BA2451,BA$44:BA2450,1,0)&gt;0,0,0),1))</f>
        <v>0</v>
      </c>
      <c r="BA2451" s="140">
        <f>IF(DATOS!J2409=AW$45,DATOS!C2409,"")</f>
        <v>0</v>
      </c>
    </row>
    <row r="2452" spans="51:53" x14ac:dyDescent="0.25">
      <c r="AY2452" s="139">
        <f t="shared" si="43"/>
        <v>1</v>
      </c>
      <c r="AZ2452" s="139">
        <f>IF(BA2452="",0,IFERROR(IF(VLOOKUP(BA2452,BA$44:BA2451,1,0)&gt;0,0,0),1))</f>
        <v>0</v>
      </c>
      <c r="BA2452" s="140">
        <f>IF(DATOS!J2410=AW$45,DATOS!C2410,"")</f>
        <v>0</v>
      </c>
    </row>
    <row r="2453" spans="51:53" x14ac:dyDescent="0.25">
      <c r="AY2453" s="139">
        <f t="shared" si="43"/>
        <v>1</v>
      </c>
      <c r="AZ2453" s="139">
        <f>IF(BA2453="",0,IFERROR(IF(VLOOKUP(BA2453,BA$44:BA2452,1,0)&gt;0,0,0),1))</f>
        <v>0</v>
      </c>
      <c r="BA2453" s="140">
        <f>IF(DATOS!J2411=AW$45,DATOS!C2411,"")</f>
        <v>0</v>
      </c>
    </row>
    <row r="2454" spans="51:53" x14ac:dyDescent="0.25">
      <c r="AY2454" s="139">
        <f t="shared" si="43"/>
        <v>1</v>
      </c>
      <c r="AZ2454" s="139">
        <f>IF(BA2454="",0,IFERROR(IF(VLOOKUP(BA2454,BA$44:BA2453,1,0)&gt;0,0,0),1))</f>
        <v>0</v>
      </c>
      <c r="BA2454" s="140">
        <f>IF(DATOS!J2412=AW$45,DATOS!C2412,"")</f>
        <v>0</v>
      </c>
    </row>
    <row r="2455" spans="51:53" x14ac:dyDescent="0.25">
      <c r="AY2455" s="139">
        <f t="shared" si="43"/>
        <v>1</v>
      </c>
      <c r="AZ2455" s="139">
        <f>IF(BA2455="",0,IFERROR(IF(VLOOKUP(BA2455,BA$44:BA2454,1,0)&gt;0,0,0),1))</f>
        <v>0</v>
      </c>
      <c r="BA2455" s="140">
        <f>IF(DATOS!J2413=AW$45,DATOS!C2413,"")</f>
        <v>0</v>
      </c>
    </row>
    <row r="2456" spans="51:53" x14ac:dyDescent="0.25">
      <c r="AY2456" s="139">
        <f t="shared" si="43"/>
        <v>1</v>
      </c>
      <c r="AZ2456" s="139">
        <f>IF(BA2456="",0,IFERROR(IF(VLOOKUP(BA2456,BA$44:BA2455,1,0)&gt;0,0,0),1))</f>
        <v>0</v>
      </c>
      <c r="BA2456" s="140">
        <f>IF(DATOS!J2414=AW$45,DATOS!C2414,"")</f>
        <v>0</v>
      </c>
    </row>
    <row r="2457" spans="51:53" x14ac:dyDescent="0.25">
      <c r="AY2457" s="139">
        <f t="shared" si="43"/>
        <v>1</v>
      </c>
      <c r="AZ2457" s="139">
        <f>IF(BA2457="",0,IFERROR(IF(VLOOKUP(BA2457,BA$44:BA2456,1,0)&gt;0,0,0),1))</f>
        <v>0</v>
      </c>
      <c r="BA2457" s="140">
        <f>IF(DATOS!J2415=AW$45,DATOS!C2415,"")</f>
        <v>0</v>
      </c>
    </row>
    <row r="2458" spans="51:53" x14ac:dyDescent="0.25">
      <c r="AY2458" s="139">
        <f t="shared" si="43"/>
        <v>1</v>
      </c>
      <c r="AZ2458" s="139">
        <f>IF(BA2458="",0,IFERROR(IF(VLOOKUP(BA2458,BA$44:BA2457,1,0)&gt;0,0,0),1))</f>
        <v>0</v>
      </c>
      <c r="BA2458" s="140">
        <f>IF(DATOS!J2416=AW$45,DATOS!C2416,"")</f>
        <v>0</v>
      </c>
    </row>
    <row r="2459" spans="51:53" x14ac:dyDescent="0.25">
      <c r="AY2459" s="139">
        <f t="shared" si="43"/>
        <v>1</v>
      </c>
      <c r="AZ2459" s="139">
        <f>IF(BA2459="",0,IFERROR(IF(VLOOKUP(BA2459,BA$44:BA2458,1,0)&gt;0,0,0),1))</f>
        <v>0</v>
      </c>
      <c r="BA2459" s="140">
        <f>IF(DATOS!J2417=AW$45,DATOS!C2417,"")</f>
        <v>0</v>
      </c>
    </row>
    <row r="2460" spans="51:53" x14ac:dyDescent="0.25">
      <c r="AY2460" s="139">
        <f t="shared" si="43"/>
        <v>1</v>
      </c>
      <c r="AZ2460" s="139">
        <f>IF(BA2460="",0,IFERROR(IF(VLOOKUP(BA2460,BA$44:BA2459,1,0)&gt;0,0,0),1))</f>
        <v>0</v>
      </c>
      <c r="BA2460" s="140">
        <f>IF(DATOS!J2418=AW$45,DATOS!C2418,"")</f>
        <v>0</v>
      </c>
    </row>
    <row r="2461" spans="51:53" x14ac:dyDescent="0.25">
      <c r="AY2461" s="139">
        <f t="shared" si="43"/>
        <v>1</v>
      </c>
      <c r="AZ2461" s="139">
        <f>IF(BA2461="",0,IFERROR(IF(VLOOKUP(BA2461,BA$44:BA2460,1,0)&gt;0,0,0),1))</f>
        <v>0</v>
      </c>
      <c r="BA2461" s="140">
        <f>IF(DATOS!J2419=AW$45,DATOS!C2419,"")</f>
        <v>0</v>
      </c>
    </row>
    <row r="2462" spans="51:53" x14ac:dyDescent="0.25">
      <c r="AY2462" s="139">
        <f t="shared" si="43"/>
        <v>1</v>
      </c>
      <c r="AZ2462" s="139">
        <f>IF(BA2462="",0,IFERROR(IF(VLOOKUP(BA2462,BA$44:BA2461,1,0)&gt;0,0,0),1))</f>
        <v>0</v>
      </c>
      <c r="BA2462" s="140">
        <f>IF(DATOS!J2420=AW$45,DATOS!C2420,"")</f>
        <v>0</v>
      </c>
    </row>
    <row r="2463" spans="51:53" x14ac:dyDescent="0.25">
      <c r="AY2463" s="139">
        <f t="shared" si="43"/>
        <v>1</v>
      </c>
      <c r="AZ2463" s="139">
        <f>IF(BA2463="",0,IFERROR(IF(VLOOKUP(BA2463,BA$44:BA2462,1,0)&gt;0,0,0),1))</f>
        <v>0</v>
      </c>
      <c r="BA2463" s="140">
        <f>IF(DATOS!J2421=AW$45,DATOS!C2421,"")</f>
        <v>0</v>
      </c>
    </row>
    <row r="2464" spans="51:53" x14ac:dyDescent="0.25">
      <c r="AY2464" s="139">
        <f t="shared" si="43"/>
        <v>1</v>
      </c>
      <c r="AZ2464" s="139">
        <f>IF(BA2464="",0,IFERROR(IF(VLOOKUP(BA2464,BA$44:BA2463,1,0)&gt;0,0,0),1))</f>
        <v>0</v>
      </c>
      <c r="BA2464" s="140">
        <f>IF(DATOS!J2422=AW$45,DATOS!C2422,"")</f>
        <v>0</v>
      </c>
    </row>
    <row r="2465" spans="51:53" x14ac:dyDescent="0.25">
      <c r="AY2465" s="139">
        <f t="shared" si="43"/>
        <v>1</v>
      </c>
      <c r="AZ2465" s="139">
        <f>IF(BA2465="",0,IFERROR(IF(VLOOKUP(BA2465,BA$44:BA2464,1,0)&gt;0,0,0),1))</f>
        <v>0</v>
      </c>
      <c r="BA2465" s="140">
        <f>IF(DATOS!J2423=AW$45,DATOS!C2423,"")</f>
        <v>0</v>
      </c>
    </row>
    <row r="2466" spans="51:53" x14ac:dyDescent="0.25">
      <c r="AY2466" s="139">
        <f t="shared" si="43"/>
        <v>1</v>
      </c>
      <c r="AZ2466" s="139">
        <f>IF(BA2466="",0,IFERROR(IF(VLOOKUP(BA2466,BA$44:BA2465,1,0)&gt;0,0,0),1))</f>
        <v>0</v>
      </c>
      <c r="BA2466" s="140">
        <f>IF(DATOS!J2424=AW$45,DATOS!C2424,"")</f>
        <v>0</v>
      </c>
    </row>
    <row r="2467" spans="51:53" x14ac:dyDescent="0.25">
      <c r="AY2467" s="139">
        <f t="shared" si="43"/>
        <v>1</v>
      </c>
      <c r="AZ2467" s="139">
        <f>IF(BA2467="",0,IFERROR(IF(VLOOKUP(BA2467,BA$44:BA2466,1,0)&gt;0,0,0),1))</f>
        <v>0</v>
      </c>
      <c r="BA2467" s="140">
        <f>IF(DATOS!J2425=AW$45,DATOS!C2425,"")</f>
        <v>0</v>
      </c>
    </row>
    <row r="2468" spans="51:53" x14ac:dyDescent="0.25">
      <c r="AY2468" s="139">
        <f t="shared" si="43"/>
        <v>1</v>
      </c>
      <c r="AZ2468" s="139">
        <f>IF(BA2468="",0,IFERROR(IF(VLOOKUP(BA2468,BA$44:BA2467,1,0)&gt;0,0,0),1))</f>
        <v>0</v>
      </c>
      <c r="BA2468" s="140">
        <f>IF(DATOS!J2426=AW$45,DATOS!C2426,"")</f>
        <v>0</v>
      </c>
    </row>
    <row r="2469" spans="51:53" x14ac:dyDescent="0.25">
      <c r="AY2469" s="139">
        <f t="shared" si="43"/>
        <v>1</v>
      </c>
      <c r="AZ2469" s="139">
        <f>IF(BA2469="",0,IFERROR(IF(VLOOKUP(BA2469,BA$44:BA2468,1,0)&gt;0,0,0),1))</f>
        <v>0</v>
      </c>
      <c r="BA2469" s="140">
        <f>IF(DATOS!J2427=AW$45,DATOS!C2427,"")</f>
        <v>0</v>
      </c>
    </row>
    <row r="2470" spans="51:53" x14ac:dyDescent="0.25">
      <c r="AY2470" s="139">
        <f t="shared" si="43"/>
        <v>1</v>
      </c>
      <c r="AZ2470" s="139">
        <f>IF(BA2470="",0,IFERROR(IF(VLOOKUP(BA2470,BA$44:BA2469,1,0)&gt;0,0,0),1))</f>
        <v>0</v>
      </c>
      <c r="BA2470" s="140">
        <f>IF(DATOS!J2428=AW$45,DATOS!C2428,"")</f>
        <v>0</v>
      </c>
    </row>
    <row r="2471" spans="51:53" x14ac:dyDescent="0.25">
      <c r="AY2471" s="139">
        <f t="shared" si="43"/>
        <v>1</v>
      </c>
      <c r="AZ2471" s="139">
        <f>IF(BA2471="",0,IFERROR(IF(VLOOKUP(BA2471,BA$44:BA2470,1,0)&gt;0,0,0),1))</f>
        <v>0</v>
      </c>
      <c r="BA2471" s="140">
        <f>IF(DATOS!J2429=AW$45,DATOS!C2429,"")</f>
        <v>0</v>
      </c>
    </row>
    <row r="2472" spans="51:53" x14ac:dyDescent="0.25">
      <c r="AY2472" s="139">
        <f t="shared" si="43"/>
        <v>1</v>
      </c>
      <c r="AZ2472" s="139">
        <f>IF(BA2472="",0,IFERROR(IF(VLOOKUP(BA2472,BA$44:BA2471,1,0)&gt;0,0,0),1))</f>
        <v>0</v>
      </c>
      <c r="BA2472" s="140">
        <f>IF(DATOS!J2430=AW$45,DATOS!C2430,"")</f>
        <v>0</v>
      </c>
    </row>
    <row r="2473" spans="51:53" x14ac:dyDescent="0.25">
      <c r="AY2473" s="139">
        <f t="shared" si="43"/>
        <v>1</v>
      </c>
      <c r="AZ2473" s="139">
        <f>IF(BA2473="",0,IFERROR(IF(VLOOKUP(BA2473,BA$44:BA2472,1,0)&gt;0,0,0),1))</f>
        <v>0</v>
      </c>
      <c r="BA2473" s="140">
        <f>IF(DATOS!J2431=AW$45,DATOS!C2431,"")</f>
        <v>0</v>
      </c>
    </row>
    <row r="2474" spans="51:53" x14ac:dyDescent="0.25">
      <c r="AY2474" s="139">
        <f t="shared" si="43"/>
        <v>1</v>
      </c>
      <c r="AZ2474" s="139">
        <f>IF(BA2474="",0,IFERROR(IF(VLOOKUP(BA2474,BA$44:BA2473,1,0)&gt;0,0,0),1))</f>
        <v>0</v>
      </c>
      <c r="BA2474" s="140">
        <f>IF(DATOS!J2432=AW$45,DATOS!C2432,"")</f>
        <v>0</v>
      </c>
    </row>
    <row r="2475" spans="51:53" x14ac:dyDescent="0.25">
      <c r="AY2475" s="139">
        <f t="shared" si="43"/>
        <v>1</v>
      </c>
      <c r="AZ2475" s="139">
        <f>IF(BA2475="",0,IFERROR(IF(VLOOKUP(BA2475,BA$44:BA2474,1,0)&gt;0,0,0),1))</f>
        <v>0</v>
      </c>
      <c r="BA2475" s="140">
        <f>IF(DATOS!J2433=AW$45,DATOS!C2433,"")</f>
        <v>0</v>
      </c>
    </row>
    <row r="2476" spans="51:53" x14ac:dyDescent="0.25">
      <c r="AY2476" s="139">
        <f t="shared" ref="AY2476:AY2539" si="44">AY2475+AZ2476</f>
        <v>1</v>
      </c>
      <c r="AZ2476" s="139">
        <f>IF(BA2476="",0,IFERROR(IF(VLOOKUP(BA2476,BA$44:BA2475,1,0)&gt;0,0,0),1))</f>
        <v>0</v>
      </c>
      <c r="BA2476" s="140">
        <f>IF(DATOS!J2434=AW$45,DATOS!C2434,"")</f>
        <v>0</v>
      </c>
    </row>
    <row r="2477" spans="51:53" x14ac:dyDescent="0.25">
      <c r="AY2477" s="139">
        <f t="shared" si="44"/>
        <v>1</v>
      </c>
      <c r="AZ2477" s="139">
        <f>IF(BA2477="",0,IFERROR(IF(VLOOKUP(BA2477,BA$44:BA2476,1,0)&gt;0,0,0),1))</f>
        <v>0</v>
      </c>
      <c r="BA2477" s="140">
        <f>IF(DATOS!J2435=AW$45,DATOS!C2435,"")</f>
        <v>0</v>
      </c>
    </row>
    <row r="2478" spans="51:53" x14ac:dyDescent="0.25">
      <c r="AY2478" s="139">
        <f t="shared" si="44"/>
        <v>1</v>
      </c>
      <c r="AZ2478" s="139">
        <f>IF(BA2478="",0,IFERROR(IF(VLOOKUP(BA2478,BA$44:BA2477,1,0)&gt;0,0,0),1))</f>
        <v>0</v>
      </c>
      <c r="BA2478" s="140">
        <f>IF(DATOS!J2436=AW$45,DATOS!C2436,"")</f>
        <v>0</v>
      </c>
    </row>
    <row r="2479" spans="51:53" x14ac:dyDescent="0.25">
      <c r="AY2479" s="139">
        <f t="shared" si="44"/>
        <v>1</v>
      </c>
      <c r="AZ2479" s="139">
        <f>IF(BA2479="",0,IFERROR(IF(VLOOKUP(BA2479,BA$44:BA2478,1,0)&gt;0,0,0),1))</f>
        <v>0</v>
      </c>
      <c r="BA2479" s="140">
        <f>IF(DATOS!J2437=AW$45,DATOS!C2437,"")</f>
        <v>0</v>
      </c>
    </row>
    <row r="2480" spans="51:53" x14ac:dyDescent="0.25">
      <c r="AY2480" s="139">
        <f t="shared" si="44"/>
        <v>1</v>
      </c>
      <c r="AZ2480" s="139">
        <f>IF(BA2480="",0,IFERROR(IF(VLOOKUP(BA2480,BA$44:BA2479,1,0)&gt;0,0,0),1))</f>
        <v>0</v>
      </c>
      <c r="BA2480" s="140">
        <f>IF(DATOS!J2438=AW$45,DATOS!C2438,"")</f>
        <v>0</v>
      </c>
    </row>
    <row r="2481" spans="51:53" x14ac:dyDescent="0.25">
      <c r="AY2481" s="139">
        <f t="shared" si="44"/>
        <v>1</v>
      </c>
      <c r="AZ2481" s="139">
        <f>IF(BA2481="",0,IFERROR(IF(VLOOKUP(BA2481,BA$44:BA2480,1,0)&gt;0,0,0),1))</f>
        <v>0</v>
      </c>
      <c r="BA2481" s="140">
        <f>IF(DATOS!J2439=AW$45,DATOS!C2439,"")</f>
        <v>0</v>
      </c>
    </row>
    <row r="2482" spans="51:53" x14ac:dyDescent="0.25">
      <c r="AY2482" s="139">
        <f t="shared" si="44"/>
        <v>1</v>
      </c>
      <c r="AZ2482" s="139">
        <f>IF(BA2482="",0,IFERROR(IF(VLOOKUP(BA2482,BA$44:BA2481,1,0)&gt;0,0,0),1))</f>
        <v>0</v>
      </c>
      <c r="BA2482" s="140">
        <f>IF(DATOS!J2440=AW$45,DATOS!C2440,"")</f>
        <v>0</v>
      </c>
    </row>
    <row r="2483" spans="51:53" x14ac:dyDescent="0.25">
      <c r="AY2483" s="139">
        <f t="shared" si="44"/>
        <v>1</v>
      </c>
      <c r="AZ2483" s="139">
        <f>IF(BA2483="",0,IFERROR(IF(VLOOKUP(BA2483,BA$44:BA2482,1,0)&gt;0,0,0),1))</f>
        <v>0</v>
      </c>
      <c r="BA2483" s="140">
        <f>IF(DATOS!J2441=AW$45,DATOS!C2441,"")</f>
        <v>0</v>
      </c>
    </row>
    <row r="2484" spans="51:53" x14ac:dyDescent="0.25">
      <c r="AY2484" s="139">
        <f t="shared" si="44"/>
        <v>1</v>
      </c>
      <c r="AZ2484" s="139">
        <f>IF(BA2484="",0,IFERROR(IF(VLOOKUP(BA2484,BA$44:BA2483,1,0)&gt;0,0,0),1))</f>
        <v>0</v>
      </c>
      <c r="BA2484" s="140">
        <f>IF(DATOS!J2442=AW$45,DATOS!C2442,"")</f>
        <v>0</v>
      </c>
    </row>
    <row r="2485" spans="51:53" x14ac:dyDescent="0.25">
      <c r="AY2485" s="139">
        <f t="shared" si="44"/>
        <v>1</v>
      </c>
      <c r="AZ2485" s="139">
        <f>IF(BA2485="",0,IFERROR(IF(VLOOKUP(BA2485,BA$44:BA2484,1,0)&gt;0,0,0),1))</f>
        <v>0</v>
      </c>
      <c r="BA2485" s="140">
        <f>IF(DATOS!J2443=AW$45,DATOS!C2443,"")</f>
        <v>0</v>
      </c>
    </row>
    <row r="2486" spans="51:53" x14ac:dyDescent="0.25">
      <c r="AY2486" s="139">
        <f t="shared" si="44"/>
        <v>1</v>
      </c>
      <c r="AZ2486" s="139">
        <f>IF(BA2486="",0,IFERROR(IF(VLOOKUP(BA2486,BA$44:BA2485,1,0)&gt;0,0,0),1))</f>
        <v>0</v>
      </c>
      <c r="BA2486" s="140">
        <f>IF(DATOS!J2444=AW$45,DATOS!C2444,"")</f>
        <v>0</v>
      </c>
    </row>
    <row r="2487" spans="51:53" x14ac:dyDescent="0.25">
      <c r="AY2487" s="139">
        <f t="shared" si="44"/>
        <v>1</v>
      </c>
      <c r="AZ2487" s="139">
        <f>IF(BA2487="",0,IFERROR(IF(VLOOKUP(BA2487,BA$44:BA2486,1,0)&gt;0,0,0),1))</f>
        <v>0</v>
      </c>
      <c r="BA2487" s="140">
        <f>IF(DATOS!J2445=AW$45,DATOS!C2445,"")</f>
        <v>0</v>
      </c>
    </row>
    <row r="2488" spans="51:53" x14ac:dyDescent="0.25">
      <c r="AY2488" s="139">
        <f t="shared" si="44"/>
        <v>1</v>
      </c>
      <c r="AZ2488" s="139">
        <f>IF(BA2488="",0,IFERROR(IF(VLOOKUP(BA2488,BA$44:BA2487,1,0)&gt;0,0,0),1))</f>
        <v>0</v>
      </c>
      <c r="BA2488" s="140">
        <f>IF(DATOS!J2446=AW$45,DATOS!C2446,"")</f>
        <v>0</v>
      </c>
    </row>
    <row r="2489" spans="51:53" x14ac:dyDescent="0.25">
      <c r="AY2489" s="139">
        <f t="shared" si="44"/>
        <v>1</v>
      </c>
      <c r="AZ2489" s="139">
        <f>IF(BA2489="",0,IFERROR(IF(VLOOKUP(BA2489,BA$44:BA2488,1,0)&gt;0,0,0),1))</f>
        <v>0</v>
      </c>
      <c r="BA2489" s="140">
        <f>IF(DATOS!J2447=AW$45,DATOS!C2447,"")</f>
        <v>0</v>
      </c>
    </row>
    <row r="2490" spans="51:53" x14ac:dyDescent="0.25">
      <c r="AY2490" s="139">
        <f t="shared" si="44"/>
        <v>1</v>
      </c>
      <c r="AZ2490" s="139">
        <f>IF(BA2490="",0,IFERROR(IF(VLOOKUP(BA2490,BA$44:BA2489,1,0)&gt;0,0,0),1))</f>
        <v>0</v>
      </c>
      <c r="BA2490" s="140">
        <f>IF(DATOS!J2448=AW$45,DATOS!C2448,"")</f>
        <v>0</v>
      </c>
    </row>
    <row r="2491" spans="51:53" x14ac:dyDescent="0.25">
      <c r="AY2491" s="139">
        <f t="shared" si="44"/>
        <v>1</v>
      </c>
      <c r="AZ2491" s="139">
        <f>IF(BA2491="",0,IFERROR(IF(VLOOKUP(BA2491,BA$44:BA2490,1,0)&gt;0,0,0),1))</f>
        <v>0</v>
      </c>
      <c r="BA2491" s="140">
        <f>IF(DATOS!J2449=AW$45,DATOS!C2449,"")</f>
        <v>0</v>
      </c>
    </row>
    <row r="2492" spans="51:53" x14ac:dyDescent="0.25">
      <c r="AY2492" s="139">
        <f t="shared" si="44"/>
        <v>1</v>
      </c>
      <c r="AZ2492" s="139">
        <f>IF(BA2492="",0,IFERROR(IF(VLOOKUP(BA2492,BA$44:BA2491,1,0)&gt;0,0,0),1))</f>
        <v>0</v>
      </c>
      <c r="BA2492" s="140">
        <f>IF(DATOS!J2450=AW$45,DATOS!C2450,"")</f>
        <v>0</v>
      </c>
    </row>
    <row r="2493" spans="51:53" x14ac:dyDescent="0.25">
      <c r="AY2493" s="139">
        <f t="shared" si="44"/>
        <v>1</v>
      </c>
      <c r="AZ2493" s="139">
        <f>IF(BA2493="",0,IFERROR(IF(VLOOKUP(BA2493,BA$44:BA2492,1,0)&gt;0,0,0),1))</f>
        <v>0</v>
      </c>
      <c r="BA2493" s="140">
        <f>IF(DATOS!J2451=AW$45,DATOS!C2451,"")</f>
        <v>0</v>
      </c>
    </row>
    <row r="2494" spans="51:53" x14ac:dyDescent="0.25">
      <c r="AY2494" s="139">
        <f t="shared" si="44"/>
        <v>1</v>
      </c>
      <c r="AZ2494" s="139">
        <f>IF(BA2494="",0,IFERROR(IF(VLOOKUP(BA2494,BA$44:BA2493,1,0)&gt;0,0,0),1))</f>
        <v>0</v>
      </c>
      <c r="BA2494" s="140">
        <f>IF(DATOS!J2452=AW$45,DATOS!C2452,"")</f>
        <v>0</v>
      </c>
    </row>
    <row r="2495" spans="51:53" x14ac:dyDescent="0.25">
      <c r="AY2495" s="139">
        <f t="shared" si="44"/>
        <v>1</v>
      </c>
      <c r="AZ2495" s="139">
        <f>IF(BA2495="",0,IFERROR(IF(VLOOKUP(BA2495,BA$44:BA2494,1,0)&gt;0,0,0),1))</f>
        <v>0</v>
      </c>
      <c r="BA2495" s="140">
        <f>IF(DATOS!J2453=AW$45,DATOS!C2453,"")</f>
        <v>0</v>
      </c>
    </row>
    <row r="2496" spans="51:53" x14ac:dyDescent="0.25">
      <c r="AY2496" s="139">
        <f t="shared" si="44"/>
        <v>1</v>
      </c>
      <c r="AZ2496" s="139">
        <f>IF(BA2496="",0,IFERROR(IF(VLOOKUP(BA2496,BA$44:BA2495,1,0)&gt;0,0,0),1))</f>
        <v>0</v>
      </c>
      <c r="BA2496" s="140">
        <f>IF(DATOS!J2454=AW$45,DATOS!C2454,"")</f>
        <v>0</v>
      </c>
    </row>
    <row r="2497" spans="51:53" x14ac:dyDescent="0.25">
      <c r="AY2497" s="139">
        <f t="shared" si="44"/>
        <v>1</v>
      </c>
      <c r="AZ2497" s="139">
        <f>IF(BA2497="",0,IFERROR(IF(VLOOKUP(BA2497,BA$44:BA2496,1,0)&gt;0,0,0),1))</f>
        <v>0</v>
      </c>
      <c r="BA2497" s="140">
        <f>IF(DATOS!J2455=AW$45,DATOS!C2455,"")</f>
        <v>0</v>
      </c>
    </row>
    <row r="2498" spans="51:53" x14ac:dyDescent="0.25">
      <c r="AY2498" s="139">
        <f t="shared" si="44"/>
        <v>1</v>
      </c>
      <c r="AZ2498" s="139">
        <f>IF(BA2498="",0,IFERROR(IF(VLOOKUP(BA2498,BA$44:BA2497,1,0)&gt;0,0,0),1))</f>
        <v>0</v>
      </c>
      <c r="BA2498" s="140">
        <f>IF(DATOS!J2456=AW$45,DATOS!C2456,"")</f>
        <v>0</v>
      </c>
    </row>
    <row r="2499" spans="51:53" x14ac:dyDescent="0.25">
      <c r="AY2499" s="139">
        <f t="shared" si="44"/>
        <v>1</v>
      </c>
      <c r="AZ2499" s="139">
        <f>IF(BA2499="",0,IFERROR(IF(VLOOKUP(BA2499,BA$44:BA2498,1,0)&gt;0,0,0),1))</f>
        <v>0</v>
      </c>
      <c r="BA2499" s="140">
        <f>IF(DATOS!J2457=AW$45,DATOS!C2457,"")</f>
        <v>0</v>
      </c>
    </row>
    <row r="2500" spans="51:53" x14ac:dyDescent="0.25">
      <c r="AY2500" s="139">
        <f t="shared" si="44"/>
        <v>1</v>
      </c>
      <c r="AZ2500" s="139">
        <f>IF(BA2500="",0,IFERROR(IF(VLOOKUP(BA2500,BA$44:BA2499,1,0)&gt;0,0,0),1))</f>
        <v>0</v>
      </c>
      <c r="BA2500" s="140">
        <f>IF(DATOS!J2458=AW$45,DATOS!C2458,"")</f>
        <v>0</v>
      </c>
    </row>
    <row r="2501" spans="51:53" x14ac:dyDescent="0.25">
      <c r="AY2501" s="139">
        <f t="shared" si="44"/>
        <v>1</v>
      </c>
      <c r="AZ2501" s="139">
        <f>IF(BA2501="",0,IFERROR(IF(VLOOKUP(BA2501,BA$44:BA2500,1,0)&gt;0,0,0),1))</f>
        <v>0</v>
      </c>
      <c r="BA2501" s="140">
        <f>IF(DATOS!J2459=AW$45,DATOS!C2459,"")</f>
        <v>0</v>
      </c>
    </row>
    <row r="2502" spans="51:53" x14ac:dyDescent="0.25">
      <c r="AY2502" s="139">
        <f t="shared" si="44"/>
        <v>1</v>
      </c>
      <c r="AZ2502" s="139">
        <f>IF(BA2502="",0,IFERROR(IF(VLOOKUP(BA2502,BA$44:BA2501,1,0)&gt;0,0,0),1))</f>
        <v>0</v>
      </c>
      <c r="BA2502" s="140">
        <f>IF(DATOS!J2460=AW$45,DATOS!C2460,"")</f>
        <v>0</v>
      </c>
    </row>
    <row r="2503" spans="51:53" x14ac:dyDescent="0.25">
      <c r="AY2503" s="139">
        <f t="shared" si="44"/>
        <v>1</v>
      </c>
      <c r="AZ2503" s="139">
        <f>IF(BA2503="",0,IFERROR(IF(VLOOKUP(BA2503,BA$44:BA2502,1,0)&gt;0,0,0),1))</f>
        <v>0</v>
      </c>
      <c r="BA2503" s="140">
        <f>IF(DATOS!J2461=AW$45,DATOS!C2461,"")</f>
        <v>0</v>
      </c>
    </row>
    <row r="2504" spans="51:53" x14ac:dyDescent="0.25">
      <c r="AY2504" s="139">
        <f t="shared" si="44"/>
        <v>1</v>
      </c>
      <c r="AZ2504" s="139">
        <f>IF(BA2504="",0,IFERROR(IF(VLOOKUP(BA2504,BA$44:BA2503,1,0)&gt;0,0,0),1))</f>
        <v>0</v>
      </c>
      <c r="BA2504" s="140">
        <f>IF(DATOS!J2462=AW$45,DATOS!C2462,"")</f>
        <v>0</v>
      </c>
    </row>
    <row r="2505" spans="51:53" x14ac:dyDescent="0.25">
      <c r="AY2505" s="139">
        <f t="shared" si="44"/>
        <v>1</v>
      </c>
      <c r="AZ2505" s="139">
        <f>IF(BA2505="",0,IFERROR(IF(VLOOKUP(BA2505,BA$44:BA2504,1,0)&gt;0,0,0),1))</f>
        <v>0</v>
      </c>
      <c r="BA2505" s="140">
        <f>IF(DATOS!J2463=AW$45,DATOS!C2463,"")</f>
        <v>0</v>
      </c>
    </row>
    <row r="2506" spans="51:53" x14ac:dyDescent="0.25">
      <c r="AY2506" s="139">
        <f t="shared" si="44"/>
        <v>1</v>
      </c>
      <c r="AZ2506" s="139">
        <f>IF(BA2506="",0,IFERROR(IF(VLOOKUP(BA2506,BA$44:BA2505,1,0)&gt;0,0,0),1))</f>
        <v>0</v>
      </c>
      <c r="BA2506" s="140">
        <f>IF(DATOS!J2464=AW$45,DATOS!C2464,"")</f>
        <v>0</v>
      </c>
    </row>
    <row r="2507" spans="51:53" x14ac:dyDescent="0.25">
      <c r="AY2507" s="139">
        <f t="shared" si="44"/>
        <v>1</v>
      </c>
      <c r="AZ2507" s="139">
        <f>IF(BA2507="",0,IFERROR(IF(VLOOKUP(BA2507,BA$44:BA2506,1,0)&gt;0,0,0),1))</f>
        <v>0</v>
      </c>
      <c r="BA2507" s="140">
        <f>IF(DATOS!J2465=AW$45,DATOS!C2465,"")</f>
        <v>0</v>
      </c>
    </row>
    <row r="2508" spans="51:53" x14ac:dyDescent="0.25">
      <c r="AY2508" s="139">
        <f t="shared" si="44"/>
        <v>1</v>
      </c>
      <c r="AZ2508" s="139">
        <f>IF(BA2508="",0,IFERROR(IF(VLOOKUP(BA2508,BA$44:BA2507,1,0)&gt;0,0,0),1))</f>
        <v>0</v>
      </c>
      <c r="BA2508" s="140">
        <f>IF(DATOS!J2466=AW$45,DATOS!C2466,"")</f>
        <v>0</v>
      </c>
    </row>
    <row r="2509" spans="51:53" x14ac:dyDescent="0.25">
      <c r="AY2509" s="139">
        <f t="shared" si="44"/>
        <v>1</v>
      </c>
      <c r="AZ2509" s="139">
        <f>IF(BA2509="",0,IFERROR(IF(VLOOKUP(BA2509,BA$44:BA2508,1,0)&gt;0,0,0),1))</f>
        <v>0</v>
      </c>
      <c r="BA2509" s="140">
        <f>IF(DATOS!J2467=AW$45,DATOS!C2467,"")</f>
        <v>0</v>
      </c>
    </row>
    <row r="2510" spans="51:53" x14ac:dyDescent="0.25">
      <c r="AY2510" s="139">
        <f t="shared" si="44"/>
        <v>1</v>
      </c>
      <c r="AZ2510" s="139">
        <f>IF(BA2510="",0,IFERROR(IF(VLOOKUP(BA2510,BA$44:BA2509,1,0)&gt;0,0,0),1))</f>
        <v>0</v>
      </c>
      <c r="BA2510" s="140">
        <f>IF(DATOS!J2468=AW$45,DATOS!C2468,"")</f>
        <v>0</v>
      </c>
    </row>
    <row r="2511" spans="51:53" x14ac:dyDescent="0.25">
      <c r="AY2511" s="139">
        <f t="shared" si="44"/>
        <v>1</v>
      </c>
      <c r="AZ2511" s="139">
        <f>IF(BA2511="",0,IFERROR(IF(VLOOKUP(BA2511,BA$44:BA2510,1,0)&gt;0,0,0),1))</f>
        <v>0</v>
      </c>
      <c r="BA2511" s="140">
        <f>IF(DATOS!J2469=AW$45,DATOS!C2469,"")</f>
        <v>0</v>
      </c>
    </row>
    <row r="2512" spans="51:53" x14ac:dyDescent="0.25">
      <c r="AY2512" s="139">
        <f t="shared" si="44"/>
        <v>1</v>
      </c>
      <c r="AZ2512" s="139">
        <f>IF(BA2512="",0,IFERROR(IF(VLOOKUP(BA2512,BA$44:BA2511,1,0)&gt;0,0,0),1))</f>
        <v>0</v>
      </c>
      <c r="BA2512" s="140">
        <f>IF(DATOS!J2470=AW$45,DATOS!C2470,"")</f>
        <v>0</v>
      </c>
    </row>
    <row r="2513" spans="51:53" x14ac:dyDescent="0.25">
      <c r="AY2513" s="139">
        <f t="shared" si="44"/>
        <v>1</v>
      </c>
      <c r="AZ2513" s="139">
        <f>IF(BA2513="",0,IFERROR(IF(VLOOKUP(BA2513,BA$44:BA2512,1,0)&gt;0,0,0),1))</f>
        <v>0</v>
      </c>
      <c r="BA2513" s="140">
        <f>IF(DATOS!J2471=AW$45,DATOS!C2471,"")</f>
        <v>0</v>
      </c>
    </row>
    <row r="2514" spans="51:53" x14ac:dyDescent="0.25">
      <c r="AY2514" s="139">
        <f t="shared" si="44"/>
        <v>1</v>
      </c>
      <c r="AZ2514" s="139">
        <f>IF(BA2514="",0,IFERROR(IF(VLOOKUP(BA2514,BA$44:BA2513,1,0)&gt;0,0,0),1))</f>
        <v>0</v>
      </c>
      <c r="BA2514" s="140">
        <f>IF(DATOS!J2472=AW$45,DATOS!C2472,"")</f>
        <v>0</v>
      </c>
    </row>
    <row r="2515" spans="51:53" x14ac:dyDescent="0.25">
      <c r="AY2515" s="139">
        <f t="shared" si="44"/>
        <v>1</v>
      </c>
      <c r="AZ2515" s="139">
        <f>IF(BA2515="",0,IFERROR(IF(VLOOKUP(BA2515,BA$44:BA2514,1,0)&gt;0,0,0),1))</f>
        <v>0</v>
      </c>
      <c r="BA2515" s="140">
        <f>IF(DATOS!J2473=AW$45,DATOS!C2473,"")</f>
        <v>0</v>
      </c>
    </row>
    <row r="2516" spans="51:53" x14ac:dyDescent="0.25">
      <c r="AY2516" s="139">
        <f t="shared" si="44"/>
        <v>1</v>
      </c>
      <c r="AZ2516" s="139">
        <f>IF(BA2516="",0,IFERROR(IF(VLOOKUP(BA2516,BA$44:BA2515,1,0)&gt;0,0,0),1))</f>
        <v>0</v>
      </c>
      <c r="BA2516" s="140">
        <f>IF(DATOS!J2474=AW$45,DATOS!C2474,"")</f>
        <v>0</v>
      </c>
    </row>
    <row r="2517" spans="51:53" x14ac:dyDescent="0.25">
      <c r="AY2517" s="139">
        <f t="shared" si="44"/>
        <v>1</v>
      </c>
      <c r="AZ2517" s="139">
        <f>IF(BA2517="",0,IFERROR(IF(VLOOKUP(BA2517,BA$44:BA2516,1,0)&gt;0,0,0),1))</f>
        <v>0</v>
      </c>
      <c r="BA2517" s="140">
        <f>IF(DATOS!J2475=AW$45,DATOS!C2475,"")</f>
        <v>0</v>
      </c>
    </row>
    <row r="2518" spans="51:53" x14ac:dyDescent="0.25">
      <c r="AY2518" s="139">
        <f t="shared" si="44"/>
        <v>1</v>
      </c>
      <c r="AZ2518" s="139">
        <f>IF(BA2518="",0,IFERROR(IF(VLOOKUP(BA2518,BA$44:BA2517,1,0)&gt;0,0,0),1))</f>
        <v>0</v>
      </c>
      <c r="BA2518" s="140">
        <f>IF(DATOS!J2476=AW$45,DATOS!C2476,"")</f>
        <v>0</v>
      </c>
    </row>
    <row r="2519" spans="51:53" x14ac:dyDescent="0.25">
      <c r="AY2519" s="139">
        <f t="shared" si="44"/>
        <v>1</v>
      </c>
      <c r="AZ2519" s="139">
        <f>IF(BA2519="",0,IFERROR(IF(VLOOKUP(BA2519,BA$44:BA2518,1,0)&gt;0,0,0),1))</f>
        <v>0</v>
      </c>
      <c r="BA2519" s="140">
        <f>IF(DATOS!J2477=AW$45,DATOS!C2477,"")</f>
        <v>0</v>
      </c>
    </row>
    <row r="2520" spans="51:53" x14ac:dyDescent="0.25">
      <c r="AY2520" s="139">
        <f t="shared" si="44"/>
        <v>1</v>
      </c>
      <c r="AZ2520" s="139">
        <f>IF(BA2520="",0,IFERROR(IF(VLOOKUP(BA2520,BA$44:BA2519,1,0)&gt;0,0,0),1))</f>
        <v>0</v>
      </c>
      <c r="BA2520" s="140">
        <f>IF(DATOS!J2478=AW$45,DATOS!C2478,"")</f>
        <v>0</v>
      </c>
    </row>
    <row r="2521" spans="51:53" x14ac:dyDescent="0.25">
      <c r="AY2521" s="139">
        <f t="shared" si="44"/>
        <v>1</v>
      </c>
      <c r="AZ2521" s="139">
        <f>IF(BA2521="",0,IFERROR(IF(VLOOKUP(BA2521,BA$44:BA2520,1,0)&gt;0,0,0),1))</f>
        <v>0</v>
      </c>
      <c r="BA2521" s="140">
        <f>IF(DATOS!J2479=AW$45,DATOS!C2479,"")</f>
        <v>0</v>
      </c>
    </row>
    <row r="2522" spans="51:53" x14ac:dyDescent="0.25">
      <c r="AY2522" s="139">
        <f t="shared" si="44"/>
        <v>1</v>
      </c>
      <c r="AZ2522" s="139">
        <f>IF(BA2522="",0,IFERROR(IF(VLOOKUP(BA2522,BA$44:BA2521,1,0)&gt;0,0,0),1))</f>
        <v>0</v>
      </c>
      <c r="BA2522" s="140">
        <f>IF(DATOS!J2480=AW$45,DATOS!C2480,"")</f>
        <v>0</v>
      </c>
    </row>
    <row r="2523" spans="51:53" x14ac:dyDescent="0.25">
      <c r="AY2523" s="139">
        <f t="shared" si="44"/>
        <v>1</v>
      </c>
      <c r="AZ2523" s="139">
        <f>IF(BA2523="",0,IFERROR(IF(VLOOKUP(BA2523,BA$44:BA2522,1,0)&gt;0,0,0),1))</f>
        <v>0</v>
      </c>
      <c r="BA2523" s="140">
        <f>IF(DATOS!J2481=AW$45,DATOS!C2481,"")</f>
        <v>0</v>
      </c>
    </row>
    <row r="2524" spans="51:53" x14ac:dyDescent="0.25">
      <c r="AY2524" s="139">
        <f t="shared" si="44"/>
        <v>1</v>
      </c>
      <c r="AZ2524" s="139">
        <f>IF(BA2524="",0,IFERROR(IF(VLOOKUP(BA2524,BA$44:BA2523,1,0)&gt;0,0,0),1))</f>
        <v>0</v>
      </c>
      <c r="BA2524" s="140">
        <f>IF(DATOS!J2482=AW$45,DATOS!C2482,"")</f>
        <v>0</v>
      </c>
    </row>
    <row r="2525" spans="51:53" x14ac:dyDescent="0.25">
      <c r="AY2525" s="139">
        <f t="shared" si="44"/>
        <v>1</v>
      </c>
      <c r="AZ2525" s="139">
        <f>IF(BA2525="",0,IFERROR(IF(VLOOKUP(BA2525,BA$44:BA2524,1,0)&gt;0,0,0),1))</f>
        <v>0</v>
      </c>
      <c r="BA2525" s="140">
        <f>IF(DATOS!J2483=AW$45,DATOS!C2483,"")</f>
        <v>0</v>
      </c>
    </row>
    <row r="2526" spans="51:53" x14ac:dyDescent="0.25">
      <c r="AY2526" s="139">
        <f t="shared" si="44"/>
        <v>1</v>
      </c>
      <c r="AZ2526" s="139">
        <f>IF(BA2526="",0,IFERROR(IF(VLOOKUP(BA2526,BA$44:BA2525,1,0)&gt;0,0,0),1))</f>
        <v>0</v>
      </c>
      <c r="BA2526" s="140">
        <f>IF(DATOS!J2484=AW$45,DATOS!C2484,"")</f>
        <v>0</v>
      </c>
    </row>
    <row r="2527" spans="51:53" x14ac:dyDescent="0.25">
      <c r="AY2527" s="139">
        <f t="shared" si="44"/>
        <v>1</v>
      </c>
      <c r="AZ2527" s="139">
        <f>IF(BA2527="",0,IFERROR(IF(VLOOKUP(BA2527,BA$44:BA2526,1,0)&gt;0,0,0),1))</f>
        <v>0</v>
      </c>
      <c r="BA2527" s="140">
        <f>IF(DATOS!J2485=AW$45,DATOS!C2485,"")</f>
        <v>0</v>
      </c>
    </row>
    <row r="2528" spans="51:53" x14ac:dyDescent="0.25">
      <c r="AY2528" s="139">
        <f t="shared" si="44"/>
        <v>1</v>
      </c>
      <c r="AZ2528" s="139">
        <f>IF(BA2528="",0,IFERROR(IF(VLOOKUP(BA2528,BA$44:BA2527,1,0)&gt;0,0,0),1))</f>
        <v>0</v>
      </c>
      <c r="BA2528" s="140">
        <f>IF(DATOS!J2486=AW$45,DATOS!C2486,"")</f>
        <v>0</v>
      </c>
    </row>
    <row r="2529" spans="51:53" x14ac:dyDescent="0.25">
      <c r="AY2529" s="139">
        <f t="shared" si="44"/>
        <v>1</v>
      </c>
      <c r="AZ2529" s="139">
        <f>IF(BA2529="",0,IFERROR(IF(VLOOKUP(BA2529,BA$44:BA2528,1,0)&gt;0,0,0),1))</f>
        <v>0</v>
      </c>
      <c r="BA2529" s="140">
        <f>IF(DATOS!J2487=AW$45,DATOS!C2487,"")</f>
        <v>0</v>
      </c>
    </row>
    <row r="2530" spans="51:53" x14ac:dyDescent="0.25">
      <c r="AY2530" s="139">
        <f t="shared" si="44"/>
        <v>1</v>
      </c>
      <c r="AZ2530" s="139">
        <f>IF(BA2530="",0,IFERROR(IF(VLOOKUP(BA2530,BA$44:BA2529,1,0)&gt;0,0,0),1))</f>
        <v>0</v>
      </c>
      <c r="BA2530" s="140">
        <f>IF(DATOS!J2488=AW$45,DATOS!C2488,"")</f>
        <v>0</v>
      </c>
    </row>
    <row r="2531" spans="51:53" x14ac:dyDescent="0.25">
      <c r="AY2531" s="139">
        <f t="shared" si="44"/>
        <v>1</v>
      </c>
      <c r="AZ2531" s="139">
        <f>IF(BA2531="",0,IFERROR(IF(VLOOKUP(BA2531,BA$44:BA2530,1,0)&gt;0,0,0),1))</f>
        <v>0</v>
      </c>
      <c r="BA2531" s="140">
        <f>IF(DATOS!J2489=AW$45,DATOS!C2489,"")</f>
        <v>0</v>
      </c>
    </row>
    <row r="2532" spans="51:53" x14ac:dyDescent="0.25">
      <c r="AY2532" s="139">
        <f t="shared" si="44"/>
        <v>1</v>
      </c>
      <c r="AZ2532" s="139">
        <f>IF(BA2532="",0,IFERROR(IF(VLOOKUP(BA2532,BA$44:BA2531,1,0)&gt;0,0,0),1))</f>
        <v>0</v>
      </c>
      <c r="BA2532" s="140">
        <f>IF(DATOS!J2490=AW$45,DATOS!C2490,"")</f>
        <v>0</v>
      </c>
    </row>
    <row r="2533" spans="51:53" x14ac:dyDescent="0.25">
      <c r="AY2533" s="139">
        <f t="shared" si="44"/>
        <v>1</v>
      </c>
      <c r="AZ2533" s="139">
        <f>IF(BA2533="",0,IFERROR(IF(VLOOKUP(BA2533,BA$44:BA2532,1,0)&gt;0,0,0),1))</f>
        <v>0</v>
      </c>
      <c r="BA2533" s="140">
        <f>IF(DATOS!J2491=AW$45,DATOS!C2491,"")</f>
        <v>0</v>
      </c>
    </row>
    <row r="2534" spans="51:53" x14ac:dyDescent="0.25">
      <c r="AY2534" s="139">
        <f t="shared" si="44"/>
        <v>1</v>
      </c>
      <c r="AZ2534" s="139">
        <f>IF(BA2534="",0,IFERROR(IF(VLOOKUP(BA2534,BA$44:BA2533,1,0)&gt;0,0,0),1))</f>
        <v>0</v>
      </c>
      <c r="BA2534" s="140">
        <f>IF(DATOS!J2492=AW$45,DATOS!C2492,"")</f>
        <v>0</v>
      </c>
    </row>
    <row r="2535" spans="51:53" x14ac:dyDescent="0.25">
      <c r="AY2535" s="139">
        <f t="shared" si="44"/>
        <v>1</v>
      </c>
      <c r="AZ2535" s="139">
        <f>IF(BA2535="",0,IFERROR(IF(VLOOKUP(BA2535,BA$44:BA2534,1,0)&gt;0,0,0),1))</f>
        <v>0</v>
      </c>
      <c r="BA2535" s="140">
        <f>IF(DATOS!J2493=AW$45,DATOS!C2493,"")</f>
        <v>0</v>
      </c>
    </row>
    <row r="2536" spans="51:53" x14ac:dyDescent="0.25">
      <c r="AY2536" s="139">
        <f t="shared" si="44"/>
        <v>1</v>
      </c>
      <c r="AZ2536" s="139">
        <f>IF(BA2536="",0,IFERROR(IF(VLOOKUP(BA2536,BA$44:BA2535,1,0)&gt;0,0,0),1))</f>
        <v>0</v>
      </c>
      <c r="BA2536" s="140">
        <f>IF(DATOS!J2494=AW$45,DATOS!C2494,"")</f>
        <v>0</v>
      </c>
    </row>
    <row r="2537" spans="51:53" x14ac:dyDescent="0.25">
      <c r="AY2537" s="139">
        <f t="shared" si="44"/>
        <v>1</v>
      </c>
      <c r="AZ2537" s="139">
        <f>IF(BA2537="",0,IFERROR(IF(VLOOKUP(BA2537,BA$44:BA2536,1,0)&gt;0,0,0),1))</f>
        <v>0</v>
      </c>
      <c r="BA2537" s="140">
        <f>IF(DATOS!J2495=AW$45,DATOS!C2495,"")</f>
        <v>0</v>
      </c>
    </row>
    <row r="2538" spans="51:53" x14ac:dyDescent="0.25">
      <c r="AY2538" s="139">
        <f t="shared" si="44"/>
        <v>1</v>
      </c>
      <c r="AZ2538" s="139">
        <f>IF(BA2538="",0,IFERROR(IF(VLOOKUP(BA2538,BA$44:BA2537,1,0)&gt;0,0,0),1))</f>
        <v>0</v>
      </c>
      <c r="BA2538" s="140">
        <f>IF(DATOS!J2496=AW$45,DATOS!C2496,"")</f>
        <v>0</v>
      </c>
    </row>
    <row r="2539" spans="51:53" x14ac:dyDescent="0.25">
      <c r="AY2539" s="139">
        <f t="shared" si="44"/>
        <v>1</v>
      </c>
      <c r="AZ2539" s="139">
        <f>IF(BA2539="",0,IFERROR(IF(VLOOKUP(BA2539,BA$44:BA2538,1,0)&gt;0,0,0),1))</f>
        <v>0</v>
      </c>
      <c r="BA2539" s="140">
        <f>IF(DATOS!J2497=AW$45,DATOS!C2497,"")</f>
        <v>0</v>
      </c>
    </row>
    <row r="2540" spans="51:53" x14ac:dyDescent="0.25">
      <c r="AY2540" s="139">
        <f t="shared" ref="AY2540:AY2603" si="45">AY2539+AZ2540</f>
        <v>1</v>
      </c>
      <c r="AZ2540" s="139">
        <f>IF(BA2540="",0,IFERROR(IF(VLOOKUP(BA2540,BA$44:BA2539,1,0)&gt;0,0,0),1))</f>
        <v>0</v>
      </c>
      <c r="BA2540" s="140">
        <f>IF(DATOS!J2498=AW$45,DATOS!C2498,"")</f>
        <v>0</v>
      </c>
    </row>
    <row r="2541" spans="51:53" x14ac:dyDescent="0.25">
      <c r="AY2541" s="139">
        <f t="shared" si="45"/>
        <v>1</v>
      </c>
      <c r="AZ2541" s="139">
        <f>IF(BA2541="",0,IFERROR(IF(VLOOKUP(BA2541,BA$44:BA2540,1,0)&gt;0,0,0),1))</f>
        <v>0</v>
      </c>
      <c r="BA2541" s="140">
        <f>IF(DATOS!J2499=AW$45,DATOS!C2499,"")</f>
        <v>0</v>
      </c>
    </row>
    <row r="2542" spans="51:53" x14ac:dyDescent="0.25">
      <c r="AY2542" s="139">
        <f t="shared" si="45"/>
        <v>1</v>
      </c>
      <c r="AZ2542" s="139">
        <f>IF(BA2542="",0,IFERROR(IF(VLOOKUP(BA2542,BA$44:BA2541,1,0)&gt;0,0,0),1))</f>
        <v>0</v>
      </c>
      <c r="BA2542" s="140">
        <f>IF(DATOS!J2500=AW$45,DATOS!C2500,"")</f>
        <v>0</v>
      </c>
    </row>
    <row r="2543" spans="51:53" x14ac:dyDescent="0.25">
      <c r="AY2543" s="139">
        <f t="shared" si="45"/>
        <v>1</v>
      </c>
      <c r="AZ2543" s="139">
        <f>IF(BA2543="",0,IFERROR(IF(VLOOKUP(BA2543,BA$44:BA2542,1,0)&gt;0,0,0),1))</f>
        <v>0</v>
      </c>
      <c r="BA2543" s="140">
        <f>IF(DATOS!J2501=AW$45,DATOS!C2501,"")</f>
        <v>0</v>
      </c>
    </row>
    <row r="2544" spans="51:53" x14ac:dyDescent="0.25">
      <c r="AY2544" s="139">
        <f t="shared" si="45"/>
        <v>1</v>
      </c>
      <c r="AZ2544" s="139">
        <f>IF(BA2544="",0,IFERROR(IF(VLOOKUP(BA2544,BA$44:BA2543,1,0)&gt;0,0,0),1))</f>
        <v>0</v>
      </c>
      <c r="BA2544" s="140">
        <f>IF(DATOS!J2502=AW$45,DATOS!C2502,"")</f>
        <v>0</v>
      </c>
    </row>
    <row r="2545" spans="51:53" x14ac:dyDescent="0.25">
      <c r="AY2545" s="139">
        <f t="shared" si="45"/>
        <v>1</v>
      </c>
      <c r="AZ2545" s="139">
        <f>IF(BA2545="",0,IFERROR(IF(VLOOKUP(BA2545,BA$44:BA2544,1,0)&gt;0,0,0),1))</f>
        <v>0</v>
      </c>
      <c r="BA2545" s="140">
        <f>IF(DATOS!J2503=AW$45,DATOS!C2503,"")</f>
        <v>0</v>
      </c>
    </row>
    <row r="2546" spans="51:53" x14ac:dyDescent="0.25">
      <c r="AY2546" s="139">
        <f t="shared" si="45"/>
        <v>1</v>
      </c>
      <c r="AZ2546" s="139">
        <f>IF(BA2546="",0,IFERROR(IF(VLOOKUP(BA2546,BA$44:BA2545,1,0)&gt;0,0,0),1))</f>
        <v>0</v>
      </c>
      <c r="BA2546" s="140">
        <f>IF(DATOS!J2504=AW$45,DATOS!C2504,"")</f>
        <v>0</v>
      </c>
    </row>
    <row r="2547" spans="51:53" x14ac:dyDescent="0.25">
      <c r="AY2547" s="139">
        <f t="shared" si="45"/>
        <v>1</v>
      </c>
      <c r="AZ2547" s="139">
        <f>IF(BA2547="",0,IFERROR(IF(VLOOKUP(BA2547,BA$44:BA2546,1,0)&gt;0,0,0),1))</f>
        <v>0</v>
      </c>
      <c r="BA2547" s="140">
        <f>IF(DATOS!J2505=AW$45,DATOS!C2505,"")</f>
        <v>0</v>
      </c>
    </row>
    <row r="2548" spans="51:53" x14ac:dyDescent="0.25">
      <c r="AY2548" s="139">
        <f t="shared" si="45"/>
        <v>1</v>
      </c>
      <c r="AZ2548" s="139">
        <f>IF(BA2548="",0,IFERROR(IF(VLOOKUP(BA2548,BA$44:BA2547,1,0)&gt;0,0,0),1))</f>
        <v>0</v>
      </c>
      <c r="BA2548" s="140">
        <f>IF(DATOS!J2506=AW$45,DATOS!C2506,"")</f>
        <v>0</v>
      </c>
    </row>
    <row r="2549" spans="51:53" x14ac:dyDescent="0.25">
      <c r="AY2549" s="139">
        <f t="shared" si="45"/>
        <v>1</v>
      </c>
      <c r="AZ2549" s="139">
        <f>IF(BA2549="",0,IFERROR(IF(VLOOKUP(BA2549,BA$44:BA2548,1,0)&gt;0,0,0),1))</f>
        <v>0</v>
      </c>
      <c r="BA2549" s="140">
        <f>IF(DATOS!J2507=AW$45,DATOS!C2507,"")</f>
        <v>0</v>
      </c>
    </row>
    <row r="2550" spans="51:53" x14ac:dyDescent="0.25">
      <c r="AY2550" s="139">
        <f t="shared" si="45"/>
        <v>1</v>
      </c>
      <c r="AZ2550" s="139">
        <f>IF(BA2550="",0,IFERROR(IF(VLOOKUP(BA2550,BA$44:BA2549,1,0)&gt;0,0,0),1))</f>
        <v>0</v>
      </c>
      <c r="BA2550" s="140">
        <f>IF(DATOS!J2508=AW$45,DATOS!C2508,"")</f>
        <v>0</v>
      </c>
    </row>
    <row r="2551" spans="51:53" x14ac:dyDescent="0.25">
      <c r="AY2551" s="139">
        <f t="shared" si="45"/>
        <v>1</v>
      </c>
      <c r="AZ2551" s="139">
        <f>IF(BA2551="",0,IFERROR(IF(VLOOKUP(BA2551,BA$44:BA2550,1,0)&gt;0,0,0),1))</f>
        <v>0</v>
      </c>
      <c r="BA2551" s="140">
        <f>IF(DATOS!J2509=AW$45,DATOS!C2509,"")</f>
        <v>0</v>
      </c>
    </row>
    <row r="2552" spans="51:53" x14ac:dyDescent="0.25">
      <c r="AY2552" s="139">
        <f t="shared" si="45"/>
        <v>1</v>
      </c>
      <c r="AZ2552" s="139">
        <f>IF(BA2552="",0,IFERROR(IF(VLOOKUP(BA2552,BA$44:BA2551,1,0)&gt;0,0,0),1))</f>
        <v>0</v>
      </c>
      <c r="BA2552" s="140">
        <f>IF(DATOS!J2510=AW$45,DATOS!C2510,"")</f>
        <v>0</v>
      </c>
    </row>
    <row r="2553" spans="51:53" x14ac:dyDescent="0.25">
      <c r="AY2553" s="139">
        <f t="shared" si="45"/>
        <v>1</v>
      </c>
      <c r="AZ2553" s="139">
        <f>IF(BA2553="",0,IFERROR(IF(VLOOKUP(BA2553,BA$44:BA2552,1,0)&gt;0,0,0),1))</f>
        <v>0</v>
      </c>
      <c r="BA2553" s="140">
        <f>IF(DATOS!J2511=AW$45,DATOS!C2511,"")</f>
        <v>0</v>
      </c>
    </row>
    <row r="2554" spans="51:53" x14ac:dyDescent="0.25">
      <c r="AY2554" s="139">
        <f t="shared" si="45"/>
        <v>1</v>
      </c>
      <c r="AZ2554" s="139">
        <f>IF(BA2554="",0,IFERROR(IF(VLOOKUP(BA2554,BA$44:BA2553,1,0)&gt;0,0,0),1))</f>
        <v>0</v>
      </c>
      <c r="BA2554" s="140">
        <f>IF(DATOS!J2512=AW$45,DATOS!C2512,"")</f>
        <v>0</v>
      </c>
    </row>
    <row r="2555" spans="51:53" x14ac:dyDescent="0.25">
      <c r="AY2555" s="139">
        <f t="shared" si="45"/>
        <v>1</v>
      </c>
      <c r="AZ2555" s="139">
        <f>IF(BA2555="",0,IFERROR(IF(VLOOKUP(BA2555,BA$44:BA2554,1,0)&gt;0,0,0),1))</f>
        <v>0</v>
      </c>
      <c r="BA2555" s="140">
        <f>IF(DATOS!J2513=AW$45,DATOS!C2513,"")</f>
        <v>0</v>
      </c>
    </row>
    <row r="2556" spans="51:53" x14ac:dyDescent="0.25">
      <c r="AY2556" s="139">
        <f t="shared" si="45"/>
        <v>1</v>
      </c>
      <c r="AZ2556" s="139">
        <f>IF(BA2556="",0,IFERROR(IF(VLOOKUP(BA2556,BA$44:BA2555,1,0)&gt;0,0,0),1))</f>
        <v>0</v>
      </c>
      <c r="BA2556" s="140">
        <f>IF(DATOS!J2514=AW$45,DATOS!C2514,"")</f>
        <v>0</v>
      </c>
    </row>
    <row r="2557" spans="51:53" x14ac:dyDescent="0.25">
      <c r="AY2557" s="139">
        <f t="shared" si="45"/>
        <v>1</v>
      </c>
      <c r="AZ2557" s="139">
        <f>IF(BA2557="",0,IFERROR(IF(VLOOKUP(BA2557,BA$44:BA2556,1,0)&gt;0,0,0),1))</f>
        <v>0</v>
      </c>
      <c r="BA2557" s="140">
        <f>IF(DATOS!J2515=AW$45,DATOS!C2515,"")</f>
        <v>0</v>
      </c>
    </row>
    <row r="2558" spans="51:53" x14ac:dyDescent="0.25">
      <c r="AY2558" s="139">
        <f t="shared" si="45"/>
        <v>1</v>
      </c>
      <c r="AZ2558" s="139">
        <f>IF(BA2558="",0,IFERROR(IF(VLOOKUP(BA2558,BA$44:BA2557,1,0)&gt;0,0,0),1))</f>
        <v>0</v>
      </c>
      <c r="BA2558" s="140">
        <f>IF(DATOS!J2516=AW$45,DATOS!C2516,"")</f>
        <v>0</v>
      </c>
    </row>
    <row r="2559" spans="51:53" x14ac:dyDescent="0.25">
      <c r="AY2559" s="139">
        <f t="shared" si="45"/>
        <v>1</v>
      </c>
      <c r="AZ2559" s="139">
        <f>IF(BA2559="",0,IFERROR(IF(VLOOKUP(BA2559,BA$44:BA2558,1,0)&gt;0,0,0),1))</f>
        <v>0</v>
      </c>
      <c r="BA2559" s="140">
        <f>IF(DATOS!J2517=AW$45,DATOS!C2517,"")</f>
        <v>0</v>
      </c>
    </row>
    <row r="2560" spans="51:53" x14ac:dyDescent="0.25">
      <c r="AY2560" s="139">
        <f t="shared" si="45"/>
        <v>1</v>
      </c>
      <c r="AZ2560" s="139">
        <f>IF(BA2560="",0,IFERROR(IF(VLOOKUP(BA2560,BA$44:BA2559,1,0)&gt;0,0,0),1))</f>
        <v>0</v>
      </c>
      <c r="BA2560" s="140">
        <f>IF(DATOS!J2518=AW$45,DATOS!C2518,"")</f>
        <v>0</v>
      </c>
    </row>
    <row r="2561" spans="51:53" x14ac:dyDescent="0.25">
      <c r="AY2561" s="139">
        <f t="shared" si="45"/>
        <v>1</v>
      </c>
      <c r="AZ2561" s="139">
        <f>IF(BA2561="",0,IFERROR(IF(VLOOKUP(BA2561,BA$44:BA2560,1,0)&gt;0,0,0),1))</f>
        <v>0</v>
      </c>
      <c r="BA2561" s="140">
        <f>IF(DATOS!J2519=AW$45,DATOS!C2519,"")</f>
        <v>0</v>
      </c>
    </row>
    <row r="2562" spans="51:53" x14ac:dyDescent="0.25">
      <c r="AY2562" s="139">
        <f t="shared" si="45"/>
        <v>1</v>
      </c>
      <c r="AZ2562" s="139">
        <f>IF(BA2562="",0,IFERROR(IF(VLOOKUP(BA2562,BA$44:BA2561,1,0)&gt;0,0,0),1))</f>
        <v>0</v>
      </c>
      <c r="BA2562" s="140">
        <f>IF(DATOS!J2520=AW$45,DATOS!C2520,"")</f>
        <v>0</v>
      </c>
    </row>
    <row r="2563" spans="51:53" x14ac:dyDescent="0.25">
      <c r="AY2563" s="139">
        <f t="shared" si="45"/>
        <v>1</v>
      </c>
      <c r="AZ2563" s="139">
        <f>IF(BA2563="",0,IFERROR(IF(VLOOKUP(BA2563,BA$44:BA2562,1,0)&gt;0,0,0),1))</f>
        <v>0</v>
      </c>
      <c r="BA2563" s="140">
        <f>IF(DATOS!J2521=AW$45,DATOS!C2521,"")</f>
        <v>0</v>
      </c>
    </row>
    <row r="2564" spans="51:53" x14ac:dyDescent="0.25">
      <c r="AY2564" s="139">
        <f t="shared" si="45"/>
        <v>1</v>
      </c>
      <c r="AZ2564" s="139">
        <f>IF(BA2564="",0,IFERROR(IF(VLOOKUP(BA2564,BA$44:BA2563,1,0)&gt;0,0,0),1))</f>
        <v>0</v>
      </c>
      <c r="BA2564" s="140">
        <f>IF(DATOS!J2522=AW$45,DATOS!C2522,"")</f>
        <v>0</v>
      </c>
    </row>
    <row r="2565" spans="51:53" x14ac:dyDescent="0.25">
      <c r="AY2565" s="139">
        <f t="shared" si="45"/>
        <v>1</v>
      </c>
      <c r="AZ2565" s="139">
        <f>IF(BA2565="",0,IFERROR(IF(VLOOKUP(BA2565,BA$44:BA2564,1,0)&gt;0,0,0),1))</f>
        <v>0</v>
      </c>
      <c r="BA2565" s="140">
        <f>IF(DATOS!J2523=AW$45,DATOS!C2523,"")</f>
        <v>0</v>
      </c>
    </row>
    <row r="2566" spans="51:53" x14ac:dyDescent="0.25">
      <c r="AY2566" s="139">
        <f t="shared" si="45"/>
        <v>1</v>
      </c>
      <c r="AZ2566" s="139">
        <f>IF(BA2566="",0,IFERROR(IF(VLOOKUP(BA2566,BA$44:BA2565,1,0)&gt;0,0,0),1))</f>
        <v>0</v>
      </c>
      <c r="BA2566" s="140">
        <f>IF(DATOS!J2524=AW$45,DATOS!C2524,"")</f>
        <v>0</v>
      </c>
    </row>
    <row r="2567" spans="51:53" x14ac:dyDescent="0.25">
      <c r="AY2567" s="139">
        <f t="shared" si="45"/>
        <v>1</v>
      </c>
      <c r="AZ2567" s="139">
        <f>IF(BA2567="",0,IFERROR(IF(VLOOKUP(BA2567,BA$44:BA2566,1,0)&gt;0,0,0),1))</f>
        <v>0</v>
      </c>
      <c r="BA2567" s="140">
        <f>IF(DATOS!J2525=AW$45,DATOS!C2525,"")</f>
        <v>0</v>
      </c>
    </row>
    <row r="2568" spans="51:53" x14ac:dyDescent="0.25">
      <c r="AY2568" s="139">
        <f t="shared" si="45"/>
        <v>1</v>
      </c>
      <c r="AZ2568" s="139">
        <f>IF(BA2568="",0,IFERROR(IF(VLOOKUP(BA2568,BA$44:BA2567,1,0)&gt;0,0,0),1))</f>
        <v>0</v>
      </c>
      <c r="BA2568" s="140">
        <f>IF(DATOS!J2526=AW$45,DATOS!C2526,"")</f>
        <v>0</v>
      </c>
    </row>
    <row r="2569" spans="51:53" x14ac:dyDescent="0.25">
      <c r="AY2569" s="139">
        <f t="shared" si="45"/>
        <v>1</v>
      </c>
      <c r="AZ2569" s="139">
        <f>IF(BA2569="",0,IFERROR(IF(VLOOKUP(BA2569,BA$44:BA2568,1,0)&gt;0,0,0),1))</f>
        <v>0</v>
      </c>
      <c r="BA2569" s="140">
        <f>IF(DATOS!J2527=AW$45,DATOS!C2527,"")</f>
        <v>0</v>
      </c>
    </row>
    <row r="2570" spans="51:53" x14ac:dyDescent="0.25">
      <c r="AY2570" s="139">
        <f t="shared" si="45"/>
        <v>1</v>
      </c>
      <c r="AZ2570" s="139">
        <f>IF(BA2570="",0,IFERROR(IF(VLOOKUP(BA2570,BA$44:BA2569,1,0)&gt;0,0,0),1))</f>
        <v>0</v>
      </c>
      <c r="BA2570" s="140">
        <f>IF(DATOS!J2528=AW$45,DATOS!C2528,"")</f>
        <v>0</v>
      </c>
    </row>
    <row r="2571" spans="51:53" x14ac:dyDescent="0.25">
      <c r="AY2571" s="139">
        <f t="shared" si="45"/>
        <v>1</v>
      </c>
      <c r="AZ2571" s="139">
        <f>IF(BA2571="",0,IFERROR(IF(VLOOKUP(BA2571,BA$44:BA2570,1,0)&gt;0,0,0),1))</f>
        <v>0</v>
      </c>
      <c r="BA2571" s="140">
        <f>IF(DATOS!J2529=AW$45,DATOS!C2529,"")</f>
        <v>0</v>
      </c>
    </row>
    <row r="2572" spans="51:53" x14ac:dyDescent="0.25">
      <c r="AY2572" s="139">
        <f t="shared" si="45"/>
        <v>1</v>
      </c>
      <c r="AZ2572" s="139">
        <f>IF(BA2572="",0,IFERROR(IF(VLOOKUP(BA2572,BA$44:BA2571,1,0)&gt;0,0,0),1))</f>
        <v>0</v>
      </c>
      <c r="BA2572" s="140">
        <f>IF(DATOS!J2530=AW$45,DATOS!C2530,"")</f>
        <v>0</v>
      </c>
    </row>
    <row r="2573" spans="51:53" x14ac:dyDescent="0.25">
      <c r="AY2573" s="139">
        <f t="shared" si="45"/>
        <v>1</v>
      </c>
      <c r="AZ2573" s="139">
        <f>IF(BA2573="",0,IFERROR(IF(VLOOKUP(BA2573,BA$44:BA2572,1,0)&gt;0,0,0),1))</f>
        <v>0</v>
      </c>
      <c r="BA2573" s="140">
        <f>IF(DATOS!J2531=AW$45,DATOS!C2531,"")</f>
        <v>0</v>
      </c>
    </row>
    <row r="2574" spans="51:53" x14ac:dyDescent="0.25">
      <c r="AY2574" s="139">
        <f t="shared" si="45"/>
        <v>1</v>
      </c>
      <c r="AZ2574" s="139">
        <f>IF(BA2574="",0,IFERROR(IF(VLOOKUP(BA2574,BA$44:BA2573,1,0)&gt;0,0,0),1))</f>
        <v>0</v>
      </c>
      <c r="BA2574" s="140">
        <f>IF(DATOS!J2532=AW$45,DATOS!C2532,"")</f>
        <v>0</v>
      </c>
    </row>
    <row r="2575" spans="51:53" x14ac:dyDescent="0.25">
      <c r="AY2575" s="139">
        <f t="shared" si="45"/>
        <v>1</v>
      </c>
      <c r="AZ2575" s="139">
        <f>IF(BA2575="",0,IFERROR(IF(VLOOKUP(BA2575,BA$44:BA2574,1,0)&gt;0,0,0),1))</f>
        <v>0</v>
      </c>
      <c r="BA2575" s="140">
        <f>IF(DATOS!J2533=AW$45,DATOS!C2533,"")</f>
        <v>0</v>
      </c>
    </row>
    <row r="2576" spans="51:53" x14ac:dyDescent="0.25">
      <c r="AY2576" s="139">
        <f t="shared" si="45"/>
        <v>1</v>
      </c>
      <c r="AZ2576" s="139">
        <f>IF(BA2576="",0,IFERROR(IF(VLOOKUP(BA2576,BA$44:BA2575,1,0)&gt;0,0,0),1))</f>
        <v>0</v>
      </c>
      <c r="BA2576" s="140">
        <f>IF(DATOS!J2534=AW$45,DATOS!C2534,"")</f>
        <v>0</v>
      </c>
    </row>
    <row r="2577" spans="51:53" x14ac:dyDescent="0.25">
      <c r="AY2577" s="139">
        <f t="shared" si="45"/>
        <v>1</v>
      </c>
      <c r="AZ2577" s="139">
        <f>IF(BA2577="",0,IFERROR(IF(VLOOKUP(BA2577,BA$44:BA2576,1,0)&gt;0,0,0),1))</f>
        <v>0</v>
      </c>
      <c r="BA2577" s="140">
        <f>IF(DATOS!J2535=AW$45,DATOS!C2535,"")</f>
        <v>0</v>
      </c>
    </row>
    <row r="2578" spans="51:53" x14ac:dyDescent="0.25">
      <c r="AY2578" s="139">
        <f t="shared" si="45"/>
        <v>1</v>
      </c>
      <c r="AZ2578" s="139">
        <f>IF(BA2578="",0,IFERROR(IF(VLOOKUP(BA2578,BA$44:BA2577,1,0)&gt;0,0,0),1))</f>
        <v>0</v>
      </c>
      <c r="BA2578" s="140">
        <f>IF(DATOS!J2536=AW$45,DATOS!C2536,"")</f>
        <v>0</v>
      </c>
    </row>
    <row r="2579" spans="51:53" x14ac:dyDescent="0.25">
      <c r="AY2579" s="139">
        <f t="shared" si="45"/>
        <v>1</v>
      </c>
      <c r="AZ2579" s="139">
        <f>IF(BA2579="",0,IFERROR(IF(VLOOKUP(BA2579,BA$44:BA2578,1,0)&gt;0,0,0),1))</f>
        <v>0</v>
      </c>
      <c r="BA2579" s="140">
        <f>IF(DATOS!J2537=AW$45,DATOS!C2537,"")</f>
        <v>0</v>
      </c>
    </row>
    <row r="2580" spans="51:53" x14ac:dyDescent="0.25">
      <c r="AY2580" s="139">
        <f t="shared" si="45"/>
        <v>1</v>
      </c>
      <c r="AZ2580" s="139">
        <f>IF(BA2580="",0,IFERROR(IF(VLOOKUP(BA2580,BA$44:BA2579,1,0)&gt;0,0,0),1))</f>
        <v>0</v>
      </c>
      <c r="BA2580" s="140">
        <f>IF(DATOS!J2538=AW$45,DATOS!C2538,"")</f>
        <v>0</v>
      </c>
    </row>
    <row r="2581" spans="51:53" x14ac:dyDescent="0.25">
      <c r="AY2581" s="139">
        <f t="shared" si="45"/>
        <v>1</v>
      </c>
      <c r="AZ2581" s="139">
        <f>IF(BA2581="",0,IFERROR(IF(VLOOKUP(BA2581,BA$44:BA2580,1,0)&gt;0,0,0),1))</f>
        <v>0</v>
      </c>
      <c r="BA2581" s="140">
        <f>IF(DATOS!J2539=AW$45,DATOS!C2539,"")</f>
        <v>0</v>
      </c>
    </row>
    <row r="2582" spans="51:53" x14ac:dyDescent="0.25">
      <c r="AY2582" s="139">
        <f t="shared" si="45"/>
        <v>1</v>
      </c>
      <c r="AZ2582" s="139">
        <f>IF(BA2582="",0,IFERROR(IF(VLOOKUP(BA2582,BA$44:BA2581,1,0)&gt;0,0,0),1))</f>
        <v>0</v>
      </c>
      <c r="BA2582" s="140">
        <f>IF(DATOS!J2540=AW$45,DATOS!C2540,"")</f>
        <v>0</v>
      </c>
    </row>
    <row r="2583" spans="51:53" x14ac:dyDescent="0.25">
      <c r="AY2583" s="139">
        <f t="shared" si="45"/>
        <v>1</v>
      </c>
      <c r="AZ2583" s="139">
        <f>IF(BA2583="",0,IFERROR(IF(VLOOKUP(BA2583,BA$44:BA2582,1,0)&gt;0,0,0),1))</f>
        <v>0</v>
      </c>
      <c r="BA2583" s="140">
        <f>IF(DATOS!J2541=AW$45,DATOS!C2541,"")</f>
        <v>0</v>
      </c>
    </row>
    <row r="2584" spans="51:53" x14ac:dyDescent="0.25">
      <c r="AY2584" s="139">
        <f t="shared" si="45"/>
        <v>1</v>
      </c>
      <c r="AZ2584" s="139">
        <f>IF(BA2584="",0,IFERROR(IF(VLOOKUP(BA2584,BA$44:BA2583,1,0)&gt;0,0,0),1))</f>
        <v>0</v>
      </c>
      <c r="BA2584" s="140">
        <f>IF(DATOS!J2542=AW$45,DATOS!C2542,"")</f>
        <v>0</v>
      </c>
    </row>
    <row r="2585" spans="51:53" x14ac:dyDescent="0.25">
      <c r="AY2585" s="139">
        <f t="shared" si="45"/>
        <v>1</v>
      </c>
      <c r="AZ2585" s="139">
        <f>IF(BA2585="",0,IFERROR(IF(VLOOKUP(BA2585,BA$44:BA2584,1,0)&gt;0,0,0),1))</f>
        <v>0</v>
      </c>
      <c r="BA2585" s="140">
        <f>IF(DATOS!J2543=AW$45,DATOS!C2543,"")</f>
        <v>0</v>
      </c>
    </row>
    <row r="2586" spans="51:53" x14ac:dyDescent="0.25">
      <c r="AY2586" s="139">
        <f t="shared" si="45"/>
        <v>1</v>
      </c>
      <c r="AZ2586" s="139">
        <f>IF(BA2586="",0,IFERROR(IF(VLOOKUP(BA2586,BA$44:BA2585,1,0)&gt;0,0,0),1))</f>
        <v>0</v>
      </c>
      <c r="BA2586" s="140">
        <f>IF(DATOS!J2544=AW$45,DATOS!C2544,"")</f>
        <v>0</v>
      </c>
    </row>
    <row r="2587" spans="51:53" x14ac:dyDescent="0.25">
      <c r="AY2587" s="139">
        <f t="shared" si="45"/>
        <v>1</v>
      </c>
      <c r="AZ2587" s="139">
        <f>IF(BA2587="",0,IFERROR(IF(VLOOKUP(BA2587,BA$44:BA2586,1,0)&gt;0,0,0),1))</f>
        <v>0</v>
      </c>
      <c r="BA2587" s="140">
        <f>IF(DATOS!J2545=AW$45,DATOS!C2545,"")</f>
        <v>0</v>
      </c>
    </row>
    <row r="2588" spans="51:53" x14ac:dyDescent="0.25">
      <c r="AY2588" s="139">
        <f t="shared" si="45"/>
        <v>1</v>
      </c>
      <c r="AZ2588" s="139">
        <f>IF(BA2588="",0,IFERROR(IF(VLOOKUP(BA2588,BA$44:BA2587,1,0)&gt;0,0,0),1))</f>
        <v>0</v>
      </c>
      <c r="BA2588" s="140">
        <f>IF(DATOS!J2546=AW$45,DATOS!C2546,"")</f>
        <v>0</v>
      </c>
    </row>
    <row r="2589" spans="51:53" x14ac:dyDescent="0.25">
      <c r="AY2589" s="139">
        <f t="shared" si="45"/>
        <v>1</v>
      </c>
      <c r="AZ2589" s="139">
        <f>IF(BA2589="",0,IFERROR(IF(VLOOKUP(BA2589,BA$44:BA2588,1,0)&gt;0,0,0),1))</f>
        <v>0</v>
      </c>
      <c r="BA2589" s="140">
        <f>IF(DATOS!J2547=AW$45,DATOS!C2547,"")</f>
        <v>0</v>
      </c>
    </row>
    <row r="2590" spans="51:53" x14ac:dyDescent="0.25">
      <c r="AY2590" s="139">
        <f t="shared" si="45"/>
        <v>1</v>
      </c>
      <c r="AZ2590" s="139">
        <f>IF(BA2590="",0,IFERROR(IF(VLOOKUP(BA2590,BA$44:BA2589,1,0)&gt;0,0,0),1))</f>
        <v>0</v>
      </c>
      <c r="BA2590" s="140">
        <f>IF(DATOS!J2548=AW$45,DATOS!C2548,"")</f>
        <v>0</v>
      </c>
    </row>
    <row r="2591" spans="51:53" x14ac:dyDescent="0.25">
      <c r="AY2591" s="139">
        <f t="shared" si="45"/>
        <v>1</v>
      </c>
      <c r="AZ2591" s="139">
        <f>IF(BA2591="",0,IFERROR(IF(VLOOKUP(BA2591,BA$44:BA2590,1,0)&gt;0,0,0),1))</f>
        <v>0</v>
      </c>
      <c r="BA2591" s="140">
        <f>IF(DATOS!J2549=AW$45,DATOS!C2549,"")</f>
        <v>0</v>
      </c>
    </row>
    <row r="2592" spans="51:53" x14ac:dyDescent="0.25">
      <c r="AY2592" s="139">
        <f t="shared" si="45"/>
        <v>1</v>
      </c>
      <c r="AZ2592" s="139">
        <f>IF(BA2592="",0,IFERROR(IF(VLOOKUP(BA2592,BA$44:BA2591,1,0)&gt;0,0,0),1))</f>
        <v>0</v>
      </c>
      <c r="BA2592" s="140">
        <f>IF(DATOS!J2550=AW$45,DATOS!C2550,"")</f>
        <v>0</v>
      </c>
    </row>
    <row r="2593" spans="51:53" x14ac:dyDescent="0.25">
      <c r="AY2593" s="139">
        <f t="shared" si="45"/>
        <v>1</v>
      </c>
      <c r="AZ2593" s="139">
        <f>IF(BA2593="",0,IFERROR(IF(VLOOKUP(BA2593,BA$44:BA2592,1,0)&gt;0,0,0),1))</f>
        <v>0</v>
      </c>
      <c r="BA2593" s="140">
        <f>IF(DATOS!J2551=AW$45,DATOS!C2551,"")</f>
        <v>0</v>
      </c>
    </row>
    <row r="2594" spans="51:53" x14ac:dyDescent="0.25">
      <c r="AY2594" s="139">
        <f t="shared" si="45"/>
        <v>1</v>
      </c>
      <c r="AZ2594" s="139">
        <f>IF(BA2594="",0,IFERROR(IF(VLOOKUP(BA2594,BA$44:BA2593,1,0)&gt;0,0,0),1))</f>
        <v>0</v>
      </c>
      <c r="BA2594" s="140">
        <f>IF(DATOS!J2552=AW$45,DATOS!C2552,"")</f>
        <v>0</v>
      </c>
    </row>
    <row r="2595" spans="51:53" x14ac:dyDescent="0.25">
      <c r="AY2595" s="139">
        <f t="shared" si="45"/>
        <v>1</v>
      </c>
      <c r="AZ2595" s="139">
        <f>IF(BA2595="",0,IFERROR(IF(VLOOKUP(BA2595,BA$44:BA2594,1,0)&gt;0,0,0),1))</f>
        <v>0</v>
      </c>
      <c r="BA2595" s="140">
        <f>IF(DATOS!J2553=AW$45,DATOS!C2553,"")</f>
        <v>0</v>
      </c>
    </row>
    <row r="2596" spans="51:53" x14ac:dyDescent="0.25">
      <c r="AY2596" s="139">
        <f t="shared" si="45"/>
        <v>1</v>
      </c>
      <c r="AZ2596" s="139">
        <f>IF(BA2596="",0,IFERROR(IF(VLOOKUP(BA2596,BA$44:BA2595,1,0)&gt;0,0,0),1))</f>
        <v>0</v>
      </c>
      <c r="BA2596" s="140">
        <f>IF(DATOS!J2554=AW$45,DATOS!C2554,"")</f>
        <v>0</v>
      </c>
    </row>
    <row r="2597" spans="51:53" x14ac:dyDescent="0.25">
      <c r="AY2597" s="139">
        <f t="shared" si="45"/>
        <v>1</v>
      </c>
      <c r="AZ2597" s="139">
        <f>IF(BA2597="",0,IFERROR(IF(VLOOKUP(BA2597,BA$44:BA2596,1,0)&gt;0,0,0),1))</f>
        <v>0</v>
      </c>
      <c r="BA2597" s="140">
        <f>IF(DATOS!J2555=AW$45,DATOS!C2555,"")</f>
        <v>0</v>
      </c>
    </row>
    <row r="2598" spans="51:53" x14ac:dyDescent="0.25">
      <c r="AY2598" s="139">
        <f t="shared" si="45"/>
        <v>1</v>
      </c>
      <c r="AZ2598" s="139">
        <f>IF(BA2598="",0,IFERROR(IF(VLOOKUP(BA2598,BA$44:BA2597,1,0)&gt;0,0,0),1))</f>
        <v>0</v>
      </c>
      <c r="BA2598" s="140">
        <f>IF(DATOS!J2556=AW$45,DATOS!C2556,"")</f>
        <v>0</v>
      </c>
    </row>
    <row r="2599" spans="51:53" x14ac:dyDescent="0.25">
      <c r="AY2599" s="139">
        <f t="shared" si="45"/>
        <v>1</v>
      </c>
      <c r="AZ2599" s="139">
        <f>IF(BA2599="",0,IFERROR(IF(VLOOKUP(BA2599,BA$44:BA2598,1,0)&gt;0,0,0),1))</f>
        <v>0</v>
      </c>
      <c r="BA2599" s="140">
        <f>IF(DATOS!J2557=AW$45,DATOS!C2557,"")</f>
        <v>0</v>
      </c>
    </row>
    <row r="2600" spans="51:53" x14ac:dyDescent="0.25">
      <c r="AY2600" s="139">
        <f t="shared" si="45"/>
        <v>1</v>
      </c>
      <c r="AZ2600" s="139">
        <f>IF(BA2600="",0,IFERROR(IF(VLOOKUP(BA2600,BA$44:BA2599,1,0)&gt;0,0,0),1))</f>
        <v>0</v>
      </c>
      <c r="BA2600" s="140">
        <f>IF(DATOS!J2558=AW$45,DATOS!C2558,"")</f>
        <v>0</v>
      </c>
    </row>
    <row r="2601" spans="51:53" x14ac:dyDescent="0.25">
      <c r="AY2601" s="139">
        <f t="shared" si="45"/>
        <v>1</v>
      </c>
      <c r="AZ2601" s="139">
        <f>IF(BA2601="",0,IFERROR(IF(VLOOKUP(BA2601,BA$44:BA2600,1,0)&gt;0,0,0),1))</f>
        <v>0</v>
      </c>
      <c r="BA2601" s="140">
        <f>IF(DATOS!J2559=AW$45,DATOS!C2559,"")</f>
        <v>0</v>
      </c>
    </row>
    <row r="2602" spans="51:53" x14ac:dyDescent="0.25">
      <c r="AY2602" s="139">
        <f t="shared" si="45"/>
        <v>1</v>
      </c>
      <c r="AZ2602" s="139">
        <f>IF(BA2602="",0,IFERROR(IF(VLOOKUP(BA2602,BA$44:BA2601,1,0)&gt;0,0,0),1))</f>
        <v>0</v>
      </c>
      <c r="BA2602" s="140">
        <f>IF(DATOS!J2560=AW$45,DATOS!C2560,"")</f>
        <v>0</v>
      </c>
    </row>
    <row r="2603" spans="51:53" x14ac:dyDescent="0.25">
      <c r="AY2603" s="139">
        <f t="shared" si="45"/>
        <v>1</v>
      </c>
      <c r="AZ2603" s="139">
        <f>IF(BA2603="",0,IFERROR(IF(VLOOKUP(BA2603,BA$44:BA2602,1,0)&gt;0,0,0),1))</f>
        <v>0</v>
      </c>
      <c r="BA2603" s="140">
        <f>IF(DATOS!J2561=AW$45,DATOS!C2561,"")</f>
        <v>0</v>
      </c>
    </row>
    <row r="2604" spans="51:53" x14ac:dyDescent="0.25">
      <c r="AY2604" s="139">
        <f t="shared" ref="AY2604:AY2667" si="46">AY2603+AZ2604</f>
        <v>1</v>
      </c>
      <c r="AZ2604" s="139">
        <f>IF(BA2604="",0,IFERROR(IF(VLOOKUP(BA2604,BA$44:BA2603,1,0)&gt;0,0,0),1))</f>
        <v>0</v>
      </c>
      <c r="BA2604" s="140">
        <f>IF(DATOS!J2562=AW$45,DATOS!C2562,"")</f>
        <v>0</v>
      </c>
    </row>
    <row r="2605" spans="51:53" x14ac:dyDescent="0.25">
      <c r="AY2605" s="139">
        <f t="shared" si="46"/>
        <v>1</v>
      </c>
      <c r="AZ2605" s="139">
        <f>IF(BA2605="",0,IFERROR(IF(VLOOKUP(BA2605,BA$44:BA2604,1,0)&gt;0,0,0),1))</f>
        <v>0</v>
      </c>
      <c r="BA2605" s="140">
        <f>IF(DATOS!J2563=AW$45,DATOS!C2563,"")</f>
        <v>0</v>
      </c>
    </row>
    <row r="2606" spans="51:53" x14ac:dyDescent="0.25">
      <c r="AY2606" s="139">
        <f t="shared" si="46"/>
        <v>1</v>
      </c>
      <c r="AZ2606" s="139">
        <f>IF(BA2606="",0,IFERROR(IF(VLOOKUP(BA2606,BA$44:BA2605,1,0)&gt;0,0,0),1))</f>
        <v>0</v>
      </c>
      <c r="BA2606" s="140">
        <f>IF(DATOS!J2564=AW$45,DATOS!C2564,"")</f>
        <v>0</v>
      </c>
    </row>
    <row r="2607" spans="51:53" x14ac:dyDescent="0.25">
      <c r="AY2607" s="139">
        <f t="shared" si="46"/>
        <v>1</v>
      </c>
      <c r="AZ2607" s="139">
        <f>IF(BA2607="",0,IFERROR(IF(VLOOKUP(BA2607,BA$44:BA2606,1,0)&gt;0,0,0),1))</f>
        <v>0</v>
      </c>
      <c r="BA2607" s="140">
        <f>IF(DATOS!J2565=AW$45,DATOS!C2565,"")</f>
        <v>0</v>
      </c>
    </row>
    <row r="2608" spans="51:53" x14ac:dyDescent="0.25">
      <c r="AY2608" s="139">
        <f t="shared" si="46"/>
        <v>1</v>
      </c>
      <c r="AZ2608" s="139">
        <f>IF(BA2608="",0,IFERROR(IF(VLOOKUP(BA2608,BA$44:BA2607,1,0)&gt;0,0,0),1))</f>
        <v>0</v>
      </c>
      <c r="BA2608" s="140">
        <f>IF(DATOS!J2566=AW$45,DATOS!C2566,"")</f>
        <v>0</v>
      </c>
    </row>
    <row r="2609" spans="51:53" x14ac:dyDescent="0.25">
      <c r="AY2609" s="139">
        <f t="shared" si="46"/>
        <v>1</v>
      </c>
      <c r="AZ2609" s="139">
        <f>IF(BA2609="",0,IFERROR(IF(VLOOKUP(BA2609,BA$44:BA2608,1,0)&gt;0,0,0),1))</f>
        <v>0</v>
      </c>
      <c r="BA2609" s="140">
        <f>IF(DATOS!J2567=AW$45,DATOS!C2567,"")</f>
        <v>0</v>
      </c>
    </row>
    <row r="2610" spans="51:53" x14ac:dyDescent="0.25">
      <c r="AY2610" s="139">
        <f t="shared" si="46"/>
        <v>1</v>
      </c>
      <c r="AZ2610" s="139">
        <f>IF(BA2610="",0,IFERROR(IF(VLOOKUP(BA2610,BA$44:BA2609,1,0)&gt;0,0,0),1))</f>
        <v>0</v>
      </c>
      <c r="BA2610" s="140">
        <f>IF(DATOS!J2568=AW$45,DATOS!C2568,"")</f>
        <v>0</v>
      </c>
    </row>
    <row r="2611" spans="51:53" x14ac:dyDescent="0.25">
      <c r="AY2611" s="139">
        <f t="shared" si="46"/>
        <v>1</v>
      </c>
      <c r="AZ2611" s="139">
        <f>IF(BA2611="",0,IFERROR(IF(VLOOKUP(BA2611,BA$44:BA2610,1,0)&gt;0,0,0),1))</f>
        <v>0</v>
      </c>
      <c r="BA2611" s="140">
        <f>IF(DATOS!J2569=AW$45,DATOS!C2569,"")</f>
        <v>0</v>
      </c>
    </row>
    <row r="2612" spans="51:53" x14ac:dyDescent="0.25">
      <c r="AY2612" s="139">
        <f t="shared" si="46"/>
        <v>1</v>
      </c>
      <c r="AZ2612" s="139">
        <f>IF(BA2612="",0,IFERROR(IF(VLOOKUP(BA2612,BA$44:BA2611,1,0)&gt;0,0,0),1))</f>
        <v>0</v>
      </c>
      <c r="BA2612" s="140">
        <f>IF(DATOS!J2570=AW$45,DATOS!C2570,"")</f>
        <v>0</v>
      </c>
    </row>
    <row r="2613" spans="51:53" x14ac:dyDescent="0.25">
      <c r="AY2613" s="139">
        <f t="shared" si="46"/>
        <v>1</v>
      </c>
      <c r="AZ2613" s="139">
        <f>IF(BA2613="",0,IFERROR(IF(VLOOKUP(BA2613,BA$44:BA2612,1,0)&gt;0,0,0),1))</f>
        <v>0</v>
      </c>
      <c r="BA2613" s="140">
        <f>IF(DATOS!J2571=AW$45,DATOS!C2571,"")</f>
        <v>0</v>
      </c>
    </row>
    <row r="2614" spans="51:53" x14ac:dyDescent="0.25">
      <c r="AY2614" s="139">
        <f t="shared" si="46"/>
        <v>1</v>
      </c>
      <c r="AZ2614" s="139">
        <f>IF(BA2614="",0,IFERROR(IF(VLOOKUP(BA2614,BA$44:BA2613,1,0)&gt;0,0,0),1))</f>
        <v>0</v>
      </c>
      <c r="BA2614" s="140">
        <f>IF(DATOS!J2572=AW$45,DATOS!C2572,"")</f>
        <v>0</v>
      </c>
    </row>
    <row r="2615" spans="51:53" x14ac:dyDescent="0.25">
      <c r="AY2615" s="139">
        <f t="shared" si="46"/>
        <v>1</v>
      </c>
      <c r="AZ2615" s="139">
        <f>IF(BA2615="",0,IFERROR(IF(VLOOKUP(BA2615,BA$44:BA2614,1,0)&gt;0,0,0),1))</f>
        <v>0</v>
      </c>
      <c r="BA2615" s="140">
        <f>IF(DATOS!J2573=AW$45,DATOS!C2573,"")</f>
        <v>0</v>
      </c>
    </row>
    <row r="2616" spans="51:53" x14ac:dyDescent="0.25">
      <c r="AY2616" s="139">
        <f t="shared" si="46"/>
        <v>1</v>
      </c>
      <c r="AZ2616" s="139">
        <f>IF(BA2616="",0,IFERROR(IF(VLOOKUP(BA2616,BA$44:BA2615,1,0)&gt;0,0,0),1))</f>
        <v>0</v>
      </c>
      <c r="BA2616" s="140">
        <f>IF(DATOS!J2574=AW$45,DATOS!C2574,"")</f>
        <v>0</v>
      </c>
    </row>
    <row r="2617" spans="51:53" x14ac:dyDescent="0.25">
      <c r="AY2617" s="139">
        <f t="shared" si="46"/>
        <v>1</v>
      </c>
      <c r="AZ2617" s="139">
        <f>IF(BA2617="",0,IFERROR(IF(VLOOKUP(BA2617,BA$44:BA2616,1,0)&gt;0,0,0),1))</f>
        <v>0</v>
      </c>
      <c r="BA2617" s="140">
        <f>IF(DATOS!J2575=AW$45,DATOS!C2575,"")</f>
        <v>0</v>
      </c>
    </row>
    <row r="2618" spans="51:53" x14ac:dyDescent="0.25">
      <c r="AY2618" s="139">
        <f t="shared" si="46"/>
        <v>1</v>
      </c>
      <c r="AZ2618" s="139">
        <f>IF(BA2618="",0,IFERROR(IF(VLOOKUP(BA2618,BA$44:BA2617,1,0)&gt;0,0,0),1))</f>
        <v>0</v>
      </c>
      <c r="BA2618" s="140">
        <f>IF(DATOS!J2576=AW$45,DATOS!C2576,"")</f>
        <v>0</v>
      </c>
    </row>
    <row r="2619" spans="51:53" x14ac:dyDescent="0.25">
      <c r="AY2619" s="139">
        <f t="shared" si="46"/>
        <v>1</v>
      </c>
      <c r="AZ2619" s="139">
        <f>IF(BA2619="",0,IFERROR(IF(VLOOKUP(BA2619,BA$44:BA2618,1,0)&gt;0,0,0),1))</f>
        <v>0</v>
      </c>
      <c r="BA2619" s="140">
        <f>IF(DATOS!J2577=AW$45,DATOS!C2577,"")</f>
        <v>0</v>
      </c>
    </row>
    <row r="2620" spans="51:53" x14ac:dyDescent="0.25">
      <c r="AY2620" s="139">
        <f t="shared" si="46"/>
        <v>1</v>
      </c>
      <c r="AZ2620" s="139">
        <f>IF(BA2620="",0,IFERROR(IF(VLOOKUP(BA2620,BA$44:BA2619,1,0)&gt;0,0,0),1))</f>
        <v>0</v>
      </c>
      <c r="BA2620" s="140">
        <f>IF(DATOS!J2578=AW$45,DATOS!C2578,"")</f>
        <v>0</v>
      </c>
    </row>
    <row r="2621" spans="51:53" x14ac:dyDescent="0.25">
      <c r="AY2621" s="139">
        <f t="shared" si="46"/>
        <v>1</v>
      </c>
      <c r="AZ2621" s="139">
        <f>IF(BA2621="",0,IFERROR(IF(VLOOKUP(BA2621,BA$44:BA2620,1,0)&gt;0,0,0),1))</f>
        <v>0</v>
      </c>
      <c r="BA2621" s="140">
        <f>IF(DATOS!J2579=AW$45,DATOS!C2579,"")</f>
        <v>0</v>
      </c>
    </row>
    <row r="2622" spans="51:53" x14ac:dyDescent="0.25">
      <c r="AY2622" s="139">
        <f t="shared" si="46"/>
        <v>1</v>
      </c>
      <c r="AZ2622" s="139">
        <f>IF(BA2622="",0,IFERROR(IF(VLOOKUP(BA2622,BA$44:BA2621,1,0)&gt;0,0,0),1))</f>
        <v>0</v>
      </c>
      <c r="BA2622" s="140">
        <f>IF(DATOS!J2580=AW$45,DATOS!C2580,"")</f>
        <v>0</v>
      </c>
    </row>
    <row r="2623" spans="51:53" x14ac:dyDescent="0.25">
      <c r="AY2623" s="139">
        <f t="shared" si="46"/>
        <v>1</v>
      </c>
      <c r="AZ2623" s="139">
        <f>IF(BA2623="",0,IFERROR(IF(VLOOKUP(BA2623,BA$44:BA2622,1,0)&gt;0,0,0),1))</f>
        <v>0</v>
      </c>
      <c r="BA2623" s="140">
        <f>IF(DATOS!J2581=AW$45,DATOS!C2581,"")</f>
        <v>0</v>
      </c>
    </row>
    <row r="2624" spans="51:53" x14ac:dyDescent="0.25">
      <c r="AY2624" s="139">
        <f t="shared" si="46"/>
        <v>1</v>
      </c>
      <c r="AZ2624" s="139">
        <f>IF(BA2624="",0,IFERROR(IF(VLOOKUP(BA2624,BA$44:BA2623,1,0)&gt;0,0,0),1))</f>
        <v>0</v>
      </c>
      <c r="BA2624" s="140">
        <f>IF(DATOS!J2582=AW$45,DATOS!C2582,"")</f>
        <v>0</v>
      </c>
    </row>
    <row r="2625" spans="51:53" x14ac:dyDescent="0.25">
      <c r="AY2625" s="139">
        <f t="shared" si="46"/>
        <v>1</v>
      </c>
      <c r="AZ2625" s="139">
        <f>IF(BA2625="",0,IFERROR(IF(VLOOKUP(BA2625,BA$44:BA2624,1,0)&gt;0,0,0),1))</f>
        <v>0</v>
      </c>
      <c r="BA2625" s="140">
        <f>IF(DATOS!J2583=AW$45,DATOS!C2583,"")</f>
        <v>0</v>
      </c>
    </row>
    <row r="2626" spans="51:53" x14ac:dyDescent="0.25">
      <c r="AY2626" s="139">
        <f t="shared" si="46"/>
        <v>1</v>
      </c>
      <c r="AZ2626" s="139">
        <f>IF(BA2626="",0,IFERROR(IF(VLOOKUP(BA2626,BA$44:BA2625,1,0)&gt;0,0,0),1))</f>
        <v>0</v>
      </c>
      <c r="BA2626" s="140">
        <f>IF(DATOS!J2584=AW$45,DATOS!C2584,"")</f>
        <v>0</v>
      </c>
    </row>
    <row r="2627" spans="51:53" x14ac:dyDescent="0.25">
      <c r="AY2627" s="139">
        <f t="shared" si="46"/>
        <v>1</v>
      </c>
      <c r="AZ2627" s="139">
        <f>IF(BA2627="",0,IFERROR(IF(VLOOKUP(BA2627,BA$44:BA2626,1,0)&gt;0,0,0),1))</f>
        <v>0</v>
      </c>
      <c r="BA2627" s="140">
        <f>IF(DATOS!J2585=AW$45,DATOS!C2585,"")</f>
        <v>0</v>
      </c>
    </row>
    <row r="2628" spans="51:53" x14ac:dyDescent="0.25">
      <c r="AY2628" s="139">
        <f t="shared" si="46"/>
        <v>1</v>
      </c>
      <c r="AZ2628" s="139">
        <f>IF(BA2628="",0,IFERROR(IF(VLOOKUP(BA2628,BA$44:BA2627,1,0)&gt;0,0,0),1))</f>
        <v>0</v>
      </c>
      <c r="BA2628" s="140">
        <f>IF(DATOS!J2586=AW$45,DATOS!C2586,"")</f>
        <v>0</v>
      </c>
    </row>
    <row r="2629" spans="51:53" x14ac:dyDescent="0.25">
      <c r="AY2629" s="139">
        <f t="shared" si="46"/>
        <v>1</v>
      </c>
      <c r="AZ2629" s="139">
        <f>IF(BA2629="",0,IFERROR(IF(VLOOKUP(BA2629,BA$44:BA2628,1,0)&gt;0,0,0),1))</f>
        <v>0</v>
      </c>
      <c r="BA2629" s="140">
        <f>IF(DATOS!J2587=AW$45,DATOS!C2587,"")</f>
        <v>0</v>
      </c>
    </row>
    <row r="2630" spans="51:53" x14ac:dyDescent="0.25">
      <c r="AY2630" s="139">
        <f t="shared" si="46"/>
        <v>1</v>
      </c>
      <c r="AZ2630" s="139">
        <f>IF(BA2630="",0,IFERROR(IF(VLOOKUP(BA2630,BA$44:BA2629,1,0)&gt;0,0,0),1))</f>
        <v>0</v>
      </c>
      <c r="BA2630" s="140">
        <f>IF(DATOS!J2588=AW$45,DATOS!C2588,"")</f>
        <v>0</v>
      </c>
    </row>
    <row r="2631" spans="51:53" x14ac:dyDescent="0.25">
      <c r="AY2631" s="139">
        <f t="shared" si="46"/>
        <v>1</v>
      </c>
      <c r="AZ2631" s="139">
        <f>IF(BA2631="",0,IFERROR(IF(VLOOKUP(BA2631,BA$44:BA2630,1,0)&gt;0,0,0),1))</f>
        <v>0</v>
      </c>
      <c r="BA2631" s="140">
        <f>IF(DATOS!J2589=AW$45,DATOS!C2589,"")</f>
        <v>0</v>
      </c>
    </row>
    <row r="2632" spans="51:53" x14ac:dyDescent="0.25">
      <c r="AY2632" s="139">
        <f t="shared" si="46"/>
        <v>1</v>
      </c>
      <c r="AZ2632" s="139">
        <f>IF(BA2632="",0,IFERROR(IF(VLOOKUP(BA2632,BA$44:BA2631,1,0)&gt;0,0,0),1))</f>
        <v>0</v>
      </c>
      <c r="BA2632" s="140">
        <f>IF(DATOS!J2590=AW$45,DATOS!C2590,"")</f>
        <v>0</v>
      </c>
    </row>
    <row r="2633" spans="51:53" x14ac:dyDescent="0.25">
      <c r="AY2633" s="139">
        <f t="shared" si="46"/>
        <v>1</v>
      </c>
      <c r="AZ2633" s="139">
        <f>IF(BA2633="",0,IFERROR(IF(VLOOKUP(BA2633,BA$44:BA2632,1,0)&gt;0,0,0),1))</f>
        <v>0</v>
      </c>
      <c r="BA2633" s="140">
        <f>IF(DATOS!J2591=AW$45,DATOS!C2591,"")</f>
        <v>0</v>
      </c>
    </row>
    <row r="2634" spans="51:53" x14ac:dyDescent="0.25">
      <c r="AY2634" s="139">
        <f t="shared" si="46"/>
        <v>1</v>
      </c>
      <c r="AZ2634" s="139">
        <f>IF(BA2634="",0,IFERROR(IF(VLOOKUP(BA2634,BA$44:BA2633,1,0)&gt;0,0,0),1))</f>
        <v>0</v>
      </c>
      <c r="BA2634" s="140">
        <f>IF(DATOS!J2592=AW$45,DATOS!C2592,"")</f>
        <v>0</v>
      </c>
    </row>
    <row r="2635" spans="51:53" x14ac:dyDescent="0.25">
      <c r="AY2635" s="139">
        <f t="shared" si="46"/>
        <v>1</v>
      </c>
      <c r="AZ2635" s="139">
        <f>IF(BA2635="",0,IFERROR(IF(VLOOKUP(BA2635,BA$44:BA2634,1,0)&gt;0,0,0),1))</f>
        <v>0</v>
      </c>
      <c r="BA2635" s="140">
        <f>IF(DATOS!J2593=AW$45,DATOS!C2593,"")</f>
        <v>0</v>
      </c>
    </row>
    <row r="2636" spans="51:53" x14ac:dyDescent="0.25">
      <c r="AY2636" s="139">
        <f t="shared" si="46"/>
        <v>1</v>
      </c>
      <c r="AZ2636" s="139">
        <f>IF(BA2636="",0,IFERROR(IF(VLOOKUP(BA2636,BA$44:BA2635,1,0)&gt;0,0,0),1))</f>
        <v>0</v>
      </c>
      <c r="BA2636" s="140">
        <f>IF(DATOS!J2594=AW$45,DATOS!C2594,"")</f>
        <v>0</v>
      </c>
    </row>
    <row r="2637" spans="51:53" x14ac:dyDescent="0.25">
      <c r="AY2637" s="139">
        <f t="shared" si="46"/>
        <v>1</v>
      </c>
      <c r="AZ2637" s="139">
        <f>IF(BA2637="",0,IFERROR(IF(VLOOKUP(BA2637,BA$44:BA2636,1,0)&gt;0,0,0),1))</f>
        <v>0</v>
      </c>
      <c r="BA2637" s="140">
        <f>IF(DATOS!J2595=AW$45,DATOS!C2595,"")</f>
        <v>0</v>
      </c>
    </row>
    <row r="2638" spans="51:53" x14ac:dyDescent="0.25">
      <c r="AY2638" s="139">
        <f t="shared" si="46"/>
        <v>1</v>
      </c>
      <c r="AZ2638" s="139">
        <f>IF(BA2638="",0,IFERROR(IF(VLOOKUP(BA2638,BA$44:BA2637,1,0)&gt;0,0,0),1))</f>
        <v>0</v>
      </c>
      <c r="BA2638" s="140">
        <f>IF(DATOS!J2596=AW$45,DATOS!C2596,"")</f>
        <v>0</v>
      </c>
    </row>
    <row r="2639" spans="51:53" x14ac:dyDescent="0.25">
      <c r="AY2639" s="139">
        <f t="shared" si="46"/>
        <v>1</v>
      </c>
      <c r="AZ2639" s="139">
        <f>IF(BA2639="",0,IFERROR(IF(VLOOKUP(BA2639,BA$44:BA2638,1,0)&gt;0,0,0),1))</f>
        <v>0</v>
      </c>
      <c r="BA2639" s="140">
        <f>IF(DATOS!J2597=AW$45,DATOS!C2597,"")</f>
        <v>0</v>
      </c>
    </row>
    <row r="2640" spans="51:53" x14ac:dyDescent="0.25">
      <c r="AY2640" s="139">
        <f t="shared" si="46"/>
        <v>1</v>
      </c>
      <c r="AZ2640" s="139">
        <f>IF(BA2640="",0,IFERROR(IF(VLOOKUP(BA2640,BA$44:BA2639,1,0)&gt;0,0,0),1))</f>
        <v>0</v>
      </c>
      <c r="BA2640" s="140">
        <f>IF(DATOS!J2598=AW$45,DATOS!C2598,"")</f>
        <v>0</v>
      </c>
    </row>
    <row r="2641" spans="51:53" x14ac:dyDescent="0.25">
      <c r="AY2641" s="139">
        <f t="shared" si="46"/>
        <v>1</v>
      </c>
      <c r="AZ2641" s="139">
        <f>IF(BA2641="",0,IFERROR(IF(VLOOKUP(BA2641,BA$44:BA2640,1,0)&gt;0,0,0),1))</f>
        <v>0</v>
      </c>
      <c r="BA2641" s="140">
        <f>IF(DATOS!J2599=AW$45,DATOS!C2599,"")</f>
        <v>0</v>
      </c>
    </row>
    <row r="2642" spans="51:53" x14ac:dyDescent="0.25">
      <c r="AY2642" s="139">
        <f t="shared" si="46"/>
        <v>1</v>
      </c>
      <c r="AZ2642" s="139">
        <f>IF(BA2642="",0,IFERROR(IF(VLOOKUP(BA2642,BA$44:BA2641,1,0)&gt;0,0,0),1))</f>
        <v>0</v>
      </c>
      <c r="BA2642" s="140">
        <f>IF(DATOS!J2600=AW$45,DATOS!C2600,"")</f>
        <v>0</v>
      </c>
    </row>
    <row r="2643" spans="51:53" x14ac:dyDescent="0.25">
      <c r="AY2643" s="139">
        <f t="shared" si="46"/>
        <v>1</v>
      </c>
      <c r="AZ2643" s="139">
        <f>IF(BA2643="",0,IFERROR(IF(VLOOKUP(BA2643,BA$44:BA2642,1,0)&gt;0,0,0),1))</f>
        <v>0</v>
      </c>
      <c r="BA2643" s="140">
        <f>IF(DATOS!J2601=AW$45,DATOS!C2601,"")</f>
        <v>0</v>
      </c>
    </row>
    <row r="2644" spans="51:53" x14ac:dyDescent="0.25">
      <c r="AY2644" s="139">
        <f t="shared" si="46"/>
        <v>1</v>
      </c>
      <c r="AZ2644" s="139">
        <f>IF(BA2644="",0,IFERROR(IF(VLOOKUP(BA2644,BA$44:BA2643,1,0)&gt;0,0,0),1))</f>
        <v>0</v>
      </c>
      <c r="BA2644" s="140">
        <f>IF(DATOS!J2602=AW$45,DATOS!C2602,"")</f>
        <v>0</v>
      </c>
    </row>
    <row r="2645" spans="51:53" x14ac:dyDescent="0.25">
      <c r="AY2645" s="139">
        <f t="shared" si="46"/>
        <v>1</v>
      </c>
      <c r="AZ2645" s="139">
        <f>IF(BA2645="",0,IFERROR(IF(VLOOKUP(BA2645,BA$44:BA2644,1,0)&gt;0,0,0),1))</f>
        <v>0</v>
      </c>
      <c r="BA2645" s="140">
        <f>IF(DATOS!J2603=AW$45,DATOS!C2603,"")</f>
        <v>0</v>
      </c>
    </row>
    <row r="2646" spans="51:53" x14ac:dyDescent="0.25">
      <c r="AY2646" s="139">
        <f t="shared" si="46"/>
        <v>1</v>
      </c>
      <c r="AZ2646" s="139">
        <f>IF(BA2646="",0,IFERROR(IF(VLOOKUP(BA2646,BA$44:BA2645,1,0)&gt;0,0,0),1))</f>
        <v>0</v>
      </c>
      <c r="BA2646" s="140">
        <f>IF(DATOS!J2604=AW$45,DATOS!C2604,"")</f>
        <v>0</v>
      </c>
    </row>
    <row r="2647" spans="51:53" x14ac:dyDescent="0.25">
      <c r="AY2647" s="139">
        <f t="shared" si="46"/>
        <v>1</v>
      </c>
      <c r="AZ2647" s="139">
        <f>IF(BA2647="",0,IFERROR(IF(VLOOKUP(BA2647,BA$44:BA2646,1,0)&gt;0,0,0),1))</f>
        <v>0</v>
      </c>
      <c r="BA2647" s="140">
        <f>IF(DATOS!J2605=AW$45,DATOS!C2605,"")</f>
        <v>0</v>
      </c>
    </row>
    <row r="2648" spans="51:53" x14ac:dyDescent="0.25">
      <c r="AY2648" s="139">
        <f t="shared" si="46"/>
        <v>1</v>
      </c>
      <c r="AZ2648" s="139">
        <f>IF(BA2648="",0,IFERROR(IF(VLOOKUP(BA2648,BA$44:BA2647,1,0)&gt;0,0,0),1))</f>
        <v>0</v>
      </c>
      <c r="BA2648" s="140">
        <f>IF(DATOS!J2606=AW$45,DATOS!C2606,"")</f>
        <v>0</v>
      </c>
    </row>
    <row r="2649" spans="51:53" x14ac:dyDescent="0.25">
      <c r="AY2649" s="139">
        <f t="shared" si="46"/>
        <v>1</v>
      </c>
      <c r="AZ2649" s="139">
        <f>IF(BA2649="",0,IFERROR(IF(VLOOKUP(BA2649,BA$44:BA2648,1,0)&gt;0,0,0),1))</f>
        <v>0</v>
      </c>
      <c r="BA2649" s="140">
        <f>IF(DATOS!J2607=AW$45,DATOS!C2607,"")</f>
        <v>0</v>
      </c>
    </row>
    <row r="2650" spans="51:53" x14ac:dyDescent="0.25">
      <c r="AY2650" s="139">
        <f t="shared" si="46"/>
        <v>1</v>
      </c>
      <c r="AZ2650" s="139">
        <f>IF(BA2650="",0,IFERROR(IF(VLOOKUP(BA2650,BA$44:BA2649,1,0)&gt;0,0,0),1))</f>
        <v>0</v>
      </c>
      <c r="BA2650" s="140">
        <f>IF(DATOS!J2608=AW$45,DATOS!C2608,"")</f>
        <v>0</v>
      </c>
    </row>
    <row r="2651" spans="51:53" x14ac:dyDescent="0.25">
      <c r="AY2651" s="139">
        <f t="shared" si="46"/>
        <v>1</v>
      </c>
      <c r="AZ2651" s="139">
        <f>IF(BA2651="",0,IFERROR(IF(VLOOKUP(BA2651,BA$44:BA2650,1,0)&gt;0,0,0),1))</f>
        <v>0</v>
      </c>
      <c r="BA2651" s="140">
        <f>IF(DATOS!J2609=AW$45,DATOS!C2609,"")</f>
        <v>0</v>
      </c>
    </row>
    <row r="2652" spans="51:53" x14ac:dyDescent="0.25">
      <c r="AY2652" s="139">
        <f t="shared" si="46"/>
        <v>1</v>
      </c>
      <c r="AZ2652" s="139">
        <f>IF(BA2652="",0,IFERROR(IF(VLOOKUP(BA2652,BA$44:BA2651,1,0)&gt;0,0,0),1))</f>
        <v>0</v>
      </c>
      <c r="BA2652" s="140">
        <f>IF(DATOS!J2610=AW$45,DATOS!C2610,"")</f>
        <v>0</v>
      </c>
    </row>
    <row r="2653" spans="51:53" x14ac:dyDescent="0.25">
      <c r="AY2653" s="139">
        <f t="shared" si="46"/>
        <v>1</v>
      </c>
      <c r="AZ2653" s="139">
        <f>IF(BA2653="",0,IFERROR(IF(VLOOKUP(BA2653,BA$44:BA2652,1,0)&gt;0,0,0),1))</f>
        <v>0</v>
      </c>
      <c r="BA2653" s="140">
        <f>IF(DATOS!J2611=AW$45,DATOS!C2611,"")</f>
        <v>0</v>
      </c>
    </row>
    <row r="2654" spans="51:53" x14ac:dyDescent="0.25">
      <c r="AY2654" s="139">
        <f t="shared" si="46"/>
        <v>1</v>
      </c>
      <c r="AZ2654" s="139">
        <f>IF(BA2654="",0,IFERROR(IF(VLOOKUP(BA2654,BA$44:BA2653,1,0)&gt;0,0,0),1))</f>
        <v>0</v>
      </c>
      <c r="BA2654" s="140">
        <f>IF(DATOS!J2612=AW$45,DATOS!C2612,"")</f>
        <v>0</v>
      </c>
    </row>
    <row r="2655" spans="51:53" x14ac:dyDescent="0.25">
      <c r="AY2655" s="139">
        <f t="shared" si="46"/>
        <v>1</v>
      </c>
      <c r="AZ2655" s="139">
        <f>IF(BA2655="",0,IFERROR(IF(VLOOKUP(BA2655,BA$44:BA2654,1,0)&gt;0,0,0),1))</f>
        <v>0</v>
      </c>
      <c r="BA2655" s="140">
        <f>IF(DATOS!J2613=AW$45,DATOS!C2613,"")</f>
        <v>0</v>
      </c>
    </row>
    <row r="2656" spans="51:53" x14ac:dyDescent="0.25">
      <c r="AY2656" s="139">
        <f t="shared" si="46"/>
        <v>1</v>
      </c>
      <c r="AZ2656" s="139">
        <f>IF(BA2656="",0,IFERROR(IF(VLOOKUP(BA2656,BA$44:BA2655,1,0)&gt;0,0,0),1))</f>
        <v>0</v>
      </c>
      <c r="BA2656" s="140">
        <f>IF(DATOS!J2614=AW$45,DATOS!C2614,"")</f>
        <v>0</v>
      </c>
    </row>
    <row r="2657" spans="51:53" x14ac:dyDescent="0.25">
      <c r="AY2657" s="139">
        <f t="shared" si="46"/>
        <v>1</v>
      </c>
      <c r="AZ2657" s="139">
        <f>IF(BA2657="",0,IFERROR(IF(VLOOKUP(BA2657,BA$44:BA2656,1,0)&gt;0,0,0),1))</f>
        <v>0</v>
      </c>
      <c r="BA2657" s="140">
        <f>IF(DATOS!J2615=AW$45,DATOS!C2615,"")</f>
        <v>0</v>
      </c>
    </row>
    <row r="2658" spans="51:53" x14ac:dyDescent="0.25">
      <c r="AY2658" s="139">
        <f t="shared" si="46"/>
        <v>1</v>
      </c>
      <c r="AZ2658" s="139">
        <f>IF(BA2658="",0,IFERROR(IF(VLOOKUP(BA2658,BA$44:BA2657,1,0)&gt;0,0,0),1))</f>
        <v>0</v>
      </c>
      <c r="BA2658" s="140">
        <f>IF(DATOS!J2616=AW$45,DATOS!C2616,"")</f>
        <v>0</v>
      </c>
    </row>
    <row r="2659" spans="51:53" x14ac:dyDescent="0.25">
      <c r="AY2659" s="139">
        <f t="shared" si="46"/>
        <v>1</v>
      </c>
      <c r="AZ2659" s="139">
        <f>IF(BA2659="",0,IFERROR(IF(VLOOKUP(BA2659,BA$44:BA2658,1,0)&gt;0,0,0),1))</f>
        <v>0</v>
      </c>
      <c r="BA2659" s="140">
        <f>IF(DATOS!J2617=AW$45,DATOS!C2617,"")</f>
        <v>0</v>
      </c>
    </row>
    <row r="2660" spans="51:53" x14ac:dyDescent="0.25">
      <c r="AY2660" s="139">
        <f t="shared" si="46"/>
        <v>1</v>
      </c>
      <c r="AZ2660" s="139">
        <f>IF(BA2660="",0,IFERROR(IF(VLOOKUP(BA2660,BA$44:BA2659,1,0)&gt;0,0,0),1))</f>
        <v>0</v>
      </c>
      <c r="BA2660" s="140">
        <f>IF(DATOS!J2618=AW$45,DATOS!C2618,"")</f>
        <v>0</v>
      </c>
    </row>
    <row r="2661" spans="51:53" x14ac:dyDescent="0.25">
      <c r="AY2661" s="139">
        <f t="shared" si="46"/>
        <v>1</v>
      </c>
      <c r="AZ2661" s="139">
        <f>IF(BA2661="",0,IFERROR(IF(VLOOKUP(BA2661,BA$44:BA2660,1,0)&gt;0,0,0),1))</f>
        <v>0</v>
      </c>
      <c r="BA2661" s="140">
        <f>IF(DATOS!J2619=AW$45,DATOS!C2619,"")</f>
        <v>0</v>
      </c>
    </row>
    <row r="2662" spans="51:53" x14ac:dyDescent="0.25">
      <c r="AY2662" s="139">
        <f t="shared" si="46"/>
        <v>1</v>
      </c>
      <c r="AZ2662" s="139">
        <f>IF(BA2662="",0,IFERROR(IF(VLOOKUP(BA2662,BA$44:BA2661,1,0)&gt;0,0,0),1))</f>
        <v>0</v>
      </c>
      <c r="BA2662" s="140">
        <f>IF(DATOS!J2620=AW$45,DATOS!C2620,"")</f>
        <v>0</v>
      </c>
    </row>
    <row r="2663" spans="51:53" x14ac:dyDescent="0.25">
      <c r="AY2663" s="139">
        <f t="shared" si="46"/>
        <v>1</v>
      </c>
      <c r="AZ2663" s="139">
        <f>IF(BA2663="",0,IFERROR(IF(VLOOKUP(BA2663,BA$44:BA2662,1,0)&gt;0,0,0),1))</f>
        <v>0</v>
      </c>
      <c r="BA2663" s="140">
        <f>IF(DATOS!J2621=AW$45,DATOS!C2621,"")</f>
        <v>0</v>
      </c>
    </row>
    <row r="2664" spans="51:53" x14ac:dyDescent="0.25">
      <c r="AY2664" s="139">
        <f t="shared" si="46"/>
        <v>1</v>
      </c>
      <c r="AZ2664" s="139">
        <f>IF(BA2664="",0,IFERROR(IF(VLOOKUP(BA2664,BA$44:BA2663,1,0)&gt;0,0,0),1))</f>
        <v>0</v>
      </c>
      <c r="BA2664" s="140">
        <f>IF(DATOS!J2622=AW$45,DATOS!C2622,"")</f>
        <v>0</v>
      </c>
    </row>
    <row r="2665" spans="51:53" x14ac:dyDescent="0.25">
      <c r="AY2665" s="139">
        <f t="shared" si="46"/>
        <v>1</v>
      </c>
      <c r="AZ2665" s="139">
        <f>IF(BA2665="",0,IFERROR(IF(VLOOKUP(BA2665,BA$44:BA2664,1,0)&gt;0,0,0),1))</f>
        <v>0</v>
      </c>
      <c r="BA2665" s="140">
        <f>IF(DATOS!J2623=AW$45,DATOS!C2623,"")</f>
        <v>0</v>
      </c>
    </row>
    <row r="2666" spans="51:53" x14ac:dyDescent="0.25">
      <c r="AY2666" s="139">
        <f t="shared" si="46"/>
        <v>1</v>
      </c>
      <c r="AZ2666" s="139">
        <f>IF(BA2666="",0,IFERROR(IF(VLOOKUP(BA2666,BA$44:BA2665,1,0)&gt;0,0,0),1))</f>
        <v>0</v>
      </c>
      <c r="BA2666" s="140">
        <f>IF(DATOS!J2624=AW$45,DATOS!C2624,"")</f>
        <v>0</v>
      </c>
    </row>
    <row r="2667" spans="51:53" x14ac:dyDescent="0.25">
      <c r="AY2667" s="139">
        <f t="shared" si="46"/>
        <v>1</v>
      </c>
      <c r="AZ2667" s="139">
        <f>IF(BA2667="",0,IFERROR(IF(VLOOKUP(BA2667,BA$44:BA2666,1,0)&gt;0,0,0),1))</f>
        <v>0</v>
      </c>
      <c r="BA2667" s="140">
        <f>IF(DATOS!J2625=AW$45,DATOS!C2625,"")</f>
        <v>0</v>
      </c>
    </row>
    <row r="2668" spans="51:53" x14ac:dyDescent="0.25">
      <c r="AY2668" s="139">
        <f t="shared" ref="AY2668:AY2731" si="47">AY2667+AZ2668</f>
        <v>1</v>
      </c>
      <c r="AZ2668" s="139">
        <f>IF(BA2668="",0,IFERROR(IF(VLOOKUP(BA2668,BA$44:BA2667,1,0)&gt;0,0,0),1))</f>
        <v>0</v>
      </c>
      <c r="BA2668" s="140">
        <f>IF(DATOS!J2626=AW$45,DATOS!C2626,"")</f>
        <v>0</v>
      </c>
    </row>
    <row r="2669" spans="51:53" x14ac:dyDescent="0.25">
      <c r="AY2669" s="139">
        <f t="shared" si="47"/>
        <v>1</v>
      </c>
      <c r="AZ2669" s="139">
        <f>IF(BA2669="",0,IFERROR(IF(VLOOKUP(BA2669,BA$44:BA2668,1,0)&gt;0,0,0),1))</f>
        <v>0</v>
      </c>
      <c r="BA2669" s="140">
        <f>IF(DATOS!J2627=AW$45,DATOS!C2627,"")</f>
        <v>0</v>
      </c>
    </row>
    <row r="2670" spans="51:53" x14ac:dyDescent="0.25">
      <c r="AY2670" s="139">
        <f t="shared" si="47"/>
        <v>1</v>
      </c>
      <c r="AZ2670" s="139">
        <f>IF(BA2670="",0,IFERROR(IF(VLOOKUP(BA2670,BA$44:BA2669,1,0)&gt;0,0,0),1))</f>
        <v>0</v>
      </c>
      <c r="BA2670" s="140">
        <f>IF(DATOS!J2628=AW$45,DATOS!C2628,"")</f>
        <v>0</v>
      </c>
    </row>
    <row r="2671" spans="51:53" x14ac:dyDescent="0.25">
      <c r="AY2671" s="139">
        <f t="shared" si="47"/>
        <v>1</v>
      </c>
      <c r="AZ2671" s="139">
        <f>IF(BA2671="",0,IFERROR(IF(VLOOKUP(BA2671,BA$44:BA2670,1,0)&gt;0,0,0),1))</f>
        <v>0</v>
      </c>
      <c r="BA2671" s="140">
        <f>IF(DATOS!J2629=AW$45,DATOS!C2629,"")</f>
        <v>0</v>
      </c>
    </row>
    <row r="2672" spans="51:53" x14ac:dyDescent="0.25">
      <c r="AY2672" s="139">
        <f t="shared" si="47"/>
        <v>1</v>
      </c>
      <c r="AZ2672" s="139">
        <f>IF(BA2672="",0,IFERROR(IF(VLOOKUP(BA2672,BA$44:BA2671,1,0)&gt;0,0,0),1))</f>
        <v>0</v>
      </c>
      <c r="BA2672" s="140">
        <f>IF(DATOS!J2630=AW$45,DATOS!C2630,"")</f>
        <v>0</v>
      </c>
    </row>
    <row r="2673" spans="51:53" x14ac:dyDescent="0.25">
      <c r="AY2673" s="139">
        <f t="shared" si="47"/>
        <v>1</v>
      </c>
      <c r="AZ2673" s="139">
        <f>IF(BA2673="",0,IFERROR(IF(VLOOKUP(BA2673,BA$44:BA2672,1,0)&gt;0,0,0),1))</f>
        <v>0</v>
      </c>
      <c r="BA2673" s="140">
        <f>IF(DATOS!J2631=AW$45,DATOS!C2631,"")</f>
        <v>0</v>
      </c>
    </row>
    <row r="2674" spans="51:53" x14ac:dyDescent="0.25">
      <c r="AY2674" s="139">
        <f t="shared" si="47"/>
        <v>1</v>
      </c>
      <c r="AZ2674" s="139">
        <f>IF(BA2674="",0,IFERROR(IF(VLOOKUP(BA2674,BA$44:BA2673,1,0)&gt;0,0,0),1))</f>
        <v>0</v>
      </c>
      <c r="BA2674" s="140">
        <f>IF(DATOS!J2632=AW$45,DATOS!C2632,"")</f>
        <v>0</v>
      </c>
    </row>
    <row r="2675" spans="51:53" x14ac:dyDescent="0.25">
      <c r="AY2675" s="139">
        <f t="shared" si="47"/>
        <v>1</v>
      </c>
      <c r="AZ2675" s="139">
        <f>IF(BA2675="",0,IFERROR(IF(VLOOKUP(BA2675,BA$44:BA2674,1,0)&gt;0,0,0),1))</f>
        <v>0</v>
      </c>
      <c r="BA2675" s="140">
        <f>IF(DATOS!J2633=AW$45,DATOS!C2633,"")</f>
        <v>0</v>
      </c>
    </row>
    <row r="2676" spans="51:53" x14ac:dyDescent="0.25">
      <c r="AY2676" s="139">
        <f t="shared" si="47"/>
        <v>1</v>
      </c>
      <c r="AZ2676" s="139">
        <f>IF(BA2676="",0,IFERROR(IF(VLOOKUP(BA2676,BA$44:BA2675,1,0)&gt;0,0,0),1))</f>
        <v>0</v>
      </c>
      <c r="BA2676" s="140">
        <f>IF(DATOS!J2634=AW$45,DATOS!C2634,"")</f>
        <v>0</v>
      </c>
    </row>
    <row r="2677" spans="51:53" x14ac:dyDescent="0.25">
      <c r="AY2677" s="139">
        <f t="shared" si="47"/>
        <v>1</v>
      </c>
      <c r="AZ2677" s="139">
        <f>IF(BA2677="",0,IFERROR(IF(VLOOKUP(BA2677,BA$44:BA2676,1,0)&gt;0,0,0),1))</f>
        <v>0</v>
      </c>
      <c r="BA2677" s="140">
        <f>IF(DATOS!J2635=AW$45,DATOS!C2635,"")</f>
        <v>0</v>
      </c>
    </row>
    <row r="2678" spans="51:53" x14ac:dyDescent="0.25">
      <c r="AY2678" s="139">
        <f t="shared" si="47"/>
        <v>1</v>
      </c>
      <c r="AZ2678" s="139">
        <f>IF(BA2678="",0,IFERROR(IF(VLOOKUP(BA2678,BA$44:BA2677,1,0)&gt;0,0,0),1))</f>
        <v>0</v>
      </c>
      <c r="BA2678" s="140">
        <f>IF(DATOS!J2636=AW$45,DATOS!C2636,"")</f>
        <v>0</v>
      </c>
    </row>
    <row r="2679" spans="51:53" x14ac:dyDescent="0.25">
      <c r="AY2679" s="139">
        <f t="shared" si="47"/>
        <v>1</v>
      </c>
      <c r="AZ2679" s="139">
        <f>IF(BA2679="",0,IFERROR(IF(VLOOKUP(BA2679,BA$44:BA2678,1,0)&gt;0,0,0),1))</f>
        <v>0</v>
      </c>
      <c r="BA2679" s="140">
        <f>IF(DATOS!J2637=AW$45,DATOS!C2637,"")</f>
        <v>0</v>
      </c>
    </row>
    <row r="2680" spans="51:53" x14ac:dyDescent="0.25">
      <c r="AY2680" s="139">
        <f t="shared" si="47"/>
        <v>1</v>
      </c>
      <c r="AZ2680" s="139">
        <f>IF(BA2680="",0,IFERROR(IF(VLOOKUP(BA2680,BA$44:BA2679,1,0)&gt;0,0,0),1))</f>
        <v>0</v>
      </c>
      <c r="BA2680" s="140">
        <f>IF(DATOS!J2638=AW$45,DATOS!C2638,"")</f>
        <v>0</v>
      </c>
    </row>
    <row r="2681" spans="51:53" x14ac:dyDescent="0.25">
      <c r="AY2681" s="139">
        <f t="shared" si="47"/>
        <v>1</v>
      </c>
      <c r="AZ2681" s="139">
        <f>IF(BA2681="",0,IFERROR(IF(VLOOKUP(BA2681,BA$44:BA2680,1,0)&gt;0,0,0),1))</f>
        <v>0</v>
      </c>
      <c r="BA2681" s="140">
        <f>IF(DATOS!J2639=AW$45,DATOS!C2639,"")</f>
        <v>0</v>
      </c>
    </row>
    <row r="2682" spans="51:53" x14ac:dyDescent="0.25">
      <c r="AY2682" s="139">
        <f t="shared" si="47"/>
        <v>1</v>
      </c>
      <c r="AZ2682" s="139">
        <f>IF(BA2682="",0,IFERROR(IF(VLOOKUP(BA2682,BA$44:BA2681,1,0)&gt;0,0,0),1))</f>
        <v>0</v>
      </c>
      <c r="BA2682" s="140">
        <f>IF(DATOS!J2640=AW$45,DATOS!C2640,"")</f>
        <v>0</v>
      </c>
    </row>
    <row r="2683" spans="51:53" x14ac:dyDescent="0.25">
      <c r="AY2683" s="139">
        <f t="shared" si="47"/>
        <v>1</v>
      </c>
      <c r="AZ2683" s="139">
        <f>IF(BA2683="",0,IFERROR(IF(VLOOKUP(BA2683,BA$44:BA2682,1,0)&gt;0,0,0),1))</f>
        <v>0</v>
      </c>
      <c r="BA2683" s="140">
        <f>IF(DATOS!J2641=AW$45,DATOS!C2641,"")</f>
        <v>0</v>
      </c>
    </row>
    <row r="2684" spans="51:53" x14ac:dyDescent="0.25">
      <c r="AY2684" s="139">
        <f t="shared" si="47"/>
        <v>1</v>
      </c>
      <c r="AZ2684" s="139">
        <f>IF(BA2684="",0,IFERROR(IF(VLOOKUP(BA2684,BA$44:BA2683,1,0)&gt;0,0,0),1))</f>
        <v>0</v>
      </c>
      <c r="BA2684" s="140">
        <f>IF(DATOS!J2642=AW$45,DATOS!C2642,"")</f>
        <v>0</v>
      </c>
    </row>
    <row r="2685" spans="51:53" x14ac:dyDescent="0.25">
      <c r="AY2685" s="139">
        <f t="shared" si="47"/>
        <v>1</v>
      </c>
      <c r="AZ2685" s="139">
        <f>IF(BA2685="",0,IFERROR(IF(VLOOKUP(BA2685,BA$44:BA2684,1,0)&gt;0,0,0),1))</f>
        <v>0</v>
      </c>
      <c r="BA2685" s="140">
        <f>IF(DATOS!J2643=AW$45,DATOS!C2643,"")</f>
        <v>0</v>
      </c>
    </row>
    <row r="2686" spans="51:53" x14ac:dyDescent="0.25">
      <c r="AY2686" s="139">
        <f t="shared" si="47"/>
        <v>1</v>
      </c>
      <c r="AZ2686" s="139">
        <f>IF(BA2686="",0,IFERROR(IF(VLOOKUP(BA2686,BA$44:BA2685,1,0)&gt;0,0,0),1))</f>
        <v>0</v>
      </c>
      <c r="BA2686" s="140">
        <f>IF(DATOS!J2644=AW$45,DATOS!C2644,"")</f>
        <v>0</v>
      </c>
    </row>
    <row r="2687" spans="51:53" x14ac:dyDescent="0.25">
      <c r="AY2687" s="139">
        <f t="shared" si="47"/>
        <v>1</v>
      </c>
      <c r="AZ2687" s="139">
        <f>IF(BA2687="",0,IFERROR(IF(VLOOKUP(BA2687,BA$44:BA2686,1,0)&gt;0,0,0),1))</f>
        <v>0</v>
      </c>
      <c r="BA2687" s="140">
        <f>IF(DATOS!J2645=AW$45,DATOS!C2645,"")</f>
        <v>0</v>
      </c>
    </row>
    <row r="2688" spans="51:53" x14ac:dyDescent="0.25">
      <c r="AY2688" s="139">
        <f t="shared" si="47"/>
        <v>1</v>
      </c>
      <c r="AZ2688" s="139">
        <f>IF(BA2688="",0,IFERROR(IF(VLOOKUP(BA2688,BA$44:BA2687,1,0)&gt;0,0,0),1))</f>
        <v>0</v>
      </c>
      <c r="BA2688" s="140">
        <f>IF(DATOS!J2646=AW$45,DATOS!C2646,"")</f>
        <v>0</v>
      </c>
    </row>
    <row r="2689" spans="51:53" x14ac:dyDescent="0.25">
      <c r="AY2689" s="139">
        <f t="shared" si="47"/>
        <v>1</v>
      </c>
      <c r="AZ2689" s="139">
        <f>IF(BA2689="",0,IFERROR(IF(VLOOKUP(BA2689,BA$44:BA2688,1,0)&gt;0,0,0),1))</f>
        <v>0</v>
      </c>
      <c r="BA2689" s="140">
        <f>IF(DATOS!J2647=AW$45,DATOS!C2647,"")</f>
        <v>0</v>
      </c>
    </row>
    <row r="2690" spans="51:53" x14ac:dyDescent="0.25">
      <c r="AY2690" s="139">
        <f t="shared" si="47"/>
        <v>1</v>
      </c>
      <c r="AZ2690" s="139">
        <f>IF(BA2690="",0,IFERROR(IF(VLOOKUP(BA2690,BA$44:BA2689,1,0)&gt;0,0,0),1))</f>
        <v>0</v>
      </c>
      <c r="BA2690" s="140">
        <f>IF(DATOS!J2648=AW$45,DATOS!C2648,"")</f>
        <v>0</v>
      </c>
    </row>
    <row r="2691" spans="51:53" x14ac:dyDescent="0.25">
      <c r="AY2691" s="139">
        <f t="shared" si="47"/>
        <v>1</v>
      </c>
      <c r="AZ2691" s="139">
        <f>IF(BA2691="",0,IFERROR(IF(VLOOKUP(BA2691,BA$44:BA2690,1,0)&gt;0,0,0),1))</f>
        <v>0</v>
      </c>
      <c r="BA2691" s="140">
        <f>IF(DATOS!J2649=AW$45,DATOS!C2649,"")</f>
        <v>0</v>
      </c>
    </row>
    <row r="2692" spans="51:53" x14ac:dyDescent="0.25">
      <c r="AY2692" s="139">
        <f t="shared" si="47"/>
        <v>1</v>
      </c>
      <c r="AZ2692" s="139">
        <f>IF(BA2692="",0,IFERROR(IF(VLOOKUP(BA2692,BA$44:BA2691,1,0)&gt;0,0,0),1))</f>
        <v>0</v>
      </c>
      <c r="BA2692" s="140">
        <f>IF(DATOS!J2650=AW$45,DATOS!C2650,"")</f>
        <v>0</v>
      </c>
    </row>
    <row r="2693" spans="51:53" x14ac:dyDescent="0.25">
      <c r="AY2693" s="139">
        <f t="shared" si="47"/>
        <v>1</v>
      </c>
      <c r="AZ2693" s="139">
        <f>IF(BA2693="",0,IFERROR(IF(VLOOKUP(BA2693,BA$44:BA2692,1,0)&gt;0,0,0),1))</f>
        <v>0</v>
      </c>
      <c r="BA2693" s="140">
        <f>IF(DATOS!J2651=AW$45,DATOS!C2651,"")</f>
        <v>0</v>
      </c>
    </row>
    <row r="2694" spans="51:53" x14ac:dyDescent="0.25">
      <c r="AY2694" s="139">
        <f t="shared" si="47"/>
        <v>1</v>
      </c>
      <c r="AZ2694" s="139">
        <f>IF(BA2694="",0,IFERROR(IF(VLOOKUP(BA2694,BA$44:BA2693,1,0)&gt;0,0,0),1))</f>
        <v>0</v>
      </c>
      <c r="BA2694" s="140">
        <f>IF(DATOS!J2652=AW$45,DATOS!C2652,"")</f>
        <v>0</v>
      </c>
    </row>
    <row r="2695" spans="51:53" x14ac:dyDescent="0.25">
      <c r="AY2695" s="139">
        <f t="shared" si="47"/>
        <v>1</v>
      </c>
      <c r="AZ2695" s="139">
        <f>IF(BA2695="",0,IFERROR(IF(VLOOKUP(BA2695,BA$44:BA2694,1,0)&gt;0,0,0),1))</f>
        <v>0</v>
      </c>
      <c r="BA2695" s="140">
        <f>IF(DATOS!J2653=AW$45,DATOS!C2653,"")</f>
        <v>0</v>
      </c>
    </row>
    <row r="2696" spans="51:53" x14ac:dyDescent="0.25">
      <c r="AY2696" s="139">
        <f t="shared" si="47"/>
        <v>1</v>
      </c>
      <c r="AZ2696" s="139">
        <f>IF(BA2696="",0,IFERROR(IF(VLOOKUP(BA2696,BA$44:BA2695,1,0)&gt;0,0,0),1))</f>
        <v>0</v>
      </c>
      <c r="BA2696" s="140">
        <f>IF(DATOS!J2654=AW$45,DATOS!C2654,"")</f>
        <v>0</v>
      </c>
    </row>
    <row r="2697" spans="51:53" x14ac:dyDescent="0.25">
      <c r="AY2697" s="139">
        <f t="shared" si="47"/>
        <v>1</v>
      </c>
      <c r="AZ2697" s="139">
        <f>IF(BA2697="",0,IFERROR(IF(VLOOKUP(BA2697,BA$44:BA2696,1,0)&gt;0,0,0),1))</f>
        <v>0</v>
      </c>
      <c r="BA2697" s="140">
        <f>IF(DATOS!J2655=AW$45,DATOS!C2655,"")</f>
        <v>0</v>
      </c>
    </row>
    <row r="2698" spans="51:53" x14ac:dyDescent="0.25">
      <c r="AY2698" s="139">
        <f t="shared" si="47"/>
        <v>1</v>
      </c>
      <c r="AZ2698" s="139">
        <f>IF(BA2698="",0,IFERROR(IF(VLOOKUP(BA2698,BA$44:BA2697,1,0)&gt;0,0,0),1))</f>
        <v>0</v>
      </c>
      <c r="BA2698" s="140">
        <f>IF(DATOS!J2656=AW$45,DATOS!C2656,"")</f>
        <v>0</v>
      </c>
    </row>
    <row r="2699" spans="51:53" x14ac:dyDescent="0.25">
      <c r="AY2699" s="139">
        <f t="shared" si="47"/>
        <v>1</v>
      </c>
      <c r="AZ2699" s="139">
        <f>IF(BA2699="",0,IFERROR(IF(VLOOKUP(BA2699,BA$44:BA2698,1,0)&gt;0,0,0),1))</f>
        <v>0</v>
      </c>
      <c r="BA2699" s="140">
        <f>IF(DATOS!J2657=AW$45,DATOS!C2657,"")</f>
        <v>0</v>
      </c>
    </row>
    <row r="2700" spans="51:53" x14ac:dyDescent="0.25">
      <c r="AY2700" s="139">
        <f t="shared" si="47"/>
        <v>1</v>
      </c>
      <c r="AZ2700" s="139">
        <f>IF(BA2700="",0,IFERROR(IF(VLOOKUP(BA2700,BA$44:BA2699,1,0)&gt;0,0,0),1))</f>
        <v>0</v>
      </c>
      <c r="BA2700" s="140">
        <f>IF(DATOS!J2658=AW$45,DATOS!C2658,"")</f>
        <v>0</v>
      </c>
    </row>
    <row r="2701" spans="51:53" x14ac:dyDescent="0.25">
      <c r="AY2701" s="139">
        <f t="shared" si="47"/>
        <v>1</v>
      </c>
      <c r="AZ2701" s="139">
        <f>IF(BA2701="",0,IFERROR(IF(VLOOKUP(BA2701,BA$44:BA2700,1,0)&gt;0,0,0),1))</f>
        <v>0</v>
      </c>
      <c r="BA2701" s="140">
        <f>IF(DATOS!J2659=AW$45,DATOS!C2659,"")</f>
        <v>0</v>
      </c>
    </row>
    <row r="2702" spans="51:53" x14ac:dyDescent="0.25">
      <c r="AY2702" s="139">
        <f t="shared" si="47"/>
        <v>1</v>
      </c>
      <c r="AZ2702" s="139">
        <f>IF(BA2702="",0,IFERROR(IF(VLOOKUP(BA2702,BA$44:BA2701,1,0)&gt;0,0,0),1))</f>
        <v>0</v>
      </c>
      <c r="BA2702" s="140">
        <f>IF(DATOS!J2660=AW$45,DATOS!C2660,"")</f>
        <v>0</v>
      </c>
    </row>
    <row r="2703" spans="51:53" x14ac:dyDescent="0.25">
      <c r="AY2703" s="139">
        <f t="shared" si="47"/>
        <v>1</v>
      </c>
      <c r="AZ2703" s="139">
        <f>IF(BA2703="",0,IFERROR(IF(VLOOKUP(BA2703,BA$44:BA2702,1,0)&gt;0,0,0),1))</f>
        <v>0</v>
      </c>
      <c r="BA2703" s="140">
        <f>IF(DATOS!J2661=AW$45,DATOS!C2661,"")</f>
        <v>0</v>
      </c>
    </row>
    <row r="2704" spans="51:53" x14ac:dyDescent="0.25">
      <c r="AY2704" s="139">
        <f t="shared" si="47"/>
        <v>1</v>
      </c>
      <c r="AZ2704" s="139">
        <f>IF(BA2704="",0,IFERROR(IF(VLOOKUP(BA2704,BA$44:BA2703,1,0)&gt;0,0,0),1))</f>
        <v>0</v>
      </c>
      <c r="BA2704" s="140">
        <f>IF(DATOS!J2662=AW$45,DATOS!C2662,"")</f>
        <v>0</v>
      </c>
    </row>
    <row r="2705" spans="51:53" x14ac:dyDescent="0.25">
      <c r="AY2705" s="139">
        <f t="shared" si="47"/>
        <v>1</v>
      </c>
      <c r="AZ2705" s="139">
        <f>IF(BA2705="",0,IFERROR(IF(VLOOKUP(BA2705,BA$44:BA2704,1,0)&gt;0,0,0),1))</f>
        <v>0</v>
      </c>
      <c r="BA2705" s="140">
        <f>IF(DATOS!J2663=AW$45,DATOS!C2663,"")</f>
        <v>0</v>
      </c>
    </row>
    <row r="2706" spans="51:53" x14ac:dyDescent="0.25">
      <c r="AY2706" s="139">
        <f t="shared" si="47"/>
        <v>1</v>
      </c>
      <c r="AZ2706" s="139">
        <f>IF(BA2706="",0,IFERROR(IF(VLOOKUP(BA2706,BA$44:BA2705,1,0)&gt;0,0,0),1))</f>
        <v>0</v>
      </c>
      <c r="BA2706" s="140">
        <f>IF(DATOS!J2664=AW$45,DATOS!C2664,"")</f>
        <v>0</v>
      </c>
    </row>
    <row r="2707" spans="51:53" x14ac:dyDescent="0.25">
      <c r="AY2707" s="139">
        <f t="shared" si="47"/>
        <v>1</v>
      </c>
      <c r="AZ2707" s="139">
        <f>IF(BA2707="",0,IFERROR(IF(VLOOKUP(BA2707,BA$44:BA2706,1,0)&gt;0,0,0),1))</f>
        <v>0</v>
      </c>
      <c r="BA2707" s="140">
        <f>IF(DATOS!J2665=AW$45,DATOS!C2665,"")</f>
        <v>0</v>
      </c>
    </row>
    <row r="2708" spans="51:53" x14ac:dyDescent="0.25">
      <c r="AY2708" s="139">
        <f t="shared" si="47"/>
        <v>1</v>
      </c>
      <c r="AZ2708" s="139">
        <f>IF(BA2708="",0,IFERROR(IF(VLOOKUP(BA2708,BA$44:BA2707,1,0)&gt;0,0,0),1))</f>
        <v>0</v>
      </c>
      <c r="BA2708" s="140">
        <f>IF(DATOS!J2666=AW$45,DATOS!C2666,"")</f>
        <v>0</v>
      </c>
    </row>
    <row r="2709" spans="51:53" x14ac:dyDescent="0.25">
      <c r="AY2709" s="139">
        <f t="shared" si="47"/>
        <v>1</v>
      </c>
      <c r="AZ2709" s="139">
        <f>IF(BA2709="",0,IFERROR(IF(VLOOKUP(BA2709,BA$44:BA2708,1,0)&gt;0,0,0),1))</f>
        <v>0</v>
      </c>
      <c r="BA2709" s="140">
        <f>IF(DATOS!J2667=AW$45,DATOS!C2667,"")</f>
        <v>0</v>
      </c>
    </row>
    <row r="2710" spans="51:53" x14ac:dyDescent="0.25">
      <c r="AY2710" s="139">
        <f t="shared" si="47"/>
        <v>1</v>
      </c>
      <c r="AZ2710" s="139">
        <f>IF(BA2710="",0,IFERROR(IF(VLOOKUP(BA2710,BA$44:BA2709,1,0)&gt;0,0,0),1))</f>
        <v>0</v>
      </c>
      <c r="BA2710" s="140">
        <f>IF(DATOS!J2668=AW$45,DATOS!C2668,"")</f>
        <v>0</v>
      </c>
    </row>
    <row r="2711" spans="51:53" x14ac:dyDescent="0.25">
      <c r="AY2711" s="139">
        <f t="shared" si="47"/>
        <v>1</v>
      </c>
      <c r="AZ2711" s="139">
        <f>IF(BA2711="",0,IFERROR(IF(VLOOKUP(BA2711,BA$44:BA2710,1,0)&gt;0,0,0),1))</f>
        <v>0</v>
      </c>
      <c r="BA2711" s="140">
        <f>IF(DATOS!J2669=AW$45,DATOS!C2669,"")</f>
        <v>0</v>
      </c>
    </row>
    <row r="2712" spans="51:53" x14ac:dyDescent="0.25">
      <c r="AY2712" s="139">
        <f t="shared" si="47"/>
        <v>1</v>
      </c>
      <c r="AZ2712" s="139">
        <f>IF(BA2712="",0,IFERROR(IF(VLOOKUP(BA2712,BA$44:BA2711,1,0)&gt;0,0,0),1))</f>
        <v>0</v>
      </c>
      <c r="BA2712" s="140">
        <f>IF(DATOS!J2670=AW$45,DATOS!C2670,"")</f>
        <v>0</v>
      </c>
    </row>
    <row r="2713" spans="51:53" x14ac:dyDescent="0.25">
      <c r="AY2713" s="139">
        <f t="shared" si="47"/>
        <v>1</v>
      </c>
      <c r="AZ2713" s="139">
        <f>IF(BA2713="",0,IFERROR(IF(VLOOKUP(BA2713,BA$44:BA2712,1,0)&gt;0,0,0),1))</f>
        <v>0</v>
      </c>
      <c r="BA2713" s="140">
        <f>IF(DATOS!J2671=AW$45,DATOS!C2671,"")</f>
        <v>0</v>
      </c>
    </row>
    <row r="2714" spans="51:53" x14ac:dyDescent="0.25">
      <c r="AY2714" s="139">
        <f t="shared" si="47"/>
        <v>1</v>
      </c>
      <c r="AZ2714" s="139">
        <f>IF(BA2714="",0,IFERROR(IF(VLOOKUP(BA2714,BA$44:BA2713,1,0)&gt;0,0,0),1))</f>
        <v>0</v>
      </c>
      <c r="BA2714" s="140">
        <f>IF(DATOS!J2672=AW$45,DATOS!C2672,"")</f>
        <v>0</v>
      </c>
    </row>
    <row r="2715" spans="51:53" x14ac:dyDescent="0.25">
      <c r="AY2715" s="139">
        <f t="shared" si="47"/>
        <v>1</v>
      </c>
      <c r="AZ2715" s="139">
        <f>IF(BA2715="",0,IFERROR(IF(VLOOKUP(BA2715,BA$44:BA2714,1,0)&gt;0,0,0),1))</f>
        <v>0</v>
      </c>
      <c r="BA2715" s="140">
        <f>IF(DATOS!J2673=AW$45,DATOS!C2673,"")</f>
        <v>0</v>
      </c>
    </row>
    <row r="2716" spans="51:53" x14ac:dyDescent="0.25">
      <c r="AY2716" s="139">
        <f t="shared" si="47"/>
        <v>1</v>
      </c>
      <c r="AZ2716" s="139">
        <f>IF(BA2716="",0,IFERROR(IF(VLOOKUP(BA2716,BA$44:BA2715,1,0)&gt;0,0,0),1))</f>
        <v>0</v>
      </c>
      <c r="BA2716" s="140">
        <f>IF(DATOS!J2674=AW$45,DATOS!C2674,"")</f>
        <v>0</v>
      </c>
    </row>
    <row r="2717" spans="51:53" x14ac:dyDescent="0.25">
      <c r="AY2717" s="139">
        <f t="shared" si="47"/>
        <v>1</v>
      </c>
      <c r="AZ2717" s="139">
        <f>IF(BA2717="",0,IFERROR(IF(VLOOKUP(BA2717,BA$44:BA2716,1,0)&gt;0,0,0),1))</f>
        <v>0</v>
      </c>
      <c r="BA2717" s="140">
        <f>IF(DATOS!J2675=AW$45,DATOS!C2675,"")</f>
        <v>0</v>
      </c>
    </row>
    <row r="2718" spans="51:53" x14ac:dyDescent="0.25">
      <c r="AY2718" s="139">
        <f t="shared" si="47"/>
        <v>1</v>
      </c>
      <c r="AZ2718" s="139">
        <f>IF(BA2718="",0,IFERROR(IF(VLOOKUP(BA2718,BA$44:BA2717,1,0)&gt;0,0,0),1))</f>
        <v>0</v>
      </c>
      <c r="BA2718" s="140">
        <f>IF(DATOS!J2676=AW$45,DATOS!C2676,"")</f>
        <v>0</v>
      </c>
    </row>
    <row r="2719" spans="51:53" x14ac:dyDescent="0.25">
      <c r="AY2719" s="139">
        <f t="shared" si="47"/>
        <v>1</v>
      </c>
      <c r="AZ2719" s="139">
        <f>IF(BA2719="",0,IFERROR(IF(VLOOKUP(BA2719,BA$44:BA2718,1,0)&gt;0,0,0),1))</f>
        <v>0</v>
      </c>
      <c r="BA2719" s="140">
        <f>IF(DATOS!J2677=AW$45,DATOS!C2677,"")</f>
        <v>0</v>
      </c>
    </row>
    <row r="2720" spans="51:53" x14ac:dyDescent="0.25">
      <c r="AY2720" s="139">
        <f t="shared" si="47"/>
        <v>1</v>
      </c>
      <c r="AZ2720" s="139">
        <f>IF(BA2720="",0,IFERROR(IF(VLOOKUP(BA2720,BA$44:BA2719,1,0)&gt;0,0,0),1))</f>
        <v>0</v>
      </c>
      <c r="BA2720" s="140">
        <f>IF(DATOS!J2678=AW$45,DATOS!C2678,"")</f>
        <v>0</v>
      </c>
    </row>
    <row r="2721" spans="51:53" x14ac:dyDescent="0.25">
      <c r="AY2721" s="139">
        <f t="shared" si="47"/>
        <v>1</v>
      </c>
      <c r="AZ2721" s="139">
        <f>IF(BA2721="",0,IFERROR(IF(VLOOKUP(BA2721,BA$44:BA2720,1,0)&gt;0,0,0),1))</f>
        <v>0</v>
      </c>
      <c r="BA2721" s="140">
        <f>IF(DATOS!J2679=AW$45,DATOS!C2679,"")</f>
        <v>0</v>
      </c>
    </row>
    <row r="2722" spans="51:53" x14ac:dyDescent="0.25">
      <c r="AY2722" s="139">
        <f t="shared" si="47"/>
        <v>1</v>
      </c>
      <c r="AZ2722" s="139">
        <f>IF(BA2722="",0,IFERROR(IF(VLOOKUP(BA2722,BA$44:BA2721,1,0)&gt;0,0,0),1))</f>
        <v>0</v>
      </c>
      <c r="BA2722" s="140">
        <f>IF(DATOS!J2680=AW$45,DATOS!C2680,"")</f>
        <v>0</v>
      </c>
    </row>
    <row r="2723" spans="51:53" x14ac:dyDescent="0.25">
      <c r="AY2723" s="139">
        <f t="shared" si="47"/>
        <v>1</v>
      </c>
      <c r="AZ2723" s="139">
        <f>IF(BA2723="",0,IFERROR(IF(VLOOKUP(BA2723,BA$44:BA2722,1,0)&gt;0,0,0),1))</f>
        <v>0</v>
      </c>
      <c r="BA2723" s="140">
        <f>IF(DATOS!J2681=AW$45,DATOS!C2681,"")</f>
        <v>0</v>
      </c>
    </row>
    <row r="2724" spans="51:53" x14ac:dyDescent="0.25">
      <c r="AY2724" s="139">
        <f t="shared" si="47"/>
        <v>1</v>
      </c>
      <c r="AZ2724" s="139">
        <f>IF(BA2724="",0,IFERROR(IF(VLOOKUP(BA2724,BA$44:BA2723,1,0)&gt;0,0,0),1))</f>
        <v>0</v>
      </c>
      <c r="BA2724" s="140">
        <f>IF(DATOS!J2682=AW$45,DATOS!C2682,"")</f>
        <v>0</v>
      </c>
    </row>
    <row r="2725" spans="51:53" x14ac:dyDescent="0.25">
      <c r="AY2725" s="139">
        <f t="shared" si="47"/>
        <v>1</v>
      </c>
      <c r="AZ2725" s="139">
        <f>IF(BA2725="",0,IFERROR(IF(VLOOKUP(BA2725,BA$44:BA2724,1,0)&gt;0,0,0),1))</f>
        <v>0</v>
      </c>
      <c r="BA2725" s="140">
        <f>IF(DATOS!J2683=AW$45,DATOS!C2683,"")</f>
        <v>0</v>
      </c>
    </row>
    <row r="2726" spans="51:53" x14ac:dyDescent="0.25">
      <c r="AY2726" s="139">
        <f t="shared" si="47"/>
        <v>1</v>
      </c>
      <c r="AZ2726" s="139">
        <f>IF(BA2726="",0,IFERROR(IF(VLOOKUP(BA2726,BA$44:BA2725,1,0)&gt;0,0,0),1))</f>
        <v>0</v>
      </c>
      <c r="BA2726" s="140">
        <f>IF(DATOS!J2684=AW$45,DATOS!C2684,"")</f>
        <v>0</v>
      </c>
    </row>
    <row r="2727" spans="51:53" x14ac:dyDescent="0.25">
      <c r="AY2727" s="139">
        <f t="shared" si="47"/>
        <v>1</v>
      </c>
      <c r="AZ2727" s="139">
        <f>IF(BA2727="",0,IFERROR(IF(VLOOKUP(BA2727,BA$44:BA2726,1,0)&gt;0,0,0),1))</f>
        <v>0</v>
      </c>
      <c r="BA2727" s="140">
        <f>IF(DATOS!J2685=AW$45,DATOS!C2685,"")</f>
        <v>0</v>
      </c>
    </row>
    <row r="2728" spans="51:53" x14ac:dyDescent="0.25">
      <c r="AY2728" s="139">
        <f t="shared" si="47"/>
        <v>1</v>
      </c>
      <c r="AZ2728" s="139">
        <f>IF(BA2728="",0,IFERROR(IF(VLOOKUP(BA2728,BA$44:BA2727,1,0)&gt;0,0,0),1))</f>
        <v>0</v>
      </c>
      <c r="BA2728" s="140">
        <f>IF(DATOS!J2686=AW$45,DATOS!C2686,"")</f>
        <v>0</v>
      </c>
    </row>
    <row r="2729" spans="51:53" x14ac:dyDescent="0.25">
      <c r="AY2729" s="139">
        <f t="shared" si="47"/>
        <v>1</v>
      </c>
      <c r="AZ2729" s="139">
        <f>IF(BA2729="",0,IFERROR(IF(VLOOKUP(BA2729,BA$44:BA2728,1,0)&gt;0,0,0),1))</f>
        <v>0</v>
      </c>
      <c r="BA2729" s="140">
        <f>IF(DATOS!J2687=AW$45,DATOS!C2687,"")</f>
        <v>0</v>
      </c>
    </row>
    <row r="2730" spans="51:53" x14ac:dyDescent="0.25">
      <c r="AY2730" s="139">
        <f t="shared" si="47"/>
        <v>1</v>
      </c>
      <c r="AZ2730" s="139">
        <f>IF(BA2730="",0,IFERROR(IF(VLOOKUP(BA2730,BA$44:BA2729,1,0)&gt;0,0,0),1))</f>
        <v>0</v>
      </c>
      <c r="BA2730" s="140">
        <f>IF(DATOS!J2688=AW$45,DATOS!C2688,"")</f>
        <v>0</v>
      </c>
    </row>
    <row r="2731" spans="51:53" x14ac:dyDescent="0.25">
      <c r="AY2731" s="139">
        <f t="shared" si="47"/>
        <v>1</v>
      </c>
      <c r="AZ2731" s="139">
        <f>IF(BA2731="",0,IFERROR(IF(VLOOKUP(BA2731,BA$44:BA2730,1,0)&gt;0,0,0),1))</f>
        <v>0</v>
      </c>
      <c r="BA2731" s="140">
        <f>IF(DATOS!J2689=AW$45,DATOS!C2689,"")</f>
        <v>0</v>
      </c>
    </row>
    <row r="2732" spans="51:53" x14ac:dyDescent="0.25">
      <c r="AY2732" s="139">
        <f t="shared" ref="AY2732:AY2795" si="48">AY2731+AZ2732</f>
        <v>1</v>
      </c>
      <c r="AZ2732" s="139">
        <f>IF(BA2732="",0,IFERROR(IF(VLOOKUP(BA2732,BA$44:BA2731,1,0)&gt;0,0,0),1))</f>
        <v>0</v>
      </c>
      <c r="BA2732" s="140">
        <f>IF(DATOS!J2690=AW$45,DATOS!C2690,"")</f>
        <v>0</v>
      </c>
    </row>
    <row r="2733" spans="51:53" x14ac:dyDescent="0.25">
      <c r="AY2733" s="139">
        <f t="shared" si="48"/>
        <v>1</v>
      </c>
      <c r="AZ2733" s="139">
        <f>IF(BA2733="",0,IFERROR(IF(VLOOKUP(BA2733,BA$44:BA2732,1,0)&gt;0,0,0),1))</f>
        <v>0</v>
      </c>
      <c r="BA2733" s="140">
        <f>IF(DATOS!J2691=AW$45,DATOS!C2691,"")</f>
        <v>0</v>
      </c>
    </row>
    <row r="2734" spans="51:53" x14ac:dyDescent="0.25">
      <c r="AY2734" s="139">
        <f t="shared" si="48"/>
        <v>1</v>
      </c>
      <c r="AZ2734" s="139">
        <f>IF(BA2734="",0,IFERROR(IF(VLOOKUP(BA2734,BA$44:BA2733,1,0)&gt;0,0,0),1))</f>
        <v>0</v>
      </c>
      <c r="BA2734" s="140">
        <f>IF(DATOS!J2692=AW$45,DATOS!C2692,"")</f>
        <v>0</v>
      </c>
    </row>
    <row r="2735" spans="51:53" x14ac:dyDescent="0.25">
      <c r="AY2735" s="139">
        <f t="shared" si="48"/>
        <v>1</v>
      </c>
      <c r="AZ2735" s="139">
        <f>IF(BA2735="",0,IFERROR(IF(VLOOKUP(BA2735,BA$44:BA2734,1,0)&gt;0,0,0),1))</f>
        <v>0</v>
      </c>
      <c r="BA2735" s="140">
        <f>IF(DATOS!J2693=AW$45,DATOS!C2693,"")</f>
        <v>0</v>
      </c>
    </row>
    <row r="2736" spans="51:53" x14ac:dyDescent="0.25">
      <c r="AY2736" s="139">
        <f t="shared" si="48"/>
        <v>1</v>
      </c>
      <c r="AZ2736" s="139">
        <f>IF(BA2736="",0,IFERROR(IF(VLOOKUP(BA2736,BA$44:BA2735,1,0)&gt;0,0,0),1))</f>
        <v>0</v>
      </c>
      <c r="BA2736" s="140">
        <f>IF(DATOS!J2694=AW$45,DATOS!C2694,"")</f>
        <v>0</v>
      </c>
    </row>
    <row r="2737" spans="51:53" x14ac:dyDescent="0.25">
      <c r="AY2737" s="139">
        <f t="shared" si="48"/>
        <v>1</v>
      </c>
      <c r="AZ2737" s="139">
        <f>IF(BA2737="",0,IFERROR(IF(VLOOKUP(BA2737,BA$44:BA2736,1,0)&gt;0,0,0),1))</f>
        <v>0</v>
      </c>
      <c r="BA2737" s="140">
        <f>IF(DATOS!J2695=AW$45,DATOS!C2695,"")</f>
        <v>0</v>
      </c>
    </row>
    <row r="2738" spans="51:53" x14ac:dyDescent="0.25">
      <c r="AY2738" s="139">
        <f t="shared" si="48"/>
        <v>1</v>
      </c>
      <c r="AZ2738" s="139">
        <f>IF(BA2738="",0,IFERROR(IF(VLOOKUP(BA2738,BA$44:BA2737,1,0)&gt;0,0,0),1))</f>
        <v>0</v>
      </c>
      <c r="BA2738" s="140">
        <f>IF(DATOS!J2696=AW$45,DATOS!C2696,"")</f>
        <v>0</v>
      </c>
    </row>
    <row r="2739" spans="51:53" x14ac:dyDescent="0.25">
      <c r="AY2739" s="139">
        <f t="shared" si="48"/>
        <v>1</v>
      </c>
      <c r="AZ2739" s="139">
        <f>IF(BA2739="",0,IFERROR(IF(VLOOKUP(BA2739,BA$44:BA2738,1,0)&gt;0,0,0),1))</f>
        <v>0</v>
      </c>
      <c r="BA2739" s="140">
        <f>IF(DATOS!J2697=AW$45,DATOS!C2697,"")</f>
        <v>0</v>
      </c>
    </row>
    <row r="2740" spans="51:53" x14ac:dyDescent="0.25">
      <c r="AY2740" s="139">
        <f t="shared" si="48"/>
        <v>1</v>
      </c>
      <c r="AZ2740" s="139">
        <f>IF(BA2740="",0,IFERROR(IF(VLOOKUP(BA2740,BA$44:BA2739,1,0)&gt;0,0,0),1))</f>
        <v>0</v>
      </c>
      <c r="BA2740" s="140">
        <f>IF(DATOS!J2698=AW$45,DATOS!C2698,"")</f>
        <v>0</v>
      </c>
    </row>
    <row r="2741" spans="51:53" x14ac:dyDescent="0.25">
      <c r="AY2741" s="139">
        <f t="shared" si="48"/>
        <v>1</v>
      </c>
      <c r="AZ2741" s="139">
        <f>IF(BA2741="",0,IFERROR(IF(VLOOKUP(BA2741,BA$44:BA2740,1,0)&gt;0,0,0),1))</f>
        <v>0</v>
      </c>
      <c r="BA2741" s="140">
        <f>IF(DATOS!J2699=AW$45,DATOS!C2699,"")</f>
        <v>0</v>
      </c>
    </row>
    <row r="2742" spans="51:53" x14ac:dyDescent="0.25">
      <c r="AY2742" s="139">
        <f t="shared" si="48"/>
        <v>1</v>
      </c>
      <c r="AZ2742" s="139">
        <f>IF(BA2742="",0,IFERROR(IF(VLOOKUP(BA2742,BA$44:BA2741,1,0)&gt;0,0,0),1))</f>
        <v>0</v>
      </c>
      <c r="BA2742" s="140">
        <f>IF(DATOS!J2700=AW$45,DATOS!C2700,"")</f>
        <v>0</v>
      </c>
    </row>
    <row r="2743" spans="51:53" x14ac:dyDescent="0.25">
      <c r="AY2743" s="139">
        <f t="shared" si="48"/>
        <v>1</v>
      </c>
      <c r="AZ2743" s="139">
        <f>IF(BA2743="",0,IFERROR(IF(VLOOKUP(BA2743,BA$44:BA2742,1,0)&gt;0,0,0),1))</f>
        <v>0</v>
      </c>
      <c r="BA2743" s="140">
        <f>IF(DATOS!J2701=AW$45,DATOS!C2701,"")</f>
        <v>0</v>
      </c>
    </row>
    <row r="2744" spans="51:53" x14ac:dyDescent="0.25">
      <c r="AY2744" s="139">
        <f t="shared" si="48"/>
        <v>1</v>
      </c>
      <c r="AZ2744" s="139">
        <f>IF(BA2744="",0,IFERROR(IF(VLOOKUP(BA2744,BA$44:BA2743,1,0)&gt;0,0,0),1))</f>
        <v>0</v>
      </c>
      <c r="BA2744" s="140">
        <f>IF(DATOS!J2702=AW$45,DATOS!C2702,"")</f>
        <v>0</v>
      </c>
    </row>
    <row r="2745" spans="51:53" x14ac:dyDescent="0.25">
      <c r="AY2745" s="139">
        <f t="shared" si="48"/>
        <v>1</v>
      </c>
      <c r="AZ2745" s="139">
        <f>IF(BA2745="",0,IFERROR(IF(VLOOKUP(BA2745,BA$44:BA2744,1,0)&gt;0,0,0),1))</f>
        <v>0</v>
      </c>
      <c r="BA2745" s="140">
        <f>IF(DATOS!J2703=AW$45,DATOS!C2703,"")</f>
        <v>0</v>
      </c>
    </row>
    <row r="2746" spans="51:53" x14ac:dyDescent="0.25">
      <c r="AY2746" s="139">
        <f t="shared" si="48"/>
        <v>1</v>
      </c>
      <c r="AZ2746" s="139">
        <f>IF(BA2746="",0,IFERROR(IF(VLOOKUP(BA2746,BA$44:BA2745,1,0)&gt;0,0,0),1))</f>
        <v>0</v>
      </c>
      <c r="BA2746" s="140">
        <f>IF(DATOS!J2704=AW$45,DATOS!C2704,"")</f>
        <v>0</v>
      </c>
    </row>
    <row r="2747" spans="51:53" x14ac:dyDescent="0.25">
      <c r="AY2747" s="139">
        <f t="shared" si="48"/>
        <v>1</v>
      </c>
      <c r="AZ2747" s="139">
        <f>IF(BA2747="",0,IFERROR(IF(VLOOKUP(BA2747,BA$44:BA2746,1,0)&gt;0,0,0),1))</f>
        <v>0</v>
      </c>
      <c r="BA2747" s="140">
        <f>IF(DATOS!J2705=AW$45,DATOS!C2705,"")</f>
        <v>0</v>
      </c>
    </row>
    <row r="2748" spans="51:53" x14ac:dyDescent="0.25">
      <c r="AY2748" s="139">
        <f t="shared" si="48"/>
        <v>1</v>
      </c>
      <c r="AZ2748" s="139">
        <f>IF(BA2748="",0,IFERROR(IF(VLOOKUP(BA2748,BA$44:BA2747,1,0)&gt;0,0,0),1))</f>
        <v>0</v>
      </c>
      <c r="BA2748" s="140">
        <f>IF(DATOS!J2706=AW$45,DATOS!C2706,"")</f>
        <v>0</v>
      </c>
    </row>
    <row r="2749" spans="51:53" x14ac:dyDescent="0.25">
      <c r="AY2749" s="139">
        <f t="shared" si="48"/>
        <v>1</v>
      </c>
      <c r="AZ2749" s="139">
        <f>IF(BA2749="",0,IFERROR(IF(VLOOKUP(BA2749,BA$44:BA2748,1,0)&gt;0,0,0),1))</f>
        <v>0</v>
      </c>
      <c r="BA2749" s="140">
        <f>IF(DATOS!J2707=AW$45,DATOS!C2707,"")</f>
        <v>0</v>
      </c>
    </row>
    <row r="2750" spans="51:53" x14ac:dyDescent="0.25">
      <c r="AY2750" s="139">
        <f t="shared" si="48"/>
        <v>1</v>
      </c>
      <c r="AZ2750" s="139">
        <f>IF(BA2750="",0,IFERROR(IF(VLOOKUP(BA2750,BA$44:BA2749,1,0)&gt;0,0,0),1))</f>
        <v>0</v>
      </c>
      <c r="BA2750" s="140">
        <f>IF(DATOS!J2708=AW$45,DATOS!C2708,"")</f>
        <v>0</v>
      </c>
    </row>
    <row r="2751" spans="51:53" x14ac:dyDescent="0.25">
      <c r="AY2751" s="139">
        <f t="shared" si="48"/>
        <v>1</v>
      </c>
      <c r="AZ2751" s="139">
        <f>IF(BA2751="",0,IFERROR(IF(VLOOKUP(BA2751,BA$44:BA2750,1,0)&gt;0,0,0),1))</f>
        <v>0</v>
      </c>
      <c r="BA2751" s="140">
        <f>IF(DATOS!J2709=AW$45,DATOS!C2709,"")</f>
        <v>0</v>
      </c>
    </row>
    <row r="2752" spans="51:53" x14ac:dyDescent="0.25">
      <c r="AY2752" s="139">
        <f t="shared" si="48"/>
        <v>1</v>
      </c>
      <c r="AZ2752" s="139">
        <f>IF(BA2752="",0,IFERROR(IF(VLOOKUP(BA2752,BA$44:BA2751,1,0)&gt;0,0,0),1))</f>
        <v>0</v>
      </c>
      <c r="BA2752" s="140">
        <f>IF(DATOS!J2710=AW$45,DATOS!C2710,"")</f>
        <v>0</v>
      </c>
    </row>
    <row r="2753" spans="51:53" x14ac:dyDescent="0.25">
      <c r="AY2753" s="139">
        <f t="shared" si="48"/>
        <v>1</v>
      </c>
      <c r="AZ2753" s="139">
        <f>IF(BA2753="",0,IFERROR(IF(VLOOKUP(BA2753,BA$44:BA2752,1,0)&gt;0,0,0),1))</f>
        <v>0</v>
      </c>
      <c r="BA2753" s="140">
        <f>IF(DATOS!J2711=AW$45,DATOS!C2711,"")</f>
        <v>0</v>
      </c>
    </row>
    <row r="2754" spans="51:53" x14ac:dyDescent="0.25">
      <c r="AY2754" s="139">
        <f t="shared" si="48"/>
        <v>1</v>
      </c>
      <c r="AZ2754" s="139">
        <f>IF(BA2754="",0,IFERROR(IF(VLOOKUP(BA2754,BA$44:BA2753,1,0)&gt;0,0,0),1))</f>
        <v>0</v>
      </c>
      <c r="BA2754" s="140">
        <f>IF(DATOS!J2712=AW$45,DATOS!C2712,"")</f>
        <v>0</v>
      </c>
    </row>
    <row r="2755" spans="51:53" x14ac:dyDescent="0.25">
      <c r="AY2755" s="139">
        <f t="shared" si="48"/>
        <v>1</v>
      </c>
      <c r="AZ2755" s="139">
        <f>IF(BA2755="",0,IFERROR(IF(VLOOKUP(BA2755,BA$44:BA2754,1,0)&gt;0,0,0),1))</f>
        <v>0</v>
      </c>
      <c r="BA2755" s="140">
        <f>IF(DATOS!J2713=AW$45,DATOS!C2713,"")</f>
        <v>0</v>
      </c>
    </row>
    <row r="2756" spans="51:53" x14ac:dyDescent="0.25">
      <c r="AY2756" s="139">
        <f t="shared" si="48"/>
        <v>1</v>
      </c>
      <c r="AZ2756" s="139">
        <f>IF(BA2756="",0,IFERROR(IF(VLOOKUP(BA2756,BA$44:BA2755,1,0)&gt;0,0,0),1))</f>
        <v>0</v>
      </c>
      <c r="BA2756" s="140">
        <f>IF(DATOS!J2714=AW$45,DATOS!C2714,"")</f>
        <v>0</v>
      </c>
    </row>
    <row r="2757" spans="51:53" x14ac:dyDescent="0.25">
      <c r="AY2757" s="139">
        <f t="shared" si="48"/>
        <v>1</v>
      </c>
      <c r="AZ2757" s="139">
        <f>IF(BA2757="",0,IFERROR(IF(VLOOKUP(BA2757,BA$44:BA2756,1,0)&gt;0,0,0),1))</f>
        <v>0</v>
      </c>
      <c r="BA2757" s="140">
        <f>IF(DATOS!J2715=AW$45,DATOS!C2715,"")</f>
        <v>0</v>
      </c>
    </row>
    <row r="2758" spans="51:53" x14ac:dyDescent="0.25">
      <c r="AY2758" s="139">
        <f t="shared" si="48"/>
        <v>1</v>
      </c>
      <c r="AZ2758" s="139">
        <f>IF(BA2758="",0,IFERROR(IF(VLOOKUP(BA2758,BA$44:BA2757,1,0)&gt;0,0,0),1))</f>
        <v>0</v>
      </c>
      <c r="BA2758" s="140">
        <f>IF(DATOS!J2716=AW$45,DATOS!C2716,"")</f>
        <v>0</v>
      </c>
    </row>
    <row r="2759" spans="51:53" x14ac:dyDescent="0.25">
      <c r="AY2759" s="139">
        <f t="shared" si="48"/>
        <v>1</v>
      </c>
      <c r="AZ2759" s="139">
        <f>IF(BA2759="",0,IFERROR(IF(VLOOKUP(BA2759,BA$44:BA2758,1,0)&gt;0,0,0),1))</f>
        <v>0</v>
      </c>
      <c r="BA2759" s="140">
        <f>IF(DATOS!J2717=AW$45,DATOS!C2717,"")</f>
        <v>0</v>
      </c>
    </row>
    <row r="2760" spans="51:53" x14ac:dyDescent="0.25">
      <c r="AY2760" s="139">
        <f t="shared" si="48"/>
        <v>1</v>
      </c>
      <c r="AZ2760" s="139">
        <f>IF(BA2760="",0,IFERROR(IF(VLOOKUP(BA2760,BA$44:BA2759,1,0)&gt;0,0,0),1))</f>
        <v>0</v>
      </c>
      <c r="BA2760" s="140">
        <f>IF(DATOS!J2718=AW$45,DATOS!C2718,"")</f>
        <v>0</v>
      </c>
    </row>
    <row r="2761" spans="51:53" x14ac:dyDescent="0.25">
      <c r="AY2761" s="139">
        <f t="shared" si="48"/>
        <v>1</v>
      </c>
      <c r="AZ2761" s="139">
        <f>IF(BA2761="",0,IFERROR(IF(VLOOKUP(BA2761,BA$44:BA2760,1,0)&gt;0,0,0),1))</f>
        <v>0</v>
      </c>
      <c r="BA2761" s="140">
        <f>IF(DATOS!J2719=AW$45,DATOS!C2719,"")</f>
        <v>0</v>
      </c>
    </row>
    <row r="2762" spans="51:53" x14ac:dyDescent="0.25">
      <c r="AY2762" s="139">
        <f t="shared" si="48"/>
        <v>1</v>
      </c>
      <c r="AZ2762" s="139">
        <f>IF(BA2762="",0,IFERROR(IF(VLOOKUP(BA2762,BA$44:BA2761,1,0)&gt;0,0,0),1))</f>
        <v>0</v>
      </c>
      <c r="BA2762" s="140">
        <f>IF(DATOS!J2720=AW$45,DATOS!C2720,"")</f>
        <v>0</v>
      </c>
    </row>
    <row r="2763" spans="51:53" x14ac:dyDescent="0.25">
      <c r="AY2763" s="139">
        <f t="shared" si="48"/>
        <v>1</v>
      </c>
      <c r="AZ2763" s="139">
        <f>IF(BA2763="",0,IFERROR(IF(VLOOKUP(BA2763,BA$44:BA2762,1,0)&gt;0,0,0),1))</f>
        <v>0</v>
      </c>
      <c r="BA2763" s="140">
        <f>IF(DATOS!J2721=AW$45,DATOS!C2721,"")</f>
        <v>0</v>
      </c>
    </row>
    <row r="2764" spans="51:53" x14ac:dyDescent="0.25">
      <c r="AY2764" s="139">
        <f t="shared" si="48"/>
        <v>1</v>
      </c>
      <c r="AZ2764" s="139">
        <f>IF(BA2764="",0,IFERROR(IF(VLOOKUP(BA2764,BA$44:BA2763,1,0)&gt;0,0,0),1))</f>
        <v>0</v>
      </c>
      <c r="BA2764" s="140">
        <f>IF(DATOS!J2722=AW$45,DATOS!C2722,"")</f>
        <v>0</v>
      </c>
    </row>
    <row r="2765" spans="51:53" x14ac:dyDescent="0.25">
      <c r="AY2765" s="139">
        <f t="shared" si="48"/>
        <v>1</v>
      </c>
      <c r="AZ2765" s="139">
        <f>IF(BA2765="",0,IFERROR(IF(VLOOKUP(BA2765,BA$44:BA2764,1,0)&gt;0,0,0),1))</f>
        <v>0</v>
      </c>
      <c r="BA2765" s="140">
        <f>IF(DATOS!J2723=AW$45,DATOS!C2723,"")</f>
        <v>0</v>
      </c>
    </row>
    <row r="2766" spans="51:53" x14ac:dyDescent="0.25">
      <c r="AY2766" s="139">
        <f t="shared" si="48"/>
        <v>1</v>
      </c>
      <c r="AZ2766" s="139">
        <f>IF(BA2766="",0,IFERROR(IF(VLOOKUP(BA2766,BA$44:BA2765,1,0)&gt;0,0,0),1))</f>
        <v>0</v>
      </c>
      <c r="BA2766" s="140">
        <f>IF(DATOS!J2724=AW$45,DATOS!C2724,"")</f>
        <v>0</v>
      </c>
    </row>
    <row r="2767" spans="51:53" x14ac:dyDescent="0.25">
      <c r="AY2767" s="139">
        <f t="shared" si="48"/>
        <v>1</v>
      </c>
      <c r="AZ2767" s="139">
        <f>IF(BA2767="",0,IFERROR(IF(VLOOKUP(BA2767,BA$44:BA2766,1,0)&gt;0,0,0),1))</f>
        <v>0</v>
      </c>
      <c r="BA2767" s="140">
        <f>IF(DATOS!J2725=AW$45,DATOS!C2725,"")</f>
        <v>0</v>
      </c>
    </row>
    <row r="2768" spans="51:53" x14ac:dyDescent="0.25">
      <c r="AY2768" s="139">
        <f t="shared" si="48"/>
        <v>1</v>
      </c>
      <c r="AZ2768" s="139">
        <f>IF(BA2768="",0,IFERROR(IF(VLOOKUP(BA2768,BA$44:BA2767,1,0)&gt;0,0,0),1))</f>
        <v>0</v>
      </c>
      <c r="BA2768" s="140">
        <f>IF(DATOS!J2726=AW$45,DATOS!C2726,"")</f>
        <v>0</v>
      </c>
    </row>
    <row r="2769" spans="51:53" x14ac:dyDescent="0.25">
      <c r="AY2769" s="139">
        <f t="shared" si="48"/>
        <v>1</v>
      </c>
      <c r="AZ2769" s="139">
        <f>IF(BA2769="",0,IFERROR(IF(VLOOKUP(BA2769,BA$44:BA2768,1,0)&gt;0,0,0),1))</f>
        <v>0</v>
      </c>
      <c r="BA2769" s="140">
        <f>IF(DATOS!J2727=AW$45,DATOS!C2727,"")</f>
        <v>0</v>
      </c>
    </row>
    <row r="2770" spans="51:53" x14ac:dyDescent="0.25">
      <c r="AY2770" s="139">
        <f t="shared" si="48"/>
        <v>1</v>
      </c>
      <c r="AZ2770" s="139">
        <f>IF(BA2770="",0,IFERROR(IF(VLOOKUP(BA2770,BA$44:BA2769,1,0)&gt;0,0,0),1))</f>
        <v>0</v>
      </c>
      <c r="BA2770" s="140">
        <f>IF(DATOS!J2728=AW$45,DATOS!C2728,"")</f>
        <v>0</v>
      </c>
    </row>
    <row r="2771" spans="51:53" x14ac:dyDescent="0.25">
      <c r="AY2771" s="139">
        <f t="shared" si="48"/>
        <v>1</v>
      </c>
      <c r="AZ2771" s="139">
        <f>IF(BA2771="",0,IFERROR(IF(VLOOKUP(BA2771,BA$44:BA2770,1,0)&gt;0,0,0),1))</f>
        <v>0</v>
      </c>
      <c r="BA2771" s="140">
        <f>IF(DATOS!J2729=AW$45,DATOS!C2729,"")</f>
        <v>0</v>
      </c>
    </row>
    <row r="2772" spans="51:53" x14ac:dyDescent="0.25">
      <c r="AY2772" s="139">
        <f t="shared" si="48"/>
        <v>1</v>
      </c>
      <c r="AZ2772" s="139">
        <f>IF(BA2772="",0,IFERROR(IF(VLOOKUP(BA2772,BA$44:BA2771,1,0)&gt;0,0,0),1))</f>
        <v>0</v>
      </c>
      <c r="BA2772" s="140">
        <f>IF(DATOS!J2730=AW$45,DATOS!C2730,"")</f>
        <v>0</v>
      </c>
    </row>
    <row r="2773" spans="51:53" x14ac:dyDescent="0.25">
      <c r="AY2773" s="139">
        <f t="shared" si="48"/>
        <v>1</v>
      </c>
      <c r="AZ2773" s="139">
        <f>IF(BA2773="",0,IFERROR(IF(VLOOKUP(BA2773,BA$44:BA2772,1,0)&gt;0,0,0),1))</f>
        <v>0</v>
      </c>
      <c r="BA2773" s="140">
        <f>IF(DATOS!J2731=AW$45,DATOS!C2731,"")</f>
        <v>0</v>
      </c>
    </row>
    <row r="2774" spans="51:53" x14ac:dyDescent="0.25">
      <c r="AY2774" s="139">
        <f t="shared" si="48"/>
        <v>1</v>
      </c>
      <c r="AZ2774" s="139">
        <f>IF(BA2774="",0,IFERROR(IF(VLOOKUP(BA2774,BA$44:BA2773,1,0)&gt;0,0,0),1))</f>
        <v>0</v>
      </c>
      <c r="BA2774" s="140">
        <f>IF(DATOS!J2732=AW$45,DATOS!C2732,"")</f>
        <v>0</v>
      </c>
    </row>
    <row r="2775" spans="51:53" x14ac:dyDescent="0.25">
      <c r="AY2775" s="139">
        <f t="shared" si="48"/>
        <v>1</v>
      </c>
      <c r="AZ2775" s="139">
        <f>IF(BA2775="",0,IFERROR(IF(VLOOKUP(BA2775,BA$44:BA2774,1,0)&gt;0,0,0),1))</f>
        <v>0</v>
      </c>
      <c r="BA2775" s="140">
        <f>IF(DATOS!J2733=AW$45,DATOS!C2733,"")</f>
        <v>0</v>
      </c>
    </row>
    <row r="2776" spans="51:53" x14ac:dyDescent="0.25">
      <c r="AY2776" s="139">
        <f t="shared" si="48"/>
        <v>1</v>
      </c>
      <c r="AZ2776" s="139">
        <f>IF(BA2776="",0,IFERROR(IF(VLOOKUP(BA2776,BA$44:BA2775,1,0)&gt;0,0,0),1))</f>
        <v>0</v>
      </c>
      <c r="BA2776" s="140">
        <f>IF(DATOS!J2734=AW$45,DATOS!C2734,"")</f>
        <v>0</v>
      </c>
    </row>
    <row r="2777" spans="51:53" x14ac:dyDescent="0.25">
      <c r="AY2777" s="139">
        <f t="shared" si="48"/>
        <v>1</v>
      </c>
      <c r="AZ2777" s="139">
        <f>IF(BA2777="",0,IFERROR(IF(VLOOKUP(BA2777,BA$44:BA2776,1,0)&gt;0,0,0),1))</f>
        <v>0</v>
      </c>
      <c r="BA2777" s="140">
        <f>IF(DATOS!J2735=AW$45,DATOS!C2735,"")</f>
        <v>0</v>
      </c>
    </row>
    <row r="2778" spans="51:53" x14ac:dyDescent="0.25">
      <c r="AY2778" s="139">
        <f t="shared" si="48"/>
        <v>1</v>
      </c>
      <c r="AZ2778" s="139">
        <f>IF(BA2778="",0,IFERROR(IF(VLOOKUP(BA2778,BA$44:BA2777,1,0)&gt;0,0,0),1))</f>
        <v>0</v>
      </c>
      <c r="BA2778" s="140">
        <f>IF(DATOS!J2736=AW$45,DATOS!C2736,"")</f>
        <v>0</v>
      </c>
    </row>
    <row r="2779" spans="51:53" x14ac:dyDescent="0.25">
      <c r="AY2779" s="139">
        <f t="shared" si="48"/>
        <v>1</v>
      </c>
      <c r="AZ2779" s="139">
        <f>IF(BA2779="",0,IFERROR(IF(VLOOKUP(BA2779,BA$44:BA2778,1,0)&gt;0,0,0),1))</f>
        <v>0</v>
      </c>
      <c r="BA2779" s="140">
        <f>IF(DATOS!J2737=AW$45,DATOS!C2737,"")</f>
        <v>0</v>
      </c>
    </row>
    <row r="2780" spans="51:53" x14ac:dyDescent="0.25">
      <c r="AY2780" s="139">
        <f t="shared" si="48"/>
        <v>1</v>
      </c>
      <c r="AZ2780" s="139">
        <f>IF(BA2780="",0,IFERROR(IF(VLOOKUP(BA2780,BA$44:BA2779,1,0)&gt;0,0,0),1))</f>
        <v>0</v>
      </c>
      <c r="BA2780" s="140">
        <f>IF(DATOS!J2738=AW$45,DATOS!C2738,"")</f>
        <v>0</v>
      </c>
    </row>
    <row r="2781" spans="51:53" x14ac:dyDescent="0.25">
      <c r="AY2781" s="139">
        <f t="shared" si="48"/>
        <v>1</v>
      </c>
      <c r="AZ2781" s="139">
        <f>IF(BA2781="",0,IFERROR(IF(VLOOKUP(BA2781,BA$44:BA2780,1,0)&gt;0,0,0),1))</f>
        <v>0</v>
      </c>
      <c r="BA2781" s="140">
        <f>IF(DATOS!J2739=AW$45,DATOS!C2739,"")</f>
        <v>0</v>
      </c>
    </row>
    <row r="2782" spans="51:53" x14ac:dyDescent="0.25">
      <c r="AY2782" s="139">
        <f t="shared" si="48"/>
        <v>1</v>
      </c>
      <c r="AZ2782" s="139">
        <f>IF(BA2782="",0,IFERROR(IF(VLOOKUP(BA2782,BA$44:BA2781,1,0)&gt;0,0,0),1))</f>
        <v>0</v>
      </c>
      <c r="BA2782" s="140">
        <f>IF(DATOS!J2740=AW$45,DATOS!C2740,"")</f>
        <v>0</v>
      </c>
    </row>
    <row r="2783" spans="51:53" x14ac:dyDescent="0.25">
      <c r="AY2783" s="139">
        <f t="shared" si="48"/>
        <v>1</v>
      </c>
      <c r="AZ2783" s="139">
        <f>IF(BA2783="",0,IFERROR(IF(VLOOKUP(BA2783,BA$44:BA2782,1,0)&gt;0,0,0),1))</f>
        <v>0</v>
      </c>
      <c r="BA2783" s="140">
        <f>IF(DATOS!J2741=AW$45,DATOS!C2741,"")</f>
        <v>0</v>
      </c>
    </row>
    <row r="2784" spans="51:53" x14ac:dyDescent="0.25">
      <c r="AY2784" s="139">
        <f t="shared" si="48"/>
        <v>1</v>
      </c>
      <c r="AZ2784" s="139">
        <f>IF(BA2784="",0,IFERROR(IF(VLOOKUP(BA2784,BA$44:BA2783,1,0)&gt;0,0,0),1))</f>
        <v>0</v>
      </c>
      <c r="BA2784" s="140">
        <f>IF(DATOS!J2742=AW$45,DATOS!C2742,"")</f>
        <v>0</v>
      </c>
    </row>
    <row r="2785" spans="51:53" x14ac:dyDescent="0.25">
      <c r="AY2785" s="139">
        <f t="shared" si="48"/>
        <v>1</v>
      </c>
      <c r="AZ2785" s="139">
        <f>IF(BA2785="",0,IFERROR(IF(VLOOKUP(BA2785,BA$44:BA2784,1,0)&gt;0,0,0),1))</f>
        <v>0</v>
      </c>
      <c r="BA2785" s="140">
        <f>IF(DATOS!J2743=AW$45,DATOS!C2743,"")</f>
        <v>0</v>
      </c>
    </row>
    <row r="2786" spans="51:53" x14ac:dyDescent="0.25">
      <c r="AY2786" s="139">
        <f t="shared" si="48"/>
        <v>1</v>
      </c>
      <c r="AZ2786" s="139">
        <f>IF(BA2786="",0,IFERROR(IF(VLOOKUP(BA2786,BA$44:BA2785,1,0)&gt;0,0,0),1))</f>
        <v>0</v>
      </c>
      <c r="BA2786" s="140">
        <f>IF(DATOS!J2744=AW$45,DATOS!C2744,"")</f>
        <v>0</v>
      </c>
    </row>
    <row r="2787" spans="51:53" x14ac:dyDescent="0.25">
      <c r="AY2787" s="139">
        <f t="shared" si="48"/>
        <v>1</v>
      </c>
      <c r="AZ2787" s="139">
        <f>IF(BA2787="",0,IFERROR(IF(VLOOKUP(BA2787,BA$44:BA2786,1,0)&gt;0,0,0),1))</f>
        <v>0</v>
      </c>
      <c r="BA2787" s="140">
        <f>IF(DATOS!J2745=AW$45,DATOS!C2745,"")</f>
        <v>0</v>
      </c>
    </row>
    <row r="2788" spans="51:53" x14ac:dyDescent="0.25">
      <c r="AY2788" s="139">
        <f t="shared" si="48"/>
        <v>1</v>
      </c>
      <c r="AZ2788" s="139">
        <f>IF(BA2788="",0,IFERROR(IF(VLOOKUP(BA2788,BA$44:BA2787,1,0)&gt;0,0,0),1))</f>
        <v>0</v>
      </c>
      <c r="BA2788" s="140">
        <f>IF(DATOS!J2746=AW$45,DATOS!C2746,"")</f>
        <v>0</v>
      </c>
    </row>
    <row r="2789" spans="51:53" x14ac:dyDescent="0.25">
      <c r="AY2789" s="139">
        <f t="shared" si="48"/>
        <v>1</v>
      </c>
      <c r="AZ2789" s="139">
        <f>IF(BA2789="",0,IFERROR(IF(VLOOKUP(BA2789,BA$44:BA2788,1,0)&gt;0,0,0),1))</f>
        <v>0</v>
      </c>
      <c r="BA2789" s="140">
        <f>IF(DATOS!J2747=AW$45,DATOS!C2747,"")</f>
        <v>0</v>
      </c>
    </row>
    <row r="2790" spans="51:53" x14ac:dyDescent="0.25">
      <c r="AY2790" s="139">
        <f t="shared" si="48"/>
        <v>1</v>
      </c>
      <c r="AZ2790" s="139">
        <f>IF(BA2790="",0,IFERROR(IF(VLOOKUP(BA2790,BA$44:BA2789,1,0)&gt;0,0,0),1))</f>
        <v>0</v>
      </c>
      <c r="BA2790" s="140">
        <f>IF(DATOS!J2748=AW$45,DATOS!C2748,"")</f>
        <v>0</v>
      </c>
    </row>
    <row r="2791" spans="51:53" x14ac:dyDescent="0.25">
      <c r="AY2791" s="139">
        <f t="shared" si="48"/>
        <v>1</v>
      </c>
      <c r="AZ2791" s="139">
        <f>IF(BA2791="",0,IFERROR(IF(VLOOKUP(BA2791,BA$44:BA2790,1,0)&gt;0,0,0),1))</f>
        <v>0</v>
      </c>
      <c r="BA2791" s="140">
        <f>IF(DATOS!J2749=AW$45,DATOS!C2749,"")</f>
        <v>0</v>
      </c>
    </row>
    <row r="2792" spans="51:53" x14ac:dyDescent="0.25">
      <c r="AY2792" s="139">
        <f t="shared" si="48"/>
        <v>1</v>
      </c>
      <c r="AZ2792" s="139">
        <f>IF(BA2792="",0,IFERROR(IF(VLOOKUP(BA2792,BA$44:BA2791,1,0)&gt;0,0,0),1))</f>
        <v>0</v>
      </c>
      <c r="BA2792" s="140">
        <f>IF(DATOS!J2750=AW$45,DATOS!C2750,"")</f>
        <v>0</v>
      </c>
    </row>
    <row r="2793" spans="51:53" x14ac:dyDescent="0.25">
      <c r="AY2793" s="139">
        <f t="shared" si="48"/>
        <v>1</v>
      </c>
      <c r="AZ2793" s="139">
        <f>IF(BA2793="",0,IFERROR(IF(VLOOKUP(BA2793,BA$44:BA2792,1,0)&gt;0,0,0),1))</f>
        <v>0</v>
      </c>
      <c r="BA2793" s="140">
        <f>IF(DATOS!J2751=AW$45,DATOS!C2751,"")</f>
        <v>0</v>
      </c>
    </row>
    <row r="2794" spans="51:53" x14ac:dyDescent="0.25">
      <c r="AY2794" s="139">
        <f t="shared" si="48"/>
        <v>1</v>
      </c>
      <c r="AZ2794" s="139">
        <f>IF(BA2794="",0,IFERROR(IF(VLOOKUP(BA2794,BA$44:BA2793,1,0)&gt;0,0,0),1))</f>
        <v>0</v>
      </c>
      <c r="BA2794" s="140">
        <f>IF(DATOS!J2752=AW$45,DATOS!C2752,"")</f>
        <v>0</v>
      </c>
    </row>
    <row r="2795" spans="51:53" x14ac:dyDescent="0.25">
      <c r="AY2795" s="139">
        <f t="shared" si="48"/>
        <v>1</v>
      </c>
      <c r="AZ2795" s="139">
        <f>IF(BA2795="",0,IFERROR(IF(VLOOKUP(BA2795,BA$44:BA2794,1,0)&gt;0,0,0),1))</f>
        <v>0</v>
      </c>
      <c r="BA2795" s="140">
        <f>IF(DATOS!J2753=AW$45,DATOS!C2753,"")</f>
        <v>0</v>
      </c>
    </row>
    <row r="2796" spans="51:53" x14ac:dyDescent="0.25">
      <c r="AY2796" s="139">
        <f t="shared" ref="AY2796:AY2859" si="49">AY2795+AZ2796</f>
        <v>1</v>
      </c>
      <c r="AZ2796" s="139">
        <f>IF(BA2796="",0,IFERROR(IF(VLOOKUP(BA2796,BA$44:BA2795,1,0)&gt;0,0,0),1))</f>
        <v>0</v>
      </c>
      <c r="BA2796" s="140">
        <f>IF(DATOS!J2754=AW$45,DATOS!C2754,"")</f>
        <v>0</v>
      </c>
    </row>
    <row r="2797" spans="51:53" x14ac:dyDescent="0.25">
      <c r="AY2797" s="139">
        <f t="shared" si="49"/>
        <v>1</v>
      </c>
      <c r="AZ2797" s="139">
        <f>IF(BA2797="",0,IFERROR(IF(VLOOKUP(BA2797,BA$44:BA2796,1,0)&gt;0,0,0),1))</f>
        <v>0</v>
      </c>
      <c r="BA2797" s="140">
        <f>IF(DATOS!J2755=AW$45,DATOS!C2755,"")</f>
        <v>0</v>
      </c>
    </row>
    <row r="2798" spans="51:53" x14ac:dyDescent="0.25">
      <c r="AY2798" s="139">
        <f t="shared" si="49"/>
        <v>1</v>
      </c>
      <c r="AZ2798" s="139">
        <f>IF(BA2798="",0,IFERROR(IF(VLOOKUP(BA2798,BA$44:BA2797,1,0)&gt;0,0,0),1))</f>
        <v>0</v>
      </c>
      <c r="BA2798" s="140">
        <f>IF(DATOS!J2756=AW$45,DATOS!C2756,"")</f>
        <v>0</v>
      </c>
    </row>
    <row r="2799" spans="51:53" x14ac:dyDescent="0.25">
      <c r="AY2799" s="139">
        <f t="shared" si="49"/>
        <v>1</v>
      </c>
      <c r="AZ2799" s="139">
        <f>IF(BA2799="",0,IFERROR(IF(VLOOKUP(BA2799,BA$44:BA2798,1,0)&gt;0,0,0),1))</f>
        <v>0</v>
      </c>
      <c r="BA2799" s="140">
        <f>IF(DATOS!J2757=AW$45,DATOS!C2757,"")</f>
        <v>0</v>
      </c>
    </row>
    <row r="2800" spans="51:53" x14ac:dyDescent="0.25">
      <c r="AY2800" s="139">
        <f t="shared" si="49"/>
        <v>1</v>
      </c>
      <c r="AZ2800" s="139">
        <f>IF(BA2800="",0,IFERROR(IF(VLOOKUP(BA2800,BA$44:BA2799,1,0)&gt;0,0,0),1))</f>
        <v>0</v>
      </c>
      <c r="BA2800" s="140">
        <f>IF(DATOS!J2758=AW$45,DATOS!C2758,"")</f>
        <v>0</v>
      </c>
    </row>
    <row r="2801" spans="51:53" x14ac:dyDescent="0.25">
      <c r="AY2801" s="139">
        <f t="shared" si="49"/>
        <v>1</v>
      </c>
      <c r="AZ2801" s="139">
        <f>IF(BA2801="",0,IFERROR(IF(VLOOKUP(BA2801,BA$44:BA2800,1,0)&gt;0,0,0),1))</f>
        <v>0</v>
      </c>
      <c r="BA2801" s="140">
        <f>IF(DATOS!J2759=AW$45,DATOS!C2759,"")</f>
        <v>0</v>
      </c>
    </row>
    <row r="2802" spans="51:53" x14ac:dyDescent="0.25">
      <c r="AY2802" s="139">
        <f t="shared" si="49"/>
        <v>1</v>
      </c>
      <c r="AZ2802" s="139">
        <f>IF(BA2802="",0,IFERROR(IF(VLOOKUP(BA2802,BA$44:BA2801,1,0)&gt;0,0,0),1))</f>
        <v>0</v>
      </c>
      <c r="BA2802" s="140">
        <f>IF(DATOS!J2760=AW$45,DATOS!C2760,"")</f>
        <v>0</v>
      </c>
    </row>
    <row r="2803" spans="51:53" x14ac:dyDescent="0.25">
      <c r="AY2803" s="139">
        <f t="shared" si="49"/>
        <v>1</v>
      </c>
      <c r="AZ2803" s="139">
        <f>IF(BA2803="",0,IFERROR(IF(VLOOKUP(BA2803,BA$44:BA2802,1,0)&gt;0,0,0),1))</f>
        <v>0</v>
      </c>
      <c r="BA2803" s="140">
        <f>IF(DATOS!J2761=AW$45,DATOS!C2761,"")</f>
        <v>0</v>
      </c>
    </row>
    <row r="2804" spans="51:53" x14ac:dyDescent="0.25">
      <c r="AY2804" s="139">
        <f t="shared" si="49"/>
        <v>1</v>
      </c>
      <c r="AZ2804" s="139">
        <f>IF(BA2804="",0,IFERROR(IF(VLOOKUP(BA2804,BA$44:BA2803,1,0)&gt;0,0,0),1))</f>
        <v>0</v>
      </c>
      <c r="BA2804" s="140">
        <f>IF(DATOS!J2762=AW$45,DATOS!C2762,"")</f>
        <v>0</v>
      </c>
    </row>
    <row r="2805" spans="51:53" x14ac:dyDescent="0.25">
      <c r="AY2805" s="139">
        <f t="shared" si="49"/>
        <v>1</v>
      </c>
      <c r="AZ2805" s="139">
        <f>IF(BA2805="",0,IFERROR(IF(VLOOKUP(BA2805,BA$44:BA2804,1,0)&gt;0,0,0),1))</f>
        <v>0</v>
      </c>
      <c r="BA2805" s="140">
        <f>IF(DATOS!J2763=AW$45,DATOS!C2763,"")</f>
        <v>0</v>
      </c>
    </row>
    <row r="2806" spans="51:53" x14ac:dyDescent="0.25">
      <c r="AY2806" s="139">
        <f t="shared" si="49"/>
        <v>1</v>
      </c>
      <c r="AZ2806" s="139">
        <f>IF(BA2806="",0,IFERROR(IF(VLOOKUP(BA2806,BA$44:BA2805,1,0)&gt;0,0,0),1))</f>
        <v>0</v>
      </c>
      <c r="BA2806" s="140">
        <f>IF(DATOS!J2764=AW$45,DATOS!C2764,"")</f>
        <v>0</v>
      </c>
    </row>
    <row r="2807" spans="51:53" x14ac:dyDescent="0.25">
      <c r="AY2807" s="139">
        <f t="shared" si="49"/>
        <v>1</v>
      </c>
      <c r="AZ2807" s="139">
        <f>IF(BA2807="",0,IFERROR(IF(VLOOKUP(BA2807,BA$44:BA2806,1,0)&gt;0,0,0),1))</f>
        <v>0</v>
      </c>
      <c r="BA2807" s="140">
        <f>IF(DATOS!J2765=AW$45,DATOS!C2765,"")</f>
        <v>0</v>
      </c>
    </row>
    <row r="2808" spans="51:53" x14ac:dyDescent="0.25">
      <c r="AY2808" s="139">
        <f t="shared" si="49"/>
        <v>1</v>
      </c>
      <c r="AZ2808" s="139">
        <f>IF(BA2808="",0,IFERROR(IF(VLOOKUP(BA2808,BA$44:BA2807,1,0)&gt;0,0,0),1))</f>
        <v>0</v>
      </c>
      <c r="BA2808" s="140">
        <f>IF(DATOS!J2766=AW$45,DATOS!C2766,"")</f>
        <v>0</v>
      </c>
    </row>
    <row r="2809" spans="51:53" x14ac:dyDescent="0.25">
      <c r="AY2809" s="139">
        <f t="shared" si="49"/>
        <v>1</v>
      </c>
      <c r="AZ2809" s="139">
        <f>IF(BA2809="",0,IFERROR(IF(VLOOKUP(BA2809,BA$44:BA2808,1,0)&gt;0,0,0),1))</f>
        <v>0</v>
      </c>
      <c r="BA2809" s="140">
        <f>IF(DATOS!J2767=AW$45,DATOS!C2767,"")</f>
        <v>0</v>
      </c>
    </row>
    <row r="2810" spans="51:53" x14ac:dyDescent="0.25">
      <c r="AY2810" s="139">
        <f t="shared" si="49"/>
        <v>1</v>
      </c>
      <c r="AZ2810" s="139">
        <f>IF(BA2810="",0,IFERROR(IF(VLOOKUP(BA2810,BA$44:BA2809,1,0)&gt;0,0,0),1))</f>
        <v>0</v>
      </c>
      <c r="BA2810" s="140">
        <f>IF(DATOS!J2768=AW$45,DATOS!C2768,"")</f>
        <v>0</v>
      </c>
    </row>
    <row r="2811" spans="51:53" x14ac:dyDescent="0.25">
      <c r="AY2811" s="139">
        <f t="shared" si="49"/>
        <v>1</v>
      </c>
      <c r="AZ2811" s="139">
        <f>IF(BA2811="",0,IFERROR(IF(VLOOKUP(BA2811,BA$44:BA2810,1,0)&gt;0,0,0),1))</f>
        <v>0</v>
      </c>
      <c r="BA2811" s="140">
        <f>IF(DATOS!J2769=AW$45,DATOS!C2769,"")</f>
        <v>0</v>
      </c>
    </row>
    <row r="2812" spans="51:53" x14ac:dyDescent="0.25">
      <c r="AY2812" s="139">
        <f t="shared" si="49"/>
        <v>1</v>
      </c>
      <c r="AZ2812" s="139">
        <f>IF(BA2812="",0,IFERROR(IF(VLOOKUP(BA2812,BA$44:BA2811,1,0)&gt;0,0,0),1))</f>
        <v>0</v>
      </c>
      <c r="BA2812" s="140">
        <f>IF(DATOS!J2770=AW$45,DATOS!C2770,"")</f>
        <v>0</v>
      </c>
    </row>
    <row r="2813" spans="51:53" x14ac:dyDescent="0.25">
      <c r="AY2813" s="139">
        <f t="shared" si="49"/>
        <v>1</v>
      </c>
      <c r="AZ2813" s="139">
        <f>IF(BA2813="",0,IFERROR(IF(VLOOKUP(BA2813,BA$44:BA2812,1,0)&gt;0,0,0),1))</f>
        <v>0</v>
      </c>
      <c r="BA2813" s="140">
        <f>IF(DATOS!J2771=AW$45,DATOS!C2771,"")</f>
        <v>0</v>
      </c>
    </row>
    <row r="2814" spans="51:53" x14ac:dyDescent="0.25">
      <c r="AY2814" s="139">
        <f t="shared" si="49"/>
        <v>1</v>
      </c>
      <c r="AZ2814" s="139">
        <f>IF(BA2814="",0,IFERROR(IF(VLOOKUP(BA2814,BA$44:BA2813,1,0)&gt;0,0,0),1))</f>
        <v>0</v>
      </c>
      <c r="BA2814" s="140">
        <f>IF(DATOS!J2772=AW$45,DATOS!C2772,"")</f>
        <v>0</v>
      </c>
    </row>
    <row r="2815" spans="51:53" x14ac:dyDescent="0.25">
      <c r="AY2815" s="139">
        <f t="shared" si="49"/>
        <v>1</v>
      </c>
      <c r="AZ2815" s="139">
        <f>IF(BA2815="",0,IFERROR(IF(VLOOKUP(BA2815,BA$44:BA2814,1,0)&gt;0,0,0),1))</f>
        <v>0</v>
      </c>
      <c r="BA2815" s="140">
        <f>IF(DATOS!J2773=AW$45,DATOS!C2773,"")</f>
        <v>0</v>
      </c>
    </row>
    <row r="2816" spans="51:53" x14ac:dyDescent="0.25">
      <c r="AY2816" s="139">
        <f t="shared" si="49"/>
        <v>1</v>
      </c>
      <c r="AZ2816" s="139">
        <f>IF(BA2816="",0,IFERROR(IF(VLOOKUP(BA2816,BA$44:BA2815,1,0)&gt;0,0,0),1))</f>
        <v>0</v>
      </c>
      <c r="BA2816" s="140">
        <f>IF(DATOS!J2774=AW$45,DATOS!C2774,"")</f>
        <v>0</v>
      </c>
    </row>
    <row r="2817" spans="51:53" x14ac:dyDescent="0.25">
      <c r="AY2817" s="139">
        <f t="shared" si="49"/>
        <v>1</v>
      </c>
      <c r="AZ2817" s="139">
        <f>IF(BA2817="",0,IFERROR(IF(VLOOKUP(BA2817,BA$44:BA2816,1,0)&gt;0,0,0),1))</f>
        <v>0</v>
      </c>
      <c r="BA2817" s="140">
        <f>IF(DATOS!J2775=AW$45,DATOS!C2775,"")</f>
        <v>0</v>
      </c>
    </row>
    <row r="2818" spans="51:53" x14ac:dyDescent="0.25">
      <c r="AY2818" s="139">
        <f t="shared" si="49"/>
        <v>1</v>
      </c>
      <c r="AZ2818" s="139">
        <f>IF(BA2818="",0,IFERROR(IF(VLOOKUP(BA2818,BA$44:BA2817,1,0)&gt;0,0,0),1))</f>
        <v>0</v>
      </c>
      <c r="BA2818" s="140">
        <f>IF(DATOS!J2776=AW$45,DATOS!C2776,"")</f>
        <v>0</v>
      </c>
    </row>
    <row r="2819" spans="51:53" x14ac:dyDescent="0.25">
      <c r="AY2819" s="139">
        <f t="shared" si="49"/>
        <v>1</v>
      </c>
      <c r="AZ2819" s="139">
        <f>IF(BA2819="",0,IFERROR(IF(VLOOKUP(BA2819,BA$44:BA2818,1,0)&gt;0,0,0),1))</f>
        <v>0</v>
      </c>
      <c r="BA2819" s="140">
        <f>IF(DATOS!J2777=AW$45,DATOS!C2777,"")</f>
        <v>0</v>
      </c>
    </row>
    <row r="2820" spans="51:53" x14ac:dyDescent="0.25">
      <c r="AY2820" s="139">
        <f t="shared" si="49"/>
        <v>1</v>
      </c>
      <c r="AZ2820" s="139">
        <f>IF(BA2820="",0,IFERROR(IF(VLOOKUP(BA2820,BA$44:BA2819,1,0)&gt;0,0,0),1))</f>
        <v>0</v>
      </c>
      <c r="BA2820" s="140">
        <f>IF(DATOS!J2778=AW$45,DATOS!C2778,"")</f>
        <v>0</v>
      </c>
    </row>
    <row r="2821" spans="51:53" x14ac:dyDescent="0.25">
      <c r="AY2821" s="139">
        <f t="shared" si="49"/>
        <v>1</v>
      </c>
      <c r="AZ2821" s="139">
        <f>IF(BA2821="",0,IFERROR(IF(VLOOKUP(BA2821,BA$44:BA2820,1,0)&gt;0,0,0),1))</f>
        <v>0</v>
      </c>
      <c r="BA2821" s="140">
        <f>IF(DATOS!J2779=AW$45,DATOS!C2779,"")</f>
        <v>0</v>
      </c>
    </row>
    <row r="2822" spans="51:53" x14ac:dyDescent="0.25">
      <c r="AY2822" s="139">
        <f t="shared" si="49"/>
        <v>1</v>
      </c>
      <c r="AZ2822" s="139">
        <f>IF(BA2822="",0,IFERROR(IF(VLOOKUP(BA2822,BA$44:BA2821,1,0)&gt;0,0,0),1))</f>
        <v>0</v>
      </c>
      <c r="BA2822" s="140">
        <f>IF(DATOS!J2780=AW$45,DATOS!C2780,"")</f>
        <v>0</v>
      </c>
    </row>
    <row r="2823" spans="51:53" x14ac:dyDescent="0.25">
      <c r="AY2823" s="139">
        <f t="shared" si="49"/>
        <v>1</v>
      </c>
      <c r="AZ2823" s="139">
        <f>IF(BA2823="",0,IFERROR(IF(VLOOKUP(BA2823,BA$44:BA2822,1,0)&gt;0,0,0),1))</f>
        <v>0</v>
      </c>
      <c r="BA2823" s="140">
        <f>IF(DATOS!J2781=AW$45,DATOS!C2781,"")</f>
        <v>0</v>
      </c>
    </row>
    <row r="2824" spans="51:53" x14ac:dyDescent="0.25">
      <c r="AY2824" s="139">
        <f t="shared" si="49"/>
        <v>1</v>
      </c>
      <c r="AZ2824" s="139">
        <f>IF(BA2824="",0,IFERROR(IF(VLOOKUP(BA2824,BA$44:BA2823,1,0)&gt;0,0,0),1))</f>
        <v>0</v>
      </c>
      <c r="BA2824" s="140">
        <f>IF(DATOS!J2782=AW$45,DATOS!C2782,"")</f>
        <v>0</v>
      </c>
    </row>
    <row r="2825" spans="51:53" x14ac:dyDescent="0.25">
      <c r="AY2825" s="139">
        <f t="shared" si="49"/>
        <v>1</v>
      </c>
      <c r="AZ2825" s="139">
        <f>IF(BA2825="",0,IFERROR(IF(VLOOKUP(BA2825,BA$44:BA2824,1,0)&gt;0,0,0),1))</f>
        <v>0</v>
      </c>
      <c r="BA2825" s="140">
        <f>IF(DATOS!J2783=AW$45,DATOS!C2783,"")</f>
        <v>0</v>
      </c>
    </row>
    <row r="2826" spans="51:53" x14ac:dyDescent="0.25">
      <c r="AY2826" s="139">
        <f t="shared" si="49"/>
        <v>1</v>
      </c>
      <c r="AZ2826" s="139">
        <f>IF(BA2826="",0,IFERROR(IF(VLOOKUP(BA2826,BA$44:BA2825,1,0)&gt;0,0,0),1))</f>
        <v>0</v>
      </c>
      <c r="BA2826" s="140">
        <f>IF(DATOS!J2784=AW$45,DATOS!C2784,"")</f>
        <v>0</v>
      </c>
    </row>
    <row r="2827" spans="51:53" x14ac:dyDescent="0.25">
      <c r="AY2827" s="139">
        <f t="shared" si="49"/>
        <v>1</v>
      </c>
      <c r="AZ2827" s="139">
        <f>IF(BA2827="",0,IFERROR(IF(VLOOKUP(BA2827,BA$44:BA2826,1,0)&gt;0,0,0),1))</f>
        <v>0</v>
      </c>
      <c r="BA2827" s="140">
        <f>IF(DATOS!J2785=AW$45,DATOS!C2785,"")</f>
        <v>0</v>
      </c>
    </row>
    <row r="2828" spans="51:53" x14ac:dyDescent="0.25">
      <c r="AY2828" s="139">
        <f t="shared" si="49"/>
        <v>1</v>
      </c>
      <c r="AZ2828" s="139">
        <f>IF(BA2828="",0,IFERROR(IF(VLOOKUP(BA2828,BA$44:BA2827,1,0)&gt;0,0,0),1))</f>
        <v>0</v>
      </c>
      <c r="BA2828" s="140">
        <f>IF(DATOS!J2786=AW$45,DATOS!C2786,"")</f>
        <v>0</v>
      </c>
    </row>
    <row r="2829" spans="51:53" x14ac:dyDescent="0.25">
      <c r="AY2829" s="139">
        <f t="shared" si="49"/>
        <v>1</v>
      </c>
      <c r="AZ2829" s="139">
        <f>IF(BA2829="",0,IFERROR(IF(VLOOKUP(BA2829,BA$44:BA2828,1,0)&gt;0,0,0),1))</f>
        <v>0</v>
      </c>
      <c r="BA2829" s="140">
        <f>IF(DATOS!J2787=AW$45,DATOS!C2787,"")</f>
        <v>0</v>
      </c>
    </row>
    <row r="2830" spans="51:53" x14ac:dyDescent="0.25">
      <c r="AY2830" s="139">
        <f t="shared" si="49"/>
        <v>1</v>
      </c>
      <c r="AZ2830" s="139">
        <f>IF(BA2830="",0,IFERROR(IF(VLOOKUP(BA2830,BA$44:BA2829,1,0)&gt;0,0,0),1))</f>
        <v>0</v>
      </c>
      <c r="BA2830" s="140">
        <f>IF(DATOS!J2788=AW$45,DATOS!C2788,"")</f>
        <v>0</v>
      </c>
    </row>
    <row r="2831" spans="51:53" x14ac:dyDescent="0.25">
      <c r="AY2831" s="139">
        <f t="shared" si="49"/>
        <v>1</v>
      </c>
      <c r="AZ2831" s="139">
        <f>IF(BA2831="",0,IFERROR(IF(VLOOKUP(BA2831,BA$44:BA2830,1,0)&gt;0,0,0),1))</f>
        <v>0</v>
      </c>
      <c r="BA2831" s="140">
        <f>IF(DATOS!J2789=AW$45,DATOS!C2789,"")</f>
        <v>0</v>
      </c>
    </row>
    <row r="2832" spans="51:53" x14ac:dyDescent="0.25">
      <c r="AY2832" s="139">
        <f t="shared" si="49"/>
        <v>1</v>
      </c>
      <c r="AZ2832" s="139">
        <f>IF(BA2832="",0,IFERROR(IF(VLOOKUP(BA2832,BA$44:BA2831,1,0)&gt;0,0,0),1))</f>
        <v>0</v>
      </c>
      <c r="BA2832" s="140">
        <f>IF(DATOS!J2790=AW$45,DATOS!C2790,"")</f>
        <v>0</v>
      </c>
    </row>
    <row r="2833" spans="51:53" x14ac:dyDescent="0.25">
      <c r="AY2833" s="139">
        <f t="shared" si="49"/>
        <v>1</v>
      </c>
      <c r="AZ2833" s="139">
        <f>IF(BA2833="",0,IFERROR(IF(VLOOKUP(BA2833,BA$44:BA2832,1,0)&gt;0,0,0),1))</f>
        <v>0</v>
      </c>
      <c r="BA2833" s="140">
        <f>IF(DATOS!J2791=AW$45,DATOS!C2791,"")</f>
        <v>0</v>
      </c>
    </row>
    <row r="2834" spans="51:53" x14ac:dyDescent="0.25">
      <c r="AY2834" s="139">
        <f t="shared" si="49"/>
        <v>1</v>
      </c>
      <c r="AZ2834" s="139">
        <f>IF(BA2834="",0,IFERROR(IF(VLOOKUP(BA2834,BA$44:BA2833,1,0)&gt;0,0,0),1))</f>
        <v>0</v>
      </c>
      <c r="BA2834" s="140">
        <f>IF(DATOS!J2792=AW$45,DATOS!C2792,"")</f>
        <v>0</v>
      </c>
    </row>
    <row r="2835" spans="51:53" x14ac:dyDescent="0.25">
      <c r="AY2835" s="139">
        <f t="shared" si="49"/>
        <v>1</v>
      </c>
      <c r="AZ2835" s="139">
        <f>IF(BA2835="",0,IFERROR(IF(VLOOKUP(BA2835,BA$44:BA2834,1,0)&gt;0,0,0),1))</f>
        <v>0</v>
      </c>
      <c r="BA2835" s="140">
        <f>IF(DATOS!J2793=AW$45,DATOS!C2793,"")</f>
        <v>0</v>
      </c>
    </row>
    <row r="2836" spans="51:53" x14ac:dyDescent="0.25">
      <c r="AY2836" s="139">
        <f t="shared" si="49"/>
        <v>1</v>
      </c>
      <c r="AZ2836" s="139">
        <f>IF(BA2836="",0,IFERROR(IF(VLOOKUP(BA2836,BA$44:BA2835,1,0)&gt;0,0,0),1))</f>
        <v>0</v>
      </c>
      <c r="BA2836" s="140">
        <f>IF(DATOS!J2794=AW$45,DATOS!C2794,"")</f>
        <v>0</v>
      </c>
    </row>
    <row r="2837" spans="51:53" x14ac:dyDescent="0.25">
      <c r="AY2837" s="139">
        <f t="shared" si="49"/>
        <v>1</v>
      </c>
      <c r="AZ2837" s="139">
        <f>IF(BA2837="",0,IFERROR(IF(VLOOKUP(BA2837,BA$44:BA2836,1,0)&gt;0,0,0),1))</f>
        <v>0</v>
      </c>
      <c r="BA2837" s="140">
        <f>IF(DATOS!J2795=AW$45,DATOS!C2795,"")</f>
        <v>0</v>
      </c>
    </row>
    <row r="2838" spans="51:53" x14ac:dyDescent="0.25">
      <c r="AY2838" s="139">
        <f t="shared" si="49"/>
        <v>1</v>
      </c>
      <c r="AZ2838" s="139">
        <f>IF(BA2838="",0,IFERROR(IF(VLOOKUP(BA2838,BA$44:BA2837,1,0)&gt;0,0,0),1))</f>
        <v>0</v>
      </c>
      <c r="BA2838" s="140">
        <f>IF(DATOS!J2796=AW$45,DATOS!C2796,"")</f>
        <v>0</v>
      </c>
    </row>
    <row r="2839" spans="51:53" x14ac:dyDescent="0.25">
      <c r="AY2839" s="139">
        <f t="shared" si="49"/>
        <v>1</v>
      </c>
      <c r="AZ2839" s="139">
        <f>IF(BA2839="",0,IFERROR(IF(VLOOKUP(BA2839,BA$44:BA2838,1,0)&gt;0,0,0),1))</f>
        <v>0</v>
      </c>
      <c r="BA2839" s="140">
        <f>IF(DATOS!J2797=AW$45,DATOS!C2797,"")</f>
        <v>0</v>
      </c>
    </row>
    <row r="2840" spans="51:53" x14ac:dyDescent="0.25">
      <c r="AY2840" s="139">
        <f t="shared" si="49"/>
        <v>1</v>
      </c>
      <c r="AZ2840" s="139">
        <f>IF(BA2840="",0,IFERROR(IF(VLOOKUP(BA2840,BA$44:BA2839,1,0)&gt;0,0,0),1))</f>
        <v>0</v>
      </c>
      <c r="BA2840" s="140">
        <f>IF(DATOS!J2798=AW$45,DATOS!C2798,"")</f>
        <v>0</v>
      </c>
    </row>
    <row r="2841" spans="51:53" x14ac:dyDescent="0.25">
      <c r="AY2841" s="139">
        <f t="shared" si="49"/>
        <v>1</v>
      </c>
      <c r="AZ2841" s="139">
        <f>IF(BA2841="",0,IFERROR(IF(VLOOKUP(BA2841,BA$44:BA2840,1,0)&gt;0,0,0),1))</f>
        <v>0</v>
      </c>
      <c r="BA2841" s="140">
        <f>IF(DATOS!J2799=AW$45,DATOS!C2799,"")</f>
        <v>0</v>
      </c>
    </row>
    <row r="2842" spans="51:53" x14ac:dyDescent="0.25">
      <c r="AY2842" s="139">
        <f t="shared" si="49"/>
        <v>1</v>
      </c>
      <c r="AZ2842" s="139">
        <f>IF(BA2842="",0,IFERROR(IF(VLOOKUP(BA2842,BA$44:BA2841,1,0)&gt;0,0,0),1))</f>
        <v>0</v>
      </c>
      <c r="BA2842" s="140">
        <f>IF(DATOS!J2800=AW$45,DATOS!C2800,"")</f>
        <v>0</v>
      </c>
    </row>
    <row r="2843" spans="51:53" x14ac:dyDescent="0.25">
      <c r="AY2843" s="139">
        <f t="shared" si="49"/>
        <v>1</v>
      </c>
      <c r="AZ2843" s="139">
        <f>IF(BA2843="",0,IFERROR(IF(VLOOKUP(BA2843,BA$44:BA2842,1,0)&gt;0,0,0),1))</f>
        <v>0</v>
      </c>
      <c r="BA2843" s="140">
        <f>IF(DATOS!J2801=AW$45,DATOS!C2801,"")</f>
        <v>0</v>
      </c>
    </row>
    <row r="2844" spans="51:53" x14ac:dyDescent="0.25">
      <c r="AY2844" s="139">
        <f t="shared" si="49"/>
        <v>1</v>
      </c>
      <c r="AZ2844" s="139">
        <f>IF(BA2844="",0,IFERROR(IF(VLOOKUP(BA2844,BA$44:BA2843,1,0)&gt;0,0,0),1))</f>
        <v>0</v>
      </c>
      <c r="BA2844" s="140">
        <f>IF(DATOS!J2802=AW$45,DATOS!C2802,"")</f>
        <v>0</v>
      </c>
    </row>
    <row r="2845" spans="51:53" x14ac:dyDescent="0.25">
      <c r="AY2845" s="139">
        <f t="shared" si="49"/>
        <v>1</v>
      </c>
      <c r="AZ2845" s="139">
        <f>IF(BA2845="",0,IFERROR(IF(VLOOKUP(BA2845,BA$44:BA2844,1,0)&gt;0,0,0),1))</f>
        <v>0</v>
      </c>
      <c r="BA2845" s="140">
        <f>IF(DATOS!J2803=AW$45,DATOS!C2803,"")</f>
        <v>0</v>
      </c>
    </row>
    <row r="2846" spans="51:53" x14ac:dyDescent="0.25">
      <c r="AY2846" s="139">
        <f t="shared" si="49"/>
        <v>1</v>
      </c>
      <c r="AZ2846" s="139">
        <f>IF(BA2846="",0,IFERROR(IF(VLOOKUP(BA2846,BA$44:BA2845,1,0)&gt;0,0,0),1))</f>
        <v>0</v>
      </c>
      <c r="BA2846" s="140">
        <f>IF(DATOS!J2804=AW$45,DATOS!C2804,"")</f>
        <v>0</v>
      </c>
    </row>
    <row r="2847" spans="51:53" x14ac:dyDescent="0.25">
      <c r="AY2847" s="139">
        <f t="shared" si="49"/>
        <v>1</v>
      </c>
      <c r="AZ2847" s="139">
        <f>IF(BA2847="",0,IFERROR(IF(VLOOKUP(BA2847,BA$44:BA2846,1,0)&gt;0,0,0),1))</f>
        <v>0</v>
      </c>
      <c r="BA2847" s="140">
        <f>IF(DATOS!J2805=AW$45,DATOS!C2805,"")</f>
        <v>0</v>
      </c>
    </row>
    <row r="2848" spans="51:53" x14ac:dyDescent="0.25">
      <c r="AY2848" s="139">
        <f t="shared" si="49"/>
        <v>1</v>
      </c>
      <c r="AZ2848" s="139">
        <f>IF(BA2848="",0,IFERROR(IF(VLOOKUP(BA2848,BA$44:BA2847,1,0)&gt;0,0,0),1))</f>
        <v>0</v>
      </c>
      <c r="BA2848" s="140">
        <f>IF(DATOS!J2806=AW$45,DATOS!C2806,"")</f>
        <v>0</v>
      </c>
    </row>
    <row r="2849" spans="51:53" x14ac:dyDescent="0.25">
      <c r="AY2849" s="139">
        <f t="shared" si="49"/>
        <v>1</v>
      </c>
      <c r="AZ2849" s="139">
        <f>IF(BA2849="",0,IFERROR(IF(VLOOKUP(BA2849,BA$44:BA2848,1,0)&gt;0,0,0),1))</f>
        <v>0</v>
      </c>
      <c r="BA2849" s="140">
        <f>IF(DATOS!J2807=AW$45,DATOS!C2807,"")</f>
        <v>0</v>
      </c>
    </row>
    <row r="2850" spans="51:53" x14ac:dyDescent="0.25">
      <c r="AY2850" s="139">
        <f t="shared" si="49"/>
        <v>1</v>
      </c>
      <c r="AZ2850" s="139">
        <f>IF(BA2850="",0,IFERROR(IF(VLOOKUP(BA2850,BA$44:BA2849,1,0)&gt;0,0,0),1))</f>
        <v>0</v>
      </c>
      <c r="BA2850" s="140">
        <f>IF(DATOS!J2808=AW$45,DATOS!C2808,"")</f>
        <v>0</v>
      </c>
    </row>
    <row r="2851" spans="51:53" x14ac:dyDescent="0.25">
      <c r="AY2851" s="139">
        <f t="shared" si="49"/>
        <v>1</v>
      </c>
      <c r="AZ2851" s="139">
        <f>IF(BA2851="",0,IFERROR(IF(VLOOKUP(BA2851,BA$44:BA2850,1,0)&gt;0,0,0),1))</f>
        <v>0</v>
      </c>
      <c r="BA2851" s="140">
        <f>IF(DATOS!J2809=AW$45,DATOS!C2809,"")</f>
        <v>0</v>
      </c>
    </row>
    <row r="2852" spans="51:53" x14ac:dyDescent="0.25">
      <c r="AY2852" s="139">
        <f t="shared" si="49"/>
        <v>1</v>
      </c>
      <c r="AZ2852" s="139">
        <f>IF(BA2852="",0,IFERROR(IF(VLOOKUP(BA2852,BA$44:BA2851,1,0)&gt;0,0,0),1))</f>
        <v>0</v>
      </c>
      <c r="BA2852" s="140">
        <f>IF(DATOS!J2810=AW$45,DATOS!C2810,"")</f>
        <v>0</v>
      </c>
    </row>
    <row r="2853" spans="51:53" x14ac:dyDescent="0.25">
      <c r="AY2853" s="139">
        <f t="shared" si="49"/>
        <v>1</v>
      </c>
      <c r="AZ2853" s="139">
        <f>IF(BA2853="",0,IFERROR(IF(VLOOKUP(BA2853,BA$44:BA2852,1,0)&gt;0,0,0),1))</f>
        <v>0</v>
      </c>
      <c r="BA2853" s="140">
        <f>IF(DATOS!J2811=AW$45,DATOS!C2811,"")</f>
        <v>0</v>
      </c>
    </row>
    <row r="2854" spans="51:53" x14ac:dyDescent="0.25">
      <c r="AY2854" s="139">
        <f t="shared" si="49"/>
        <v>1</v>
      </c>
      <c r="AZ2854" s="139">
        <f>IF(BA2854="",0,IFERROR(IF(VLOOKUP(BA2854,BA$44:BA2853,1,0)&gt;0,0,0),1))</f>
        <v>0</v>
      </c>
      <c r="BA2854" s="140">
        <f>IF(DATOS!J2812=AW$45,DATOS!C2812,"")</f>
        <v>0</v>
      </c>
    </row>
    <row r="2855" spans="51:53" x14ac:dyDescent="0.25">
      <c r="AY2855" s="139">
        <f t="shared" si="49"/>
        <v>1</v>
      </c>
      <c r="AZ2855" s="139">
        <f>IF(BA2855="",0,IFERROR(IF(VLOOKUP(BA2855,BA$44:BA2854,1,0)&gt;0,0,0),1))</f>
        <v>0</v>
      </c>
      <c r="BA2855" s="140">
        <f>IF(DATOS!J2813=AW$45,DATOS!C2813,"")</f>
        <v>0</v>
      </c>
    </row>
    <row r="2856" spans="51:53" x14ac:dyDescent="0.25">
      <c r="AY2856" s="139">
        <f t="shared" si="49"/>
        <v>1</v>
      </c>
      <c r="AZ2856" s="139">
        <f>IF(BA2856="",0,IFERROR(IF(VLOOKUP(BA2856,BA$44:BA2855,1,0)&gt;0,0,0),1))</f>
        <v>0</v>
      </c>
      <c r="BA2856" s="140">
        <f>IF(DATOS!J2814=AW$45,DATOS!C2814,"")</f>
        <v>0</v>
      </c>
    </row>
    <row r="2857" spans="51:53" x14ac:dyDescent="0.25">
      <c r="AY2857" s="139">
        <f t="shared" si="49"/>
        <v>1</v>
      </c>
      <c r="AZ2857" s="139">
        <f>IF(BA2857="",0,IFERROR(IF(VLOOKUP(BA2857,BA$44:BA2856,1,0)&gt;0,0,0),1))</f>
        <v>0</v>
      </c>
      <c r="BA2857" s="140">
        <f>IF(DATOS!J2815=AW$45,DATOS!C2815,"")</f>
        <v>0</v>
      </c>
    </row>
    <row r="2858" spans="51:53" x14ac:dyDescent="0.25">
      <c r="AY2858" s="139">
        <f t="shared" si="49"/>
        <v>1</v>
      </c>
      <c r="AZ2858" s="139">
        <f>IF(BA2858="",0,IFERROR(IF(VLOOKUP(BA2858,BA$44:BA2857,1,0)&gt;0,0,0),1))</f>
        <v>0</v>
      </c>
      <c r="BA2858" s="140">
        <f>IF(DATOS!J2816=AW$45,DATOS!C2816,"")</f>
        <v>0</v>
      </c>
    </row>
    <row r="2859" spans="51:53" x14ac:dyDescent="0.25">
      <c r="AY2859" s="139">
        <f t="shared" si="49"/>
        <v>1</v>
      </c>
      <c r="AZ2859" s="139">
        <f>IF(BA2859="",0,IFERROR(IF(VLOOKUP(BA2859,BA$44:BA2858,1,0)&gt;0,0,0),1))</f>
        <v>0</v>
      </c>
      <c r="BA2859" s="140">
        <f>IF(DATOS!J2817=AW$45,DATOS!C2817,"")</f>
        <v>0</v>
      </c>
    </row>
    <row r="2860" spans="51:53" x14ac:dyDescent="0.25">
      <c r="AY2860" s="139">
        <f t="shared" ref="AY2860:AY2923" si="50">AY2859+AZ2860</f>
        <v>1</v>
      </c>
      <c r="AZ2860" s="139">
        <f>IF(BA2860="",0,IFERROR(IF(VLOOKUP(BA2860,BA$44:BA2859,1,0)&gt;0,0,0),1))</f>
        <v>0</v>
      </c>
      <c r="BA2860" s="140">
        <f>IF(DATOS!J2818=AW$45,DATOS!C2818,"")</f>
        <v>0</v>
      </c>
    </row>
    <row r="2861" spans="51:53" x14ac:dyDescent="0.25">
      <c r="AY2861" s="139">
        <f t="shared" si="50"/>
        <v>1</v>
      </c>
      <c r="AZ2861" s="139">
        <f>IF(BA2861="",0,IFERROR(IF(VLOOKUP(BA2861,BA$44:BA2860,1,0)&gt;0,0,0),1))</f>
        <v>0</v>
      </c>
      <c r="BA2861" s="140">
        <f>IF(DATOS!J2819=AW$45,DATOS!C2819,"")</f>
        <v>0</v>
      </c>
    </row>
    <row r="2862" spans="51:53" x14ac:dyDescent="0.25">
      <c r="AY2862" s="139">
        <f t="shared" si="50"/>
        <v>1</v>
      </c>
      <c r="AZ2862" s="139">
        <f>IF(BA2862="",0,IFERROR(IF(VLOOKUP(BA2862,BA$44:BA2861,1,0)&gt;0,0,0),1))</f>
        <v>0</v>
      </c>
      <c r="BA2862" s="140">
        <f>IF(DATOS!J2820=AW$45,DATOS!C2820,"")</f>
        <v>0</v>
      </c>
    </row>
    <row r="2863" spans="51:53" x14ac:dyDescent="0.25">
      <c r="AY2863" s="139">
        <f t="shared" si="50"/>
        <v>1</v>
      </c>
      <c r="AZ2863" s="139">
        <f>IF(BA2863="",0,IFERROR(IF(VLOOKUP(BA2863,BA$44:BA2862,1,0)&gt;0,0,0),1))</f>
        <v>0</v>
      </c>
      <c r="BA2863" s="140">
        <f>IF(DATOS!J2821=AW$45,DATOS!C2821,"")</f>
        <v>0</v>
      </c>
    </row>
    <row r="2864" spans="51:53" x14ac:dyDescent="0.25">
      <c r="AY2864" s="139">
        <f t="shared" si="50"/>
        <v>1</v>
      </c>
      <c r="AZ2864" s="139">
        <f>IF(BA2864="",0,IFERROR(IF(VLOOKUP(BA2864,BA$44:BA2863,1,0)&gt;0,0,0),1))</f>
        <v>0</v>
      </c>
      <c r="BA2864" s="140">
        <f>IF(DATOS!J2822=AW$45,DATOS!C2822,"")</f>
        <v>0</v>
      </c>
    </row>
    <row r="2865" spans="51:53" x14ac:dyDescent="0.25">
      <c r="AY2865" s="139">
        <f t="shared" si="50"/>
        <v>1</v>
      </c>
      <c r="AZ2865" s="139">
        <f>IF(BA2865="",0,IFERROR(IF(VLOOKUP(BA2865,BA$44:BA2864,1,0)&gt;0,0,0),1))</f>
        <v>0</v>
      </c>
      <c r="BA2865" s="140">
        <f>IF(DATOS!J2823=AW$45,DATOS!C2823,"")</f>
        <v>0</v>
      </c>
    </row>
    <row r="2866" spans="51:53" x14ac:dyDescent="0.25">
      <c r="AY2866" s="139">
        <f t="shared" si="50"/>
        <v>1</v>
      </c>
      <c r="AZ2866" s="139">
        <f>IF(BA2866="",0,IFERROR(IF(VLOOKUP(BA2866,BA$44:BA2865,1,0)&gt;0,0,0),1))</f>
        <v>0</v>
      </c>
      <c r="BA2866" s="140">
        <f>IF(DATOS!J2824=AW$45,DATOS!C2824,"")</f>
        <v>0</v>
      </c>
    </row>
    <row r="2867" spans="51:53" x14ac:dyDescent="0.25">
      <c r="AY2867" s="139">
        <f t="shared" si="50"/>
        <v>1</v>
      </c>
      <c r="AZ2867" s="139">
        <f>IF(BA2867="",0,IFERROR(IF(VLOOKUP(BA2867,BA$44:BA2866,1,0)&gt;0,0,0),1))</f>
        <v>0</v>
      </c>
      <c r="BA2867" s="140">
        <f>IF(DATOS!J2825=AW$45,DATOS!C2825,"")</f>
        <v>0</v>
      </c>
    </row>
    <row r="2868" spans="51:53" x14ac:dyDescent="0.25">
      <c r="AY2868" s="139">
        <f t="shared" si="50"/>
        <v>1</v>
      </c>
      <c r="AZ2868" s="139">
        <f>IF(BA2868="",0,IFERROR(IF(VLOOKUP(BA2868,BA$44:BA2867,1,0)&gt;0,0,0),1))</f>
        <v>0</v>
      </c>
      <c r="BA2868" s="140">
        <f>IF(DATOS!J2826=AW$45,DATOS!C2826,"")</f>
        <v>0</v>
      </c>
    </row>
    <row r="2869" spans="51:53" x14ac:dyDescent="0.25">
      <c r="AY2869" s="139">
        <f t="shared" si="50"/>
        <v>1</v>
      </c>
      <c r="AZ2869" s="139">
        <f>IF(BA2869="",0,IFERROR(IF(VLOOKUP(BA2869,BA$44:BA2868,1,0)&gt;0,0,0),1))</f>
        <v>0</v>
      </c>
      <c r="BA2869" s="140">
        <f>IF(DATOS!J2827=AW$45,DATOS!C2827,"")</f>
        <v>0</v>
      </c>
    </row>
    <row r="2870" spans="51:53" x14ac:dyDescent="0.25">
      <c r="AY2870" s="139">
        <f t="shared" si="50"/>
        <v>1</v>
      </c>
      <c r="AZ2870" s="139">
        <f>IF(BA2870="",0,IFERROR(IF(VLOOKUP(BA2870,BA$44:BA2869,1,0)&gt;0,0,0),1))</f>
        <v>0</v>
      </c>
      <c r="BA2870" s="140">
        <f>IF(DATOS!J2828=AW$45,DATOS!C2828,"")</f>
        <v>0</v>
      </c>
    </row>
    <row r="2871" spans="51:53" x14ac:dyDescent="0.25">
      <c r="AY2871" s="139">
        <f t="shared" si="50"/>
        <v>1</v>
      </c>
      <c r="AZ2871" s="139">
        <f>IF(BA2871="",0,IFERROR(IF(VLOOKUP(BA2871,BA$44:BA2870,1,0)&gt;0,0,0),1))</f>
        <v>0</v>
      </c>
      <c r="BA2871" s="140">
        <f>IF(DATOS!J2829=AW$45,DATOS!C2829,"")</f>
        <v>0</v>
      </c>
    </row>
    <row r="2872" spans="51:53" x14ac:dyDescent="0.25">
      <c r="AY2872" s="139">
        <f t="shared" si="50"/>
        <v>1</v>
      </c>
      <c r="AZ2872" s="139">
        <f>IF(BA2872="",0,IFERROR(IF(VLOOKUP(BA2872,BA$44:BA2871,1,0)&gt;0,0,0),1))</f>
        <v>0</v>
      </c>
      <c r="BA2872" s="140">
        <f>IF(DATOS!J2830=AW$45,DATOS!C2830,"")</f>
        <v>0</v>
      </c>
    </row>
    <row r="2873" spans="51:53" x14ac:dyDescent="0.25">
      <c r="AY2873" s="139">
        <f t="shared" si="50"/>
        <v>1</v>
      </c>
      <c r="AZ2873" s="139">
        <f>IF(BA2873="",0,IFERROR(IF(VLOOKUP(BA2873,BA$44:BA2872,1,0)&gt;0,0,0),1))</f>
        <v>0</v>
      </c>
      <c r="BA2873" s="140">
        <f>IF(DATOS!J2831=AW$45,DATOS!C2831,"")</f>
        <v>0</v>
      </c>
    </row>
    <row r="2874" spans="51:53" x14ac:dyDescent="0.25">
      <c r="AY2874" s="139">
        <f t="shared" si="50"/>
        <v>1</v>
      </c>
      <c r="AZ2874" s="139">
        <f>IF(BA2874="",0,IFERROR(IF(VLOOKUP(BA2874,BA$44:BA2873,1,0)&gt;0,0,0),1))</f>
        <v>0</v>
      </c>
      <c r="BA2874" s="140">
        <f>IF(DATOS!J2832=AW$45,DATOS!C2832,"")</f>
        <v>0</v>
      </c>
    </row>
    <row r="2875" spans="51:53" x14ac:dyDescent="0.25">
      <c r="AY2875" s="139">
        <f t="shared" si="50"/>
        <v>1</v>
      </c>
      <c r="AZ2875" s="139">
        <f>IF(BA2875="",0,IFERROR(IF(VLOOKUP(BA2875,BA$44:BA2874,1,0)&gt;0,0,0),1))</f>
        <v>0</v>
      </c>
      <c r="BA2875" s="140">
        <f>IF(DATOS!J2833=AW$45,DATOS!C2833,"")</f>
        <v>0</v>
      </c>
    </row>
    <row r="2876" spans="51:53" x14ac:dyDescent="0.25">
      <c r="AY2876" s="139">
        <f t="shared" si="50"/>
        <v>1</v>
      </c>
      <c r="AZ2876" s="139">
        <f>IF(BA2876="",0,IFERROR(IF(VLOOKUP(BA2876,BA$44:BA2875,1,0)&gt;0,0,0),1))</f>
        <v>0</v>
      </c>
      <c r="BA2876" s="140">
        <f>IF(DATOS!J2834=AW$45,DATOS!C2834,"")</f>
        <v>0</v>
      </c>
    </row>
    <row r="2877" spans="51:53" x14ac:dyDescent="0.25">
      <c r="AY2877" s="139">
        <f t="shared" si="50"/>
        <v>1</v>
      </c>
      <c r="AZ2877" s="139">
        <f>IF(BA2877="",0,IFERROR(IF(VLOOKUP(BA2877,BA$44:BA2876,1,0)&gt;0,0,0),1))</f>
        <v>0</v>
      </c>
      <c r="BA2877" s="140">
        <f>IF(DATOS!J2835=AW$45,DATOS!C2835,"")</f>
        <v>0</v>
      </c>
    </row>
    <row r="2878" spans="51:53" x14ac:dyDescent="0.25">
      <c r="AY2878" s="139">
        <f t="shared" si="50"/>
        <v>1</v>
      </c>
      <c r="AZ2878" s="139">
        <f>IF(BA2878="",0,IFERROR(IF(VLOOKUP(BA2878,BA$44:BA2877,1,0)&gt;0,0,0),1))</f>
        <v>0</v>
      </c>
      <c r="BA2878" s="140">
        <f>IF(DATOS!J2836=AW$45,DATOS!C2836,"")</f>
        <v>0</v>
      </c>
    </row>
    <row r="2879" spans="51:53" x14ac:dyDescent="0.25">
      <c r="AY2879" s="139">
        <f t="shared" si="50"/>
        <v>1</v>
      </c>
      <c r="AZ2879" s="139">
        <f>IF(BA2879="",0,IFERROR(IF(VLOOKUP(BA2879,BA$44:BA2878,1,0)&gt;0,0,0),1))</f>
        <v>0</v>
      </c>
      <c r="BA2879" s="140">
        <f>IF(DATOS!J2837=AW$45,DATOS!C2837,"")</f>
        <v>0</v>
      </c>
    </row>
    <row r="2880" spans="51:53" x14ac:dyDescent="0.25">
      <c r="AY2880" s="139">
        <f t="shared" si="50"/>
        <v>1</v>
      </c>
      <c r="AZ2880" s="139">
        <f>IF(BA2880="",0,IFERROR(IF(VLOOKUP(BA2880,BA$44:BA2879,1,0)&gt;0,0,0),1))</f>
        <v>0</v>
      </c>
      <c r="BA2880" s="140">
        <f>IF(DATOS!J2838=AW$45,DATOS!C2838,"")</f>
        <v>0</v>
      </c>
    </row>
    <row r="2881" spans="51:53" x14ac:dyDescent="0.25">
      <c r="AY2881" s="139">
        <f t="shared" si="50"/>
        <v>1</v>
      </c>
      <c r="AZ2881" s="139">
        <f>IF(BA2881="",0,IFERROR(IF(VLOOKUP(BA2881,BA$44:BA2880,1,0)&gt;0,0,0),1))</f>
        <v>0</v>
      </c>
      <c r="BA2881" s="140">
        <f>IF(DATOS!J2839=AW$45,DATOS!C2839,"")</f>
        <v>0</v>
      </c>
    </row>
    <row r="2882" spans="51:53" x14ac:dyDescent="0.25">
      <c r="AY2882" s="139">
        <f t="shared" si="50"/>
        <v>1</v>
      </c>
      <c r="AZ2882" s="139">
        <f>IF(BA2882="",0,IFERROR(IF(VLOOKUP(BA2882,BA$44:BA2881,1,0)&gt;0,0,0),1))</f>
        <v>0</v>
      </c>
      <c r="BA2882" s="140">
        <f>IF(DATOS!J2840=AW$45,DATOS!C2840,"")</f>
        <v>0</v>
      </c>
    </row>
    <row r="2883" spans="51:53" x14ac:dyDescent="0.25">
      <c r="AY2883" s="139">
        <f t="shared" si="50"/>
        <v>1</v>
      </c>
      <c r="AZ2883" s="139">
        <f>IF(BA2883="",0,IFERROR(IF(VLOOKUP(BA2883,BA$44:BA2882,1,0)&gt;0,0,0),1))</f>
        <v>0</v>
      </c>
      <c r="BA2883" s="140">
        <f>IF(DATOS!J2841=AW$45,DATOS!C2841,"")</f>
        <v>0</v>
      </c>
    </row>
    <row r="2884" spans="51:53" x14ac:dyDescent="0.25">
      <c r="AY2884" s="139">
        <f t="shared" si="50"/>
        <v>1</v>
      </c>
      <c r="AZ2884" s="139">
        <f>IF(BA2884="",0,IFERROR(IF(VLOOKUP(BA2884,BA$44:BA2883,1,0)&gt;0,0,0),1))</f>
        <v>0</v>
      </c>
      <c r="BA2884" s="140">
        <f>IF(DATOS!J2842=AW$45,DATOS!C2842,"")</f>
        <v>0</v>
      </c>
    </row>
    <row r="2885" spans="51:53" x14ac:dyDescent="0.25">
      <c r="AY2885" s="139">
        <f t="shared" si="50"/>
        <v>1</v>
      </c>
      <c r="AZ2885" s="139">
        <f>IF(BA2885="",0,IFERROR(IF(VLOOKUP(BA2885,BA$44:BA2884,1,0)&gt;0,0,0),1))</f>
        <v>0</v>
      </c>
      <c r="BA2885" s="140">
        <f>IF(DATOS!J2843=AW$45,DATOS!C2843,"")</f>
        <v>0</v>
      </c>
    </row>
    <row r="2886" spans="51:53" x14ac:dyDescent="0.25">
      <c r="AY2886" s="139">
        <f t="shared" si="50"/>
        <v>1</v>
      </c>
      <c r="AZ2886" s="139">
        <f>IF(BA2886="",0,IFERROR(IF(VLOOKUP(BA2886,BA$44:BA2885,1,0)&gt;0,0,0),1))</f>
        <v>0</v>
      </c>
      <c r="BA2886" s="140">
        <f>IF(DATOS!J2844=AW$45,DATOS!C2844,"")</f>
        <v>0</v>
      </c>
    </row>
    <row r="2887" spans="51:53" x14ac:dyDescent="0.25">
      <c r="AY2887" s="139">
        <f t="shared" si="50"/>
        <v>1</v>
      </c>
      <c r="AZ2887" s="139">
        <f>IF(BA2887="",0,IFERROR(IF(VLOOKUP(BA2887,BA$44:BA2886,1,0)&gt;0,0,0),1))</f>
        <v>0</v>
      </c>
      <c r="BA2887" s="140">
        <f>IF(DATOS!J2845=AW$45,DATOS!C2845,"")</f>
        <v>0</v>
      </c>
    </row>
    <row r="2888" spans="51:53" x14ac:dyDescent="0.25">
      <c r="AY2888" s="139">
        <f t="shared" si="50"/>
        <v>1</v>
      </c>
      <c r="AZ2888" s="139">
        <f>IF(BA2888="",0,IFERROR(IF(VLOOKUP(BA2888,BA$44:BA2887,1,0)&gt;0,0,0),1))</f>
        <v>0</v>
      </c>
      <c r="BA2888" s="140">
        <f>IF(DATOS!J2846=AW$45,DATOS!C2846,"")</f>
        <v>0</v>
      </c>
    </row>
    <row r="2889" spans="51:53" x14ac:dyDescent="0.25">
      <c r="AY2889" s="139">
        <f t="shared" si="50"/>
        <v>1</v>
      </c>
      <c r="AZ2889" s="139">
        <f>IF(BA2889="",0,IFERROR(IF(VLOOKUP(BA2889,BA$44:BA2888,1,0)&gt;0,0,0),1))</f>
        <v>0</v>
      </c>
      <c r="BA2889" s="140">
        <f>IF(DATOS!J2847=AW$45,DATOS!C2847,"")</f>
        <v>0</v>
      </c>
    </row>
    <row r="2890" spans="51:53" x14ac:dyDescent="0.25">
      <c r="AY2890" s="139">
        <f t="shared" si="50"/>
        <v>1</v>
      </c>
      <c r="AZ2890" s="139">
        <f>IF(BA2890="",0,IFERROR(IF(VLOOKUP(BA2890,BA$44:BA2889,1,0)&gt;0,0,0),1))</f>
        <v>0</v>
      </c>
      <c r="BA2890" s="140">
        <f>IF(DATOS!J2848=AW$45,DATOS!C2848,"")</f>
        <v>0</v>
      </c>
    </row>
    <row r="2891" spans="51:53" x14ac:dyDescent="0.25">
      <c r="AY2891" s="139">
        <f t="shared" si="50"/>
        <v>1</v>
      </c>
      <c r="AZ2891" s="139">
        <f>IF(BA2891="",0,IFERROR(IF(VLOOKUP(BA2891,BA$44:BA2890,1,0)&gt;0,0,0),1))</f>
        <v>0</v>
      </c>
      <c r="BA2891" s="140">
        <f>IF(DATOS!J2849=AW$45,DATOS!C2849,"")</f>
        <v>0</v>
      </c>
    </row>
    <row r="2892" spans="51:53" x14ac:dyDescent="0.25">
      <c r="AY2892" s="139">
        <f t="shared" si="50"/>
        <v>1</v>
      </c>
      <c r="AZ2892" s="139">
        <f>IF(BA2892="",0,IFERROR(IF(VLOOKUP(BA2892,BA$44:BA2891,1,0)&gt;0,0,0),1))</f>
        <v>0</v>
      </c>
      <c r="BA2892" s="140">
        <f>IF(DATOS!J2850=AW$45,DATOS!C2850,"")</f>
        <v>0</v>
      </c>
    </row>
    <row r="2893" spans="51:53" x14ac:dyDescent="0.25">
      <c r="AY2893" s="139">
        <f t="shared" si="50"/>
        <v>1</v>
      </c>
      <c r="AZ2893" s="139">
        <f>IF(BA2893="",0,IFERROR(IF(VLOOKUP(BA2893,BA$44:BA2892,1,0)&gt;0,0,0),1))</f>
        <v>0</v>
      </c>
      <c r="BA2893" s="140">
        <f>IF(DATOS!J2851=AW$45,DATOS!C2851,"")</f>
        <v>0</v>
      </c>
    </row>
    <row r="2894" spans="51:53" x14ac:dyDescent="0.25">
      <c r="AY2894" s="139">
        <f t="shared" si="50"/>
        <v>1</v>
      </c>
      <c r="AZ2894" s="139">
        <f>IF(BA2894="",0,IFERROR(IF(VLOOKUP(BA2894,BA$44:BA2893,1,0)&gt;0,0,0),1))</f>
        <v>0</v>
      </c>
      <c r="BA2894" s="140">
        <f>IF(DATOS!J2852=AW$45,DATOS!C2852,"")</f>
        <v>0</v>
      </c>
    </row>
    <row r="2895" spans="51:53" x14ac:dyDescent="0.25">
      <c r="AY2895" s="139">
        <f t="shared" si="50"/>
        <v>1</v>
      </c>
      <c r="AZ2895" s="139">
        <f>IF(BA2895="",0,IFERROR(IF(VLOOKUP(BA2895,BA$44:BA2894,1,0)&gt;0,0,0),1))</f>
        <v>0</v>
      </c>
      <c r="BA2895" s="140">
        <f>IF(DATOS!J2853=AW$45,DATOS!C2853,"")</f>
        <v>0</v>
      </c>
    </row>
    <row r="2896" spans="51:53" x14ac:dyDescent="0.25">
      <c r="AY2896" s="139">
        <f t="shared" si="50"/>
        <v>1</v>
      </c>
      <c r="AZ2896" s="139">
        <f>IF(BA2896="",0,IFERROR(IF(VLOOKUP(BA2896,BA$44:BA2895,1,0)&gt;0,0,0),1))</f>
        <v>0</v>
      </c>
      <c r="BA2896" s="140">
        <f>IF(DATOS!J2854=AW$45,DATOS!C2854,"")</f>
        <v>0</v>
      </c>
    </row>
    <row r="2897" spans="51:53" x14ac:dyDescent="0.25">
      <c r="AY2897" s="139">
        <f t="shared" si="50"/>
        <v>1</v>
      </c>
      <c r="AZ2897" s="139">
        <f>IF(BA2897="",0,IFERROR(IF(VLOOKUP(BA2897,BA$44:BA2896,1,0)&gt;0,0,0),1))</f>
        <v>0</v>
      </c>
      <c r="BA2897" s="140">
        <f>IF(DATOS!J2855=AW$45,DATOS!C2855,"")</f>
        <v>0</v>
      </c>
    </row>
    <row r="2898" spans="51:53" x14ac:dyDescent="0.25">
      <c r="AY2898" s="139">
        <f t="shared" si="50"/>
        <v>1</v>
      </c>
      <c r="AZ2898" s="139">
        <f>IF(BA2898="",0,IFERROR(IF(VLOOKUP(BA2898,BA$44:BA2897,1,0)&gt;0,0,0),1))</f>
        <v>0</v>
      </c>
      <c r="BA2898" s="140">
        <f>IF(DATOS!J2856=AW$45,DATOS!C2856,"")</f>
        <v>0</v>
      </c>
    </row>
    <row r="2899" spans="51:53" x14ac:dyDescent="0.25">
      <c r="AY2899" s="139">
        <f t="shared" si="50"/>
        <v>1</v>
      </c>
      <c r="AZ2899" s="139">
        <f>IF(BA2899="",0,IFERROR(IF(VLOOKUP(BA2899,BA$44:BA2898,1,0)&gt;0,0,0),1))</f>
        <v>0</v>
      </c>
      <c r="BA2899" s="140">
        <f>IF(DATOS!J2857=AW$45,DATOS!C2857,"")</f>
        <v>0</v>
      </c>
    </row>
    <row r="2900" spans="51:53" x14ac:dyDescent="0.25">
      <c r="AY2900" s="139">
        <f t="shared" si="50"/>
        <v>1</v>
      </c>
      <c r="AZ2900" s="139">
        <f>IF(BA2900="",0,IFERROR(IF(VLOOKUP(BA2900,BA$44:BA2899,1,0)&gt;0,0,0),1))</f>
        <v>0</v>
      </c>
      <c r="BA2900" s="140">
        <f>IF(DATOS!J2858=AW$45,DATOS!C2858,"")</f>
        <v>0</v>
      </c>
    </row>
    <row r="2901" spans="51:53" x14ac:dyDescent="0.25">
      <c r="AY2901" s="139">
        <f t="shared" si="50"/>
        <v>1</v>
      </c>
      <c r="AZ2901" s="139">
        <f>IF(BA2901="",0,IFERROR(IF(VLOOKUP(BA2901,BA$44:BA2900,1,0)&gt;0,0,0),1))</f>
        <v>0</v>
      </c>
      <c r="BA2901" s="140">
        <f>IF(DATOS!J2859=AW$45,DATOS!C2859,"")</f>
        <v>0</v>
      </c>
    </row>
    <row r="2902" spans="51:53" x14ac:dyDescent="0.25">
      <c r="AY2902" s="139">
        <f t="shared" si="50"/>
        <v>1</v>
      </c>
      <c r="AZ2902" s="139">
        <f>IF(BA2902="",0,IFERROR(IF(VLOOKUP(BA2902,BA$44:BA2901,1,0)&gt;0,0,0),1))</f>
        <v>0</v>
      </c>
      <c r="BA2902" s="140">
        <f>IF(DATOS!J2860=AW$45,DATOS!C2860,"")</f>
        <v>0</v>
      </c>
    </row>
    <row r="2903" spans="51:53" x14ac:dyDescent="0.25">
      <c r="AY2903" s="139">
        <f t="shared" si="50"/>
        <v>1</v>
      </c>
      <c r="AZ2903" s="139">
        <f>IF(BA2903="",0,IFERROR(IF(VLOOKUP(BA2903,BA$44:BA2902,1,0)&gt;0,0,0),1))</f>
        <v>0</v>
      </c>
      <c r="BA2903" s="140">
        <f>IF(DATOS!J2861=AW$45,DATOS!C2861,"")</f>
        <v>0</v>
      </c>
    </row>
    <row r="2904" spans="51:53" x14ac:dyDescent="0.25">
      <c r="AY2904" s="139">
        <f t="shared" si="50"/>
        <v>1</v>
      </c>
      <c r="AZ2904" s="139">
        <f>IF(BA2904="",0,IFERROR(IF(VLOOKUP(BA2904,BA$44:BA2903,1,0)&gt;0,0,0),1))</f>
        <v>0</v>
      </c>
      <c r="BA2904" s="140">
        <f>IF(DATOS!J2862=AW$45,DATOS!C2862,"")</f>
        <v>0</v>
      </c>
    </row>
    <row r="2905" spans="51:53" x14ac:dyDescent="0.25">
      <c r="AY2905" s="139">
        <f t="shared" si="50"/>
        <v>1</v>
      </c>
      <c r="AZ2905" s="139">
        <f>IF(BA2905="",0,IFERROR(IF(VLOOKUP(BA2905,BA$44:BA2904,1,0)&gt;0,0,0),1))</f>
        <v>0</v>
      </c>
      <c r="BA2905" s="140">
        <f>IF(DATOS!J2863=AW$45,DATOS!C2863,"")</f>
        <v>0</v>
      </c>
    </row>
    <row r="2906" spans="51:53" x14ac:dyDescent="0.25">
      <c r="AY2906" s="139">
        <f t="shared" si="50"/>
        <v>1</v>
      </c>
      <c r="AZ2906" s="139">
        <f>IF(BA2906="",0,IFERROR(IF(VLOOKUP(BA2906,BA$44:BA2905,1,0)&gt;0,0,0),1))</f>
        <v>0</v>
      </c>
      <c r="BA2906" s="140">
        <f>IF(DATOS!J2864=AW$45,DATOS!C2864,"")</f>
        <v>0</v>
      </c>
    </row>
    <row r="2907" spans="51:53" x14ac:dyDescent="0.25">
      <c r="AY2907" s="139">
        <f t="shared" si="50"/>
        <v>1</v>
      </c>
      <c r="AZ2907" s="139">
        <f>IF(BA2907="",0,IFERROR(IF(VLOOKUP(BA2907,BA$44:BA2906,1,0)&gt;0,0,0),1))</f>
        <v>0</v>
      </c>
      <c r="BA2907" s="140">
        <f>IF(DATOS!J2865=AW$45,DATOS!C2865,"")</f>
        <v>0</v>
      </c>
    </row>
    <row r="2908" spans="51:53" x14ac:dyDescent="0.25">
      <c r="AY2908" s="139">
        <f t="shared" si="50"/>
        <v>1</v>
      </c>
      <c r="AZ2908" s="139">
        <f>IF(BA2908="",0,IFERROR(IF(VLOOKUP(BA2908,BA$44:BA2907,1,0)&gt;0,0,0),1))</f>
        <v>0</v>
      </c>
      <c r="BA2908" s="140">
        <f>IF(DATOS!J2866=AW$45,DATOS!C2866,"")</f>
        <v>0</v>
      </c>
    </row>
    <row r="2909" spans="51:53" x14ac:dyDescent="0.25">
      <c r="AY2909" s="139">
        <f t="shared" si="50"/>
        <v>1</v>
      </c>
      <c r="AZ2909" s="139">
        <f>IF(BA2909="",0,IFERROR(IF(VLOOKUP(BA2909,BA$44:BA2908,1,0)&gt;0,0,0),1))</f>
        <v>0</v>
      </c>
      <c r="BA2909" s="140">
        <f>IF(DATOS!J2867=AW$45,DATOS!C2867,"")</f>
        <v>0</v>
      </c>
    </row>
    <row r="2910" spans="51:53" x14ac:dyDescent="0.25">
      <c r="AY2910" s="139">
        <f t="shared" si="50"/>
        <v>1</v>
      </c>
      <c r="AZ2910" s="139">
        <f>IF(BA2910="",0,IFERROR(IF(VLOOKUP(BA2910,BA$44:BA2909,1,0)&gt;0,0,0),1))</f>
        <v>0</v>
      </c>
      <c r="BA2910" s="140">
        <f>IF(DATOS!J2868=AW$45,DATOS!C2868,"")</f>
        <v>0</v>
      </c>
    </row>
    <row r="2911" spans="51:53" x14ac:dyDescent="0.25">
      <c r="AY2911" s="139">
        <f t="shared" si="50"/>
        <v>1</v>
      </c>
      <c r="AZ2911" s="139">
        <f>IF(BA2911="",0,IFERROR(IF(VLOOKUP(BA2911,BA$44:BA2910,1,0)&gt;0,0,0),1))</f>
        <v>0</v>
      </c>
      <c r="BA2911" s="140">
        <f>IF(DATOS!J2869=AW$45,DATOS!C2869,"")</f>
        <v>0</v>
      </c>
    </row>
    <row r="2912" spans="51:53" x14ac:dyDescent="0.25">
      <c r="AY2912" s="139">
        <f t="shared" si="50"/>
        <v>1</v>
      </c>
      <c r="AZ2912" s="139">
        <f>IF(BA2912="",0,IFERROR(IF(VLOOKUP(BA2912,BA$44:BA2911,1,0)&gt;0,0,0),1))</f>
        <v>0</v>
      </c>
      <c r="BA2912" s="140">
        <f>IF(DATOS!J2870=AW$45,DATOS!C2870,"")</f>
        <v>0</v>
      </c>
    </row>
    <row r="2913" spans="51:53" x14ac:dyDescent="0.25">
      <c r="AY2913" s="139">
        <f t="shared" si="50"/>
        <v>1</v>
      </c>
      <c r="AZ2913" s="139">
        <f>IF(BA2913="",0,IFERROR(IF(VLOOKUP(BA2913,BA$44:BA2912,1,0)&gt;0,0,0),1))</f>
        <v>0</v>
      </c>
      <c r="BA2913" s="140">
        <f>IF(DATOS!J2871=AW$45,DATOS!C2871,"")</f>
        <v>0</v>
      </c>
    </row>
    <row r="2914" spans="51:53" x14ac:dyDescent="0.25">
      <c r="AY2914" s="139">
        <f t="shared" si="50"/>
        <v>1</v>
      </c>
      <c r="AZ2914" s="139">
        <f>IF(BA2914="",0,IFERROR(IF(VLOOKUP(BA2914,BA$44:BA2913,1,0)&gt;0,0,0),1))</f>
        <v>0</v>
      </c>
      <c r="BA2914" s="140">
        <f>IF(DATOS!J2872=AW$45,DATOS!C2872,"")</f>
        <v>0</v>
      </c>
    </row>
    <row r="2915" spans="51:53" x14ac:dyDescent="0.25">
      <c r="AY2915" s="139">
        <f t="shared" si="50"/>
        <v>1</v>
      </c>
      <c r="AZ2915" s="139">
        <f>IF(BA2915="",0,IFERROR(IF(VLOOKUP(BA2915,BA$44:BA2914,1,0)&gt;0,0,0),1))</f>
        <v>0</v>
      </c>
      <c r="BA2915" s="140">
        <f>IF(DATOS!J2873=AW$45,DATOS!C2873,"")</f>
        <v>0</v>
      </c>
    </row>
    <row r="2916" spans="51:53" x14ac:dyDescent="0.25">
      <c r="AY2916" s="139">
        <f t="shared" si="50"/>
        <v>1</v>
      </c>
      <c r="AZ2916" s="139">
        <f>IF(BA2916="",0,IFERROR(IF(VLOOKUP(BA2916,BA$44:BA2915,1,0)&gt;0,0,0),1))</f>
        <v>0</v>
      </c>
      <c r="BA2916" s="140">
        <f>IF(DATOS!J2874=AW$45,DATOS!C2874,"")</f>
        <v>0</v>
      </c>
    </row>
    <row r="2917" spans="51:53" x14ac:dyDescent="0.25">
      <c r="AY2917" s="139">
        <f t="shared" si="50"/>
        <v>1</v>
      </c>
      <c r="AZ2917" s="139">
        <f>IF(BA2917="",0,IFERROR(IF(VLOOKUP(BA2917,BA$44:BA2916,1,0)&gt;0,0,0),1))</f>
        <v>0</v>
      </c>
      <c r="BA2917" s="140">
        <f>IF(DATOS!J2875=AW$45,DATOS!C2875,"")</f>
        <v>0</v>
      </c>
    </row>
    <row r="2918" spans="51:53" x14ac:dyDescent="0.25">
      <c r="AY2918" s="139">
        <f t="shared" si="50"/>
        <v>1</v>
      </c>
      <c r="AZ2918" s="139">
        <f>IF(BA2918="",0,IFERROR(IF(VLOOKUP(BA2918,BA$44:BA2917,1,0)&gt;0,0,0),1))</f>
        <v>0</v>
      </c>
      <c r="BA2918" s="140">
        <f>IF(DATOS!J2876=AW$45,DATOS!C2876,"")</f>
        <v>0</v>
      </c>
    </row>
    <row r="2919" spans="51:53" x14ac:dyDescent="0.25">
      <c r="AY2919" s="139">
        <f t="shared" si="50"/>
        <v>1</v>
      </c>
      <c r="AZ2919" s="139">
        <f>IF(BA2919="",0,IFERROR(IF(VLOOKUP(BA2919,BA$44:BA2918,1,0)&gt;0,0,0),1))</f>
        <v>0</v>
      </c>
      <c r="BA2919" s="140">
        <f>IF(DATOS!J2877=AW$45,DATOS!C2877,"")</f>
        <v>0</v>
      </c>
    </row>
    <row r="2920" spans="51:53" x14ac:dyDescent="0.25">
      <c r="AY2920" s="139">
        <f t="shared" si="50"/>
        <v>1</v>
      </c>
      <c r="AZ2920" s="139">
        <f>IF(BA2920="",0,IFERROR(IF(VLOOKUP(BA2920,BA$44:BA2919,1,0)&gt;0,0,0),1))</f>
        <v>0</v>
      </c>
      <c r="BA2920" s="140">
        <f>IF(DATOS!J2878=AW$45,DATOS!C2878,"")</f>
        <v>0</v>
      </c>
    </row>
    <row r="2921" spans="51:53" x14ac:dyDescent="0.25">
      <c r="AY2921" s="139">
        <f t="shared" si="50"/>
        <v>1</v>
      </c>
      <c r="AZ2921" s="139">
        <f>IF(BA2921="",0,IFERROR(IF(VLOOKUP(BA2921,BA$44:BA2920,1,0)&gt;0,0,0),1))</f>
        <v>0</v>
      </c>
      <c r="BA2921" s="140">
        <f>IF(DATOS!J2879=AW$45,DATOS!C2879,"")</f>
        <v>0</v>
      </c>
    </row>
    <row r="2922" spans="51:53" x14ac:dyDescent="0.25">
      <c r="AY2922" s="139">
        <f t="shared" si="50"/>
        <v>1</v>
      </c>
      <c r="AZ2922" s="139">
        <f>IF(BA2922="",0,IFERROR(IF(VLOOKUP(BA2922,BA$44:BA2921,1,0)&gt;0,0,0),1))</f>
        <v>0</v>
      </c>
      <c r="BA2922" s="140">
        <f>IF(DATOS!J2880=AW$45,DATOS!C2880,"")</f>
        <v>0</v>
      </c>
    </row>
    <row r="2923" spans="51:53" x14ac:dyDescent="0.25">
      <c r="AY2923" s="139">
        <f t="shared" si="50"/>
        <v>1</v>
      </c>
      <c r="AZ2923" s="139">
        <f>IF(BA2923="",0,IFERROR(IF(VLOOKUP(BA2923,BA$44:BA2922,1,0)&gt;0,0,0),1))</f>
        <v>0</v>
      </c>
      <c r="BA2923" s="140">
        <f>IF(DATOS!J2881=AW$45,DATOS!C2881,"")</f>
        <v>0</v>
      </c>
    </row>
    <row r="2924" spans="51:53" x14ac:dyDescent="0.25">
      <c r="AY2924" s="139">
        <f t="shared" ref="AY2924:AY2987" si="51">AY2923+AZ2924</f>
        <v>1</v>
      </c>
      <c r="AZ2924" s="139">
        <f>IF(BA2924="",0,IFERROR(IF(VLOOKUP(BA2924,BA$44:BA2923,1,0)&gt;0,0,0),1))</f>
        <v>0</v>
      </c>
      <c r="BA2924" s="140">
        <f>IF(DATOS!J2882=AW$45,DATOS!C2882,"")</f>
        <v>0</v>
      </c>
    </row>
    <row r="2925" spans="51:53" x14ac:dyDescent="0.25">
      <c r="AY2925" s="139">
        <f t="shared" si="51"/>
        <v>1</v>
      </c>
      <c r="AZ2925" s="139">
        <f>IF(BA2925="",0,IFERROR(IF(VLOOKUP(BA2925,BA$44:BA2924,1,0)&gt;0,0,0),1))</f>
        <v>0</v>
      </c>
      <c r="BA2925" s="140">
        <f>IF(DATOS!J2883=AW$45,DATOS!C2883,"")</f>
        <v>0</v>
      </c>
    </row>
    <row r="2926" spans="51:53" x14ac:dyDescent="0.25">
      <c r="AY2926" s="139">
        <f t="shared" si="51"/>
        <v>1</v>
      </c>
      <c r="AZ2926" s="139">
        <f>IF(BA2926="",0,IFERROR(IF(VLOOKUP(BA2926,BA$44:BA2925,1,0)&gt;0,0,0),1))</f>
        <v>0</v>
      </c>
      <c r="BA2926" s="140">
        <f>IF(DATOS!J2884=AW$45,DATOS!C2884,"")</f>
        <v>0</v>
      </c>
    </row>
    <row r="2927" spans="51:53" x14ac:dyDescent="0.25">
      <c r="AY2927" s="139">
        <f t="shared" si="51"/>
        <v>1</v>
      </c>
      <c r="AZ2927" s="139">
        <f>IF(BA2927="",0,IFERROR(IF(VLOOKUP(BA2927,BA$44:BA2926,1,0)&gt;0,0,0),1))</f>
        <v>0</v>
      </c>
      <c r="BA2927" s="140">
        <f>IF(DATOS!J2885=AW$45,DATOS!C2885,"")</f>
        <v>0</v>
      </c>
    </row>
    <row r="2928" spans="51:53" x14ac:dyDescent="0.25">
      <c r="AY2928" s="139">
        <f t="shared" si="51"/>
        <v>1</v>
      </c>
      <c r="AZ2928" s="139">
        <f>IF(BA2928="",0,IFERROR(IF(VLOOKUP(BA2928,BA$44:BA2927,1,0)&gt;0,0,0),1))</f>
        <v>0</v>
      </c>
      <c r="BA2928" s="140">
        <f>IF(DATOS!J2886=AW$45,DATOS!C2886,"")</f>
        <v>0</v>
      </c>
    </row>
    <row r="2929" spans="51:53" x14ac:dyDescent="0.25">
      <c r="AY2929" s="139">
        <f t="shared" si="51"/>
        <v>1</v>
      </c>
      <c r="AZ2929" s="139">
        <f>IF(BA2929="",0,IFERROR(IF(VLOOKUP(BA2929,BA$44:BA2928,1,0)&gt;0,0,0),1))</f>
        <v>0</v>
      </c>
      <c r="BA2929" s="140">
        <f>IF(DATOS!J2887=AW$45,DATOS!C2887,"")</f>
        <v>0</v>
      </c>
    </row>
    <row r="2930" spans="51:53" x14ac:dyDescent="0.25">
      <c r="AY2930" s="139">
        <f t="shared" si="51"/>
        <v>1</v>
      </c>
      <c r="AZ2930" s="139">
        <f>IF(BA2930="",0,IFERROR(IF(VLOOKUP(BA2930,BA$44:BA2929,1,0)&gt;0,0,0),1))</f>
        <v>0</v>
      </c>
      <c r="BA2930" s="140">
        <f>IF(DATOS!J2888=AW$45,DATOS!C2888,"")</f>
        <v>0</v>
      </c>
    </row>
    <row r="2931" spans="51:53" x14ac:dyDescent="0.25">
      <c r="AY2931" s="139">
        <f t="shared" si="51"/>
        <v>1</v>
      </c>
      <c r="AZ2931" s="139">
        <f>IF(BA2931="",0,IFERROR(IF(VLOOKUP(BA2931,BA$44:BA2930,1,0)&gt;0,0,0),1))</f>
        <v>0</v>
      </c>
      <c r="BA2931" s="140">
        <f>IF(DATOS!J2889=AW$45,DATOS!C2889,"")</f>
        <v>0</v>
      </c>
    </row>
    <row r="2932" spans="51:53" x14ac:dyDescent="0.25">
      <c r="AY2932" s="139">
        <f t="shared" si="51"/>
        <v>1</v>
      </c>
      <c r="AZ2932" s="139">
        <f>IF(BA2932="",0,IFERROR(IF(VLOOKUP(BA2932,BA$44:BA2931,1,0)&gt;0,0,0),1))</f>
        <v>0</v>
      </c>
      <c r="BA2932" s="140">
        <f>IF(DATOS!J2890=AW$45,DATOS!C2890,"")</f>
        <v>0</v>
      </c>
    </row>
    <row r="2933" spans="51:53" x14ac:dyDescent="0.25">
      <c r="AY2933" s="139">
        <f t="shared" si="51"/>
        <v>1</v>
      </c>
      <c r="AZ2933" s="139">
        <f>IF(BA2933="",0,IFERROR(IF(VLOOKUP(BA2933,BA$44:BA2932,1,0)&gt;0,0,0),1))</f>
        <v>0</v>
      </c>
      <c r="BA2933" s="140">
        <f>IF(DATOS!J2891=AW$45,DATOS!C2891,"")</f>
        <v>0</v>
      </c>
    </row>
    <row r="2934" spans="51:53" x14ac:dyDescent="0.25">
      <c r="AY2934" s="139">
        <f t="shared" si="51"/>
        <v>1</v>
      </c>
      <c r="AZ2934" s="139">
        <f>IF(BA2934="",0,IFERROR(IF(VLOOKUP(BA2934,BA$44:BA2933,1,0)&gt;0,0,0),1))</f>
        <v>0</v>
      </c>
      <c r="BA2934" s="140">
        <f>IF(DATOS!J2892=AW$45,DATOS!C2892,"")</f>
        <v>0</v>
      </c>
    </row>
    <row r="2935" spans="51:53" x14ac:dyDescent="0.25">
      <c r="AY2935" s="139">
        <f t="shared" si="51"/>
        <v>1</v>
      </c>
      <c r="AZ2935" s="139">
        <f>IF(BA2935="",0,IFERROR(IF(VLOOKUP(BA2935,BA$44:BA2934,1,0)&gt;0,0,0),1))</f>
        <v>0</v>
      </c>
      <c r="BA2935" s="140">
        <f>IF(DATOS!J2893=AW$45,DATOS!C2893,"")</f>
        <v>0</v>
      </c>
    </row>
    <row r="2936" spans="51:53" x14ac:dyDescent="0.25">
      <c r="AY2936" s="139">
        <f t="shared" si="51"/>
        <v>1</v>
      </c>
      <c r="AZ2936" s="139">
        <f>IF(BA2936="",0,IFERROR(IF(VLOOKUP(BA2936,BA$44:BA2935,1,0)&gt;0,0,0),1))</f>
        <v>0</v>
      </c>
      <c r="BA2936" s="140">
        <f>IF(DATOS!J2894=AW$45,DATOS!C2894,"")</f>
        <v>0</v>
      </c>
    </row>
    <row r="2937" spans="51:53" x14ac:dyDescent="0.25">
      <c r="AY2937" s="139">
        <f t="shared" si="51"/>
        <v>1</v>
      </c>
      <c r="AZ2937" s="139">
        <f>IF(BA2937="",0,IFERROR(IF(VLOOKUP(BA2937,BA$44:BA2936,1,0)&gt;0,0,0),1))</f>
        <v>0</v>
      </c>
      <c r="BA2937" s="140">
        <f>IF(DATOS!J2895=AW$45,DATOS!C2895,"")</f>
        <v>0</v>
      </c>
    </row>
    <row r="2938" spans="51:53" x14ac:dyDescent="0.25">
      <c r="AY2938" s="139">
        <f t="shared" si="51"/>
        <v>1</v>
      </c>
      <c r="AZ2938" s="139">
        <f>IF(BA2938="",0,IFERROR(IF(VLOOKUP(BA2938,BA$44:BA2937,1,0)&gt;0,0,0),1))</f>
        <v>0</v>
      </c>
      <c r="BA2938" s="140">
        <f>IF(DATOS!J2896=AW$45,DATOS!C2896,"")</f>
        <v>0</v>
      </c>
    </row>
    <row r="2939" spans="51:53" x14ac:dyDescent="0.25">
      <c r="AY2939" s="139">
        <f t="shared" si="51"/>
        <v>1</v>
      </c>
      <c r="AZ2939" s="139">
        <f>IF(BA2939="",0,IFERROR(IF(VLOOKUP(BA2939,BA$44:BA2938,1,0)&gt;0,0,0),1))</f>
        <v>0</v>
      </c>
      <c r="BA2939" s="140">
        <f>IF(DATOS!J2897=AW$45,DATOS!C2897,"")</f>
        <v>0</v>
      </c>
    </row>
    <row r="2940" spans="51:53" x14ac:dyDescent="0.25">
      <c r="AY2940" s="139">
        <f t="shared" si="51"/>
        <v>1</v>
      </c>
      <c r="AZ2940" s="139">
        <f>IF(BA2940="",0,IFERROR(IF(VLOOKUP(BA2940,BA$44:BA2939,1,0)&gt;0,0,0),1))</f>
        <v>0</v>
      </c>
      <c r="BA2940" s="140">
        <f>IF(DATOS!J2898=AW$45,DATOS!C2898,"")</f>
        <v>0</v>
      </c>
    </row>
    <row r="2941" spans="51:53" x14ac:dyDescent="0.25">
      <c r="AY2941" s="139">
        <f t="shared" si="51"/>
        <v>1</v>
      </c>
      <c r="AZ2941" s="139">
        <f>IF(BA2941="",0,IFERROR(IF(VLOOKUP(BA2941,BA$44:BA2940,1,0)&gt;0,0,0),1))</f>
        <v>0</v>
      </c>
      <c r="BA2941" s="140">
        <f>IF(DATOS!J2899=AW$45,DATOS!C2899,"")</f>
        <v>0</v>
      </c>
    </row>
    <row r="2942" spans="51:53" x14ac:dyDescent="0.25">
      <c r="AY2942" s="139">
        <f t="shared" si="51"/>
        <v>1</v>
      </c>
      <c r="AZ2942" s="139">
        <f>IF(BA2942="",0,IFERROR(IF(VLOOKUP(BA2942,BA$44:BA2941,1,0)&gt;0,0,0),1))</f>
        <v>0</v>
      </c>
      <c r="BA2942" s="140">
        <f>IF(DATOS!J2900=AW$45,DATOS!C2900,"")</f>
        <v>0</v>
      </c>
    </row>
    <row r="2943" spans="51:53" x14ac:dyDescent="0.25">
      <c r="AY2943" s="139">
        <f t="shared" si="51"/>
        <v>1</v>
      </c>
      <c r="AZ2943" s="139">
        <f>IF(BA2943="",0,IFERROR(IF(VLOOKUP(BA2943,BA$44:BA2942,1,0)&gt;0,0,0),1))</f>
        <v>0</v>
      </c>
      <c r="BA2943" s="140">
        <f>IF(DATOS!J2901=AW$45,DATOS!C2901,"")</f>
        <v>0</v>
      </c>
    </row>
    <row r="2944" spans="51:53" x14ac:dyDescent="0.25">
      <c r="AY2944" s="139">
        <f t="shared" si="51"/>
        <v>1</v>
      </c>
      <c r="AZ2944" s="139">
        <f>IF(BA2944="",0,IFERROR(IF(VLOOKUP(BA2944,BA$44:BA2943,1,0)&gt;0,0,0),1))</f>
        <v>0</v>
      </c>
      <c r="BA2944" s="140">
        <f>IF(DATOS!J2902=AW$45,DATOS!C2902,"")</f>
        <v>0</v>
      </c>
    </row>
    <row r="2945" spans="51:53" x14ac:dyDescent="0.25">
      <c r="AY2945" s="139">
        <f t="shared" si="51"/>
        <v>1</v>
      </c>
      <c r="AZ2945" s="139">
        <f>IF(BA2945="",0,IFERROR(IF(VLOOKUP(BA2945,BA$44:BA2944,1,0)&gt;0,0,0),1))</f>
        <v>0</v>
      </c>
      <c r="BA2945" s="140">
        <f>IF(DATOS!J2903=AW$45,DATOS!C2903,"")</f>
        <v>0</v>
      </c>
    </row>
    <row r="2946" spans="51:53" x14ac:dyDescent="0.25">
      <c r="AY2946" s="139">
        <f t="shared" si="51"/>
        <v>1</v>
      </c>
      <c r="AZ2946" s="139">
        <f>IF(BA2946="",0,IFERROR(IF(VLOOKUP(BA2946,BA$44:BA2945,1,0)&gt;0,0,0),1))</f>
        <v>0</v>
      </c>
      <c r="BA2946" s="140">
        <f>IF(DATOS!J2904=AW$45,DATOS!C2904,"")</f>
        <v>0</v>
      </c>
    </row>
    <row r="2947" spans="51:53" x14ac:dyDescent="0.25">
      <c r="AY2947" s="139">
        <f t="shared" si="51"/>
        <v>1</v>
      </c>
      <c r="AZ2947" s="139">
        <f>IF(BA2947="",0,IFERROR(IF(VLOOKUP(BA2947,BA$44:BA2946,1,0)&gt;0,0,0),1))</f>
        <v>0</v>
      </c>
      <c r="BA2947" s="140">
        <f>IF(DATOS!J2905=AW$45,DATOS!C2905,"")</f>
        <v>0</v>
      </c>
    </row>
    <row r="2948" spans="51:53" x14ac:dyDescent="0.25">
      <c r="AY2948" s="139">
        <f t="shared" si="51"/>
        <v>1</v>
      </c>
      <c r="AZ2948" s="139">
        <f>IF(BA2948="",0,IFERROR(IF(VLOOKUP(BA2948,BA$44:BA2947,1,0)&gt;0,0,0),1))</f>
        <v>0</v>
      </c>
      <c r="BA2948" s="140">
        <f>IF(DATOS!J2906=AW$45,DATOS!C2906,"")</f>
        <v>0</v>
      </c>
    </row>
    <row r="2949" spans="51:53" x14ac:dyDescent="0.25">
      <c r="AY2949" s="139">
        <f t="shared" si="51"/>
        <v>1</v>
      </c>
      <c r="AZ2949" s="139">
        <f>IF(BA2949="",0,IFERROR(IF(VLOOKUP(BA2949,BA$44:BA2948,1,0)&gt;0,0,0),1))</f>
        <v>0</v>
      </c>
      <c r="BA2949" s="140">
        <f>IF(DATOS!J2907=AW$45,DATOS!C2907,"")</f>
        <v>0</v>
      </c>
    </row>
    <row r="2950" spans="51:53" x14ac:dyDescent="0.25">
      <c r="AY2950" s="139">
        <f t="shared" si="51"/>
        <v>1</v>
      </c>
      <c r="AZ2950" s="139">
        <f>IF(BA2950="",0,IFERROR(IF(VLOOKUP(BA2950,BA$44:BA2949,1,0)&gt;0,0,0),1))</f>
        <v>0</v>
      </c>
      <c r="BA2950" s="140">
        <f>IF(DATOS!J2908=AW$45,DATOS!C2908,"")</f>
        <v>0</v>
      </c>
    </row>
    <row r="2951" spans="51:53" x14ac:dyDescent="0.25">
      <c r="AY2951" s="139">
        <f t="shared" si="51"/>
        <v>1</v>
      </c>
      <c r="AZ2951" s="139">
        <f>IF(BA2951="",0,IFERROR(IF(VLOOKUP(BA2951,BA$44:BA2950,1,0)&gt;0,0,0),1))</f>
        <v>0</v>
      </c>
      <c r="BA2951" s="140">
        <f>IF(DATOS!J2909=AW$45,DATOS!C2909,"")</f>
        <v>0</v>
      </c>
    </row>
    <row r="2952" spans="51:53" x14ac:dyDescent="0.25">
      <c r="AY2952" s="139">
        <f t="shared" si="51"/>
        <v>1</v>
      </c>
      <c r="AZ2952" s="139">
        <f>IF(BA2952="",0,IFERROR(IF(VLOOKUP(BA2952,BA$44:BA2951,1,0)&gt;0,0,0),1))</f>
        <v>0</v>
      </c>
      <c r="BA2952" s="140">
        <f>IF(DATOS!J2910=AW$45,DATOS!C2910,"")</f>
        <v>0</v>
      </c>
    </row>
    <row r="2953" spans="51:53" x14ac:dyDescent="0.25">
      <c r="AY2953" s="139">
        <f t="shared" si="51"/>
        <v>1</v>
      </c>
      <c r="AZ2953" s="139">
        <f>IF(BA2953="",0,IFERROR(IF(VLOOKUP(BA2953,BA$44:BA2952,1,0)&gt;0,0,0),1))</f>
        <v>0</v>
      </c>
      <c r="BA2953" s="140">
        <f>IF(DATOS!J2911=AW$45,DATOS!C2911,"")</f>
        <v>0</v>
      </c>
    </row>
    <row r="2954" spans="51:53" x14ac:dyDescent="0.25">
      <c r="AY2954" s="139">
        <f t="shared" si="51"/>
        <v>1</v>
      </c>
      <c r="AZ2954" s="139">
        <f>IF(BA2954="",0,IFERROR(IF(VLOOKUP(BA2954,BA$44:BA2953,1,0)&gt;0,0,0),1))</f>
        <v>0</v>
      </c>
      <c r="BA2954" s="140">
        <f>IF(DATOS!J2912=AW$45,DATOS!C2912,"")</f>
        <v>0</v>
      </c>
    </row>
    <row r="2955" spans="51:53" x14ac:dyDescent="0.25">
      <c r="AY2955" s="139">
        <f t="shared" si="51"/>
        <v>1</v>
      </c>
      <c r="AZ2955" s="139">
        <f>IF(BA2955="",0,IFERROR(IF(VLOOKUP(BA2955,BA$44:BA2954,1,0)&gt;0,0,0),1))</f>
        <v>0</v>
      </c>
      <c r="BA2955" s="140">
        <f>IF(DATOS!J2913=AW$45,DATOS!C2913,"")</f>
        <v>0</v>
      </c>
    </row>
    <row r="2956" spans="51:53" x14ac:dyDescent="0.25">
      <c r="AY2956" s="139">
        <f t="shared" si="51"/>
        <v>1</v>
      </c>
      <c r="AZ2956" s="139">
        <f>IF(BA2956="",0,IFERROR(IF(VLOOKUP(BA2956,BA$44:BA2955,1,0)&gt;0,0,0),1))</f>
        <v>0</v>
      </c>
      <c r="BA2956" s="140">
        <f>IF(DATOS!J2914=AW$45,DATOS!C2914,"")</f>
        <v>0</v>
      </c>
    </row>
    <row r="2957" spans="51:53" x14ac:dyDescent="0.25">
      <c r="AY2957" s="139">
        <f t="shared" si="51"/>
        <v>1</v>
      </c>
      <c r="AZ2957" s="139">
        <f>IF(BA2957="",0,IFERROR(IF(VLOOKUP(BA2957,BA$44:BA2956,1,0)&gt;0,0,0),1))</f>
        <v>0</v>
      </c>
      <c r="BA2957" s="140">
        <f>IF(DATOS!J2915=AW$45,DATOS!C2915,"")</f>
        <v>0</v>
      </c>
    </row>
    <row r="2958" spans="51:53" x14ac:dyDescent="0.25">
      <c r="AY2958" s="139">
        <f t="shared" si="51"/>
        <v>1</v>
      </c>
      <c r="AZ2958" s="139">
        <f>IF(BA2958="",0,IFERROR(IF(VLOOKUP(BA2958,BA$44:BA2957,1,0)&gt;0,0,0),1))</f>
        <v>0</v>
      </c>
      <c r="BA2958" s="140">
        <f>IF(DATOS!J2916=AW$45,DATOS!C2916,"")</f>
        <v>0</v>
      </c>
    </row>
    <row r="2959" spans="51:53" x14ac:dyDescent="0.25">
      <c r="AY2959" s="139">
        <f t="shared" si="51"/>
        <v>1</v>
      </c>
      <c r="AZ2959" s="139">
        <f>IF(BA2959="",0,IFERROR(IF(VLOOKUP(BA2959,BA$44:BA2958,1,0)&gt;0,0,0),1))</f>
        <v>0</v>
      </c>
      <c r="BA2959" s="140">
        <f>IF(DATOS!J2917=AW$45,DATOS!C2917,"")</f>
        <v>0</v>
      </c>
    </row>
    <row r="2960" spans="51:53" x14ac:dyDescent="0.25">
      <c r="AY2960" s="139">
        <f t="shared" si="51"/>
        <v>1</v>
      </c>
      <c r="AZ2960" s="139">
        <f>IF(BA2960="",0,IFERROR(IF(VLOOKUP(BA2960,BA$44:BA2959,1,0)&gt;0,0,0),1))</f>
        <v>0</v>
      </c>
      <c r="BA2960" s="140">
        <f>IF(DATOS!J2918=AW$45,DATOS!C2918,"")</f>
        <v>0</v>
      </c>
    </row>
    <row r="2961" spans="51:53" x14ac:dyDescent="0.25">
      <c r="AY2961" s="139">
        <f t="shared" si="51"/>
        <v>1</v>
      </c>
      <c r="AZ2961" s="139">
        <f>IF(BA2961="",0,IFERROR(IF(VLOOKUP(BA2961,BA$44:BA2960,1,0)&gt;0,0,0),1))</f>
        <v>0</v>
      </c>
      <c r="BA2961" s="140">
        <f>IF(DATOS!J2919=AW$45,DATOS!C2919,"")</f>
        <v>0</v>
      </c>
    </row>
    <row r="2962" spans="51:53" x14ac:dyDescent="0.25">
      <c r="AY2962" s="139">
        <f t="shared" si="51"/>
        <v>1</v>
      </c>
      <c r="AZ2962" s="139">
        <f>IF(BA2962="",0,IFERROR(IF(VLOOKUP(BA2962,BA$44:BA2961,1,0)&gt;0,0,0),1))</f>
        <v>0</v>
      </c>
      <c r="BA2962" s="140">
        <f>IF(DATOS!J2920=AW$45,DATOS!C2920,"")</f>
        <v>0</v>
      </c>
    </row>
    <row r="2963" spans="51:53" x14ac:dyDescent="0.25">
      <c r="AY2963" s="139">
        <f t="shared" si="51"/>
        <v>1</v>
      </c>
      <c r="AZ2963" s="139">
        <f>IF(BA2963="",0,IFERROR(IF(VLOOKUP(BA2963,BA$44:BA2962,1,0)&gt;0,0,0),1))</f>
        <v>0</v>
      </c>
      <c r="BA2963" s="140">
        <f>IF(DATOS!J2921=AW$45,DATOS!C2921,"")</f>
        <v>0</v>
      </c>
    </row>
    <row r="2964" spans="51:53" x14ac:dyDescent="0.25">
      <c r="AY2964" s="139">
        <f t="shared" si="51"/>
        <v>1</v>
      </c>
      <c r="AZ2964" s="139">
        <f>IF(BA2964="",0,IFERROR(IF(VLOOKUP(BA2964,BA$44:BA2963,1,0)&gt;0,0,0),1))</f>
        <v>0</v>
      </c>
      <c r="BA2964" s="140">
        <f>IF(DATOS!J2922=AW$45,DATOS!C2922,"")</f>
        <v>0</v>
      </c>
    </row>
    <row r="2965" spans="51:53" x14ac:dyDescent="0.25">
      <c r="AY2965" s="139">
        <f t="shared" si="51"/>
        <v>1</v>
      </c>
      <c r="AZ2965" s="139">
        <f>IF(BA2965="",0,IFERROR(IF(VLOOKUP(BA2965,BA$44:BA2964,1,0)&gt;0,0,0),1))</f>
        <v>0</v>
      </c>
      <c r="BA2965" s="140">
        <f>IF(DATOS!J2923=AW$45,DATOS!C2923,"")</f>
        <v>0</v>
      </c>
    </row>
    <row r="2966" spans="51:53" x14ac:dyDescent="0.25">
      <c r="AY2966" s="139">
        <f t="shared" si="51"/>
        <v>1</v>
      </c>
      <c r="AZ2966" s="139">
        <f>IF(BA2966="",0,IFERROR(IF(VLOOKUP(BA2966,BA$44:BA2965,1,0)&gt;0,0,0),1))</f>
        <v>0</v>
      </c>
      <c r="BA2966" s="140">
        <f>IF(DATOS!J2924=AW$45,DATOS!C2924,"")</f>
        <v>0</v>
      </c>
    </row>
    <row r="2967" spans="51:53" x14ac:dyDescent="0.25">
      <c r="AY2967" s="139">
        <f t="shared" si="51"/>
        <v>1</v>
      </c>
      <c r="AZ2967" s="139">
        <f>IF(BA2967="",0,IFERROR(IF(VLOOKUP(BA2967,BA$44:BA2966,1,0)&gt;0,0,0),1))</f>
        <v>0</v>
      </c>
      <c r="BA2967" s="140">
        <f>IF(DATOS!J2925=AW$45,DATOS!C2925,"")</f>
        <v>0</v>
      </c>
    </row>
    <row r="2968" spans="51:53" x14ac:dyDescent="0.25">
      <c r="AY2968" s="139">
        <f t="shared" si="51"/>
        <v>1</v>
      </c>
      <c r="AZ2968" s="139">
        <f>IF(BA2968="",0,IFERROR(IF(VLOOKUP(BA2968,BA$44:BA2967,1,0)&gt;0,0,0),1))</f>
        <v>0</v>
      </c>
      <c r="BA2968" s="140">
        <f>IF(DATOS!J2926=AW$45,DATOS!C2926,"")</f>
        <v>0</v>
      </c>
    </row>
    <row r="2969" spans="51:53" x14ac:dyDescent="0.25">
      <c r="AY2969" s="139">
        <f t="shared" si="51"/>
        <v>1</v>
      </c>
      <c r="AZ2969" s="139">
        <f>IF(BA2969="",0,IFERROR(IF(VLOOKUP(BA2969,BA$44:BA2968,1,0)&gt;0,0,0),1))</f>
        <v>0</v>
      </c>
      <c r="BA2969" s="140">
        <f>IF(DATOS!J2927=AW$45,DATOS!C2927,"")</f>
        <v>0</v>
      </c>
    </row>
    <row r="2970" spans="51:53" x14ac:dyDescent="0.25">
      <c r="AY2970" s="139">
        <f t="shared" si="51"/>
        <v>1</v>
      </c>
      <c r="AZ2970" s="139">
        <f>IF(BA2970="",0,IFERROR(IF(VLOOKUP(BA2970,BA$44:BA2969,1,0)&gt;0,0,0),1))</f>
        <v>0</v>
      </c>
      <c r="BA2970" s="140">
        <f>IF(DATOS!J2928=AW$45,DATOS!C2928,"")</f>
        <v>0</v>
      </c>
    </row>
    <row r="2971" spans="51:53" x14ac:dyDescent="0.25">
      <c r="AY2971" s="139">
        <f t="shared" si="51"/>
        <v>1</v>
      </c>
      <c r="AZ2971" s="139">
        <f>IF(BA2971="",0,IFERROR(IF(VLOOKUP(BA2971,BA$44:BA2970,1,0)&gt;0,0,0),1))</f>
        <v>0</v>
      </c>
      <c r="BA2971" s="140">
        <f>IF(DATOS!J2929=AW$45,DATOS!C2929,"")</f>
        <v>0</v>
      </c>
    </row>
    <row r="2972" spans="51:53" x14ac:dyDescent="0.25">
      <c r="AY2972" s="139">
        <f t="shared" si="51"/>
        <v>1</v>
      </c>
      <c r="AZ2972" s="139">
        <f>IF(BA2972="",0,IFERROR(IF(VLOOKUP(BA2972,BA$44:BA2971,1,0)&gt;0,0,0),1))</f>
        <v>0</v>
      </c>
      <c r="BA2972" s="140">
        <f>IF(DATOS!J2930=AW$45,DATOS!C2930,"")</f>
        <v>0</v>
      </c>
    </row>
    <row r="2973" spans="51:53" x14ac:dyDescent="0.25">
      <c r="AY2973" s="139">
        <f t="shared" si="51"/>
        <v>1</v>
      </c>
      <c r="AZ2973" s="139">
        <f>IF(BA2973="",0,IFERROR(IF(VLOOKUP(BA2973,BA$44:BA2972,1,0)&gt;0,0,0),1))</f>
        <v>0</v>
      </c>
      <c r="BA2973" s="140">
        <f>IF(DATOS!J2931=AW$45,DATOS!C2931,"")</f>
        <v>0</v>
      </c>
    </row>
    <row r="2974" spans="51:53" x14ac:dyDescent="0.25">
      <c r="AY2974" s="139">
        <f t="shared" si="51"/>
        <v>1</v>
      </c>
      <c r="AZ2974" s="139">
        <f>IF(BA2974="",0,IFERROR(IF(VLOOKUP(BA2974,BA$44:BA2973,1,0)&gt;0,0,0),1))</f>
        <v>0</v>
      </c>
      <c r="BA2974" s="140">
        <f>IF(DATOS!J2932=AW$45,DATOS!C2932,"")</f>
        <v>0</v>
      </c>
    </row>
    <row r="2975" spans="51:53" x14ac:dyDescent="0.25">
      <c r="AY2975" s="139">
        <f t="shared" si="51"/>
        <v>1</v>
      </c>
      <c r="AZ2975" s="139">
        <f>IF(BA2975="",0,IFERROR(IF(VLOOKUP(BA2975,BA$44:BA2974,1,0)&gt;0,0,0),1))</f>
        <v>0</v>
      </c>
      <c r="BA2975" s="140">
        <f>IF(DATOS!J2933=AW$45,DATOS!C2933,"")</f>
        <v>0</v>
      </c>
    </row>
    <row r="2976" spans="51:53" x14ac:dyDescent="0.25">
      <c r="AY2976" s="139">
        <f t="shared" si="51"/>
        <v>1</v>
      </c>
      <c r="AZ2976" s="139">
        <f>IF(BA2976="",0,IFERROR(IF(VLOOKUP(BA2976,BA$44:BA2975,1,0)&gt;0,0,0),1))</f>
        <v>0</v>
      </c>
      <c r="BA2976" s="140">
        <f>IF(DATOS!J2934=AW$45,DATOS!C2934,"")</f>
        <v>0</v>
      </c>
    </row>
    <row r="2977" spans="51:53" x14ac:dyDescent="0.25">
      <c r="AY2977" s="139">
        <f t="shared" si="51"/>
        <v>1</v>
      </c>
      <c r="AZ2977" s="139">
        <f>IF(BA2977="",0,IFERROR(IF(VLOOKUP(BA2977,BA$44:BA2976,1,0)&gt;0,0,0),1))</f>
        <v>0</v>
      </c>
      <c r="BA2977" s="140">
        <f>IF(DATOS!J2935=AW$45,DATOS!C2935,"")</f>
        <v>0</v>
      </c>
    </row>
    <row r="2978" spans="51:53" x14ac:dyDescent="0.25">
      <c r="AY2978" s="139">
        <f t="shared" si="51"/>
        <v>1</v>
      </c>
      <c r="AZ2978" s="139">
        <f>IF(BA2978="",0,IFERROR(IF(VLOOKUP(BA2978,BA$44:BA2977,1,0)&gt;0,0,0),1))</f>
        <v>0</v>
      </c>
      <c r="BA2978" s="140">
        <f>IF(DATOS!J2936=AW$45,DATOS!C2936,"")</f>
        <v>0</v>
      </c>
    </row>
    <row r="2979" spans="51:53" x14ac:dyDescent="0.25">
      <c r="AY2979" s="139">
        <f t="shared" si="51"/>
        <v>1</v>
      </c>
      <c r="AZ2979" s="139">
        <f>IF(BA2979="",0,IFERROR(IF(VLOOKUP(BA2979,BA$44:BA2978,1,0)&gt;0,0,0),1))</f>
        <v>0</v>
      </c>
      <c r="BA2979" s="140">
        <f>IF(DATOS!J2937=AW$45,DATOS!C2937,"")</f>
        <v>0</v>
      </c>
    </row>
    <row r="2980" spans="51:53" x14ac:dyDescent="0.25">
      <c r="AY2980" s="139">
        <f t="shared" si="51"/>
        <v>1</v>
      </c>
      <c r="AZ2980" s="139">
        <f>IF(BA2980="",0,IFERROR(IF(VLOOKUP(BA2980,BA$44:BA2979,1,0)&gt;0,0,0),1))</f>
        <v>0</v>
      </c>
      <c r="BA2980" s="140">
        <f>IF(DATOS!J2938=AW$45,DATOS!C2938,"")</f>
        <v>0</v>
      </c>
    </row>
    <row r="2981" spans="51:53" x14ac:dyDescent="0.25">
      <c r="AY2981" s="139">
        <f t="shared" si="51"/>
        <v>1</v>
      </c>
      <c r="AZ2981" s="139">
        <f>IF(BA2981="",0,IFERROR(IF(VLOOKUP(BA2981,BA$44:BA2980,1,0)&gt;0,0,0),1))</f>
        <v>0</v>
      </c>
      <c r="BA2981" s="140">
        <f>IF(DATOS!J2939=AW$45,DATOS!C2939,"")</f>
        <v>0</v>
      </c>
    </row>
    <row r="2982" spans="51:53" x14ac:dyDescent="0.25">
      <c r="AY2982" s="139">
        <f t="shared" si="51"/>
        <v>1</v>
      </c>
      <c r="AZ2982" s="139">
        <f>IF(BA2982="",0,IFERROR(IF(VLOOKUP(BA2982,BA$44:BA2981,1,0)&gt;0,0,0),1))</f>
        <v>0</v>
      </c>
      <c r="BA2982" s="140">
        <f>IF(DATOS!J2940=AW$45,DATOS!C2940,"")</f>
        <v>0</v>
      </c>
    </row>
    <row r="2983" spans="51:53" x14ac:dyDescent="0.25">
      <c r="AY2983" s="139">
        <f t="shared" si="51"/>
        <v>1</v>
      </c>
      <c r="AZ2983" s="139">
        <f>IF(BA2983="",0,IFERROR(IF(VLOOKUP(BA2983,BA$44:BA2982,1,0)&gt;0,0,0),1))</f>
        <v>0</v>
      </c>
      <c r="BA2983" s="140">
        <f>IF(DATOS!J2941=AW$45,DATOS!C2941,"")</f>
        <v>0</v>
      </c>
    </row>
    <row r="2984" spans="51:53" x14ac:dyDescent="0.25">
      <c r="AY2984" s="139">
        <f t="shared" si="51"/>
        <v>1</v>
      </c>
      <c r="AZ2984" s="139">
        <f>IF(BA2984="",0,IFERROR(IF(VLOOKUP(BA2984,BA$44:BA2983,1,0)&gt;0,0,0),1))</f>
        <v>0</v>
      </c>
      <c r="BA2984" s="140">
        <f>IF(DATOS!J2942=AW$45,DATOS!C2942,"")</f>
        <v>0</v>
      </c>
    </row>
    <row r="2985" spans="51:53" x14ac:dyDescent="0.25">
      <c r="AY2985" s="139">
        <f t="shared" si="51"/>
        <v>1</v>
      </c>
      <c r="AZ2985" s="139">
        <f>IF(BA2985="",0,IFERROR(IF(VLOOKUP(BA2985,BA$44:BA2984,1,0)&gt;0,0,0),1))</f>
        <v>0</v>
      </c>
      <c r="BA2985" s="140">
        <f>IF(DATOS!J2943=AW$45,DATOS!C2943,"")</f>
        <v>0</v>
      </c>
    </row>
    <row r="2986" spans="51:53" x14ac:dyDescent="0.25">
      <c r="AY2986" s="139">
        <f t="shared" si="51"/>
        <v>1</v>
      </c>
      <c r="AZ2986" s="139">
        <f>IF(BA2986="",0,IFERROR(IF(VLOOKUP(BA2986,BA$44:BA2985,1,0)&gt;0,0,0),1))</f>
        <v>0</v>
      </c>
      <c r="BA2986" s="140">
        <f>IF(DATOS!J2944=AW$45,DATOS!C2944,"")</f>
        <v>0</v>
      </c>
    </row>
    <row r="2987" spans="51:53" x14ac:dyDescent="0.25">
      <c r="AY2987" s="139">
        <f t="shared" si="51"/>
        <v>1</v>
      </c>
      <c r="AZ2987" s="139">
        <f>IF(BA2987="",0,IFERROR(IF(VLOOKUP(BA2987,BA$44:BA2986,1,0)&gt;0,0,0),1))</f>
        <v>0</v>
      </c>
      <c r="BA2987" s="140">
        <f>IF(DATOS!J2945=AW$45,DATOS!C2945,"")</f>
        <v>0</v>
      </c>
    </row>
    <row r="2988" spans="51:53" x14ac:dyDescent="0.25">
      <c r="AY2988" s="139">
        <f t="shared" ref="AY2988:AY3051" si="52">AY2987+AZ2988</f>
        <v>1</v>
      </c>
      <c r="AZ2988" s="139">
        <f>IF(BA2988="",0,IFERROR(IF(VLOOKUP(BA2988,BA$44:BA2987,1,0)&gt;0,0,0),1))</f>
        <v>0</v>
      </c>
      <c r="BA2988" s="140">
        <f>IF(DATOS!J2946=AW$45,DATOS!C2946,"")</f>
        <v>0</v>
      </c>
    </row>
    <row r="2989" spans="51:53" x14ac:dyDescent="0.25">
      <c r="AY2989" s="139">
        <f t="shared" si="52"/>
        <v>1</v>
      </c>
      <c r="AZ2989" s="139">
        <f>IF(BA2989="",0,IFERROR(IF(VLOOKUP(BA2989,BA$44:BA2988,1,0)&gt;0,0,0),1))</f>
        <v>0</v>
      </c>
      <c r="BA2989" s="140">
        <f>IF(DATOS!J2947=AW$45,DATOS!C2947,"")</f>
        <v>0</v>
      </c>
    </row>
    <row r="2990" spans="51:53" x14ac:dyDescent="0.25">
      <c r="AY2990" s="139">
        <f t="shared" si="52"/>
        <v>1</v>
      </c>
      <c r="AZ2990" s="139">
        <f>IF(BA2990="",0,IFERROR(IF(VLOOKUP(BA2990,BA$44:BA2989,1,0)&gt;0,0,0),1))</f>
        <v>0</v>
      </c>
      <c r="BA2990" s="140">
        <f>IF(DATOS!J2948=AW$45,DATOS!C2948,"")</f>
        <v>0</v>
      </c>
    </row>
    <row r="2991" spans="51:53" x14ac:dyDescent="0.25">
      <c r="AY2991" s="139">
        <f t="shared" si="52"/>
        <v>1</v>
      </c>
      <c r="AZ2991" s="139">
        <f>IF(BA2991="",0,IFERROR(IF(VLOOKUP(BA2991,BA$44:BA2990,1,0)&gt;0,0,0),1))</f>
        <v>0</v>
      </c>
      <c r="BA2991" s="140">
        <f>IF(DATOS!J2949=AW$45,DATOS!C2949,"")</f>
        <v>0</v>
      </c>
    </row>
    <row r="2992" spans="51:53" x14ac:dyDescent="0.25">
      <c r="AY2992" s="139">
        <f t="shared" si="52"/>
        <v>1</v>
      </c>
      <c r="AZ2992" s="139">
        <f>IF(BA2992="",0,IFERROR(IF(VLOOKUP(BA2992,BA$44:BA2991,1,0)&gt;0,0,0),1))</f>
        <v>0</v>
      </c>
      <c r="BA2992" s="140">
        <f>IF(DATOS!J2950=AW$45,DATOS!C2950,"")</f>
        <v>0</v>
      </c>
    </row>
    <row r="2993" spans="51:53" x14ac:dyDescent="0.25">
      <c r="AY2993" s="139">
        <f t="shared" si="52"/>
        <v>1</v>
      </c>
      <c r="AZ2993" s="139">
        <f>IF(BA2993="",0,IFERROR(IF(VLOOKUP(BA2993,BA$44:BA2992,1,0)&gt;0,0,0),1))</f>
        <v>0</v>
      </c>
      <c r="BA2993" s="140">
        <f>IF(DATOS!J2951=AW$45,DATOS!C2951,"")</f>
        <v>0</v>
      </c>
    </row>
    <row r="2994" spans="51:53" x14ac:dyDescent="0.25">
      <c r="AY2994" s="139">
        <f t="shared" si="52"/>
        <v>1</v>
      </c>
      <c r="AZ2994" s="139">
        <f>IF(BA2994="",0,IFERROR(IF(VLOOKUP(BA2994,BA$44:BA2993,1,0)&gt;0,0,0),1))</f>
        <v>0</v>
      </c>
      <c r="BA2994" s="140">
        <f>IF(DATOS!J2952=AW$45,DATOS!C2952,"")</f>
        <v>0</v>
      </c>
    </row>
    <row r="2995" spans="51:53" x14ac:dyDescent="0.25">
      <c r="AY2995" s="139">
        <f t="shared" si="52"/>
        <v>1</v>
      </c>
      <c r="AZ2995" s="139">
        <f>IF(BA2995="",0,IFERROR(IF(VLOOKUP(BA2995,BA$44:BA2994,1,0)&gt;0,0,0),1))</f>
        <v>0</v>
      </c>
      <c r="BA2995" s="140">
        <f>IF(DATOS!J2953=AW$45,DATOS!C2953,"")</f>
        <v>0</v>
      </c>
    </row>
    <row r="2996" spans="51:53" x14ac:dyDescent="0.25">
      <c r="AY2996" s="139">
        <f t="shared" si="52"/>
        <v>1</v>
      </c>
      <c r="AZ2996" s="139">
        <f>IF(BA2996="",0,IFERROR(IF(VLOOKUP(BA2996,BA$44:BA2995,1,0)&gt;0,0,0),1))</f>
        <v>0</v>
      </c>
      <c r="BA2996" s="140">
        <f>IF(DATOS!J2954=AW$45,DATOS!C2954,"")</f>
        <v>0</v>
      </c>
    </row>
    <row r="2997" spans="51:53" x14ac:dyDescent="0.25">
      <c r="AY2997" s="139">
        <f t="shared" si="52"/>
        <v>1</v>
      </c>
      <c r="AZ2997" s="139">
        <f>IF(BA2997="",0,IFERROR(IF(VLOOKUP(BA2997,BA$44:BA2996,1,0)&gt;0,0,0),1))</f>
        <v>0</v>
      </c>
      <c r="BA2997" s="140">
        <f>IF(DATOS!J2955=AW$45,DATOS!C2955,"")</f>
        <v>0</v>
      </c>
    </row>
    <row r="2998" spans="51:53" x14ac:dyDescent="0.25">
      <c r="AY2998" s="139">
        <f t="shared" si="52"/>
        <v>1</v>
      </c>
      <c r="AZ2998" s="139">
        <f>IF(BA2998="",0,IFERROR(IF(VLOOKUP(BA2998,BA$44:BA2997,1,0)&gt;0,0,0),1))</f>
        <v>0</v>
      </c>
      <c r="BA2998" s="140">
        <f>IF(DATOS!J2956=AW$45,DATOS!C2956,"")</f>
        <v>0</v>
      </c>
    </row>
    <row r="2999" spans="51:53" x14ac:dyDescent="0.25">
      <c r="AY2999" s="139">
        <f t="shared" si="52"/>
        <v>1</v>
      </c>
      <c r="AZ2999" s="139">
        <f>IF(BA2999="",0,IFERROR(IF(VLOOKUP(BA2999,BA$44:BA2998,1,0)&gt;0,0,0),1))</f>
        <v>0</v>
      </c>
      <c r="BA2999" s="140">
        <f>IF(DATOS!J2957=AW$45,DATOS!C2957,"")</f>
        <v>0</v>
      </c>
    </row>
    <row r="3000" spans="51:53" x14ac:dyDescent="0.25">
      <c r="AY3000" s="139">
        <f t="shared" si="52"/>
        <v>1</v>
      </c>
      <c r="AZ3000" s="139">
        <f>IF(BA3000="",0,IFERROR(IF(VLOOKUP(BA3000,BA$44:BA2999,1,0)&gt;0,0,0),1))</f>
        <v>0</v>
      </c>
      <c r="BA3000" s="140">
        <f>IF(DATOS!J2958=AW$45,DATOS!C2958,"")</f>
        <v>0</v>
      </c>
    </row>
    <row r="3001" spans="51:53" x14ac:dyDescent="0.25">
      <c r="AY3001" s="139">
        <f t="shared" si="52"/>
        <v>1</v>
      </c>
      <c r="AZ3001" s="139">
        <f>IF(BA3001="",0,IFERROR(IF(VLOOKUP(BA3001,BA$44:BA3000,1,0)&gt;0,0,0),1))</f>
        <v>0</v>
      </c>
      <c r="BA3001" s="140">
        <f>IF(DATOS!J2959=AW$45,DATOS!C2959,"")</f>
        <v>0</v>
      </c>
    </row>
    <row r="3002" spans="51:53" x14ac:dyDescent="0.25">
      <c r="AY3002" s="139">
        <f t="shared" si="52"/>
        <v>1</v>
      </c>
      <c r="AZ3002" s="139">
        <f>IF(BA3002="",0,IFERROR(IF(VLOOKUP(BA3002,BA$44:BA3001,1,0)&gt;0,0,0),1))</f>
        <v>0</v>
      </c>
      <c r="BA3002" s="140">
        <f>IF(DATOS!J2960=AW$45,DATOS!C2960,"")</f>
        <v>0</v>
      </c>
    </row>
    <row r="3003" spans="51:53" x14ac:dyDescent="0.25">
      <c r="AY3003" s="139">
        <f t="shared" si="52"/>
        <v>1</v>
      </c>
      <c r="AZ3003" s="139">
        <f>IF(BA3003="",0,IFERROR(IF(VLOOKUP(BA3003,BA$44:BA3002,1,0)&gt;0,0,0),1))</f>
        <v>0</v>
      </c>
      <c r="BA3003" s="140">
        <f>IF(DATOS!J2961=AW$45,DATOS!C2961,"")</f>
        <v>0</v>
      </c>
    </row>
    <row r="3004" spans="51:53" x14ac:dyDescent="0.25">
      <c r="AY3004" s="139">
        <f t="shared" si="52"/>
        <v>1</v>
      </c>
      <c r="AZ3004" s="139">
        <f>IF(BA3004="",0,IFERROR(IF(VLOOKUP(BA3004,BA$44:BA3003,1,0)&gt;0,0,0),1))</f>
        <v>0</v>
      </c>
      <c r="BA3004" s="140">
        <f>IF(DATOS!J2962=AW$45,DATOS!C2962,"")</f>
        <v>0</v>
      </c>
    </row>
    <row r="3005" spans="51:53" x14ac:dyDescent="0.25">
      <c r="AY3005" s="139">
        <f t="shared" si="52"/>
        <v>1</v>
      </c>
      <c r="AZ3005" s="139">
        <f>IF(BA3005="",0,IFERROR(IF(VLOOKUP(BA3005,BA$44:BA3004,1,0)&gt;0,0,0),1))</f>
        <v>0</v>
      </c>
      <c r="BA3005" s="140">
        <f>IF(DATOS!J2963=AW$45,DATOS!C2963,"")</f>
        <v>0</v>
      </c>
    </row>
    <row r="3006" spans="51:53" x14ac:dyDescent="0.25">
      <c r="AY3006" s="139">
        <f t="shared" si="52"/>
        <v>1</v>
      </c>
      <c r="AZ3006" s="139">
        <f>IF(BA3006="",0,IFERROR(IF(VLOOKUP(BA3006,BA$44:BA3005,1,0)&gt;0,0,0),1))</f>
        <v>0</v>
      </c>
      <c r="BA3006" s="140">
        <f>IF(DATOS!J2964=AW$45,DATOS!C2964,"")</f>
        <v>0</v>
      </c>
    </row>
    <row r="3007" spans="51:53" x14ac:dyDescent="0.25">
      <c r="AY3007" s="139">
        <f t="shared" si="52"/>
        <v>1</v>
      </c>
      <c r="AZ3007" s="139">
        <f>IF(BA3007="",0,IFERROR(IF(VLOOKUP(BA3007,BA$44:BA3006,1,0)&gt;0,0,0),1))</f>
        <v>0</v>
      </c>
      <c r="BA3007" s="140">
        <f>IF(DATOS!J2965=AW$45,DATOS!C2965,"")</f>
        <v>0</v>
      </c>
    </row>
    <row r="3008" spans="51:53" x14ac:dyDescent="0.25">
      <c r="AY3008" s="139">
        <f t="shared" si="52"/>
        <v>1</v>
      </c>
      <c r="AZ3008" s="139">
        <f>IF(BA3008="",0,IFERROR(IF(VLOOKUP(BA3008,BA$44:BA3007,1,0)&gt;0,0,0),1))</f>
        <v>0</v>
      </c>
      <c r="BA3008" s="140">
        <f>IF(DATOS!J2966=AW$45,DATOS!C2966,"")</f>
        <v>0</v>
      </c>
    </row>
    <row r="3009" spans="51:53" x14ac:dyDescent="0.25">
      <c r="AY3009" s="139">
        <f t="shared" si="52"/>
        <v>1</v>
      </c>
      <c r="AZ3009" s="139">
        <f>IF(BA3009="",0,IFERROR(IF(VLOOKUP(BA3009,BA$44:BA3008,1,0)&gt;0,0,0),1))</f>
        <v>0</v>
      </c>
      <c r="BA3009" s="140">
        <f>IF(DATOS!J2967=AW$45,DATOS!C2967,"")</f>
        <v>0</v>
      </c>
    </row>
    <row r="3010" spans="51:53" x14ac:dyDescent="0.25">
      <c r="AY3010" s="139">
        <f t="shared" si="52"/>
        <v>1</v>
      </c>
      <c r="AZ3010" s="139">
        <f>IF(BA3010="",0,IFERROR(IF(VLOOKUP(BA3010,BA$44:BA3009,1,0)&gt;0,0,0),1))</f>
        <v>0</v>
      </c>
      <c r="BA3010" s="140">
        <f>IF(DATOS!J2968=AW$45,DATOS!C2968,"")</f>
        <v>0</v>
      </c>
    </row>
    <row r="3011" spans="51:53" x14ac:dyDescent="0.25">
      <c r="AY3011" s="139">
        <f t="shared" si="52"/>
        <v>1</v>
      </c>
      <c r="AZ3011" s="139">
        <f>IF(BA3011="",0,IFERROR(IF(VLOOKUP(BA3011,BA$44:BA3010,1,0)&gt;0,0,0),1))</f>
        <v>0</v>
      </c>
      <c r="BA3011" s="140">
        <f>IF(DATOS!J2969=AW$45,DATOS!C2969,"")</f>
        <v>0</v>
      </c>
    </row>
    <row r="3012" spans="51:53" x14ac:dyDescent="0.25">
      <c r="AY3012" s="139">
        <f t="shared" si="52"/>
        <v>1</v>
      </c>
      <c r="AZ3012" s="139">
        <f>IF(BA3012="",0,IFERROR(IF(VLOOKUP(BA3012,BA$44:BA3011,1,0)&gt;0,0,0),1))</f>
        <v>0</v>
      </c>
      <c r="BA3012" s="140">
        <f>IF(DATOS!J2970=AW$45,DATOS!C2970,"")</f>
        <v>0</v>
      </c>
    </row>
    <row r="3013" spans="51:53" x14ac:dyDescent="0.25">
      <c r="AY3013" s="139">
        <f t="shared" si="52"/>
        <v>1</v>
      </c>
      <c r="AZ3013" s="139">
        <f>IF(BA3013="",0,IFERROR(IF(VLOOKUP(BA3013,BA$44:BA3012,1,0)&gt;0,0,0),1))</f>
        <v>0</v>
      </c>
      <c r="BA3013" s="140">
        <f>IF(DATOS!J2971=AW$45,DATOS!C2971,"")</f>
        <v>0</v>
      </c>
    </row>
    <row r="3014" spans="51:53" x14ac:dyDescent="0.25">
      <c r="AY3014" s="139">
        <f t="shared" si="52"/>
        <v>1</v>
      </c>
      <c r="AZ3014" s="139">
        <f>IF(BA3014="",0,IFERROR(IF(VLOOKUP(BA3014,BA$44:BA3013,1,0)&gt;0,0,0),1))</f>
        <v>0</v>
      </c>
      <c r="BA3014" s="140">
        <f>IF(DATOS!J2972=AW$45,DATOS!C2972,"")</f>
        <v>0</v>
      </c>
    </row>
    <row r="3015" spans="51:53" x14ac:dyDescent="0.25">
      <c r="AY3015" s="139">
        <f t="shared" si="52"/>
        <v>1</v>
      </c>
      <c r="AZ3015" s="139">
        <f>IF(BA3015="",0,IFERROR(IF(VLOOKUP(BA3015,BA$44:BA3014,1,0)&gt;0,0,0),1))</f>
        <v>0</v>
      </c>
      <c r="BA3015" s="140">
        <f>IF(DATOS!J2973=AW$45,DATOS!C2973,"")</f>
        <v>0</v>
      </c>
    </row>
    <row r="3016" spans="51:53" x14ac:dyDescent="0.25">
      <c r="AY3016" s="139">
        <f t="shared" si="52"/>
        <v>1</v>
      </c>
      <c r="AZ3016" s="139">
        <f>IF(BA3016="",0,IFERROR(IF(VLOOKUP(BA3016,BA$44:BA3015,1,0)&gt;0,0,0),1))</f>
        <v>0</v>
      </c>
      <c r="BA3016" s="140">
        <f>IF(DATOS!J2974=AW$45,DATOS!C2974,"")</f>
        <v>0</v>
      </c>
    </row>
    <row r="3017" spans="51:53" x14ac:dyDescent="0.25">
      <c r="AY3017" s="139">
        <f t="shared" si="52"/>
        <v>1</v>
      </c>
      <c r="AZ3017" s="139">
        <f>IF(BA3017="",0,IFERROR(IF(VLOOKUP(BA3017,BA$44:BA3016,1,0)&gt;0,0,0),1))</f>
        <v>0</v>
      </c>
      <c r="BA3017" s="140">
        <f>IF(DATOS!J2975=AW$45,DATOS!C2975,"")</f>
        <v>0</v>
      </c>
    </row>
    <row r="3018" spans="51:53" x14ac:dyDescent="0.25">
      <c r="AY3018" s="139">
        <f t="shared" si="52"/>
        <v>1</v>
      </c>
      <c r="AZ3018" s="139">
        <f>IF(BA3018="",0,IFERROR(IF(VLOOKUP(BA3018,BA$44:BA3017,1,0)&gt;0,0,0),1))</f>
        <v>0</v>
      </c>
      <c r="BA3018" s="140">
        <f>IF(DATOS!J2976=AW$45,DATOS!C2976,"")</f>
        <v>0</v>
      </c>
    </row>
    <row r="3019" spans="51:53" x14ac:dyDescent="0.25">
      <c r="AY3019" s="139">
        <f t="shared" si="52"/>
        <v>1</v>
      </c>
      <c r="AZ3019" s="139">
        <f>IF(BA3019="",0,IFERROR(IF(VLOOKUP(BA3019,BA$44:BA3018,1,0)&gt;0,0,0),1))</f>
        <v>0</v>
      </c>
      <c r="BA3019" s="140">
        <f>IF(DATOS!J2977=AW$45,DATOS!C2977,"")</f>
        <v>0</v>
      </c>
    </row>
    <row r="3020" spans="51:53" x14ac:dyDescent="0.25">
      <c r="AY3020" s="139">
        <f t="shared" si="52"/>
        <v>1</v>
      </c>
      <c r="AZ3020" s="139">
        <f>IF(BA3020="",0,IFERROR(IF(VLOOKUP(BA3020,BA$44:BA3019,1,0)&gt;0,0,0),1))</f>
        <v>0</v>
      </c>
      <c r="BA3020" s="140">
        <f>IF(DATOS!J2978=AW$45,DATOS!C2978,"")</f>
        <v>0</v>
      </c>
    </row>
    <row r="3021" spans="51:53" x14ac:dyDescent="0.25">
      <c r="AY3021" s="139">
        <f t="shared" si="52"/>
        <v>1</v>
      </c>
      <c r="AZ3021" s="139">
        <f>IF(BA3021="",0,IFERROR(IF(VLOOKUP(BA3021,BA$44:BA3020,1,0)&gt;0,0,0),1))</f>
        <v>0</v>
      </c>
      <c r="BA3021" s="140">
        <f>IF(DATOS!J2979=AW$45,DATOS!C2979,"")</f>
        <v>0</v>
      </c>
    </row>
    <row r="3022" spans="51:53" x14ac:dyDescent="0.25">
      <c r="AY3022" s="139">
        <f t="shared" si="52"/>
        <v>1</v>
      </c>
      <c r="AZ3022" s="139">
        <f>IF(BA3022="",0,IFERROR(IF(VLOOKUP(BA3022,BA$44:BA3021,1,0)&gt;0,0,0),1))</f>
        <v>0</v>
      </c>
      <c r="BA3022" s="140">
        <f>IF(DATOS!J2980=AW$45,DATOS!C2980,"")</f>
        <v>0</v>
      </c>
    </row>
    <row r="3023" spans="51:53" x14ac:dyDescent="0.25">
      <c r="AY3023" s="139">
        <f t="shared" si="52"/>
        <v>1</v>
      </c>
      <c r="AZ3023" s="139">
        <f>IF(BA3023="",0,IFERROR(IF(VLOOKUP(BA3023,BA$44:BA3022,1,0)&gt;0,0,0),1))</f>
        <v>0</v>
      </c>
      <c r="BA3023" s="140">
        <f>IF(DATOS!J2981=AW$45,DATOS!C2981,"")</f>
        <v>0</v>
      </c>
    </row>
    <row r="3024" spans="51:53" x14ac:dyDescent="0.25">
      <c r="AY3024" s="139">
        <f t="shared" si="52"/>
        <v>1</v>
      </c>
      <c r="AZ3024" s="139">
        <f>IF(BA3024="",0,IFERROR(IF(VLOOKUP(BA3024,BA$44:BA3023,1,0)&gt;0,0,0),1))</f>
        <v>0</v>
      </c>
      <c r="BA3024" s="140">
        <f>IF(DATOS!J2982=AW$45,DATOS!C2982,"")</f>
        <v>0</v>
      </c>
    </row>
    <row r="3025" spans="51:53" x14ac:dyDescent="0.25">
      <c r="AY3025" s="139">
        <f t="shared" si="52"/>
        <v>1</v>
      </c>
      <c r="AZ3025" s="139">
        <f>IF(BA3025="",0,IFERROR(IF(VLOOKUP(BA3025,BA$44:BA3024,1,0)&gt;0,0,0),1))</f>
        <v>0</v>
      </c>
      <c r="BA3025" s="140">
        <f>IF(DATOS!J2983=AW$45,DATOS!C2983,"")</f>
        <v>0</v>
      </c>
    </row>
    <row r="3026" spans="51:53" x14ac:dyDescent="0.25">
      <c r="AY3026" s="139">
        <f t="shared" si="52"/>
        <v>1</v>
      </c>
      <c r="AZ3026" s="139">
        <f>IF(BA3026="",0,IFERROR(IF(VLOOKUP(BA3026,BA$44:BA3025,1,0)&gt;0,0,0),1))</f>
        <v>0</v>
      </c>
      <c r="BA3026" s="140">
        <f>IF(DATOS!J2984=AW$45,DATOS!C2984,"")</f>
        <v>0</v>
      </c>
    </row>
    <row r="3027" spans="51:53" x14ac:dyDescent="0.25">
      <c r="AY3027" s="139">
        <f t="shared" si="52"/>
        <v>1</v>
      </c>
      <c r="AZ3027" s="139">
        <f>IF(BA3027="",0,IFERROR(IF(VLOOKUP(BA3027,BA$44:BA3026,1,0)&gt;0,0,0),1))</f>
        <v>0</v>
      </c>
      <c r="BA3027" s="140">
        <f>IF(DATOS!J2985=AW$45,DATOS!C2985,"")</f>
        <v>0</v>
      </c>
    </row>
    <row r="3028" spans="51:53" x14ac:dyDescent="0.25">
      <c r="AY3028" s="139">
        <f t="shared" si="52"/>
        <v>1</v>
      </c>
      <c r="AZ3028" s="139">
        <f>IF(BA3028="",0,IFERROR(IF(VLOOKUP(BA3028,BA$44:BA3027,1,0)&gt;0,0,0),1))</f>
        <v>0</v>
      </c>
      <c r="BA3028" s="140">
        <f>IF(DATOS!J2986=AW$45,DATOS!C2986,"")</f>
        <v>0</v>
      </c>
    </row>
    <row r="3029" spans="51:53" x14ac:dyDescent="0.25">
      <c r="AY3029" s="139">
        <f t="shared" si="52"/>
        <v>1</v>
      </c>
      <c r="AZ3029" s="139">
        <f>IF(BA3029="",0,IFERROR(IF(VLOOKUP(BA3029,BA$44:BA3028,1,0)&gt;0,0,0),1))</f>
        <v>0</v>
      </c>
      <c r="BA3029" s="140">
        <f>IF(DATOS!J2987=AW$45,DATOS!C2987,"")</f>
        <v>0</v>
      </c>
    </row>
    <row r="3030" spans="51:53" x14ac:dyDescent="0.25">
      <c r="AY3030" s="139">
        <f t="shared" si="52"/>
        <v>1</v>
      </c>
      <c r="AZ3030" s="139">
        <f>IF(BA3030="",0,IFERROR(IF(VLOOKUP(BA3030,BA$44:BA3029,1,0)&gt;0,0,0),1))</f>
        <v>0</v>
      </c>
      <c r="BA3030" s="140">
        <f>IF(DATOS!J2988=AW$45,DATOS!C2988,"")</f>
        <v>0</v>
      </c>
    </row>
    <row r="3031" spans="51:53" x14ac:dyDescent="0.25">
      <c r="AY3031" s="139">
        <f t="shared" si="52"/>
        <v>1</v>
      </c>
      <c r="AZ3031" s="139">
        <f>IF(BA3031="",0,IFERROR(IF(VLOOKUP(BA3031,BA$44:BA3030,1,0)&gt;0,0,0),1))</f>
        <v>0</v>
      </c>
      <c r="BA3031" s="140">
        <f>IF(DATOS!J2989=AW$45,DATOS!C2989,"")</f>
        <v>0</v>
      </c>
    </row>
    <row r="3032" spans="51:53" x14ac:dyDescent="0.25">
      <c r="AY3032" s="139">
        <f t="shared" si="52"/>
        <v>1</v>
      </c>
      <c r="AZ3032" s="139">
        <f>IF(BA3032="",0,IFERROR(IF(VLOOKUP(BA3032,BA$44:BA3031,1,0)&gt;0,0,0),1))</f>
        <v>0</v>
      </c>
      <c r="BA3032" s="140">
        <f>IF(DATOS!J2990=AW$45,DATOS!C2990,"")</f>
        <v>0</v>
      </c>
    </row>
    <row r="3033" spans="51:53" x14ac:dyDescent="0.25">
      <c r="AY3033" s="139">
        <f t="shared" si="52"/>
        <v>1</v>
      </c>
      <c r="AZ3033" s="139">
        <f>IF(BA3033="",0,IFERROR(IF(VLOOKUP(BA3033,BA$44:BA3032,1,0)&gt;0,0,0),1))</f>
        <v>0</v>
      </c>
      <c r="BA3033" s="140">
        <f>IF(DATOS!J2991=AW$45,DATOS!C2991,"")</f>
        <v>0</v>
      </c>
    </row>
    <row r="3034" spans="51:53" x14ac:dyDescent="0.25">
      <c r="AY3034" s="139">
        <f t="shared" si="52"/>
        <v>1</v>
      </c>
      <c r="AZ3034" s="139">
        <f>IF(BA3034="",0,IFERROR(IF(VLOOKUP(BA3034,BA$44:BA3033,1,0)&gt;0,0,0),1))</f>
        <v>0</v>
      </c>
      <c r="BA3034" s="140">
        <f>IF(DATOS!J2992=AW$45,DATOS!C2992,"")</f>
        <v>0</v>
      </c>
    </row>
    <row r="3035" spans="51:53" x14ac:dyDescent="0.25">
      <c r="AY3035" s="139">
        <f t="shared" si="52"/>
        <v>1</v>
      </c>
      <c r="AZ3035" s="139">
        <f>IF(BA3035="",0,IFERROR(IF(VLOOKUP(BA3035,BA$44:BA3034,1,0)&gt;0,0,0),1))</f>
        <v>0</v>
      </c>
      <c r="BA3035" s="140">
        <f>IF(DATOS!J2993=AW$45,DATOS!C2993,"")</f>
        <v>0</v>
      </c>
    </row>
    <row r="3036" spans="51:53" x14ac:dyDescent="0.25">
      <c r="AY3036" s="139">
        <f t="shared" si="52"/>
        <v>1</v>
      </c>
      <c r="AZ3036" s="139">
        <f>IF(BA3036="",0,IFERROR(IF(VLOOKUP(BA3036,BA$44:BA3035,1,0)&gt;0,0,0),1))</f>
        <v>0</v>
      </c>
      <c r="BA3036" s="140">
        <f>IF(DATOS!J2994=AW$45,DATOS!C2994,"")</f>
        <v>0</v>
      </c>
    </row>
    <row r="3037" spans="51:53" x14ac:dyDescent="0.25">
      <c r="AY3037" s="139">
        <f t="shared" si="52"/>
        <v>1</v>
      </c>
      <c r="AZ3037" s="139">
        <f>IF(BA3037="",0,IFERROR(IF(VLOOKUP(BA3037,BA$44:BA3036,1,0)&gt;0,0,0),1))</f>
        <v>0</v>
      </c>
      <c r="BA3037" s="140">
        <f>IF(DATOS!J2995=AW$45,DATOS!C2995,"")</f>
        <v>0</v>
      </c>
    </row>
    <row r="3038" spans="51:53" x14ac:dyDescent="0.25">
      <c r="AY3038" s="139">
        <f t="shared" si="52"/>
        <v>1</v>
      </c>
      <c r="AZ3038" s="139">
        <f>IF(BA3038="",0,IFERROR(IF(VLOOKUP(BA3038,BA$44:BA3037,1,0)&gt;0,0,0),1))</f>
        <v>0</v>
      </c>
      <c r="BA3038" s="140">
        <f>IF(DATOS!J2996=AW$45,DATOS!C2996,"")</f>
        <v>0</v>
      </c>
    </row>
    <row r="3039" spans="51:53" x14ac:dyDescent="0.25">
      <c r="AY3039" s="139">
        <f t="shared" si="52"/>
        <v>1</v>
      </c>
      <c r="AZ3039" s="139">
        <f>IF(BA3039="",0,IFERROR(IF(VLOOKUP(BA3039,BA$44:BA3038,1,0)&gt;0,0,0),1))</f>
        <v>0</v>
      </c>
      <c r="BA3039" s="140">
        <f>IF(DATOS!J2997=AW$45,DATOS!C2997,"")</f>
        <v>0</v>
      </c>
    </row>
    <row r="3040" spans="51:53" x14ac:dyDescent="0.25">
      <c r="AY3040" s="139">
        <f t="shared" si="52"/>
        <v>1</v>
      </c>
      <c r="AZ3040" s="139">
        <f>IF(BA3040="",0,IFERROR(IF(VLOOKUP(BA3040,BA$44:BA3039,1,0)&gt;0,0,0),1))</f>
        <v>0</v>
      </c>
      <c r="BA3040" s="140">
        <f>IF(DATOS!J2998=AW$45,DATOS!C2998,"")</f>
        <v>0</v>
      </c>
    </row>
    <row r="3041" spans="51:53" x14ac:dyDescent="0.25">
      <c r="AY3041" s="139">
        <f t="shared" si="52"/>
        <v>1</v>
      </c>
      <c r="AZ3041" s="139">
        <f>IF(BA3041="",0,IFERROR(IF(VLOOKUP(BA3041,BA$44:BA3040,1,0)&gt;0,0,0),1))</f>
        <v>0</v>
      </c>
      <c r="BA3041" s="140">
        <f>IF(DATOS!J2999=AW$45,DATOS!C2999,"")</f>
        <v>0</v>
      </c>
    </row>
    <row r="3042" spans="51:53" x14ac:dyDescent="0.25">
      <c r="AY3042" s="139">
        <f t="shared" si="52"/>
        <v>1</v>
      </c>
      <c r="AZ3042" s="139">
        <f>IF(BA3042="",0,IFERROR(IF(VLOOKUP(BA3042,BA$44:BA3041,1,0)&gt;0,0,0),1))</f>
        <v>0</v>
      </c>
      <c r="BA3042" s="140">
        <f>IF(DATOS!J3000=AW$45,DATOS!C3000,"")</f>
        <v>0</v>
      </c>
    </row>
    <row r="3043" spans="51:53" x14ac:dyDescent="0.25">
      <c r="AY3043" s="139">
        <f t="shared" si="52"/>
        <v>1</v>
      </c>
      <c r="AZ3043" s="139">
        <f>IF(BA3043="",0,IFERROR(IF(VLOOKUP(BA3043,BA$44:BA3042,1,0)&gt;0,0,0),1))</f>
        <v>0</v>
      </c>
      <c r="BA3043" s="140">
        <f>IF(DATOS!J3001=AW$45,DATOS!C3001,"")</f>
        <v>0</v>
      </c>
    </row>
    <row r="3044" spans="51:53" x14ac:dyDescent="0.25">
      <c r="AY3044" s="139">
        <f t="shared" si="52"/>
        <v>1</v>
      </c>
      <c r="AZ3044" s="139">
        <f>IF(BA3044="",0,IFERROR(IF(VLOOKUP(BA3044,BA$44:BA3043,1,0)&gt;0,0,0),1))</f>
        <v>0</v>
      </c>
      <c r="BA3044" s="140">
        <f>IF(DATOS!J3002=AW$45,DATOS!C3002,"")</f>
        <v>0</v>
      </c>
    </row>
    <row r="3045" spans="51:53" x14ac:dyDescent="0.25">
      <c r="AY3045" s="139">
        <f t="shared" si="52"/>
        <v>1</v>
      </c>
      <c r="AZ3045" s="139">
        <f>IF(BA3045="",0,IFERROR(IF(VLOOKUP(BA3045,BA$44:BA3044,1,0)&gt;0,0,0),1))</f>
        <v>0</v>
      </c>
      <c r="BA3045" s="140">
        <f>IF(DATOS!J3003=AW$45,DATOS!C3003,"")</f>
        <v>0</v>
      </c>
    </row>
    <row r="3046" spans="51:53" x14ac:dyDescent="0.25">
      <c r="AY3046" s="139">
        <f t="shared" si="52"/>
        <v>1</v>
      </c>
      <c r="AZ3046" s="139">
        <f>IF(BA3046="",0,IFERROR(IF(VLOOKUP(BA3046,BA$44:BA3045,1,0)&gt;0,0,0),1))</f>
        <v>0</v>
      </c>
      <c r="BA3046" s="140">
        <f>IF(DATOS!J3004=AW$45,DATOS!C3004,"")</f>
        <v>0</v>
      </c>
    </row>
    <row r="3047" spans="51:53" x14ac:dyDescent="0.25">
      <c r="AY3047" s="139">
        <f t="shared" si="52"/>
        <v>1</v>
      </c>
      <c r="AZ3047" s="139">
        <f>IF(BA3047="",0,IFERROR(IF(VLOOKUP(BA3047,BA$44:BA3046,1,0)&gt;0,0,0),1))</f>
        <v>0</v>
      </c>
      <c r="BA3047" s="140">
        <f>IF(DATOS!J3005=AW$45,DATOS!C3005,"")</f>
        <v>0</v>
      </c>
    </row>
    <row r="3048" spans="51:53" x14ac:dyDescent="0.25">
      <c r="AY3048" s="139">
        <f t="shared" si="52"/>
        <v>1</v>
      </c>
      <c r="AZ3048" s="139">
        <f>IF(BA3048="",0,IFERROR(IF(VLOOKUP(BA3048,BA$44:BA3047,1,0)&gt;0,0,0),1))</f>
        <v>0</v>
      </c>
      <c r="BA3048" s="140">
        <f>IF(DATOS!J3006=AW$45,DATOS!C3006,"")</f>
        <v>0</v>
      </c>
    </row>
    <row r="3049" spans="51:53" x14ac:dyDescent="0.25">
      <c r="AY3049" s="139">
        <f t="shared" si="52"/>
        <v>1</v>
      </c>
      <c r="AZ3049" s="139">
        <f>IF(BA3049="",0,IFERROR(IF(VLOOKUP(BA3049,BA$44:BA3048,1,0)&gt;0,0,0),1))</f>
        <v>0</v>
      </c>
      <c r="BA3049" s="140">
        <f>IF(DATOS!J3007=AW$45,DATOS!C3007,"")</f>
        <v>0</v>
      </c>
    </row>
    <row r="3050" spans="51:53" x14ac:dyDescent="0.25">
      <c r="AY3050" s="139">
        <f t="shared" si="52"/>
        <v>1</v>
      </c>
      <c r="AZ3050" s="139">
        <f>IF(BA3050="",0,IFERROR(IF(VLOOKUP(BA3050,BA$44:BA3049,1,0)&gt;0,0,0),1))</f>
        <v>0</v>
      </c>
      <c r="BA3050" s="140">
        <f>IF(DATOS!J3008=AW$45,DATOS!C3008,"")</f>
        <v>0</v>
      </c>
    </row>
    <row r="3051" spans="51:53" x14ac:dyDescent="0.25">
      <c r="AY3051" s="139">
        <f t="shared" si="52"/>
        <v>1</v>
      </c>
      <c r="AZ3051" s="139">
        <f>IF(BA3051="",0,IFERROR(IF(VLOOKUP(BA3051,BA$44:BA3050,1,0)&gt;0,0,0),1))</f>
        <v>0</v>
      </c>
      <c r="BA3051" s="140">
        <f>IF(DATOS!J3009=AW$45,DATOS!C3009,"")</f>
        <v>0</v>
      </c>
    </row>
    <row r="3052" spans="51:53" x14ac:dyDescent="0.25">
      <c r="AY3052" s="139">
        <f t="shared" ref="AY3052:AY3115" si="53">AY3051+AZ3052</f>
        <v>1</v>
      </c>
      <c r="AZ3052" s="139">
        <f>IF(BA3052="",0,IFERROR(IF(VLOOKUP(BA3052,BA$44:BA3051,1,0)&gt;0,0,0),1))</f>
        <v>0</v>
      </c>
      <c r="BA3052" s="140">
        <f>IF(DATOS!J3010=AW$45,DATOS!C3010,"")</f>
        <v>0</v>
      </c>
    </row>
    <row r="3053" spans="51:53" x14ac:dyDescent="0.25">
      <c r="AY3053" s="139">
        <f t="shared" si="53"/>
        <v>1</v>
      </c>
      <c r="AZ3053" s="139">
        <f>IF(BA3053="",0,IFERROR(IF(VLOOKUP(BA3053,BA$44:BA3052,1,0)&gt;0,0,0),1))</f>
        <v>0</v>
      </c>
      <c r="BA3053" s="140">
        <f>IF(DATOS!J3011=AW$45,DATOS!C3011,"")</f>
        <v>0</v>
      </c>
    </row>
    <row r="3054" spans="51:53" x14ac:dyDescent="0.25">
      <c r="AY3054" s="139">
        <f t="shared" si="53"/>
        <v>1</v>
      </c>
      <c r="AZ3054" s="139">
        <f>IF(BA3054="",0,IFERROR(IF(VLOOKUP(BA3054,BA$44:BA3053,1,0)&gt;0,0,0),1))</f>
        <v>0</v>
      </c>
      <c r="BA3054" s="140">
        <f>IF(DATOS!J3012=AW$45,DATOS!C3012,"")</f>
        <v>0</v>
      </c>
    </row>
    <row r="3055" spans="51:53" x14ac:dyDescent="0.25">
      <c r="AY3055" s="139">
        <f t="shared" si="53"/>
        <v>1</v>
      </c>
      <c r="AZ3055" s="139">
        <f>IF(BA3055="",0,IFERROR(IF(VLOOKUP(BA3055,BA$44:BA3054,1,0)&gt;0,0,0),1))</f>
        <v>0</v>
      </c>
      <c r="BA3055" s="140">
        <f>IF(DATOS!J3013=AW$45,DATOS!C3013,"")</f>
        <v>0</v>
      </c>
    </row>
    <row r="3056" spans="51:53" x14ac:dyDescent="0.25">
      <c r="AY3056" s="139">
        <f t="shared" si="53"/>
        <v>1</v>
      </c>
      <c r="AZ3056" s="139">
        <f>IF(BA3056="",0,IFERROR(IF(VLOOKUP(BA3056,BA$44:BA3055,1,0)&gt;0,0,0),1))</f>
        <v>0</v>
      </c>
      <c r="BA3056" s="140">
        <f>IF(DATOS!J3014=AW$45,DATOS!C3014,"")</f>
        <v>0</v>
      </c>
    </row>
    <row r="3057" spans="51:53" x14ac:dyDescent="0.25">
      <c r="AY3057" s="139">
        <f t="shared" si="53"/>
        <v>1</v>
      </c>
      <c r="AZ3057" s="139">
        <f>IF(BA3057="",0,IFERROR(IF(VLOOKUP(BA3057,BA$44:BA3056,1,0)&gt;0,0,0),1))</f>
        <v>0</v>
      </c>
      <c r="BA3057" s="140">
        <f>IF(DATOS!J3015=AW$45,DATOS!C3015,"")</f>
        <v>0</v>
      </c>
    </row>
    <row r="3058" spans="51:53" x14ac:dyDescent="0.25">
      <c r="AY3058" s="139">
        <f t="shared" si="53"/>
        <v>1</v>
      </c>
      <c r="AZ3058" s="139">
        <f>IF(BA3058="",0,IFERROR(IF(VLOOKUP(BA3058,BA$44:BA3057,1,0)&gt;0,0,0),1))</f>
        <v>0</v>
      </c>
      <c r="BA3058" s="140">
        <f>IF(DATOS!J3016=AW$45,DATOS!C3016,"")</f>
        <v>0</v>
      </c>
    </row>
    <row r="3059" spans="51:53" x14ac:dyDescent="0.25">
      <c r="AY3059" s="139">
        <f t="shared" si="53"/>
        <v>1</v>
      </c>
      <c r="AZ3059" s="139">
        <f>IF(BA3059="",0,IFERROR(IF(VLOOKUP(BA3059,BA$44:BA3058,1,0)&gt;0,0,0),1))</f>
        <v>0</v>
      </c>
      <c r="BA3059" s="140">
        <f>IF(DATOS!J3017=AW$45,DATOS!C3017,"")</f>
        <v>0</v>
      </c>
    </row>
    <row r="3060" spans="51:53" x14ac:dyDescent="0.25">
      <c r="AY3060" s="139">
        <f t="shared" si="53"/>
        <v>1</v>
      </c>
      <c r="AZ3060" s="139">
        <f>IF(BA3060="",0,IFERROR(IF(VLOOKUP(BA3060,BA$44:BA3059,1,0)&gt;0,0,0),1))</f>
        <v>0</v>
      </c>
      <c r="BA3060" s="140">
        <f>IF(DATOS!J3018=AW$45,DATOS!C3018,"")</f>
        <v>0</v>
      </c>
    </row>
    <row r="3061" spans="51:53" x14ac:dyDescent="0.25">
      <c r="AY3061" s="139">
        <f t="shared" si="53"/>
        <v>1</v>
      </c>
      <c r="AZ3061" s="139">
        <f>IF(BA3061="",0,IFERROR(IF(VLOOKUP(BA3061,BA$44:BA3060,1,0)&gt;0,0,0),1))</f>
        <v>0</v>
      </c>
      <c r="BA3061" s="140">
        <f>IF(DATOS!J3019=AW$45,DATOS!C3019,"")</f>
        <v>0</v>
      </c>
    </row>
    <row r="3062" spans="51:53" x14ac:dyDescent="0.25">
      <c r="AY3062" s="139">
        <f t="shared" si="53"/>
        <v>1</v>
      </c>
      <c r="AZ3062" s="139">
        <f>IF(BA3062="",0,IFERROR(IF(VLOOKUP(BA3062,BA$44:BA3061,1,0)&gt;0,0,0),1))</f>
        <v>0</v>
      </c>
      <c r="BA3062" s="140">
        <f>IF(DATOS!J3020=AW$45,DATOS!C3020,"")</f>
        <v>0</v>
      </c>
    </row>
    <row r="3063" spans="51:53" x14ac:dyDescent="0.25">
      <c r="AY3063" s="139">
        <f t="shared" si="53"/>
        <v>1</v>
      </c>
      <c r="AZ3063" s="139">
        <f>IF(BA3063="",0,IFERROR(IF(VLOOKUP(BA3063,BA$44:BA3062,1,0)&gt;0,0,0),1))</f>
        <v>0</v>
      </c>
      <c r="BA3063" s="140">
        <f>IF(DATOS!J3021=AW$45,DATOS!C3021,"")</f>
        <v>0</v>
      </c>
    </row>
    <row r="3064" spans="51:53" x14ac:dyDescent="0.25">
      <c r="AY3064" s="139">
        <f t="shared" si="53"/>
        <v>1</v>
      </c>
      <c r="AZ3064" s="139">
        <f>IF(BA3064="",0,IFERROR(IF(VLOOKUP(BA3064,BA$44:BA3063,1,0)&gt;0,0,0),1))</f>
        <v>0</v>
      </c>
      <c r="BA3064" s="140">
        <f>IF(DATOS!J3022=AW$45,DATOS!C3022,"")</f>
        <v>0</v>
      </c>
    </row>
    <row r="3065" spans="51:53" x14ac:dyDescent="0.25">
      <c r="AY3065" s="139">
        <f t="shared" si="53"/>
        <v>1</v>
      </c>
      <c r="AZ3065" s="139">
        <f>IF(BA3065="",0,IFERROR(IF(VLOOKUP(BA3065,BA$44:BA3064,1,0)&gt;0,0,0),1))</f>
        <v>0</v>
      </c>
      <c r="BA3065" s="140">
        <f>IF(DATOS!J3023=AW$45,DATOS!C3023,"")</f>
        <v>0</v>
      </c>
    </row>
    <row r="3066" spans="51:53" x14ac:dyDescent="0.25">
      <c r="AY3066" s="139">
        <f t="shared" si="53"/>
        <v>1</v>
      </c>
      <c r="AZ3066" s="139">
        <f>IF(BA3066="",0,IFERROR(IF(VLOOKUP(BA3066,BA$44:BA3065,1,0)&gt;0,0,0),1))</f>
        <v>0</v>
      </c>
      <c r="BA3066" s="140">
        <f>IF(DATOS!J3024=AW$45,DATOS!C3024,"")</f>
        <v>0</v>
      </c>
    </row>
    <row r="3067" spans="51:53" x14ac:dyDescent="0.25">
      <c r="AY3067" s="139">
        <f t="shared" si="53"/>
        <v>1</v>
      </c>
      <c r="AZ3067" s="139">
        <f>IF(BA3067="",0,IFERROR(IF(VLOOKUP(BA3067,BA$44:BA3066,1,0)&gt;0,0,0),1))</f>
        <v>0</v>
      </c>
      <c r="BA3067" s="140">
        <f>IF(DATOS!J3025=AW$45,DATOS!C3025,"")</f>
        <v>0</v>
      </c>
    </row>
    <row r="3068" spans="51:53" x14ac:dyDescent="0.25">
      <c r="AY3068" s="139">
        <f t="shared" si="53"/>
        <v>1</v>
      </c>
      <c r="AZ3068" s="139">
        <f>IF(BA3068="",0,IFERROR(IF(VLOOKUP(BA3068,BA$44:BA3067,1,0)&gt;0,0,0),1))</f>
        <v>0</v>
      </c>
      <c r="BA3068" s="140">
        <f>IF(DATOS!J3026=AW$45,DATOS!C3026,"")</f>
        <v>0</v>
      </c>
    </row>
    <row r="3069" spans="51:53" x14ac:dyDescent="0.25">
      <c r="AY3069" s="139">
        <f t="shared" si="53"/>
        <v>1</v>
      </c>
      <c r="AZ3069" s="139">
        <f>IF(BA3069="",0,IFERROR(IF(VLOOKUP(BA3069,BA$44:BA3068,1,0)&gt;0,0,0),1))</f>
        <v>0</v>
      </c>
      <c r="BA3069" s="140">
        <f>IF(DATOS!J3027=AW$45,DATOS!C3027,"")</f>
        <v>0</v>
      </c>
    </row>
    <row r="3070" spans="51:53" x14ac:dyDescent="0.25">
      <c r="AY3070" s="139">
        <f t="shared" si="53"/>
        <v>1</v>
      </c>
      <c r="AZ3070" s="139">
        <f>IF(BA3070="",0,IFERROR(IF(VLOOKUP(BA3070,BA$44:BA3069,1,0)&gt;0,0,0),1))</f>
        <v>0</v>
      </c>
      <c r="BA3070" s="140">
        <f>IF(DATOS!J3028=AW$45,DATOS!C3028,"")</f>
        <v>0</v>
      </c>
    </row>
    <row r="3071" spans="51:53" x14ac:dyDescent="0.25">
      <c r="AY3071" s="139">
        <f t="shared" si="53"/>
        <v>1</v>
      </c>
      <c r="AZ3071" s="139">
        <f>IF(BA3071="",0,IFERROR(IF(VLOOKUP(BA3071,BA$44:BA3070,1,0)&gt;0,0,0),1))</f>
        <v>0</v>
      </c>
      <c r="BA3071" s="140">
        <f>IF(DATOS!J3029=AW$45,DATOS!C3029,"")</f>
        <v>0</v>
      </c>
    </row>
    <row r="3072" spans="51:53" x14ac:dyDescent="0.25">
      <c r="AY3072" s="139">
        <f t="shared" si="53"/>
        <v>1</v>
      </c>
      <c r="AZ3072" s="139">
        <f>IF(BA3072="",0,IFERROR(IF(VLOOKUP(BA3072,BA$44:BA3071,1,0)&gt;0,0,0),1))</f>
        <v>0</v>
      </c>
      <c r="BA3072" s="140">
        <f>IF(DATOS!J3030=AW$45,DATOS!C3030,"")</f>
        <v>0</v>
      </c>
    </row>
    <row r="3073" spans="51:53" x14ac:dyDescent="0.25">
      <c r="AY3073" s="139">
        <f t="shared" si="53"/>
        <v>1</v>
      </c>
      <c r="AZ3073" s="139">
        <f>IF(BA3073="",0,IFERROR(IF(VLOOKUP(BA3073,BA$44:BA3072,1,0)&gt;0,0,0),1))</f>
        <v>0</v>
      </c>
      <c r="BA3073" s="140">
        <f>IF(DATOS!J3031=AW$45,DATOS!C3031,"")</f>
        <v>0</v>
      </c>
    </row>
    <row r="3074" spans="51:53" x14ac:dyDescent="0.25">
      <c r="AY3074" s="139">
        <f t="shared" si="53"/>
        <v>1</v>
      </c>
      <c r="AZ3074" s="139">
        <f>IF(BA3074="",0,IFERROR(IF(VLOOKUP(BA3074,BA$44:BA3073,1,0)&gt;0,0,0),1))</f>
        <v>0</v>
      </c>
      <c r="BA3074" s="140">
        <f>IF(DATOS!J3032=AW$45,DATOS!C3032,"")</f>
        <v>0</v>
      </c>
    </row>
    <row r="3075" spans="51:53" x14ac:dyDescent="0.25">
      <c r="AY3075" s="139">
        <f t="shared" si="53"/>
        <v>1</v>
      </c>
      <c r="AZ3075" s="139">
        <f>IF(BA3075="",0,IFERROR(IF(VLOOKUP(BA3075,BA$44:BA3074,1,0)&gt;0,0,0),1))</f>
        <v>0</v>
      </c>
      <c r="BA3075" s="140">
        <f>IF(DATOS!J3033=AW$45,DATOS!C3033,"")</f>
        <v>0</v>
      </c>
    </row>
    <row r="3076" spans="51:53" x14ac:dyDescent="0.25">
      <c r="AY3076" s="139">
        <f t="shared" si="53"/>
        <v>1</v>
      </c>
      <c r="AZ3076" s="139">
        <f>IF(BA3076="",0,IFERROR(IF(VLOOKUP(BA3076,BA$44:BA3075,1,0)&gt;0,0,0),1))</f>
        <v>0</v>
      </c>
      <c r="BA3076" s="140">
        <f>IF(DATOS!J3034=AW$45,DATOS!C3034,"")</f>
        <v>0</v>
      </c>
    </row>
    <row r="3077" spans="51:53" x14ac:dyDescent="0.25">
      <c r="AY3077" s="139">
        <f t="shared" si="53"/>
        <v>1</v>
      </c>
      <c r="AZ3077" s="139">
        <f>IF(BA3077="",0,IFERROR(IF(VLOOKUP(BA3077,BA$44:BA3076,1,0)&gt;0,0,0),1))</f>
        <v>0</v>
      </c>
      <c r="BA3077" s="140">
        <f>IF(DATOS!J3035=AW$45,DATOS!C3035,"")</f>
        <v>0</v>
      </c>
    </row>
    <row r="3078" spans="51:53" x14ac:dyDescent="0.25">
      <c r="AY3078" s="139">
        <f t="shared" si="53"/>
        <v>1</v>
      </c>
      <c r="AZ3078" s="139">
        <f>IF(BA3078="",0,IFERROR(IF(VLOOKUP(BA3078,BA$44:BA3077,1,0)&gt;0,0,0),1))</f>
        <v>0</v>
      </c>
      <c r="BA3078" s="140">
        <f>IF(DATOS!J3036=AW$45,DATOS!C3036,"")</f>
        <v>0</v>
      </c>
    </row>
    <row r="3079" spans="51:53" x14ac:dyDescent="0.25">
      <c r="AY3079" s="139">
        <f t="shared" si="53"/>
        <v>1</v>
      </c>
      <c r="AZ3079" s="139">
        <f>IF(BA3079="",0,IFERROR(IF(VLOOKUP(BA3079,BA$44:BA3078,1,0)&gt;0,0,0),1))</f>
        <v>0</v>
      </c>
      <c r="BA3079" s="140">
        <f>IF(DATOS!J3037=AW$45,DATOS!C3037,"")</f>
        <v>0</v>
      </c>
    </row>
    <row r="3080" spans="51:53" x14ac:dyDescent="0.25">
      <c r="AY3080" s="139">
        <f t="shared" si="53"/>
        <v>1</v>
      </c>
      <c r="AZ3080" s="139">
        <f>IF(BA3080="",0,IFERROR(IF(VLOOKUP(BA3080,BA$44:BA3079,1,0)&gt;0,0,0),1))</f>
        <v>0</v>
      </c>
      <c r="BA3080" s="140">
        <f>IF(DATOS!J3038=AW$45,DATOS!C3038,"")</f>
        <v>0</v>
      </c>
    </row>
    <row r="3081" spans="51:53" x14ac:dyDescent="0.25">
      <c r="AY3081" s="139">
        <f t="shared" si="53"/>
        <v>1</v>
      </c>
      <c r="AZ3081" s="139">
        <f>IF(BA3081="",0,IFERROR(IF(VLOOKUP(BA3081,BA$44:BA3080,1,0)&gt;0,0,0),1))</f>
        <v>0</v>
      </c>
      <c r="BA3081" s="140">
        <f>IF(DATOS!J3039=AW$45,DATOS!C3039,"")</f>
        <v>0</v>
      </c>
    </row>
    <row r="3082" spans="51:53" x14ac:dyDescent="0.25">
      <c r="AY3082" s="139">
        <f t="shared" si="53"/>
        <v>1</v>
      </c>
      <c r="AZ3082" s="139">
        <f>IF(BA3082="",0,IFERROR(IF(VLOOKUP(BA3082,BA$44:BA3081,1,0)&gt;0,0,0),1))</f>
        <v>0</v>
      </c>
      <c r="BA3082" s="140">
        <f>IF(DATOS!J3040=AW$45,DATOS!C3040,"")</f>
        <v>0</v>
      </c>
    </row>
    <row r="3083" spans="51:53" x14ac:dyDescent="0.25">
      <c r="AY3083" s="139">
        <f t="shared" si="53"/>
        <v>1</v>
      </c>
      <c r="AZ3083" s="139">
        <f>IF(BA3083="",0,IFERROR(IF(VLOOKUP(BA3083,BA$44:BA3082,1,0)&gt;0,0,0),1))</f>
        <v>0</v>
      </c>
      <c r="BA3083" s="140">
        <f>IF(DATOS!J3041=AW$45,DATOS!C3041,"")</f>
        <v>0</v>
      </c>
    </row>
    <row r="3084" spans="51:53" x14ac:dyDescent="0.25">
      <c r="AY3084" s="139">
        <f t="shared" si="53"/>
        <v>1</v>
      </c>
      <c r="AZ3084" s="139">
        <f>IF(BA3084="",0,IFERROR(IF(VLOOKUP(BA3084,BA$44:BA3083,1,0)&gt;0,0,0),1))</f>
        <v>0</v>
      </c>
      <c r="BA3084" s="140">
        <f>IF(DATOS!J3042=AW$45,DATOS!C3042,"")</f>
        <v>0</v>
      </c>
    </row>
    <row r="3085" spans="51:53" x14ac:dyDescent="0.25">
      <c r="AY3085" s="139">
        <f t="shared" si="53"/>
        <v>1</v>
      </c>
      <c r="AZ3085" s="139">
        <f>IF(BA3085="",0,IFERROR(IF(VLOOKUP(BA3085,BA$44:BA3084,1,0)&gt;0,0,0),1))</f>
        <v>0</v>
      </c>
      <c r="BA3085" s="140">
        <f>IF(DATOS!J3043=AW$45,DATOS!C3043,"")</f>
        <v>0</v>
      </c>
    </row>
    <row r="3086" spans="51:53" x14ac:dyDescent="0.25">
      <c r="AY3086" s="139">
        <f t="shared" si="53"/>
        <v>1</v>
      </c>
      <c r="AZ3086" s="139">
        <f>IF(BA3086="",0,IFERROR(IF(VLOOKUP(BA3086,BA$44:BA3085,1,0)&gt;0,0,0),1))</f>
        <v>0</v>
      </c>
      <c r="BA3086" s="140">
        <f>IF(DATOS!J3044=AW$45,DATOS!C3044,"")</f>
        <v>0</v>
      </c>
    </row>
    <row r="3087" spans="51:53" x14ac:dyDescent="0.25">
      <c r="AY3087" s="139">
        <f t="shared" si="53"/>
        <v>1</v>
      </c>
      <c r="AZ3087" s="139">
        <f>IF(BA3087="",0,IFERROR(IF(VLOOKUP(BA3087,BA$44:BA3086,1,0)&gt;0,0,0),1))</f>
        <v>0</v>
      </c>
      <c r="BA3087" s="140">
        <f>IF(DATOS!J3045=AW$45,DATOS!C3045,"")</f>
        <v>0</v>
      </c>
    </row>
    <row r="3088" spans="51:53" x14ac:dyDescent="0.25">
      <c r="AY3088" s="139">
        <f t="shared" si="53"/>
        <v>1</v>
      </c>
      <c r="AZ3088" s="139">
        <f>IF(BA3088="",0,IFERROR(IF(VLOOKUP(BA3088,BA$44:BA3087,1,0)&gt;0,0,0),1))</f>
        <v>0</v>
      </c>
      <c r="BA3088" s="140">
        <f>IF(DATOS!J3046=AW$45,DATOS!C3046,"")</f>
        <v>0</v>
      </c>
    </row>
    <row r="3089" spans="51:53" x14ac:dyDescent="0.25">
      <c r="AY3089" s="139">
        <f t="shared" si="53"/>
        <v>1</v>
      </c>
      <c r="AZ3089" s="139">
        <f>IF(BA3089="",0,IFERROR(IF(VLOOKUP(BA3089,BA$44:BA3088,1,0)&gt;0,0,0),1))</f>
        <v>0</v>
      </c>
      <c r="BA3089" s="140">
        <f>IF(DATOS!J3047=AW$45,DATOS!C3047,"")</f>
        <v>0</v>
      </c>
    </row>
    <row r="3090" spans="51:53" x14ac:dyDescent="0.25">
      <c r="AY3090" s="139">
        <f t="shared" si="53"/>
        <v>1</v>
      </c>
      <c r="AZ3090" s="139">
        <f>IF(BA3090="",0,IFERROR(IF(VLOOKUP(BA3090,BA$44:BA3089,1,0)&gt;0,0,0),1))</f>
        <v>0</v>
      </c>
      <c r="BA3090" s="140">
        <f>IF(DATOS!J3048=AW$45,DATOS!C3048,"")</f>
        <v>0</v>
      </c>
    </row>
    <row r="3091" spans="51:53" x14ac:dyDescent="0.25">
      <c r="AY3091" s="139">
        <f t="shared" si="53"/>
        <v>1</v>
      </c>
      <c r="AZ3091" s="139">
        <f>IF(BA3091="",0,IFERROR(IF(VLOOKUP(BA3091,BA$44:BA3090,1,0)&gt;0,0,0),1))</f>
        <v>0</v>
      </c>
      <c r="BA3091" s="140">
        <f>IF(DATOS!J3049=AW$45,DATOS!C3049,"")</f>
        <v>0</v>
      </c>
    </row>
    <row r="3092" spans="51:53" x14ac:dyDescent="0.25">
      <c r="AY3092" s="139">
        <f t="shared" si="53"/>
        <v>1</v>
      </c>
      <c r="AZ3092" s="139">
        <f>IF(BA3092="",0,IFERROR(IF(VLOOKUP(BA3092,BA$44:BA3091,1,0)&gt;0,0,0),1))</f>
        <v>0</v>
      </c>
      <c r="BA3092" s="140">
        <f>IF(DATOS!J3050=AW$45,DATOS!C3050,"")</f>
        <v>0</v>
      </c>
    </row>
    <row r="3093" spans="51:53" x14ac:dyDescent="0.25">
      <c r="AY3093" s="139">
        <f t="shared" si="53"/>
        <v>1</v>
      </c>
      <c r="AZ3093" s="139">
        <f>IF(BA3093="",0,IFERROR(IF(VLOOKUP(BA3093,BA$44:BA3092,1,0)&gt;0,0,0),1))</f>
        <v>0</v>
      </c>
      <c r="BA3093" s="140">
        <f>IF(DATOS!J3051=AW$45,DATOS!C3051,"")</f>
        <v>0</v>
      </c>
    </row>
    <row r="3094" spans="51:53" x14ac:dyDescent="0.25">
      <c r="AY3094" s="139">
        <f t="shared" si="53"/>
        <v>1</v>
      </c>
      <c r="AZ3094" s="139">
        <f>IF(BA3094="",0,IFERROR(IF(VLOOKUP(BA3094,BA$44:BA3093,1,0)&gt;0,0,0),1))</f>
        <v>0</v>
      </c>
      <c r="BA3094" s="140">
        <f>IF(DATOS!J3052=AW$45,DATOS!C3052,"")</f>
        <v>0</v>
      </c>
    </row>
    <row r="3095" spans="51:53" x14ac:dyDescent="0.25">
      <c r="AY3095" s="139">
        <f t="shared" si="53"/>
        <v>1</v>
      </c>
      <c r="AZ3095" s="139">
        <f>IF(BA3095="",0,IFERROR(IF(VLOOKUP(BA3095,BA$44:BA3094,1,0)&gt;0,0,0),1))</f>
        <v>0</v>
      </c>
      <c r="BA3095" s="140">
        <f>IF(DATOS!J3053=AW$45,DATOS!C3053,"")</f>
        <v>0</v>
      </c>
    </row>
    <row r="3096" spans="51:53" x14ac:dyDescent="0.25">
      <c r="AY3096" s="139">
        <f t="shared" si="53"/>
        <v>1</v>
      </c>
      <c r="AZ3096" s="139">
        <f>IF(BA3096="",0,IFERROR(IF(VLOOKUP(BA3096,BA$44:BA3095,1,0)&gt;0,0,0),1))</f>
        <v>0</v>
      </c>
      <c r="BA3096" s="140">
        <f>IF(DATOS!J3054=AW$45,DATOS!C3054,"")</f>
        <v>0</v>
      </c>
    </row>
    <row r="3097" spans="51:53" x14ac:dyDescent="0.25">
      <c r="AY3097" s="139">
        <f t="shared" si="53"/>
        <v>1</v>
      </c>
      <c r="AZ3097" s="139">
        <f>IF(BA3097="",0,IFERROR(IF(VLOOKUP(BA3097,BA$44:BA3096,1,0)&gt;0,0,0),1))</f>
        <v>0</v>
      </c>
      <c r="BA3097" s="140">
        <f>IF(DATOS!J3055=AW$45,DATOS!C3055,"")</f>
        <v>0</v>
      </c>
    </row>
    <row r="3098" spans="51:53" x14ac:dyDescent="0.25">
      <c r="AY3098" s="139">
        <f t="shared" si="53"/>
        <v>1</v>
      </c>
      <c r="AZ3098" s="139">
        <f>IF(BA3098="",0,IFERROR(IF(VLOOKUP(BA3098,BA$44:BA3097,1,0)&gt;0,0,0),1))</f>
        <v>0</v>
      </c>
      <c r="BA3098" s="140">
        <f>IF(DATOS!J3056=AW$45,DATOS!C3056,"")</f>
        <v>0</v>
      </c>
    </row>
    <row r="3099" spans="51:53" x14ac:dyDescent="0.25">
      <c r="AY3099" s="139">
        <f t="shared" si="53"/>
        <v>1</v>
      </c>
      <c r="AZ3099" s="139">
        <f>IF(BA3099="",0,IFERROR(IF(VLOOKUP(BA3099,BA$44:BA3098,1,0)&gt;0,0,0),1))</f>
        <v>0</v>
      </c>
      <c r="BA3099" s="140">
        <f>IF(DATOS!J3057=AW$45,DATOS!C3057,"")</f>
        <v>0</v>
      </c>
    </row>
    <row r="3100" spans="51:53" x14ac:dyDescent="0.25">
      <c r="AY3100" s="139">
        <f t="shared" si="53"/>
        <v>1</v>
      </c>
      <c r="AZ3100" s="139">
        <f>IF(BA3100="",0,IFERROR(IF(VLOOKUP(BA3100,BA$44:BA3099,1,0)&gt;0,0,0),1))</f>
        <v>0</v>
      </c>
      <c r="BA3100" s="140">
        <f>IF(DATOS!J3058=AW$45,DATOS!C3058,"")</f>
        <v>0</v>
      </c>
    </row>
    <row r="3101" spans="51:53" x14ac:dyDescent="0.25">
      <c r="AY3101" s="139">
        <f t="shared" si="53"/>
        <v>1</v>
      </c>
      <c r="AZ3101" s="139">
        <f>IF(BA3101="",0,IFERROR(IF(VLOOKUP(BA3101,BA$44:BA3100,1,0)&gt;0,0,0),1))</f>
        <v>0</v>
      </c>
      <c r="BA3101" s="140">
        <f>IF(DATOS!J3059=AW$45,DATOS!C3059,"")</f>
        <v>0</v>
      </c>
    </row>
    <row r="3102" spans="51:53" x14ac:dyDescent="0.25">
      <c r="AY3102" s="139">
        <f t="shared" si="53"/>
        <v>1</v>
      </c>
      <c r="AZ3102" s="139">
        <f>IF(BA3102="",0,IFERROR(IF(VLOOKUP(BA3102,BA$44:BA3101,1,0)&gt;0,0,0),1))</f>
        <v>0</v>
      </c>
      <c r="BA3102" s="140">
        <f>IF(DATOS!J3060=AW$45,DATOS!C3060,"")</f>
        <v>0</v>
      </c>
    </row>
    <row r="3103" spans="51:53" x14ac:dyDescent="0.25">
      <c r="AY3103" s="139">
        <f t="shared" si="53"/>
        <v>1</v>
      </c>
      <c r="AZ3103" s="139">
        <f>IF(BA3103="",0,IFERROR(IF(VLOOKUP(BA3103,BA$44:BA3102,1,0)&gt;0,0,0),1))</f>
        <v>0</v>
      </c>
      <c r="BA3103" s="140">
        <f>IF(DATOS!J3061=AW$45,DATOS!C3061,"")</f>
        <v>0</v>
      </c>
    </row>
    <row r="3104" spans="51:53" x14ac:dyDescent="0.25">
      <c r="AY3104" s="139">
        <f t="shared" si="53"/>
        <v>1</v>
      </c>
      <c r="AZ3104" s="139">
        <f>IF(BA3104="",0,IFERROR(IF(VLOOKUP(BA3104,BA$44:BA3103,1,0)&gt;0,0,0),1))</f>
        <v>0</v>
      </c>
      <c r="BA3104" s="140">
        <f>IF(DATOS!J3062=AW$45,DATOS!C3062,"")</f>
        <v>0</v>
      </c>
    </row>
    <row r="3105" spans="51:53" x14ac:dyDescent="0.25">
      <c r="AY3105" s="139">
        <f t="shared" si="53"/>
        <v>1</v>
      </c>
      <c r="AZ3105" s="139">
        <f>IF(BA3105="",0,IFERROR(IF(VLOOKUP(BA3105,BA$44:BA3104,1,0)&gt;0,0,0),1))</f>
        <v>0</v>
      </c>
      <c r="BA3105" s="140">
        <f>IF(DATOS!J3063=AW$45,DATOS!C3063,"")</f>
        <v>0</v>
      </c>
    </row>
    <row r="3106" spans="51:53" x14ac:dyDescent="0.25">
      <c r="AY3106" s="139">
        <f t="shared" si="53"/>
        <v>1</v>
      </c>
      <c r="AZ3106" s="139">
        <f>IF(BA3106="",0,IFERROR(IF(VLOOKUP(BA3106,BA$44:BA3105,1,0)&gt;0,0,0),1))</f>
        <v>0</v>
      </c>
      <c r="BA3106" s="140">
        <f>IF(DATOS!J3064=AW$45,DATOS!C3064,"")</f>
        <v>0</v>
      </c>
    </row>
    <row r="3107" spans="51:53" x14ac:dyDescent="0.25">
      <c r="AY3107" s="139">
        <f t="shared" si="53"/>
        <v>1</v>
      </c>
      <c r="AZ3107" s="139">
        <f>IF(BA3107="",0,IFERROR(IF(VLOOKUP(BA3107,BA$44:BA3106,1,0)&gt;0,0,0),1))</f>
        <v>0</v>
      </c>
      <c r="BA3107" s="140">
        <f>IF(DATOS!J3065=AW$45,DATOS!C3065,"")</f>
        <v>0</v>
      </c>
    </row>
    <row r="3108" spans="51:53" x14ac:dyDescent="0.25">
      <c r="AY3108" s="139">
        <f t="shared" si="53"/>
        <v>1</v>
      </c>
      <c r="AZ3108" s="139">
        <f>IF(BA3108="",0,IFERROR(IF(VLOOKUP(BA3108,BA$44:BA3107,1,0)&gt;0,0,0),1))</f>
        <v>0</v>
      </c>
      <c r="BA3108" s="140">
        <f>IF(DATOS!J3066=AW$45,DATOS!C3066,"")</f>
        <v>0</v>
      </c>
    </row>
    <row r="3109" spans="51:53" x14ac:dyDescent="0.25">
      <c r="AY3109" s="139">
        <f t="shared" si="53"/>
        <v>1</v>
      </c>
      <c r="AZ3109" s="139">
        <f>IF(BA3109="",0,IFERROR(IF(VLOOKUP(BA3109,BA$44:BA3108,1,0)&gt;0,0,0),1))</f>
        <v>0</v>
      </c>
      <c r="BA3109" s="140">
        <f>IF(DATOS!J3067=AW$45,DATOS!C3067,"")</f>
        <v>0</v>
      </c>
    </row>
    <row r="3110" spans="51:53" x14ac:dyDescent="0.25">
      <c r="AY3110" s="139">
        <f t="shared" si="53"/>
        <v>1</v>
      </c>
      <c r="AZ3110" s="139">
        <f>IF(BA3110="",0,IFERROR(IF(VLOOKUP(BA3110,BA$44:BA3109,1,0)&gt;0,0,0),1))</f>
        <v>0</v>
      </c>
      <c r="BA3110" s="140">
        <f>IF(DATOS!J3068=AW$45,DATOS!C3068,"")</f>
        <v>0</v>
      </c>
    </row>
    <row r="3111" spans="51:53" x14ac:dyDescent="0.25">
      <c r="AY3111" s="139">
        <f t="shared" si="53"/>
        <v>1</v>
      </c>
      <c r="AZ3111" s="139">
        <f>IF(BA3111="",0,IFERROR(IF(VLOOKUP(BA3111,BA$44:BA3110,1,0)&gt;0,0,0),1))</f>
        <v>0</v>
      </c>
      <c r="BA3111" s="140">
        <f>IF(DATOS!J3069=AW$45,DATOS!C3069,"")</f>
        <v>0</v>
      </c>
    </row>
    <row r="3112" spans="51:53" x14ac:dyDescent="0.25">
      <c r="AY3112" s="139">
        <f t="shared" si="53"/>
        <v>1</v>
      </c>
      <c r="AZ3112" s="139">
        <f>IF(BA3112="",0,IFERROR(IF(VLOOKUP(BA3112,BA$44:BA3111,1,0)&gt;0,0,0),1))</f>
        <v>0</v>
      </c>
      <c r="BA3112" s="140">
        <f>IF(DATOS!J3070=AW$45,DATOS!C3070,"")</f>
        <v>0</v>
      </c>
    </row>
    <row r="3113" spans="51:53" x14ac:dyDescent="0.25">
      <c r="AY3113" s="139">
        <f t="shared" si="53"/>
        <v>1</v>
      </c>
      <c r="AZ3113" s="139">
        <f>IF(BA3113="",0,IFERROR(IF(VLOOKUP(BA3113,BA$44:BA3112,1,0)&gt;0,0,0),1))</f>
        <v>0</v>
      </c>
      <c r="BA3113" s="140">
        <f>IF(DATOS!J3071=AW$45,DATOS!C3071,"")</f>
        <v>0</v>
      </c>
    </row>
    <row r="3114" spans="51:53" x14ac:dyDescent="0.25">
      <c r="AY3114" s="139">
        <f t="shared" si="53"/>
        <v>1</v>
      </c>
      <c r="AZ3114" s="139">
        <f>IF(BA3114="",0,IFERROR(IF(VLOOKUP(BA3114,BA$44:BA3113,1,0)&gt;0,0,0),1))</f>
        <v>0</v>
      </c>
      <c r="BA3114" s="140">
        <f>IF(DATOS!J3072=AW$45,DATOS!C3072,"")</f>
        <v>0</v>
      </c>
    </row>
    <row r="3115" spans="51:53" x14ac:dyDescent="0.25">
      <c r="AY3115" s="139">
        <f t="shared" si="53"/>
        <v>1</v>
      </c>
      <c r="AZ3115" s="139">
        <f>IF(BA3115="",0,IFERROR(IF(VLOOKUP(BA3115,BA$44:BA3114,1,0)&gt;0,0,0),1))</f>
        <v>0</v>
      </c>
      <c r="BA3115" s="140">
        <f>IF(DATOS!J3073=AW$45,DATOS!C3073,"")</f>
        <v>0</v>
      </c>
    </row>
    <row r="3116" spans="51:53" x14ac:dyDescent="0.25">
      <c r="AY3116" s="139">
        <f t="shared" ref="AY3116:AY3179" si="54">AY3115+AZ3116</f>
        <v>1</v>
      </c>
      <c r="AZ3116" s="139">
        <f>IF(BA3116="",0,IFERROR(IF(VLOOKUP(BA3116,BA$44:BA3115,1,0)&gt;0,0,0),1))</f>
        <v>0</v>
      </c>
      <c r="BA3116" s="140">
        <f>IF(DATOS!J3074=AW$45,DATOS!C3074,"")</f>
        <v>0</v>
      </c>
    </row>
    <row r="3117" spans="51:53" x14ac:dyDescent="0.25">
      <c r="AY3117" s="139">
        <f t="shared" si="54"/>
        <v>1</v>
      </c>
      <c r="AZ3117" s="139">
        <f>IF(BA3117="",0,IFERROR(IF(VLOOKUP(BA3117,BA$44:BA3116,1,0)&gt;0,0,0),1))</f>
        <v>0</v>
      </c>
      <c r="BA3117" s="140">
        <f>IF(DATOS!J3075=AW$45,DATOS!C3075,"")</f>
        <v>0</v>
      </c>
    </row>
    <row r="3118" spans="51:53" x14ac:dyDescent="0.25">
      <c r="AY3118" s="139">
        <f t="shared" si="54"/>
        <v>1</v>
      </c>
      <c r="AZ3118" s="139">
        <f>IF(BA3118="",0,IFERROR(IF(VLOOKUP(BA3118,BA$44:BA3117,1,0)&gt;0,0,0),1))</f>
        <v>0</v>
      </c>
      <c r="BA3118" s="140">
        <f>IF(DATOS!J3076=AW$45,DATOS!C3076,"")</f>
        <v>0</v>
      </c>
    </row>
    <row r="3119" spans="51:53" x14ac:dyDescent="0.25">
      <c r="AY3119" s="139">
        <f t="shared" si="54"/>
        <v>1</v>
      </c>
      <c r="AZ3119" s="139">
        <f>IF(BA3119="",0,IFERROR(IF(VLOOKUP(BA3119,BA$44:BA3118,1,0)&gt;0,0,0),1))</f>
        <v>0</v>
      </c>
      <c r="BA3119" s="140">
        <f>IF(DATOS!J3077=AW$45,DATOS!C3077,"")</f>
        <v>0</v>
      </c>
    </row>
    <row r="3120" spans="51:53" x14ac:dyDescent="0.25">
      <c r="AY3120" s="139">
        <f t="shared" si="54"/>
        <v>1</v>
      </c>
      <c r="AZ3120" s="139">
        <f>IF(BA3120="",0,IFERROR(IF(VLOOKUP(BA3120,BA$44:BA3119,1,0)&gt;0,0,0),1))</f>
        <v>0</v>
      </c>
      <c r="BA3120" s="140">
        <f>IF(DATOS!J3078=AW$45,DATOS!C3078,"")</f>
        <v>0</v>
      </c>
    </row>
    <row r="3121" spans="51:53" x14ac:dyDescent="0.25">
      <c r="AY3121" s="139">
        <f t="shared" si="54"/>
        <v>1</v>
      </c>
      <c r="AZ3121" s="139">
        <f>IF(BA3121="",0,IFERROR(IF(VLOOKUP(BA3121,BA$44:BA3120,1,0)&gt;0,0,0),1))</f>
        <v>0</v>
      </c>
      <c r="BA3121" s="140">
        <f>IF(DATOS!J3079=AW$45,DATOS!C3079,"")</f>
        <v>0</v>
      </c>
    </row>
    <row r="3122" spans="51:53" x14ac:dyDescent="0.25">
      <c r="AY3122" s="139">
        <f t="shared" si="54"/>
        <v>1</v>
      </c>
      <c r="AZ3122" s="139">
        <f>IF(BA3122="",0,IFERROR(IF(VLOOKUP(BA3122,BA$44:BA3121,1,0)&gt;0,0,0),1))</f>
        <v>0</v>
      </c>
      <c r="BA3122" s="140">
        <f>IF(DATOS!J3080=AW$45,DATOS!C3080,"")</f>
        <v>0</v>
      </c>
    </row>
    <row r="3123" spans="51:53" x14ac:dyDescent="0.25">
      <c r="AY3123" s="139">
        <f t="shared" si="54"/>
        <v>1</v>
      </c>
      <c r="AZ3123" s="139">
        <f>IF(BA3123="",0,IFERROR(IF(VLOOKUP(BA3123,BA$44:BA3122,1,0)&gt;0,0,0),1))</f>
        <v>0</v>
      </c>
      <c r="BA3123" s="140">
        <f>IF(DATOS!J3081=AW$45,DATOS!C3081,"")</f>
        <v>0</v>
      </c>
    </row>
    <row r="3124" spans="51:53" x14ac:dyDescent="0.25">
      <c r="AY3124" s="139">
        <f t="shared" si="54"/>
        <v>1</v>
      </c>
      <c r="AZ3124" s="139">
        <f>IF(BA3124="",0,IFERROR(IF(VLOOKUP(BA3124,BA$44:BA3123,1,0)&gt;0,0,0),1))</f>
        <v>0</v>
      </c>
      <c r="BA3124" s="140">
        <f>IF(DATOS!J3082=AW$45,DATOS!C3082,"")</f>
        <v>0</v>
      </c>
    </row>
    <row r="3125" spans="51:53" x14ac:dyDescent="0.25">
      <c r="AY3125" s="139">
        <f t="shared" si="54"/>
        <v>1</v>
      </c>
      <c r="AZ3125" s="139">
        <f>IF(BA3125="",0,IFERROR(IF(VLOOKUP(BA3125,BA$44:BA3124,1,0)&gt;0,0,0),1))</f>
        <v>0</v>
      </c>
      <c r="BA3125" s="140">
        <f>IF(DATOS!J3083=AW$45,DATOS!C3083,"")</f>
        <v>0</v>
      </c>
    </row>
    <row r="3126" spans="51:53" x14ac:dyDescent="0.25">
      <c r="AY3126" s="139">
        <f t="shared" si="54"/>
        <v>1</v>
      </c>
      <c r="AZ3126" s="139">
        <f>IF(BA3126="",0,IFERROR(IF(VLOOKUP(BA3126,BA$44:BA3125,1,0)&gt;0,0,0),1))</f>
        <v>0</v>
      </c>
      <c r="BA3126" s="140">
        <f>IF(DATOS!J3084=AW$45,DATOS!C3084,"")</f>
        <v>0</v>
      </c>
    </row>
    <row r="3127" spans="51:53" x14ac:dyDescent="0.25">
      <c r="AY3127" s="139">
        <f t="shared" si="54"/>
        <v>1</v>
      </c>
      <c r="AZ3127" s="139">
        <f>IF(BA3127="",0,IFERROR(IF(VLOOKUP(BA3127,BA$44:BA3126,1,0)&gt;0,0,0),1))</f>
        <v>0</v>
      </c>
      <c r="BA3127" s="140">
        <f>IF(DATOS!J3085=AW$45,DATOS!C3085,"")</f>
        <v>0</v>
      </c>
    </row>
    <row r="3128" spans="51:53" x14ac:dyDescent="0.25">
      <c r="AY3128" s="139">
        <f t="shared" si="54"/>
        <v>1</v>
      </c>
      <c r="AZ3128" s="139">
        <f>IF(BA3128="",0,IFERROR(IF(VLOOKUP(BA3128,BA$44:BA3127,1,0)&gt;0,0,0),1))</f>
        <v>0</v>
      </c>
      <c r="BA3128" s="140">
        <f>IF(DATOS!J3086=AW$45,DATOS!C3086,"")</f>
        <v>0</v>
      </c>
    </row>
    <row r="3129" spans="51:53" x14ac:dyDescent="0.25">
      <c r="AY3129" s="139">
        <f t="shared" si="54"/>
        <v>1</v>
      </c>
      <c r="AZ3129" s="139">
        <f>IF(BA3129="",0,IFERROR(IF(VLOOKUP(BA3129,BA$44:BA3128,1,0)&gt;0,0,0),1))</f>
        <v>0</v>
      </c>
      <c r="BA3129" s="140">
        <f>IF(DATOS!J3087=AW$45,DATOS!C3087,"")</f>
        <v>0</v>
      </c>
    </row>
    <row r="3130" spans="51:53" x14ac:dyDescent="0.25">
      <c r="AY3130" s="139">
        <f t="shared" si="54"/>
        <v>1</v>
      </c>
      <c r="AZ3130" s="139">
        <f>IF(BA3130="",0,IFERROR(IF(VLOOKUP(BA3130,BA$44:BA3129,1,0)&gt;0,0,0),1))</f>
        <v>0</v>
      </c>
      <c r="BA3130" s="140">
        <f>IF(DATOS!J3088=AW$45,DATOS!C3088,"")</f>
        <v>0</v>
      </c>
    </row>
    <row r="3131" spans="51:53" x14ac:dyDescent="0.25">
      <c r="AY3131" s="139">
        <f t="shared" si="54"/>
        <v>1</v>
      </c>
      <c r="AZ3131" s="139">
        <f>IF(BA3131="",0,IFERROR(IF(VLOOKUP(BA3131,BA$44:BA3130,1,0)&gt;0,0,0),1))</f>
        <v>0</v>
      </c>
      <c r="BA3131" s="140">
        <f>IF(DATOS!J3089=AW$45,DATOS!C3089,"")</f>
        <v>0</v>
      </c>
    </row>
    <row r="3132" spans="51:53" x14ac:dyDescent="0.25">
      <c r="AY3132" s="139">
        <f t="shared" si="54"/>
        <v>1</v>
      </c>
      <c r="AZ3132" s="139">
        <f>IF(BA3132="",0,IFERROR(IF(VLOOKUP(BA3132,BA$44:BA3131,1,0)&gt;0,0,0),1))</f>
        <v>0</v>
      </c>
      <c r="BA3132" s="140">
        <f>IF(DATOS!J3090=AW$45,DATOS!C3090,"")</f>
        <v>0</v>
      </c>
    </row>
    <row r="3133" spans="51:53" x14ac:dyDescent="0.25">
      <c r="AY3133" s="139">
        <f t="shared" si="54"/>
        <v>1</v>
      </c>
      <c r="AZ3133" s="139">
        <f>IF(BA3133="",0,IFERROR(IF(VLOOKUP(BA3133,BA$44:BA3132,1,0)&gt;0,0,0),1))</f>
        <v>0</v>
      </c>
      <c r="BA3133" s="140">
        <f>IF(DATOS!J3091=AW$45,DATOS!C3091,"")</f>
        <v>0</v>
      </c>
    </row>
    <row r="3134" spans="51:53" x14ac:dyDescent="0.25">
      <c r="AY3134" s="139">
        <f t="shared" si="54"/>
        <v>1</v>
      </c>
      <c r="AZ3134" s="139">
        <f>IF(BA3134="",0,IFERROR(IF(VLOOKUP(BA3134,BA$44:BA3133,1,0)&gt;0,0,0),1))</f>
        <v>0</v>
      </c>
      <c r="BA3134" s="140">
        <f>IF(DATOS!J3092=AW$45,DATOS!C3092,"")</f>
        <v>0</v>
      </c>
    </row>
    <row r="3135" spans="51:53" x14ac:dyDescent="0.25">
      <c r="AY3135" s="139">
        <f t="shared" si="54"/>
        <v>1</v>
      </c>
      <c r="AZ3135" s="139">
        <f>IF(BA3135="",0,IFERROR(IF(VLOOKUP(BA3135,BA$44:BA3134,1,0)&gt;0,0,0),1))</f>
        <v>0</v>
      </c>
      <c r="BA3135" s="140">
        <f>IF(DATOS!J3093=AW$45,DATOS!C3093,"")</f>
        <v>0</v>
      </c>
    </row>
    <row r="3136" spans="51:53" x14ac:dyDescent="0.25">
      <c r="AY3136" s="139">
        <f t="shared" si="54"/>
        <v>1</v>
      </c>
      <c r="AZ3136" s="139">
        <f>IF(BA3136="",0,IFERROR(IF(VLOOKUP(BA3136,BA$44:BA3135,1,0)&gt;0,0,0),1))</f>
        <v>0</v>
      </c>
      <c r="BA3136" s="140">
        <f>IF(DATOS!J3094=AW$45,DATOS!C3094,"")</f>
        <v>0</v>
      </c>
    </row>
    <row r="3137" spans="51:53" x14ac:dyDescent="0.25">
      <c r="AY3137" s="139">
        <f t="shared" si="54"/>
        <v>1</v>
      </c>
      <c r="AZ3137" s="139">
        <f>IF(BA3137="",0,IFERROR(IF(VLOOKUP(BA3137,BA$44:BA3136,1,0)&gt;0,0,0),1))</f>
        <v>0</v>
      </c>
      <c r="BA3137" s="140">
        <f>IF(DATOS!J3095=AW$45,DATOS!C3095,"")</f>
        <v>0</v>
      </c>
    </row>
    <row r="3138" spans="51:53" x14ac:dyDescent="0.25">
      <c r="AY3138" s="139">
        <f t="shared" si="54"/>
        <v>1</v>
      </c>
      <c r="AZ3138" s="139">
        <f>IF(BA3138="",0,IFERROR(IF(VLOOKUP(BA3138,BA$44:BA3137,1,0)&gt;0,0,0),1))</f>
        <v>0</v>
      </c>
      <c r="BA3138" s="140">
        <f>IF(DATOS!J3096=AW$45,DATOS!C3096,"")</f>
        <v>0</v>
      </c>
    </row>
    <row r="3139" spans="51:53" x14ac:dyDescent="0.25">
      <c r="AY3139" s="139">
        <f t="shared" si="54"/>
        <v>1</v>
      </c>
      <c r="AZ3139" s="139">
        <f>IF(BA3139="",0,IFERROR(IF(VLOOKUP(BA3139,BA$44:BA3138,1,0)&gt;0,0,0),1))</f>
        <v>0</v>
      </c>
      <c r="BA3139" s="140">
        <f>IF(DATOS!J3097=AW$45,DATOS!C3097,"")</f>
        <v>0</v>
      </c>
    </row>
    <row r="3140" spans="51:53" x14ac:dyDescent="0.25">
      <c r="AY3140" s="139">
        <f t="shared" si="54"/>
        <v>1</v>
      </c>
      <c r="AZ3140" s="139">
        <f>IF(BA3140="",0,IFERROR(IF(VLOOKUP(BA3140,BA$44:BA3139,1,0)&gt;0,0,0),1))</f>
        <v>0</v>
      </c>
      <c r="BA3140" s="140">
        <f>IF(DATOS!J3098=AW$45,DATOS!C3098,"")</f>
        <v>0</v>
      </c>
    </row>
    <row r="3141" spans="51:53" x14ac:dyDescent="0.25">
      <c r="AY3141" s="139">
        <f t="shared" si="54"/>
        <v>1</v>
      </c>
      <c r="AZ3141" s="139">
        <f>IF(BA3141="",0,IFERROR(IF(VLOOKUP(BA3141,BA$44:BA3140,1,0)&gt;0,0,0),1))</f>
        <v>0</v>
      </c>
      <c r="BA3141" s="140">
        <f>IF(DATOS!J3099=AW$45,DATOS!C3099,"")</f>
        <v>0</v>
      </c>
    </row>
    <row r="3142" spans="51:53" x14ac:dyDescent="0.25">
      <c r="AY3142" s="139">
        <f t="shared" si="54"/>
        <v>1</v>
      </c>
      <c r="AZ3142" s="139">
        <f>IF(BA3142="",0,IFERROR(IF(VLOOKUP(BA3142,BA$44:BA3141,1,0)&gt;0,0,0),1))</f>
        <v>0</v>
      </c>
      <c r="BA3142" s="140">
        <f>IF(DATOS!J3100=AW$45,DATOS!C3100,"")</f>
        <v>0</v>
      </c>
    </row>
    <row r="3143" spans="51:53" x14ac:dyDescent="0.25">
      <c r="AY3143" s="139">
        <f t="shared" si="54"/>
        <v>1</v>
      </c>
      <c r="AZ3143" s="139">
        <f>IF(BA3143="",0,IFERROR(IF(VLOOKUP(BA3143,BA$44:BA3142,1,0)&gt;0,0,0),1))</f>
        <v>0</v>
      </c>
      <c r="BA3143" s="140">
        <f>IF(DATOS!J3101=AW$45,DATOS!C3101,"")</f>
        <v>0</v>
      </c>
    </row>
    <row r="3144" spans="51:53" x14ac:dyDescent="0.25">
      <c r="AY3144" s="139">
        <f t="shared" si="54"/>
        <v>1</v>
      </c>
      <c r="AZ3144" s="139">
        <f>IF(BA3144="",0,IFERROR(IF(VLOOKUP(BA3144,BA$44:BA3143,1,0)&gt;0,0,0),1))</f>
        <v>0</v>
      </c>
      <c r="BA3144" s="140">
        <f>IF(DATOS!J3102=AW$45,DATOS!C3102,"")</f>
        <v>0</v>
      </c>
    </row>
    <row r="3145" spans="51:53" x14ac:dyDescent="0.25">
      <c r="AY3145" s="139">
        <f t="shared" si="54"/>
        <v>1</v>
      </c>
      <c r="AZ3145" s="139">
        <f>IF(BA3145="",0,IFERROR(IF(VLOOKUP(BA3145,BA$44:BA3144,1,0)&gt;0,0,0),1))</f>
        <v>0</v>
      </c>
      <c r="BA3145" s="140">
        <f>IF(DATOS!J3103=AW$45,DATOS!C3103,"")</f>
        <v>0</v>
      </c>
    </row>
    <row r="3146" spans="51:53" x14ac:dyDescent="0.25">
      <c r="AY3146" s="139">
        <f t="shared" si="54"/>
        <v>1</v>
      </c>
      <c r="AZ3146" s="139">
        <f>IF(BA3146="",0,IFERROR(IF(VLOOKUP(BA3146,BA$44:BA3145,1,0)&gt;0,0,0),1))</f>
        <v>0</v>
      </c>
      <c r="BA3146" s="140">
        <f>IF(DATOS!J3104=AW$45,DATOS!C3104,"")</f>
        <v>0</v>
      </c>
    </row>
    <row r="3147" spans="51:53" x14ac:dyDescent="0.25">
      <c r="AY3147" s="139">
        <f t="shared" si="54"/>
        <v>1</v>
      </c>
      <c r="AZ3147" s="139">
        <f>IF(BA3147="",0,IFERROR(IF(VLOOKUP(BA3147,BA$44:BA3146,1,0)&gt;0,0,0),1))</f>
        <v>0</v>
      </c>
      <c r="BA3147" s="140">
        <f>IF(DATOS!J3105=AW$45,DATOS!C3105,"")</f>
        <v>0</v>
      </c>
    </row>
    <row r="3148" spans="51:53" x14ac:dyDescent="0.25">
      <c r="AY3148" s="139">
        <f t="shared" si="54"/>
        <v>1</v>
      </c>
      <c r="AZ3148" s="139">
        <f>IF(BA3148="",0,IFERROR(IF(VLOOKUP(BA3148,BA$44:BA3147,1,0)&gt;0,0,0),1))</f>
        <v>0</v>
      </c>
      <c r="BA3148" s="140">
        <f>IF(DATOS!J3106=AW$45,DATOS!C3106,"")</f>
        <v>0</v>
      </c>
    </row>
    <row r="3149" spans="51:53" x14ac:dyDescent="0.25">
      <c r="AY3149" s="139">
        <f t="shared" si="54"/>
        <v>1</v>
      </c>
      <c r="AZ3149" s="139">
        <f>IF(BA3149="",0,IFERROR(IF(VLOOKUP(BA3149,BA$44:BA3148,1,0)&gt;0,0,0),1))</f>
        <v>0</v>
      </c>
      <c r="BA3149" s="140">
        <f>IF(DATOS!J3107=AW$45,DATOS!C3107,"")</f>
        <v>0</v>
      </c>
    </row>
    <row r="3150" spans="51:53" x14ac:dyDescent="0.25">
      <c r="AY3150" s="139">
        <f t="shared" si="54"/>
        <v>1</v>
      </c>
      <c r="AZ3150" s="139">
        <f>IF(BA3150="",0,IFERROR(IF(VLOOKUP(BA3150,BA$44:BA3149,1,0)&gt;0,0,0),1))</f>
        <v>0</v>
      </c>
      <c r="BA3150" s="140">
        <f>IF(DATOS!J3108=AW$45,DATOS!C3108,"")</f>
        <v>0</v>
      </c>
    </row>
    <row r="3151" spans="51:53" x14ac:dyDescent="0.25">
      <c r="AY3151" s="139">
        <f t="shared" si="54"/>
        <v>1</v>
      </c>
      <c r="AZ3151" s="139">
        <f>IF(BA3151="",0,IFERROR(IF(VLOOKUP(BA3151,BA$44:BA3150,1,0)&gt;0,0,0),1))</f>
        <v>0</v>
      </c>
      <c r="BA3151" s="140">
        <f>IF(DATOS!J3109=AW$45,DATOS!C3109,"")</f>
        <v>0</v>
      </c>
    </row>
    <row r="3152" spans="51:53" x14ac:dyDescent="0.25">
      <c r="AY3152" s="139">
        <f t="shared" si="54"/>
        <v>1</v>
      </c>
      <c r="AZ3152" s="139">
        <f>IF(BA3152="",0,IFERROR(IF(VLOOKUP(BA3152,BA$44:BA3151,1,0)&gt;0,0,0),1))</f>
        <v>0</v>
      </c>
      <c r="BA3152" s="140">
        <f>IF(DATOS!J3110=AW$45,DATOS!C3110,"")</f>
        <v>0</v>
      </c>
    </row>
    <row r="3153" spans="51:53" x14ac:dyDescent="0.25">
      <c r="AY3153" s="139">
        <f t="shared" si="54"/>
        <v>1</v>
      </c>
      <c r="AZ3153" s="139">
        <f>IF(BA3153="",0,IFERROR(IF(VLOOKUP(BA3153,BA$44:BA3152,1,0)&gt;0,0,0),1))</f>
        <v>0</v>
      </c>
      <c r="BA3153" s="140">
        <f>IF(DATOS!J3111=AW$45,DATOS!C3111,"")</f>
        <v>0</v>
      </c>
    </row>
    <row r="3154" spans="51:53" x14ac:dyDescent="0.25">
      <c r="AY3154" s="139">
        <f t="shared" si="54"/>
        <v>1</v>
      </c>
      <c r="AZ3154" s="139">
        <f>IF(BA3154="",0,IFERROR(IF(VLOOKUP(BA3154,BA$44:BA3153,1,0)&gt;0,0,0),1))</f>
        <v>0</v>
      </c>
      <c r="BA3154" s="140">
        <f>IF(DATOS!J3112=AW$45,DATOS!C3112,"")</f>
        <v>0</v>
      </c>
    </row>
    <row r="3155" spans="51:53" x14ac:dyDescent="0.25">
      <c r="AY3155" s="139">
        <f t="shared" si="54"/>
        <v>1</v>
      </c>
      <c r="AZ3155" s="139">
        <f>IF(BA3155="",0,IFERROR(IF(VLOOKUP(BA3155,BA$44:BA3154,1,0)&gt;0,0,0),1))</f>
        <v>0</v>
      </c>
      <c r="BA3155" s="140">
        <f>IF(DATOS!J3113=AW$45,DATOS!C3113,"")</f>
        <v>0</v>
      </c>
    </row>
    <row r="3156" spans="51:53" x14ac:dyDescent="0.25">
      <c r="AY3156" s="139">
        <f t="shared" si="54"/>
        <v>1</v>
      </c>
      <c r="AZ3156" s="139">
        <f>IF(BA3156="",0,IFERROR(IF(VLOOKUP(BA3156,BA$44:BA3155,1,0)&gt;0,0,0),1))</f>
        <v>0</v>
      </c>
      <c r="BA3156" s="140">
        <f>IF(DATOS!J3114=AW$45,DATOS!C3114,"")</f>
        <v>0</v>
      </c>
    </row>
    <row r="3157" spans="51:53" x14ac:dyDescent="0.25">
      <c r="AY3157" s="139">
        <f t="shared" si="54"/>
        <v>1</v>
      </c>
      <c r="AZ3157" s="139">
        <f>IF(BA3157="",0,IFERROR(IF(VLOOKUP(BA3157,BA$44:BA3156,1,0)&gt;0,0,0),1))</f>
        <v>0</v>
      </c>
      <c r="BA3157" s="140">
        <f>IF(DATOS!J3115=AW$45,DATOS!C3115,"")</f>
        <v>0</v>
      </c>
    </row>
    <row r="3158" spans="51:53" x14ac:dyDescent="0.25">
      <c r="AY3158" s="139">
        <f t="shared" si="54"/>
        <v>1</v>
      </c>
      <c r="AZ3158" s="139">
        <f>IF(BA3158="",0,IFERROR(IF(VLOOKUP(BA3158,BA$44:BA3157,1,0)&gt;0,0,0),1))</f>
        <v>0</v>
      </c>
      <c r="BA3158" s="140">
        <f>IF(DATOS!J3116=AW$45,DATOS!C3116,"")</f>
        <v>0</v>
      </c>
    </row>
    <row r="3159" spans="51:53" x14ac:dyDescent="0.25">
      <c r="AY3159" s="139">
        <f t="shared" si="54"/>
        <v>1</v>
      </c>
      <c r="AZ3159" s="139">
        <f>IF(BA3159="",0,IFERROR(IF(VLOOKUP(BA3159,BA$44:BA3158,1,0)&gt;0,0,0),1))</f>
        <v>0</v>
      </c>
      <c r="BA3159" s="140">
        <f>IF(DATOS!J3117=AW$45,DATOS!C3117,"")</f>
        <v>0</v>
      </c>
    </row>
    <row r="3160" spans="51:53" x14ac:dyDescent="0.25">
      <c r="AY3160" s="139">
        <f t="shared" si="54"/>
        <v>1</v>
      </c>
      <c r="AZ3160" s="139">
        <f>IF(BA3160="",0,IFERROR(IF(VLOOKUP(BA3160,BA$44:BA3159,1,0)&gt;0,0,0),1))</f>
        <v>0</v>
      </c>
      <c r="BA3160" s="140">
        <f>IF(DATOS!J3118=AW$45,DATOS!C3118,"")</f>
        <v>0</v>
      </c>
    </row>
    <row r="3161" spans="51:53" x14ac:dyDescent="0.25">
      <c r="AY3161" s="139">
        <f t="shared" si="54"/>
        <v>1</v>
      </c>
      <c r="AZ3161" s="139">
        <f>IF(BA3161="",0,IFERROR(IF(VLOOKUP(BA3161,BA$44:BA3160,1,0)&gt;0,0,0),1))</f>
        <v>0</v>
      </c>
      <c r="BA3161" s="140">
        <f>IF(DATOS!J3119=AW$45,DATOS!C3119,"")</f>
        <v>0</v>
      </c>
    </row>
    <row r="3162" spans="51:53" x14ac:dyDescent="0.25">
      <c r="AY3162" s="139">
        <f t="shared" si="54"/>
        <v>1</v>
      </c>
      <c r="AZ3162" s="139">
        <f>IF(BA3162="",0,IFERROR(IF(VLOOKUP(BA3162,BA$44:BA3161,1,0)&gt;0,0,0),1))</f>
        <v>0</v>
      </c>
      <c r="BA3162" s="140">
        <f>IF(DATOS!J3120=AW$45,DATOS!C3120,"")</f>
        <v>0</v>
      </c>
    </row>
    <row r="3163" spans="51:53" x14ac:dyDescent="0.25">
      <c r="AY3163" s="139">
        <f t="shared" si="54"/>
        <v>1</v>
      </c>
      <c r="AZ3163" s="139">
        <f>IF(BA3163="",0,IFERROR(IF(VLOOKUP(BA3163,BA$44:BA3162,1,0)&gt;0,0,0),1))</f>
        <v>0</v>
      </c>
      <c r="BA3163" s="140">
        <f>IF(DATOS!J3121=AW$45,DATOS!C3121,"")</f>
        <v>0</v>
      </c>
    </row>
    <row r="3164" spans="51:53" x14ac:dyDescent="0.25">
      <c r="AY3164" s="139">
        <f t="shared" si="54"/>
        <v>1</v>
      </c>
      <c r="AZ3164" s="139">
        <f>IF(BA3164="",0,IFERROR(IF(VLOOKUP(BA3164,BA$44:BA3163,1,0)&gt;0,0,0),1))</f>
        <v>0</v>
      </c>
      <c r="BA3164" s="140">
        <f>IF(DATOS!J3122=AW$45,DATOS!C3122,"")</f>
        <v>0</v>
      </c>
    </row>
    <row r="3165" spans="51:53" x14ac:dyDescent="0.25">
      <c r="AY3165" s="139">
        <f t="shared" si="54"/>
        <v>1</v>
      </c>
      <c r="AZ3165" s="139">
        <f>IF(BA3165="",0,IFERROR(IF(VLOOKUP(BA3165,BA$44:BA3164,1,0)&gt;0,0,0),1))</f>
        <v>0</v>
      </c>
      <c r="BA3165" s="140">
        <f>IF(DATOS!J3123=AW$45,DATOS!C3123,"")</f>
        <v>0</v>
      </c>
    </row>
    <row r="3166" spans="51:53" x14ac:dyDescent="0.25">
      <c r="AY3166" s="139">
        <f t="shared" si="54"/>
        <v>1</v>
      </c>
      <c r="AZ3166" s="139">
        <f>IF(BA3166="",0,IFERROR(IF(VLOOKUP(BA3166,BA$44:BA3165,1,0)&gt;0,0,0),1))</f>
        <v>0</v>
      </c>
      <c r="BA3166" s="140">
        <f>IF(DATOS!J3124=AW$45,DATOS!C3124,"")</f>
        <v>0</v>
      </c>
    </row>
    <row r="3167" spans="51:53" x14ac:dyDescent="0.25">
      <c r="AY3167" s="139">
        <f t="shared" si="54"/>
        <v>1</v>
      </c>
      <c r="AZ3167" s="139">
        <f>IF(BA3167="",0,IFERROR(IF(VLOOKUP(BA3167,BA$44:BA3166,1,0)&gt;0,0,0),1))</f>
        <v>0</v>
      </c>
      <c r="BA3167" s="140">
        <f>IF(DATOS!J3125=AW$45,DATOS!C3125,"")</f>
        <v>0</v>
      </c>
    </row>
    <row r="3168" spans="51:53" x14ac:dyDescent="0.25">
      <c r="AY3168" s="139">
        <f t="shared" si="54"/>
        <v>1</v>
      </c>
      <c r="AZ3168" s="139">
        <f>IF(BA3168="",0,IFERROR(IF(VLOOKUP(BA3168,BA$44:BA3167,1,0)&gt;0,0,0),1))</f>
        <v>0</v>
      </c>
      <c r="BA3168" s="140">
        <f>IF(DATOS!J3126=AW$45,DATOS!C3126,"")</f>
        <v>0</v>
      </c>
    </row>
    <row r="3169" spans="51:53" x14ac:dyDescent="0.25">
      <c r="AY3169" s="139">
        <f t="shared" si="54"/>
        <v>1</v>
      </c>
      <c r="AZ3169" s="139">
        <f>IF(BA3169="",0,IFERROR(IF(VLOOKUP(BA3169,BA$44:BA3168,1,0)&gt;0,0,0),1))</f>
        <v>0</v>
      </c>
      <c r="BA3169" s="140">
        <f>IF(DATOS!J3127=AW$45,DATOS!C3127,"")</f>
        <v>0</v>
      </c>
    </row>
    <row r="3170" spans="51:53" x14ac:dyDescent="0.25">
      <c r="AY3170" s="139">
        <f t="shared" si="54"/>
        <v>1</v>
      </c>
      <c r="AZ3170" s="139">
        <f>IF(BA3170="",0,IFERROR(IF(VLOOKUP(BA3170,BA$44:BA3169,1,0)&gt;0,0,0),1))</f>
        <v>0</v>
      </c>
      <c r="BA3170" s="140">
        <f>IF(DATOS!J3128=AW$45,DATOS!C3128,"")</f>
        <v>0</v>
      </c>
    </row>
    <row r="3171" spans="51:53" x14ac:dyDescent="0.25">
      <c r="AY3171" s="139">
        <f t="shared" si="54"/>
        <v>1</v>
      </c>
      <c r="AZ3171" s="139">
        <f>IF(BA3171="",0,IFERROR(IF(VLOOKUP(BA3171,BA$44:BA3170,1,0)&gt;0,0,0),1))</f>
        <v>0</v>
      </c>
      <c r="BA3171" s="140">
        <f>IF(DATOS!J3129=AW$45,DATOS!C3129,"")</f>
        <v>0</v>
      </c>
    </row>
    <row r="3172" spans="51:53" x14ac:dyDescent="0.25">
      <c r="AY3172" s="139">
        <f t="shared" si="54"/>
        <v>1</v>
      </c>
      <c r="AZ3172" s="139">
        <f>IF(BA3172="",0,IFERROR(IF(VLOOKUP(BA3172,BA$44:BA3171,1,0)&gt;0,0,0),1))</f>
        <v>0</v>
      </c>
      <c r="BA3172" s="140">
        <f>IF(DATOS!J3130=AW$45,DATOS!C3130,"")</f>
        <v>0</v>
      </c>
    </row>
    <row r="3173" spans="51:53" x14ac:dyDescent="0.25">
      <c r="AY3173" s="139">
        <f t="shared" si="54"/>
        <v>1</v>
      </c>
      <c r="AZ3173" s="139">
        <f>IF(BA3173="",0,IFERROR(IF(VLOOKUP(BA3173,BA$44:BA3172,1,0)&gt;0,0,0),1))</f>
        <v>0</v>
      </c>
      <c r="BA3173" s="140">
        <f>IF(DATOS!J3131=AW$45,DATOS!C3131,"")</f>
        <v>0</v>
      </c>
    </row>
    <row r="3174" spans="51:53" x14ac:dyDescent="0.25">
      <c r="AY3174" s="139">
        <f t="shared" si="54"/>
        <v>1</v>
      </c>
      <c r="AZ3174" s="139">
        <f>IF(BA3174="",0,IFERROR(IF(VLOOKUP(BA3174,BA$44:BA3173,1,0)&gt;0,0,0),1))</f>
        <v>0</v>
      </c>
      <c r="BA3174" s="140">
        <f>IF(DATOS!J3132=AW$45,DATOS!C3132,"")</f>
        <v>0</v>
      </c>
    </row>
    <row r="3175" spans="51:53" x14ac:dyDescent="0.25">
      <c r="AY3175" s="139">
        <f t="shared" si="54"/>
        <v>1</v>
      </c>
      <c r="AZ3175" s="139">
        <f>IF(BA3175="",0,IFERROR(IF(VLOOKUP(BA3175,BA$44:BA3174,1,0)&gt;0,0,0),1))</f>
        <v>0</v>
      </c>
      <c r="BA3175" s="140">
        <f>IF(DATOS!J3133=AW$45,DATOS!C3133,"")</f>
        <v>0</v>
      </c>
    </row>
    <row r="3176" spans="51:53" x14ac:dyDescent="0.25">
      <c r="AY3176" s="139">
        <f t="shared" si="54"/>
        <v>1</v>
      </c>
      <c r="AZ3176" s="139">
        <f>IF(BA3176="",0,IFERROR(IF(VLOOKUP(BA3176,BA$44:BA3175,1,0)&gt;0,0,0),1))</f>
        <v>0</v>
      </c>
      <c r="BA3176" s="140">
        <f>IF(DATOS!J3134=AW$45,DATOS!C3134,"")</f>
        <v>0</v>
      </c>
    </row>
    <row r="3177" spans="51:53" x14ac:dyDescent="0.25">
      <c r="AY3177" s="139">
        <f t="shared" si="54"/>
        <v>1</v>
      </c>
      <c r="AZ3177" s="139">
        <f>IF(BA3177="",0,IFERROR(IF(VLOOKUP(BA3177,BA$44:BA3176,1,0)&gt;0,0,0),1))</f>
        <v>0</v>
      </c>
      <c r="BA3177" s="140">
        <f>IF(DATOS!J3135=AW$45,DATOS!C3135,"")</f>
        <v>0</v>
      </c>
    </row>
    <row r="3178" spans="51:53" x14ac:dyDescent="0.25">
      <c r="AY3178" s="139">
        <f t="shared" si="54"/>
        <v>1</v>
      </c>
      <c r="AZ3178" s="139">
        <f>IF(BA3178="",0,IFERROR(IF(VLOOKUP(BA3178,BA$44:BA3177,1,0)&gt;0,0,0),1))</f>
        <v>0</v>
      </c>
      <c r="BA3178" s="140">
        <f>IF(DATOS!J3136=AW$45,DATOS!C3136,"")</f>
        <v>0</v>
      </c>
    </row>
    <row r="3179" spans="51:53" x14ac:dyDescent="0.25">
      <c r="AY3179" s="139">
        <f t="shared" si="54"/>
        <v>1</v>
      </c>
      <c r="AZ3179" s="139">
        <f>IF(BA3179="",0,IFERROR(IF(VLOOKUP(BA3179,BA$44:BA3178,1,0)&gt;0,0,0),1))</f>
        <v>0</v>
      </c>
      <c r="BA3179" s="140">
        <f>IF(DATOS!J3137=AW$45,DATOS!C3137,"")</f>
        <v>0</v>
      </c>
    </row>
    <row r="3180" spans="51:53" x14ac:dyDescent="0.25">
      <c r="AY3180" s="139">
        <f t="shared" ref="AY3180:AY3243" si="55">AY3179+AZ3180</f>
        <v>1</v>
      </c>
      <c r="AZ3180" s="139">
        <f>IF(BA3180="",0,IFERROR(IF(VLOOKUP(BA3180,BA$44:BA3179,1,0)&gt;0,0,0),1))</f>
        <v>0</v>
      </c>
      <c r="BA3180" s="140">
        <f>IF(DATOS!J3138=AW$45,DATOS!C3138,"")</f>
        <v>0</v>
      </c>
    </row>
    <row r="3181" spans="51:53" x14ac:dyDescent="0.25">
      <c r="AY3181" s="139">
        <f t="shared" si="55"/>
        <v>1</v>
      </c>
      <c r="AZ3181" s="139">
        <f>IF(BA3181="",0,IFERROR(IF(VLOOKUP(BA3181,BA$44:BA3180,1,0)&gt;0,0,0),1))</f>
        <v>0</v>
      </c>
      <c r="BA3181" s="140">
        <f>IF(DATOS!J3139=AW$45,DATOS!C3139,"")</f>
        <v>0</v>
      </c>
    </row>
    <row r="3182" spans="51:53" x14ac:dyDescent="0.25">
      <c r="AY3182" s="139">
        <f t="shared" si="55"/>
        <v>1</v>
      </c>
      <c r="AZ3182" s="139">
        <f>IF(BA3182="",0,IFERROR(IF(VLOOKUP(BA3182,BA$44:BA3181,1,0)&gt;0,0,0),1))</f>
        <v>0</v>
      </c>
      <c r="BA3182" s="140">
        <f>IF(DATOS!J3140=AW$45,DATOS!C3140,"")</f>
        <v>0</v>
      </c>
    </row>
    <row r="3183" spans="51:53" x14ac:dyDescent="0.25">
      <c r="AY3183" s="139">
        <f t="shared" si="55"/>
        <v>1</v>
      </c>
      <c r="AZ3183" s="139">
        <f>IF(BA3183="",0,IFERROR(IF(VLOOKUP(BA3183,BA$44:BA3182,1,0)&gt;0,0,0),1))</f>
        <v>0</v>
      </c>
      <c r="BA3183" s="140">
        <f>IF(DATOS!J3141=AW$45,DATOS!C3141,"")</f>
        <v>0</v>
      </c>
    </row>
    <row r="3184" spans="51:53" x14ac:dyDescent="0.25">
      <c r="AY3184" s="139">
        <f t="shared" si="55"/>
        <v>1</v>
      </c>
      <c r="AZ3184" s="139">
        <f>IF(BA3184="",0,IFERROR(IF(VLOOKUP(BA3184,BA$44:BA3183,1,0)&gt;0,0,0),1))</f>
        <v>0</v>
      </c>
      <c r="BA3184" s="140">
        <f>IF(DATOS!J3142=AW$45,DATOS!C3142,"")</f>
        <v>0</v>
      </c>
    </row>
    <row r="3185" spans="51:53" x14ac:dyDescent="0.25">
      <c r="AY3185" s="139">
        <f t="shared" si="55"/>
        <v>1</v>
      </c>
      <c r="AZ3185" s="139">
        <f>IF(BA3185="",0,IFERROR(IF(VLOOKUP(BA3185,BA$44:BA3184,1,0)&gt;0,0,0),1))</f>
        <v>0</v>
      </c>
      <c r="BA3185" s="140">
        <f>IF(DATOS!J3143=AW$45,DATOS!C3143,"")</f>
        <v>0</v>
      </c>
    </row>
    <row r="3186" spans="51:53" x14ac:dyDescent="0.25">
      <c r="AY3186" s="139">
        <f t="shared" si="55"/>
        <v>1</v>
      </c>
      <c r="AZ3186" s="139">
        <f>IF(BA3186="",0,IFERROR(IF(VLOOKUP(BA3186,BA$44:BA3185,1,0)&gt;0,0,0),1))</f>
        <v>0</v>
      </c>
      <c r="BA3186" s="140">
        <f>IF(DATOS!J3144=AW$45,DATOS!C3144,"")</f>
        <v>0</v>
      </c>
    </row>
    <row r="3187" spans="51:53" x14ac:dyDescent="0.25">
      <c r="AY3187" s="139">
        <f t="shared" si="55"/>
        <v>1</v>
      </c>
      <c r="AZ3187" s="139">
        <f>IF(BA3187="",0,IFERROR(IF(VLOOKUP(BA3187,BA$44:BA3186,1,0)&gt;0,0,0),1))</f>
        <v>0</v>
      </c>
      <c r="BA3187" s="140">
        <f>IF(DATOS!J3145=AW$45,DATOS!C3145,"")</f>
        <v>0</v>
      </c>
    </row>
    <row r="3188" spans="51:53" x14ac:dyDescent="0.25">
      <c r="AY3188" s="139">
        <f t="shared" si="55"/>
        <v>1</v>
      </c>
      <c r="AZ3188" s="139">
        <f>IF(BA3188="",0,IFERROR(IF(VLOOKUP(BA3188,BA$44:BA3187,1,0)&gt;0,0,0),1))</f>
        <v>0</v>
      </c>
      <c r="BA3188" s="140">
        <f>IF(DATOS!J3146=AW$45,DATOS!C3146,"")</f>
        <v>0</v>
      </c>
    </row>
    <row r="3189" spans="51:53" x14ac:dyDescent="0.25">
      <c r="AY3189" s="139">
        <f t="shared" si="55"/>
        <v>1</v>
      </c>
      <c r="AZ3189" s="139">
        <f>IF(BA3189="",0,IFERROR(IF(VLOOKUP(BA3189,BA$44:BA3188,1,0)&gt;0,0,0),1))</f>
        <v>0</v>
      </c>
      <c r="BA3189" s="140">
        <f>IF(DATOS!J3147=AW$45,DATOS!C3147,"")</f>
        <v>0</v>
      </c>
    </row>
    <row r="3190" spans="51:53" x14ac:dyDescent="0.25">
      <c r="AY3190" s="139">
        <f t="shared" si="55"/>
        <v>1</v>
      </c>
      <c r="AZ3190" s="139">
        <f>IF(BA3190="",0,IFERROR(IF(VLOOKUP(BA3190,BA$44:BA3189,1,0)&gt;0,0,0),1))</f>
        <v>0</v>
      </c>
      <c r="BA3190" s="140">
        <f>IF(DATOS!J3148=AW$45,DATOS!C3148,"")</f>
        <v>0</v>
      </c>
    </row>
    <row r="3191" spans="51:53" x14ac:dyDescent="0.25">
      <c r="AY3191" s="139">
        <f t="shared" si="55"/>
        <v>1</v>
      </c>
      <c r="AZ3191" s="139">
        <f>IF(BA3191="",0,IFERROR(IF(VLOOKUP(BA3191,BA$44:BA3190,1,0)&gt;0,0,0),1))</f>
        <v>0</v>
      </c>
      <c r="BA3191" s="140">
        <f>IF(DATOS!J3149=AW$45,DATOS!C3149,"")</f>
        <v>0</v>
      </c>
    </row>
    <row r="3192" spans="51:53" x14ac:dyDescent="0.25">
      <c r="AY3192" s="139">
        <f t="shared" si="55"/>
        <v>1</v>
      </c>
      <c r="AZ3192" s="139">
        <f>IF(BA3192="",0,IFERROR(IF(VLOOKUP(BA3192,BA$44:BA3191,1,0)&gt;0,0,0),1))</f>
        <v>0</v>
      </c>
      <c r="BA3192" s="140">
        <f>IF(DATOS!J3150=AW$45,DATOS!C3150,"")</f>
        <v>0</v>
      </c>
    </row>
    <row r="3193" spans="51:53" x14ac:dyDescent="0.25">
      <c r="AY3193" s="139">
        <f t="shared" si="55"/>
        <v>1</v>
      </c>
      <c r="AZ3193" s="139">
        <f>IF(BA3193="",0,IFERROR(IF(VLOOKUP(BA3193,BA$44:BA3192,1,0)&gt;0,0,0),1))</f>
        <v>0</v>
      </c>
      <c r="BA3193" s="140">
        <f>IF(DATOS!J3151=AW$45,DATOS!C3151,"")</f>
        <v>0</v>
      </c>
    </row>
    <row r="3194" spans="51:53" x14ac:dyDescent="0.25">
      <c r="AY3194" s="139">
        <f t="shared" si="55"/>
        <v>1</v>
      </c>
      <c r="AZ3194" s="139">
        <f>IF(BA3194="",0,IFERROR(IF(VLOOKUP(BA3194,BA$44:BA3193,1,0)&gt;0,0,0),1))</f>
        <v>0</v>
      </c>
      <c r="BA3194" s="140">
        <f>IF(DATOS!J3152=AW$45,DATOS!C3152,"")</f>
        <v>0</v>
      </c>
    </row>
    <row r="3195" spans="51:53" x14ac:dyDescent="0.25">
      <c r="AY3195" s="139">
        <f t="shared" si="55"/>
        <v>1</v>
      </c>
      <c r="AZ3195" s="139">
        <f>IF(BA3195="",0,IFERROR(IF(VLOOKUP(BA3195,BA$44:BA3194,1,0)&gt;0,0,0),1))</f>
        <v>0</v>
      </c>
      <c r="BA3195" s="140">
        <f>IF(DATOS!J3153=AW$45,DATOS!C3153,"")</f>
        <v>0</v>
      </c>
    </row>
    <row r="3196" spans="51:53" x14ac:dyDescent="0.25">
      <c r="AY3196" s="139">
        <f t="shared" si="55"/>
        <v>1</v>
      </c>
      <c r="AZ3196" s="139">
        <f>IF(BA3196="",0,IFERROR(IF(VLOOKUP(BA3196,BA$44:BA3195,1,0)&gt;0,0,0),1))</f>
        <v>0</v>
      </c>
      <c r="BA3196" s="140">
        <f>IF(DATOS!J3154=AW$45,DATOS!C3154,"")</f>
        <v>0</v>
      </c>
    </row>
    <row r="3197" spans="51:53" x14ac:dyDescent="0.25">
      <c r="AY3197" s="139">
        <f t="shared" si="55"/>
        <v>1</v>
      </c>
      <c r="AZ3197" s="139">
        <f>IF(BA3197="",0,IFERROR(IF(VLOOKUP(BA3197,BA$44:BA3196,1,0)&gt;0,0,0),1))</f>
        <v>0</v>
      </c>
      <c r="BA3197" s="140">
        <f>IF(DATOS!J3155=AW$45,DATOS!C3155,"")</f>
        <v>0</v>
      </c>
    </row>
    <row r="3198" spans="51:53" x14ac:dyDescent="0.25">
      <c r="AY3198" s="139">
        <f t="shared" si="55"/>
        <v>1</v>
      </c>
      <c r="AZ3198" s="139">
        <f>IF(BA3198="",0,IFERROR(IF(VLOOKUP(BA3198,BA$44:BA3197,1,0)&gt;0,0,0),1))</f>
        <v>0</v>
      </c>
      <c r="BA3198" s="140">
        <f>IF(DATOS!J3156=AW$45,DATOS!C3156,"")</f>
        <v>0</v>
      </c>
    </row>
    <row r="3199" spans="51:53" x14ac:dyDescent="0.25">
      <c r="AY3199" s="139">
        <f t="shared" si="55"/>
        <v>1</v>
      </c>
      <c r="AZ3199" s="139">
        <f>IF(BA3199="",0,IFERROR(IF(VLOOKUP(BA3199,BA$44:BA3198,1,0)&gt;0,0,0),1))</f>
        <v>0</v>
      </c>
      <c r="BA3199" s="140">
        <f>IF(DATOS!J3157=AW$45,DATOS!C3157,"")</f>
        <v>0</v>
      </c>
    </row>
    <row r="3200" spans="51:53" x14ac:dyDescent="0.25">
      <c r="AY3200" s="139">
        <f t="shared" si="55"/>
        <v>1</v>
      </c>
      <c r="AZ3200" s="139">
        <f>IF(BA3200="",0,IFERROR(IF(VLOOKUP(BA3200,BA$44:BA3199,1,0)&gt;0,0,0),1))</f>
        <v>0</v>
      </c>
      <c r="BA3200" s="140">
        <f>IF(DATOS!J3158=AW$45,DATOS!C3158,"")</f>
        <v>0</v>
      </c>
    </row>
    <row r="3201" spans="51:53" x14ac:dyDescent="0.25">
      <c r="AY3201" s="139">
        <f t="shared" si="55"/>
        <v>1</v>
      </c>
      <c r="AZ3201" s="139">
        <f>IF(BA3201="",0,IFERROR(IF(VLOOKUP(BA3201,BA$44:BA3200,1,0)&gt;0,0,0),1))</f>
        <v>0</v>
      </c>
      <c r="BA3201" s="140">
        <f>IF(DATOS!J3159=AW$45,DATOS!C3159,"")</f>
        <v>0</v>
      </c>
    </row>
    <row r="3202" spans="51:53" x14ac:dyDescent="0.25">
      <c r="AY3202" s="139">
        <f t="shared" si="55"/>
        <v>1</v>
      </c>
      <c r="AZ3202" s="139">
        <f>IF(BA3202="",0,IFERROR(IF(VLOOKUP(BA3202,BA$44:BA3201,1,0)&gt;0,0,0),1))</f>
        <v>0</v>
      </c>
      <c r="BA3202" s="140">
        <f>IF(DATOS!J3160=AW$45,DATOS!C3160,"")</f>
        <v>0</v>
      </c>
    </row>
    <row r="3203" spans="51:53" x14ac:dyDescent="0.25">
      <c r="AY3203" s="139">
        <f t="shared" si="55"/>
        <v>1</v>
      </c>
      <c r="AZ3203" s="139">
        <f>IF(BA3203="",0,IFERROR(IF(VLOOKUP(BA3203,BA$44:BA3202,1,0)&gt;0,0,0),1))</f>
        <v>0</v>
      </c>
      <c r="BA3203" s="140">
        <f>IF(DATOS!J3161=AW$45,DATOS!C3161,"")</f>
        <v>0</v>
      </c>
    </row>
    <row r="3204" spans="51:53" x14ac:dyDescent="0.25">
      <c r="AY3204" s="139">
        <f t="shared" si="55"/>
        <v>1</v>
      </c>
      <c r="AZ3204" s="139">
        <f>IF(BA3204="",0,IFERROR(IF(VLOOKUP(BA3204,BA$44:BA3203,1,0)&gt;0,0,0),1))</f>
        <v>0</v>
      </c>
      <c r="BA3204" s="140">
        <f>IF(DATOS!J3162=AW$45,DATOS!C3162,"")</f>
        <v>0</v>
      </c>
    </row>
    <row r="3205" spans="51:53" x14ac:dyDescent="0.25">
      <c r="AY3205" s="139">
        <f t="shared" si="55"/>
        <v>1</v>
      </c>
      <c r="AZ3205" s="139">
        <f>IF(BA3205="",0,IFERROR(IF(VLOOKUP(BA3205,BA$44:BA3204,1,0)&gt;0,0,0),1))</f>
        <v>0</v>
      </c>
      <c r="BA3205" s="140">
        <f>IF(DATOS!J3163=AW$45,DATOS!C3163,"")</f>
        <v>0</v>
      </c>
    </row>
    <row r="3206" spans="51:53" x14ac:dyDescent="0.25">
      <c r="AY3206" s="139">
        <f t="shared" si="55"/>
        <v>1</v>
      </c>
      <c r="AZ3206" s="139">
        <f>IF(BA3206="",0,IFERROR(IF(VLOOKUP(BA3206,BA$44:BA3205,1,0)&gt;0,0,0),1))</f>
        <v>0</v>
      </c>
      <c r="BA3206" s="140">
        <f>IF(DATOS!J3164=AW$45,DATOS!C3164,"")</f>
        <v>0</v>
      </c>
    </row>
    <row r="3207" spans="51:53" x14ac:dyDescent="0.25">
      <c r="AY3207" s="139">
        <f t="shared" si="55"/>
        <v>1</v>
      </c>
      <c r="AZ3207" s="139">
        <f>IF(BA3207="",0,IFERROR(IF(VLOOKUP(BA3207,BA$44:BA3206,1,0)&gt;0,0,0),1))</f>
        <v>0</v>
      </c>
      <c r="BA3207" s="140">
        <f>IF(DATOS!J3165=AW$45,DATOS!C3165,"")</f>
        <v>0</v>
      </c>
    </row>
    <row r="3208" spans="51:53" x14ac:dyDescent="0.25">
      <c r="AY3208" s="139">
        <f t="shared" si="55"/>
        <v>1</v>
      </c>
      <c r="AZ3208" s="139">
        <f>IF(BA3208="",0,IFERROR(IF(VLOOKUP(BA3208,BA$44:BA3207,1,0)&gt;0,0,0),1))</f>
        <v>0</v>
      </c>
      <c r="BA3208" s="140">
        <f>IF(DATOS!J3166=AW$45,DATOS!C3166,"")</f>
        <v>0</v>
      </c>
    </row>
    <row r="3209" spans="51:53" x14ac:dyDescent="0.25">
      <c r="AY3209" s="139">
        <f t="shared" si="55"/>
        <v>1</v>
      </c>
      <c r="AZ3209" s="139">
        <f>IF(BA3209="",0,IFERROR(IF(VLOOKUP(BA3209,BA$44:BA3208,1,0)&gt;0,0,0),1))</f>
        <v>0</v>
      </c>
      <c r="BA3209" s="140">
        <f>IF(DATOS!J3167=AW$45,DATOS!C3167,"")</f>
        <v>0</v>
      </c>
    </row>
    <row r="3210" spans="51:53" x14ac:dyDescent="0.25">
      <c r="AY3210" s="139">
        <f t="shared" si="55"/>
        <v>1</v>
      </c>
      <c r="AZ3210" s="139">
        <f>IF(BA3210="",0,IFERROR(IF(VLOOKUP(BA3210,BA$44:BA3209,1,0)&gt;0,0,0),1))</f>
        <v>0</v>
      </c>
      <c r="BA3210" s="140">
        <f>IF(DATOS!J3168=AW$45,DATOS!C3168,"")</f>
        <v>0</v>
      </c>
    </row>
    <row r="3211" spans="51:53" x14ac:dyDescent="0.25">
      <c r="AY3211" s="139">
        <f t="shared" si="55"/>
        <v>1</v>
      </c>
      <c r="AZ3211" s="139">
        <f>IF(BA3211="",0,IFERROR(IF(VLOOKUP(BA3211,BA$44:BA3210,1,0)&gt;0,0,0),1))</f>
        <v>0</v>
      </c>
      <c r="BA3211" s="140">
        <f>IF(DATOS!J3169=AW$45,DATOS!C3169,"")</f>
        <v>0</v>
      </c>
    </row>
    <row r="3212" spans="51:53" x14ac:dyDescent="0.25">
      <c r="AY3212" s="139">
        <f t="shared" si="55"/>
        <v>1</v>
      </c>
      <c r="AZ3212" s="139">
        <f>IF(BA3212="",0,IFERROR(IF(VLOOKUP(BA3212,BA$44:BA3211,1,0)&gt;0,0,0),1))</f>
        <v>0</v>
      </c>
      <c r="BA3212" s="140">
        <f>IF(DATOS!J3170=AW$45,DATOS!C3170,"")</f>
        <v>0</v>
      </c>
    </row>
    <row r="3213" spans="51:53" x14ac:dyDescent="0.25">
      <c r="AY3213" s="139">
        <f t="shared" si="55"/>
        <v>1</v>
      </c>
      <c r="AZ3213" s="139">
        <f>IF(BA3213="",0,IFERROR(IF(VLOOKUP(BA3213,BA$44:BA3212,1,0)&gt;0,0,0),1))</f>
        <v>0</v>
      </c>
      <c r="BA3213" s="140">
        <f>IF(DATOS!J3171=AW$45,DATOS!C3171,"")</f>
        <v>0</v>
      </c>
    </row>
    <row r="3214" spans="51:53" x14ac:dyDescent="0.25">
      <c r="AY3214" s="139">
        <f t="shared" si="55"/>
        <v>1</v>
      </c>
      <c r="AZ3214" s="139">
        <f>IF(BA3214="",0,IFERROR(IF(VLOOKUP(BA3214,BA$44:BA3213,1,0)&gt;0,0,0),1))</f>
        <v>0</v>
      </c>
      <c r="BA3214" s="140">
        <f>IF(DATOS!J3172=AW$45,DATOS!C3172,"")</f>
        <v>0</v>
      </c>
    </row>
    <row r="3215" spans="51:53" x14ac:dyDescent="0.25">
      <c r="AY3215" s="139">
        <f t="shared" si="55"/>
        <v>1</v>
      </c>
      <c r="AZ3215" s="139">
        <f>IF(BA3215="",0,IFERROR(IF(VLOOKUP(BA3215,BA$44:BA3214,1,0)&gt;0,0,0),1))</f>
        <v>0</v>
      </c>
      <c r="BA3215" s="140">
        <f>IF(DATOS!J3173=AW$45,DATOS!C3173,"")</f>
        <v>0</v>
      </c>
    </row>
    <row r="3216" spans="51:53" x14ac:dyDescent="0.25">
      <c r="AY3216" s="139">
        <f t="shared" si="55"/>
        <v>1</v>
      </c>
      <c r="AZ3216" s="139">
        <f>IF(BA3216="",0,IFERROR(IF(VLOOKUP(BA3216,BA$44:BA3215,1,0)&gt;0,0,0),1))</f>
        <v>0</v>
      </c>
      <c r="BA3216" s="140">
        <f>IF(DATOS!J3174=AW$45,DATOS!C3174,"")</f>
        <v>0</v>
      </c>
    </row>
    <row r="3217" spans="51:53" x14ac:dyDescent="0.25">
      <c r="AY3217" s="139">
        <f t="shared" si="55"/>
        <v>1</v>
      </c>
      <c r="AZ3217" s="139">
        <f>IF(BA3217="",0,IFERROR(IF(VLOOKUP(BA3217,BA$44:BA3216,1,0)&gt;0,0,0),1))</f>
        <v>0</v>
      </c>
      <c r="BA3217" s="140">
        <f>IF(DATOS!J3175=AW$45,DATOS!C3175,"")</f>
        <v>0</v>
      </c>
    </row>
    <row r="3218" spans="51:53" x14ac:dyDescent="0.25">
      <c r="AY3218" s="139">
        <f t="shared" si="55"/>
        <v>1</v>
      </c>
      <c r="AZ3218" s="139">
        <f>IF(BA3218="",0,IFERROR(IF(VLOOKUP(BA3218,BA$44:BA3217,1,0)&gt;0,0,0),1))</f>
        <v>0</v>
      </c>
      <c r="BA3218" s="140">
        <f>IF(DATOS!J3176=AW$45,DATOS!C3176,"")</f>
        <v>0</v>
      </c>
    </row>
    <row r="3219" spans="51:53" x14ac:dyDescent="0.25">
      <c r="AY3219" s="139">
        <f t="shared" si="55"/>
        <v>1</v>
      </c>
      <c r="AZ3219" s="139">
        <f>IF(BA3219="",0,IFERROR(IF(VLOOKUP(BA3219,BA$44:BA3218,1,0)&gt;0,0,0),1))</f>
        <v>0</v>
      </c>
      <c r="BA3219" s="140">
        <f>IF(DATOS!J3177=AW$45,DATOS!C3177,"")</f>
        <v>0</v>
      </c>
    </row>
    <row r="3220" spans="51:53" x14ac:dyDescent="0.25">
      <c r="AY3220" s="139">
        <f t="shared" si="55"/>
        <v>1</v>
      </c>
      <c r="AZ3220" s="139">
        <f>IF(BA3220="",0,IFERROR(IF(VLOOKUP(BA3220,BA$44:BA3219,1,0)&gt;0,0,0),1))</f>
        <v>0</v>
      </c>
      <c r="BA3220" s="140">
        <f>IF(DATOS!J3178=AW$45,DATOS!C3178,"")</f>
        <v>0</v>
      </c>
    </row>
    <row r="3221" spans="51:53" x14ac:dyDescent="0.25">
      <c r="AY3221" s="139">
        <f t="shared" si="55"/>
        <v>1</v>
      </c>
      <c r="AZ3221" s="139">
        <f>IF(BA3221="",0,IFERROR(IF(VLOOKUP(BA3221,BA$44:BA3220,1,0)&gt;0,0,0),1))</f>
        <v>0</v>
      </c>
      <c r="BA3221" s="140">
        <f>IF(DATOS!J3179=AW$45,DATOS!C3179,"")</f>
        <v>0</v>
      </c>
    </row>
    <row r="3222" spans="51:53" x14ac:dyDescent="0.25">
      <c r="AY3222" s="139">
        <f t="shared" si="55"/>
        <v>1</v>
      </c>
      <c r="AZ3222" s="139">
        <f>IF(BA3222="",0,IFERROR(IF(VLOOKUP(BA3222,BA$44:BA3221,1,0)&gt;0,0,0),1))</f>
        <v>0</v>
      </c>
      <c r="BA3222" s="140">
        <f>IF(DATOS!J3180=AW$45,DATOS!C3180,"")</f>
        <v>0</v>
      </c>
    </row>
    <row r="3223" spans="51:53" x14ac:dyDescent="0.25">
      <c r="AY3223" s="139">
        <f t="shared" si="55"/>
        <v>1</v>
      </c>
      <c r="AZ3223" s="139">
        <f>IF(BA3223="",0,IFERROR(IF(VLOOKUP(BA3223,BA$44:BA3222,1,0)&gt;0,0,0),1))</f>
        <v>0</v>
      </c>
      <c r="BA3223" s="140">
        <f>IF(DATOS!J3181=AW$45,DATOS!C3181,"")</f>
        <v>0</v>
      </c>
    </row>
    <row r="3224" spans="51:53" x14ac:dyDescent="0.25">
      <c r="AY3224" s="139">
        <f t="shared" si="55"/>
        <v>1</v>
      </c>
      <c r="AZ3224" s="139">
        <f>IF(BA3224="",0,IFERROR(IF(VLOOKUP(BA3224,BA$44:BA3223,1,0)&gt;0,0,0),1))</f>
        <v>0</v>
      </c>
      <c r="BA3224" s="140">
        <f>IF(DATOS!J3182=AW$45,DATOS!C3182,"")</f>
        <v>0</v>
      </c>
    </row>
    <row r="3225" spans="51:53" x14ac:dyDescent="0.25">
      <c r="AY3225" s="139">
        <f t="shared" si="55"/>
        <v>1</v>
      </c>
      <c r="AZ3225" s="139">
        <f>IF(BA3225="",0,IFERROR(IF(VLOOKUP(BA3225,BA$44:BA3224,1,0)&gt;0,0,0),1))</f>
        <v>0</v>
      </c>
      <c r="BA3225" s="140">
        <f>IF(DATOS!J3183=AW$45,DATOS!C3183,"")</f>
        <v>0</v>
      </c>
    </row>
    <row r="3226" spans="51:53" x14ac:dyDescent="0.25">
      <c r="AY3226" s="139">
        <f t="shared" si="55"/>
        <v>1</v>
      </c>
      <c r="AZ3226" s="139">
        <f>IF(BA3226="",0,IFERROR(IF(VLOOKUP(BA3226,BA$44:BA3225,1,0)&gt;0,0,0),1))</f>
        <v>0</v>
      </c>
      <c r="BA3226" s="140">
        <f>IF(DATOS!J3184=AW$45,DATOS!C3184,"")</f>
        <v>0</v>
      </c>
    </row>
    <row r="3227" spans="51:53" x14ac:dyDescent="0.25">
      <c r="AY3227" s="139">
        <f t="shared" si="55"/>
        <v>1</v>
      </c>
      <c r="AZ3227" s="139">
        <f>IF(BA3227="",0,IFERROR(IF(VLOOKUP(BA3227,BA$44:BA3226,1,0)&gt;0,0,0),1))</f>
        <v>0</v>
      </c>
      <c r="BA3227" s="140">
        <f>IF(DATOS!J3185=AW$45,DATOS!C3185,"")</f>
        <v>0</v>
      </c>
    </row>
    <row r="3228" spans="51:53" x14ac:dyDescent="0.25">
      <c r="AY3228" s="139">
        <f t="shared" si="55"/>
        <v>1</v>
      </c>
      <c r="AZ3228" s="139">
        <f>IF(BA3228="",0,IFERROR(IF(VLOOKUP(BA3228,BA$44:BA3227,1,0)&gt;0,0,0),1))</f>
        <v>0</v>
      </c>
      <c r="BA3228" s="140">
        <f>IF(DATOS!J3186=AW$45,DATOS!C3186,"")</f>
        <v>0</v>
      </c>
    </row>
    <row r="3229" spans="51:53" x14ac:dyDescent="0.25">
      <c r="AY3229" s="139">
        <f t="shared" si="55"/>
        <v>1</v>
      </c>
      <c r="AZ3229" s="139">
        <f>IF(BA3229="",0,IFERROR(IF(VLOOKUP(BA3229,BA$44:BA3228,1,0)&gt;0,0,0),1))</f>
        <v>0</v>
      </c>
      <c r="BA3229" s="140">
        <f>IF(DATOS!J3187=AW$45,DATOS!C3187,"")</f>
        <v>0</v>
      </c>
    </row>
    <row r="3230" spans="51:53" x14ac:dyDescent="0.25">
      <c r="AY3230" s="139">
        <f t="shared" si="55"/>
        <v>1</v>
      </c>
      <c r="AZ3230" s="139">
        <f>IF(BA3230="",0,IFERROR(IF(VLOOKUP(BA3230,BA$44:BA3229,1,0)&gt;0,0,0),1))</f>
        <v>0</v>
      </c>
      <c r="BA3230" s="140">
        <f>IF(DATOS!J3188=AW$45,DATOS!C3188,"")</f>
        <v>0</v>
      </c>
    </row>
    <row r="3231" spans="51:53" x14ac:dyDescent="0.25">
      <c r="AY3231" s="139">
        <f t="shared" si="55"/>
        <v>1</v>
      </c>
      <c r="AZ3231" s="139">
        <f>IF(BA3231="",0,IFERROR(IF(VLOOKUP(BA3231,BA$44:BA3230,1,0)&gt;0,0,0),1))</f>
        <v>0</v>
      </c>
      <c r="BA3231" s="140">
        <f>IF(DATOS!J3189=AW$45,DATOS!C3189,"")</f>
        <v>0</v>
      </c>
    </row>
    <row r="3232" spans="51:53" x14ac:dyDescent="0.25">
      <c r="AY3232" s="139">
        <f t="shared" si="55"/>
        <v>1</v>
      </c>
      <c r="AZ3232" s="139">
        <f>IF(BA3232="",0,IFERROR(IF(VLOOKUP(BA3232,BA$44:BA3231,1,0)&gt;0,0,0),1))</f>
        <v>0</v>
      </c>
      <c r="BA3232" s="140">
        <f>IF(DATOS!J3190=AW$45,DATOS!C3190,"")</f>
        <v>0</v>
      </c>
    </row>
    <row r="3233" spans="51:53" x14ac:dyDescent="0.25">
      <c r="AY3233" s="139">
        <f t="shared" si="55"/>
        <v>1</v>
      </c>
      <c r="AZ3233" s="139">
        <f>IF(BA3233="",0,IFERROR(IF(VLOOKUP(BA3233,BA$44:BA3232,1,0)&gt;0,0,0),1))</f>
        <v>0</v>
      </c>
      <c r="BA3233" s="140">
        <f>IF(DATOS!J3191=AW$45,DATOS!C3191,"")</f>
        <v>0</v>
      </c>
    </row>
    <row r="3234" spans="51:53" x14ac:dyDescent="0.25">
      <c r="AY3234" s="139">
        <f t="shared" si="55"/>
        <v>1</v>
      </c>
      <c r="AZ3234" s="139">
        <f>IF(BA3234="",0,IFERROR(IF(VLOOKUP(BA3234,BA$44:BA3233,1,0)&gt;0,0,0),1))</f>
        <v>0</v>
      </c>
      <c r="BA3234" s="140">
        <f>IF(DATOS!J3192=AW$45,DATOS!C3192,"")</f>
        <v>0</v>
      </c>
    </row>
    <row r="3235" spans="51:53" x14ac:dyDescent="0.25">
      <c r="AY3235" s="139">
        <f t="shared" si="55"/>
        <v>1</v>
      </c>
      <c r="AZ3235" s="139">
        <f>IF(BA3235="",0,IFERROR(IF(VLOOKUP(BA3235,BA$44:BA3234,1,0)&gt;0,0,0),1))</f>
        <v>0</v>
      </c>
      <c r="BA3235" s="140">
        <f>IF(DATOS!J3193=AW$45,DATOS!C3193,"")</f>
        <v>0</v>
      </c>
    </row>
    <row r="3236" spans="51:53" x14ac:dyDescent="0.25">
      <c r="AY3236" s="139">
        <f t="shared" si="55"/>
        <v>1</v>
      </c>
      <c r="AZ3236" s="139">
        <f>IF(BA3236="",0,IFERROR(IF(VLOOKUP(BA3236,BA$44:BA3235,1,0)&gt;0,0,0),1))</f>
        <v>0</v>
      </c>
      <c r="BA3236" s="140">
        <f>IF(DATOS!J3194=AW$45,DATOS!C3194,"")</f>
        <v>0</v>
      </c>
    </row>
    <row r="3237" spans="51:53" x14ac:dyDescent="0.25">
      <c r="AY3237" s="139">
        <f t="shared" si="55"/>
        <v>1</v>
      </c>
      <c r="AZ3237" s="139">
        <f>IF(BA3237="",0,IFERROR(IF(VLOOKUP(BA3237,BA$44:BA3236,1,0)&gt;0,0,0),1))</f>
        <v>0</v>
      </c>
      <c r="BA3237" s="140">
        <f>IF(DATOS!J3195=AW$45,DATOS!C3195,"")</f>
        <v>0</v>
      </c>
    </row>
    <row r="3238" spans="51:53" x14ac:dyDescent="0.25">
      <c r="AY3238" s="139">
        <f t="shared" si="55"/>
        <v>1</v>
      </c>
      <c r="AZ3238" s="139">
        <f>IF(BA3238="",0,IFERROR(IF(VLOOKUP(BA3238,BA$44:BA3237,1,0)&gt;0,0,0),1))</f>
        <v>0</v>
      </c>
      <c r="BA3238" s="140">
        <f>IF(DATOS!J3196=AW$45,DATOS!C3196,"")</f>
        <v>0</v>
      </c>
    </row>
    <row r="3239" spans="51:53" x14ac:dyDescent="0.25">
      <c r="AY3239" s="139">
        <f t="shared" si="55"/>
        <v>1</v>
      </c>
      <c r="AZ3239" s="139">
        <f>IF(BA3239="",0,IFERROR(IF(VLOOKUP(BA3239,BA$44:BA3238,1,0)&gt;0,0,0),1))</f>
        <v>0</v>
      </c>
      <c r="BA3239" s="140">
        <f>IF(DATOS!J3197=AW$45,DATOS!C3197,"")</f>
        <v>0</v>
      </c>
    </row>
    <row r="3240" spans="51:53" x14ac:dyDescent="0.25">
      <c r="AY3240" s="139">
        <f t="shared" si="55"/>
        <v>1</v>
      </c>
      <c r="AZ3240" s="139">
        <f>IF(BA3240="",0,IFERROR(IF(VLOOKUP(BA3240,BA$44:BA3239,1,0)&gt;0,0,0),1))</f>
        <v>0</v>
      </c>
      <c r="BA3240" s="140">
        <f>IF(DATOS!J3198=AW$45,DATOS!C3198,"")</f>
        <v>0</v>
      </c>
    </row>
    <row r="3241" spans="51:53" x14ac:dyDescent="0.25">
      <c r="AY3241" s="139">
        <f t="shared" si="55"/>
        <v>1</v>
      </c>
      <c r="AZ3241" s="139">
        <f>IF(BA3241="",0,IFERROR(IF(VLOOKUP(BA3241,BA$44:BA3240,1,0)&gt;0,0,0),1))</f>
        <v>0</v>
      </c>
      <c r="BA3241" s="140">
        <f>IF(DATOS!J3199=AW$45,DATOS!C3199,"")</f>
        <v>0</v>
      </c>
    </row>
    <row r="3242" spans="51:53" x14ac:dyDescent="0.25">
      <c r="AY3242" s="139">
        <f t="shared" si="55"/>
        <v>1</v>
      </c>
      <c r="AZ3242" s="139">
        <f>IF(BA3242="",0,IFERROR(IF(VLOOKUP(BA3242,BA$44:BA3241,1,0)&gt;0,0,0),1))</f>
        <v>0</v>
      </c>
      <c r="BA3242" s="140">
        <f>IF(DATOS!J3200=AW$45,DATOS!C3200,"")</f>
        <v>0</v>
      </c>
    </row>
    <row r="3243" spans="51:53" x14ac:dyDescent="0.25">
      <c r="AY3243" s="139">
        <f t="shared" si="55"/>
        <v>1</v>
      </c>
      <c r="AZ3243" s="139">
        <f>IF(BA3243="",0,IFERROR(IF(VLOOKUP(BA3243,BA$44:BA3242,1,0)&gt;0,0,0),1))</f>
        <v>0</v>
      </c>
      <c r="BA3243" s="140">
        <f>IF(DATOS!J3201=AW$45,DATOS!C3201,"")</f>
        <v>0</v>
      </c>
    </row>
    <row r="3244" spans="51:53" x14ac:dyDescent="0.25">
      <c r="AY3244" s="139">
        <f t="shared" ref="AY3244:AY3307" si="56">AY3243+AZ3244</f>
        <v>1</v>
      </c>
      <c r="AZ3244" s="139">
        <f>IF(BA3244="",0,IFERROR(IF(VLOOKUP(BA3244,BA$44:BA3243,1,0)&gt;0,0,0),1))</f>
        <v>0</v>
      </c>
      <c r="BA3244" s="140">
        <f>IF(DATOS!J3202=AW$45,DATOS!C3202,"")</f>
        <v>0</v>
      </c>
    </row>
    <row r="3245" spans="51:53" x14ac:dyDescent="0.25">
      <c r="AY3245" s="139">
        <f t="shared" si="56"/>
        <v>1</v>
      </c>
      <c r="AZ3245" s="139">
        <f>IF(BA3245="",0,IFERROR(IF(VLOOKUP(BA3245,BA$44:BA3244,1,0)&gt;0,0,0),1))</f>
        <v>0</v>
      </c>
      <c r="BA3245" s="140">
        <f>IF(DATOS!J3203=AW$45,DATOS!C3203,"")</f>
        <v>0</v>
      </c>
    </row>
    <row r="3246" spans="51:53" x14ac:dyDescent="0.25">
      <c r="AY3246" s="139">
        <f t="shared" si="56"/>
        <v>1</v>
      </c>
      <c r="AZ3246" s="139">
        <f>IF(BA3246="",0,IFERROR(IF(VLOOKUP(BA3246,BA$44:BA3245,1,0)&gt;0,0,0),1))</f>
        <v>0</v>
      </c>
      <c r="BA3246" s="140">
        <f>IF(DATOS!J3204=AW$45,DATOS!C3204,"")</f>
        <v>0</v>
      </c>
    </row>
    <row r="3247" spans="51:53" x14ac:dyDescent="0.25">
      <c r="AY3247" s="139">
        <f t="shared" si="56"/>
        <v>1</v>
      </c>
      <c r="AZ3247" s="139">
        <f>IF(BA3247="",0,IFERROR(IF(VLOOKUP(BA3247,BA$44:BA3246,1,0)&gt;0,0,0),1))</f>
        <v>0</v>
      </c>
      <c r="BA3247" s="140">
        <f>IF(DATOS!J3205=AW$45,DATOS!C3205,"")</f>
        <v>0</v>
      </c>
    </row>
    <row r="3248" spans="51:53" x14ac:dyDescent="0.25">
      <c r="AY3248" s="139">
        <f t="shared" si="56"/>
        <v>1</v>
      </c>
      <c r="AZ3248" s="139">
        <f>IF(BA3248="",0,IFERROR(IF(VLOOKUP(BA3248,BA$44:BA3247,1,0)&gt;0,0,0),1))</f>
        <v>0</v>
      </c>
      <c r="BA3248" s="140">
        <f>IF(DATOS!J3206=AW$45,DATOS!C3206,"")</f>
        <v>0</v>
      </c>
    </row>
    <row r="3249" spans="51:53" x14ac:dyDescent="0.25">
      <c r="AY3249" s="139">
        <f t="shared" si="56"/>
        <v>1</v>
      </c>
      <c r="AZ3249" s="139">
        <f>IF(BA3249="",0,IFERROR(IF(VLOOKUP(BA3249,BA$44:BA3248,1,0)&gt;0,0,0),1))</f>
        <v>0</v>
      </c>
      <c r="BA3249" s="140">
        <f>IF(DATOS!J3207=AW$45,DATOS!C3207,"")</f>
        <v>0</v>
      </c>
    </row>
    <row r="3250" spans="51:53" x14ac:dyDescent="0.25">
      <c r="AY3250" s="139">
        <f t="shared" si="56"/>
        <v>1</v>
      </c>
      <c r="AZ3250" s="139">
        <f>IF(BA3250="",0,IFERROR(IF(VLOOKUP(BA3250,BA$44:BA3249,1,0)&gt;0,0,0),1))</f>
        <v>0</v>
      </c>
      <c r="BA3250" s="140">
        <f>IF(DATOS!J3208=AW$45,DATOS!C3208,"")</f>
        <v>0</v>
      </c>
    </row>
    <row r="3251" spans="51:53" x14ac:dyDescent="0.25">
      <c r="AY3251" s="139">
        <f t="shared" si="56"/>
        <v>1</v>
      </c>
      <c r="AZ3251" s="139">
        <f>IF(BA3251="",0,IFERROR(IF(VLOOKUP(BA3251,BA$44:BA3250,1,0)&gt;0,0,0),1))</f>
        <v>0</v>
      </c>
      <c r="BA3251" s="140">
        <f>IF(DATOS!J3209=AW$45,DATOS!C3209,"")</f>
        <v>0</v>
      </c>
    </row>
    <row r="3252" spans="51:53" x14ac:dyDescent="0.25">
      <c r="AY3252" s="139">
        <f t="shared" si="56"/>
        <v>1</v>
      </c>
      <c r="AZ3252" s="139">
        <f>IF(BA3252="",0,IFERROR(IF(VLOOKUP(BA3252,BA$44:BA3251,1,0)&gt;0,0,0),1))</f>
        <v>0</v>
      </c>
      <c r="BA3252" s="140">
        <f>IF(DATOS!J3210=AW$45,DATOS!C3210,"")</f>
        <v>0</v>
      </c>
    </row>
    <row r="3253" spans="51:53" x14ac:dyDescent="0.25">
      <c r="AY3253" s="139">
        <f t="shared" si="56"/>
        <v>1</v>
      </c>
      <c r="AZ3253" s="139">
        <f>IF(BA3253="",0,IFERROR(IF(VLOOKUP(BA3253,BA$44:BA3252,1,0)&gt;0,0,0),1))</f>
        <v>0</v>
      </c>
      <c r="BA3253" s="140">
        <f>IF(DATOS!J3211=AW$45,DATOS!C3211,"")</f>
        <v>0</v>
      </c>
    </row>
    <row r="3254" spans="51:53" x14ac:dyDescent="0.25">
      <c r="AY3254" s="139">
        <f t="shared" si="56"/>
        <v>1</v>
      </c>
      <c r="AZ3254" s="139">
        <f>IF(BA3254="",0,IFERROR(IF(VLOOKUP(BA3254,BA$44:BA3253,1,0)&gt;0,0,0),1))</f>
        <v>0</v>
      </c>
      <c r="BA3254" s="140">
        <f>IF(DATOS!J3212=AW$45,DATOS!C3212,"")</f>
        <v>0</v>
      </c>
    </row>
    <row r="3255" spans="51:53" x14ac:dyDescent="0.25">
      <c r="AY3255" s="139">
        <f t="shared" si="56"/>
        <v>1</v>
      </c>
      <c r="AZ3255" s="139">
        <f>IF(BA3255="",0,IFERROR(IF(VLOOKUP(BA3255,BA$44:BA3254,1,0)&gt;0,0,0),1))</f>
        <v>0</v>
      </c>
      <c r="BA3255" s="140">
        <f>IF(DATOS!J3213=AW$45,DATOS!C3213,"")</f>
        <v>0</v>
      </c>
    </row>
    <row r="3256" spans="51:53" x14ac:dyDescent="0.25">
      <c r="AY3256" s="139">
        <f t="shared" si="56"/>
        <v>1</v>
      </c>
      <c r="AZ3256" s="139">
        <f>IF(BA3256="",0,IFERROR(IF(VLOOKUP(BA3256,BA$44:BA3255,1,0)&gt;0,0,0),1))</f>
        <v>0</v>
      </c>
      <c r="BA3256" s="140">
        <f>IF(DATOS!J3214=AW$45,DATOS!C3214,"")</f>
        <v>0</v>
      </c>
    </row>
    <row r="3257" spans="51:53" x14ac:dyDescent="0.25">
      <c r="AY3257" s="139">
        <f t="shared" si="56"/>
        <v>1</v>
      </c>
      <c r="AZ3257" s="139">
        <f>IF(BA3257="",0,IFERROR(IF(VLOOKUP(BA3257,BA$44:BA3256,1,0)&gt;0,0,0),1))</f>
        <v>0</v>
      </c>
      <c r="BA3257" s="140">
        <f>IF(DATOS!J3215=AW$45,DATOS!C3215,"")</f>
        <v>0</v>
      </c>
    </row>
    <row r="3258" spans="51:53" x14ac:dyDescent="0.25">
      <c r="AY3258" s="139">
        <f t="shared" si="56"/>
        <v>1</v>
      </c>
      <c r="AZ3258" s="139">
        <f>IF(BA3258="",0,IFERROR(IF(VLOOKUP(BA3258,BA$44:BA3257,1,0)&gt;0,0,0),1))</f>
        <v>0</v>
      </c>
      <c r="BA3258" s="140">
        <f>IF(DATOS!J3216=AW$45,DATOS!C3216,"")</f>
        <v>0</v>
      </c>
    </row>
    <row r="3259" spans="51:53" x14ac:dyDescent="0.25">
      <c r="AY3259" s="139">
        <f t="shared" si="56"/>
        <v>1</v>
      </c>
      <c r="AZ3259" s="139">
        <f>IF(BA3259="",0,IFERROR(IF(VLOOKUP(BA3259,BA$44:BA3258,1,0)&gt;0,0,0),1))</f>
        <v>0</v>
      </c>
      <c r="BA3259" s="140">
        <f>IF(DATOS!J3217=AW$45,DATOS!C3217,"")</f>
        <v>0</v>
      </c>
    </row>
    <row r="3260" spans="51:53" x14ac:dyDescent="0.25">
      <c r="AY3260" s="139">
        <f t="shared" si="56"/>
        <v>1</v>
      </c>
      <c r="AZ3260" s="139">
        <f>IF(BA3260="",0,IFERROR(IF(VLOOKUP(BA3260,BA$44:BA3259,1,0)&gt;0,0,0),1))</f>
        <v>0</v>
      </c>
      <c r="BA3260" s="140">
        <f>IF(DATOS!J3218=AW$45,DATOS!C3218,"")</f>
        <v>0</v>
      </c>
    </row>
    <row r="3261" spans="51:53" x14ac:dyDescent="0.25">
      <c r="AY3261" s="139">
        <f t="shared" si="56"/>
        <v>1</v>
      </c>
      <c r="AZ3261" s="139">
        <f>IF(BA3261="",0,IFERROR(IF(VLOOKUP(BA3261,BA$44:BA3260,1,0)&gt;0,0,0),1))</f>
        <v>0</v>
      </c>
      <c r="BA3261" s="140">
        <f>IF(DATOS!J3219=AW$45,DATOS!C3219,"")</f>
        <v>0</v>
      </c>
    </row>
    <row r="3262" spans="51:53" x14ac:dyDescent="0.25">
      <c r="AY3262" s="139">
        <f t="shared" si="56"/>
        <v>1</v>
      </c>
      <c r="AZ3262" s="139">
        <f>IF(BA3262="",0,IFERROR(IF(VLOOKUP(BA3262,BA$44:BA3261,1,0)&gt;0,0,0),1))</f>
        <v>0</v>
      </c>
      <c r="BA3262" s="140">
        <f>IF(DATOS!J3220=AW$45,DATOS!C3220,"")</f>
        <v>0</v>
      </c>
    </row>
    <row r="3263" spans="51:53" x14ac:dyDescent="0.25">
      <c r="AY3263" s="139">
        <f t="shared" si="56"/>
        <v>1</v>
      </c>
      <c r="AZ3263" s="139">
        <f>IF(BA3263="",0,IFERROR(IF(VLOOKUP(BA3263,BA$44:BA3262,1,0)&gt;0,0,0),1))</f>
        <v>0</v>
      </c>
      <c r="BA3263" s="140">
        <f>IF(DATOS!J3221=AW$45,DATOS!C3221,"")</f>
        <v>0</v>
      </c>
    </row>
    <row r="3264" spans="51:53" x14ac:dyDescent="0.25">
      <c r="AY3264" s="139">
        <f t="shared" si="56"/>
        <v>1</v>
      </c>
      <c r="AZ3264" s="139">
        <f>IF(BA3264="",0,IFERROR(IF(VLOOKUP(BA3264,BA$44:BA3263,1,0)&gt;0,0,0),1))</f>
        <v>0</v>
      </c>
      <c r="BA3264" s="140">
        <f>IF(DATOS!J3222=AW$45,DATOS!C3222,"")</f>
        <v>0</v>
      </c>
    </row>
    <row r="3265" spans="51:53" x14ac:dyDescent="0.25">
      <c r="AY3265" s="139">
        <f t="shared" si="56"/>
        <v>1</v>
      </c>
      <c r="AZ3265" s="139">
        <f>IF(BA3265="",0,IFERROR(IF(VLOOKUP(BA3265,BA$44:BA3264,1,0)&gt;0,0,0),1))</f>
        <v>0</v>
      </c>
      <c r="BA3265" s="140">
        <f>IF(DATOS!J3223=AW$45,DATOS!C3223,"")</f>
        <v>0</v>
      </c>
    </row>
    <row r="3266" spans="51:53" x14ac:dyDescent="0.25">
      <c r="AY3266" s="139">
        <f t="shared" si="56"/>
        <v>1</v>
      </c>
      <c r="AZ3266" s="139">
        <f>IF(BA3266="",0,IFERROR(IF(VLOOKUP(BA3266,BA$44:BA3265,1,0)&gt;0,0,0),1))</f>
        <v>0</v>
      </c>
      <c r="BA3266" s="140">
        <f>IF(DATOS!J3224=AW$45,DATOS!C3224,"")</f>
        <v>0</v>
      </c>
    </row>
    <row r="3267" spans="51:53" x14ac:dyDescent="0.25">
      <c r="AY3267" s="139">
        <f t="shared" si="56"/>
        <v>1</v>
      </c>
      <c r="AZ3267" s="139">
        <f>IF(BA3267="",0,IFERROR(IF(VLOOKUP(BA3267,BA$44:BA3266,1,0)&gt;0,0,0),1))</f>
        <v>0</v>
      </c>
      <c r="BA3267" s="140">
        <f>IF(DATOS!J3225=AW$45,DATOS!C3225,"")</f>
        <v>0</v>
      </c>
    </row>
    <row r="3268" spans="51:53" x14ac:dyDescent="0.25">
      <c r="AY3268" s="139">
        <f t="shared" si="56"/>
        <v>1</v>
      </c>
      <c r="AZ3268" s="139">
        <f>IF(BA3268="",0,IFERROR(IF(VLOOKUP(BA3268,BA$44:BA3267,1,0)&gt;0,0,0),1))</f>
        <v>0</v>
      </c>
      <c r="BA3268" s="140">
        <f>IF(DATOS!J3226=AW$45,DATOS!C3226,"")</f>
        <v>0</v>
      </c>
    </row>
    <row r="3269" spans="51:53" x14ac:dyDescent="0.25">
      <c r="AY3269" s="139">
        <f t="shared" si="56"/>
        <v>1</v>
      </c>
      <c r="AZ3269" s="139">
        <f>IF(BA3269="",0,IFERROR(IF(VLOOKUP(BA3269,BA$44:BA3268,1,0)&gt;0,0,0),1))</f>
        <v>0</v>
      </c>
      <c r="BA3269" s="140">
        <f>IF(DATOS!J3227=AW$45,DATOS!C3227,"")</f>
        <v>0</v>
      </c>
    </row>
    <row r="3270" spans="51:53" x14ac:dyDescent="0.25">
      <c r="AY3270" s="139">
        <f t="shared" si="56"/>
        <v>1</v>
      </c>
      <c r="AZ3270" s="139">
        <f>IF(BA3270="",0,IFERROR(IF(VLOOKUP(BA3270,BA$44:BA3269,1,0)&gt;0,0,0),1))</f>
        <v>0</v>
      </c>
      <c r="BA3270" s="140">
        <f>IF(DATOS!J3228=AW$45,DATOS!C3228,"")</f>
        <v>0</v>
      </c>
    </row>
    <row r="3271" spans="51:53" x14ac:dyDescent="0.25">
      <c r="AY3271" s="139">
        <f t="shared" si="56"/>
        <v>1</v>
      </c>
      <c r="AZ3271" s="139">
        <f>IF(BA3271="",0,IFERROR(IF(VLOOKUP(BA3271,BA$44:BA3270,1,0)&gt;0,0,0),1))</f>
        <v>0</v>
      </c>
      <c r="BA3271" s="140">
        <f>IF(DATOS!J3229=AW$45,DATOS!C3229,"")</f>
        <v>0</v>
      </c>
    </row>
    <row r="3272" spans="51:53" x14ac:dyDescent="0.25">
      <c r="AY3272" s="139">
        <f t="shared" si="56"/>
        <v>1</v>
      </c>
      <c r="AZ3272" s="139">
        <f>IF(BA3272="",0,IFERROR(IF(VLOOKUP(BA3272,BA$44:BA3271,1,0)&gt;0,0,0),1))</f>
        <v>0</v>
      </c>
      <c r="BA3272" s="140">
        <f>IF(DATOS!J3230=AW$45,DATOS!C3230,"")</f>
        <v>0</v>
      </c>
    </row>
    <row r="3273" spans="51:53" x14ac:dyDescent="0.25">
      <c r="AY3273" s="139">
        <f t="shared" si="56"/>
        <v>1</v>
      </c>
      <c r="AZ3273" s="139">
        <f>IF(BA3273="",0,IFERROR(IF(VLOOKUP(BA3273,BA$44:BA3272,1,0)&gt;0,0,0),1))</f>
        <v>0</v>
      </c>
      <c r="BA3273" s="140">
        <f>IF(DATOS!J3231=AW$45,DATOS!C3231,"")</f>
        <v>0</v>
      </c>
    </row>
    <row r="3274" spans="51:53" x14ac:dyDescent="0.25">
      <c r="AY3274" s="139">
        <f t="shared" si="56"/>
        <v>1</v>
      </c>
      <c r="AZ3274" s="139">
        <f>IF(BA3274="",0,IFERROR(IF(VLOOKUP(BA3274,BA$44:BA3273,1,0)&gt;0,0,0),1))</f>
        <v>0</v>
      </c>
      <c r="BA3274" s="140">
        <f>IF(DATOS!J3232=AW$45,DATOS!C3232,"")</f>
        <v>0</v>
      </c>
    </row>
    <row r="3275" spans="51:53" x14ac:dyDescent="0.25">
      <c r="AY3275" s="139">
        <f t="shared" si="56"/>
        <v>1</v>
      </c>
      <c r="AZ3275" s="139">
        <f>IF(BA3275="",0,IFERROR(IF(VLOOKUP(BA3275,BA$44:BA3274,1,0)&gt;0,0,0),1))</f>
        <v>0</v>
      </c>
      <c r="BA3275" s="140">
        <f>IF(DATOS!J3233=AW$45,DATOS!C3233,"")</f>
        <v>0</v>
      </c>
    </row>
    <row r="3276" spans="51:53" x14ac:dyDescent="0.25">
      <c r="AY3276" s="139">
        <f t="shared" si="56"/>
        <v>1</v>
      </c>
      <c r="AZ3276" s="139">
        <f>IF(BA3276="",0,IFERROR(IF(VLOOKUP(BA3276,BA$44:BA3275,1,0)&gt;0,0,0),1))</f>
        <v>0</v>
      </c>
      <c r="BA3276" s="140">
        <f>IF(DATOS!J3234=AW$45,DATOS!C3234,"")</f>
        <v>0</v>
      </c>
    </row>
    <row r="3277" spans="51:53" x14ac:dyDescent="0.25">
      <c r="AY3277" s="139">
        <f t="shared" si="56"/>
        <v>1</v>
      </c>
      <c r="AZ3277" s="139">
        <f>IF(BA3277="",0,IFERROR(IF(VLOOKUP(BA3277,BA$44:BA3276,1,0)&gt;0,0,0),1))</f>
        <v>0</v>
      </c>
      <c r="BA3277" s="140">
        <f>IF(DATOS!J3235=AW$45,DATOS!C3235,"")</f>
        <v>0</v>
      </c>
    </row>
    <row r="3278" spans="51:53" x14ac:dyDescent="0.25">
      <c r="AY3278" s="139">
        <f t="shared" si="56"/>
        <v>1</v>
      </c>
      <c r="AZ3278" s="139">
        <f>IF(BA3278="",0,IFERROR(IF(VLOOKUP(BA3278,BA$44:BA3277,1,0)&gt;0,0,0),1))</f>
        <v>0</v>
      </c>
      <c r="BA3278" s="140">
        <f>IF(DATOS!J3236=AW$45,DATOS!C3236,"")</f>
        <v>0</v>
      </c>
    </row>
    <row r="3279" spans="51:53" x14ac:dyDescent="0.25">
      <c r="AY3279" s="139">
        <f t="shared" si="56"/>
        <v>1</v>
      </c>
      <c r="AZ3279" s="139">
        <f>IF(BA3279="",0,IFERROR(IF(VLOOKUP(BA3279,BA$44:BA3278,1,0)&gt;0,0,0),1))</f>
        <v>0</v>
      </c>
      <c r="BA3279" s="140">
        <f>IF(DATOS!J3237=AW$45,DATOS!C3237,"")</f>
        <v>0</v>
      </c>
    </row>
    <row r="3280" spans="51:53" x14ac:dyDescent="0.25">
      <c r="AY3280" s="139">
        <f t="shared" si="56"/>
        <v>1</v>
      </c>
      <c r="AZ3280" s="139">
        <f>IF(BA3280="",0,IFERROR(IF(VLOOKUP(BA3280,BA$44:BA3279,1,0)&gt;0,0,0),1))</f>
        <v>0</v>
      </c>
      <c r="BA3280" s="140">
        <f>IF(DATOS!J3238=AW$45,DATOS!C3238,"")</f>
        <v>0</v>
      </c>
    </row>
    <row r="3281" spans="51:53" x14ac:dyDescent="0.25">
      <c r="AY3281" s="139">
        <f t="shared" si="56"/>
        <v>1</v>
      </c>
      <c r="AZ3281" s="139">
        <f>IF(BA3281="",0,IFERROR(IF(VLOOKUP(BA3281,BA$44:BA3280,1,0)&gt;0,0,0),1))</f>
        <v>0</v>
      </c>
      <c r="BA3281" s="140">
        <f>IF(DATOS!J3239=AW$45,DATOS!C3239,"")</f>
        <v>0</v>
      </c>
    </row>
    <row r="3282" spans="51:53" x14ac:dyDescent="0.25">
      <c r="AY3282" s="139">
        <f t="shared" si="56"/>
        <v>1</v>
      </c>
      <c r="AZ3282" s="139">
        <f>IF(BA3282="",0,IFERROR(IF(VLOOKUP(BA3282,BA$44:BA3281,1,0)&gt;0,0,0),1))</f>
        <v>0</v>
      </c>
      <c r="BA3282" s="140">
        <f>IF(DATOS!J3240=AW$45,DATOS!C3240,"")</f>
        <v>0</v>
      </c>
    </row>
    <row r="3283" spans="51:53" x14ac:dyDescent="0.25">
      <c r="AY3283" s="139">
        <f t="shared" si="56"/>
        <v>1</v>
      </c>
      <c r="AZ3283" s="139">
        <f>IF(BA3283="",0,IFERROR(IF(VLOOKUP(BA3283,BA$44:BA3282,1,0)&gt;0,0,0),1))</f>
        <v>0</v>
      </c>
      <c r="BA3283" s="140">
        <f>IF(DATOS!J3241=AW$45,DATOS!C3241,"")</f>
        <v>0</v>
      </c>
    </row>
    <row r="3284" spans="51:53" x14ac:dyDescent="0.25">
      <c r="AY3284" s="139">
        <f t="shared" si="56"/>
        <v>1</v>
      </c>
      <c r="AZ3284" s="139">
        <f>IF(BA3284="",0,IFERROR(IF(VLOOKUP(BA3284,BA$44:BA3283,1,0)&gt;0,0,0),1))</f>
        <v>0</v>
      </c>
      <c r="BA3284" s="140">
        <f>IF(DATOS!J3242=AW$45,DATOS!C3242,"")</f>
        <v>0</v>
      </c>
    </row>
    <row r="3285" spans="51:53" x14ac:dyDescent="0.25">
      <c r="AY3285" s="139">
        <f t="shared" si="56"/>
        <v>1</v>
      </c>
      <c r="AZ3285" s="139">
        <f>IF(BA3285="",0,IFERROR(IF(VLOOKUP(BA3285,BA$44:BA3284,1,0)&gt;0,0,0),1))</f>
        <v>0</v>
      </c>
      <c r="BA3285" s="140">
        <f>IF(DATOS!J3243=AW$45,DATOS!C3243,"")</f>
        <v>0</v>
      </c>
    </row>
    <row r="3286" spans="51:53" x14ac:dyDescent="0.25">
      <c r="AY3286" s="139">
        <f t="shared" si="56"/>
        <v>1</v>
      </c>
      <c r="AZ3286" s="139">
        <f>IF(BA3286="",0,IFERROR(IF(VLOOKUP(BA3286,BA$44:BA3285,1,0)&gt;0,0,0),1))</f>
        <v>0</v>
      </c>
      <c r="BA3286" s="140">
        <f>IF(DATOS!J3244=AW$45,DATOS!C3244,"")</f>
        <v>0</v>
      </c>
    </row>
    <row r="3287" spans="51:53" x14ac:dyDescent="0.25">
      <c r="AY3287" s="139">
        <f t="shared" si="56"/>
        <v>1</v>
      </c>
      <c r="AZ3287" s="139">
        <f>IF(BA3287="",0,IFERROR(IF(VLOOKUP(BA3287,BA$44:BA3286,1,0)&gt;0,0,0),1))</f>
        <v>0</v>
      </c>
      <c r="BA3287" s="140">
        <f>IF(DATOS!J3245=AW$45,DATOS!C3245,"")</f>
        <v>0</v>
      </c>
    </row>
    <row r="3288" spans="51:53" x14ac:dyDescent="0.25">
      <c r="AY3288" s="139">
        <f t="shared" si="56"/>
        <v>1</v>
      </c>
      <c r="AZ3288" s="139">
        <f>IF(BA3288="",0,IFERROR(IF(VLOOKUP(BA3288,BA$44:BA3287,1,0)&gt;0,0,0),1))</f>
        <v>0</v>
      </c>
      <c r="BA3288" s="140">
        <f>IF(DATOS!J3246=AW$45,DATOS!C3246,"")</f>
        <v>0</v>
      </c>
    </row>
    <row r="3289" spans="51:53" x14ac:dyDescent="0.25">
      <c r="AY3289" s="139">
        <f t="shared" si="56"/>
        <v>1</v>
      </c>
      <c r="AZ3289" s="139">
        <f>IF(BA3289="",0,IFERROR(IF(VLOOKUP(BA3289,BA$44:BA3288,1,0)&gt;0,0,0),1))</f>
        <v>0</v>
      </c>
      <c r="BA3289" s="140">
        <f>IF(DATOS!J3247=AW$45,DATOS!C3247,"")</f>
        <v>0</v>
      </c>
    </row>
    <row r="3290" spans="51:53" x14ac:dyDescent="0.25">
      <c r="AY3290" s="139">
        <f t="shared" si="56"/>
        <v>1</v>
      </c>
      <c r="AZ3290" s="139">
        <f>IF(BA3290="",0,IFERROR(IF(VLOOKUP(BA3290,BA$44:BA3289,1,0)&gt;0,0,0),1))</f>
        <v>0</v>
      </c>
      <c r="BA3290" s="140">
        <f>IF(DATOS!J3248=AW$45,DATOS!C3248,"")</f>
        <v>0</v>
      </c>
    </row>
    <row r="3291" spans="51:53" x14ac:dyDescent="0.25">
      <c r="AY3291" s="139">
        <f t="shared" si="56"/>
        <v>1</v>
      </c>
      <c r="AZ3291" s="139">
        <f>IF(BA3291="",0,IFERROR(IF(VLOOKUP(BA3291,BA$44:BA3290,1,0)&gt;0,0,0),1))</f>
        <v>0</v>
      </c>
      <c r="BA3291" s="140">
        <f>IF(DATOS!J3249=AW$45,DATOS!C3249,"")</f>
        <v>0</v>
      </c>
    </row>
    <row r="3292" spans="51:53" x14ac:dyDescent="0.25">
      <c r="AY3292" s="139">
        <f t="shared" si="56"/>
        <v>1</v>
      </c>
      <c r="AZ3292" s="139">
        <f>IF(BA3292="",0,IFERROR(IF(VLOOKUP(BA3292,BA$44:BA3291,1,0)&gt;0,0,0),1))</f>
        <v>0</v>
      </c>
      <c r="BA3292" s="140">
        <f>IF(DATOS!J3250=AW$45,DATOS!C3250,"")</f>
        <v>0</v>
      </c>
    </row>
    <row r="3293" spans="51:53" x14ac:dyDescent="0.25">
      <c r="AY3293" s="139">
        <f t="shared" si="56"/>
        <v>1</v>
      </c>
      <c r="AZ3293" s="139">
        <f>IF(BA3293="",0,IFERROR(IF(VLOOKUP(BA3293,BA$44:BA3292,1,0)&gt;0,0,0),1))</f>
        <v>0</v>
      </c>
      <c r="BA3293" s="140">
        <f>IF(DATOS!J3251=AW$45,DATOS!C3251,"")</f>
        <v>0</v>
      </c>
    </row>
    <row r="3294" spans="51:53" x14ac:dyDescent="0.25">
      <c r="AY3294" s="139">
        <f t="shared" si="56"/>
        <v>1</v>
      </c>
      <c r="AZ3294" s="139">
        <f>IF(BA3294="",0,IFERROR(IF(VLOOKUP(BA3294,BA$44:BA3293,1,0)&gt;0,0,0),1))</f>
        <v>0</v>
      </c>
      <c r="BA3294" s="140">
        <f>IF(DATOS!J3252=AW$45,DATOS!C3252,"")</f>
        <v>0</v>
      </c>
    </row>
    <row r="3295" spans="51:53" x14ac:dyDescent="0.25">
      <c r="AY3295" s="139">
        <f t="shared" si="56"/>
        <v>1</v>
      </c>
      <c r="AZ3295" s="139">
        <f>IF(BA3295="",0,IFERROR(IF(VLOOKUP(BA3295,BA$44:BA3294,1,0)&gt;0,0,0),1))</f>
        <v>0</v>
      </c>
      <c r="BA3295" s="140">
        <f>IF(DATOS!J3253=AW$45,DATOS!C3253,"")</f>
        <v>0</v>
      </c>
    </row>
    <row r="3296" spans="51:53" x14ac:dyDescent="0.25">
      <c r="AY3296" s="139">
        <f t="shared" si="56"/>
        <v>1</v>
      </c>
      <c r="AZ3296" s="139">
        <f>IF(BA3296="",0,IFERROR(IF(VLOOKUP(BA3296,BA$44:BA3295,1,0)&gt;0,0,0),1))</f>
        <v>0</v>
      </c>
      <c r="BA3296" s="140">
        <f>IF(DATOS!J3254=AW$45,DATOS!C3254,"")</f>
        <v>0</v>
      </c>
    </row>
    <row r="3297" spans="51:53" x14ac:dyDescent="0.25">
      <c r="AY3297" s="139">
        <f t="shared" si="56"/>
        <v>1</v>
      </c>
      <c r="AZ3297" s="139">
        <f>IF(BA3297="",0,IFERROR(IF(VLOOKUP(BA3297,BA$44:BA3296,1,0)&gt;0,0,0),1))</f>
        <v>0</v>
      </c>
      <c r="BA3297" s="140">
        <f>IF(DATOS!J3255=AW$45,DATOS!C3255,"")</f>
        <v>0</v>
      </c>
    </row>
    <row r="3298" spans="51:53" x14ac:dyDescent="0.25">
      <c r="AY3298" s="139">
        <f t="shared" si="56"/>
        <v>1</v>
      </c>
      <c r="AZ3298" s="139">
        <f>IF(BA3298="",0,IFERROR(IF(VLOOKUP(BA3298,BA$44:BA3297,1,0)&gt;0,0,0),1))</f>
        <v>0</v>
      </c>
      <c r="BA3298" s="140">
        <f>IF(DATOS!J3256=AW$45,DATOS!C3256,"")</f>
        <v>0</v>
      </c>
    </row>
    <row r="3299" spans="51:53" x14ac:dyDescent="0.25">
      <c r="AY3299" s="139">
        <f t="shared" si="56"/>
        <v>1</v>
      </c>
      <c r="AZ3299" s="139">
        <f>IF(BA3299="",0,IFERROR(IF(VLOOKUP(BA3299,BA$44:BA3298,1,0)&gt;0,0,0),1))</f>
        <v>0</v>
      </c>
      <c r="BA3299" s="140">
        <f>IF(DATOS!J3257=AW$45,DATOS!C3257,"")</f>
        <v>0</v>
      </c>
    </row>
    <row r="3300" spans="51:53" x14ac:dyDescent="0.25">
      <c r="AY3300" s="139">
        <f t="shared" si="56"/>
        <v>1</v>
      </c>
      <c r="AZ3300" s="139">
        <f>IF(BA3300="",0,IFERROR(IF(VLOOKUP(BA3300,BA$44:BA3299,1,0)&gt;0,0,0),1))</f>
        <v>0</v>
      </c>
      <c r="BA3300" s="140">
        <f>IF(DATOS!J3258=AW$45,DATOS!C3258,"")</f>
        <v>0</v>
      </c>
    </row>
    <row r="3301" spans="51:53" x14ac:dyDescent="0.25">
      <c r="AY3301" s="139">
        <f t="shared" si="56"/>
        <v>1</v>
      </c>
      <c r="AZ3301" s="139">
        <f>IF(BA3301="",0,IFERROR(IF(VLOOKUP(BA3301,BA$44:BA3300,1,0)&gt;0,0,0),1))</f>
        <v>0</v>
      </c>
      <c r="BA3301" s="140">
        <f>IF(DATOS!J3259=AW$45,DATOS!C3259,"")</f>
        <v>0</v>
      </c>
    </row>
    <row r="3302" spans="51:53" x14ac:dyDescent="0.25">
      <c r="AY3302" s="139">
        <f t="shared" si="56"/>
        <v>1</v>
      </c>
      <c r="AZ3302" s="139">
        <f>IF(BA3302="",0,IFERROR(IF(VLOOKUP(BA3302,BA$44:BA3301,1,0)&gt;0,0,0),1))</f>
        <v>0</v>
      </c>
      <c r="BA3302" s="140">
        <f>IF(DATOS!J3260=AW$45,DATOS!C3260,"")</f>
        <v>0</v>
      </c>
    </row>
    <row r="3303" spans="51:53" x14ac:dyDescent="0.25">
      <c r="AY3303" s="139">
        <f t="shared" si="56"/>
        <v>1</v>
      </c>
      <c r="AZ3303" s="139">
        <f>IF(BA3303="",0,IFERROR(IF(VLOOKUP(BA3303,BA$44:BA3302,1,0)&gt;0,0,0),1))</f>
        <v>0</v>
      </c>
      <c r="BA3303" s="140">
        <f>IF(DATOS!J3261=AW$45,DATOS!C3261,"")</f>
        <v>0</v>
      </c>
    </row>
    <row r="3304" spans="51:53" x14ac:dyDescent="0.25">
      <c r="AY3304" s="139">
        <f t="shared" si="56"/>
        <v>1</v>
      </c>
      <c r="AZ3304" s="139">
        <f>IF(BA3304="",0,IFERROR(IF(VLOOKUP(BA3304,BA$44:BA3303,1,0)&gt;0,0,0),1))</f>
        <v>0</v>
      </c>
      <c r="BA3304" s="140">
        <f>IF(DATOS!J3262=AW$45,DATOS!C3262,"")</f>
        <v>0</v>
      </c>
    </row>
    <row r="3305" spans="51:53" x14ac:dyDescent="0.25">
      <c r="AY3305" s="139">
        <f t="shared" si="56"/>
        <v>1</v>
      </c>
      <c r="AZ3305" s="139">
        <f>IF(BA3305="",0,IFERROR(IF(VLOOKUP(BA3305,BA$44:BA3304,1,0)&gt;0,0,0),1))</f>
        <v>0</v>
      </c>
      <c r="BA3305" s="140">
        <f>IF(DATOS!J3263=AW$45,DATOS!C3263,"")</f>
        <v>0</v>
      </c>
    </row>
    <row r="3306" spans="51:53" x14ac:dyDescent="0.25">
      <c r="AY3306" s="139">
        <f t="shared" si="56"/>
        <v>1</v>
      </c>
      <c r="AZ3306" s="139">
        <f>IF(BA3306="",0,IFERROR(IF(VLOOKUP(BA3306,BA$44:BA3305,1,0)&gt;0,0,0),1))</f>
        <v>0</v>
      </c>
      <c r="BA3306" s="140">
        <f>IF(DATOS!J3264=AW$45,DATOS!C3264,"")</f>
        <v>0</v>
      </c>
    </row>
    <row r="3307" spans="51:53" x14ac:dyDescent="0.25">
      <c r="AY3307" s="139">
        <f t="shared" si="56"/>
        <v>1</v>
      </c>
      <c r="AZ3307" s="139">
        <f>IF(BA3307="",0,IFERROR(IF(VLOOKUP(BA3307,BA$44:BA3306,1,0)&gt;0,0,0),1))</f>
        <v>0</v>
      </c>
      <c r="BA3307" s="140">
        <f>IF(DATOS!J3265=AW$45,DATOS!C3265,"")</f>
        <v>0</v>
      </c>
    </row>
    <row r="3308" spans="51:53" x14ac:dyDescent="0.25">
      <c r="AY3308" s="139">
        <f t="shared" ref="AY3308:AY3371" si="57">AY3307+AZ3308</f>
        <v>1</v>
      </c>
      <c r="AZ3308" s="139">
        <f>IF(BA3308="",0,IFERROR(IF(VLOOKUP(BA3308,BA$44:BA3307,1,0)&gt;0,0,0),1))</f>
        <v>0</v>
      </c>
      <c r="BA3308" s="140">
        <f>IF(DATOS!J3266=AW$45,DATOS!C3266,"")</f>
        <v>0</v>
      </c>
    </row>
    <row r="3309" spans="51:53" x14ac:dyDescent="0.25">
      <c r="AY3309" s="139">
        <f t="shared" si="57"/>
        <v>1</v>
      </c>
      <c r="AZ3309" s="139">
        <f>IF(BA3309="",0,IFERROR(IF(VLOOKUP(BA3309,BA$44:BA3308,1,0)&gt;0,0,0),1))</f>
        <v>0</v>
      </c>
      <c r="BA3309" s="140">
        <f>IF(DATOS!J3267=AW$45,DATOS!C3267,"")</f>
        <v>0</v>
      </c>
    </row>
    <row r="3310" spans="51:53" x14ac:dyDescent="0.25">
      <c r="AY3310" s="139">
        <f t="shared" si="57"/>
        <v>1</v>
      </c>
      <c r="AZ3310" s="139">
        <f>IF(BA3310="",0,IFERROR(IF(VLOOKUP(BA3310,BA$44:BA3309,1,0)&gt;0,0,0),1))</f>
        <v>0</v>
      </c>
      <c r="BA3310" s="140">
        <f>IF(DATOS!J3268=AW$45,DATOS!C3268,"")</f>
        <v>0</v>
      </c>
    </row>
    <row r="3311" spans="51:53" x14ac:dyDescent="0.25">
      <c r="AY3311" s="139">
        <f t="shared" si="57"/>
        <v>1</v>
      </c>
      <c r="AZ3311" s="139">
        <f>IF(BA3311="",0,IFERROR(IF(VLOOKUP(BA3311,BA$44:BA3310,1,0)&gt;0,0,0),1))</f>
        <v>0</v>
      </c>
      <c r="BA3311" s="140">
        <f>IF(DATOS!J3269=AW$45,DATOS!C3269,"")</f>
        <v>0</v>
      </c>
    </row>
    <row r="3312" spans="51:53" x14ac:dyDescent="0.25">
      <c r="AY3312" s="139">
        <f t="shared" si="57"/>
        <v>1</v>
      </c>
      <c r="AZ3312" s="139">
        <f>IF(BA3312="",0,IFERROR(IF(VLOOKUP(BA3312,BA$44:BA3311,1,0)&gt;0,0,0),1))</f>
        <v>0</v>
      </c>
      <c r="BA3312" s="140">
        <f>IF(DATOS!J3270=AW$45,DATOS!C3270,"")</f>
        <v>0</v>
      </c>
    </row>
    <row r="3313" spans="51:53" x14ac:dyDescent="0.25">
      <c r="AY3313" s="139">
        <f t="shared" si="57"/>
        <v>1</v>
      </c>
      <c r="AZ3313" s="139">
        <f>IF(BA3313="",0,IFERROR(IF(VLOOKUP(BA3313,BA$44:BA3312,1,0)&gt;0,0,0),1))</f>
        <v>0</v>
      </c>
      <c r="BA3313" s="140">
        <f>IF(DATOS!J3271=AW$45,DATOS!C3271,"")</f>
        <v>0</v>
      </c>
    </row>
    <row r="3314" spans="51:53" x14ac:dyDescent="0.25">
      <c r="AY3314" s="139">
        <f t="shared" si="57"/>
        <v>1</v>
      </c>
      <c r="AZ3314" s="139">
        <f>IF(BA3314="",0,IFERROR(IF(VLOOKUP(BA3314,BA$44:BA3313,1,0)&gt;0,0,0),1))</f>
        <v>0</v>
      </c>
      <c r="BA3314" s="140">
        <f>IF(DATOS!J3272=AW$45,DATOS!C3272,"")</f>
        <v>0</v>
      </c>
    </row>
    <row r="3315" spans="51:53" x14ac:dyDescent="0.25">
      <c r="AY3315" s="139">
        <f t="shared" si="57"/>
        <v>1</v>
      </c>
      <c r="AZ3315" s="139">
        <f>IF(BA3315="",0,IFERROR(IF(VLOOKUP(BA3315,BA$44:BA3314,1,0)&gt;0,0,0),1))</f>
        <v>0</v>
      </c>
      <c r="BA3315" s="140">
        <f>IF(DATOS!J3273=AW$45,DATOS!C3273,"")</f>
        <v>0</v>
      </c>
    </row>
    <row r="3316" spans="51:53" x14ac:dyDescent="0.25">
      <c r="AY3316" s="139">
        <f t="shared" si="57"/>
        <v>1</v>
      </c>
      <c r="AZ3316" s="139">
        <f>IF(BA3316="",0,IFERROR(IF(VLOOKUP(BA3316,BA$44:BA3315,1,0)&gt;0,0,0),1))</f>
        <v>0</v>
      </c>
      <c r="BA3316" s="140">
        <f>IF(DATOS!J3274=AW$45,DATOS!C3274,"")</f>
        <v>0</v>
      </c>
    </row>
    <row r="3317" spans="51:53" x14ac:dyDescent="0.25">
      <c r="AY3317" s="139">
        <f t="shared" si="57"/>
        <v>1</v>
      </c>
      <c r="AZ3317" s="139">
        <f>IF(BA3317="",0,IFERROR(IF(VLOOKUP(BA3317,BA$44:BA3316,1,0)&gt;0,0,0),1))</f>
        <v>0</v>
      </c>
      <c r="BA3317" s="140">
        <f>IF(DATOS!J3275=AW$45,DATOS!C3275,"")</f>
        <v>0</v>
      </c>
    </row>
    <row r="3318" spans="51:53" x14ac:dyDescent="0.25">
      <c r="AY3318" s="139">
        <f t="shared" si="57"/>
        <v>1</v>
      </c>
      <c r="AZ3318" s="139">
        <f>IF(BA3318="",0,IFERROR(IF(VLOOKUP(BA3318,BA$44:BA3317,1,0)&gt;0,0,0),1))</f>
        <v>0</v>
      </c>
      <c r="BA3318" s="140">
        <f>IF(DATOS!J3276=AW$45,DATOS!C3276,"")</f>
        <v>0</v>
      </c>
    </row>
    <row r="3319" spans="51:53" x14ac:dyDescent="0.25">
      <c r="AY3319" s="139">
        <f t="shared" si="57"/>
        <v>1</v>
      </c>
      <c r="AZ3319" s="139">
        <f>IF(BA3319="",0,IFERROR(IF(VLOOKUP(BA3319,BA$44:BA3318,1,0)&gt;0,0,0),1))</f>
        <v>0</v>
      </c>
      <c r="BA3319" s="140">
        <f>IF(DATOS!J3277=AW$45,DATOS!C3277,"")</f>
        <v>0</v>
      </c>
    </row>
    <row r="3320" spans="51:53" x14ac:dyDescent="0.25">
      <c r="AY3320" s="139">
        <f t="shared" si="57"/>
        <v>1</v>
      </c>
      <c r="AZ3320" s="139">
        <f>IF(BA3320="",0,IFERROR(IF(VLOOKUP(BA3320,BA$44:BA3319,1,0)&gt;0,0,0),1))</f>
        <v>0</v>
      </c>
      <c r="BA3320" s="140">
        <f>IF(DATOS!J3278=AW$45,DATOS!C3278,"")</f>
        <v>0</v>
      </c>
    </row>
    <row r="3321" spans="51:53" x14ac:dyDescent="0.25">
      <c r="AY3321" s="139">
        <f t="shared" si="57"/>
        <v>1</v>
      </c>
      <c r="AZ3321" s="139">
        <f>IF(BA3321="",0,IFERROR(IF(VLOOKUP(BA3321,BA$44:BA3320,1,0)&gt;0,0,0),1))</f>
        <v>0</v>
      </c>
      <c r="BA3321" s="140">
        <f>IF(DATOS!J3279=AW$45,DATOS!C3279,"")</f>
        <v>0</v>
      </c>
    </row>
    <row r="3322" spans="51:53" x14ac:dyDescent="0.25">
      <c r="AY3322" s="139">
        <f t="shared" si="57"/>
        <v>1</v>
      </c>
      <c r="AZ3322" s="139">
        <f>IF(BA3322="",0,IFERROR(IF(VLOOKUP(BA3322,BA$44:BA3321,1,0)&gt;0,0,0),1))</f>
        <v>0</v>
      </c>
      <c r="BA3322" s="140">
        <f>IF(DATOS!J3280=AW$45,DATOS!C3280,"")</f>
        <v>0</v>
      </c>
    </row>
    <row r="3323" spans="51:53" x14ac:dyDescent="0.25">
      <c r="AY3323" s="139">
        <f t="shared" si="57"/>
        <v>1</v>
      </c>
      <c r="AZ3323" s="139">
        <f>IF(BA3323="",0,IFERROR(IF(VLOOKUP(BA3323,BA$44:BA3322,1,0)&gt;0,0,0),1))</f>
        <v>0</v>
      </c>
      <c r="BA3323" s="140">
        <f>IF(DATOS!J3281=AW$45,DATOS!C3281,"")</f>
        <v>0</v>
      </c>
    </row>
    <row r="3324" spans="51:53" x14ac:dyDescent="0.25">
      <c r="AY3324" s="139">
        <f t="shared" si="57"/>
        <v>1</v>
      </c>
      <c r="AZ3324" s="139">
        <f>IF(BA3324="",0,IFERROR(IF(VLOOKUP(BA3324,BA$44:BA3323,1,0)&gt;0,0,0),1))</f>
        <v>0</v>
      </c>
      <c r="BA3324" s="140">
        <f>IF(DATOS!J3282=AW$45,DATOS!C3282,"")</f>
        <v>0</v>
      </c>
    </row>
    <row r="3325" spans="51:53" x14ac:dyDescent="0.25">
      <c r="AY3325" s="139">
        <f t="shared" si="57"/>
        <v>1</v>
      </c>
      <c r="AZ3325" s="139">
        <f>IF(BA3325="",0,IFERROR(IF(VLOOKUP(BA3325,BA$44:BA3324,1,0)&gt;0,0,0),1))</f>
        <v>0</v>
      </c>
      <c r="BA3325" s="140">
        <f>IF(DATOS!J3283=AW$45,DATOS!C3283,"")</f>
        <v>0</v>
      </c>
    </row>
    <row r="3326" spans="51:53" x14ac:dyDescent="0.25">
      <c r="AY3326" s="139">
        <f t="shared" si="57"/>
        <v>1</v>
      </c>
      <c r="AZ3326" s="139">
        <f>IF(BA3326="",0,IFERROR(IF(VLOOKUP(BA3326,BA$44:BA3325,1,0)&gt;0,0,0),1))</f>
        <v>0</v>
      </c>
      <c r="BA3326" s="140">
        <f>IF(DATOS!J3284=AW$45,DATOS!C3284,"")</f>
        <v>0</v>
      </c>
    </row>
    <row r="3327" spans="51:53" x14ac:dyDescent="0.25">
      <c r="AY3327" s="139">
        <f t="shared" si="57"/>
        <v>1</v>
      </c>
      <c r="AZ3327" s="139">
        <f>IF(BA3327="",0,IFERROR(IF(VLOOKUP(BA3327,BA$44:BA3326,1,0)&gt;0,0,0),1))</f>
        <v>0</v>
      </c>
      <c r="BA3327" s="140">
        <f>IF(DATOS!J3285=AW$45,DATOS!C3285,"")</f>
        <v>0</v>
      </c>
    </row>
    <row r="3328" spans="51:53" x14ac:dyDescent="0.25">
      <c r="AY3328" s="139">
        <f t="shared" si="57"/>
        <v>1</v>
      </c>
      <c r="AZ3328" s="139">
        <f>IF(BA3328="",0,IFERROR(IF(VLOOKUP(BA3328,BA$44:BA3327,1,0)&gt;0,0,0),1))</f>
        <v>0</v>
      </c>
      <c r="BA3328" s="140">
        <f>IF(DATOS!J3286=AW$45,DATOS!C3286,"")</f>
        <v>0</v>
      </c>
    </row>
    <row r="3329" spans="51:53" x14ac:dyDescent="0.25">
      <c r="AY3329" s="139">
        <f t="shared" si="57"/>
        <v>1</v>
      </c>
      <c r="AZ3329" s="139">
        <f>IF(BA3329="",0,IFERROR(IF(VLOOKUP(BA3329,BA$44:BA3328,1,0)&gt;0,0,0),1))</f>
        <v>0</v>
      </c>
      <c r="BA3329" s="140">
        <f>IF(DATOS!J3287=AW$45,DATOS!C3287,"")</f>
        <v>0</v>
      </c>
    </row>
    <row r="3330" spans="51:53" x14ac:dyDescent="0.25">
      <c r="AY3330" s="139">
        <f t="shared" si="57"/>
        <v>1</v>
      </c>
      <c r="AZ3330" s="139">
        <f>IF(BA3330="",0,IFERROR(IF(VLOOKUP(BA3330,BA$44:BA3329,1,0)&gt;0,0,0),1))</f>
        <v>0</v>
      </c>
      <c r="BA3330" s="140">
        <f>IF(DATOS!J3288=AW$45,DATOS!C3288,"")</f>
        <v>0</v>
      </c>
    </row>
    <row r="3331" spans="51:53" x14ac:dyDescent="0.25">
      <c r="AY3331" s="139">
        <f t="shared" si="57"/>
        <v>1</v>
      </c>
      <c r="AZ3331" s="139">
        <f>IF(BA3331="",0,IFERROR(IF(VLOOKUP(BA3331,BA$44:BA3330,1,0)&gt;0,0,0),1))</f>
        <v>0</v>
      </c>
      <c r="BA3331" s="140">
        <f>IF(DATOS!J3289=AW$45,DATOS!C3289,"")</f>
        <v>0</v>
      </c>
    </row>
    <row r="3332" spans="51:53" x14ac:dyDescent="0.25">
      <c r="AY3332" s="139">
        <f t="shared" si="57"/>
        <v>1</v>
      </c>
      <c r="AZ3332" s="139">
        <f>IF(BA3332="",0,IFERROR(IF(VLOOKUP(BA3332,BA$44:BA3331,1,0)&gt;0,0,0),1))</f>
        <v>0</v>
      </c>
      <c r="BA3332" s="140">
        <f>IF(DATOS!J3290=AW$45,DATOS!C3290,"")</f>
        <v>0</v>
      </c>
    </row>
    <row r="3333" spans="51:53" x14ac:dyDescent="0.25">
      <c r="AY3333" s="139">
        <f t="shared" si="57"/>
        <v>1</v>
      </c>
      <c r="AZ3333" s="139">
        <f>IF(BA3333="",0,IFERROR(IF(VLOOKUP(BA3333,BA$44:BA3332,1,0)&gt;0,0,0),1))</f>
        <v>0</v>
      </c>
      <c r="BA3333" s="140">
        <f>IF(DATOS!J3291=AW$45,DATOS!C3291,"")</f>
        <v>0</v>
      </c>
    </row>
    <row r="3334" spans="51:53" x14ac:dyDescent="0.25">
      <c r="AY3334" s="139">
        <f t="shared" si="57"/>
        <v>1</v>
      </c>
      <c r="AZ3334" s="139">
        <f>IF(BA3334="",0,IFERROR(IF(VLOOKUP(BA3334,BA$44:BA3333,1,0)&gt;0,0,0),1))</f>
        <v>0</v>
      </c>
      <c r="BA3334" s="140">
        <f>IF(DATOS!J3292=AW$45,DATOS!C3292,"")</f>
        <v>0</v>
      </c>
    </row>
    <row r="3335" spans="51:53" x14ac:dyDescent="0.25">
      <c r="AY3335" s="139">
        <f t="shared" si="57"/>
        <v>1</v>
      </c>
      <c r="AZ3335" s="139">
        <f>IF(BA3335="",0,IFERROR(IF(VLOOKUP(BA3335,BA$44:BA3334,1,0)&gt;0,0,0),1))</f>
        <v>0</v>
      </c>
      <c r="BA3335" s="140">
        <f>IF(DATOS!J3293=AW$45,DATOS!C3293,"")</f>
        <v>0</v>
      </c>
    </row>
    <row r="3336" spans="51:53" x14ac:dyDescent="0.25">
      <c r="AY3336" s="139">
        <f t="shared" si="57"/>
        <v>1</v>
      </c>
      <c r="AZ3336" s="139">
        <f>IF(BA3336="",0,IFERROR(IF(VLOOKUP(BA3336,BA$44:BA3335,1,0)&gt;0,0,0),1))</f>
        <v>0</v>
      </c>
      <c r="BA3336" s="140">
        <f>IF(DATOS!J3294=AW$45,DATOS!C3294,"")</f>
        <v>0</v>
      </c>
    </row>
    <row r="3337" spans="51:53" x14ac:dyDescent="0.25">
      <c r="AY3337" s="139">
        <f t="shared" si="57"/>
        <v>1</v>
      </c>
      <c r="AZ3337" s="139">
        <f>IF(BA3337="",0,IFERROR(IF(VLOOKUP(BA3337,BA$44:BA3336,1,0)&gt;0,0,0),1))</f>
        <v>0</v>
      </c>
      <c r="BA3337" s="140">
        <f>IF(DATOS!J3295=AW$45,DATOS!C3295,"")</f>
        <v>0</v>
      </c>
    </row>
    <row r="3338" spans="51:53" x14ac:dyDescent="0.25">
      <c r="AY3338" s="139">
        <f t="shared" si="57"/>
        <v>1</v>
      </c>
      <c r="AZ3338" s="139">
        <f>IF(BA3338="",0,IFERROR(IF(VLOOKUP(BA3338,BA$44:BA3337,1,0)&gt;0,0,0),1))</f>
        <v>0</v>
      </c>
      <c r="BA3338" s="140">
        <f>IF(DATOS!J3296=AW$45,DATOS!C3296,"")</f>
        <v>0</v>
      </c>
    </row>
    <row r="3339" spans="51:53" x14ac:dyDescent="0.25">
      <c r="AY3339" s="139">
        <f t="shared" si="57"/>
        <v>1</v>
      </c>
      <c r="AZ3339" s="139">
        <f>IF(BA3339="",0,IFERROR(IF(VLOOKUP(BA3339,BA$44:BA3338,1,0)&gt;0,0,0),1))</f>
        <v>0</v>
      </c>
      <c r="BA3339" s="140">
        <f>IF(DATOS!J3297=AW$45,DATOS!C3297,"")</f>
        <v>0</v>
      </c>
    </row>
    <row r="3340" spans="51:53" x14ac:dyDescent="0.25">
      <c r="AY3340" s="139">
        <f t="shared" si="57"/>
        <v>1</v>
      </c>
      <c r="AZ3340" s="139">
        <f>IF(BA3340="",0,IFERROR(IF(VLOOKUP(BA3340,BA$44:BA3339,1,0)&gt;0,0,0),1))</f>
        <v>0</v>
      </c>
      <c r="BA3340" s="140">
        <f>IF(DATOS!J3298=AW$45,DATOS!C3298,"")</f>
        <v>0</v>
      </c>
    </row>
    <row r="3341" spans="51:53" x14ac:dyDescent="0.25">
      <c r="AY3341" s="139">
        <f t="shared" si="57"/>
        <v>1</v>
      </c>
      <c r="AZ3341" s="139">
        <f>IF(BA3341="",0,IFERROR(IF(VLOOKUP(BA3341,BA$44:BA3340,1,0)&gt;0,0,0),1))</f>
        <v>0</v>
      </c>
      <c r="BA3341" s="140">
        <f>IF(DATOS!J3299=AW$45,DATOS!C3299,"")</f>
        <v>0</v>
      </c>
    </row>
    <row r="3342" spans="51:53" x14ac:dyDescent="0.25">
      <c r="AY3342" s="139">
        <f t="shared" si="57"/>
        <v>1</v>
      </c>
      <c r="AZ3342" s="139">
        <f>IF(BA3342="",0,IFERROR(IF(VLOOKUP(BA3342,BA$44:BA3341,1,0)&gt;0,0,0),1))</f>
        <v>0</v>
      </c>
      <c r="BA3342" s="140">
        <f>IF(DATOS!J3300=AW$45,DATOS!C3300,"")</f>
        <v>0</v>
      </c>
    </row>
    <row r="3343" spans="51:53" x14ac:dyDescent="0.25">
      <c r="AY3343" s="139">
        <f t="shared" si="57"/>
        <v>1</v>
      </c>
      <c r="AZ3343" s="139">
        <f>IF(BA3343="",0,IFERROR(IF(VLOOKUP(BA3343,BA$44:BA3342,1,0)&gt;0,0,0),1))</f>
        <v>0</v>
      </c>
      <c r="BA3343" s="140">
        <f>IF(DATOS!J3301=AW$45,DATOS!C3301,"")</f>
        <v>0</v>
      </c>
    </row>
    <row r="3344" spans="51:53" x14ac:dyDescent="0.25">
      <c r="AY3344" s="139">
        <f t="shared" si="57"/>
        <v>1</v>
      </c>
      <c r="AZ3344" s="139">
        <f>IF(BA3344="",0,IFERROR(IF(VLOOKUP(BA3344,BA$44:BA3343,1,0)&gt;0,0,0),1))</f>
        <v>0</v>
      </c>
      <c r="BA3344" s="140">
        <f>IF(DATOS!J3302=AW$45,DATOS!C3302,"")</f>
        <v>0</v>
      </c>
    </row>
    <row r="3345" spans="51:53" x14ac:dyDescent="0.25">
      <c r="AY3345" s="139">
        <f t="shared" si="57"/>
        <v>1</v>
      </c>
      <c r="AZ3345" s="139">
        <f>IF(BA3345="",0,IFERROR(IF(VLOOKUP(BA3345,BA$44:BA3344,1,0)&gt;0,0,0),1))</f>
        <v>0</v>
      </c>
      <c r="BA3345" s="140">
        <f>IF(DATOS!J3303=AW$45,DATOS!C3303,"")</f>
        <v>0</v>
      </c>
    </row>
    <row r="3346" spans="51:53" x14ac:dyDescent="0.25">
      <c r="AY3346" s="139">
        <f t="shared" si="57"/>
        <v>1</v>
      </c>
      <c r="AZ3346" s="139">
        <f>IF(BA3346="",0,IFERROR(IF(VLOOKUP(BA3346,BA$44:BA3345,1,0)&gt;0,0,0),1))</f>
        <v>0</v>
      </c>
      <c r="BA3346" s="140">
        <f>IF(DATOS!J3304=AW$45,DATOS!C3304,"")</f>
        <v>0</v>
      </c>
    </row>
    <row r="3347" spans="51:53" x14ac:dyDescent="0.25">
      <c r="AY3347" s="139">
        <f t="shared" si="57"/>
        <v>1</v>
      </c>
      <c r="AZ3347" s="139">
        <f>IF(BA3347="",0,IFERROR(IF(VLOOKUP(BA3347,BA$44:BA3346,1,0)&gt;0,0,0),1))</f>
        <v>0</v>
      </c>
      <c r="BA3347" s="140">
        <f>IF(DATOS!J3305=AW$45,DATOS!C3305,"")</f>
        <v>0</v>
      </c>
    </row>
    <row r="3348" spans="51:53" x14ac:dyDescent="0.25">
      <c r="AY3348" s="139">
        <f t="shared" si="57"/>
        <v>1</v>
      </c>
      <c r="AZ3348" s="139">
        <f>IF(BA3348="",0,IFERROR(IF(VLOOKUP(BA3348,BA$44:BA3347,1,0)&gt;0,0,0),1))</f>
        <v>0</v>
      </c>
      <c r="BA3348" s="140">
        <f>IF(DATOS!J3306=AW$45,DATOS!C3306,"")</f>
        <v>0</v>
      </c>
    </row>
    <row r="3349" spans="51:53" x14ac:dyDescent="0.25">
      <c r="AY3349" s="139">
        <f t="shared" si="57"/>
        <v>1</v>
      </c>
      <c r="AZ3349" s="139">
        <f>IF(BA3349="",0,IFERROR(IF(VLOOKUP(BA3349,BA$44:BA3348,1,0)&gt;0,0,0),1))</f>
        <v>0</v>
      </c>
      <c r="BA3349" s="140">
        <f>IF(DATOS!J3307=AW$45,DATOS!C3307,"")</f>
        <v>0</v>
      </c>
    </row>
    <row r="3350" spans="51:53" x14ac:dyDescent="0.25">
      <c r="AY3350" s="139">
        <f t="shared" si="57"/>
        <v>1</v>
      </c>
      <c r="AZ3350" s="139">
        <f>IF(BA3350="",0,IFERROR(IF(VLOOKUP(BA3350,BA$44:BA3349,1,0)&gt;0,0,0),1))</f>
        <v>0</v>
      </c>
      <c r="BA3350" s="140">
        <f>IF(DATOS!J3308=AW$45,DATOS!C3308,"")</f>
        <v>0</v>
      </c>
    </row>
    <row r="3351" spans="51:53" x14ac:dyDescent="0.25">
      <c r="AY3351" s="139">
        <f t="shared" si="57"/>
        <v>1</v>
      </c>
      <c r="AZ3351" s="139">
        <f>IF(BA3351="",0,IFERROR(IF(VLOOKUP(BA3351,BA$44:BA3350,1,0)&gt;0,0,0),1))</f>
        <v>0</v>
      </c>
      <c r="BA3351" s="140">
        <f>IF(DATOS!J3309=AW$45,DATOS!C3309,"")</f>
        <v>0</v>
      </c>
    </row>
    <row r="3352" spans="51:53" x14ac:dyDescent="0.25">
      <c r="AY3352" s="139">
        <f t="shared" si="57"/>
        <v>1</v>
      </c>
      <c r="AZ3352" s="139">
        <f>IF(BA3352="",0,IFERROR(IF(VLOOKUP(BA3352,BA$44:BA3351,1,0)&gt;0,0,0),1))</f>
        <v>0</v>
      </c>
      <c r="BA3352" s="140">
        <f>IF(DATOS!J3310=AW$45,DATOS!C3310,"")</f>
        <v>0</v>
      </c>
    </row>
    <row r="3353" spans="51:53" x14ac:dyDescent="0.25">
      <c r="AY3353" s="139">
        <f t="shared" si="57"/>
        <v>1</v>
      </c>
      <c r="AZ3353" s="139">
        <f>IF(BA3353="",0,IFERROR(IF(VLOOKUP(BA3353,BA$44:BA3352,1,0)&gt;0,0,0),1))</f>
        <v>0</v>
      </c>
      <c r="BA3353" s="140">
        <f>IF(DATOS!J3311=AW$45,DATOS!C3311,"")</f>
        <v>0</v>
      </c>
    </row>
    <row r="3354" spans="51:53" x14ac:dyDescent="0.25">
      <c r="AY3354" s="139">
        <f t="shared" si="57"/>
        <v>1</v>
      </c>
      <c r="AZ3354" s="139">
        <f>IF(BA3354="",0,IFERROR(IF(VLOOKUP(BA3354,BA$44:BA3353,1,0)&gt;0,0,0),1))</f>
        <v>0</v>
      </c>
      <c r="BA3354" s="140">
        <f>IF(DATOS!J3312=AW$45,DATOS!C3312,"")</f>
        <v>0</v>
      </c>
    </row>
    <row r="3355" spans="51:53" x14ac:dyDescent="0.25">
      <c r="AY3355" s="139">
        <f t="shared" si="57"/>
        <v>1</v>
      </c>
      <c r="AZ3355" s="139">
        <f>IF(BA3355="",0,IFERROR(IF(VLOOKUP(BA3355,BA$44:BA3354,1,0)&gt;0,0,0),1))</f>
        <v>0</v>
      </c>
      <c r="BA3355" s="140">
        <f>IF(DATOS!J3313=AW$45,DATOS!C3313,"")</f>
        <v>0</v>
      </c>
    </row>
    <row r="3356" spans="51:53" x14ac:dyDescent="0.25">
      <c r="AY3356" s="139">
        <f t="shared" si="57"/>
        <v>1</v>
      </c>
      <c r="AZ3356" s="139">
        <f>IF(BA3356="",0,IFERROR(IF(VLOOKUP(BA3356,BA$44:BA3355,1,0)&gt;0,0,0),1))</f>
        <v>0</v>
      </c>
      <c r="BA3356" s="140">
        <f>IF(DATOS!J3314=AW$45,DATOS!C3314,"")</f>
        <v>0</v>
      </c>
    </row>
    <row r="3357" spans="51:53" x14ac:dyDescent="0.25">
      <c r="AY3357" s="139">
        <f t="shared" si="57"/>
        <v>1</v>
      </c>
      <c r="AZ3357" s="139">
        <f>IF(BA3357="",0,IFERROR(IF(VLOOKUP(BA3357,BA$44:BA3356,1,0)&gt;0,0,0),1))</f>
        <v>0</v>
      </c>
      <c r="BA3357" s="140">
        <f>IF(DATOS!J3315=AW$45,DATOS!C3315,"")</f>
        <v>0</v>
      </c>
    </row>
    <row r="3358" spans="51:53" x14ac:dyDescent="0.25">
      <c r="AY3358" s="139">
        <f t="shared" si="57"/>
        <v>1</v>
      </c>
      <c r="AZ3358" s="139">
        <f>IF(BA3358="",0,IFERROR(IF(VLOOKUP(BA3358,BA$44:BA3357,1,0)&gt;0,0,0),1))</f>
        <v>0</v>
      </c>
      <c r="BA3358" s="140">
        <f>IF(DATOS!J3316=AW$45,DATOS!C3316,"")</f>
        <v>0</v>
      </c>
    </row>
    <row r="3359" spans="51:53" x14ac:dyDescent="0.25">
      <c r="AY3359" s="139">
        <f t="shared" si="57"/>
        <v>1</v>
      </c>
      <c r="AZ3359" s="139">
        <f>IF(BA3359="",0,IFERROR(IF(VLOOKUP(BA3359,BA$44:BA3358,1,0)&gt;0,0,0),1))</f>
        <v>0</v>
      </c>
      <c r="BA3359" s="140">
        <f>IF(DATOS!J3317=AW$45,DATOS!C3317,"")</f>
        <v>0</v>
      </c>
    </row>
    <row r="3360" spans="51:53" x14ac:dyDescent="0.25">
      <c r="AY3360" s="139">
        <f t="shared" si="57"/>
        <v>1</v>
      </c>
      <c r="AZ3360" s="139">
        <f>IF(BA3360="",0,IFERROR(IF(VLOOKUP(BA3360,BA$44:BA3359,1,0)&gt;0,0,0),1))</f>
        <v>0</v>
      </c>
      <c r="BA3360" s="140">
        <f>IF(DATOS!J3318=AW$45,DATOS!C3318,"")</f>
        <v>0</v>
      </c>
    </row>
    <row r="3361" spans="51:53" x14ac:dyDescent="0.25">
      <c r="AY3361" s="139">
        <f t="shared" si="57"/>
        <v>1</v>
      </c>
      <c r="AZ3361" s="139">
        <f>IF(BA3361="",0,IFERROR(IF(VLOOKUP(BA3361,BA$44:BA3360,1,0)&gt;0,0,0),1))</f>
        <v>0</v>
      </c>
      <c r="BA3361" s="140">
        <f>IF(DATOS!J3319=AW$45,DATOS!C3319,"")</f>
        <v>0</v>
      </c>
    </row>
    <row r="3362" spans="51:53" x14ac:dyDescent="0.25">
      <c r="AY3362" s="139">
        <f t="shared" si="57"/>
        <v>1</v>
      </c>
      <c r="AZ3362" s="139">
        <f>IF(BA3362="",0,IFERROR(IF(VLOOKUP(BA3362,BA$44:BA3361,1,0)&gt;0,0,0),1))</f>
        <v>0</v>
      </c>
      <c r="BA3362" s="140">
        <f>IF(DATOS!J3320=AW$45,DATOS!C3320,"")</f>
        <v>0</v>
      </c>
    </row>
    <row r="3363" spans="51:53" x14ac:dyDescent="0.25">
      <c r="AY3363" s="139">
        <f t="shared" si="57"/>
        <v>1</v>
      </c>
      <c r="AZ3363" s="139">
        <f>IF(BA3363="",0,IFERROR(IF(VLOOKUP(BA3363,BA$44:BA3362,1,0)&gt;0,0,0),1))</f>
        <v>0</v>
      </c>
      <c r="BA3363" s="140">
        <f>IF(DATOS!J3321=AW$45,DATOS!C3321,"")</f>
        <v>0</v>
      </c>
    </row>
    <row r="3364" spans="51:53" x14ac:dyDescent="0.25">
      <c r="AY3364" s="139">
        <f t="shared" si="57"/>
        <v>1</v>
      </c>
      <c r="AZ3364" s="139">
        <f>IF(BA3364="",0,IFERROR(IF(VLOOKUP(BA3364,BA$44:BA3363,1,0)&gt;0,0,0),1))</f>
        <v>0</v>
      </c>
      <c r="BA3364" s="140">
        <f>IF(DATOS!J3322=AW$45,DATOS!C3322,"")</f>
        <v>0</v>
      </c>
    </row>
    <row r="3365" spans="51:53" x14ac:dyDescent="0.25">
      <c r="AY3365" s="139">
        <f t="shared" si="57"/>
        <v>1</v>
      </c>
      <c r="AZ3365" s="139">
        <f>IF(BA3365="",0,IFERROR(IF(VLOOKUP(BA3365,BA$44:BA3364,1,0)&gt;0,0,0),1))</f>
        <v>0</v>
      </c>
      <c r="BA3365" s="140">
        <f>IF(DATOS!J3323=AW$45,DATOS!C3323,"")</f>
        <v>0</v>
      </c>
    </row>
    <row r="3366" spans="51:53" x14ac:dyDescent="0.25">
      <c r="AY3366" s="139">
        <f t="shared" si="57"/>
        <v>1</v>
      </c>
      <c r="AZ3366" s="139">
        <f>IF(BA3366="",0,IFERROR(IF(VLOOKUP(BA3366,BA$44:BA3365,1,0)&gt;0,0,0),1))</f>
        <v>0</v>
      </c>
      <c r="BA3366" s="140">
        <f>IF(DATOS!J3324=AW$45,DATOS!C3324,"")</f>
        <v>0</v>
      </c>
    </row>
    <row r="3367" spans="51:53" x14ac:dyDescent="0.25">
      <c r="AY3367" s="139">
        <f t="shared" si="57"/>
        <v>1</v>
      </c>
      <c r="AZ3367" s="139">
        <f>IF(BA3367="",0,IFERROR(IF(VLOOKUP(BA3367,BA$44:BA3366,1,0)&gt;0,0,0),1))</f>
        <v>0</v>
      </c>
      <c r="BA3367" s="140">
        <f>IF(DATOS!J3325=AW$45,DATOS!C3325,"")</f>
        <v>0</v>
      </c>
    </row>
    <row r="3368" spans="51:53" x14ac:dyDescent="0.25">
      <c r="AY3368" s="139">
        <f t="shared" si="57"/>
        <v>1</v>
      </c>
      <c r="AZ3368" s="139">
        <f>IF(BA3368="",0,IFERROR(IF(VLOOKUP(BA3368,BA$44:BA3367,1,0)&gt;0,0,0),1))</f>
        <v>0</v>
      </c>
      <c r="BA3368" s="140">
        <f>IF(DATOS!J3326=AW$45,DATOS!C3326,"")</f>
        <v>0</v>
      </c>
    </row>
    <row r="3369" spans="51:53" x14ac:dyDescent="0.25">
      <c r="AY3369" s="139">
        <f t="shared" si="57"/>
        <v>1</v>
      </c>
      <c r="AZ3369" s="139">
        <f>IF(BA3369="",0,IFERROR(IF(VLOOKUP(BA3369,BA$44:BA3368,1,0)&gt;0,0,0),1))</f>
        <v>0</v>
      </c>
      <c r="BA3369" s="140">
        <f>IF(DATOS!J3327=AW$45,DATOS!C3327,"")</f>
        <v>0</v>
      </c>
    </row>
    <row r="3370" spans="51:53" x14ac:dyDescent="0.25">
      <c r="AY3370" s="139">
        <f t="shared" si="57"/>
        <v>1</v>
      </c>
      <c r="AZ3370" s="139">
        <f>IF(BA3370="",0,IFERROR(IF(VLOOKUP(BA3370,BA$44:BA3369,1,0)&gt;0,0,0),1))</f>
        <v>0</v>
      </c>
      <c r="BA3370" s="140">
        <f>IF(DATOS!J3328=AW$45,DATOS!C3328,"")</f>
        <v>0</v>
      </c>
    </row>
    <row r="3371" spans="51:53" x14ac:dyDescent="0.25">
      <c r="AY3371" s="139">
        <f t="shared" si="57"/>
        <v>1</v>
      </c>
      <c r="AZ3371" s="139">
        <f>IF(BA3371="",0,IFERROR(IF(VLOOKUP(BA3371,BA$44:BA3370,1,0)&gt;0,0,0),1))</f>
        <v>0</v>
      </c>
      <c r="BA3371" s="140">
        <f>IF(DATOS!J3329=AW$45,DATOS!C3329,"")</f>
        <v>0</v>
      </c>
    </row>
    <row r="3372" spans="51:53" x14ac:dyDescent="0.25">
      <c r="AY3372" s="139">
        <f>AY3371+AZ3372</f>
        <v>1</v>
      </c>
      <c r="AZ3372" s="139">
        <f>IF(BA3372="",0,IFERROR(IF(VLOOKUP(BA3372,BA$44:BA3371,1,0)&gt;0,0,0),1))</f>
        <v>0</v>
      </c>
      <c r="BA3372" s="140">
        <f>IF(DATOS!J3330=AW$45,DATOS!C3330,"")</f>
        <v>0</v>
      </c>
    </row>
    <row r="3373" spans="51:53" x14ac:dyDescent="0.25">
      <c r="AY3373" s="139">
        <f>AY3372+AZ3373</f>
        <v>1</v>
      </c>
      <c r="AZ3373" s="139">
        <f>IF(BA3373="",0,IFERROR(IF(VLOOKUP(BA3373,BA$44:BA3372,1,0)&gt;0,0,0),1))</f>
        <v>0</v>
      </c>
      <c r="BA3373" s="140">
        <f>IF(DATOS!J3331=AW$45,DATOS!C3331,"")</f>
        <v>0</v>
      </c>
    </row>
    <row r="3374" spans="51:53" x14ac:dyDescent="0.25">
      <c r="AY3374" s="139">
        <f>AY3373+AZ3374</f>
        <v>1</v>
      </c>
      <c r="AZ3374" s="139">
        <f>IF(BA3374="",0,IFERROR(IF(VLOOKUP(BA3374,BA$44:BA3373,1,0)&gt;0,0,0),1))</f>
        <v>0</v>
      </c>
      <c r="BA3374" s="140">
        <f>IF(DATOS!J3332=AW$45,DATOS!C3332,"")</f>
        <v>0</v>
      </c>
    </row>
    <row r="3375" spans="51:53" x14ac:dyDescent="0.25">
      <c r="AY3375" s="139">
        <f>AY3374+AZ3375</f>
        <v>1</v>
      </c>
      <c r="AZ3375" s="139">
        <f>IF(BA3375="",0,IFERROR(IF(VLOOKUP(BA3375,BA$44:BA3374,1,0)&gt;0,0,0),1))</f>
        <v>0</v>
      </c>
      <c r="BA3375" s="140">
        <f>IF(DATOS!J3333=AW$45,DATOS!C3333,"")</f>
        <v>0</v>
      </c>
    </row>
    <row r="3376" spans="51:53" x14ac:dyDescent="0.25">
      <c r="AY3376" s="139">
        <f>AY3375+AZ3376</f>
        <v>1</v>
      </c>
      <c r="AZ3376" s="139">
        <f>IF(BA3376="",0,IFERROR(IF(VLOOKUP(BA3376,BA$44:BA3375,1,0)&gt;0,0,0),1))</f>
        <v>0</v>
      </c>
      <c r="BA3376" s="140">
        <f>IF(DATOS!J3334=AW$45,DATOS!C3334,"")</f>
        <v>0</v>
      </c>
    </row>
    <row r="3377" spans="53:53" x14ac:dyDescent="0.25">
      <c r="BA3377" s="139" t="str">
        <f>IF(DATOS!J3335=AW$45,AW$45,"")</f>
        <v/>
      </c>
    </row>
    <row r="3378" spans="53:53" x14ac:dyDescent="0.25">
      <c r="BA3378" s="139" t="str">
        <f>IF(DATOS!J3336=AW$45,AW$45,"")</f>
        <v/>
      </c>
    </row>
    <row r="3379" spans="53:53" x14ac:dyDescent="0.25">
      <c r="BA3379" s="139" t="str">
        <f>IF(DATOS!J3337=AW$45,AW$45,"")</f>
        <v/>
      </c>
    </row>
    <row r="3380" spans="53:53" x14ac:dyDescent="0.25">
      <c r="BA3380" s="139" t="str">
        <f>IF(DATOS!J3338=AW$45,AW$45,"")</f>
        <v/>
      </c>
    </row>
    <row r="3381" spans="53:53" x14ac:dyDescent="0.25">
      <c r="BA3381" s="139" t="str">
        <f>IF(DATOS!J3339=AW$45,AW$45,"")</f>
        <v/>
      </c>
    </row>
    <row r="3382" spans="53:53" x14ac:dyDescent="0.25">
      <c r="BA3382" s="139" t="str">
        <f>IF(DATOS!J3340=AW$45,AW$45,"")</f>
        <v/>
      </c>
    </row>
    <row r="3383" spans="53:53" x14ac:dyDescent="0.25">
      <c r="BA3383" s="139" t="str">
        <f>IF(DATOS!J3341=AW$45,AW$45,"")</f>
        <v/>
      </c>
    </row>
    <row r="3384" spans="53:53" x14ac:dyDescent="0.25">
      <c r="BA3384" s="139" t="str">
        <f>IF(DATOS!J3342=AW$45,AW$45,"")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85" t="s">
        <v>10559</v>
      </c>
      <c r="B4" s="385"/>
      <c r="C4" s="385"/>
      <c r="D4" s="385"/>
      <c r="E4" s="385"/>
      <c r="F4" s="385"/>
      <c r="G4" s="385"/>
      <c r="H4" s="385"/>
      <c r="I4" s="385"/>
      <c r="J4" s="385"/>
      <c r="K4" s="385"/>
      <c r="L4" s="385"/>
      <c r="M4" s="385"/>
      <c r="N4" s="385"/>
      <c r="O4" s="385"/>
      <c r="P4" s="385"/>
    </row>
    <row r="5" spans="1:16" ht="15.75" customHeight="1" x14ac:dyDescent="0.3">
      <c r="A5" s="166"/>
      <c r="B5" s="166"/>
      <c r="C5" s="166"/>
      <c r="D5" s="166"/>
      <c r="E5" s="166"/>
      <c r="F5" s="386" t="str">
        <f>"DISTRITO DEL DESARROLLO RURAL NUMERO "&amp;CLAVE_DISTRITO&amp;", "&amp;DISTRITO</f>
        <v>DISTRITO DEL DESARROLLO RURAL NUMERO 102, MONTEMORELOS</v>
      </c>
      <c r="G5" s="386"/>
      <c r="H5" s="386"/>
      <c r="I5" s="386"/>
      <c r="J5" s="386"/>
      <c r="K5" s="386"/>
      <c r="L5" s="386"/>
      <c r="M5" s="386"/>
      <c r="N5" s="386"/>
      <c r="O5" s="386"/>
      <c r="P5" s="386"/>
    </row>
    <row r="6" spans="1:16" x14ac:dyDescent="0.3">
      <c r="A6" s="386" t="str">
        <f ca="1">"Estado de "&amp;PROPER(ESTADO)&amp;", a "&amp;REINSCRIPCION!BJ13&amp;" de "&amp;REINSCRIPCION!BJ14&amp;" de "&amp;REINSCRIPCION!BJ15</f>
        <v>Estado de Nuevo León, a 20 de noviembre de 2025</v>
      </c>
      <c r="B6" s="386"/>
      <c r="C6" s="386"/>
      <c r="D6" s="386"/>
      <c r="E6" s="386"/>
      <c r="F6" s="386"/>
      <c r="G6" s="386"/>
      <c r="H6" s="386"/>
      <c r="I6" s="386"/>
      <c r="J6" s="386"/>
      <c r="K6" s="386"/>
      <c r="L6" s="386"/>
      <c r="M6" s="386"/>
      <c r="N6" s="386"/>
      <c r="O6" s="386"/>
      <c r="P6" s="386"/>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1" t="str">
        <f>TITULO&amp;" NO. "&amp;CLAVE_DISTRITO&amp;", "&amp;DISTRITO</f>
        <v>ENCARGADO DEL DESPACHO DEL DISTRITO DE DESARROLLO RURAL NO. 102, MONTEMORELOS</v>
      </c>
      <c r="B9" s="391"/>
      <c r="C9" s="391"/>
      <c r="D9" s="391"/>
      <c r="E9" s="391"/>
      <c r="F9" s="391"/>
      <c r="G9" s="391"/>
      <c r="H9" s="391"/>
      <c r="I9" s="391"/>
      <c r="J9" s="167"/>
      <c r="K9" s="167"/>
      <c r="L9" s="167"/>
      <c r="M9" s="167"/>
      <c r="N9" s="167"/>
      <c r="O9" s="167"/>
      <c r="P9" s="167"/>
    </row>
    <row r="10" spans="1:16" x14ac:dyDescent="0.3">
      <c r="A10" s="391"/>
      <c r="B10" s="391"/>
      <c r="C10" s="391"/>
      <c r="D10" s="391"/>
      <c r="E10" s="391"/>
      <c r="F10" s="391"/>
      <c r="G10" s="391"/>
      <c r="H10" s="391"/>
      <c r="I10" s="391"/>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88" t="s">
        <v>10560</v>
      </c>
      <c r="B12" s="388"/>
      <c r="C12" s="388"/>
      <c r="D12" s="388"/>
      <c r="E12" s="388"/>
      <c r="F12" s="388"/>
      <c r="G12" s="388"/>
      <c r="H12" s="388"/>
      <c r="I12" s="388"/>
      <c r="J12" s="388"/>
      <c r="K12" s="388"/>
      <c r="L12" s="388"/>
      <c r="M12" s="388"/>
      <c r="N12" s="388"/>
      <c r="O12" s="388"/>
      <c r="P12" s="388"/>
    </row>
    <row r="13" spans="1:16" ht="33.75" customHeight="1" x14ac:dyDescent="0.3">
      <c r="A13" s="388"/>
      <c r="B13" s="388"/>
      <c r="C13" s="388"/>
      <c r="D13" s="388"/>
      <c r="E13" s="388"/>
      <c r="F13" s="388"/>
      <c r="G13" s="388"/>
      <c r="H13" s="388"/>
      <c r="I13" s="388"/>
      <c r="J13" s="388"/>
      <c r="K13" s="388"/>
      <c r="L13" s="388"/>
      <c r="M13" s="388"/>
      <c r="N13" s="388"/>
      <c r="O13" s="388"/>
      <c r="P13" s="388"/>
    </row>
    <row r="14" spans="1:16" ht="15" customHeight="1" x14ac:dyDescent="0.3">
      <c r="A14" s="38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88"/>
      <c r="C14" s="388"/>
      <c r="D14" s="388"/>
      <c r="E14" s="388"/>
      <c r="F14" s="388"/>
      <c r="G14" s="388"/>
      <c r="H14" s="388"/>
      <c r="I14" s="388"/>
      <c r="J14" s="388"/>
      <c r="K14" s="388"/>
      <c r="L14" s="388"/>
      <c r="M14" s="388"/>
      <c r="N14" s="388"/>
      <c r="O14" s="388"/>
      <c r="P14" s="388"/>
    </row>
    <row r="15" spans="1:16" x14ac:dyDescent="0.3">
      <c r="A15" s="388"/>
      <c r="B15" s="388"/>
      <c r="C15" s="388"/>
      <c r="D15" s="388"/>
      <c r="E15" s="388"/>
      <c r="F15" s="388"/>
      <c r="G15" s="388"/>
      <c r="H15" s="388"/>
      <c r="I15" s="388"/>
      <c r="J15" s="388"/>
      <c r="K15" s="388"/>
      <c r="L15" s="388"/>
      <c r="M15" s="388"/>
      <c r="N15" s="388"/>
      <c r="O15" s="388"/>
      <c r="P15" s="388"/>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88" t="str">
        <f>"Clave de registro (folio PEUA): "&amp;REINSCRIPCION!I16</f>
        <v xml:space="preserve">Clave de registro (folio PEUA): </v>
      </c>
      <c r="B17" s="388"/>
      <c r="C17" s="388"/>
      <c r="D17" s="388"/>
      <c r="E17" s="388"/>
      <c r="F17" s="388"/>
      <c r="G17" s="388"/>
      <c r="H17" s="388"/>
      <c r="I17" s="388"/>
      <c r="J17" s="388"/>
      <c r="K17" s="388"/>
      <c r="L17" s="388"/>
      <c r="M17" s="388"/>
      <c r="N17" s="388"/>
      <c r="O17" s="388"/>
      <c r="P17" s="388"/>
    </row>
    <row r="18" spans="1:17" x14ac:dyDescent="0.3">
      <c r="A18" s="388" t="str">
        <f>"Registro Permanente de Usuarios (RPU): "&amp;REINSCRIPCION!AU13</f>
        <v xml:space="preserve">Registro Permanente de Usuarios (RPU): </v>
      </c>
      <c r="B18" s="388"/>
      <c r="C18" s="388"/>
      <c r="D18" s="388"/>
      <c r="E18" s="388"/>
      <c r="F18" s="388"/>
      <c r="G18" s="388"/>
      <c r="H18" s="388"/>
      <c r="I18" s="388"/>
      <c r="J18" s="388"/>
      <c r="K18" s="388"/>
      <c r="L18" s="388"/>
      <c r="M18" s="388"/>
      <c r="N18" s="388"/>
      <c r="O18" s="388"/>
      <c r="P18" s="388"/>
    </row>
    <row r="19" spans="1:17" x14ac:dyDescent="0.3">
      <c r="A19" s="388" t="str">
        <f>"Título de concesión de agua vigente:  "&amp;REINSCRIPCION!K30</f>
        <v xml:space="preserve">Título de concesión de agua vigente:  </v>
      </c>
      <c r="B19" s="388"/>
      <c r="C19" s="388"/>
      <c r="D19" s="388"/>
      <c r="E19" s="388"/>
      <c r="F19" s="388"/>
      <c r="G19" s="388"/>
      <c r="H19" s="388"/>
      <c r="I19" s="388"/>
      <c r="J19" s="388"/>
      <c r="K19" s="388"/>
      <c r="L19" s="388"/>
      <c r="M19" s="388"/>
      <c r="N19" s="388"/>
      <c r="O19" s="388"/>
      <c r="P19" s="388"/>
      <c r="Q19" s="81"/>
    </row>
    <row r="20" spans="1:17" ht="15" customHeight="1" x14ac:dyDescent="0.3">
      <c r="A20" s="388" t="e">
        <f>"Nombre y localización del predio: "&amp;PROPER(INDEX(DATOS!S:S,MATCH(VALUE(REINSCRIPCION!AU13),DATOS!C:C,0),1))&amp;", "&amp;PROPER(INDEX(DATOS!R:R,MATCH(VALUE(REINSCRIPCION!AU13),DATOS!C:C,0),1))&amp;", N.L."</f>
        <v>#VALUE!</v>
      </c>
      <c r="B20" s="388"/>
      <c r="C20" s="388"/>
      <c r="D20" s="388"/>
      <c r="E20" s="388"/>
      <c r="F20" s="388"/>
      <c r="G20" s="388"/>
      <c r="H20" s="388"/>
      <c r="I20" s="388"/>
      <c r="J20" s="388"/>
      <c r="K20" s="388"/>
      <c r="L20" s="388"/>
      <c r="M20" s="388"/>
      <c r="N20" s="388"/>
      <c r="O20" s="388"/>
      <c r="P20" s="388"/>
    </row>
    <row r="21" spans="1:17" ht="15" customHeight="1" x14ac:dyDescent="0.3">
      <c r="A21" s="388" t="e">
        <f>"Cultivo: "&amp;PROPER(INDEX(DATOS!W:W,MATCH(VALUE(REINSCRIPCION!AU13),DATOS!C:C,0),1))</f>
        <v>#VALUE!</v>
      </c>
      <c r="B21" s="388"/>
      <c r="C21" s="388"/>
      <c r="D21" s="388"/>
      <c r="E21" s="388"/>
      <c r="F21" s="388"/>
      <c r="G21" s="388"/>
      <c r="H21" s="388"/>
      <c r="I21" s="388"/>
      <c r="J21" s="388"/>
      <c r="K21" s="388"/>
      <c r="L21" s="388"/>
      <c r="M21" s="388"/>
      <c r="N21" s="388"/>
      <c r="O21" s="388"/>
      <c r="P21" s="388"/>
    </row>
    <row r="22" spans="1:17" ht="15" customHeight="1" x14ac:dyDescent="0.3">
      <c r="A22" s="389" t="str">
        <f>"Descripción del equipo de bombeo: "&amp;REINSCRIPCION!D33</f>
        <v xml:space="preserve">Descripción del equipo de bombeo: </v>
      </c>
      <c r="B22" s="389"/>
      <c r="C22" s="389"/>
      <c r="D22" s="389"/>
      <c r="E22" s="389"/>
      <c r="F22" s="389"/>
      <c r="G22" s="389"/>
      <c r="H22" s="389"/>
      <c r="I22" s="389"/>
      <c r="J22" s="389"/>
      <c r="K22" s="389"/>
      <c r="L22" s="389"/>
      <c r="M22" s="389"/>
      <c r="N22" s="389"/>
      <c r="O22" s="389"/>
      <c r="P22" s="389"/>
    </row>
    <row r="23" spans="1:17" x14ac:dyDescent="0.3">
      <c r="A23" s="389"/>
      <c r="B23" s="389"/>
      <c r="C23" s="389"/>
      <c r="D23" s="389"/>
      <c r="E23" s="389"/>
      <c r="F23" s="389"/>
      <c r="G23" s="389"/>
      <c r="H23" s="389"/>
      <c r="I23" s="389"/>
      <c r="J23" s="389"/>
      <c r="K23" s="389"/>
      <c r="L23" s="389"/>
      <c r="M23" s="389"/>
      <c r="N23" s="389"/>
      <c r="O23" s="389"/>
      <c r="P23" s="389"/>
    </row>
    <row r="24" spans="1:17" x14ac:dyDescent="0.3">
      <c r="A24" s="389"/>
      <c r="B24" s="389"/>
      <c r="C24" s="389"/>
      <c r="D24" s="389"/>
      <c r="E24" s="389"/>
      <c r="F24" s="389"/>
      <c r="G24" s="389"/>
      <c r="H24" s="389"/>
      <c r="I24" s="389"/>
      <c r="J24" s="389"/>
      <c r="K24" s="389"/>
      <c r="L24" s="389"/>
      <c r="M24" s="389"/>
      <c r="N24" s="389"/>
      <c r="O24" s="389"/>
      <c r="P24" s="389"/>
    </row>
    <row r="25" spans="1:17" x14ac:dyDescent="0.3">
      <c r="A25" s="389"/>
      <c r="B25" s="389"/>
      <c r="C25" s="389"/>
      <c r="D25" s="389"/>
      <c r="E25" s="389"/>
      <c r="F25" s="389"/>
      <c r="G25" s="389"/>
      <c r="H25" s="389"/>
      <c r="I25" s="389"/>
      <c r="J25" s="389"/>
      <c r="K25" s="389"/>
      <c r="L25" s="389"/>
      <c r="M25" s="389"/>
      <c r="N25" s="389"/>
      <c r="O25" s="389"/>
      <c r="P25" s="389"/>
    </row>
    <row r="26" spans="1:17" x14ac:dyDescent="0.3">
      <c r="A26" s="389"/>
      <c r="B26" s="389"/>
      <c r="C26" s="389"/>
      <c r="D26" s="389"/>
      <c r="E26" s="389"/>
      <c r="F26" s="389"/>
      <c r="G26" s="389"/>
      <c r="H26" s="389"/>
      <c r="I26" s="389"/>
      <c r="J26" s="389"/>
      <c r="K26" s="389"/>
      <c r="L26" s="389"/>
      <c r="M26" s="389"/>
      <c r="N26" s="389"/>
      <c r="O26" s="389"/>
      <c r="P26" s="389"/>
    </row>
    <row r="27" spans="1:17" x14ac:dyDescent="0.3">
      <c r="A27" s="389"/>
      <c r="B27" s="389"/>
      <c r="C27" s="389"/>
      <c r="D27" s="389"/>
      <c r="E27" s="389"/>
      <c r="F27" s="389"/>
      <c r="G27" s="389"/>
      <c r="H27" s="389"/>
      <c r="I27" s="389"/>
      <c r="J27" s="389"/>
      <c r="K27" s="389"/>
      <c r="L27" s="389"/>
      <c r="M27" s="389"/>
      <c r="N27" s="389"/>
      <c r="O27" s="389"/>
      <c r="P27" s="389"/>
    </row>
    <row r="28" spans="1:17" x14ac:dyDescent="0.3">
      <c r="A28" s="389"/>
      <c r="B28" s="389"/>
      <c r="C28" s="389"/>
      <c r="D28" s="389"/>
      <c r="E28" s="389"/>
      <c r="F28" s="389"/>
      <c r="G28" s="389"/>
      <c r="H28" s="389"/>
      <c r="I28" s="389"/>
      <c r="J28" s="389"/>
      <c r="K28" s="389"/>
      <c r="L28" s="389"/>
      <c r="M28" s="389"/>
      <c r="N28" s="389"/>
      <c r="O28" s="389"/>
      <c r="P28" s="389"/>
    </row>
    <row r="29" spans="1:17" x14ac:dyDescent="0.3">
      <c r="A29" s="389"/>
      <c r="B29" s="389"/>
      <c r="C29" s="389"/>
      <c r="D29" s="389"/>
      <c r="E29" s="389"/>
      <c r="F29" s="389"/>
      <c r="G29" s="389"/>
      <c r="H29" s="389"/>
      <c r="I29" s="389"/>
      <c r="J29" s="389"/>
      <c r="K29" s="389"/>
      <c r="L29" s="389"/>
      <c r="M29" s="389"/>
      <c r="N29" s="389"/>
      <c r="O29" s="389"/>
      <c r="P29" s="389"/>
    </row>
    <row r="30" spans="1:17" x14ac:dyDescent="0.3">
      <c r="A30" s="389"/>
      <c r="B30" s="389"/>
      <c r="C30" s="389"/>
      <c r="D30" s="389"/>
      <c r="E30" s="389"/>
      <c r="F30" s="389"/>
      <c r="G30" s="389"/>
      <c r="H30" s="389"/>
      <c r="I30" s="389"/>
      <c r="J30" s="389"/>
      <c r="K30" s="389"/>
      <c r="L30" s="389"/>
      <c r="M30" s="389"/>
      <c r="N30" s="389"/>
      <c r="O30" s="389"/>
      <c r="P30" s="389"/>
    </row>
    <row r="31" spans="1:17" x14ac:dyDescent="0.3">
      <c r="A31" s="389"/>
      <c r="B31" s="389"/>
      <c r="C31" s="389"/>
      <c r="D31" s="389"/>
      <c r="E31" s="389"/>
      <c r="F31" s="389"/>
      <c r="G31" s="389"/>
      <c r="H31" s="389"/>
      <c r="I31" s="389"/>
      <c r="J31" s="389"/>
      <c r="K31" s="389"/>
      <c r="L31" s="389"/>
      <c r="M31" s="389"/>
      <c r="N31" s="389"/>
      <c r="O31" s="389"/>
      <c r="P31" s="389"/>
    </row>
    <row r="32" spans="1:17" ht="5.25" customHeight="1" x14ac:dyDescent="0.3">
      <c r="A32" s="389"/>
      <c r="B32" s="389"/>
      <c r="C32" s="389"/>
      <c r="D32" s="389"/>
      <c r="E32" s="389"/>
      <c r="F32" s="389"/>
      <c r="G32" s="389"/>
      <c r="H32" s="389"/>
      <c r="I32" s="389"/>
      <c r="J32" s="389"/>
      <c r="K32" s="389"/>
      <c r="L32" s="389"/>
      <c r="M32" s="389"/>
      <c r="N32" s="389"/>
      <c r="O32" s="389"/>
      <c r="P32" s="389"/>
    </row>
    <row r="33" spans="1:16" ht="15" customHeight="1" x14ac:dyDescent="0.3">
      <c r="A33" s="390" t="s">
        <v>10458</v>
      </c>
      <c r="B33" s="390"/>
      <c r="C33" s="390"/>
      <c r="D33" s="390"/>
      <c r="E33" s="390"/>
      <c r="F33" s="390"/>
      <c r="G33" s="390"/>
      <c r="H33" s="390"/>
      <c r="I33" s="390"/>
      <c r="J33" s="390"/>
      <c r="K33" s="390"/>
      <c r="L33" s="390"/>
      <c r="M33" s="390"/>
      <c r="N33" s="390"/>
      <c r="O33" s="390"/>
      <c r="P33" s="390"/>
    </row>
    <row r="34" spans="1:16" x14ac:dyDescent="0.3">
      <c r="A34" s="387" t="s">
        <v>10459</v>
      </c>
      <c r="B34" s="387"/>
      <c r="C34" s="387"/>
      <c r="D34" s="387"/>
      <c r="E34" s="387"/>
      <c r="F34" s="387"/>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c>
      <c r="B39" s="168"/>
      <c r="C39" s="168"/>
      <c r="D39" s="168"/>
      <c r="E39" s="168"/>
      <c r="F39" s="168"/>
      <c r="G39" s="167"/>
      <c r="H39" s="167"/>
      <c r="I39" s="167"/>
      <c r="J39" s="167"/>
      <c r="K39" s="167"/>
      <c r="L39" s="167"/>
      <c r="M39" s="167"/>
      <c r="N39" s="167"/>
      <c r="O39" s="167"/>
      <c r="P39" s="167"/>
    </row>
    <row r="40" spans="1:16" x14ac:dyDescent="0.3">
      <c r="A40" s="387" t="str">
        <f>IF(TIPODEPERSONA="MORAL","REPRESENTANTE: "&amp;SUBSTITUTE(IFERROR(INDEX(DATOS!P:P,MATCH(IF(O4="SI",VALUE(C21),VALUE(REPORTE!C22)),DATOS!CB:CB,0),1),""),";","",1),"NOMBRE Y FIRMA DEL SOLICITANTE")</f>
        <v>NOMBRE Y FIRMA DEL SOLICITANTE</v>
      </c>
      <c r="B40" s="387"/>
      <c r="C40" s="387"/>
      <c r="D40" s="387"/>
      <c r="E40" s="387"/>
      <c r="F40" s="387"/>
      <c r="G40" s="387"/>
      <c r="H40" s="387"/>
      <c r="I40" s="387"/>
      <c r="J40" s="387"/>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87" t="s">
        <v>10461</v>
      </c>
      <c r="B46" s="387"/>
      <c r="C46" s="387"/>
      <c r="D46" s="387"/>
      <c r="E46" s="387"/>
      <c r="F46" s="387"/>
      <c r="G46" s="387"/>
      <c r="H46" s="387"/>
      <c r="I46" s="387"/>
      <c r="J46" s="387"/>
      <c r="K46" s="387"/>
      <c r="L46" s="387"/>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94" t="s">
        <v>105</v>
      </c>
      <c r="C1" s="394"/>
      <c r="D1" s="394"/>
      <c r="E1" s="394"/>
      <c r="F1" s="394"/>
      <c r="G1" s="394"/>
      <c r="H1" s="394"/>
      <c r="I1" s="394"/>
      <c r="J1" s="394"/>
      <c r="K1" s="394"/>
      <c r="L1" s="394"/>
      <c r="M1" s="394"/>
      <c r="N1" s="394"/>
      <c r="O1" s="394"/>
      <c r="P1" s="394"/>
      <c r="Q1" s="394"/>
      <c r="R1">
        <f>IF(B12="PERSONA MORAL",1,"")</f>
        <v>1</v>
      </c>
      <c r="AA1" s="12" t="s">
        <v>91</v>
      </c>
      <c r="AB1" t="s">
        <v>19</v>
      </c>
    </row>
    <row r="2" spans="1:28" ht="18.75" x14ac:dyDescent="0.3">
      <c r="B2" s="394" t="str">
        <f>"DELEGACION ESTATAL EN "&amp;UPPER(ESTADO)</f>
        <v>DELEGACION ESTATAL EN NUEVO LEÓN</v>
      </c>
      <c r="C2" s="394"/>
      <c r="D2" s="394"/>
      <c r="E2" s="394"/>
      <c r="F2" s="394"/>
      <c r="G2" s="394"/>
      <c r="H2" s="394"/>
      <c r="I2" s="394"/>
      <c r="J2" s="394"/>
      <c r="K2" s="394"/>
      <c r="L2" s="394"/>
      <c r="M2" s="394"/>
      <c r="N2" s="394"/>
      <c r="O2" s="394"/>
      <c r="P2" s="394"/>
      <c r="Q2" s="394"/>
      <c r="AA2" s="12" t="s">
        <v>92</v>
      </c>
      <c r="AB2" t="s">
        <v>15</v>
      </c>
    </row>
    <row r="3" spans="1:28" ht="18.75" x14ac:dyDescent="0.3">
      <c r="B3" s="165"/>
      <c r="C3" s="395" t="s">
        <v>101</v>
      </c>
      <c r="D3" s="395"/>
      <c r="E3" s="395"/>
      <c r="F3" s="395"/>
      <c r="G3" s="395"/>
      <c r="H3" s="395"/>
      <c r="I3" s="395"/>
      <c r="J3" s="395"/>
      <c r="K3" s="395"/>
      <c r="L3" s="395"/>
      <c r="M3" s="395"/>
      <c r="N3" s="395"/>
      <c r="O3" s="395"/>
      <c r="P3" s="395"/>
      <c r="Q3" s="395"/>
      <c r="AA3" s="12"/>
    </row>
    <row r="4" spans="1:28" ht="15.75" x14ac:dyDescent="0.25">
      <c r="B4" s="392" t="s">
        <v>172</v>
      </c>
      <c r="C4" s="392"/>
      <c r="D4" s="392"/>
      <c r="E4" s="392"/>
      <c r="F4" s="392"/>
      <c r="G4" s="392"/>
      <c r="H4" s="392"/>
      <c r="I4" s="392"/>
      <c r="J4" s="392"/>
      <c r="K4" s="392"/>
      <c r="L4" s="392"/>
      <c r="M4" s="392"/>
      <c r="N4" s="392"/>
      <c r="O4" s="392"/>
      <c r="P4" s="392"/>
      <c r="Q4" s="392"/>
      <c r="Z4" s="12"/>
    </row>
    <row r="5" spans="1:28" ht="15.75" x14ac:dyDescent="0.25">
      <c r="B5" s="392" t="s">
        <v>10525</v>
      </c>
      <c r="C5" s="392"/>
      <c r="D5" s="392"/>
      <c r="E5" s="392"/>
      <c r="F5" s="392"/>
      <c r="G5" s="392"/>
      <c r="H5" s="392"/>
      <c r="I5" s="392"/>
      <c r="J5" s="392"/>
      <c r="K5" s="392"/>
      <c r="L5" s="392"/>
      <c r="M5" s="392"/>
      <c r="N5" s="392"/>
      <c r="O5" s="392"/>
      <c r="P5" s="392"/>
      <c r="Q5" s="392"/>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93"/>
      <c r="C11" s="393"/>
      <c r="D11" s="27"/>
      <c r="E11" s="2"/>
      <c r="F11" s="2"/>
    </row>
    <row r="12" spans="1:28" hidden="1" x14ac:dyDescent="0.25">
      <c r="B12" s="393" t="s">
        <v>92</v>
      </c>
      <c r="C12" s="393"/>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IFERROR(INDEX(DATOS!B:B,MATCH(CHECKLIST!A14,DATOS!BY:BY,0),1),"")</f>
        <v>1</v>
      </c>
      <c r="C14">
        <f>IFERROR(INDEX(DATOS!J:J,MATCH(CHECKLIST!A14,DATOS!BY:BY,0),1),"")</f>
        <v>0</v>
      </c>
      <c r="D14" t="str">
        <f>IFERROR(INDEX(DATOS!R:R,MATCH(CHECKLIST!E14,DATOS!C:C,0),1),"")</f>
        <v/>
      </c>
      <c r="E14" s="72">
        <f>IFERROR(INDEX(DATOS!C:C,MATCH(CHECKLIST!A14,DATOS!BY:BY,0),1),"")</f>
        <v>0</v>
      </c>
      <c r="F14" s="3" t="str">
        <f>IFERROR(IF(INDEX(DATOS!AE:AE,MATCH(CHECKLIST!B14,DATOS!B:B,0),1)=0,"",INDEX(DATOS!AE:AE,MATCH(CHECKLIST!B14,DATOS!B:B,0),1)),"")</f>
        <v/>
      </c>
      <c r="G14" s="17" t="str">
        <f>IFERROR(IF(INDEX(DATOS!AJ:AJ,MATCH(CHECKLIST!B14,DATOS!B:B,0),1)=0,"",INDEX(DATOS!AJ:AJ,MATCH(CHECKLIST!B14,DATOS!B:B,0),1)),"")</f>
        <v/>
      </c>
      <c r="H14" s="17" t="str">
        <f ca="1">IFERROR(IF(INDEX(DATOS!BM:BM,MATCH(CHECKLIST!B14,DATOS!B:B,0),1)="","X",IF(INDEX(DATOS!BM:BM,MATCH(CHECKLIST!B14,DATOS!B:B,0),1)="VIGENTE","",INDEX(DATOS!BM:BM,MATCH(CHECKLIST!B14,DATOS!B:B,0),1))),"")</f>
        <v>X</v>
      </c>
      <c r="I14" s="17" t="str">
        <f>IFERROR(IF(INDEX(DATOS!AN:AN,MATCH(CHECKLIST!B14,DATOS!B:B,0),1)=0,"",INDEX(DATOS!AN:AN,MATCH(CHECKLIST!B14,DATOS!B:B,0),1)),"")</f>
        <v/>
      </c>
      <c r="J14" s="17" t="str">
        <f>IFERROR(IF(INDEX(DATOS!AL:AL,MATCH(CHECKLIST!B14,DATOS!B:B,0),1)=0,"",INDEX(DATOS!AL:AL,MATCH(CHECKLIST!B14,DATOS!B:B,0),1)),"")</f>
        <v/>
      </c>
      <c r="K14" s="35" t="str">
        <f>IFERROR(IF(INDEX(DATOS!AM:AM,MATCH(CHECKLIST!B14,DATOS!B:B,0),1)=0,"",INDEX(DATOS!AM:AM,MATCH(CHECKLIST!B14,DATOS!B:B,0),1)),"")</f>
        <v/>
      </c>
      <c r="L14" s="17" t="str">
        <f>IFERROR(IF(INDEX(DATOS!AO:AO,MATCH(CHECKLIST!B14,DATOS!B:B,0),1)=0,"",INDEX(DATOS!AO:AO,MATCH(CHECKLIST!B14,DATOS!B:B,0),1)),"")</f>
        <v/>
      </c>
      <c r="M14" s="17" t="str">
        <f>IFERROR(IF(INDEX(DATOS!AK:AK,MATCH(CHECKLIST!B14,DATOS!B:B,0),1)=0,"",INDEX(DATOS!AK:AK,MATCH(CHECKLIST!B14,DATOS!B:B,0),1)),"")</f>
        <v/>
      </c>
      <c r="N14" s="35" t="str">
        <f ca="1">IFERROR(IF(INDEX(DATOS!I:I,MATCH(CHECKLIST!B14,DATOS!B:B,0),1)="","X",IF(INDEX(DATOS!I:I,MATCH(CHECKLIST!B14,DATOS!B:B,0),1)&gt;YEAR(TODAY())-1,"","VENCIDA")),"")</f>
        <v>X</v>
      </c>
      <c r="O14" s="35" t="str">
        <f>IFERROR(IF(INDEX(DATOS!AR:AR,MATCH(CHECKLIST!B14,DATOS!B:B,0),1)=0,"",INDEX(DATOS!AR:AR,MATCH(CHECKLIST!B14,DATOS!B:B,0),1)),"")</f>
        <v/>
      </c>
      <c r="P14" s="17" t="str">
        <f>IFERROR(IF(INDEX(DATOS!AP:AP,MATCH(CHECKLIST!B14,DATOS!B:B,0),1)=0,"",INDEX(DATOS!AP:AP,MATCH(CHECKLIST!B14,DATOS!B:B,0),1)),"")</f>
        <v/>
      </c>
      <c r="Q14" s="17" t="str">
        <f>IFERROR(IF(INDEX(DATOS!AQ:AQ,MATCH(CHECKLIST!B14,DATOS!B:B,0),1)=0,"",INDEX(DATOS!AQ:AQ,MATCH(CHECKLIST!B14,DATOS!B:B,0),1)),"")</f>
        <v/>
      </c>
      <c r="U14">
        <f t="shared" ref="U14:U77" si="0">IF(C14="","",C14)</f>
        <v>0</v>
      </c>
      <c r="V14">
        <f t="shared" ref="V14:V77" si="1">IF(B14="","",B14)</f>
        <v>1</v>
      </c>
    </row>
    <row r="15" spans="1:28" x14ac:dyDescent="0.25">
      <c r="A15" s="20">
        <v>2</v>
      </c>
      <c r="B15">
        <f>IFERROR(INDEX(DATOS!B:B,MATCH(CHECKLIST!A15,DATOS!BY:BY,0),1),"")</f>
        <v>2</v>
      </c>
      <c r="C15">
        <f>IFERROR(INDEX(DATOS!J:J,MATCH(CHECKLIST!A15,DATOS!BY:BY,0),1),"")</f>
        <v>0</v>
      </c>
      <c r="D15" t="str">
        <f>IFERROR(INDEX(DATOS!R:R,MATCH(CHECKLIST!E15,DATOS!C:C,0),1),"")</f>
        <v/>
      </c>
      <c r="E15" s="72">
        <f>IFERROR(INDEX(DATOS!C:C,MATCH(CHECKLIST!A15,DATOS!BY:BY,0),1),"")</f>
        <v>0</v>
      </c>
      <c r="F15" s="3" t="str">
        <f>IFERROR(IF(INDEX(DATOS!AE:AE,MATCH(CHECKLIST!B15,DATOS!B:B,0),1)=0,"",INDEX(DATOS!AE:AE,MATCH(CHECKLIST!B15,DATOS!B:B,0),1)),"")</f>
        <v/>
      </c>
      <c r="G15" s="17" t="str">
        <f>IFERROR(IF(INDEX(DATOS!AJ:AJ,MATCH(CHECKLIST!B15,DATOS!B:B,0),1)=0,"",INDEX(DATOS!AJ:AJ,MATCH(CHECKLIST!B15,DATOS!B:B,0),1)),"")</f>
        <v/>
      </c>
      <c r="H15" s="17" t="str">
        <f ca="1">IFERROR(IF(INDEX(DATOS!BM:BM,MATCH(CHECKLIST!B15,DATOS!B:B,0),1)="","X",IF(INDEX(DATOS!BM:BM,MATCH(CHECKLIST!B15,DATOS!B:B,0),1)="VIGENTE","",INDEX(DATOS!BM:BM,MATCH(CHECKLIST!B15,DATOS!B:B,0),1))),"")</f>
        <v>X</v>
      </c>
      <c r="I15" s="17" t="str">
        <f>IFERROR(IF(INDEX(DATOS!AN:AN,MATCH(CHECKLIST!B15,DATOS!B:B,0),1)=0,"",INDEX(DATOS!AN:AN,MATCH(CHECKLIST!B15,DATOS!B:B,0),1)),"")</f>
        <v/>
      </c>
      <c r="J15" s="17" t="str">
        <f>IFERROR(IF(INDEX(DATOS!AL:AL,MATCH(CHECKLIST!B15,DATOS!B:B,0),1)=0,"",INDEX(DATOS!AL:AL,MATCH(CHECKLIST!B15,DATOS!B:B,0),1)),"")</f>
        <v/>
      </c>
      <c r="K15" s="35" t="str">
        <f>IFERROR(IF(INDEX(DATOS!AM:AM,MATCH(CHECKLIST!B15,DATOS!B:B,0),1)=0,"",INDEX(DATOS!AM:AM,MATCH(CHECKLIST!B15,DATOS!B:B,0),1)),"")</f>
        <v/>
      </c>
      <c r="L15" s="17" t="str">
        <f>IFERROR(IF(INDEX(DATOS!AO:AO,MATCH(CHECKLIST!B15,DATOS!B:B,0),1)=0,"",INDEX(DATOS!AO:AO,MATCH(CHECKLIST!B15,DATOS!B:B,0),1)),"")</f>
        <v/>
      </c>
      <c r="M15" s="17" t="str">
        <f>IFERROR(IF(INDEX(DATOS!AK:AK,MATCH(CHECKLIST!B15,DATOS!B:B,0),1)=0,"",INDEX(DATOS!AK:AK,MATCH(CHECKLIST!B15,DATOS!B:B,0),1)),"")</f>
        <v/>
      </c>
      <c r="N15" s="35" t="str">
        <f ca="1">IFERROR(IF(INDEX(DATOS!I:I,MATCH(CHECKLIST!B15,DATOS!B:B,0),1)="","X",IF(INDEX(DATOS!I:I,MATCH(CHECKLIST!B15,DATOS!B:B,0),1)&gt;YEAR(TODAY())-1,"","VENCIDA")),"")</f>
        <v>X</v>
      </c>
      <c r="O15" s="35" t="str">
        <f>IFERROR(IF(INDEX(DATOS!AR:AR,MATCH(CHECKLIST!B15,DATOS!B:B,0),1)=0,"",INDEX(DATOS!AR:AR,MATCH(CHECKLIST!B15,DATOS!B:B,0),1)),"")</f>
        <v/>
      </c>
      <c r="P15" s="17" t="str">
        <f>IFERROR(IF(INDEX(DATOS!AP:AP,MATCH(CHECKLIST!B15,DATOS!B:B,0),1)=0,"",INDEX(DATOS!AP:AP,MATCH(CHECKLIST!B15,DATOS!B:B,0),1)),"")</f>
        <v/>
      </c>
      <c r="Q15" s="17" t="str">
        <f>IFERROR(IF(INDEX(DATOS!AQ:AQ,MATCH(CHECKLIST!B15,DATOS!B:B,0),1)=0,"",INDEX(DATOS!AQ:AQ,MATCH(CHECKLIST!B15,DATOS!B:B,0),1)),"")</f>
        <v/>
      </c>
      <c r="R15">
        <f>IF(B15="","",1)</f>
        <v>1</v>
      </c>
      <c r="S15">
        <f>IF(Q$13="","",R15)</f>
        <v>1</v>
      </c>
      <c r="U15">
        <f t="shared" si="0"/>
        <v>0</v>
      </c>
      <c r="V15">
        <f t="shared" si="1"/>
        <v>2</v>
      </c>
    </row>
    <row r="16" spans="1:28" x14ac:dyDescent="0.25">
      <c r="A16" s="12">
        <v>3</v>
      </c>
      <c r="B16">
        <f>IFERROR(INDEX(DATOS!B:B,MATCH(CHECKLIST!A16,DATOS!BY:BY,0),1),"")</f>
        <v>3</v>
      </c>
      <c r="C16">
        <f>IFERROR(INDEX(DATOS!J:J,MATCH(CHECKLIST!A16,DATOS!BY:BY,0),1),"")</f>
        <v>0</v>
      </c>
      <c r="D16" t="str">
        <f>IFERROR(INDEX(DATOS!R:R,MATCH(CHECKLIST!E16,DATOS!C:C,0),1),"")</f>
        <v/>
      </c>
      <c r="E16" s="72">
        <f>IFERROR(INDEX(DATOS!C:C,MATCH(CHECKLIST!A16,DATOS!BY:BY,0),1),"")</f>
        <v>0</v>
      </c>
      <c r="F16" s="3" t="str">
        <f>IFERROR(IF(INDEX(DATOS!AE:AE,MATCH(CHECKLIST!B16,DATOS!B:B,0),1)=0,"",INDEX(DATOS!AE:AE,MATCH(CHECKLIST!B16,DATOS!B:B,0),1)),"")</f>
        <v/>
      </c>
      <c r="G16" s="17" t="str">
        <f>IFERROR(IF(INDEX(DATOS!AJ:AJ,MATCH(CHECKLIST!B16,DATOS!B:B,0),1)=0,"",INDEX(DATOS!AJ:AJ,MATCH(CHECKLIST!B16,DATOS!B:B,0),1)),"")</f>
        <v/>
      </c>
      <c r="H16" s="17" t="str">
        <f ca="1">IFERROR(IF(INDEX(DATOS!BM:BM,MATCH(CHECKLIST!B16,DATOS!B:B,0),1)="","X",IF(INDEX(DATOS!BM:BM,MATCH(CHECKLIST!B16,DATOS!B:B,0),1)="VIGENTE","",INDEX(DATOS!BM:BM,MATCH(CHECKLIST!B16,DATOS!B:B,0),1))),"")</f>
        <v>X</v>
      </c>
      <c r="I16" s="17" t="str">
        <f>IFERROR(IF(INDEX(DATOS!AN:AN,MATCH(CHECKLIST!B16,DATOS!B:B,0),1)=0,"",INDEX(DATOS!AN:AN,MATCH(CHECKLIST!B16,DATOS!B:B,0),1)),"")</f>
        <v/>
      </c>
      <c r="J16" s="17" t="str">
        <f>IFERROR(IF(INDEX(DATOS!AL:AL,MATCH(CHECKLIST!B16,DATOS!B:B,0),1)=0,"",INDEX(DATOS!AL:AL,MATCH(CHECKLIST!B16,DATOS!B:B,0),1)),"")</f>
        <v/>
      </c>
      <c r="K16" s="35" t="str">
        <f>IFERROR(IF(INDEX(DATOS!AM:AM,MATCH(CHECKLIST!B16,DATOS!B:B,0),1)=0,"",INDEX(DATOS!AM:AM,MATCH(CHECKLIST!B16,DATOS!B:B,0),1)),"")</f>
        <v/>
      </c>
      <c r="L16" s="17" t="str">
        <f>IFERROR(IF(INDEX(DATOS!AO:AO,MATCH(CHECKLIST!B16,DATOS!B:B,0),1)=0,"",INDEX(DATOS!AO:AO,MATCH(CHECKLIST!B16,DATOS!B:B,0),1)),"")</f>
        <v/>
      </c>
      <c r="M16" s="17" t="str">
        <f>IFERROR(IF(INDEX(DATOS!AK:AK,MATCH(CHECKLIST!B16,DATOS!B:B,0),1)=0,"",INDEX(DATOS!AK:AK,MATCH(CHECKLIST!B16,DATOS!B:B,0),1)),"")</f>
        <v/>
      </c>
      <c r="N16" s="35" t="str">
        <f ca="1">IFERROR(IF(INDEX(DATOS!I:I,MATCH(CHECKLIST!B16,DATOS!B:B,0),1)="","X",IF(INDEX(DATOS!I:I,MATCH(CHECKLIST!B16,DATOS!B:B,0),1)&gt;YEAR(TODAY())-1,"","VENCIDA")),"")</f>
        <v>X</v>
      </c>
      <c r="O16" s="35" t="str">
        <f>IFERROR(IF(INDEX(DATOS!AR:AR,MATCH(CHECKLIST!B16,DATOS!B:B,0),1)=0,"",INDEX(DATOS!AR:AR,MATCH(CHECKLIST!B16,DATOS!B:B,0),1)),"")</f>
        <v/>
      </c>
      <c r="P16" s="17" t="str">
        <f>IFERROR(IF(INDEX(DATOS!AP:AP,MATCH(CHECKLIST!B16,DATOS!B:B,0),1)=0,"",INDEX(DATOS!AP:AP,MATCH(CHECKLIST!B16,DATOS!B:B,0),1)),"")</f>
        <v/>
      </c>
      <c r="Q16" s="17" t="str">
        <f>IFERROR(IF(INDEX(DATOS!AQ:AQ,MATCH(CHECKLIST!B16,DATOS!B:B,0),1)=0,"",INDEX(DATOS!AQ:AQ,MATCH(CHECKLIST!B16,DATOS!B:B,0),1)),"")</f>
        <v/>
      </c>
      <c r="S16">
        <f t="shared" ref="S16:S79" si="2">IF(Q$13="","",R16)</f>
        <v>0</v>
      </c>
      <c r="U16">
        <f t="shared" si="0"/>
        <v>0</v>
      </c>
      <c r="V16">
        <f t="shared" si="1"/>
        <v>3</v>
      </c>
    </row>
    <row r="17" spans="1:22" x14ac:dyDescent="0.25">
      <c r="A17" s="12">
        <v>4</v>
      </c>
      <c r="B17" t="str">
        <f>IFERROR(INDEX(DATOS!B:B,MATCH(CHECKLIST!A17,DATOS!BY:BY,0),1),"")</f>
        <v/>
      </c>
      <c r="C17" t="str">
        <f>IFERROR(INDEX(DATOS!J:J,MATCH(CHECKLIST!A17,DATOS!BY:BY,0),1),"")</f>
        <v/>
      </c>
      <c r="D17" t="str">
        <f>IFERROR(INDEX(DATOS!R:R,MATCH(CHECKLIST!E17,DATOS!C:C,0),1),"")</f>
        <v/>
      </c>
      <c r="E17" s="72" t="str">
        <f>IFERROR(INDEX(DATOS!C:C,MATCH(CHECKLIST!A17,DATOS!BY:BY,0),1),"")</f>
        <v/>
      </c>
      <c r="F17" s="3" t="str">
        <f>IFERROR(IF(INDEX(DATOS!AE:AE,MATCH(CHECKLIST!B17,DATOS!B:B,0),1)=0,"",INDEX(DATOS!AE:AE,MATCH(CHECKLIST!B17,DATOS!B:B,0),1)),"")</f>
        <v/>
      </c>
      <c r="G17" s="17" t="str">
        <f>IFERROR(IF(INDEX(DATOS!AJ:AJ,MATCH(CHECKLIST!B17,DATOS!B:B,0),1)=0,"",INDEX(DATOS!AJ:AJ,MATCH(CHECKLIST!B17,DATOS!B:B,0),1)),"")</f>
        <v/>
      </c>
      <c r="H17" s="17" t="str">
        <f>IFERROR(IF(INDEX(DATOS!BM:BM,MATCH(CHECKLIST!B17,DATOS!B:B,0),1)="","X",IF(INDEX(DATOS!BM:BM,MATCH(CHECKLIST!B17,DATOS!B:B,0),1)="VIGENTE","",INDEX(DATOS!BM:BM,MATCH(CHECKLIST!B17,DATOS!B:B,0),1))),"")</f>
        <v/>
      </c>
      <c r="I17" s="17" t="str">
        <f>IFERROR(IF(INDEX(DATOS!AN:AN,MATCH(CHECKLIST!B17,DATOS!B:B,0),1)=0,"",INDEX(DATOS!AN:AN,MATCH(CHECKLIST!B17,DATOS!B:B,0),1)),"")</f>
        <v/>
      </c>
      <c r="J17" s="17" t="str">
        <f>IFERROR(IF(INDEX(DATOS!AL:AL,MATCH(CHECKLIST!B17,DATOS!B:B,0),1)=0,"",INDEX(DATOS!AL:AL,MATCH(CHECKLIST!B17,DATOS!B:B,0),1)),"")</f>
        <v/>
      </c>
      <c r="K17" s="35" t="str">
        <f>IFERROR(IF(INDEX(DATOS!AM:AM,MATCH(CHECKLIST!B17,DATOS!B:B,0),1)=0,"",INDEX(DATOS!AM:AM,MATCH(CHECKLIST!B17,DATOS!B:B,0),1)),"")</f>
        <v/>
      </c>
      <c r="L17" s="17" t="str">
        <f>IFERROR(IF(INDEX(DATOS!AO:AO,MATCH(CHECKLIST!B17,DATOS!B:B,0),1)=0,"",INDEX(DATOS!AO:AO,MATCH(CHECKLIST!B17,DATOS!B:B,0),1)),"")</f>
        <v/>
      </c>
      <c r="M17" s="17" t="str">
        <f>IFERROR(IF(INDEX(DATOS!AK:AK,MATCH(CHECKLIST!B17,DATOS!B:B,0),1)=0,"",INDEX(DATOS!AK:AK,MATCH(CHECKLIST!B17,DATOS!B:B,0),1)),"")</f>
        <v/>
      </c>
      <c r="N17" s="35" t="str">
        <f ca="1">IFERROR(IF(INDEX(DATOS!I:I,MATCH(CHECKLIST!B17,DATOS!B:B,0),1)="","X",IF(INDEX(DATOS!I:I,MATCH(CHECKLIST!B17,DATOS!B:B,0),1)&gt;YEAR(TODAY())-1,"","VENCIDA")),"")</f>
        <v/>
      </c>
      <c r="O17" s="35" t="str">
        <f>IFERROR(IF(INDEX(DATOS!AR:AR,MATCH(CHECKLIST!B17,DATOS!B:B,0),1)=0,"",INDEX(DATOS!AR:AR,MATCH(CHECKLIST!B17,DATOS!B:B,0),1)),"")</f>
        <v/>
      </c>
      <c r="P17" s="17" t="str">
        <f>IFERROR(IF(INDEX(DATOS!AP:AP,MATCH(CHECKLIST!B17,DATOS!B:B,0),1)=0,"",INDEX(DATOS!AP:AP,MATCH(CHECKLIST!B17,DATOS!B:B,0),1)),"")</f>
        <v/>
      </c>
      <c r="Q17" s="17" t="str">
        <f>IFERROR(IF(INDEX(DATOS!AQ:AQ,MATCH(CHECKLIST!B17,DATOS!B:B,0),1)=0,"",INDEX(DATOS!AQ:AQ,MATCH(CHECKLIST!B17,DATOS!B:B,0),1)),"")</f>
        <v/>
      </c>
      <c r="R17" t="str">
        <f>IF(B17="","",1)</f>
        <v/>
      </c>
      <c r="S17" t="str">
        <f t="shared" si="2"/>
        <v/>
      </c>
      <c r="U17" t="str">
        <f t="shared" si="0"/>
        <v/>
      </c>
      <c r="V17" t="str">
        <f t="shared" si="1"/>
        <v/>
      </c>
    </row>
    <row r="18" spans="1:22" x14ac:dyDescent="0.25">
      <c r="A18" s="12">
        <v>5</v>
      </c>
      <c r="B18" t="str">
        <f>IFERROR(INDEX(DATOS!B:B,MATCH(CHECKLIST!A18,DATOS!BY:BY,0),1),"")</f>
        <v/>
      </c>
      <c r="C18" t="str">
        <f>IFERROR(INDEX(DATOS!J:J,MATCH(CHECKLIST!A18,DATOS!BY:BY,0),1),"")</f>
        <v/>
      </c>
      <c r="D18" t="str">
        <f>IFERROR(INDEX(DATOS!R:R,MATCH(CHECKLIST!E18,DATOS!C:C,0),1),"")</f>
        <v/>
      </c>
      <c r="E18" s="72" t="str">
        <f>IFERROR(INDEX(DATOS!C:C,MATCH(CHECKLIST!A18,DATOS!BY:BY,0),1),"")</f>
        <v/>
      </c>
      <c r="F18" s="3" t="str">
        <f>IFERROR(IF(INDEX(DATOS!AE:AE,MATCH(CHECKLIST!B18,DATOS!B:B,0),1)=0,"",INDEX(DATOS!AE:AE,MATCH(CHECKLIST!B18,DATOS!B:B,0),1)),"")</f>
        <v/>
      </c>
      <c r="G18" s="17" t="str">
        <f>IFERROR(IF(INDEX(DATOS!AJ:AJ,MATCH(CHECKLIST!B18,DATOS!B:B,0),1)=0,"",INDEX(DATOS!AJ:AJ,MATCH(CHECKLIST!B18,DATOS!B:B,0),1)),"")</f>
        <v/>
      </c>
      <c r="H18" s="17" t="str">
        <f>IFERROR(IF(INDEX(DATOS!BM:BM,MATCH(CHECKLIST!B18,DATOS!B:B,0),1)="","X",IF(INDEX(DATOS!BM:BM,MATCH(CHECKLIST!B18,DATOS!B:B,0),1)="VIGENTE","",INDEX(DATOS!BM:BM,MATCH(CHECKLIST!B18,DATOS!B:B,0),1))),"")</f>
        <v/>
      </c>
      <c r="I18" s="17" t="str">
        <f>IFERROR(IF(INDEX(DATOS!AN:AN,MATCH(CHECKLIST!B18,DATOS!B:B,0),1)=0,"",INDEX(DATOS!AN:AN,MATCH(CHECKLIST!B18,DATOS!B:B,0),1)),"")</f>
        <v/>
      </c>
      <c r="J18" s="17" t="str">
        <f>IFERROR(IF(INDEX(DATOS!AL:AL,MATCH(CHECKLIST!B18,DATOS!B:B,0),1)=0,"",INDEX(DATOS!AL:AL,MATCH(CHECKLIST!B18,DATOS!B:B,0),1)),"")</f>
        <v/>
      </c>
      <c r="K18" s="35" t="str">
        <f>IFERROR(IF(INDEX(DATOS!AM:AM,MATCH(CHECKLIST!B18,DATOS!B:B,0),1)=0,"",INDEX(DATOS!AM:AM,MATCH(CHECKLIST!B18,DATOS!B:B,0),1)),"")</f>
        <v/>
      </c>
      <c r="L18" s="17" t="str">
        <f>IFERROR(IF(INDEX(DATOS!AO:AO,MATCH(CHECKLIST!B18,DATOS!B:B,0),1)=0,"",INDEX(DATOS!AO:AO,MATCH(CHECKLIST!B18,DATOS!B:B,0),1)),"")</f>
        <v/>
      </c>
      <c r="M18" s="17" t="str">
        <f>IFERROR(IF(INDEX(DATOS!AK:AK,MATCH(CHECKLIST!B18,DATOS!B:B,0),1)=0,"",INDEX(DATOS!AK:AK,MATCH(CHECKLIST!B18,DATOS!B:B,0),1)),"")</f>
        <v/>
      </c>
      <c r="N18" s="35" t="str">
        <f ca="1">IFERROR(IF(INDEX(DATOS!I:I,MATCH(CHECKLIST!B18,DATOS!B:B,0),1)="","X",IF(INDEX(DATOS!I:I,MATCH(CHECKLIST!B18,DATOS!B:B,0),1)&gt;YEAR(TODAY())-1,"","VENCIDA")),"")</f>
        <v/>
      </c>
      <c r="O18" s="35" t="str">
        <f>IFERROR(IF(INDEX(DATOS!AR:AR,MATCH(CHECKLIST!B18,DATOS!B:B,0),1)=0,"",INDEX(DATOS!AR:AR,MATCH(CHECKLIST!B18,DATOS!B:B,0),1)),"")</f>
        <v/>
      </c>
      <c r="P18" s="17" t="str">
        <f>IFERROR(IF(INDEX(DATOS!AP:AP,MATCH(CHECKLIST!B18,DATOS!B:B,0),1)=0,"",INDEX(DATOS!AP:AP,MATCH(CHECKLIST!B18,DATOS!B:B,0),1)),"")</f>
        <v/>
      </c>
      <c r="Q18" s="17" t="str">
        <f>IFERROR(IF(INDEX(DATOS!AQ:AQ,MATCH(CHECKLIST!B18,DATOS!B:B,0),1)=0,"",INDEX(DATOS!AQ:AQ,MATCH(CHECKLIST!B18,DATOS!B:B,0),1)),"")</f>
        <v/>
      </c>
      <c r="S18">
        <f t="shared" si="2"/>
        <v>0</v>
      </c>
      <c r="U18" t="str">
        <f t="shared" si="0"/>
        <v/>
      </c>
      <c r="V18" t="str">
        <f t="shared" si="1"/>
        <v/>
      </c>
    </row>
    <row r="19" spans="1:22" ht="15" customHeight="1" x14ac:dyDescent="0.25">
      <c r="A19" s="12">
        <v>6</v>
      </c>
      <c r="B19" t="str">
        <f>IFERROR(INDEX(DATOS!B:B,MATCH(CHECKLIST!A19,DATOS!BY:BY,0),1),"")</f>
        <v/>
      </c>
      <c r="C19" t="str">
        <f>IFERROR(INDEX(DATOS!J:J,MATCH(CHECKLIST!A19,DATOS!BY:BY,0),1),"")</f>
        <v/>
      </c>
      <c r="D19" t="str">
        <f>IFERROR(INDEX(DATOS!R:R,MATCH(CHECKLIST!E19,DATOS!C:C,0),1),"")</f>
        <v/>
      </c>
      <c r="E19" s="72" t="str">
        <f>IFERROR(INDEX(DATOS!C:C,MATCH(CHECKLIST!A19,DATOS!BY:BY,0),1),"")</f>
        <v/>
      </c>
      <c r="F19" s="3" t="str">
        <f>IFERROR(IF(INDEX(DATOS!AE:AE,MATCH(CHECKLIST!B19,DATOS!B:B,0),1)=0,"",INDEX(DATOS!AE:AE,MATCH(CHECKLIST!B19,DATOS!B:B,0),1)),"")</f>
        <v/>
      </c>
      <c r="G19" s="17" t="str">
        <f>IFERROR(IF(INDEX(DATOS!AJ:AJ,MATCH(CHECKLIST!B19,DATOS!B:B,0),1)=0,"",INDEX(DATOS!AJ:AJ,MATCH(CHECKLIST!B19,DATOS!B:B,0),1)),"")</f>
        <v/>
      </c>
      <c r="H19" s="17" t="str">
        <f>IFERROR(IF(INDEX(DATOS!BM:BM,MATCH(CHECKLIST!B19,DATOS!B:B,0),1)="","X",IF(INDEX(DATOS!BM:BM,MATCH(CHECKLIST!B19,DATOS!B:B,0),1)="VIGENTE","",INDEX(DATOS!BM:BM,MATCH(CHECKLIST!B19,DATOS!B:B,0),1))),"")</f>
        <v/>
      </c>
      <c r="I19" s="17" t="str">
        <f>IFERROR(IF(INDEX(DATOS!AN:AN,MATCH(CHECKLIST!B19,DATOS!B:B,0),1)=0,"",INDEX(DATOS!AN:AN,MATCH(CHECKLIST!B19,DATOS!B:B,0),1)),"")</f>
        <v/>
      </c>
      <c r="J19" s="17" t="str">
        <f>IFERROR(IF(INDEX(DATOS!AL:AL,MATCH(CHECKLIST!B19,DATOS!B:B,0),1)=0,"",INDEX(DATOS!AL:AL,MATCH(CHECKLIST!B19,DATOS!B:B,0),1)),"")</f>
        <v/>
      </c>
      <c r="K19" s="35" t="str">
        <f>IFERROR(IF(INDEX(DATOS!AM:AM,MATCH(CHECKLIST!B19,DATOS!B:B,0),1)=0,"",INDEX(DATOS!AM:AM,MATCH(CHECKLIST!B19,DATOS!B:B,0),1)),"")</f>
        <v/>
      </c>
      <c r="L19" s="17" t="str">
        <f>IFERROR(IF(INDEX(DATOS!AO:AO,MATCH(CHECKLIST!B19,DATOS!B:B,0),1)=0,"",INDEX(DATOS!AO:AO,MATCH(CHECKLIST!B19,DATOS!B:B,0),1)),"")</f>
        <v/>
      </c>
      <c r="M19" s="17" t="str">
        <f>IFERROR(IF(INDEX(DATOS!AK:AK,MATCH(CHECKLIST!B19,DATOS!B:B,0),1)=0,"",INDEX(DATOS!AK:AK,MATCH(CHECKLIST!B19,DATOS!B:B,0),1)),"")</f>
        <v/>
      </c>
      <c r="N19" s="35" t="str">
        <f ca="1">IFERROR(IF(INDEX(DATOS!I:I,MATCH(CHECKLIST!B19,DATOS!B:B,0),1)="","X",IF(INDEX(DATOS!I:I,MATCH(CHECKLIST!B19,DATOS!B:B,0),1)&gt;YEAR(TODAY())-1,"","VENCIDA")),"")</f>
        <v/>
      </c>
      <c r="O19" s="35" t="str">
        <f>IFERROR(IF(INDEX(DATOS!AR:AR,MATCH(CHECKLIST!B19,DATOS!B:B,0),1)=0,"",INDEX(DATOS!AR:AR,MATCH(CHECKLIST!B19,DATOS!B:B,0),1)),"")</f>
        <v/>
      </c>
      <c r="P19" s="17" t="str">
        <f>IFERROR(IF(INDEX(DATOS!AP:AP,MATCH(CHECKLIST!B19,DATOS!B:B,0),1)=0,"",INDEX(DATOS!AP:AP,MATCH(CHECKLIST!B19,DATOS!B:B,0),1)),"")</f>
        <v/>
      </c>
      <c r="Q19" s="17" t="str">
        <f>IFERROR(IF(INDEX(DATOS!AQ:AQ,MATCH(CHECKLIST!B19,DATOS!B:B,0),1)=0,"",INDEX(DATOS!AQ:AQ,MATCH(CHECKLIST!B19,DATOS!B:B,0),1)),"")</f>
        <v/>
      </c>
      <c r="R19" t="str">
        <f>IF(B19="","",1)</f>
        <v/>
      </c>
      <c r="S19" t="str">
        <f t="shared" si="2"/>
        <v/>
      </c>
      <c r="U19" t="str">
        <f t="shared" si="0"/>
        <v/>
      </c>
      <c r="V19" t="str">
        <f t="shared" si="1"/>
        <v/>
      </c>
    </row>
    <row r="20" spans="1:22" ht="15" customHeight="1" x14ac:dyDescent="0.25">
      <c r="A20" s="12">
        <v>7</v>
      </c>
      <c r="B20" t="str">
        <f>IFERROR(INDEX(DATOS!B:B,MATCH(CHECKLIST!A20,DATOS!BY:BY,0),1),"")</f>
        <v/>
      </c>
      <c r="C20" t="str">
        <f>IFERROR(INDEX(DATOS!J:J,MATCH(CHECKLIST!A20,DATOS!BY:BY,0),1),"")</f>
        <v/>
      </c>
      <c r="D20" t="str">
        <f>IFERROR(INDEX(DATOS!R:R,MATCH(CHECKLIST!E20,DATOS!C:C,0),1),"")</f>
        <v/>
      </c>
      <c r="E20" s="72" t="str">
        <f>IFERROR(INDEX(DATOS!C:C,MATCH(CHECKLIST!A20,DATOS!BY:BY,0),1),"")</f>
        <v/>
      </c>
      <c r="F20" s="3" t="str">
        <f>IFERROR(IF(INDEX(DATOS!AE:AE,MATCH(CHECKLIST!B20,DATOS!B:B,0),1)=0,"",INDEX(DATOS!AE:AE,MATCH(CHECKLIST!B20,DATOS!B:B,0),1)),"")</f>
        <v/>
      </c>
      <c r="G20" s="17" t="str">
        <f>IFERROR(IF(INDEX(DATOS!AJ:AJ,MATCH(CHECKLIST!B20,DATOS!B:B,0),1)=0,"",INDEX(DATOS!AJ:AJ,MATCH(CHECKLIST!B20,DATOS!B:B,0),1)),"")</f>
        <v/>
      </c>
      <c r="H20" s="17" t="str">
        <f>IFERROR(IF(INDEX(DATOS!BM:BM,MATCH(CHECKLIST!B20,DATOS!B:B,0),1)="","X",IF(INDEX(DATOS!BM:BM,MATCH(CHECKLIST!B20,DATOS!B:B,0),1)="VIGENTE","",INDEX(DATOS!BM:BM,MATCH(CHECKLIST!B20,DATOS!B:B,0),1))),"")</f>
        <v/>
      </c>
      <c r="I20" s="17" t="str">
        <f>IFERROR(IF(INDEX(DATOS!AN:AN,MATCH(CHECKLIST!B20,DATOS!B:B,0),1)=0,"",INDEX(DATOS!AN:AN,MATCH(CHECKLIST!B20,DATOS!B:B,0),1)),"")</f>
        <v/>
      </c>
      <c r="J20" s="17" t="str">
        <f>IFERROR(IF(INDEX(DATOS!AL:AL,MATCH(CHECKLIST!B20,DATOS!B:B,0),1)=0,"",INDEX(DATOS!AL:AL,MATCH(CHECKLIST!B20,DATOS!B:B,0),1)),"")</f>
        <v/>
      </c>
      <c r="K20" s="35" t="str">
        <f>IFERROR(IF(INDEX(DATOS!AM:AM,MATCH(CHECKLIST!B20,DATOS!B:B,0),1)=0,"",INDEX(DATOS!AM:AM,MATCH(CHECKLIST!B20,DATOS!B:B,0),1)),"")</f>
        <v/>
      </c>
      <c r="L20" s="17" t="str">
        <f>IFERROR(IF(INDEX(DATOS!AO:AO,MATCH(CHECKLIST!B20,DATOS!B:B,0),1)=0,"",INDEX(DATOS!AO:AO,MATCH(CHECKLIST!B20,DATOS!B:B,0),1)),"")</f>
        <v/>
      </c>
      <c r="M20" s="17" t="str">
        <f>IFERROR(IF(INDEX(DATOS!AK:AK,MATCH(CHECKLIST!B20,DATOS!B:B,0),1)=0,"",INDEX(DATOS!AK:AK,MATCH(CHECKLIST!B20,DATOS!B:B,0),1)),"")</f>
        <v/>
      </c>
      <c r="N20" s="35" t="str">
        <f ca="1">IFERROR(IF(INDEX(DATOS!I:I,MATCH(CHECKLIST!B20,DATOS!B:B,0),1)="","X",IF(INDEX(DATOS!I:I,MATCH(CHECKLIST!B20,DATOS!B:B,0),1)&gt;YEAR(TODAY())-1,"","VENCIDA")),"")</f>
        <v/>
      </c>
      <c r="O20" s="35" t="str">
        <f>IFERROR(IF(INDEX(DATOS!AR:AR,MATCH(CHECKLIST!B20,DATOS!B:B,0),1)=0,"",INDEX(DATOS!AR:AR,MATCH(CHECKLIST!B20,DATOS!B:B,0),1)),"")</f>
        <v/>
      </c>
      <c r="P20" s="17" t="str">
        <f>IFERROR(IF(INDEX(DATOS!AP:AP,MATCH(CHECKLIST!B20,DATOS!B:B,0),1)=0,"",INDEX(DATOS!AP:AP,MATCH(CHECKLIST!B20,DATOS!B:B,0),1)),"")</f>
        <v/>
      </c>
      <c r="Q20" s="17" t="str">
        <f>IFERROR(IF(INDEX(DATOS!AQ:AQ,MATCH(CHECKLIST!B20,DATOS!B:B,0),1)=0,"",INDEX(DATOS!AQ:AQ,MATCH(CHECKLIST!B20,DATOS!B:B,0),1)),"")</f>
        <v/>
      </c>
      <c r="S20">
        <f t="shared" si="2"/>
        <v>0</v>
      </c>
      <c r="U20" t="str">
        <f t="shared" si="0"/>
        <v/>
      </c>
      <c r="V20" t="str">
        <f t="shared" si="1"/>
        <v/>
      </c>
    </row>
    <row r="21" spans="1:22" ht="15" customHeight="1" x14ac:dyDescent="0.25">
      <c r="A21" s="12">
        <v>8</v>
      </c>
      <c r="B21" t="str">
        <f>IFERROR(INDEX(DATOS!B:B,MATCH(CHECKLIST!A21,DATOS!BY:BY,0),1),"")</f>
        <v/>
      </c>
      <c r="C21" t="str">
        <f>IFERROR(INDEX(DATOS!J:J,MATCH(CHECKLIST!A21,DATOS!BY:BY,0),1),"")</f>
        <v/>
      </c>
      <c r="D21" t="str">
        <f>IFERROR(INDEX(DATOS!R:R,MATCH(CHECKLIST!E21,DATOS!C:C,0),1),"")</f>
        <v/>
      </c>
      <c r="E21" s="72" t="str">
        <f>IFERROR(INDEX(DATOS!C:C,MATCH(CHECKLIST!A21,DATOS!BY:BY,0),1),"")</f>
        <v/>
      </c>
      <c r="F21" s="3" t="str">
        <f>IFERROR(IF(INDEX(DATOS!AE:AE,MATCH(CHECKLIST!B21,DATOS!B:B,0),1)=0,"",INDEX(DATOS!AE:AE,MATCH(CHECKLIST!B21,DATOS!B:B,0),1)),"")</f>
        <v/>
      </c>
      <c r="G21" s="17" t="str">
        <f>IFERROR(IF(INDEX(DATOS!AJ:AJ,MATCH(CHECKLIST!B21,DATOS!B:B,0),1)=0,"",INDEX(DATOS!AJ:AJ,MATCH(CHECKLIST!B21,DATOS!B:B,0),1)),"")</f>
        <v/>
      </c>
      <c r="H21" s="17" t="str">
        <f>IFERROR(IF(INDEX(DATOS!BM:BM,MATCH(CHECKLIST!B21,DATOS!B:B,0),1)="","X",IF(INDEX(DATOS!BM:BM,MATCH(CHECKLIST!B21,DATOS!B:B,0),1)="VIGENTE","",INDEX(DATOS!BM:BM,MATCH(CHECKLIST!B21,DATOS!B:B,0),1))),"")</f>
        <v/>
      </c>
      <c r="I21" s="17" t="str">
        <f>IFERROR(IF(INDEX(DATOS!AN:AN,MATCH(CHECKLIST!B21,DATOS!B:B,0),1)=0,"",INDEX(DATOS!AN:AN,MATCH(CHECKLIST!B21,DATOS!B:B,0),1)),"")</f>
        <v/>
      </c>
      <c r="J21" s="17" t="str">
        <f>IFERROR(IF(INDEX(DATOS!AL:AL,MATCH(CHECKLIST!B21,DATOS!B:B,0),1)=0,"",INDEX(DATOS!AL:AL,MATCH(CHECKLIST!B21,DATOS!B:B,0),1)),"")</f>
        <v/>
      </c>
      <c r="K21" s="35" t="str">
        <f>IFERROR(IF(INDEX(DATOS!AM:AM,MATCH(CHECKLIST!B21,DATOS!B:B,0),1)=0,"",INDEX(DATOS!AM:AM,MATCH(CHECKLIST!B21,DATOS!B:B,0),1)),"")</f>
        <v/>
      </c>
      <c r="L21" s="17" t="str">
        <f>IFERROR(IF(INDEX(DATOS!AO:AO,MATCH(CHECKLIST!B21,DATOS!B:B,0),1)=0,"",INDEX(DATOS!AO:AO,MATCH(CHECKLIST!B21,DATOS!B:B,0),1)),"")</f>
        <v/>
      </c>
      <c r="M21" s="17" t="str">
        <f>IFERROR(IF(INDEX(DATOS!AK:AK,MATCH(CHECKLIST!B21,DATOS!B:B,0),1)=0,"",INDEX(DATOS!AK:AK,MATCH(CHECKLIST!B21,DATOS!B:B,0),1)),"")</f>
        <v/>
      </c>
      <c r="N21" s="35" t="str">
        <f ca="1">IFERROR(IF(INDEX(DATOS!I:I,MATCH(CHECKLIST!B21,DATOS!B:B,0),1)="","X",IF(INDEX(DATOS!I:I,MATCH(CHECKLIST!B21,DATOS!B:B,0),1)&gt;YEAR(TODAY())-1,"","VENCIDA")),"")</f>
        <v/>
      </c>
      <c r="O21" s="35" t="str">
        <f>IFERROR(IF(INDEX(DATOS!AR:AR,MATCH(CHECKLIST!B21,DATOS!B:B,0),1)=0,"",INDEX(DATOS!AR:AR,MATCH(CHECKLIST!B21,DATOS!B:B,0),1)),"")</f>
        <v/>
      </c>
      <c r="P21" s="17" t="str">
        <f>IFERROR(IF(INDEX(DATOS!AP:AP,MATCH(CHECKLIST!B21,DATOS!B:B,0),1)=0,"",INDEX(DATOS!AP:AP,MATCH(CHECKLIST!B21,DATOS!B:B,0),1)),"")</f>
        <v/>
      </c>
      <c r="Q21" s="17" t="str">
        <f>IFERROR(IF(INDEX(DATOS!AQ:AQ,MATCH(CHECKLIST!B21,DATOS!B:B,0),1)=0,"",INDEX(DATOS!AQ:AQ,MATCH(CHECKLIST!B21,DATOS!B:B,0),1)),"")</f>
        <v/>
      </c>
      <c r="R21" t="str">
        <f>IF(B21="","",1)</f>
        <v/>
      </c>
      <c r="S21" t="str">
        <f t="shared" si="2"/>
        <v/>
      </c>
      <c r="U21" t="str">
        <f t="shared" si="0"/>
        <v/>
      </c>
      <c r="V21" t="str">
        <f t="shared" si="1"/>
        <v/>
      </c>
    </row>
    <row r="22" spans="1:22" ht="15" customHeight="1" x14ac:dyDescent="0.25">
      <c r="A22" s="12">
        <v>9</v>
      </c>
      <c r="B22" t="str">
        <f>IFERROR(INDEX(DATOS!B:B,MATCH(CHECKLIST!A22,DATOS!BY:BY,0),1),"")</f>
        <v/>
      </c>
      <c r="C22" t="str">
        <f>IFERROR(INDEX(DATOS!J:J,MATCH(CHECKLIST!A22,DATOS!BY:BY,0),1),"")</f>
        <v/>
      </c>
      <c r="D22" t="str">
        <f>IFERROR(INDEX(DATOS!R:R,MATCH(CHECKLIST!E22,DATOS!C:C,0),1),"")</f>
        <v/>
      </c>
      <c r="E22" s="72" t="str">
        <f>IFERROR(INDEX(DATOS!C:C,MATCH(CHECKLIST!A22,DATOS!BY:BY,0),1),"")</f>
        <v/>
      </c>
      <c r="F22" s="82" t="str">
        <f>IFERROR(IF(INDEX(DATOS!AE:AE,MATCH(CHECKLIST!B22,DATOS!B:B,0),1)=0,"",INDEX(DATOS!AE:AE,MATCH(CHECKLIST!B22,DATOS!B:B,0),1)),"")</f>
        <v/>
      </c>
      <c r="G22" s="17" t="str">
        <f>IFERROR(IF(INDEX(DATOS!AJ:AJ,MATCH(CHECKLIST!B22,DATOS!B:B,0),1)=0,"",INDEX(DATOS!AJ:AJ,MATCH(CHECKLIST!B22,DATOS!B:B,0),1)),"")</f>
        <v/>
      </c>
      <c r="H22" s="17" t="str">
        <f>IFERROR(IF(INDEX(DATOS!BM:BM,MATCH(CHECKLIST!B22,DATOS!B:B,0),1)="","X",IF(INDEX(DATOS!BM:BM,MATCH(CHECKLIST!B22,DATOS!B:B,0),1)="VIGENTE","",INDEX(DATOS!BM:BM,MATCH(CHECKLIST!B22,DATOS!B:B,0),1))),"")</f>
        <v/>
      </c>
      <c r="I22" s="17" t="str">
        <f>IFERROR(IF(INDEX(DATOS!AN:AN,MATCH(CHECKLIST!B22,DATOS!B:B,0),1)=0,"",INDEX(DATOS!AN:AN,MATCH(CHECKLIST!B22,DATOS!B:B,0),1)),"")</f>
        <v/>
      </c>
      <c r="J22" s="17" t="str">
        <f>IFERROR(IF(INDEX(DATOS!AL:AL,MATCH(CHECKLIST!B22,DATOS!B:B,0),1)=0,"",INDEX(DATOS!AL:AL,MATCH(CHECKLIST!B22,DATOS!B:B,0),1)),"")</f>
        <v/>
      </c>
      <c r="K22" s="35" t="str">
        <f>IFERROR(IF(INDEX(DATOS!AM:AM,MATCH(CHECKLIST!B22,DATOS!B:B,0),1)=0,"",INDEX(DATOS!AM:AM,MATCH(CHECKLIST!B22,DATOS!B:B,0),1)),"")</f>
        <v/>
      </c>
      <c r="L22" s="17" t="str">
        <f>IFERROR(IF(INDEX(DATOS!AO:AO,MATCH(CHECKLIST!B22,DATOS!B:B,0),1)=0,"",INDEX(DATOS!AO:AO,MATCH(CHECKLIST!B22,DATOS!B:B,0),1)),"")</f>
        <v/>
      </c>
      <c r="M22" s="17" t="str">
        <f>IFERROR(IF(INDEX(DATOS!AK:AK,MATCH(CHECKLIST!B22,DATOS!B:B,0),1)=0,"",INDEX(DATOS!AK:AK,MATCH(CHECKLIST!B22,DATOS!B:B,0),1)),"")</f>
        <v/>
      </c>
      <c r="N22" s="35" t="str">
        <f ca="1">IFERROR(IF(INDEX(DATOS!I:I,MATCH(CHECKLIST!B22,DATOS!B:B,0),1)="","X",IF(INDEX(DATOS!I:I,MATCH(CHECKLIST!B22,DATOS!B:B,0),1)&gt;YEAR(TODAY())-1,"","VENCIDA")),"")</f>
        <v/>
      </c>
      <c r="O22" s="35" t="str">
        <f>IFERROR(IF(INDEX(DATOS!AR:AR,MATCH(CHECKLIST!B22,DATOS!B:B,0),1)=0,"",INDEX(DATOS!AR:AR,MATCH(CHECKLIST!B22,DATOS!B:B,0),1)),"")</f>
        <v/>
      </c>
      <c r="P22" s="17" t="str">
        <f>IFERROR(IF(INDEX(DATOS!AP:AP,MATCH(CHECKLIST!B22,DATOS!B:B,0),1)=0,"",INDEX(DATOS!AP:AP,MATCH(CHECKLIST!B22,DATOS!B:B,0),1)),"")</f>
        <v/>
      </c>
      <c r="Q22" s="17" t="str">
        <f>IFERROR(IF(INDEX(DATOS!AQ:AQ,MATCH(CHECKLIST!B22,DATOS!B:B,0),1)=0,"",INDEX(DATOS!AQ:AQ,MATCH(CHECKLIST!B22,DATOS!B:B,0),1)),"")</f>
        <v/>
      </c>
      <c r="S22">
        <f t="shared" si="2"/>
        <v>0</v>
      </c>
      <c r="U22" t="str">
        <f t="shared" si="0"/>
        <v/>
      </c>
      <c r="V22" t="str">
        <f t="shared" si="1"/>
        <v/>
      </c>
    </row>
    <row r="23" spans="1:22" ht="15" customHeight="1" x14ac:dyDescent="0.25">
      <c r="A23" s="12">
        <v>10</v>
      </c>
      <c r="B23" t="str">
        <f>IFERROR(INDEX(DATOS!B:B,MATCH(CHECKLIST!A23,DATOS!BY:BY,0),1),"")</f>
        <v/>
      </c>
      <c r="C23" t="str">
        <f>IFERROR(INDEX(DATOS!J:J,MATCH(CHECKLIST!A23,DATOS!BY:BY,0),1),"")</f>
        <v/>
      </c>
      <c r="D23" t="str">
        <f>IFERROR(INDEX(DATOS!R:R,MATCH(CHECKLIST!E23,DATOS!C:C,0),1),"")</f>
        <v/>
      </c>
      <c r="E23" s="72" t="str">
        <f>IFERROR(INDEX(DATOS!C:C,MATCH(CHECKLIST!A23,DATOS!BY:BY,0),1),"")</f>
        <v/>
      </c>
      <c r="F23" s="82" t="str">
        <f>IFERROR(IF(INDEX(DATOS!AE:AE,MATCH(CHECKLIST!B23,DATOS!B:B,0),1)=0,"",INDEX(DATOS!AE:AE,MATCH(CHECKLIST!B23,DATOS!B:B,0),1)),"")</f>
        <v/>
      </c>
      <c r="G23" s="17" t="str">
        <f>IFERROR(IF(INDEX(DATOS!AJ:AJ,MATCH(CHECKLIST!B23,DATOS!B:B,0),1)=0,"",INDEX(DATOS!AJ:AJ,MATCH(CHECKLIST!B23,DATOS!B:B,0),1)),"")</f>
        <v/>
      </c>
      <c r="H23" s="17" t="str">
        <f>IFERROR(IF(INDEX(DATOS!BM:BM,MATCH(CHECKLIST!B23,DATOS!B:B,0),1)="","X",IF(INDEX(DATOS!BM:BM,MATCH(CHECKLIST!B23,DATOS!B:B,0),1)="VIGENTE","",INDEX(DATOS!BM:BM,MATCH(CHECKLIST!B23,DATOS!B:B,0),1))),"")</f>
        <v/>
      </c>
      <c r="I23" s="17" t="str">
        <f>IFERROR(IF(INDEX(DATOS!AN:AN,MATCH(CHECKLIST!B23,DATOS!B:B,0),1)=0,"",INDEX(DATOS!AN:AN,MATCH(CHECKLIST!B23,DATOS!B:B,0),1)),"")</f>
        <v/>
      </c>
      <c r="J23" s="17" t="str">
        <f>IFERROR(IF(INDEX(DATOS!AL:AL,MATCH(CHECKLIST!B23,DATOS!B:B,0),1)=0,"",INDEX(DATOS!AL:AL,MATCH(CHECKLIST!B23,DATOS!B:B,0),1)),"")</f>
        <v/>
      </c>
      <c r="K23" s="35" t="str">
        <f>IFERROR(IF(INDEX(DATOS!AM:AM,MATCH(CHECKLIST!B23,DATOS!B:B,0),1)=0,"",INDEX(DATOS!AM:AM,MATCH(CHECKLIST!B23,DATOS!B:B,0),1)),"")</f>
        <v/>
      </c>
      <c r="L23" s="17" t="str">
        <f>IFERROR(IF(INDEX(DATOS!AO:AO,MATCH(CHECKLIST!B23,DATOS!B:B,0),1)=0,"",INDEX(DATOS!AO:AO,MATCH(CHECKLIST!B23,DATOS!B:B,0),1)),"")</f>
        <v/>
      </c>
      <c r="M23" s="17" t="str">
        <f>IFERROR(IF(INDEX(DATOS!AK:AK,MATCH(CHECKLIST!B23,DATOS!B:B,0),1)=0,"",INDEX(DATOS!AK:AK,MATCH(CHECKLIST!B23,DATOS!B:B,0),1)),"")</f>
        <v/>
      </c>
      <c r="N23" s="35" t="str">
        <f ca="1">IFERROR(IF(INDEX(DATOS!I:I,MATCH(CHECKLIST!B23,DATOS!B:B,0),1)="","X",IF(INDEX(DATOS!I:I,MATCH(CHECKLIST!B23,DATOS!B:B,0),1)&gt;YEAR(TODAY())-1,"","VENCIDA")),"")</f>
        <v/>
      </c>
      <c r="O23" s="35" t="str">
        <f>IFERROR(IF(INDEX(DATOS!AR:AR,MATCH(CHECKLIST!B23,DATOS!B:B,0),1)=0,"",INDEX(DATOS!AR:AR,MATCH(CHECKLIST!B23,DATOS!B:B,0),1)),"")</f>
        <v/>
      </c>
      <c r="P23" s="17" t="str">
        <f>IFERROR(IF(INDEX(DATOS!AP:AP,MATCH(CHECKLIST!B23,DATOS!B:B,0),1)=0,"",INDEX(DATOS!AP:AP,MATCH(CHECKLIST!B23,DATOS!B:B,0),1)),"")</f>
        <v/>
      </c>
      <c r="Q23" s="17" t="str">
        <f>IFERROR(IF(INDEX(DATOS!AQ:AQ,MATCH(CHECKLIST!B23,DATOS!B:B,0),1)=0,"",INDEX(DATOS!AQ:AQ,MATCH(CHECKLIST!B23,DATOS!B:B,0),1)),"")</f>
        <v/>
      </c>
      <c r="R23" t="str">
        <f>IF(B23="","",1)</f>
        <v/>
      </c>
      <c r="S23" t="str">
        <f t="shared" si="2"/>
        <v/>
      </c>
      <c r="U23" t="str">
        <f t="shared" si="0"/>
        <v/>
      </c>
      <c r="V23" t="str">
        <f t="shared" si="1"/>
        <v/>
      </c>
    </row>
    <row r="24" spans="1:22" ht="15" customHeight="1" x14ac:dyDescent="0.25">
      <c r="A24" s="12">
        <v>11</v>
      </c>
      <c r="B24" t="str">
        <f>IFERROR(INDEX(DATOS!B:B,MATCH(CHECKLIST!A24,DATOS!BY:BY,0),1),"")</f>
        <v/>
      </c>
      <c r="C24" t="str">
        <f>IFERROR(INDEX(DATOS!J:J,MATCH(CHECKLIST!A24,DATOS!BY:BY,0),1),"")</f>
        <v/>
      </c>
      <c r="D24" t="str">
        <f>IFERROR(INDEX(DATOS!R:R,MATCH(CHECKLIST!E24,DATOS!C:C,0),1),"")</f>
        <v/>
      </c>
      <c r="E24" s="72" t="str">
        <f>IFERROR(INDEX(DATOS!C:C,MATCH(CHECKLIST!A24,DATOS!BY:BY,0),1),"")</f>
        <v/>
      </c>
      <c r="F24" s="82" t="str">
        <f>IFERROR(IF(INDEX(DATOS!AE:AE,MATCH(CHECKLIST!B24,DATOS!B:B,0),1)=0,"",INDEX(DATOS!AE:AE,MATCH(CHECKLIST!B24,DATOS!B:B,0),1)),"")</f>
        <v/>
      </c>
      <c r="G24" s="17" t="str">
        <f>IFERROR(IF(INDEX(DATOS!AJ:AJ,MATCH(CHECKLIST!B24,DATOS!B:B,0),1)=0,"",INDEX(DATOS!AJ:AJ,MATCH(CHECKLIST!B24,DATOS!B:B,0),1)),"")</f>
        <v/>
      </c>
      <c r="H24" s="17" t="str">
        <f>IFERROR(IF(INDEX(DATOS!BM:BM,MATCH(CHECKLIST!B24,DATOS!B:B,0),1)="","X",IF(INDEX(DATOS!BM:BM,MATCH(CHECKLIST!B24,DATOS!B:B,0),1)="VIGENTE","",INDEX(DATOS!BM:BM,MATCH(CHECKLIST!B24,DATOS!B:B,0),1))),"")</f>
        <v/>
      </c>
      <c r="I24" s="17" t="str">
        <f>IFERROR(IF(INDEX(DATOS!AN:AN,MATCH(CHECKLIST!B24,DATOS!B:B,0),1)=0,"",INDEX(DATOS!AN:AN,MATCH(CHECKLIST!B24,DATOS!B:B,0),1)),"")</f>
        <v/>
      </c>
      <c r="J24" s="17" t="str">
        <f>IFERROR(IF(INDEX(DATOS!AL:AL,MATCH(CHECKLIST!B24,DATOS!B:B,0),1)=0,"",INDEX(DATOS!AL:AL,MATCH(CHECKLIST!B24,DATOS!B:B,0),1)),"")</f>
        <v/>
      </c>
      <c r="K24" s="35" t="str">
        <f>IFERROR(IF(INDEX(DATOS!AM:AM,MATCH(CHECKLIST!B24,DATOS!B:B,0),1)=0,"",INDEX(DATOS!AM:AM,MATCH(CHECKLIST!B24,DATOS!B:B,0),1)),"")</f>
        <v/>
      </c>
      <c r="L24" s="17" t="str">
        <f>IFERROR(IF(INDEX(DATOS!AO:AO,MATCH(CHECKLIST!B24,DATOS!B:B,0),1)=0,"",INDEX(DATOS!AO:AO,MATCH(CHECKLIST!B24,DATOS!B:B,0),1)),"")</f>
        <v/>
      </c>
      <c r="M24" s="17" t="str">
        <f>IFERROR(IF(INDEX(DATOS!AK:AK,MATCH(CHECKLIST!B24,DATOS!B:B,0),1)=0,"",INDEX(DATOS!AK:AK,MATCH(CHECKLIST!B24,DATOS!B:B,0),1)),"")</f>
        <v/>
      </c>
      <c r="N24" s="35" t="str">
        <f ca="1">IFERROR(IF(INDEX(DATOS!I:I,MATCH(CHECKLIST!B24,DATOS!B:B,0),1)="","X",IF(INDEX(DATOS!I:I,MATCH(CHECKLIST!B24,DATOS!B:B,0),1)&gt;YEAR(TODAY())-1,"","VENCIDA")),"")</f>
        <v/>
      </c>
      <c r="O24" s="35" t="str">
        <f>IFERROR(IF(INDEX(DATOS!AR:AR,MATCH(CHECKLIST!B24,DATOS!B:B,0),1)=0,"",INDEX(DATOS!AR:AR,MATCH(CHECKLIST!B24,DATOS!B:B,0),1)),"")</f>
        <v/>
      </c>
      <c r="P24" s="17" t="str">
        <f>IFERROR(IF(INDEX(DATOS!AP:AP,MATCH(CHECKLIST!B24,DATOS!B:B,0),1)=0,"",INDEX(DATOS!AP:AP,MATCH(CHECKLIST!B24,DATOS!B:B,0),1)),"")</f>
        <v/>
      </c>
      <c r="Q24" s="17" t="str">
        <f>IFERROR(IF(INDEX(DATOS!AQ:AQ,MATCH(CHECKLIST!B24,DATOS!B:B,0),1)=0,"",INDEX(DATOS!AQ:AQ,MATCH(CHECKLIST!B24,DATOS!B:B,0),1)),"")</f>
        <v/>
      </c>
      <c r="S24">
        <f t="shared" si="2"/>
        <v>0</v>
      </c>
      <c r="U24" t="str">
        <f t="shared" si="0"/>
        <v/>
      </c>
      <c r="V24" t="str">
        <f t="shared" si="1"/>
        <v/>
      </c>
    </row>
    <row r="25" spans="1:22" x14ac:dyDescent="0.25">
      <c r="A25" s="12">
        <v>12</v>
      </c>
      <c r="B25" t="str">
        <f>IFERROR(INDEX(DATOS!B:B,MATCH(CHECKLIST!A25,DATOS!BY:BY,0),1),"")</f>
        <v/>
      </c>
      <c r="C25" t="str">
        <f>IFERROR(INDEX(DATOS!J:J,MATCH(CHECKLIST!A25,DATOS!BY:BY,0),1),"")</f>
        <v/>
      </c>
      <c r="D25" t="str">
        <f>IFERROR(INDEX(DATOS!R:R,MATCH(CHECKLIST!E25,DATOS!C:C,0),1),"")</f>
        <v/>
      </c>
      <c r="E25" s="72" t="str">
        <f>IFERROR(INDEX(DATOS!C:C,MATCH(CHECKLIST!A25,DATOS!BY:BY,0),1),"")</f>
        <v/>
      </c>
      <c r="F25" s="82" t="str">
        <f>IFERROR(IF(INDEX(DATOS!AE:AE,MATCH(CHECKLIST!B25,DATOS!B:B,0),1)=0,"",INDEX(DATOS!AE:AE,MATCH(CHECKLIST!B25,DATOS!B:B,0),1)),"")</f>
        <v/>
      </c>
      <c r="G25" s="17" t="str">
        <f>IFERROR(IF(INDEX(DATOS!AJ:AJ,MATCH(CHECKLIST!B25,DATOS!B:B,0),1)=0,"",INDEX(DATOS!AJ:AJ,MATCH(CHECKLIST!B25,DATOS!B:B,0),1)),"")</f>
        <v/>
      </c>
      <c r="H25" s="17" t="str">
        <f>IFERROR(IF(INDEX(DATOS!BM:BM,MATCH(CHECKLIST!B25,DATOS!B:B,0),1)="","X",IF(INDEX(DATOS!BM:BM,MATCH(CHECKLIST!B25,DATOS!B:B,0),1)="VIGENTE","",INDEX(DATOS!BM:BM,MATCH(CHECKLIST!B25,DATOS!B:B,0),1))),"")</f>
        <v/>
      </c>
      <c r="I25" s="17" t="str">
        <f>IFERROR(IF(INDEX(DATOS!AN:AN,MATCH(CHECKLIST!B25,DATOS!B:B,0),1)=0,"",INDEX(DATOS!AN:AN,MATCH(CHECKLIST!B25,DATOS!B:B,0),1)),"")</f>
        <v/>
      </c>
      <c r="J25" s="17" t="str">
        <f>IFERROR(IF(INDEX(DATOS!AL:AL,MATCH(CHECKLIST!B25,DATOS!B:B,0),1)=0,"",INDEX(DATOS!AL:AL,MATCH(CHECKLIST!B25,DATOS!B:B,0),1)),"")</f>
        <v/>
      </c>
      <c r="K25" s="35" t="str">
        <f>IFERROR(IF(INDEX(DATOS!AM:AM,MATCH(CHECKLIST!B25,DATOS!B:B,0),1)=0,"",INDEX(DATOS!AM:AM,MATCH(CHECKLIST!B25,DATOS!B:B,0),1)),"")</f>
        <v/>
      </c>
      <c r="L25" s="17" t="str">
        <f>IFERROR(IF(INDEX(DATOS!AO:AO,MATCH(CHECKLIST!B25,DATOS!B:B,0),1)=0,"",INDEX(DATOS!AO:AO,MATCH(CHECKLIST!B25,DATOS!B:B,0),1)),"")</f>
        <v/>
      </c>
      <c r="M25" s="17" t="str">
        <f>IFERROR(IF(INDEX(DATOS!AK:AK,MATCH(CHECKLIST!B25,DATOS!B:B,0),1)=0,"",INDEX(DATOS!AK:AK,MATCH(CHECKLIST!B25,DATOS!B:B,0),1)),"")</f>
        <v/>
      </c>
      <c r="N25" s="35" t="str">
        <f ca="1">IFERROR(IF(INDEX(DATOS!I:I,MATCH(CHECKLIST!B25,DATOS!B:B,0),1)="","X",IF(INDEX(DATOS!I:I,MATCH(CHECKLIST!B25,DATOS!B:B,0),1)&gt;YEAR(TODAY())-1,"","VENCIDA")),"")</f>
        <v/>
      </c>
      <c r="O25" s="35" t="str">
        <f>IFERROR(IF(INDEX(DATOS!AR:AR,MATCH(CHECKLIST!B25,DATOS!B:B,0),1)=0,"",INDEX(DATOS!AR:AR,MATCH(CHECKLIST!B25,DATOS!B:B,0),1)),"")</f>
        <v/>
      </c>
      <c r="P25" s="17" t="str">
        <f>IFERROR(IF(INDEX(DATOS!AP:AP,MATCH(CHECKLIST!B25,DATOS!B:B,0),1)=0,"",INDEX(DATOS!AP:AP,MATCH(CHECKLIST!B25,DATOS!B:B,0),1)),"")</f>
        <v/>
      </c>
      <c r="Q25" s="17" t="str">
        <f>IFERROR(IF(INDEX(DATOS!AQ:AQ,MATCH(CHECKLIST!B25,DATOS!B:B,0),1)=0,"",INDEX(DATOS!AQ:AQ,MATCH(CHECKLIST!B25,DATOS!B:B,0),1)),"")</f>
        <v/>
      </c>
      <c r="R25" t="str">
        <f>IF(B25="","",1)</f>
        <v/>
      </c>
      <c r="S25" t="str">
        <f t="shared" si="2"/>
        <v/>
      </c>
      <c r="U25" t="str">
        <f t="shared" si="0"/>
        <v/>
      </c>
      <c r="V25" t="str">
        <f t="shared" si="1"/>
        <v/>
      </c>
    </row>
    <row r="26" spans="1:22" x14ac:dyDescent="0.25">
      <c r="A26" s="12">
        <v>13</v>
      </c>
      <c r="B26" t="str">
        <f>IFERROR(INDEX(DATOS!B:B,MATCH(CHECKLIST!A26,DATOS!BY:BY,0),1),"")</f>
        <v/>
      </c>
      <c r="C26" t="str">
        <f>IFERROR(INDEX(DATOS!J:J,MATCH(CHECKLIST!A26,DATOS!BY:BY,0),1),"")</f>
        <v/>
      </c>
      <c r="D26" t="str">
        <f>IFERROR(INDEX(DATOS!R:R,MATCH(CHECKLIST!E26,DATOS!C:C,0),1),"")</f>
        <v/>
      </c>
      <c r="E26" s="72" t="str">
        <f>IFERROR(INDEX(DATOS!C:C,MATCH(CHECKLIST!A26,DATOS!BY:BY,0),1),"")</f>
        <v/>
      </c>
      <c r="F26" s="82" t="str">
        <f>IFERROR(IF(INDEX(DATOS!AE:AE,MATCH(CHECKLIST!B26,DATOS!B:B,0),1)=0,"",INDEX(DATOS!AE:AE,MATCH(CHECKLIST!B26,DATOS!B:B,0),1)),"")</f>
        <v/>
      </c>
      <c r="G26" s="17" t="str">
        <f>IFERROR(IF(INDEX(DATOS!AJ:AJ,MATCH(CHECKLIST!B26,DATOS!B:B,0),1)=0,"",INDEX(DATOS!AJ:AJ,MATCH(CHECKLIST!B26,DATOS!B:B,0),1)),"")</f>
        <v/>
      </c>
      <c r="H26" s="17" t="str">
        <f>IFERROR(IF(INDEX(DATOS!BM:BM,MATCH(CHECKLIST!B26,DATOS!B:B,0),1)="","X",IF(INDEX(DATOS!BM:BM,MATCH(CHECKLIST!B26,DATOS!B:B,0),1)="VIGENTE","",INDEX(DATOS!BM:BM,MATCH(CHECKLIST!B26,DATOS!B:B,0),1))),"")</f>
        <v/>
      </c>
      <c r="I26" s="17" t="str">
        <f>IFERROR(IF(INDEX(DATOS!AN:AN,MATCH(CHECKLIST!B26,DATOS!B:B,0),1)=0,"",INDEX(DATOS!AN:AN,MATCH(CHECKLIST!B26,DATOS!B:B,0),1)),"")</f>
        <v/>
      </c>
      <c r="J26" s="17" t="str">
        <f>IFERROR(IF(INDEX(DATOS!AL:AL,MATCH(CHECKLIST!B26,DATOS!B:B,0),1)=0,"",INDEX(DATOS!AL:AL,MATCH(CHECKLIST!B26,DATOS!B:B,0),1)),"")</f>
        <v/>
      </c>
      <c r="K26" s="35" t="str">
        <f>IFERROR(IF(INDEX(DATOS!AM:AM,MATCH(CHECKLIST!B26,DATOS!B:B,0),1)=0,"",INDEX(DATOS!AM:AM,MATCH(CHECKLIST!B26,DATOS!B:B,0),1)),"")</f>
        <v/>
      </c>
      <c r="L26" s="17" t="str">
        <f>IFERROR(IF(INDEX(DATOS!AO:AO,MATCH(CHECKLIST!B26,DATOS!B:B,0),1)=0,"",INDEX(DATOS!AO:AO,MATCH(CHECKLIST!B26,DATOS!B:B,0),1)),"")</f>
        <v/>
      </c>
      <c r="M26" s="17" t="str">
        <f>IFERROR(IF(INDEX(DATOS!AK:AK,MATCH(CHECKLIST!B26,DATOS!B:B,0),1)=0,"",INDEX(DATOS!AK:AK,MATCH(CHECKLIST!B26,DATOS!B:B,0),1)),"")</f>
        <v/>
      </c>
      <c r="N26" s="35" t="str">
        <f ca="1">IFERROR(IF(INDEX(DATOS!I:I,MATCH(CHECKLIST!B26,DATOS!B:B,0),1)="","X",IF(INDEX(DATOS!I:I,MATCH(CHECKLIST!B26,DATOS!B:B,0),1)&gt;YEAR(TODAY())-1,"","VENCIDA")),"")</f>
        <v/>
      </c>
      <c r="O26" s="35" t="str">
        <f>IFERROR(IF(INDEX(DATOS!AR:AR,MATCH(CHECKLIST!B26,DATOS!B:B,0),1)=0,"",INDEX(DATOS!AR:AR,MATCH(CHECKLIST!B26,DATOS!B:B,0),1)),"")</f>
        <v/>
      </c>
      <c r="P26" s="17" t="str">
        <f>IFERROR(IF(INDEX(DATOS!AP:AP,MATCH(CHECKLIST!B26,DATOS!B:B,0),1)=0,"",INDEX(DATOS!AP:AP,MATCH(CHECKLIST!B26,DATOS!B:B,0),1)),"")</f>
        <v/>
      </c>
      <c r="Q26" s="17" t="str">
        <f>IFERROR(IF(INDEX(DATOS!AQ:AQ,MATCH(CHECKLIST!B26,DATOS!B:B,0),1)=0,"",INDEX(DATOS!AQ:AQ,MATCH(CHECKLIST!B26,DATOS!B:B,0),1)),"")</f>
        <v/>
      </c>
      <c r="S26">
        <f t="shared" si="2"/>
        <v>0</v>
      </c>
      <c r="U26" t="str">
        <f t="shared" si="0"/>
        <v/>
      </c>
      <c r="V26" t="str">
        <f t="shared" si="1"/>
        <v/>
      </c>
    </row>
    <row r="27" spans="1:22" ht="15" customHeight="1" x14ac:dyDescent="0.25">
      <c r="A27" s="12">
        <v>14</v>
      </c>
      <c r="B27" t="str">
        <f>IFERROR(INDEX(DATOS!B:B,MATCH(CHECKLIST!A27,DATOS!BY:BY,0),1),"")</f>
        <v/>
      </c>
      <c r="C27" t="str">
        <f>IFERROR(INDEX(DATOS!J:J,MATCH(CHECKLIST!A27,DATOS!BY:BY,0),1),"")</f>
        <v/>
      </c>
      <c r="D27" t="str">
        <f>IFERROR(INDEX(DATOS!R:R,MATCH(CHECKLIST!E27,DATOS!C:C,0),1),"")</f>
        <v/>
      </c>
      <c r="E27" s="72" t="str">
        <f>IFERROR(INDEX(DATOS!C:C,MATCH(CHECKLIST!A27,DATOS!BY:BY,0),1),"")</f>
        <v/>
      </c>
      <c r="F27" s="82" t="str">
        <f>IFERROR(IF(INDEX(DATOS!AE:AE,MATCH(CHECKLIST!B27,DATOS!B:B,0),1)=0,"",INDEX(DATOS!AE:AE,MATCH(CHECKLIST!B27,DATOS!B:B,0),1)),"")</f>
        <v/>
      </c>
      <c r="G27" s="17" t="str">
        <f>IFERROR(IF(INDEX(DATOS!AJ:AJ,MATCH(CHECKLIST!B27,DATOS!B:B,0),1)=0,"",INDEX(DATOS!AJ:AJ,MATCH(CHECKLIST!B27,DATOS!B:B,0),1)),"")</f>
        <v/>
      </c>
      <c r="H27" s="17" t="str">
        <f>IFERROR(IF(INDEX(DATOS!BM:BM,MATCH(CHECKLIST!B27,DATOS!B:B,0),1)="","X",IF(INDEX(DATOS!BM:BM,MATCH(CHECKLIST!B27,DATOS!B:B,0),1)="VIGENTE","",INDEX(DATOS!BM:BM,MATCH(CHECKLIST!B27,DATOS!B:B,0),1))),"")</f>
        <v/>
      </c>
      <c r="I27" s="17" t="str">
        <f>IFERROR(IF(INDEX(DATOS!AN:AN,MATCH(CHECKLIST!B27,DATOS!B:B,0),1)=0,"",INDEX(DATOS!AN:AN,MATCH(CHECKLIST!B27,DATOS!B:B,0),1)),"")</f>
        <v/>
      </c>
      <c r="J27" s="17" t="str">
        <f>IFERROR(IF(INDEX(DATOS!AL:AL,MATCH(CHECKLIST!B27,DATOS!B:B,0),1)=0,"",INDEX(DATOS!AL:AL,MATCH(CHECKLIST!B27,DATOS!B:B,0),1)),"")</f>
        <v/>
      </c>
      <c r="K27" s="35" t="str">
        <f>IFERROR(IF(INDEX(DATOS!AM:AM,MATCH(CHECKLIST!B27,DATOS!B:B,0),1)=0,"",INDEX(DATOS!AM:AM,MATCH(CHECKLIST!B27,DATOS!B:B,0),1)),"")</f>
        <v/>
      </c>
      <c r="L27" s="17" t="str">
        <f>IFERROR(IF(INDEX(DATOS!AO:AO,MATCH(CHECKLIST!B27,DATOS!B:B,0),1)=0,"",INDEX(DATOS!AO:AO,MATCH(CHECKLIST!B27,DATOS!B:B,0),1)),"")</f>
        <v/>
      </c>
      <c r="M27" s="17" t="str">
        <f>IFERROR(IF(INDEX(DATOS!AK:AK,MATCH(CHECKLIST!B27,DATOS!B:B,0),1)=0,"",INDEX(DATOS!AK:AK,MATCH(CHECKLIST!B27,DATOS!B:B,0),1)),"")</f>
        <v/>
      </c>
      <c r="N27" s="35" t="str">
        <f ca="1">IFERROR(IF(INDEX(DATOS!I:I,MATCH(CHECKLIST!B27,DATOS!B:B,0),1)="","X",IF(INDEX(DATOS!I:I,MATCH(CHECKLIST!B27,DATOS!B:B,0),1)&gt;YEAR(TODAY())-1,"","VENCIDA")),"")</f>
        <v/>
      </c>
      <c r="O27" s="35" t="str">
        <f>IFERROR(IF(INDEX(DATOS!AR:AR,MATCH(CHECKLIST!B27,DATOS!B:B,0),1)=0,"",INDEX(DATOS!AR:AR,MATCH(CHECKLIST!B27,DATOS!B:B,0),1)),"")</f>
        <v/>
      </c>
      <c r="P27" s="17" t="str">
        <f>IFERROR(IF(INDEX(DATOS!AP:AP,MATCH(CHECKLIST!B27,DATOS!B:B,0),1)=0,"",INDEX(DATOS!AP:AP,MATCH(CHECKLIST!B27,DATOS!B:B,0),1)),"")</f>
        <v/>
      </c>
      <c r="Q27" s="17" t="str">
        <f>IFERROR(IF(INDEX(DATOS!AQ:AQ,MATCH(CHECKLIST!B27,DATOS!B:B,0),1)=0,"",INDEX(DATOS!AQ:AQ,MATCH(CHECKLIST!B27,DATOS!B:B,0),1)),"")</f>
        <v/>
      </c>
      <c r="R27" t="str">
        <f>IF(B27="","",1)</f>
        <v/>
      </c>
      <c r="S27" t="str">
        <f t="shared" si="2"/>
        <v/>
      </c>
      <c r="U27" t="str">
        <f t="shared" si="0"/>
        <v/>
      </c>
      <c r="V27" t="str">
        <f t="shared" si="1"/>
        <v/>
      </c>
    </row>
    <row r="28" spans="1:22" ht="15" customHeight="1" x14ac:dyDescent="0.25">
      <c r="A28" s="12">
        <v>15</v>
      </c>
      <c r="B28" t="str">
        <f>IFERROR(INDEX(DATOS!B:B,MATCH(CHECKLIST!A28,DATOS!BY:BY,0),1),"")</f>
        <v/>
      </c>
      <c r="C28" t="str">
        <f>IFERROR(INDEX(DATOS!J:J,MATCH(CHECKLIST!A28,DATOS!BY:BY,0),1),"")</f>
        <v/>
      </c>
      <c r="D28" t="str">
        <f>IFERROR(INDEX(DATOS!R:R,MATCH(CHECKLIST!E28,DATOS!C:C,0),1),"")</f>
        <v/>
      </c>
      <c r="E28" s="72" t="str">
        <f>IFERROR(INDEX(DATOS!C:C,MATCH(CHECKLIST!A28,DATOS!BY:BY,0),1),"")</f>
        <v/>
      </c>
      <c r="F28" s="82" t="str">
        <f>IFERROR(IF(INDEX(DATOS!AE:AE,MATCH(CHECKLIST!B28,DATOS!B:B,0),1)=0,"",INDEX(DATOS!AE:AE,MATCH(CHECKLIST!B28,DATOS!B:B,0),1)),"")</f>
        <v/>
      </c>
      <c r="G28" s="17" t="str">
        <f>IFERROR(IF(INDEX(DATOS!AJ:AJ,MATCH(CHECKLIST!B28,DATOS!B:B,0),1)=0,"",INDEX(DATOS!AJ:AJ,MATCH(CHECKLIST!B28,DATOS!B:B,0),1)),"")</f>
        <v/>
      </c>
      <c r="H28" s="17" t="str">
        <f>IFERROR(IF(INDEX(DATOS!BM:BM,MATCH(CHECKLIST!B28,DATOS!B:B,0),1)="","X",IF(INDEX(DATOS!BM:BM,MATCH(CHECKLIST!B28,DATOS!B:B,0),1)="VIGENTE","",INDEX(DATOS!BM:BM,MATCH(CHECKLIST!B28,DATOS!B:B,0),1))),"")</f>
        <v/>
      </c>
      <c r="I28" s="17" t="str">
        <f>IFERROR(IF(INDEX(DATOS!AN:AN,MATCH(CHECKLIST!B28,DATOS!B:B,0),1)=0,"",INDEX(DATOS!AN:AN,MATCH(CHECKLIST!B28,DATOS!B:B,0),1)),"")</f>
        <v/>
      </c>
      <c r="J28" s="17" t="str">
        <f>IFERROR(IF(INDEX(DATOS!AL:AL,MATCH(CHECKLIST!B28,DATOS!B:B,0),1)=0,"",INDEX(DATOS!AL:AL,MATCH(CHECKLIST!B28,DATOS!B:B,0),1)),"")</f>
        <v/>
      </c>
      <c r="K28" s="35" t="str">
        <f>IFERROR(IF(INDEX(DATOS!AM:AM,MATCH(CHECKLIST!B28,DATOS!B:B,0),1)=0,"",INDEX(DATOS!AM:AM,MATCH(CHECKLIST!B28,DATOS!B:B,0),1)),"")</f>
        <v/>
      </c>
      <c r="L28" s="17" t="str">
        <f>IFERROR(IF(INDEX(DATOS!AO:AO,MATCH(CHECKLIST!B28,DATOS!B:B,0),1)=0,"",INDEX(DATOS!AO:AO,MATCH(CHECKLIST!B28,DATOS!B:B,0),1)),"")</f>
        <v/>
      </c>
      <c r="M28" s="17" t="str">
        <f>IFERROR(IF(INDEX(DATOS!AK:AK,MATCH(CHECKLIST!B28,DATOS!B:B,0),1)=0,"",INDEX(DATOS!AK:AK,MATCH(CHECKLIST!B28,DATOS!B:B,0),1)),"")</f>
        <v/>
      </c>
      <c r="N28" s="35" t="str">
        <f ca="1">IFERROR(IF(INDEX(DATOS!I:I,MATCH(CHECKLIST!B28,DATOS!B:B,0),1)="","X",IF(INDEX(DATOS!I:I,MATCH(CHECKLIST!B28,DATOS!B:B,0),1)&gt;YEAR(TODAY())-1,"","VENCIDA")),"")</f>
        <v/>
      </c>
      <c r="O28" s="35" t="str">
        <f>IFERROR(IF(INDEX(DATOS!AR:AR,MATCH(CHECKLIST!B28,DATOS!B:B,0),1)=0,"",INDEX(DATOS!AR:AR,MATCH(CHECKLIST!B28,DATOS!B:B,0),1)),"")</f>
        <v/>
      </c>
      <c r="P28" s="17" t="str">
        <f>IFERROR(IF(INDEX(DATOS!AP:AP,MATCH(CHECKLIST!B28,DATOS!B:B,0),1)=0,"",INDEX(DATOS!AP:AP,MATCH(CHECKLIST!B28,DATOS!B:B,0),1)),"")</f>
        <v/>
      </c>
      <c r="Q28" s="17" t="str">
        <f>IFERROR(IF(INDEX(DATOS!AQ:AQ,MATCH(CHECKLIST!B28,DATOS!B:B,0),1)=0,"",INDEX(DATOS!AQ:AQ,MATCH(CHECKLIST!B28,DATOS!B:B,0),1)),"")</f>
        <v/>
      </c>
      <c r="S28">
        <f t="shared" si="2"/>
        <v>0</v>
      </c>
      <c r="U28" t="str">
        <f t="shared" si="0"/>
        <v/>
      </c>
      <c r="V28" t="str">
        <f t="shared" si="1"/>
        <v/>
      </c>
    </row>
    <row r="29" spans="1:22" x14ac:dyDescent="0.25">
      <c r="A29" s="12">
        <v>16</v>
      </c>
      <c r="B29" t="str">
        <f>IFERROR(INDEX(DATOS!B:B,MATCH(CHECKLIST!A29,DATOS!BY:BY,0),1),"")</f>
        <v/>
      </c>
      <c r="C29" t="str">
        <f>IFERROR(INDEX(DATOS!J:J,MATCH(CHECKLIST!A29,DATOS!BY:BY,0),1),"")</f>
        <v/>
      </c>
      <c r="D29" t="str">
        <f>IFERROR(INDEX(DATOS!R:R,MATCH(CHECKLIST!E29,DATOS!C:C,0),1),"")</f>
        <v/>
      </c>
      <c r="E29" s="72" t="str">
        <f>IFERROR(INDEX(DATOS!C:C,MATCH(CHECKLIST!A29,DATOS!BY:BY,0),1),"")</f>
        <v/>
      </c>
      <c r="F29" s="82" t="str">
        <f>IFERROR(IF(INDEX(DATOS!AE:AE,MATCH(CHECKLIST!B29,DATOS!B:B,0),1)=0,"",INDEX(DATOS!AE:AE,MATCH(CHECKLIST!B29,DATOS!B:B,0),1)),"")</f>
        <v/>
      </c>
      <c r="G29" s="17" t="str">
        <f>IFERROR(IF(INDEX(DATOS!AJ:AJ,MATCH(CHECKLIST!B29,DATOS!B:B,0),1)=0,"",INDEX(DATOS!AJ:AJ,MATCH(CHECKLIST!B29,DATOS!B:B,0),1)),"")</f>
        <v/>
      </c>
      <c r="H29" s="17" t="str">
        <f>IFERROR(IF(INDEX(DATOS!BM:BM,MATCH(CHECKLIST!B29,DATOS!B:B,0),1)="","X",IF(INDEX(DATOS!BM:BM,MATCH(CHECKLIST!B29,DATOS!B:B,0),1)="VIGENTE","",INDEX(DATOS!BM:BM,MATCH(CHECKLIST!B29,DATOS!B:B,0),1))),"")</f>
        <v/>
      </c>
      <c r="I29" s="17" t="str">
        <f>IFERROR(IF(INDEX(DATOS!AN:AN,MATCH(CHECKLIST!B29,DATOS!B:B,0),1)=0,"",INDEX(DATOS!AN:AN,MATCH(CHECKLIST!B29,DATOS!B:B,0),1)),"")</f>
        <v/>
      </c>
      <c r="J29" s="17" t="str">
        <f>IFERROR(IF(INDEX(DATOS!AL:AL,MATCH(CHECKLIST!B29,DATOS!B:B,0),1)=0,"",INDEX(DATOS!AL:AL,MATCH(CHECKLIST!B29,DATOS!B:B,0),1)),"")</f>
        <v/>
      </c>
      <c r="K29" s="35" t="str">
        <f>IFERROR(IF(INDEX(DATOS!AM:AM,MATCH(CHECKLIST!B29,DATOS!B:B,0),1)=0,"",INDEX(DATOS!AM:AM,MATCH(CHECKLIST!B29,DATOS!B:B,0),1)),"")</f>
        <v/>
      </c>
      <c r="L29" s="17" t="str">
        <f>IFERROR(IF(INDEX(DATOS!AO:AO,MATCH(CHECKLIST!B29,DATOS!B:B,0),1)=0,"",INDEX(DATOS!AO:AO,MATCH(CHECKLIST!B29,DATOS!B:B,0),1)),"")</f>
        <v/>
      </c>
      <c r="M29" s="17" t="str">
        <f>IFERROR(IF(INDEX(DATOS!AK:AK,MATCH(CHECKLIST!B29,DATOS!B:B,0),1)=0,"",INDEX(DATOS!AK:AK,MATCH(CHECKLIST!B29,DATOS!B:B,0),1)),"")</f>
        <v/>
      </c>
      <c r="N29" s="35" t="str">
        <f ca="1">IFERROR(IF(INDEX(DATOS!I:I,MATCH(CHECKLIST!B29,DATOS!B:B,0),1)="","X",IF(INDEX(DATOS!I:I,MATCH(CHECKLIST!B29,DATOS!B:B,0),1)&gt;YEAR(TODAY())-1,"","VENCIDA")),"")</f>
        <v/>
      </c>
      <c r="O29" s="35" t="str">
        <f>IFERROR(IF(INDEX(DATOS!AR:AR,MATCH(CHECKLIST!B29,DATOS!B:B,0),1)=0,"",INDEX(DATOS!AR:AR,MATCH(CHECKLIST!B29,DATOS!B:B,0),1)),"")</f>
        <v/>
      </c>
      <c r="P29" s="17" t="str">
        <f>IFERROR(IF(INDEX(DATOS!AP:AP,MATCH(CHECKLIST!B29,DATOS!B:B,0),1)=0,"",INDEX(DATOS!AP:AP,MATCH(CHECKLIST!B29,DATOS!B:B,0),1)),"")</f>
        <v/>
      </c>
      <c r="Q29" s="17" t="str">
        <f>IFERROR(IF(INDEX(DATOS!AQ:AQ,MATCH(CHECKLIST!B29,DATOS!B:B,0),1)=0,"",INDEX(DATOS!AQ:AQ,MATCH(CHECKLIST!B29,DATOS!B:B,0),1)),"")</f>
        <v/>
      </c>
      <c r="R29" t="str">
        <f>IF(B29="","",1)</f>
        <v/>
      </c>
      <c r="S29" t="str">
        <f t="shared" si="2"/>
        <v/>
      </c>
      <c r="U29" t="str">
        <f t="shared" si="0"/>
        <v/>
      </c>
      <c r="V29" t="str">
        <f t="shared" si="1"/>
        <v/>
      </c>
    </row>
    <row r="30" spans="1:22" ht="15" customHeight="1" x14ac:dyDescent="0.25">
      <c r="A30" s="12">
        <v>17</v>
      </c>
      <c r="B30" t="str">
        <f>IFERROR(INDEX(DATOS!B:B,MATCH(CHECKLIST!A30,DATOS!BY:BY,0),1),"")</f>
        <v/>
      </c>
      <c r="C30" t="str">
        <f>IFERROR(INDEX(DATOS!J:J,MATCH(CHECKLIST!A30,DATOS!BY:BY,0),1),"")</f>
        <v/>
      </c>
      <c r="D30" t="str">
        <f>IFERROR(INDEX(DATOS!R:R,MATCH(CHECKLIST!E30,DATOS!C:C,0),1),"")</f>
        <v/>
      </c>
      <c r="E30" s="72" t="str">
        <f>IFERROR(INDEX(DATOS!C:C,MATCH(CHECKLIST!A30,DATOS!BY:BY,0),1),"")</f>
        <v/>
      </c>
      <c r="F30" s="82" t="str">
        <f>IFERROR(IF(INDEX(DATOS!AE:AE,MATCH(CHECKLIST!B30,DATOS!B:B,0),1)=0,"",INDEX(DATOS!AE:AE,MATCH(CHECKLIST!B30,DATOS!B:B,0),1)),"")</f>
        <v/>
      </c>
      <c r="G30" s="17" t="str">
        <f>IFERROR(IF(INDEX(DATOS!AJ:AJ,MATCH(CHECKLIST!B30,DATOS!B:B,0),1)=0,"",INDEX(DATOS!AJ:AJ,MATCH(CHECKLIST!B30,DATOS!B:B,0),1)),"")</f>
        <v/>
      </c>
      <c r="H30" s="17" t="str">
        <f>IFERROR(IF(INDEX(DATOS!BM:BM,MATCH(CHECKLIST!B30,DATOS!B:B,0),1)="","X",IF(INDEX(DATOS!BM:BM,MATCH(CHECKLIST!B30,DATOS!B:B,0),1)="VIGENTE","",INDEX(DATOS!BM:BM,MATCH(CHECKLIST!B30,DATOS!B:B,0),1))),"")</f>
        <v/>
      </c>
      <c r="I30" s="17" t="str">
        <f>IFERROR(IF(INDEX(DATOS!AN:AN,MATCH(CHECKLIST!B30,DATOS!B:B,0),1)=0,"",INDEX(DATOS!AN:AN,MATCH(CHECKLIST!B30,DATOS!B:B,0),1)),"")</f>
        <v/>
      </c>
      <c r="J30" s="17" t="str">
        <f>IFERROR(IF(INDEX(DATOS!AL:AL,MATCH(CHECKLIST!B30,DATOS!B:B,0),1)=0,"",INDEX(DATOS!AL:AL,MATCH(CHECKLIST!B30,DATOS!B:B,0),1)),"")</f>
        <v/>
      </c>
      <c r="K30" s="35" t="str">
        <f>IFERROR(IF(INDEX(DATOS!AM:AM,MATCH(CHECKLIST!B30,DATOS!B:B,0),1)=0,"",INDEX(DATOS!AM:AM,MATCH(CHECKLIST!B30,DATOS!B:B,0),1)),"")</f>
        <v/>
      </c>
      <c r="L30" s="17" t="str">
        <f>IFERROR(IF(INDEX(DATOS!AO:AO,MATCH(CHECKLIST!B30,DATOS!B:B,0),1)=0,"",INDEX(DATOS!AO:AO,MATCH(CHECKLIST!B30,DATOS!B:B,0),1)),"")</f>
        <v/>
      </c>
      <c r="M30" s="17" t="str">
        <f>IFERROR(IF(INDEX(DATOS!AK:AK,MATCH(CHECKLIST!B30,DATOS!B:B,0),1)=0,"",INDEX(DATOS!AK:AK,MATCH(CHECKLIST!B30,DATOS!B:B,0),1)),"")</f>
        <v/>
      </c>
      <c r="N30" s="35" t="str">
        <f ca="1">IFERROR(IF(INDEX(DATOS!I:I,MATCH(CHECKLIST!B30,DATOS!B:B,0),1)="","X",IF(INDEX(DATOS!I:I,MATCH(CHECKLIST!B30,DATOS!B:B,0),1)&gt;YEAR(TODAY())-1,"","VENCIDA")),"")</f>
        <v/>
      </c>
      <c r="O30" s="35" t="str">
        <f>IFERROR(IF(INDEX(DATOS!AR:AR,MATCH(CHECKLIST!B30,DATOS!B:B,0),1)=0,"",INDEX(DATOS!AR:AR,MATCH(CHECKLIST!B30,DATOS!B:B,0),1)),"")</f>
        <v/>
      </c>
      <c r="P30" s="17" t="str">
        <f>IFERROR(IF(INDEX(DATOS!AP:AP,MATCH(CHECKLIST!B30,DATOS!B:B,0),1)=0,"",INDEX(DATOS!AP:AP,MATCH(CHECKLIST!B30,DATOS!B:B,0),1)),"")</f>
        <v/>
      </c>
      <c r="Q30" s="17" t="str">
        <f>IFERROR(IF(INDEX(DATOS!AQ:AQ,MATCH(CHECKLIST!B30,DATOS!B:B,0),1)=0,"",INDEX(DATOS!AQ:AQ,MATCH(CHECKLIST!B30,DATOS!B:B,0),1)),"")</f>
        <v/>
      </c>
      <c r="S30">
        <f t="shared" si="2"/>
        <v>0</v>
      </c>
      <c r="U30" t="str">
        <f t="shared" si="0"/>
        <v/>
      </c>
      <c r="V30" t="str">
        <f t="shared" si="1"/>
        <v/>
      </c>
    </row>
    <row r="31" spans="1:22" ht="15" customHeight="1" x14ac:dyDescent="0.25">
      <c r="A31" s="12">
        <v>18</v>
      </c>
      <c r="B31" t="str">
        <f>IFERROR(INDEX(DATOS!B:B,MATCH(CHECKLIST!A31,DATOS!BY:BY,0),1),"")</f>
        <v/>
      </c>
      <c r="C31" t="str">
        <f>IFERROR(INDEX(DATOS!J:J,MATCH(CHECKLIST!A31,DATOS!BY:BY,0),1),"")</f>
        <v/>
      </c>
      <c r="D31" t="str">
        <f>IFERROR(INDEX(DATOS!R:R,MATCH(CHECKLIST!E31,DATOS!C:C,0),1),"")</f>
        <v/>
      </c>
      <c r="E31" s="72" t="str">
        <f>IFERROR(INDEX(DATOS!C:C,MATCH(CHECKLIST!A31,DATOS!BY:BY,0),1),"")</f>
        <v/>
      </c>
      <c r="F31" s="82" t="str">
        <f>IFERROR(IF(INDEX(DATOS!AE:AE,MATCH(CHECKLIST!B31,DATOS!B:B,0),1)=0,"",INDEX(DATOS!AE:AE,MATCH(CHECKLIST!B31,DATOS!B:B,0),1)),"")</f>
        <v/>
      </c>
      <c r="G31" s="17" t="str">
        <f>IFERROR(IF(INDEX(DATOS!AJ:AJ,MATCH(CHECKLIST!B31,DATOS!B:B,0),1)=0,"",INDEX(DATOS!AJ:AJ,MATCH(CHECKLIST!B31,DATOS!B:B,0),1)),"")</f>
        <v/>
      </c>
      <c r="H31" s="17" t="str">
        <f>IFERROR(IF(INDEX(DATOS!BM:BM,MATCH(CHECKLIST!B31,DATOS!B:B,0),1)="","X",IF(INDEX(DATOS!BM:BM,MATCH(CHECKLIST!B31,DATOS!B:B,0),1)="VIGENTE","",INDEX(DATOS!BM:BM,MATCH(CHECKLIST!B31,DATOS!B:B,0),1))),"")</f>
        <v/>
      </c>
      <c r="I31" s="17" t="str">
        <f>IFERROR(IF(INDEX(DATOS!AN:AN,MATCH(CHECKLIST!B31,DATOS!B:B,0),1)=0,"",INDEX(DATOS!AN:AN,MATCH(CHECKLIST!B31,DATOS!B:B,0),1)),"")</f>
        <v/>
      </c>
      <c r="J31" s="17" t="str">
        <f>IFERROR(IF(INDEX(DATOS!AL:AL,MATCH(CHECKLIST!B31,DATOS!B:B,0),1)=0,"",INDEX(DATOS!AL:AL,MATCH(CHECKLIST!B31,DATOS!B:B,0),1)),"")</f>
        <v/>
      </c>
      <c r="K31" s="35" t="str">
        <f>IFERROR(IF(INDEX(DATOS!AM:AM,MATCH(CHECKLIST!B31,DATOS!B:B,0),1)=0,"",INDEX(DATOS!AM:AM,MATCH(CHECKLIST!B31,DATOS!B:B,0),1)),"")</f>
        <v/>
      </c>
      <c r="L31" s="17" t="str">
        <f>IFERROR(IF(INDEX(DATOS!AO:AO,MATCH(CHECKLIST!B31,DATOS!B:B,0),1)=0,"",INDEX(DATOS!AO:AO,MATCH(CHECKLIST!B31,DATOS!B:B,0),1)),"")</f>
        <v/>
      </c>
      <c r="M31" s="17" t="str">
        <f>IFERROR(IF(INDEX(DATOS!AK:AK,MATCH(CHECKLIST!B31,DATOS!B:B,0),1)=0,"",INDEX(DATOS!AK:AK,MATCH(CHECKLIST!B31,DATOS!B:B,0),1)),"")</f>
        <v/>
      </c>
      <c r="N31" s="35" t="str">
        <f ca="1">IFERROR(IF(INDEX(DATOS!I:I,MATCH(CHECKLIST!B31,DATOS!B:B,0),1)="","X",IF(INDEX(DATOS!I:I,MATCH(CHECKLIST!B31,DATOS!B:B,0),1)&gt;YEAR(TODAY())-1,"","VENCIDA")),"")</f>
        <v/>
      </c>
      <c r="O31" s="35" t="str">
        <f>IFERROR(IF(INDEX(DATOS!AR:AR,MATCH(CHECKLIST!B31,DATOS!B:B,0),1)=0,"",INDEX(DATOS!AR:AR,MATCH(CHECKLIST!B31,DATOS!B:B,0),1)),"")</f>
        <v/>
      </c>
      <c r="P31" s="17" t="str">
        <f>IFERROR(IF(INDEX(DATOS!AP:AP,MATCH(CHECKLIST!B31,DATOS!B:B,0),1)=0,"",INDEX(DATOS!AP:AP,MATCH(CHECKLIST!B31,DATOS!B:B,0),1)),"")</f>
        <v/>
      </c>
      <c r="Q31" s="17" t="str">
        <f>IFERROR(IF(INDEX(DATOS!AQ:AQ,MATCH(CHECKLIST!B31,DATOS!B:B,0),1)=0,"",INDEX(DATOS!AQ:AQ,MATCH(CHECKLIST!B31,DATOS!B:B,0),1)),"")</f>
        <v/>
      </c>
      <c r="R31" t="str">
        <f>IF(B31="","",1)</f>
        <v/>
      </c>
      <c r="S31" t="str">
        <f t="shared" si="2"/>
        <v/>
      </c>
      <c r="U31" t="str">
        <f t="shared" si="0"/>
        <v/>
      </c>
      <c r="V31" t="str">
        <f t="shared" si="1"/>
        <v/>
      </c>
    </row>
    <row r="32" spans="1:22" ht="15" customHeight="1" x14ac:dyDescent="0.25">
      <c r="A32" s="12">
        <v>19</v>
      </c>
      <c r="B32" t="str">
        <f>IFERROR(INDEX(DATOS!B:B,MATCH(CHECKLIST!A32,DATOS!BY:BY,0),1),"")</f>
        <v/>
      </c>
      <c r="C32" t="str">
        <f>IFERROR(INDEX(DATOS!J:J,MATCH(CHECKLIST!A32,DATOS!BY:BY,0),1),"")</f>
        <v/>
      </c>
      <c r="D32" t="str">
        <f>IFERROR(INDEX(DATOS!R:R,MATCH(CHECKLIST!E32,DATOS!C:C,0),1),"")</f>
        <v/>
      </c>
      <c r="E32" s="72" t="str">
        <f>IFERROR(INDEX(DATOS!C:C,MATCH(CHECKLIST!A32,DATOS!BY:BY,0),1),"")</f>
        <v/>
      </c>
      <c r="F32" s="82" t="str">
        <f>IFERROR(IF(INDEX(DATOS!AE:AE,MATCH(CHECKLIST!B32,DATOS!B:B,0),1)=0,"",INDEX(DATOS!AE:AE,MATCH(CHECKLIST!B32,DATOS!B:B,0),1)),"")</f>
        <v/>
      </c>
      <c r="G32" s="17" t="str">
        <f>IFERROR(IF(INDEX(DATOS!AJ:AJ,MATCH(CHECKLIST!B32,DATOS!B:B,0),1)=0,"",INDEX(DATOS!AJ:AJ,MATCH(CHECKLIST!B32,DATOS!B:B,0),1)),"")</f>
        <v/>
      </c>
      <c r="H32" s="17" t="str">
        <f>IFERROR(IF(INDEX(DATOS!BM:BM,MATCH(CHECKLIST!B32,DATOS!B:B,0),1)="","X",IF(INDEX(DATOS!BM:BM,MATCH(CHECKLIST!B32,DATOS!B:B,0),1)="VIGENTE","",INDEX(DATOS!BM:BM,MATCH(CHECKLIST!B32,DATOS!B:B,0),1))),"")</f>
        <v/>
      </c>
      <c r="I32" s="17" t="str">
        <f>IFERROR(IF(INDEX(DATOS!AN:AN,MATCH(CHECKLIST!B32,DATOS!B:B,0),1)=0,"",INDEX(DATOS!AN:AN,MATCH(CHECKLIST!B32,DATOS!B:B,0),1)),"")</f>
        <v/>
      </c>
      <c r="J32" s="17" t="str">
        <f>IFERROR(IF(INDEX(DATOS!AL:AL,MATCH(CHECKLIST!B32,DATOS!B:B,0),1)=0,"",INDEX(DATOS!AL:AL,MATCH(CHECKLIST!B32,DATOS!B:B,0),1)),"")</f>
        <v/>
      </c>
      <c r="K32" s="35" t="str">
        <f>IFERROR(IF(INDEX(DATOS!AM:AM,MATCH(CHECKLIST!B32,DATOS!B:B,0),1)=0,"",INDEX(DATOS!AM:AM,MATCH(CHECKLIST!B32,DATOS!B:B,0),1)),"")</f>
        <v/>
      </c>
      <c r="L32" s="17" t="str">
        <f>IFERROR(IF(INDEX(DATOS!AO:AO,MATCH(CHECKLIST!B32,DATOS!B:B,0),1)=0,"",INDEX(DATOS!AO:AO,MATCH(CHECKLIST!B32,DATOS!B:B,0),1)),"")</f>
        <v/>
      </c>
      <c r="M32" s="17" t="str">
        <f>IFERROR(IF(INDEX(DATOS!AK:AK,MATCH(CHECKLIST!B32,DATOS!B:B,0),1)=0,"",INDEX(DATOS!AK:AK,MATCH(CHECKLIST!B32,DATOS!B:B,0),1)),"")</f>
        <v/>
      </c>
      <c r="N32" s="35" t="str">
        <f ca="1">IFERROR(IF(INDEX(DATOS!I:I,MATCH(CHECKLIST!B32,DATOS!B:B,0),1)="","X",IF(INDEX(DATOS!I:I,MATCH(CHECKLIST!B32,DATOS!B:B,0),1)&gt;YEAR(TODAY())-1,"","VENCIDA")),"")</f>
        <v/>
      </c>
      <c r="O32" s="35" t="str">
        <f>IFERROR(IF(INDEX(DATOS!AR:AR,MATCH(CHECKLIST!B32,DATOS!B:B,0),1)=0,"",INDEX(DATOS!AR:AR,MATCH(CHECKLIST!B32,DATOS!B:B,0),1)),"")</f>
        <v/>
      </c>
      <c r="P32" s="17" t="str">
        <f>IFERROR(IF(INDEX(DATOS!AP:AP,MATCH(CHECKLIST!B32,DATOS!B:B,0),1)=0,"",INDEX(DATOS!AP:AP,MATCH(CHECKLIST!B32,DATOS!B:B,0),1)),"")</f>
        <v/>
      </c>
      <c r="Q32" s="17" t="str">
        <f>IFERROR(IF(INDEX(DATOS!AQ:AQ,MATCH(CHECKLIST!B32,DATOS!B:B,0),1)=0,"",INDEX(DATOS!AQ:AQ,MATCH(CHECKLIST!B32,DATOS!B:B,0),1)),"")</f>
        <v/>
      </c>
      <c r="S32">
        <f t="shared" si="2"/>
        <v>0</v>
      </c>
      <c r="U32" t="str">
        <f t="shared" si="0"/>
        <v/>
      </c>
      <c r="V32" t="str">
        <f t="shared" si="1"/>
        <v/>
      </c>
    </row>
    <row r="33" spans="1:22" ht="15" customHeight="1" x14ac:dyDescent="0.25">
      <c r="A33" s="12">
        <v>20</v>
      </c>
      <c r="B33" t="str">
        <f>IFERROR(INDEX(DATOS!B:B,MATCH(CHECKLIST!A33,DATOS!BY:BY,0),1),"")</f>
        <v/>
      </c>
      <c r="C33" t="str">
        <f>IFERROR(INDEX(DATOS!J:J,MATCH(CHECKLIST!A33,DATOS!BY:BY,0),1),"")</f>
        <v/>
      </c>
      <c r="D33" t="str">
        <f>IFERROR(INDEX(DATOS!R:R,MATCH(CHECKLIST!E33,DATOS!C:C,0),1),"")</f>
        <v/>
      </c>
      <c r="E33" s="72" t="str">
        <f>IFERROR(INDEX(DATOS!C:C,MATCH(CHECKLIST!A33,DATOS!BY:BY,0),1),"")</f>
        <v/>
      </c>
      <c r="F33" s="82" t="str">
        <f>IFERROR(IF(INDEX(DATOS!AE:AE,MATCH(CHECKLIST!B33,DATOS!B:B,0),1)=0,"",INDEX(DATOS!AE:AE,MATCH(CHECKLIST!B33,DATOS!B:B,0),1)),"")</f>
        <v/>
      </c>
      <c r="G33" s="17" t="str">
        <f>IFERROR(IF(INDEX(DATOS!AJ:AJ,MATCH(CHECKLIST!B33,DATOS!B:B,0),1)=0,"",INDEX(DATOS!AJ:AJ,MATCH(CHECKLIST!B33,DATOS!B:B,0),1)),"")</f>
        <v/>
      </c>
      <c r="H33" s="17" t="str">
        <f>IFERROR(IF(INDEX(DATOS!BM:BM,MATCH(CHECKLIST!B33,DATOS!B:B,0),1)="","X",IF(INDEX(DATOS!BM:BM,MATCH(CHECKLIST!B33,DATOS!B:B,0),1)="VIGENTE","",INDEX(DATOS!BM:BM,MATCH(CHECKLIST!B33,DATOS!B:B,0),1))),"")</f>
        <v/>
      </c>
      <c r="I33" s="17" t="str">
        <f>IFERROR(IF(INDEX(DATOS!AN:AN,MATCH(CHECKLIST!B33,DATOS!B:B,0),1)=0,"",INDEX(DATOS!AN:AN,MATCH(CHECKLIST!B33,DATOS!B:B,0),1)),"")</f>
        <v/>
      </c>
      <c r="J33" s="17" t="str">
        <f>IFERROR(IF(INDEX(DATOS!AL:AL,MATCH(CHECKLIST!B33,DATOS!B:B,0),1)=0,"",INDEX(DATOS!AL:AL,MATCH(CHECKLIST!B33,DATOS!B:B,0),1)),"")</f>
        <v/>
      </c>
      <c r="K33" s="35" t="str">
        <f>IFERROR(IF(INDEX(DATOS!AM:AM,MATCH(CHECKLIST!B33,DATOS!B:B,0),1)=0,"",INDEX(DATOS!AM:AM,MATCH(CHECKLIST!B33,DATOS!B:B,0),1)),"")</f>
        <v/>
      </c>
      <c r="L33" s="17" t="str">
        <f>IFERROR(IF(INDEX(DATOS!AO:AO,MATCH(CHECKLIST!B33,DATOS!B:B,0),1)=0,"",INDEX(DATOS!AO:AO,MATCH(CHECKLIST!B33,DATOS!B:B,0),1)),"")</f>
        <v/>
      </c>
      <c r="M33" s="17" t="str">
        <f>IFERROR(IF(INDEX(DATOS!AK:AK,MATCH(CHECKLIST!B33,DATOS!B:B,0),1)=0,"",INDEX(DATOS!AK:AK,MATCH(CHECKLIST!B33,DATOS!B:B,0),1)),"")</f>
        <v/>
      </c>
      <c r="N33" s="35" t="str">
        <f ca="1">IFERROR(IF(INDEX(DATOS!I:I,MATCH(CHECKLIST!B33,DATOS!B:B,0),1)="","X",IF(INDEX(DATOS!I:I,MATCH(CHECKLIST!B33,DATOS!B:B,0),1)&gt;YEAR(TODAY())-1,"","VENCIDA")),"")</f>
        <v/>
      </c>
      <c r="O33" s="35" t="str">
        <f>IFERROR(IF(INDEX(DATOS!AR:AR,MATCH(CHECKLIST!B33,DATOS!B:B,0),1)=0,"",INDEX(DATOS!AR:AR,MATCH(CHECKLIST!B33,DATOS!B:B,0),1)),"")</f>
        <v/>
      </c>
      <c r="P33" s="17" t="str">
        <f>IFERROR(IF(INDEX(DATOS!AP:AP,MATCH(CHECKLIST!B33,DATOS!B:B,0),1)=0,"",INDEX(DATOS!AP:AP,MATCH(CHECKLIST!B33,DATOS!B:B,0),1)),"")</f>
        <v/>
      </c>
      <c r="Q33" s="17" t="str">
        <f>IFERROR(IF(INDEX(DATOS!AQ:AQ,MATCH(CHECKLIST!B33,DATOS!B:B,0),1)=0,"",INDEX(DATOS!AQ:AQ,MATCH(CHECKLIST!B33,DATOS!B:B,0),1)),"")</f>
        <v/>
      </c>
      <c r="R33" t="str">
        <f>IF(B33="","",1)</f>
        <v/>
      </c>
      <c r="S33" t="str">
        <f t="shared" si="2"/>
        <v/>
      </c>
      <c r="U33" t="str">
        <f t="shared" si="0"/>
        <v/>
      </c>
      <c r="V33" t="str">
        <f t="shared" si="1"/>
        <v/>
      </c>
    </row>
    <row r="34" spans="1:22" ht="15" customHeight="1" x14ac:dyDescent="0.25">
      <c r="A34" s="12">
        <v>21</v>
      </c>
      <c r="B34" t="str">
        <f>IFERROR(INDEX(DATOS!B:B,MATCH(CHECKLIST!A34,DATOS!BY:BY,0),1),"")</f>
        <v/>
      </c>
      <c r="C34" t="str">
        <f>IFERROR(INDEX(DATOS!J:J,MATCH(CHECKLIST!A34,DATOS!BY:BY,0),1),"")</f>
        <v/>
      </c>
      <c r="D34" t="str">
        <f>IFERROR(INDEX(DATOS!R:R,MATCH(CHECKLIST!E34,DATOS!C:C,0),1),"")</f>
        <v/>
      </c>
      <c r="E34" s="72" t="str">
        <f>IFERROR(INDEX(DATOS!C:C,MATCH(CHECKLIST!A34,DATOS!BY:BY,0),1),"")</f>
        <v/>
      </c>
      <c r="F34" s="82" t="str">
        <f>IFERROR(IF(INDEX(DATOS!AE:AE,MATCH(CHECKLIST!B34,DATOS!B:B,0),1)=0,"",INDEX(DATOS!AE:AE,MATCH(CHECKLIST!B34,DATOS!B:B,0),1)),"")</f>
        <v/>
      </c>
      <c r="G34" s="17" t="str">
        <f>IFERROR(IF(INDEX(DATOS!AJ:AJ,MATCH(CHECKLIST!B34,DATOS!B:B,0),1)=0,"",INDEX(DATOS!AJ:AJ,MATCH(CHECKLIST!B34,DATOS!B:B,0),1)),"")</f>
        <v/>
      </c>
      <c r="H34" s="17" t="str">
        <f>IFERROR(IF(INDEX(DATOS!BM:BM,MATCH(CHECKLIST!B34,DATOS!B:B,0),1)="","X",IF(INDEX(DATOS!BM:BM,MATCH(CHECKLIST!B34,DATOS!B:B,0),1)="VIGENTE","",INDEX(DATOS!BM:BM,MATCH(CHECKLIST!B34,DATOS!B:B,0),1))),"")</f>
        <v/>
      </c>
      <c r="I34" s="17" t="str">
        <f>IFERROR(IF(INDEX(DATOS!AN:AN,MATCH(CHECKLIST!B34,DATOS!B:B,0),1)=0,"",INDEX(DATOS!AN:AN,MATCH(CHECKLIST!B34,DATOS!B:B,0),1)),"")</f>
        <v/>
      </c>
      <c r="J34" s="17" t="str">
        <f>IFERROR(IF(INDEX(DATOS!AL:AL,MATCH(CHECKLIST!B34,DATOS!B:B,0),1)=0,"",INDEX(DATOS!AL:AL,MATCH(CHECKLIST!B34,DATOS!B:B,0),1)),"")</f>
        <v/>
      </c>
      <c r="K34" s="35" t="str">
        <f>IFERROR(IF(INDEX(DATOS!AM:AM,MATCH(CHECKLIST!B34,DATOS!B:B,0),1)=0,"",INDEX(DATOS!AM:AM,MATCH(CHECKLIST!B34,DATOS!B:B,0),1)),"")</f>
        <v/>
      </c>
      <c r="L34" s="17" t="str">
        <f>IFERROR(IF(INDEX(DATOS!AO:AO,MATCH(CHECKLIST!B34,DATOS!B:B,0),1)=0,"",INDEX(DATOS!AO:AO,MATCH(CHECKLIST!B34,DATOS!B:B,0),1)),"")</f>
        <v/>
      </c>
      <c r="M34" s="17" t="str">
        <f>IFERROR(IF(INDEX(DATOS!AK:AK,MATCH(CHECKLIST!B34,DATOS!B:B,0),1)=0,"",INDEX(DATOS!AK:AK,MATCH(CHECKLIST!B34,DATOS!B:B,0),1)),"")</f>
        <v/>
      </c>
      <c r="N34" s="35" t="str">
        <f ca="1">IFERROR(IF(INDEX(DATOS!I:I,MATCH(CHECKLIST!B34,DATOS!B:B,0),1)="","X",IF(INDEX(DATOS!I:I,MATCH(CHECKLIST!B34,DATOS!B:B,0),1)&gt;YEAR(TODAY())-1,"","VENCIDA")),"")</f>
        <v/>
      </c>
      <c r="O34" s="35" t="str">
        <f>IFERROR(IF(INDEX(DATOS!AR:AR,MATCH(CHECKLIST!B34,DATOS!B:B,0),1)=0,"",INDEX(DATOS!AR:AR,MATCH(CHECKLIST!B34,DATOS!B:B,0),1)),"")</f>
        <v/>
      </c>
      <c r="P34" s="17" t="str">
        <f>IFERROR(IF(INDEX(DATOS!AP:AP,MATCH(CHECKLIST!B34,DATOS!B:B,0),1)=0,"",INDEX(DATOS!AP:AP,MATCH(CHECKLIST!B34,DATOS!B:B,0),1)),"")</f>
        <v/>
      </c>
      <c r="Q34" s="17" t="str">
        <f>IFERROR(IF(INDEX(DATOS!AQ:AQ,MATCH(CHECKLIST!B34,DATOS!B:B,0),1)=0,"",INDEX(DATOS!AQ:AQ,MATCH(CHECKLIST!B34,DATOS!B:B,0),1)),"")</f>
        <v/>
      </c>
      <c r="S34">
        <f t="shared" si="2"/>
        <v>0</v>
      </c>
      <c r="U34" t="str">
        <f t="shared" si="0"/>
        <v/>
      </c>
      <c r="V34" t="str">
        <f t="shared" si="1"/>
        <v/>
      </c>
    </row>
    <row r="35" spans="1:22" ht="15" customHeight="1" x14ac:dyDescent="0.25">
      <c r="A35" s="12">
        <v>22</v>
      </c>
      <c r="B35" t="str">
        <f>IFERROR(INDEX(DATOS!B:B,MATCH(CHECKLIST!A35,DATOS!BY:BY,0),1),"")</f>
        <v/>
      </c>
      <c r="C35" t="str">
        <f>IFERROR(INDEX(DATOS!J:J,MATCH(CHECKLIST!A35,DATOS!BY:BY,0),1),"")</f>
        <v/>
      </c>
      <c r="D35" t="str">
        <f>IFERROR(INDEX(DATOS!R:R,MATCH(CHECKLIST!E35,DATOS!C:C,0),1),"")</f>
        <v/>
      </c>
      <c r="E35" s="72" t="str">
        <f>IFERROR(INDEX(DATOS!C:C,MATCH(CHECKLIST!A35,DATOS!BY:BY,0),1),"")</f>
        <v/>
      </c>
      <c r="F35" s="82" t="str">
        <f>IFERROR(IF(INDEX(DATOS!AE:AE,MATCH(CHECKLIST!B35,DATOS!B:B,0),1)=0,"",INDEX(DATOS!AE:AE,MATCH(CHECKLIST!B35,DATOS!B:B,0),1)),"")</f>
        <v/>
      </c>
      <c r="G35" s="17" t="str">
        <f>IFERROR(IF(INDEX(DATOS!AJ:AJ,MATCH(CHECKLIST!B35,DATOS!B:B,0),1)=0,"",INDEX(DATOS!AJ:AJ,MATCH(CHECKLIST!B35,DATOS!B:B,0),1)),"")</f>
        <v/>
      </c>
      <c r="H35" s="17" t="str">
        <f>IFERROR(IF(INDEX(DATOS!BM:BM,MATCH(CHECKLIST!B35,DATOS!B:B,0),1)="","X",IF(INDEX(DATOS!BM:BM,MATCH(CHECKLIST!B35,DATOS!B:B,0),1)="VIGENTE","",INDEX(DATOS!BM:BM,MATCH(CHECKLIST!B35,DATOS!B:B,0),1))),"")</f>
        <v/>
      </c>
      <c r="I35" s="17" t="str">
        <f>IFERROR(IF(INDEX(DATOS!AN:AN,MATCH(CHECKLIST!B35,DATOS!B:B,0),1)=0,"",INDEX(DATOS!AN:AN,MATCH(CHECKLIST!B35,DATOS!B:B,0),1)),"")</f>
        <v/>
      </c>
      <c r="J35" s="17" t="str">
        <f>IFERROR(IF(INDEX(DATOS!AL:AL,MATCH(CHECKLIST!B35,DATOS!B:B,0),1)=0,"",INDEX(DATOS!AL:AL,MATCH(CHECKLIST!B35,DATOS!B:B,0),1)),"")</f>
        <v/>
      </c>
      <c r="K35" s="35" t="str">
        <f>IFERROR(IF(INDEX(DATOS!AM:AM,MATCH(CHECKLIST!B35,DATOS!B:B,0),1)=0,"",INDEX(DATOS!AM:AM,MATCH(CHECKLIST!B35,DATOS!B:B,0),1)),"")</f>
        <v/>
      </c>
      <c r="L35" s="17" t="str">
        <f>IFERROR(IF(INDEX(DATOS!AO:AO,MATCH(CHECKLIST!B35,DATOS!B:B,0),1)=0,"",INDEX(DATOS!AO:AO,MATCH(CHECKLIST!B35,DATOS!B:B,0),1)),"")</f>
        <v/>
      </c>
      <c r="M35" s="17" t="str">
        <f>IFERROR(IF(INDEX(DATOS!AK:AK,MATCH(CHECKLIST!B35,DATOS!B:B,0),1)=0,"",INDEX(DATOS!AK:AK,MATCH(CHECKLIST!B35,DATOS!B:B,0),1)),"")</f>
        <v/>
      </c>
      <c r="N35" s="35" t="str">
        <f ca="1">IFERROR(IF(INDEX(DATOS!I:I,MATCH(CHECKLIST!B35,DATOS!B:B,0),1)="","X",IF(INDEX(DATOS!I:I,MATCH(CHECKLIST!B35,DATOS!B:B,0),1)&gt;YEAR(TODAY())-1,"","VENCIDA")),"")</f>
        <v/>
      </c>
      <c r="O35" s="35" t="str">
        <f>IFERROR(IF(INDEX(DATOS!AR:AR,MATCH(CHECKLIST!B35,DATOS!B:B,0),1)=0,"",INDEX(DATOS!AR:AR,MATCH(CHECKLIST!B35,DATOS!B:B,0),1)),"")</f>
        <v/>
      </c>
      <c r="P35" s="17" t="str">
        <f>IFERROR(IF(INDEX(DATOS!AP:AP,MATCH(CHECKLIST!B35,DATOS!B:B,0),1)=0,"",INDEX(DATOS!AP:AP,MATCH(CHECKLIST!B35,DATOS!B:B,0),1)),"")</f>
        <v/>
      </c>
      <c r="Q35" s="17" t="str">
        <f>IFERROR(IF(INDEX(DATOS!AQ:AQ,MATCH(CHECKLIST!B35,DATOS!B:B,0),1)=0,"",INDEX(DATOS!AQ:AQ,MATCH(CHECKLIST!B35,DATOS!B:B,0),1)),"")</f>
        <v/>
      </c>
      <c r="R35" t="str">
        <f>IF(B35="","",1)</f>
        <v/>
      </c>
      <c r="S35" t="str">
        <f t="shared" si="2"/>
        <v/>
      </c>
      <c r="U35" t="str">
        <f t="shared" si="0"/>
        <v/>
      </c>
      <c r="V35" t="str">
        <f t="shared" si="1"/>
        <v/>
      </c>
    </row>
    <row r="36" spans="1:22" ht="15" customHeight="1" x14ac:dyDescent="0.25">
      <c r="A36" s="12">
        <v>23</v>
      </c>
      <c r="B36" t="str">
        <f>IFERROR(INDEX(DATOS!B:B,MATCH(CHECKLIST!A36,DATOS!BY:BY,0),1),"")</f>
        <v/>
      </c>
      <c r="C36" t="str">
        <f>IFERROR(INDEX(DATOS!J:J,MATCH(CHECKLIST!A36,DATOS!BY:BY,0),1),"")</f>
        <v/>
      </c>
      <c r="D36" t="str">
        <f>IFERROR(INDEX(DATOS!R:R,MATCH(CHECKLIST!E36,DATOS!C:C,0),1),"")</f>
        <v/>
      </c>
      <c r="E36" s="72" t="str">
        <f>IFERROR(INDEX(DATOS!C:C,MATCH(CHECKLIST!A36,DATOS!BY:BY,0),1),"")</f>
        <v/>
      </c>
      <c r="F36" s="82" t="str">
        <f>IFERROR(IF(INDEX(DATOS!AE:AE,MATCH(CHECKLIST!B36,DATOS!B:B,0),1)=0,"",INDEX(DATOS!AE:AE,MATCH(CHECKLIST!B36,DATOS!B:B,0),1)),"")</f>
        <v/>
      </c>
      <c r="G36" s="17" t="str">
        <f>IFERROR(IF(INDEX(DATOS!AJ:AJ,MATCH(CHECKLIST!B36,DATOS!B:B,0),1)=0,"",INDEX(DATOS!AJ:AJ,MATCH(CHECKLIST!B36,DATOS!B:B,0),1)),"")</f>
        <v/>
      </c>
      <c r="H36" s="17" t="str">
        <f>IFERROR(IF(INDEX(DATOS!BM:BM,MATCH(CHECKLIST!B36,DATOS!B:B,0),1)="","X",IF(INDEX(DATOS!BM:BM,MATCH(CHECKLIST!B36,DATOS!B:B,0),1)="VIGENTE","",INDEX(DATOS!BM:BM,MATCH(CHECKLIST!B36,DATOS!B:B,0),1))),"")</f>
        <v/>
      </c>
      <c r="I36" s="17" t="str">
        <f>IFERROR(IF(INDEX(DATOS!AN:AN,MATCH(CHECKLIST!B36,DATOS!B:B,0),1)=0,"",INDEX(DATOS!AN:AN,MATCH(CHECKLIST!B36,DATOS!B:B,0),1)),"")</f>
        <v/>
      </c>
      <c r="J36" s="17" t="str">
        <f>IFERROR(IF(INDEX(DATOS!AL:AL,MATCH(CHECKLIST!B36,DATOS!B:B,0),1)=0,"",INDEX(DATOS!AL:AL,MATCH(CHECKLIST!B36,DATOS!B:B,0),1)),"")</f>
        <v/>
      </c>
      <c r="K36" s="35" t="str">
        <f>IFERROR(IF(INDEX(DATOS!AM:AM,MATCH(CHECKLIST!B36,DATOS!B:B,0),1)=0,"",INDEX(DATOS!AM:AM,MATCH(CHECKLIST!B36,DATOS!B:B,0),1)),"")</f>
        <v/>
      </c>
      <c r="L36" s="17" t="str">
        <f>IFERROR(IF(INDEX(DATOS!AO:AO,MATCH(CHECKLIST!B36,DATOS!B:B,0),1)=0,"",INDEX(DATOS!AO:AO,MATCH(CHECKLIST!B36,DATOS!B:B,0),1)),"")</f>
        <v/>
      </c>
      <c r="M36" s="17" t="str">
        <f>IFERROR(IF(INDEX(DATOS!AK:AK,MATCH(CHECKLIST!B36,DATOS!B:B,0),1)=0,"",INDEX(DATOS!AK:AK,MATCH(CHECKLIST!B36,DATOS!B:B,0),1)),"")</f>
        <v/>
      </c>
      <c r="N36" s="35" t="str">
        <f ca="1">IFERROR(IF(INDEX(DATOS!I:I,MATCH(CHECKLIST!B36,DATOS!B:B,0),1)="","X",IF(INDEX(DATOS!I:I,MATCH(CHECKLIST!B36,DATOS!B:B,0),1)&gt;YEAR(TODAY())-1,"","VENCIDA")),"")</f>
        <v/>
      </c>
      <c r="O36" s="35" t="str">
        <f>IFERROR(IF(INDEX(DATOS!AR:AR,MATCH(CHECKLIST!B36,DATOS!B:B,0),1)=0,"",INDEX(DATOS!AR:AR,MATCH(CHECKLIST!B36,DATOS!B:B,0),1)),"")</f>
        <v/>
      </c>
      <c r="P36" s="17" t="str">
        <f>IFERROR(IF(INDEX(DATOS!AP:AP,MATCH(CHECKLIST!B36,DATOS!B:B,0),1)=0,"",INDEX(DATOS!AP:AP,MATCH(CHECKLIST!B36,DATOS!B:B,0),1)),"")</f>
        <v/>
      </c>
      <c r="Q36" s="17" t="str">
        <f>IFERROR(IF(INDEX(DATOS!AQ:AQ,MATCH(CHECKLIST!B36,DATOS!B:B,0),1)=0,"",INDEX(DATOS!AQ:AQ,MATCH(CHECKLIST!B36,DATOS!B:B,0),1)),"")</f>
        <v/>
      </c>
      <c r="S36">
        <f t="shared" si="2"/>
        <v>0</v>
      </c>
      <c r="U36" t="str">
        <f t="shared" si="0"/>
        <v/>
      </c>
      <c r="V36" t="str">
        <f t="shared" si="1"/>
        <v/>
      </c>
    </row>
    <row r="37" spans="1:22" ht="15" customHeight="1" x14ac:dyDescent="0.25">
      <c r="A37" s="12">
        <v>24</v>
      </c>
      <c r="B37" t="str">
        <f>IFERROR(INDEX(DATOS!B:B,MATCH(CHECKLIST!A37,DATOS!BY:BY,0),1),"")</f>
        <v/>
      </c>
      <c r="C37" t="str">
        <f>IFERROR(INDEX(DATOS!J:J,MATCH(CHECKLIST!A37,DATOS!BY:BY,0),1),"")</f>
        <v/>
      </c>
      <c r="D37" t="str">
        <f>IFERROR(INDEX(DATOS!R:R,MATCH(CHECKLIST!E37,DATOS!C:C,0),1),"")</f>
        <v/>
      </c>
      <c r="E37" s="72" t="str">
        <f>IFERROR(INDEX(DATOS!C:C,MATCH(CHECKLIST!A37,DATOS!BY:BY,0),1),"")</f>
        <v/>
      </c>
      <c r="F37" s="82" t="str">
        <f>IFERROR(IF(INDEX(DATOS!AE:AE,MATCH(CHECKLIST!B37,DATOS!B:B,0),1)=0,"",INDEX(DATOS!AE:AE,MATCH(CHECKLIST!B37,DATOS!B:B,0),1)),"")</f>
        <v/>
      </c>
      <c r="G37" s="17" t="str">
        <f>IFERROR(IF(INDEX(DATOS!AJ:AJ,MATCH(CHECKLIST!B37,DATOS!B:B,0),1)=0,"",INDEX(DATOS!AJ:AJ,MATCH(CHECKLIST!B37,DATOS!B:B,0),1)),"")</f>
        <v/>
      </c>
      <c r="H37" s="17" t="str">
        <f>IFERROR(IF(INDEX(DATOS!BM:BM,MATCH(CHECKLIST!B37,DATOS!B:B,0),1)="","X",IF(INDEX(DATOS!BM:BM,MATCH(CHECKLIST!B37,DATOS!B:B,0),1)="VIGENTE","",INDEX(DATOS!BM:BM,MATCH(CHECKLIST!B37,DATOS!B:B,0),1))),"")</f>
        <v/>
      </c>
      <c r="I37" s="17" t="str">
        <f>IFERROR(IF(INDEX(DATOS!AN:AN,MATCH(CHECKLIST!B37,DATOS!B:B,0),1)=0,"",INDEX(DATOS!AN:AN,MATCH(CHECKLIST!B37,DATOS!B:B,0),1)),"")</f>
        <v/>
      </c>
      <c r="J37" s="17" t="str">
        <f>IFERROR(IF(INDEX(DATOS!AL:AL,MATCH(CHECKLIST!B37,DATOS!B:B,0),1)=0,"",INDEX(DATOS!AL:AL,MATCH(CHECKLIST!B37,DATOS!B:B,0),1)),"")</f>
        <v/>
      </c>
      <c r="K37" s="35" t="str">
        <f>IFERROR(IF(INDEX(DATOS!AM:AM,MATCH(CHECKLIST!B37,DATOS!B:B,0),1)=0,"",INDEX(DATOS!AM:AM,MATCH(CHECKLIST!B37,DATOS!B:B,0),1)),"")</f>
        <v/>
      </c>
      <c r="L37" s="17" t="str">
        <f>IFERROR(IF(INDEX(DATOS!AO:AO,MATCH(CHECKLIST!B37,DATOS!B:B,0),1)=0,"",INDEX(DATOS!AO:AO,MATCH(CHECKLIST!B37,DATOS!B:B,0),1)),"")</f>
        <v/>
      </c>
      <c r="M37" s="17" t="str">
        <f>IFERROR(IF(INDEX(DATOS!AK:AK,MATCH(CHECKLIST!B37,DATOS!B:B,0),1)=0,"",INDEX(DATOS!AK:AK,MATCH(CHECKLIST!B37,DATOS!B:B,0),1)),"")</f>
        <v/>
      </c>
      <c r="N37" s="35" t="str">
        <f ca="1">IFERROR(IF(INDEX(DATOS!I:I,MATCH(CHECKLIST!B37,DATOS!B:B,0),1)="","X",IF(INDEX(DATOS!I:I,MATCH(CHECKLIST!B37,DATOS!B:B,0),1)&gt;YEAR(TODAY())-1,"","VENCIDA")),"")</f>
        <v/>
      </c>
      <c r="O37" s="35" t="str">
        <f>IFERROR(IF(INDEX(DATOS!AR:AR,MATCH(CHECKLIST!B37,DATOS!B:B,0),1)=0,"",INDEX(DATOS!AR:AR,MATCH(CHECKLIST!B37,DATOS!B:B,0),1)),"")</f>
        <v/>
      </c>
      <c r="P37" s="17" t="str">
        <f>IFERROR(IF(INDEX(DATOS!AP:AP,MATCH(CHECKLIST!B37,DATOS!B:B,0),1)=0,"",INDEX(DATOS!AP:AP,MATCH(CHECKLIST!B37,DATOS!B:B,0),1)),"")</f>
        <v/>
      </c>
      <c r="Q37" s="17" t="str">
        <f>IFERROR(IF(INDEX(DATOS!AQ:AQ,MATCH(CHECKLIST!B37,DATOS!B:B,0),1)=0,"",INDEX(DATOS!AQ:AQ,MATCH(CHECKLIST!B37,DATOS!B:B,0),1)),"")</f>
        <v/>
      </c>
      <c r="R37" t="str">
        <f>IF(B37="","",1)</f>
        <v/>
      </c>
      <c r="S37" t="str">
        <f t="shared" si="2"/>
        <v/>
      </c>
      <c r="U37" t="str">
        <f t="shared" si="0"/>
        <v/>
      </c>
      <c r="V37" t="str">
        <f t="shared" si="1"/>
        <v/>
      </c>
    </row>
    <row r="38" spans="1:22" ht="15" customHeight="1" x14ac:dyDescent="0.25">
      <c r="A38" s="12">
        <v>25</v>
      </c>
      <c r="B38" t="str">
        <f>IFERROR(INDEX(DATOS!B:B,MATCH(CHECKLIST!A38,DATOS!BY:BY,0),1),"")</f>
        <v/>
      </c>
      <c r="C38" t="str">
        <f>IFERROR(INDEX(DATOS!J:J,MATCH(CHECKLIST!A38,DATOS!BY:BY,0),1),"")</f>
        <v/>
      </c>
      <c r="D38" t="str">
        <f>IFERROR(INDEX(DATOS!R:R,MATCH(CHECKLIST!E38,DATOS!C:C,0),1),"")</f>
        <v/>
      </c>
      <c r="E38" s="72" t="str">
        <f>IFERROR(INDEX(DATOS!C:C,MATCH(CHECKLIST!A38,DATOS!BY:BY,0),1),"")</f>
        <v/>
      </c>
      <c r="F38" s="82" t="str">
        <f>IFERROR(IF(INDEX(DATOS!AE:AE,MATCH(CHECKLIST!B38,DATOS!B:B,0),1)=0,"",INDEX(DATOS!AE:AE,MATCH(CHECKLIST!B38,DATOS!B:B,0),1)),"")</f>
        <v/>
      </c>
      <c r="G38" s="17" t="str">
        <f>IFERROR(IF(INDEX(DATOS!AJ:AJ,MATCH(CHECKLIST!B38,DATOS!B:B,0),1)=0,"",INDEX(DATOS!AJ:AJ,MATCH(CHECKLIST!B38,DATOS!B:B,0),1)),"")</f>
        <v/>
      </c>
      <c r="H38" s="17" t="str">
        <f>IFERROR(IF(INDEX(DATOS!BM:BM,MATCH(CHECKLIST!B38,DATOS!B:B,0),1)="","X",IF(INDEX(DATOS!BM:BM,MATCH(CHECKLIST!B38,DATOS!B:B,0),1)="VIGENTE","",INDEX(DATOS!BM:BM,MATCH(CHECKLIST!B38,DATOS!B:B,0),1))),"")</f>
        <v/>
      </c>
      <c r="I38" s="17" t="str">
        <f>IFERROR(IF(INDEX(DATOS!AN:AN,MATCH(CHECKLIST!B38,DATOS!B:B,0),1)=0,"",INDEX(DATOS!AN:AN,MATCH(CHECKLIST!B38,DATOS!B:B,0),1)),"")</f>
        <v/>
      </c>
      <c r="J38" s="17" t="str">
        <f>IFERROR(IF(INDEX(DATOS!AL:AL,MATCH(CHECKLIST!B38,DATOS!B:B,0),1)=0,"",INDEX(DATOS!AL:AL,MATCH(CHECKLIST!B38,DATOS!B:B,0),1)),"")</f>
        <v/>
      </c>
      <c r="K38" s="35" t="str">
        <f>IFERROR(IF(INDEX(DATOS!AM:AM,MATCH(CHECKLIST!B38,DATOS!B:B,0),1)=0,"",INDEX(DATOS!AM:AM,MATCH(CHECKLIST!B38,DATOS!B:B,0),1)),"")</f>
        <v/>
      </c>
      <c r="L38" s="17" t="str">
        <f>IFERROR(IF(INDEX(DATOS!AO:AO,MATCH(CHECKLIST!B38,DATOS!B:B,0),1)=0,"",INDEX(DATOS!AO:AO,MATCH(CHECKLIST!B38,DATOS!B:B,0),1)),"")</f>
        <v/>
      </c>
      <c r="M38" s="17" t="str">
        <f>IFERROR(IF(INDEX(DATOS!AK:AK,MATCH(CHECKLIST!B38,DATOS!B:B,0),1)=0,"",INDEX(DATOS!AK:AK,MATCH(CHECKLIST!B38,DATOS!B:B,0),1)),"")</f>
        <v/>
      </c>
      <c r="N38" s="35" t="str">
        <f ca="1">IFERROR(IF(INDEX(DATOS!I:I,MATCH(CHECKLIST!B38,DATOS!B:B,0),1)="","X",IF(INDEX(DATOS!I:I,MATCH(CHECKLIST!B38,DATOS!B:B,0),1)&gt;YEAR(TODAY())-1,"","VENCIDA")),"")</f>
        <v/>
      </c>
      <c r="O38" s="35" t="str">
        <f>IFERROR(IF(INDEX(DATOS!AR:AR,MATCH(CHECKLIST!B38,DATOS!B:B,0),1)=0,"",INDEX(DATOS!AR:AR,MATCH(CHECKLIST!B38,DATOS!B:B,0),1)),"")</f>
        <v/>
      </c>
      <c r="P38" s="17" t="str">
        <f>IFERROR(IF(INDEX(DATOS!AP:AP,MATCH(CHECKLIST!B38,DATOS!B:B,0),1)=0,"",INDEX(DATOS!AP:AP,MATCH(CHECKLIST!B38,DATOS!B:B,0),1)),"")</f>
        <v/>
      </c>
      <c r="Q38" s="17" t="str">
        <f>IFERROR(IF(INDEX(DATOS!AQ:AQ,MATCH(CHECKLIST!B38,DATOS!B:B,0),1)=0,"",INDEX(DATOS!AQ:AQ,MATCH(CHECKLIST!B38,DATOS!B:B,0),1)),"")</f>
        <v/>
      </c>
      <c r="S38">
        <f t="shared" si="2"/>
        <v>0</v>
      </c>
      <c r="U38" t="str">
        <f t="shared" si="0"/>
        <v/>
      </c>
      <c r="V38" t="str">
        <f t="shared" si="1"/>
        <v/>
      </c>
    </row>
    <row r="39" spans="1:22" ht="15" customHeight="1" x14ac:dyDescent="0.25">
      <c r="A39" s="12">
        <v>26</v>
      </c>
      <c r="B39" t="str">
        <f>IFERROR(INDEX(DATOS!B:B,MATCH(CHECKLIST!A39,DATOS!BY:BY,0),1),"")</f>
        <v/>
      </c>
      <c r="C39" t="str">
        <f>IFERROR(INDEX(DATOS!J:J,MATCH(CHECKLIST!A39,DATOS!BY:BY,0),1),"")</f>
        <v/>
      </c>
      <c r="D39" t="str">
        <f>IFERROR(INDEX(DATOS!R:R,MATCH(CHECKLIST!E39,DATOS!C:C,0),1),"")</f>
        <v/>
      </c>
      <c r="E39" s="72" t="str">
        <f>IFERROR(INDEX(DATOS!C:C,MATCH(CHECKLIST!A39,DATOS!BY:BY,0),1),"")</f>
        <v/>
      </c>
      <c r="F39" s="82" t="str">
        <f>IFERROR(IF(INDEX(DATOS!AE:AE,MATCH(CHECKLIST!B39,DATOS!B:B,0),1)=0,"",INDEX(DATOS!AE:AE,MATCH(CHECKLIST!B39,DATOS!B:B,0),1)),"")</f>
        <v/>
      </c>
      <c r="G39" s="17" t="str">
        <f>IFERROR(IF(INDEX(DATOS!AJ:AJ,MATCH(CHECKLIST!B39,DATOS!B:B,0),1)=0,"",INDEX(DATOS!AJ:AJ,MATCH(CHECKLIST!B39,DATOS!B:B,0),1)),"")</f>
        <v/>
      </c>
      <c r="H39" s="17" t="str">
        <f>IFERROR(IF(INDEX(DATOS!BM:BM,MATCH(CHECKLIST!B39,DATOS!B:B,0),1)="","X",IF(INDEX(DATOS!BM:BM,MATCH(CHECKLIST!B39,DATOS!B:B,0),1)="VIGENTE","",INDEX(DATOS!BM:BM,MATCH(CHECKLIST!B39,DATOS!B:B,0),1))),"")</f>
        <v/>
      </c>
      <c r="I39" s="17" t="str">
        <f>IFERROR(IF(INDEX(DATOS!AN:AN,MATCH(CHECKLIST!B39,DATOS!B:B,0),1)=0,"",INDEX(DATOS!AN:AN,MATCH(CHECKLIST!B39,DATOS!B:B,0),1)),"")</f>
        <v/>
      </c>
      <c r="J39" s="17" t="str">
        <f>IFERROR(IF(INDEX(DATOS!AL:AL,MATCH(CHECKLIST!B39,DATOS!B:B,0),1)=0,"",INDEX(DATOS!AL:AL,MATCH(CHECKLIST!B39,DATOS!B:B,0),1)),"")</f>
        <v/>
      </c>
      <c r="K39" s="35" t="str">
        <f>IFERROR(IF(INDEX(DATOS!AM:AM,MATCH(CHECKLIST!B39,DATOS!B:B,0),1)=0,"",INDEX(DATOS!AM:AM,MATCH(CHECKLIST!B39,DATOS!B:B,0),1)),"")</f>
        <v/>
      </c>
      <c r="L39" s="17" t="str">
        <f>IFERROR(IF(INDEX(DATOS!AO:AO,MATCH(CHECKLIST!B39,DATOS!B:B,0),1)=0,"",INDEX(DATOS!AO:AO,MATCH(CHECKLIST!B39,DATOS!B:B,0),1)),"")</f>
        <v/>
      </c>
      <c r="M39" s="17" t="str">
        <f>IFERROR(IF(INDEX(DATOS!AK:AK,MATCH(CHECKLIST!B39,DATOS!B:B,0),1)=0,"",INDEX(DATOS!AK:AK,MATCH(CHECKLIST!B39,DATOS!B:B,0),1)),"")</f>
        <v/>
      </c>
      <c r="N39" s="35" t="str">
        <f ca="1">IFERROR(IF(INDEX(DATOS!I:I,MATCH(CHECKLIST!B39,DATOS!B:B,0),1)="","X",IF(INDEX(DATOS!I:I,MATCH(CHECKLIST!B39,DATOS!B:B,0),1)&gt;YEAR(TODAY())-1,"","VENCIDA")),"")</f>
        <v/>
      </c>
      <c r="O39" s="35" t="str">
        <f>IFERROR(IF(INDEX(DATOS!AR:AR,MATCH(CHECKLIST!B39,DATOS!B:B,0),1)=0,"",INDEX(DATOS!AR:AR,MATCH(CHECKLIST!B39,DATOS!B:B,0),1)),"")</f>
        <v/>
      </c>
      <c r="P39" s="17" t="str">
        <f>IFERROR(IF(INDEX(DATOS!AP:AP,MATCH(CHECKLIST!B39,DATOS!B:B,0),1)=0,"",INDEX(DATOS!AP:AP,MATCH(CHECKLIST!B39,DATOS!B:B,0),1)),"")</f>
        <v/>
      </c>
      <c r="Q39" s="17" t="str">
        <f>IFERROR(IF(INDEX(DATOS!AQ:AQ,MATCH(CHECKLIST!B39,DATOS!B:B,0),1)=0,"",INDEX(DATOS!AQ:AQ,MATCH(CHECKLIST!B39,DATOS!B:B,0),1)),"")</f>
        <v/>
      </c>
      <c r="R39" t="str">
        <f>IF(B39="","",1)</f>
        <v/>
      </c>
      <c r="S39" t="str">
        <f t="shared" si="2"/>
        <v/>
      </c>
      <c r="U39" t="str">
        <f t="shared" si="0"/>
        <v/>
      </c>
      <c r="V39" t="str">
        <f t="shared" si="1"/>
        <v/>
      </c>
    </row>
    <row r="40" spans="1:22" ht="15" customHeight="1" x14ac:dyDescent="0.25">
      <c r="A40" s="12">
        <v>27</v>
      </c>
      <c r="B40" t="str">
        <f>IFERROR(INDEX(DATOS!B:B,MATCH(CHECKLIST!A40,DATOS!BY:BY,0),1),"")</f>
        <v/>
      </c>
      <c r="C40" t="str">
        <f>IFERROR(INDEX(DATOS!J:J,MATCH(CHECKLIST!A40,DATOS!BY:BY,0),1),"")</f>
        <v/>
      </c>
      <c r="D40" t="str">
        <f>IFERROR(INDEX(DATOS!R:R,MATCH(CHECKLIST!E40,DATOS!C:C,0),1),"")</f>
        <v/>
      </c>
      <c r="E40" s="72" t="str">
        <f>IFERROR(INDEX(DATOS!C:C,MATCH(CHECKLIST!A40,DATOS!BY:BY,0),1),"")</f>
        <v/>
      </c>
      <c r="F40" s="82" t="str">
        <f>IFERROR(IF(INDEX(DATOS!AE:AE,MATCH(CHECKLIST!B40,DATOS!B:B,0),1)=0,"",INDEX(DATOS!AE:AE,MATCH(CHECKLIST!B40,DATOS!B:B,0),1)),"")</f>
        <v/>
      </c>
      <c r="G40" s="17" t="str">
        <f>IFERROR(IF(INDEX(DATOS!AJ:AJ,MATCH(CHECKLIST!B40,DATOS!B:B,0),1)=0,"",INDEX(DATOS!AJ:AJ,MATCH(CHECKLIST!B40,DATOS!B:B,0),1)),"")</f>
        <v/>
      </c>
      <c r="H40" s="17" t="str">
        <f>IFERROR(IF(INDEX(DATOS!BM:BM,MATCH(CHECKLIST!B40,DATOS!B:B,0),1)="","X",IF(INDEX(DATOS!BM:BM,MATCH(CHECKLIST!B40,DATOS!B:B,0),1)="VIGENTE","",INDEX(DATOS!BM:BM,MATCH(CHECKLIST!B40,DATOS!B:B,0),1))),"")</f>
        <v/>
      </c>
      <c r="I40" s="17" t="str">
        <f>IFERROR(IF(INDEX(DATOS!AN:AN,MATCH(CHECKLIST!B40,DATOS!B:B,0),1)=0,"",INDEX(DATOS!AN:AN,MATCH(CHECKLIST!B40,DATOS!B:B,0),1)),"")</f>
        <v/>
      </c>
      <c r="J40" s="17" t="str">
        <f>IFERROR(IF(INDEX(DATOS!AL:AL,MATCH(CHECKLIST!B40,DATOS!B:B,0),1)=0,"",INDEX(DATOS!AL:AL,MATCH(CHECKLIST!B40,DATOS!B:B,0),1)),"")</f>
        <v/>
      </c>
      <c r="K40" s="35" t="str">
        <f>IFERROR(IF(INDEX(DATOS!AM:AM,MATCH(CHECKLIST!B40,DATOS!B:B,0),1)=0,"",INDEX(DATOS!AM:AM,MATCH(CHECKLIST!B40,DATOS!B:B,0),1)),"")</f>
        <v/>
      </c>
      <c r="L40" s="17" t="str">
        <f>IFERROR(IF(INDEX(DATOS!AO:AO,MATCH(CHECKLIST!B40,DATOS!B:B,0),1)=0,"",INDEX(DATOS!AO:AO,MATCH(CHECKLIST!B40,DATOS!B:B,0),1)),"")</f>
        <v/>
      </c>
      <c r="M40" s="17" t="str">
        <f>IFERROR(IF(INDEX(DATOS!AK:AK,MATCH(CHECKLIST!B40,DATOS!B:B,0),1)=0,"",INDEX(DATOS!AK:AK,MATCH(CHECKLIST!B40,DATOS!B:B,0),1)),"")</f>
        <v/>
      </c>
      <c r="N40" s="35" t="str">
        <f ca="1">IFERROR(IF(INDEX(DATOS!I:I,MATCH(CHECKLIST!B40,DATOS!B:B,0),1)="","X",IF(INDEX(DATOS!I:I,MATCH(CHECKLIST!B40,DATOS!B:B,0),1)&gt;YEAR(TODAY())-1,"","VENCIDA")),"")</f>
        <v/>
      </c>
      <c r="O40" s="35" t="str">
        <f>IFERROR(IF(INDEX(DATOS!AR:AR,MATCH(CHECKLIST!B40,DATOS!B:B,0),1)=0,"",INDEX(DATOS!AR:AR,MATCH(CHECKLIST!B40,DATOS!B:B,0),1)),"")</f>
        <v/>
      </c>
      <c r="P40" s="17" t="str">
        <f>IFERROR(IF(INDEX(DATOS!AP:AP,MATCH(CHECKLIST!B40,DATOS!B:B,0),1)=0,"",INDEX(DATOS!AP:AP,MATCH(CHECKLIST!B40,DATOS!B:B,0),1)),"")</f>
        <v/>
      </c>
      <c r="Q40" s="17" t="str">
        <f>IFERROR(IF(INDEX(DATOS!AQ:AQ,MATCH(CHECKLIST!B40,DATOS!B:B,0),1)=0,"",INDEX(DATOS!AQ:AQ,MATCH(CHECKLIST!B40,DATOS!B:B,0),1)),"")</f>
        <v/>
      </c>
      <c r="S40">
        <f t="shared" si="2"/>
        <v>0</v>
      </c>
      <c r="U40" t="str">
        <f t="shared" si="0"/>
        <v/>
      </c>
      <c r="V40" t="str">
        <f t="shared" si="1"/>
        <v/>
      </c>
    </row>
    <row r="41" spans="1:22" ht="15" customHeight="1" x14ac:dyDescent="0.25">
      <c r="A41" s="12">
        <v>28</v>
      </c>
      <c r="B41" t="str">
        <f>IFERROR(INDEX(DATOS!B:B,MATCH(CHECKLIST!A41,DATOS!BY:BY,0),1),"")</f>
        <v/>
      </c>
      <c r="C41" t="str">
        <f>IFERROR(INDEX(DATOS!J:J,MATCH(CHECKLIST!A41,DATOS!BY:BY,0),1),"")</f>
        <v/>
      </c>
      <c r="D41" t="str">
        <f>IFERROR(INDEX(DATOS!R:R,MATCH(CHECKLIST!E41,DATOS!C:C,0),1),"")</f>
        <v/>
      </c>
      <c r="E41" s="72" t="str">
        <f>IFERROR(INDEX(DATOS!C:C,MATCH(CHECKLIST!A41,DATOS!BY:BY,0),1),"")</f>
        <v/>
      </c>
      <c r="F41" s="82" t="str">
        <f>IFERROR(IF(INDEX(DATOS!AE:AE,MATCH(CHECKLIST!B41,DATOS!B:B,0),1)=0,"",INDEX(DATOS!AE:AE,MATCH(CHECKLIST!B41,DATOS!B:B,0),1)),"")</f>
        <v/>
      </c>
      <c r="G41" s="17" t="str">
        <f>IFERROR(IF(INDEX(DATOS!AJ:AJ,MATCH(CHECKLIST!B41,DATOS!B:B,0),1)=0,"",INDEX(DATOS!AJ:AJ,MATCH(CHECKLIST!B41,DATOS!B:B,0),1)),"")</f>
        <v/>
      </c>
      <c r="H41" s="17" t="str">
        <f>IFERROR(IF(INDEX(DATOS!BM:BM,MATCH(CHECKLIST!B41,DATOS!B:B,0),1)="","X",IF(INDEX(DATOS!BM:BM,MATCH(CHECKLIST!B41,DATOS!B:B,0),1)="VIGENTE","",INDEX(DATOS!BM:BM,MATCH(CHECKLIST!B41,DATOS!B:B,0),1))),"")</f>
        <v/>
      </c>
      <c r="I41" s="17" t="str">
        <f>IFERROR(IF(INDEX(DATOS!AN:AN,MATCH(CHECKLIST!B41,DATOS!B:B,0),1)=0,"",INDEX(DATOS!AN:AN,MATCH(CHECKLIST!B41,DATOS!B:B,0),1)),"")</f>
        <v/>
      </c>
      <c r="J41" s="17" t="str">
        <f>IFERROR(IF(INDEX(DATOS!AL:AL,MATCH(CHECKLIST!B41,DATOS!B:B,0),1)=0,"",INDEX(DATOS!AL:AL,MATCH(CHECKLIST!B41,DATOS!B:B,0),1)),"")</f>
        <v/>
      </c>
      <c r="K41" s="35" t="str">
        <f>IFERROR(IF(INDEX(DATOS!AM:AM,MATCH(CHECKLIST!B41,DATOS!B:B,0),1)=0,"",INDEX(DATOS!AM:AM,MATCH(CHECKLIST!B41,DATOS!B:B,0),1)),"")</f>
        <v/>
      </c>
      <c r="L41" s="17" t="str">
        <f>IFERROR(IF(INDEX(DATOS!AO:AO,MATCH(CHECKLIST!B41,DATOS!B:B,0),1)=0,"",INDEX(DATOS!AO:AO,MATCH(CHECKLIST!B41,DATOS!B:B,0),1)),"")</f>
        <v/>
      </c>
      <c r="M41" s="17" t="str">
        <f>IFERROR(IF(INDEX(DATOS!AK:AK,MATCH(CHECKLIST!B41,DATOS!B:B,0),1)=0,"",INDEX(DATOS!AK:AK,MATCH(CHECKLIST!B41,DATOS!B:B,0),1)),"")</f>
        <v/>
      </c>
      <c r="N41" s="35" t="str">
        <f ca="1">IFERROR(IF(INDEX(DATOS!I:I,MATCH(CHECKLIST!B41,DATOS!B:B,0),1)="","X",IF(INDEX(DATOS!I:I,MATCH(CHECKLIST!B41,DATOS!B:B,0),1)&gt;YEAR(TODAY())-1,"","VENCIDA")),"")</f>
        <v/>
      </c>
      <c r="O41" s="35" t="str">
        <f>IFERROR(IF(INDEX(DATOS!AR:AR,MATCH(CHECKLIST!B41,DATOS!B:B,0),1)=0,"",INDEX(DATOS!AR:AR,MATCH(CHECKLIST!B41,DATOS!B:B,0),1)),"")</f>
        <v/>
      </c>
      <c r="P41" s="17" t="str">
        <f>IFERROR(IF(INDEX(DATOS!AP:AP,MATCH(CHECKLIST!B41,DATOS!B:B,0),1)=0,"",INDEX(DATOS!AP:AP,MATCH(CHECKLIST!B41,DATOS!B:B,0),1)),"")</f>
        <v/>
      </c>
      <c r="Q41" s="17" t="str">
        <f>IFERROR(IF(INDEX(DATOS!AQ:AQ,MATCH(CHECKLIST!B41,DATOS!B:B,0),1)=0,"",INDEX(DATOS!AQ:AQ,MATCH(CHECKLIST!B41,DATOS!B:B,0),1)),"")</f>
        <v/>
      </c>
      <c r="R41" t="str">
        <f>IF(B41="","",1)</f>
        <v/>
      </c>
      <c r="S41" t="str">
        <f t="shared" si="2"/>
        <v/>
      </c>
      <c r="U41" t="str">
        <f t="shared" si="0"/>
        <v/>
      </c>
      <c r="V41" t="str">
        <f t="shared" si="1"/>
        <v/>
      </c>
    </row>
    <row r="42" spans="1:22" ht="15" customHeight="1" x14ac:dyDescent="0.25">
      <c r="A42" s="12">
        <v>29</v>
      </c>
      <c r="B42" t="str">
        <f>IFERROR(INDEX(DATOS!B:B,MATCH(CHECKLIST!A42,DATOS!BY:BY,0),1),"")</f>
        <v/>
      </c>
      <c r="C42" t="str">
        <f>IFERROR(INDEX(DATOS!J:J,MATCH(CHECKLIST!A42,DATOS!BY:BY,0),1),"")</f>
        <v/>
      </c>
      <c r="D42" t="str">
        <f>IFERROR(INDEX(DATOS!R:R,MATCH(CHECKLIST!E42,DATOS!C:C,0),1),"")</f>
        <v/>
      </c>
      <c r="E42" s="72" t="str">
        <f>IFERROR(INDEX(DATOS!C:C,MATCH(CHECKLIST!A42,DATOS!BY:BY,0),1),"")</f>
        <v/>
      </c>
      <c r="F42" s="82" t="str">
        <f>IFERROR(IF(INDEX(DATOS!AE:AE,MATCH(CHECKLIST!B42,DATOS!B:B,0),1)=0,"",INDEX(DATOS!AE:AE,MATCH(CHECKLIST!B42,DATOS!B:B,0),1)),"")</f>
        <v/>
      </c>
      <c r="G42" s="17" t="str">
        <f>IFERROR(IF(INDEX(DATOS!AJ:AJ,MATCH(CHECKLIST!B42,DATOS!B:B,0),1)=0,"",INDEX(DATOS!AJ:AJ,MATCH(CHECKLIST!B42,DATOS!B:B,0),1)),"")</f>
        <v/>
      </c>
      <c r="H42" s="17" t="str">
        <f>IFERROR(IF(INDEX(DATOS!BM:BM,MATCH(CHECKLIST!B42,DATOS!B:B,0),1)="","X",IF(INDEX(DATOS!BM:BM,MATCH(CHECKLIST!B42,DATOS!B:B,0),1)="VIGENTE","",INDEX(DATOS!BM:BM,MATCH(CHECKLIST!B42,DATOS!B:B,0),1))),"")</f>
        <v/>
      </c>
      <c r="I42" s="17" t="str">
        <f>IFERROR(IF(INDEX(DATOS!AN:AN,MATCH(CHECKLIST!B42,DATOS!B:B,0),1)=0,"",INDEX(DATOS!AN:AN,MATCH(CHECKLIST!B42,DATOS!B:B,0),1)),"")</f>
        <v/>
      </c>
      <c r="J42" s="17" t="str">
        <f>IFERROR(IF(INDEX(DATOS!AL:AL,MATCH(CHECKLIST!B42,DATOS!B:B,0),1)=0,"",INDEX(DATOS!AL:AL,MATCH(CHECKLIST!B42,DATOS!B:B,0),1)),"")</f>
        <v/>
      </c>
      <c r="K42" s="35" t="str">
        <f>IFERROR(IF(INDEX(DATOS!AM:AM,MATCH(CHECKLIST!B42,DATOS!B:B,0),1)=0,"",INDEX(DATOS!AM:AM,MATCH(CHECKLIST!B42,DATOS!B:B,0),1)),"")</f>
        <v/>
      </c>
      <c r="L42" s="17" t="str">
        <f>IFERROR(IF(INDEX(DATOS!AO:AO,MATCH(CHECKLIST!B42,DATOS!B:B,0),1)=0,"",INDEX(DATOS!AO:AO,MATCH(CHECKLIST!B42,DATOS!B:B,0),1)),"")</f>
        <v/>
      </c>
      <c r="M42" s="17" t="str">
        <f>IFERROR(IF(INDEX(DATOS!AK:AK,MATCH(CHECKLIST!B42,DATOS!B:B,0),1)=0,"",INDEX(DATOS!AK:AK,MATCH(CHECKLIST!B42,DATOS!B:B,0),1)),"")</f>
        <v/>
      </c>
      <c r="N42" s="35" t="str">
        <f ca="1">IFERROR(IF(INDEX(DATOS!I:I,MATCH(CHECKLIST!B42,DATOS!B:B,0),1)="","X",IF(INDEX(DATOS!I:I,MATCH(CHECKLIST!B42,DATOS!B:B,0),1)&gt;YEAR(TODAY())-1,"","VENCIDA")),"")</f>
        <v/>
      </c>
      <c r="O42" s="35" t="str">
        <f>IFERROR(IF(INDEX(DATOS!AR:AR,MATCH(CHECKLIST!B42,DATOS!B:B,0),1)=0,"",INDEX(DATOS!AR:AR,MATCH(CHECKLIST!B42,DATOS!B:B,0),1)),"")</f>
        <v/>
      </c>
      <c r="P42" s="17" t="str">
        <f>IFERROR(IF(INDEX(DATOS!AP:AP,MATCH(CHECKLIST!B42,DATOS!B:B,0),1)=0,"",INDEX(DATOS!AP:AP,MATCH(CHECKLIST!B42,DATOS!B:B,0),1)),"")</f>
        <v/>
      </c>
      <c r="Q42" s="17" t="str">
        <f>IFERROR(IF(INDEX(DATOS!AQ:AQ,MATCH(CHECKLIST!B42,DATOS!B:B,0),1)=0,"",INDEX(DATOS!AQ:AQ,MATCH(CHECKLIST!B42,DATOS!B:B,0),1)),"")</f>
        <v/>
      </c>
      <c r="S42">
        <f t="shared" si="2"/>
        <v>0</v>
      </c>
      <c r="U42" t="str">
        <f t="shared" si="0"/>
        <v/>
      </c>
      <c r="V42" t="str">
        <f t="shared" si="1"/>
        <v/>
      </c>
    </row>
    <row r="43" spans="1:22" ht="15" customHeight="1" x14ac:dyDescent="0.25">
      <c r="A43" s="12">
        <v>30</v>
      </c>
      <c r="B43" t="str">
        <f>IFERROR(INDEX(DATOS!B:B,MATCH(CHECKLIST!A43,DATOS!BY:BY,0),1),"")</f>
        <v/>
      </c>
      <c r="C43" t="str">
        <f>IFERROR(INDEX(DATOS!J:J,MATCH(CHECKLIST!A43,DATOS!BY:BY,0),1),"")</f>
        <v/>
      </c>
      <c r="D43" t="str">
        <f>IFERROR(INDEX(DATOS!R:R,MATCH(CHECKLIST!E43,DATOS!C:C,0),1),"")</f>
        <v/>
      </c>
      <c r="E43" s="72" t="str">
        <f>IFERROR(INDEX(DATOS!C:C,MATCH(CHECKLIST!A43,DATOS!BY:BY,0),1),"")</f>
        <v/>
      </c>
      <c r="F43" s="82" t="str">
        <f>IFERROR(IF(INDEX(DATOS!AE:AE,MATCH(CHECKLIST!B43,DATOS!B:B,0),1)=0,"",INDEX(DATOS!AE:AE,MATCH(CHECKLIST!B43,DATOS!B:B,0),1)),"")</f>
        <v/>
      </c>
      <c r="G43" s="17" t="str">
        <f>IFERROR(IF(INDEX(DATOS!AJ:AJ,MATCH(CHECKLIST!B43,DATOS!B:B,0),1)=0,"",INDEX(DATOS!AJ:AJ,MATCH(CHECKLIST!B43,DATOS!B:B,0),1)),"")</f>
        <v/>
      </c>
      <c r="H43" s="17" t="str">
        <f>IFERROR(IF(INDEX(DATOS!BM:BM,MATCH(CHECKLIST!B43,DATOS!B:B,0),1)="","X",IF(INDEX(DATOS!BM:BM,MATCH(CHECKLIST!B43,DATOS!B:B,0),1)="VIGENTE","",INDEX(DATOS!BM:BM,MATCH(CHECKLIST!B43,DATOS!B:B,0),1))),"")</f>
        <v/>
      </c>
      <c r="I43" s="17" t="str">
        <f>IFERROR(IF(INDEX(DATOS!AN:AN,MATCH(CHECKLIST!B43,DATOS!B:B,0),1)=0,"",INDEX(DATOS!AN:AN,MATCH(CHECKLIST!B43,DATOS!B:B,0),1)),"")</f>
        <v/>
      </c>
      <c r="J43" s="17" t="str">
        <f>IFERROR(IF(INDEX(DATOS!AL:AL,MATCH(CHECKLIST!B43,DATOS!B:B,0),1)=0,"",INDEX(DATOS!AL:AL,MATCH(CHECKLIST!B43,DATOS!B:B,0),1)),"")</f>
        <v/>
      </c>
      <c r="K43" s="35" t="str">
        <f>IFERROR(IF(INDEX(DATOS!AM:AM,MATCH(CHECKLIST!B43,DATOS!B:B,0),1)=0,"",INDEX(DATOS!AM:AM,MATCH(CHECKLIST!B43,DATOS!B:B,0),1)),"")</f>
        <v/>
      </c>
      <c r="L43" s="17" t="str">
        <f>IFERROR(IF(INDEX(DATOS!AO:AO,MATCH(CHECKLIST!B43,DATOS!B:B,0),1)=0,"",INDEX(DATOS!AO:AO,MATCH(CHECKLIST!B43,DATOS!B:B,0),1)),"")</f>
        <v/>
      </c>
      <c r="M43" s="17" t="str">
        <f>IFERROR(IF(INDEX(DATOS!AK:AK,MATCH(CHECKLIST!B43,DATOS!B:B,0),1)=0,"",INDEX(DATOS!AK:AK,MATCH(CHECKLIST!B43,DATOS!B:B,0),1)),"")</f>
        <v/>
      </c>
      <c r="N43" s="35" t="str">
        <f ca="1">IFERROR(IF(INDEX(DATOS!I:I,MATCH(CHECKLIST!B43,DATOS!B:B,0),1)="","X",IF(INDEX(DATOS!I:I,MATCH(CHECKLIST!B43,DATOS!B:B,0),1)&gt;YEAR(TODAY())-1,"","VENCIDA")),"")</f>
        <v/>
      </c>
      <c r="O43" s="35" t="str">
        <f>IFERROR(IF(INDEX(DATOS!AR:AR,MATCH(CHECKLIST!B43,DATOS!B:B,0),1)=0,"",INDEX(DATOS!AR:AR,MATCH(CHECKLIST!B43,DATOS!B:B,0),1)),"")</f>
        <v/>
      </c>
      <c r="P43" s="17" t="str">
        <f>IFERROR(IF(INDEX(DATOS!AP:AP,MATCH(CHECKLIST!B43,DATOS!B:B,0),1)=0,"",INDEX(DATOS!AP:AP,MATCH(CHECKLIST!B43,DATOS!B:B,0),1)),"")</f>
        <v/>
      </c>
      <c r="Q43" s="17" t="str">
        <f>IFERROR(IF(INDEX(DATOS!AQ:AQ,MATCH(CHECKLIST!B43,DATOS!B:B,0),1)=0,"",INDEX(DATOS!AQ:AQ,MATCH(CHECKLIST!B43,DATOS!B:B,0),1)),"")</f>
        <v/>
      </c>
      <c r="R43" t="str">
        <f>IF(B43="","",1)</f>
        <v/>
      </c>
      <c r="S43" t="str">
        <f t="shared" si="2"/>
        <v/>
      </c>
      <c r="U43" t="str">
        <f t="shared" si="0"/>
        <v/>
      </c>
      <c r="V43" t="str">
        <f t="shared" si="1"/>
        <v/>
      </c>
    </row>
    <row r="44" spans="1:22" ht="15" customHeight="1" x14ac:dyDescent="0.25">
      <c r="A44" s="12">
        <v>31</v>
      </c>
      <c r="B44" t="str">
        <f>IFERROR(INDEX(DATOS!B:B,MATCH(CHECKLIST!A44,DATOS!BY:BY,0),1),"")</f>
        <v/>
      </c>
      <c r="C44" t="str">
        <f>IFERROR(INDEX(DATOS!J:J,MATCH(CHECKLIST!A44,DATOS!BY:BY,0),1),"")</f>
        <v/>
      </c>
      <c r="D44" t="str">
        <f>IFERROR(INDEX(DATOS!R:R,MATCH(CHECKLIST!E44,DATOS!C:C,0),1),"")</f>
        <v/>
      </c>
      <c r="E44" s="72" t="str">
        <f>IFERROR(INDEX(DATOS!C:C,MATCH(CHECKLIST!A44,DATOS!BY:BY,0),1),"")</f>
        <v/>
      </c>
      <c r="F44" s="82" t="str">
        <f>IFERROR(IF(INDEX(DATOS!AE:AE,MATCH(CHECKLIST!B44,DATOS!B:B,0),1)=0,"",INDEX(DATOS!AE:AE,MATCH(CHECKLIST!B44,DATOS!B:B,0),1)),"")</f>
        <v/>
      </c>
      <c r="G44" s="17" t="str">
        <f>IFERROR(IF(INDEX(DATOS!AJ:AJ,MATCH(CHECKLIST!B44,DATOS!B:B,0),1)=0,"",INDEX(DATOS!AJ:AJ,MATCH(CHECKLIST!B44,DATOS!B:B,0),1)),"")</f>
        <v/>
      </c>
      <c r="H44" s="17" t="str">
        <f>IFERROR(IF(INDEX(DATOS!BM:BM,MATCH(CHECKLIST!B44,DATOS!B:B,0),1)="","X",IF(INDEX(DATOS!BM:BM,MATCH(CHECKLIST!B44,DATOS!B:B,0),1)="VIGENTE","",INDEX(DATOS!BM:BM,MATCH(CHECKLIST!B44,DATOS!B:B,0),1))),"")</f>
        <v/>
      </c>
      <c r="I44" s="17" t="str">
        <f>IFERROR(IF(INDEX(DATOS!AN:AN,MATCH(CHECKLIST!B44,DATOS!B:B,0),1)=0,"",INDEX(DATOS!AN:AN,MATCH(CHECKLIST!B44,DATOS!B:B,0),1)),"")</f>
        <v/>
      </c>
      <c r="J44" s="17" t="str">
        <f>IFERROR(IF(INDEX(DATOS!AL:AL,MATCH(CHECKLIST!B44,DATOS!B:B,0),1)=0,"",INDEX(DATOS!AL:AL,MATCH(CHECKLIST!B44,DATOS!B:B,0),1)),"")</f>
        <v/>
      </c>
      <c r="K44" s="35" t="str">
        <f>IFERROR(IF(INDEX(DATOS!AM:AM,MATCH(CHECKLIST!B44,DATOS!B:B,0),1)=0,"",INDEX(DATOS!AM:AM,MATCH(CHECKLIST!B44,DATOS!B:B,0),1)),"")</f>
        <v/>
      </c>
      <c r="L44" s="17" t="str">
        <f>IFERROR(IF(INDEX(DATOS!AO:AO,MATCH(CHECKLIST!B44,DATOS!B:B,0),1)=0,"",INDEX(DATOS!AO:AO,MATCH(CHECKLIST!B44,DATOS!B:B,0),1)),"")</f>
        <v/>
      </c>
      <c r="M44" s="17" t="str">
        <f>IFERROR(IF(INDEX(DATOS!AK:AK,MATCH(CHECKLIST!B44,DATOS!B:B,0),1)=0,"",INDEX(DATOS!AK:AK,MATCH(CHECKLIST!B44,DATOS!B:B,0),1)),"")</f>
        <v/>
      </c>
      <c r="N44" s="35" t="str">
        <f ca="1">IFERROR(IF(INDEX(DATOS!I:I,MATCH(CHECKLIST!B44,DATOS!B:B,0),1)="","X",IF(INDEX(DATOS!I:I,MATCH(CHECKLIST!B44,DATOS!B:B,0),1)&gt;YEAR(TODAY())-1,"","VENCIDA")),"")</f>
        <v/>
      </c>
      <c r="O44" s="35" t="str">
        <f>IFERROR(IF(INDEX(DATOS!AR:AR,MATCH(CHECKLIST!B44,DATOS!B:B,0),1)=0,"",INDEX(DATOS!AR:AR,MATCH(CHECKLIST!B44,DATOS!B:B,0),1)),"")</f>
        <v/>
      </c>
      <c r="P44" s="17" t="str">
        <f>IFERROR(IF(INDEX(DATOS!AP:AP,MATCH(CHECKLIST!B44,DATOS!B:B,0),1)=0,"",INDEX(DATOS!AP:AP,MATCH(CHECKLIST!B44,DATOS!B:B,0),1)),"")</f>
        <v/>
      </c>
      <c r="Q44" s="17" t="str">
        <f>IFERROR(IF(INDEX(DATOS!AQ:AQ,MATCH(CHECKLIST!B44,DATOS!B:B,0),1)=0,"",INDEX(DATOS!AQ:AQ,MATCH(CHECKLIST!B44,DATOS!B:B,0),1)),"")</f>
        <v/>
      </c>
      <c r="S44">
        <f t="shared" si="2"/>
        <v>0</v>
      </c>
      <c r="U44" t="str">
        <f t="shared" si="0"/>
        <v/>
      </c>
      <c r="V44" t="str">
        <f t="shared" si="1"/>
        <v/>
      </c>
    </row>
    <row r="45" spans="1:22" ht="15" customHeight="1" x14ac:dyDescent="0.25">
      <c r="A45" s="12">
        <v>32</v>
      </c>
      <c r="B45" t="str">
        <f>IFERROR(INDEX(DATOS!B:B,MATCH(CHECKLIST!A45,DATOS!BY:BY,0),1),"")</f>
        <v/>
      </c>
      <c r="C45" t="str">
        <f>IFERROR(INDEX(DATOS!J:J,MATCH(CHECKLIST!A45,DATOS!BY:BY,0),1),"")</f>
        <v/>
      </c>
      <c r="D45" t="str">
        <f>IFERROR(INDEX(DATOS!R:R,MATCH(CHECKLIST!E45,DATOS!C:C,0),1),"")</f>
        <v/>
      </c>
      <c r="E45" s="72" t="str">
        <f>IFERROR(INDEX(DATOS!C:C,MATCH(CHECKLIST!A45,DATOS!BY:BY,0),1),"")</f>
        <v/>
      </c>
      <c r="F45" s="82" t="str">
        <f>IFERROR(IF(INDEX(DATOS!AE:AE,MATCH(CHECKLIST!B45,DATOS!B:B,0),1)=0,"",INDEX(DATOS!AE:AE,MATCH(CHECKLIST!B45,DATOS!B:B,0),1)),"")</f>
        <v/>
      </c>
      <c r="G45" s="17" t="str">
        <f>IFERROR(IF(INDEX(DATOS!AJ:AJ,MATCH(CHECKLIST!B45,DATOS!B:B,0),1)=0,"",INDEX(DATOS!AJ:AJ,MATCH(CHECKLIST!B45,DATOS!B:B,0),1)),"")</f>
        <v/>
      </c>
      <c r="H45" s="17" t="str">
        <f>IFERROR(IF(INDEX(DATOS!BM:BM,MATCH(CHECKLIST!B45,DATOS!B:B,0),1)="","X",IF(INDEX(DATOS!BM:BM,MATCH(CHECKLIST!B45,DATOS!B:B,0),1)="VIGENTE","",INDEX(DATOS!BM:BM,MATCH(CHECKLIST!B45,DATOS!B:B,0),1))),"")</f>
        <v/>
      </c>
      <c r="I45" s="17" t="str">
        <f>IFERROR(IF(INDEX(DATOS!AN:AN,MATCH(CHECKLIST!B45,DATOS!B:B,0),1)=0,"",INDEX(DATOS!AN:AN,MATCH(CHECKLIST!B45,DATOS!B:B,0),1)),"")</f>
        <v/>
      </c>
      <c r="J45" s="17" t="str">
        <f>IFERROR(IF(INDEX(DATOS!AL:AL,MATCH(CHECKLIST!B45,DATOS!B:B,0),1)=0,"",INDEX(DATOS!AL:AL,MATCH(CHECKLIST!B45,DATOS!B:B,0),1)),"")</f>
        <v/>
      </c>
      <c r="K45" s="35" t="str">
        <f>IFERROR(IF(INDEX(DATOS!AM:AM,MATCH(CHECKLIST!B45,DATOS!B:B,0),1)=0,"",INDEX(DATOS!AM:AM,MATCH(CHECKLIST!B45,DATOS!B:B,0),1)),"")</f>
        <v/>
      </c>
      <c r="L45" s="17" t="str">
        <f>IFERROR(IF(INDEX(DATOS!AO:AO,MATCH(CHECKLIST!B45,DATOS!B:B,0),1)=0,"",INDEX(DATOS!AO:AO,MATCH(CHECKLIST!B45,DATOS!B:B,0),1)),"")</f>
        <v/>
      </c>
      <c r="M45" s="17" t="str">
        <f>IFERROR(IF(INDEX(DATOS!AK:AK,MATCH(CHECKLIST!B45,DATOS!B:B,0),1)=0,"",INDEX(DATOS!AK:AK,MATCH(CHECKLIST!B45,DATOS!B:B,0),1)),"")</f>
        <v/>
      </c>
      <c r="N45" s="35" t="str">
        <f ca="1">IFERROR(IF(INDEX(DATOS!I:I,MATCH(CHECKLIST!B45,DATOS!B:B,0),1)="","X",IF(INDEX(DATOS!I:I,MATCH(CHECKLIST!B45,DATOS!B:B,0),1)&gt;YEAR(TODAY())-1,"","VENCIDA")),"")</f>
        <v/>
      </c>
      <c r="O45" s="35" t="str">
        <f>IFERROR(IF(INDEX(DATOS!AR:AR,MATCH(CHECKLIST!B45,DATOS!B:B,0),1)=0,"",INDEX(DATOS!AR:AR,MATCH(CHECKLIST!B45,DATOS!B:B,0),1)),"")</f>
        <v/>
      </c>
      <c r="P45" s="17" t="str">
        <f>IFERROR(IF(INDEX(DATOS!AP:AP,MATCH(CHECKLIST!B45,DATOS!B:B,0),1)=0,"",INDEX(DATOS!AP:AP,MATCH(CHECKLIST!B45,DATOS!B:B,0),1)),"")</f>
        <v/>
      </c>
      <c r="Q45" s="17" t="str">
        <f>IFERROR(IF(INDEX(DATOS!AQ:AQ,MATCH(CHECKLIST!B45,DATOS!B:B,0),1)=0,"",INDEX(DATOS!AQ:AQ,MATCH(CHECKLIST!B45,DATOS!B:B,0),1)),"")</f>
        <v/>
      </c>
      <c r="R45" t="str">
        <f>IF(B45="","",1)</f>
        <v/>
      </c>
      <c r="S45" t="str">
        <f t="shared" si="2"/>
        <v/>
      </c>
      <c r="U45" t="str">
        <f t="shared" si="0"/>
        <v/>
      </c>
      <c r="V45" t="str">
        <f t="shared" si="1"/>
        <v/>
      </c>
    </row>
    <row r="46" spans="1:22" ht="15" customHeight="1" x14ac:dyDescent="0.25">
      <c r="A46" s="12">
        <v>33</v>
      </c>
      <c r="B46" t="str">
        <f>IFERROR(INDEX(DATOS!B:B,MATCH(CHECKLIST!A46,DATOS!BY:BY,0),1),"")</f>
        <v/>
      </c>
      <c r="C46" t="str">
        <f>IFERROR(INDEX(DATOS!J:J,MATCH(CHECKLIST!A46,DATOS!BY:BY,0),1),"")</f>
        <v/>
      </c>
      <c r="D46" t="str">
        <f>IFERROR(INDEX(DATOS!R:R,MATCH(CHECKLIST!E46,DATOS!C:C,0),1),"")</f>
        <v/>
      </c>
      <c r="E46" s="72" t="str">
        <f>IFERROR(INDEX(DATOS!C:C,MATCH(CHECKLIST!A46,DATOS!BY:BY,0),1),"")</f>
        <v/>
      </c>
      <c r="F46" s="82" t="str">
        <f>IFERROR(IF(INDEX(DATOS!AE:AE,MATCH(CHECKLIST!B46,DATOS!B:B,0),1)=0,"",INDEX(DATOS!AE:AE,MATCH(CHECKLIST!B46,DATOS!B:B,0),1)),"")</f>
        <v/>
      </c>
      <c r="G46" s="17" t="str">
        <f>IFERROR(IF(INDEX(DATOS!AJ:AJ,MATCH(CHECKLIST!B46,DATOS!B:B,0),1)=0,"",INDEX(DATOS!AJ:AJ,MATCH(CHECKLIST!B46,DATOS!B:B,0),1)),"")</f>
        <v/>
      </c>
      <c r="H46" s="17" t="str">
        <f>IFERROR(IF(INDEX(DATOS!BM:BM,MATCH(CHECKLIST!B46,DATOS!B:B,0),1)="","X",IF(INDEX(DATOS!BM:BM,MATCH(CHECKLIST!B46,DATOS!B:B,0),1)="VIGENTE","",INDEX(DATOS!BM:BM,MATCH(CHECKLIST!B46,DATOS!B:B,0),1))),"")</f>
        <v/>
      </c>
      <c r="I46" s="17" t="str">
        <f>IFERROR(IF(INDEX(DATOS!AN:AN,MATCH(CHECKLIST!B46,DATOS!B:B,0),1)=0,"",INDEX(DATOS!AN:AN,MATCH(CHECKLIST!B46,DATOS!B:B,0),1)),"")</f>
        <v/>
      </c>
      <c r="J46" s="17" t="str">
        <f>IFERROR(IF(INDEX(DATOS!AL:AL,MATCH(CHECKLIST!B46,DATOS!B:B,0),1)=0,"",INDEX(DATOS!AL:AL,MATCH(CHECKLIST!B46,DATOS!B:B,0),1)),"")</f>
        <v/>
      </c>
      <c r="K46" s="35" t="str">
        <f>IFERROR(IF(INDEX(DATOS!AM:AM,MATCH(CHECKLIST!B46,DATOS!B:B,0),1)=0,"",INDEX(DATOS!AM:AM,MATCH(CHECKLIST!B46,DATOS!B:B,0),1)),"")</f>
        <v/>
      </c>
      <c r="L46" s="17" t="str">
        <f>IFERROR(IF(INDEX(DATOS!AO:AO,MATCH(CHECKLIST!B46,DATOS!B:B,0),1)=0,"",INDEX(DATOS!AO:AO,MATCH(CHECKLIST!B46,DATOS!B:B,0),1)),"")</f>
        <v/>
      </c>
      <c r="M46" s="17" t="str">
        <f>IFERROR(IF(INDEX(DATOS!AK:AK,MATCH(CHECKLIST!B46,DATOS!B:B,0),1)=0,"",INDEX(DATOS!AK:AK,MATCH(CHECKLIST!B46,DATOS!B:B,0),1)),"")</f>
        <v/>
      </c>
      <c r="N46" s="35" t="str">
        <f ca="1">IFERROR(IF(INDEX(DATOS!I:I,MATCH(CHECKLIST!B46,DATOS!B:B,0),1)="","X",IF(INDEX(DATOS!I:I,MATCH(CHECKLIST!B46,DATOS!B:B,0),1)&gt;YEAR(TODAY())-1,"","VENCIDA")),"")</f>
        <v/>
      </c>
      <c r="O46" s="35" t="str">
        <f>IFERROR(IF(INDEX(DATOS!AR:AR,MATCH(CHECKLIST!B46,DATOS!B:B,0),1)=0,"",INDEX(DATOS!AR:AR,MATCH(CHECKLIST!B46,DATOS!B:B,0),1)),"")</f>
        <v/>
      </c>
      <c r="P46" s="17" t="str">
        <f>IFERROR(IF(INDEX(DATOS!AP:AP,MATCH(CHECKLIST!B46,DATOS!B:B,0),1)=0,"",INDEX(DATOS!AP:AP,MATCH(CHECKLIST!B46,DATOS!B:B,0),1)),"")</f>
        <v/>
      </c>
      <c r="Q46" s="17" t="str">
        <f>IFERROR(IF(INDEX(DATOS!AQ:AQ,MATCH(CHECKLIST!B46,DATOS!B:B,0),1)=0,"",INDEX(DATOS!AQ:AQ,MATCH(CHECKLIST!B46,DATOS!B:B,0),1)),"")</f>
        <v/>
      </c>
      <c r="S46">
        <f t="shared" si="2"/>
        <v>0</v>
      </c>
      <c r="U46" t="str">
        <f t="shared" si="0"/>
        <v/>
      </c>
      <c r="V46" t="str">
        <f t="shared" si="1"/>
        <v/>
      </c>
    </row>
    <row r="47" spans="1:22" ht="15" customHeight="1" x14ac:dyDescent="0.25">
      <c r="A47" s="12">
        <v>34</v>
      </c>
      <c r="B47" t="str">
        <f>IFERROR(INDEX(DATOS!B:B,MATCH(CHECKLIST!A47,DATOS!BY:BY,0),1),"")</f>
        <v/>
      </c>
      <c r="C47" t="str">
        <f>IFERROR(INDEX(DATOS!J:J,MATCH(CHECKLIST!A47,DATOS!BY:BY,0),1),"")</f>
        <v/>
      </c>
      <c r="D47" t="str">
        <f>IFERROR(INDEX(DATOS!R:R,MATCH(CHECKLIST!E47,DATOS!C:C,0),1),"")</f>
        <v/>
      </c>
      <c r="E47" s="72" t="str">
        <f>IFERROR(INDEX(DATOS!C:C,MATCH(CHECKLIST!A47,DATOS!BY:BY,0),1),"")</f>
        <v/>
      </c>
      <c r="F47" s="82" t="str">
        <f>IFERROR(IF(INDEX(DATOS!AE:AE,MATCH(CHECKLIST!B47,DATOS!B:B,0),1)=0,"",INDEX(DATOS!AE:AE,MATCH(CHECKLIST!B47,DATOS!B:B,0),1)),"")</f>
        <v/>
      </c>
      <c r="G47" s="17" t="str">
        <f>IFERROR(IF(INDEX(DATOS!AJ:AJ,MATCH(CHECKLIST!B47,DATOS!B:B,0),1)=0,"",INDEX(DATOS!AJ:AJ,MATCH(CHECKLIST!B47,DATOS!B:B,0),1)),"")</f>
        <v/>
      </c>
      <c r="H47" s="17" t="str">
        <f>IFERROR(IF(INDEX(DATOS!BM:BM,MATCH(CHECKLIST!B47,DATOS!B:B,0),1)="","X",IF(INDEX(DATOS!BM:BM,MATCH(CHECKLIST!B47,DATOS!B:B,0),1)="VIGENTE","",INDEX(DATOS!BM:BM,MATCH(CHECKLIST!B47,DATOS!B:B,0),1))),"")</f>
        <v/>
      </c>
      <c r="I47" s="17" t="str">
        <f>IFERROR(IF(INDEX(DATOS!AN:AN,MATCH(CHECKLIST!B47,DATOS!B:B,0),1)=0,"",INDEX(DATOS!AN:AN,MATCH(CHECKLIST!B47,DATOS!B:B,0),1)),"")</f>
        <v/>
      </c>
      <c r="J47" s="17" t="str">
        <f>IFERROR(IF(INDEX(DATOS!AL:AL,MATCH(CHECKLIST!B47,DATOS!B:B,0),1)=0,"",INDEX(DATOS!AL:AL,MATCH(CHECKLIST!B47,DATOS!B:B,0),1)),"")</f>
        <v/>
      </c>
      <c r="K47" s="35" t="str">
        <f>IFERROR(IF(INDEX(DATOS!AM:AM,MATCH(CHECKLIST!B47,DATOS!B:B,0),1)=0,"",INDEX(DATOS!AM:AM,MATCH(CHECKLIST!B47,DATOS!B:B,0),1)),"")</f>
        <v/>
      </c>
      <c r="L47" s="17" t="str">
        <f>IFERROR(IF(INDEX(DATOS!AO:AO,MATCH(CHECKLIST!B47,DATOS!B:B,0),1)=0,"",INDEX(DATOS!AO:AO,MATCH(CHECKLIST!B47,DATOS!B:B,0),1)),"")</f>
        <v/>
      </c>
      <c r="M47" s="17" t="str">
        <f>IFERROR(IF(INDEX(DATOS!AK:AK,MATCH(CHECKLIST!B47,DATOS!B:B,0),1)=0,"",INDEX(DATOS!AK:AK,MATCH(CHECKLIST!B47,DATOS!B:B,0),1)),"")</f>
        <v/>
      </c>
      <c r="N47" s="35" t="str">
        <f ca="1">IFERROR(IF(INDEX(DATOS!I:I,MATCH(CHECKLIST!B47,DATOS!B:B,0),1)="","X",IF(INDEX(DATOS!I:I,MATCH(CHECKLIST!B47,DATOS!B:B,0),1)&gt;YEAR(TODAY())-1,"","VENCIDA")),"")</f>
        <v/>
      </c>
      <c r="O47" s="35" t="str">
        <f>IFERROR(IF(INDEX(DATOS!AR:AR,MATCH(CHECKLIST!B47,DATOS!B:B,0),1)=0,"",INDEX(DATOS!AR:AR,MATCH(CHECKLIST!B47,DATOS!B:B,0),1)),"")</f>
        <v/>
      </c>
      <c r="P47" s="17" t="str">
        <f>IFERROR(IF(INDEX(DATOS!AP:AP,MATCH(CHECKLIST!B47,DATOS!B:B,0),1)=0,"",INDEX(DATOS!AP:AP,MATCH(CHECKLIST!B47,DATOS!B:B,0),1)),"")</f>
        <v/>
      </c>
      <c r="Q47" s="17" t="str">
        <f>IFERROR(IF(INDEX(DATOS!AQ:AQ,MATCH(CHECKLIST!B47,DATOS!B:B,0),1)=0,"",INDEX(DATOS!AQ:AQ,MATCH(CHECKLIST!B47,DATOS!B:B,0),1)),"")</f>
        <v/>
      </c>
      <c r="R47" t="str">
        <f>IF(B47="","",1)</f>
        <v/>
      </c>
      <c r="S47" t="str">
        <f t="shared" si="2"/>
        <v/>
      </c>
      <c r="U47" t="str">
        <f t="shared" si="0"/>
        <v/>
      </c>
      <c r="V47" t="str">
        <f t="shared" si="1"/>
        <v/>
      </c>
    </row>
    <row r="48" spans="1:22" ht="15" customHeight="1" x14ac:dyDescent="0.25">
      <c r="A48" s="12">
        <v>35</v>
      </c>
      <c r="B48" t="str">
        <f>IFERROR(INDEX(DATOS!B:B,MATCH(CHECKLIST!A48,DATOS!BY:BY,0),1),"")</f>
        <v/>
      </c>
      <c r="C48" t="str">
        <f>IFERROR(INDEX(DATOS!J:J,MATCH(CHECKLIST!A48,DATOS!BY:BY,0),1),"")</f>
        <v/>
      </c>
      <c r="D48" t="str">
        <f>IFERROR(INDEX(DATOS!R:R,MATCH(CHECKLIST!E48,DATOS!C:C,0),1),"")</f>
        <v/>
      </c>
      <c r="E48" s="72" t="str">
        <f>IFERROR(INDEX(DATOS!C:C,MATCH(CHECKLIST!A48,DATOS!BY:BY,0),1),"")</f>
        <v/>
      </c>
      <c r="F48" s="82" t="str">
        <f>IFERROR(IF(INDEX(DATOS!AE:AE,MATCH(CHECKLIST!B48,DATOS!B:B,0),1)=0,"",INDEX(DATOS!AE:AE,MATCH(CHECKLIST!B48,DATOS!B:B,0),1)),"")</f>
        <v/>
      </c>
      <c r="G48" s="17" t="str">
        <f>IFERROR(IF(INDEX(DATOS!AJ:AJ,MATCH(CHECKLIST!B48,DATOS!B:B,0),1)=0,"",INDEX(DATOS!AJ:AJ,MATCH(CHECKLIST!B48,DATOS!B:B,0),1)),"")</f>
        <v/>
      </c>
      <c r="H48" s="17" t="str">
        <f>IFERROR(IF(INDEX(DATOS!BM:BM,MATCH(CHECKLIST!B48,DATOS!B:B,0),1)="","X",IF(INDEX(DATOS!BM:BM,MATCH(CHECKLIST!B48,DATOS!B:B,0),1)="VIGENTE","",INDEX(DATOS!BM:BM,MATCH(CHECKLIST!B48,DATOS!B:B,0),1))),"")</f>
        <v/>
      </c>
      <c r="I48" s="17" t="str">
        <f>IFERROR(IF(INDEX(DATOS!AN:AN,MATCH(CHECKLIST!B48,DATOS!B:B,0),1)=0,"",INDEX(DATOS!AN:AN,MATCH(CHECKLIST!B48,DATOS!B:B,0),1)),"")</f>
        <v/>
      </c>
      <c r="J48" s="17" t="str">
        <f>IFERROR(IF(INDEX(DATOS!AL:AL,MATCH(CHECKLIST!B48,DATOS!B:B,0),1)=0,"",INDEX(DATOS!AL:AL,MATCH(CHECKLIST!B48,DATOS!B:B,0),1)),"")</f>
        <v/>
      </c>
      <c r="K48" s="35" t="str">
        <f>IFERROR(IF(INDEX(DATOS!AM:AM,MATCH(CHECKLIST!B48,DATOS!B:B,0),1)=0,"",INDEX(DATOS!AM:AM,MATCH(CHECKLIST!B48,DATOS!B:B,0),1)),"")</f>
        <v/>
      </c>
      <c r="L48" s="17" t="str">
        <f>IFERROR(IF(INDEX(DATOS!AO:AO,MATCH(CHECKLIST!B48,DATOS!B:B,0),1)=0,"",INDEX(DATOS!AO:AO,MATCH(CHECKLIST!B48,DATOS!B:B,0),1)),"")</f>
        <v/>
      </c>
      <c r="M48" s="17" t="str">
        <f>IFERROR(IF(INDEX(DATOS!AK:AK,MATCH(CHECKLIST!B48,DATOS!B:B,0),1)=0,"",INDEX(DATOS!AK:AK,MATCH(CHECKLIST!B48,DATOS!B:B,0),1)),"")</f>
        <v/>
      </c>
      <c r="N48" s="35" t="str">
        <f ca="1">IFERROR(IF(INDEX(DATOS!I:I,MATCH(CHECKLIST!B48,DATOS!B:B,0),1)="","X",IF(INDEX(DATOS!I:I,MATCH(CHECKLIST!B48,DATOS!B:B,0),1)&gt;YEAR(TODAY())-1,"","VENCIDA")),"")</f>
        <v/>
      </c>
      <c r="O48" s="35" t="str">
        <f>IFERROR(IF(INDEX(DATOS!AR:AR,MATCH(CHECKLIST!B48,DATOS!B:B,0),1)=0,"",INDEX(DATOS!AR:AR,MATCH(CHECKLIST!B48,DATOS!B:B,0),1)),"")</f>
        <v/>
      </c>
      <c r="P48" s="17" t="str">
        <f>IFERROR(IF(INDEX(DATOS!AP:AP,MATCH(CHECKLIST!B48,DATOS!B:B,0),1)=0,"",INDEX(DATOS!AP:AP,MATCH(CHECKLIST!B48,DATOS!B:B,0),1)),"")</f>
        <v/>
      </c>
      <c r="Q48" s="17" t="str">
        <f>IFERROR(IF(INDEX(DATOS!AQ:AQ,MATCH(CHECKLIST!B48,DATOS!B:B,0),1)=0,"",INDEX(DATOS!AQ:AQ,MATCH(CHECKLIST!B48,DATOS!B:B,0),1)),"")</f>
        <v/>
      </c>
      <c r="S48">
        <f t="shared" si="2"/>
        <v>0</v>
      </c>
      <c r="U48" t="str">
        <f t="shared" si="0"/>
        <v/>
      </c>
      <c r="V48" t="str">
        <f t="shared" si="1"/>
        <v/>
      </c>
    </row>
    <row r="49" spans="1:22" ht="15" customHeight="1" x14ac:dyDescent="0.25">
      <c r="A49" s="12">
        <v>36</v>
      </c>
      <c r="B49" t="str">
        <f>IFERROR(INDEX(DATOS!B:B,MATCH(CHECKLIST!A49,DATOS!BY:BY,0),1),"")</f>
        <v/>
      </c>
      <c r="C49" t="str">
        <f>IFERROR(INDEX(DATOS!J:J,MATCH(CHECKLIST!A49,DATOS!BY:BY,0),1),"")</f>
        <v/>
      </c>
      <c r="D49" t="str">
        <f>IFERROR(INDEX(DATOS!R:R,MATCH(CHECKLIST!E49,DATOS!C:C,0),1),"")</f>
        <v/>
      </c>
      <c r="E49" s="72" t="str">
        <f>IFERROR(INDEX(DATOS!C:C,MATCH(CHECKLIST!A49,DATOS!BY:BY,0),1),"")</f>
        <v/>
      </c>
      <c r="F49" s="82" t="str">
        <f>IFERROR(IF(INDEX(DATOS!AE:AE,MATCH(CHECKLIST!B49,DATOS!B:B,0),1)=0,"",INDEX(DATOS!AE:AE,MATCH(CHECKLIST!B49,DATOS!B:B,0),1)),"")</f>
        <v/>
      </c>
      <c r="G49" s="17" t="str">
        <f>IFERROR(IF(INDEX(DATOS!AJ:AJ,MATCH(CHECKLIST!B49,DATOS!B:B,0),1)=0,"",INDEX(DATOS!AJ:AJ,MATCH(CHECKLIST!B49,DATOS!B:B,0),1)),"")</f>
        <v/>
      </c>
      <c r="H49" s="17" t="str">
        <f>IFERROR(IF(INDEX(DATOS!BM:BM,MATCH(CHECKLIST!B49,DATOS!B:B,0),1)="","X",IF(INDEX(DATOS!BM:BM,MATCH(CHECKLIST!B49,DATOS!B:B,0),1)="VIGENTE","",INDEX(DATOS!BM:BM,MATCH(CHECKLIST!B49,DATOS!B:B,0),1))),"")</f>
        <v/>
      </c>
      <c r="I49" s="17" t="str">
        <f>IFERROR(IF(INDEX(DATOS!AN:AN,MATCH(CHECKLIST!B49,DATOS!B:B,0),1)=0,"",INDEX(DATOS!AN:AN,MATCH(CHECKLIST!B49,DATOS!B:B,0),1)),"")</f>
        <v/>
      </c>
      <c r="J49" s="17" t="str">
        <f>IFERROR(IF(INDEX(DATOS!AL:AL,MATCH(CHECKLIST!B49,DATOS!B:B,0),1)=0,"",INDEX(DATOS!AL:AL,MATCH(CHECKLIST!B49,DATOS!B:B,0),1)),"")</f>
        <v/>
      </c>
      <c r="K49" s="35" t="str">
        <f>IFERROR(IF(INDEX(DATOS!AM:AM,MATCH(CHECKLIST!B49,DATOS!B:B,0),1)=0,"",INDEX(DATOS!AM:AM,MATCH(CHECKLIST!B49,DATOS!B:B,0),1)),"")</f>
        <v/>
      </c>
      <c r="L49" s="17" t="str">
        <f>IFERROR(IF(INDEX(DATOS!AO:AO,MATCH(CHECKLIST!B49,DATOS!B:B,0),1)=0,"",INDEX(DATOS!AO:AO,MATCH(CHECKLIST!B49,DATOS!B:B,0),1)),"")</f>
        <v/>
      </c>
      <c r="M49" s="17" t="str">
        <f>IFERROR(IF(INDEX(DATOS!AK:AK,MATCH(CHECKLIST!B49,DATOS!B:B,0),1)=0,"",INDEX(DATOS!AK:AK,MATCH(CHECKLIST!B49,DATOS!B:B,0),1)),"")</f>
        <v/>
      </c>
      <c r="N49" s="35" t="str">
        <f ca="1">IFERROR(IF(INDEX(DATOS!I:I,MATCH(CHECKLIST!B49,DATOS!B:B,0),1)="","X",IF(INDEX(DATOS!I:I,MATCH(CHECKLIST!B49,DATOS!B:B,0),1)&gt;YEAR(TODAY())-1,"","VENCIDA")),"")</f>
        <v/>
      </c>
      <c r="O49" s="35" t="str">
        <f>IFERROR(IF(INDEX(DATOS!AR:AR,MATCH(CHECKLIST!B49,DATOS!B:B,0),1)=0,"",INDEX(DATOS!AR:AR,MATCH(CHECKLIST!B49,DATOS!B:B,0),1)),"")</f>
        <v/>
      </c>
      <c r="P49" s="17" t="str">
        <f>IFERROR(IF(INDEX(DATOS!AP:AP,MATCH(CHECKLIST!B49,DATOS!B:B,0),1)=0,"",INDEX(DATOS!AP:AP,MATCH(CHECKLIST!B49,DATOS!B:B,0),1)),"")</f>
        <v/>
      </c>
      <c r="Q49" s="17" t="str">
        <f>IFERROR(IF(INDEX(DATOS!AQ:AQ,MATCH(CHECKLIST!B49,DATOS!B:B,0),1)=0,"",INDEX(DATOS!AQ:AQ,MATCH(CHECKLIST!B49,DATOS!B:B,0),1)),"")</f>
        <v/>
      </c>
      <c r="R49" t="str">
        <f>IF(B49="","",1)</f>
        <v/>
      </c>
      <c r="S49" t="str">
        <f t="shared" si="2"/>
        <v/>
      </c>
      <c r="U49" t="str">
        <f t="shared" si="0"/>
        <v/>
      </c>
      <c r="V49" t="str">
        <f t="shared" si="1"/>
        <v/>
      </c>
    </row>
    <row r="50" spans="1:22" x14ac:dyDescent="0.25">
      <c r="A50" s="12">
        <v>37</v>
      </c>
      <c r="B50" t="str">
        <f>IFERROR(INDEX(DATOS!B:B,MATCH(CHECKLIST!A50,DATOS!BY:BY,0),1),"")</f>
        <v/>
      </c>
      <c r="C50" t="str">
        <f>IFERROR(INDEX(DATOS!J:J,MATCH(CHECKLIST!A50,DATOS!BY:BY,0),1),"")</f>
        <v/>
      </c>
      <c r="D50" t="str">
        <f>IFERROR(INDEX(DATOS!R:R,MATCH(CHECKLIST!E50,DATOS!C:C,0),1),"")</f>
        <v/>
      </c>
      <c r="E50" s="72" t="str">
        <f>IFERROR(INDEX(DATOS!C:C,MATCH(CHECKLIST!A50,DATOS!BY:BY,0),1),"")</f>
        <v/>
      </c>
      <c r="F50" s="82" t="str">
        <f>IFERROR(IF(INDEX(DATOS!AE:AE,MATCH(CHECKLIST!B50,DATOS!B:B,0),1)=0,"",INDEX(DATOS!AE:AE,MATCH(CHECKLIST!B50,DATOS!B:B,0),1)),"")</f>
        <v/>
      </c>
      <c r="G50" s="17" t="str">
        <f>IFERROR(IF(INDEX(DATOS!AJ:AJ,MATCH(CHECKLIST!B50,DATOS!B:B,0),1)=0,"",INDEX(DATOS!AJ:AJ,MATCH(CHECKLIST!B50,DATOS!B:B,0),1)),"")</f>
        <v/>
      </c>
      <c r="H50" s="17" t="str">
        <f>IFERROR(IF(INDEX(DATOS!BM:BM,MATCH(CHECKLIST!B50,DATOS!B:B,0),1)="","X",IF(INDEX(DATOS!BM:BM,MATCH(CHECKLIST!B50,DATOS!B:B,0),1)="VIGENTE","",INDEX(DATOS!BM:BM,MATCH(CHECKLIST!B50,DATOS!B:B,0),1))),"")</f>
        <v/>
      </c>
      <c r="I50" s="17" t="str">
        <f>IFERROR(IF(INDEX(DATOS!AN:AN,MATCH(CHECKLIST!B50,DATOS!B:B,0),1)=0,"",INDEX(DATOS!AN:AN,MATCH(CHECKLIST!B50,DATOS!B:B,0),1)),"")</f>
        <v/>
      </c>
      <c r="J50" s="17" t="str">
        <f>IFERROR(IF(INDEX(DATOS!AL:AL,MATCH(CHECKLIST!B50,DATOS!B:B,0),1)=0,"",INDEX(DATOS!AL:AL,MATCH(CHECKLIST!B50,DATOS!B:B,0),1)),"")</f>
        <v/>
      </c>
      <c r="K50" s="35" t="str">
        <f>IFERROR(IF(INDEX(DATOS!AM:AM,MATCH(CHECKLIST!B50,DATOS!B:B,0),1)=0,"",INDEX(DATOS!AM:AM,MATCH(CHECKLIST!B50,DATOS!B:B,0),1)),"")</f>
        <v/>
      </c>
      <c r="L50" s="17" t="str">
        <f>IFERROR(IF(INDEX(DATOS!AO:AO,MATCH(CHECKLIST!B50,DATOS!B:B,0),1)=0,"",INDEX(DATOS!AO:AO,MATCH(CHECKLIST!B50,DATOS!B:B,0),1)),"")</f>
        <v/>
      </c>
      <c r="M50" s="17" t="str">
        <f>IFERROR(IF(INDEX(DATOS!AK:AK,MATCH(CHECKLIST!B50,DATOS!B:B,0),1)=0,"",INDEX(DATOS!AK:AK,MATCH(CHECKLIST!B50,DATOS!B:B,0),1)),"")</f>
        <v/>
      </c>
      <c r="N50" s="35" t="str">
        <f ca="1">IFERROR(IF(INDEX(DATOS!I:I,MATCH(CHECKLIST!B50,DATOS!B:B,0),1)="","X",IF(INDEX(DATOS!I:I,MATCH(CHECKLIST!B50,DATOS!B:B,0),1)&gt;YEAR(TODAY())-1,"","VENCIDA")),"")</f>
        <v/>
      </c>
      <c r="O50" s="35" t="str">
        <f>IFERROR(IF(INDEX(DATOS!AR:AR,MATCH(CHECKLIST!B50,DATOS!B:B,0),1)=0,"",INDEX(DATOS!AR:AR,MATCH(CHECKLIST!B50,DATOS!B:B,0),1)),"")</f>
        <v/>
      </c>
      <c r="P50" s="17" t="str">
        <f>IFERROR(IF(INDEX(DATOS!AP:AP,MATCH(CHECKLIST!B50,DATOS!B:B,0),1)=0,"",INDEX(DATOS!AP:AP,MATCH(CHECKLIST!B50,DATOS!B:B,0),1)),"")</f>
        <v/>
      </c>
      <c r="Q50" s="17" t="str">
        <f>IFERROR(IF(INDEX(DATOS!AQ:AQ,MATCH(CHECKLIST!B50,DATOS!B:B,0),1)=0,"",INDEX(DATOS!AQ:AQ,MATCH(CHECKLIST!B50,DATOS!B:B,0),1)),"")</f>
        <v/>
      </c>
      <c r="S50">
        <f t="shared" si="2"/>
        <v>0</v>
      </c>
      <c r="U50" t="str">
        <f t="shared" si="0"/>
        <v/>
      </c>
      <c r="V50" t="str">
        <f t="shared" si="1"/>
        <v/>
      </c>
    </row>
    <row r="51" spans="1:22" x14ac:dyDescent="0.25">
      <c r="A51" s="12">
        <v>38</v>
      </c>
      <c r="B51" t="str">
        <f>IFERROR(INDEX(DATOS!B:B,MATCH(CHECKLIST!A51,DATOS!BY:BY,0),1),"")</f>
        <v/>
      </c>
      <c r="C51" t="str">
        <f>IFERROR(INDEX(DATOS!J:J,MATCH(CHECKLIST!A51,DATOS!BY:BY,0),1),"")</f>
        <v/>
      </c>
      <c r="D51" t="str">
        <f>IFERROR(INDEX(DATOS!R:R,MATCH(CHECKLIST!E51,DATOS!C:C,0),1),"")</f>
        <v/>
      </c>
      <c r="E51" s="72" t="str">
        <f>IFERROR(INDEX(DATOS!C:C,MATCH(CHECKLIST!A51,DATOS!BY:BY,0),1),"")</f>
        <v/>
      </c>
      <c r="F51" s="82" t="str">
        <f>IFERROR(IF(INDEX(DATOS!AE:AE,MATCH(CHECKLIST!B51,DATOS!B:B,0),1)=0,"",INDEX(DATOS!AE:AE,MATCH(CHECKLIST!B51,DATOS!B:B,0),1)),"")</f>
        <v/>
      </c>
      <c r="G51" s="17" t="str">
        <f>IFERROR(IF(INDEX(DATOS!AJ:AJ,MATCH(CHECKLIST!B51,DATOS!B:B,0),1)=0,"",INDEX(DATOS!AJ:AJ,MATCH(CHECKLIST!B51,DATOS!B:B,0),1)),"")</f>
        <v/>
      </c>
      <c r="H51" s="17" t="str">
        <f>IFERROR(IF(INDEX(DATOS!BM:BM,MATCH(CHECKLIST!B51,DATOS!B:B,0),1)="","X",IF(INDEX(DATOS!BM:BM,MATCH(CHECKLIST!B51,DATOS!B:B,0),1)="VIGENTE","",INDEX(DATOS!BM:BM,MATCH(CHECKLIST!B51,DATOS!B:B,0),1))),"")</f>
        <v/>
      </c>
      <c r="I51" s="17" t="str">
        <f>IFERROR(IF(INDEX(DATOS!AN:AN,MATCH(CHECKLIST!B51,DATOS!B:B,0),1)=0,"",INDEX(DATOS!AN:AN,MATCH(CHECKLIST!B51,DATOS!B:B,0),1)),"")</f>
        <v/>
      </c>
      <c r="J51" s="17" t="str">
        <f>IFERROR(IF(INDEX(DATOS!AL:AL,MATCH(CHECKLIST!B51,DATOS!B:B,0),1)=0,"",INDEX(DATOS!AL:AL,MATCH(CHECKLIST!B51,DATOS!B:B,0),1)),"")</f>
        <v/>
      </c>
      <c r="K51" s="35" t="str">
        <f>IFERROR(IF(INDEX(DATOS!AM:AM,MATCH(CHECKLIST!B51,DATOS!B:B,0),1)=0,"",INDEX(DATOS!AM:AM,MATCH(CHECKLIST!B51,DATOS!B:B,0),1)),"")</f>
        <v/>
      </c>
      <c r="L51" s="17" t="str">
        <f>IFERROR(IF(INDEX(DATOS!AO:AO,MATCH(CHECKLIST!B51,DATOS!B:B,0),1)=0,"",INDEX(DATOS!AO:AO,MATCH(CHECKLIST!B51,DATOS!B:B,0),1)),"")</f>
        <v/>
      </c>
      <c r="M51" s="17" t="str">
        <f>IFERROR(IF(INDEX(DATOS!AK:AK,MATCH(CHECKLIST!B51,DATOS!B:B,0),1)=0,"",INDEX(DATOS!AK:AK,MATCH(CHECKLIST!B51,DATOS!B:B,0),1)),"")</f>
        <v/>
      </c>
      <c r="N51" s="35" t="str">
        <f ca="1">IFERROR(IF(INDEX(DATOS!I:I,MATCH(CHECKLIST!B51,DATOS!B:B,0),1)="","X",IF(INDEX(DATOS!I:I,MATCH(CHECKLIST!B51,DATOS!B:B,0),1)&gt;YEAR(TODAY())-1,"","VENCIDA")),"")</f>
        <v/>
      </c>
      <c r="O51" s="35" t="str">
        <f>IFERROR(IF(INDEX(DATOS!AR:AR,MATCH(CHECKLIST!B51,DATOS!B:B,0),1)=0,"",INDEX(DATOS!AR:AR,MATCH(CHECKLIST!B51,DATOS!B:B,0),1)),"")</f>
        <v/>
      </c>
      <c r="P51" s="17" t="str">
        <f>IFERROR(IF(INDEX(DATOS!AP:AP,MATCH(CHECKLIST!B51,DATOS!B:B,0),1)=0,"",INDEX(DATOS!AP:AP,MATCH(CHECKLIST!B51,DATOS!B:B,0),1)),"")</f>
        <v/>
      </c>
      <c r="Q51" s="17" t="str">
        <f>IFERROR(IF(INDEX(DATOS!AQ:AQ,MATCH(CHECKLIST!B51,DATOS!B:B,0),1)=0,"",INDEX(DATOS!AQ:AQ,MATCH(CHECKLIST!B51,DATOS!B:B,0),1)),"")</f>
        <v/>
      </c>
      <c r="R51" t="str">
        <f>IF(B51="","",1)</f>
        <v/>
      </c>
      <c r="S51" t="str">
        <f t="shared" si="2"/>
        <v/>
      </c>
      <c r="U51" t="str">
        <f t="shared" si="0"/>
        <v/>
      </c>
      <c r="V51" t="str">
        <f t="shared" si="1"/>
        <v/>
      </c>
    </row>
    <row r="52" spans="1:22" x14ac:dyDescent="0.25">
      <c r="A52" s="12">
        <v>39</v>
      </c>
      <c r="B52" t="str">
        <f>IFERROR(INDEX(DATOS!B:B,MATCH(CHECKLIST!A52,DATOS!BY:BY,0),1),"")</f>
        <v/>
      </c>
      <c r="C52" t="str">
        <f>IFERROR(INDEX(DATOS!J:J,MATCH(CHECKLIST!A52,DATOS!BY:BY,0),1),"")</f>
        <v/>
      </c>
      <c r="D52" t="str">
        <f>IFERROR(INDEX(DATOS!R:R,MATCH(CHECKLIST!E52,DATOS!C:C,0),1),"")</f>
        <v/>
      </c>
      <c r="E52" s="72" t="str">
        <f>IFERROR(INDEX(DATOS!C:C,MATCH(CHECKLIST!A52,DATOS!BY:BY,0),1),"")</f>
        <v/>
      </c>
      <c r="F52" s="82" t="str">
        <f>IFERROR(IF(INDEX(DATOS!AE:AE,MATCH(CHECKLIST!B52,DATOS!B:B,0),1)=0,"",INDEX(DATOS!AE:AE,MATCH(CHECKLIST!B52,DATOS!B:B,0),1)),"")</f>
        <v/>
      </c>
      <c r="G52" s="17" t="str">
        <f>IFERROR(IF(INDEX(DATOS!AJ:AJ,MATCH(CHECKLIST!B52,DATOS!B:B,0),1)=0,"",INDEX(DATOS!AJ:AJ,MATCH(CHECKLIST!B52,DATOS!B:B,0),1)),"")</f>
        <v/>
      </c>
      <c r="H52" s="17" t="str">
        <f>IFERROR(IF(INDEX(DATOS!BM:BM,MATCH(CHECKLIST!B52,DATOS!B:B,0),1)="","X",IF(INDEX(DATOS!BM:BM,MATCH(CHECKLIST!B52,DATOS!B:B,0),1)="VIGENTE","",INDEX(DATOS!BM:BM,MATCH(CHECKLIST!B52,DATOS!B:B,0),1))),"")</f>
        <v/>
      </c>
      <c r="I52" s="17" t="str">
        <f>IFERROR(IF(INDEX(DATOS!AN:AN,MATCH(CHECKLIST!B52,DATOS!B:B,0),1)=0,"",INDEX(DATOS!AN:AN,MATCH(CHECKLIST!B52,DATOS!B:B,0),1)),"")</f>
        <v/>
      </c>
      <c r="J52" s="17" t="str">
        <f>IFERROR(IF(INDEX(DATOS!AL:AL,MATCH(CHECKLIST!B52,DATOS!B:B,0),1)=0,"",INDEX(DATOS!AL:AL,MATCH(CHECKLIST!B52,DATOS!B:B,0),1)),"")</f>
        <v/>
      </c>
      <c r="K52" s="35" t="str">
        <f>IFERROR(IF(INDEX(DATOS!AM:AM,MATCH(CHECKLIST!B52,DATOS!B:B,0),1)=0,"",INDEX(DATOS!AM:AM,MATCH(CHECKLIST!B52,DATOS!B:B,0),1)),"")</f>
        <v/>
      </c>
      <c r="L52" s="17" t="str">
        <f>IFERROR(IF(INDEX(DATOS!AO:AO,MATCH(CHECKLIST!B52,DATOS!B:B,0),1)=0,"",INDEX(DATOS!AO:AO,MATCH(CHECKLIST!B52,DATOS!B:B,0),1)),"")</f>
        <v/>
      </c>
      <c r="M52" s="17" t="str">
        <f>IFERROR(IF(INDEX(DATOS!AK:AK,MATCH(CHECKLIST!B52,DATOS!B:B,0),1)=0,"",INDEX(DATOS!AK:AK,MATCH(CHECKLIST!B52,DATOS!B:B,0),1)),"")</f>
        <v/>
      </c>
      <c r="N52" s="35" t="str">
        <f ca="1">IFERROR(IF(INDEX(DATOS!I:I,MATCH(CHECKLIST!B52,DATOS!B:B,0),1)="","X",IF(INDEX(DATOS!I:I,MATCH(CHECKLIST!B52,DATOS!B:B,0),1)&gt;YEAR(TODAY())-1,"","VENCIDA")),"")</f>
        <v/>
      </c>
      <c r="O52" s="35" t="str">
        <f>IFERROR(IF(INDEX(DATOS!AR:AR,MATCH(CHECKLIST!B52,DATOS!B:B,0),1)=0,"",INDEX(DATOS!AR:AR,MATCH(CHECKLIST!B52,DATOS!B:B,0),1)),"")</f>
        <v/>
      </c>
      <c r="P52" s="17" t="str">
        <f>IFERROR(IF(INDEX(DATOS!AP:AP,MATCH(CHECKLIST!B52,DATOS!B:B,0),1)=0,"",INDEX(DATOS!AP:AP,MATCH(CHECKLIST!B52,DATOS!B:B,0),1)),"")</f>
        <v/>
      </c>
      <c r="Q52" s="17" t="str">
        <f>IFERROR(IF(INDEX(DATOS!AQ:AQ,MATCH(CHECKLIST!B52,DATOS!B:B,0),1)=0,"",INDEX(DATOS!AQ:AQ,MATCH(CHECKLIST!B52,DATOS!B:B,0),1)),"")</f>
        <v/>
      </c>
      <c r="S52">
        <f t="shared" si="2"/>
        <v>0</v>
      </c>
      <c r="U52" t="str">
        <f t="shared" si="0"/>
        <v/>
      </c>
      <c r="V52" t="str">
        <f t="shared" si="1"/>
        <v/>
      </c>
    </row>
    <row r="53" spans="1:22" ht="15" customHeight="1" x14ac:dyDescent="0.25">
      <c r="A53" s="12">
        <v>40</v>
      </c>
      <c r="B53" t="str">
        <f>IFERROR(INDEX(DATOS!B:B,MATCH(CHECKLIST!A53,DATOS!BY:BY,0),1),"")</f>
        <v/>
      </c>
      <c r="C53" t="str">
        <f>IFERROR(INDEX(DATOS!J:J,MATCH(CHECKLIST!A53,DATOS!BY:BY,0),1),"")</f>
        <v/>
      </c>
      <c r="D53" t="str">
        <f>IFERROR(INDEX(DATOS!R:R,MATCH(CHECKLIST!E53,DATOS!C:C,0),1),"")</f>
        <v/>
      </c>
      <c r="E53" s="72" t="str">
        <f>IFERROR(INDEX(DATOS!C:C,MATCH(CHECKLIST!A53,DATOS!BY:BY,0),1),"")</f>
        <v/>
      </c>
      <c r="F53" s="82" t="str">
        <f>IFERROR(IF(INDEX(DATOS!AE:AE,MATCH(CHECKLIST!B53,DATOS!B:B,0),1)=0,"",INDEX(DATOS!AE:AE,MATCH(CHECKLIST!B53,DATOS!B:B,0),1)),"")</f>
        <v/>
      </c>
      <c r="G53" s="17" t="str">
        <f>IFERROR(IF(INDEX(DATOS!AJ:AJ,MATCH(CHECKLIST!B53,DATOS!B:B,0),1)=0,"",INDEX(DATOS!AJ:AJ,MATCH(CHECKLIST!B53,DATOS!B:B,0),1)),"")</f>
        <v/>
      </c>
      <c r="H53" s="17" t="str">
        <f>IFERROR(IF(INDEX(DATOS!BM:BM,MATCH(CHECKLIST!B53,DATOS!B:B,0),1)="","X",IF(INDEX(DATOS!BM:BM,MATCH(CHECKLIST!B53,DATOS!B:B,0),1)="VIGENTE","",INDEX(DATOS!BM:BM,MATCH(CHECKLIST!B53,DATOS!B:B,0),1))),"")</f>
        <v/>
      </c>
      <c r="I53" s="17" t="str">
        <f>IFERROR(IF(INDEX(DATOS!AN:AN,MATCH(CHECKLIST!B53,DATOS!B:B,0),1)=0,"",INDEX(DATOS!AN:AN,MATCH(CHECKLIST!B53,DATOS!B:B,0),1)),"")</f>
        <v/>
      </c>
      <c r="J53" s="17" t="str">
        <f>IFERROR(IF(INDEX(DATOS!AL:AL,MATCH(CHECKLIST!B53,DATOS!B:B,0),1)=0,"",INDEX(DATOS!AL:AL,MATCH(CHECKLIST!B53,DATOS!B:B,0),1)),"")</f>
        <v/>
      </c>
      <c r="K53" s="35" t="str">
        <f>IFERROR(IF(INDEX(DATOS!AM:AM,MATCH(CHECKLIST!B53,DATOS!B:B,0),1)=0,"",INDEX(DATOS!AM:AM,MATCH(CHECKLIST!B53,DATOS!B:B,0),1)),"")</f>
        <v/>
      </c>
      <c r="L53" s="17" t="str">
        <f>IFERROR(IF(INDEX(DATOS!AO:AO,MATCH(CHECKLIST!B53,DATOS!B:B,0),1)=0,"",INDEX(DATOS!AO:AO,MATCH(CHECKLIST!B53,DATOS!B:B,0),1)),"")</f>
        <v/>
      </c>
      <c r="M53" s="17" t="str">
        <f>IFERROR(IF(INDEX(DATOS!AK:AK,MATCH(CHECKLIST!B53,DATOS!B:B,0),1)=0,"",INDEX(DATOS!AK:AK,MATCH(CHECKLIST!B53,DATOS!B:B,0),1)),"")</f>
        <v/>
      </c>
      <c r="N53" s="35" t="str">
        <f ca="1">IFERROR(IF(INDEX(DATOS!I:I,MATCH(CHECKLIST!B53,DATOS!B:B,0),1)="","X",IF(INDEX(DATOS!I:I,MATCH(CHECKLIST!B53,DATOS!B:B,0),1)&gt;YEAR(TODAY())-1,"","VENCIDA")),"")</f>
        <v/>
      </c>
      <c r="O53" s="35" t="str">
        <f>IFERROR(IF(INDEX(DATOS!AR:AR,MATCH(CHECKLIST!B53,DATOS!B:B,0),1)=0,"",INDEX(DATOS!AR:AR,MATCH(CHECKLIST!B53,DATOS!B:B,0),1)),"")</f>
        <v/>
      </c>
      <c r="P53" s="17" t="str">
        <f>IFERROR(IF(INDEX(DATOS!AP:AP,MATCH(CHECKLIST!B53,DATOS!B:B,0),1)=0,"",INDEX(DATOS!AP:AP,MATCH(CHECKLIST!B53,DATOS!B:B,0),1)),"")</f>
        <v/>
      </c>
      <c r="Q53" s="17" t="str">
        <f>IFERROR(IF(INDEX(DATOS!AQ:AQ,MATCH(CHECKLIST!B53,DATOS!B:B,0),1)=0,"",INDEX(DATOS!AQ:AQ,MATCH(CHECKLIST!B53,DATOS!B:B,0),1)),"")</f>
        <v/>
      </c>
      <c r="R53" t="str">
        <f>IF(B53="","",1)</f>
        <v/>
      </c>
      <c r="S53" t="str">
        <f t="shared" si="2"/>
        <v/>
      </c>
      <c r="U53" t="str">
        <f t="shared" si="0"/>
        <v/>
      </c>
      <c r="V53" t="str">
        <f t="shared" si="1"/>
        <v/>
      </c>
    </row>
    <row r="54" spans="1:22" ht="15" customHeight="1" x14ac:dyDescent="0.25">
      <c r="A54" s="12">
        <v>41</v>
      </c>
      <c r="B54" t="str">
        <f>IFERROR(INDEX(DATOS!B:B,MATCH(CHECKLIST!A54,DATOS!BY:BY,0),1),"")</f>
        <v/>
      </c>
      <c r="C54" t="str">
        <f>IFERROR(INDEX(DATOS!J:J,MATCH(CHECKLIST!A54,DATOS!BY:BY,0),1),"")</f>
        <v/>
      </c>
      <c r="D54" t="str">
        <f>IFERROR(INDEX(DATOS!R:R,MATCH(CHECKLIST!E54,DATOS!C:C,0),1),"")</f>
        <v/>
      </c>
      <c r="E54" s="72" t="str">
        <f>IFERROR(INDEX(DATOS!C:C,MATCH(CHECKLIST!A54,DATOS!BY:BY,0),1),"")</f>
        <v/>
      </c>
      <c r="F54" s="82" t="str">
        <f>IFERROR(IF(INDEX(DATOS!AE:AE,MATCH(CHECKLIST!B54,DATOS!B:B,0),1)=0,"",INDEX(DATOS!AE:AE,MATCH(CHECKLIST!B54,DATOS!B:B,0),1)),"")</f>
        <v/>
      </c>
      <c r="G54" s="17" t="str">
        <f>IFERROR(IF(INDEX(DATOS!AJ:AJ,MATCH(CHECKLIST!B54,DATOS!B:B,0),1)=0,"",INDEX(DATOS!AJ:AJ,MATCH(CHECKLIST!B54,DATOS!B:B,0),1)),"")</f>
        <v/>
      </c>
      <c r="H54" s="17" t="str">
        <f>IFERROR(IF(INDEX(DATOS!BM:BM,MATCH(CHECKLIST!B54,DATOS!B:B,0),1)="","X",IF(INDEX(DATOS!BM:BM,MATCH(CHECKLIST!B54,DATOS!B:B,0),1)="VIGENTE","",INDEX(DATOS!BM:BM,MATCH(CHECKLIST!B54,DATOS!B:B,0),1))),"")</f>
        <v/>
      </c>
      <c r="I54" s="17" t="str">
        <f>IFERROR(IF(INDEX(DATOS!AN:AN,MATCH(CHECKLIST!B54,DATOS!B:B,0),1)=0,"",INDEX(DATOS!AN:AN,MATCH(CHECKLIST!B54,DATOS!B:B,0),1)),"")</f>
        <v/>
      </c>
      <c r="J54" s="17" t="str">
        <f>IFERROR(IF(INDEX(DATOS!AL:AL,MATCH(CHECKLIST!B54,DATOS!B:B,0),1)=0,"",INDEX(DATOS!AL:AL,MATCH(CHECKLIST!B54,DATOS!B:B,0),1)),"")</f>
        <v/>
      </c>
      <c r="K54" s="35" t="str">
        <f>IFERROR(IF(INDEX(DATOS!AM:AM,MATCH(CHECKLIST!B54,DATOS!B:B,0),1)=0,"",INDEX(DATOS!AM:AM,MATCH(CHECKLIST!B54,DATOS!B:B,0),1)),"")</f>
        <v/>
      </c>
      <c r="L54" s="17" t="str">
        <f>IFERROR(IF(INDEX(DATOS!AO:AO,MATCH(CHECKLIST!B54,DATOS!B:B,0),1)=0,"",INDEX(DATOS!AO:AO,MATCH(CHECKLIST!B54,DATOS!B:B,0),1)),"")</f>
        <v/>
      </c>
      <c r="M54" s="17" t="str">
        <f>IFERROR(IF(INDEX(DATOS!AK:AK,MATCH(CHECKLIST!B54,DATOS!B:B,0),1)=0,"",INDEX(DATOS!AK:AK,MATCH(CHECKLIST!B54,DATOS!B:B,0),1)),"")</f>
        <v/>
      </c>
      <c r="N54" s="35" t="str">
        <f ca="1">IFERROR(IF(INDEX(DATOS!I:I,MATCH(CHECKLIST!B54,DATOS!B:B,0),1)="","X",IF(INDEX(DATOS!I:I,MATCH(CHECKLIST!B54,DATOS!B:B,0),1)&gt;YEAR(TODAY())-1,"","VENCIDA")),"")</f>
        <v/>
      </c>
      <c r="O54" s="35" t="str">
        <f>IFERROR(IF(INDEX(DATOS!AR:AR,MATCH(CHECKLIST!B54,DATOS!B:B,0),1)=0,"",INDEX(DATOS!AR:AR,MATCH(CHECKLIST!B54,DATOS!B:B,0),1)),"")</f>
        <v/>
      </c>
      <c r="P54" s="17" t="str">
        <f>IFERROR(IF(INDEX(DATOS!AP:AP,MATCH(CHECKLIST!B54,DATOS!B:B,0),1)=0,"",INDEX(DATOS!AP:AP,MATCH(CHECKLIST!B54,DATOS!B:B,0),1)),"")</f>
        <v/>
      </c>
      <c r="Q54" s="17" t="str">
        <f>IFERROR(IF(INDEX(DATOS!AQ:AQ,MATCH(CHECKLIST!B54,DATOS!B:B,0),1)=0,"",INDEX(DATOS!AQ:AQ,MATCH(CHECKLIST!B54,DATOS!B:B,0),1)),"")</f>
        <v/>
      </c>
      <c r="S54">
        <f t="shared" si="2"/>
        <v>0</v>
      </c>
      <c r="U54" t="str">
        <f t="shared" si="0"/>
        <v/>
      </c>
      <c r="V54" t="str">
        <f t="shared" si="1"/>
        <v/>
      </c>
    </row>
    <row r="55" spans="1:22" ht="15" customHeight="1" x14ac:dyDescent="0.25">
      <c r="A55" s="12">
        <v>42</v>
      </c>
      <c r="B55" t="str">
        <f>IFERROR(INDEX(DATOS!B:B,MATCH(CHECKLIST!A55,DATOS!BY:BY,0),1),"")</f>
        <v/>
      </c>
      <c r="C55" t="str">
        <f>IFERROR(INDEX(DATOS!J:J,MATCH(CHECKLIST!A55,DATOS!BY:BY,0),1),"")</f>
        <v/>
      </c>
      <c r="D55" t="str">
        <f>IFERROR(INDEX(DATOS!R:R,MATCH(CHECKLIST!E55,DATOS!C:C,0),1),"")</f>
        <v/>
      </c>
      <c r="E55" s="72" t="str">
        <f>IFERROR(INDEX(DATOS!C:C,MATCH(CHECKLIST!A55,DATOS!BY:BY,0),1),"")</f>
        <v/>
      </c>
      <c r="F55" s="82" t="str">
        <f>IFERROR(IF(INDEX(DATOS!AE:AE,MATCH(CHECKLIST!B55,DATOS!B:B,0),1)=0,"",INDEX(DATOS!AE:AE,MATCH(CHECKLIST!B55,DATOS!B:B,0),1)),"")</f>
        <v/>
      </c>
      <c r="G55" s="17" t="str">
        <f>IFERROR(IF(INDEX(DATOS!AJ:AJ,MATCH(CHECKLIST!B55,DATOS!B:B,0),1)=0,"",INDEX(DATOS!AJ:AJ,MATCH(CHECKLIST!B55,DATOS!B:B,0),1)),"")</f>
        <v/>
      </c>
      <c r="H55" s="17" t="str">
        <f>IFERROR(IF(INDEX(DATOS!BM:BM,MATCH(CHECKLIST!B55,DATOS!B:B,0),1)="","X",IF(INDEX(DATOS!BM:BM,MATCH(CHECKLIST!B55,DATOS!B:B,0),1)="VIGENTE","",INDEX(DATOS!BM:BM,MATCH(CHECKLIST!B55,DATOS!B:B,0),1))),"")</f>
        <v/>
      </c>
      <c r="I55" s="17" t="str">
        <f>IFERROR(IF(INDEX(DATOS!AN:AN,MATCH(CHECKLIST!B55,DATOS!B:B,0),1)=0,"",INDEX(DATOS!AN:AN,MATCH(CHECKLIST!B55,DATOS!B:B,0),1)),"")</f>
        <v/>
      </c>
      <c r="J55" s="17" t="str">
        <f>IFERROR(IF(INDEX(DATOS!AL:AL,MATCH(CHECKLIST!B55,DATOS!B:B,0),1)=0,"",INDEX(DATOS!AL:AL,MATCH(CHECKLIST!B55,DATOS!B:B,0),1)),"")</f>
        <v/>
      </c>
      <c r="K55" s="35" t="str">
        <f>IFERROR(IF(INDEX(DATOS!AM:AM,MATCH(CHECKLIST!B55,DATOS!B:B,0),1)=0,"",INDEX(DATOS!AM:AM,MATCH(CHECKLIST!B55,DATOS!B:B,0),1)),"")</f>
        <v/>
      </c>
      <c r="L55" s="17" t="str">
        <f>IFERROR(IF(INDEX(DATOS!AO:AO,MATCH(CHECKLIST!B55,DATOS!B:B,0),1)=0,"",INDEX(DATOS!AO:AO,MATCH(CHECKLIST!B55,DATOS!B:B,0),1)),"")</f>
        <v/>
      </c>
      <c r="M55" s="17" t="str">
        <f>IFERROR(IF(INDEX(DATOS!AK:AK,MATCH(CHECKLIST!B55,DATOS!B:B,0),1)=0,"",INDEX(DATOS!AK:AK,MATCH(CHECKLIST!B55,DATOS!B:B,0),1)),"")</f>
        <v/>
      </c>
      <c r="N55" s="35" t="str">
        <f ca="1">IFERROR(IF(INDEX(DATOS!I:I,MATCH(CHECKLIST!B55,DATOS!B:B,0),1)="","X",IF(INDEX(DATOS!I:I,MATCH(CHECKLIST!B55,DATOS!B:B,0),1)&gt;YEAR(TODAY())-1,"","VENCIDA")),"")</f>
        <v/>
      </c>
      <c r="O55" s="35" t="str">
        <f>IFERROR(IF(INDEX(DATOS!AR:AR,MATCH(CHECKLIST!B55,DATOS!B:B,0),1)=0,"",INDEX(DATOS!AR:AR,MATCH(CHECKLIST!B55,DATOS!B:B,0),1)),"")</f>
        <v/>
      </c>
      <c r="P55" s="17" t="str">
        <f>IFERROR(IF(INDEX(DATOS!AP:AP,MATCH(CHECKLIST!B55,DATOS!B:B,0),1)=0,"",INDEX(DATOS!AP:AP,MATCH(CHECKLIST!B55,DATOS!B:B,0),1)),"")</f>
        <v/>
      </c>
      <c r="Q55" s="17" t="str">
        <f>IFERROR(IF(INDEX(DATOS!AQ:AQ,MATCH(CHECKLIST!B55,DATOS!B:B,0),1)=0,"",INDEX(DATOS!AQ:AQ,MATCH(CHECKLIST!B55,DATOS!B:B,0),1)),"")</f>
        <v/>
      </c>
      <c r="R55" t="str">
        <f>IF(B55="","",1)</f>
        <v/>
      </c>
      <c r="S55" t="str">
        <f t="shared" si="2"/>
        <v/>
      </c>
      <c r="U55" t="str">
        <f t="shared" si="0"/>
        <v/>
      </c>
      <c r="V55" t="str">
        <f t="shared" si="1"/>
        <v/>
      </c>
    </row>
    <row r="56" spans="1:22" ht="15" customHeight="1" x14ac:dyDescent="0.25">
      <c r="A56" s="12">
        <v>43</v>
      </c>
      <c r="B56" t="str">
        <f>IFERROR(INDEX(DATOS!B:B,MATCH(CHECKLIST!A56,DATOS!BY:BY,0),1),"")</f>
        <v/>
      </c>
      <c r="C56" t="str">
        <f>IFERROR(INDEX(DATOS!J:J,MATCH(CHECKLIST!A56,DATOS!BY:BY,0),1),"")</f>
        <v/>
      </c>
      <c r="D56" t="str">
        <f>IFERROR(INDEX(DATOS!R:R,MATCH(CHECKLIST!E56,DATOS!C:C,0),1),"")</f>
        <v/>
      </c>
      <c r="E56" s="72" t="str">
        <f>IFERROR(INDEX(DATOS!C:C,MATCH(CHECKLIST!A56,DATOS!BY:BY,0),1),"")</f>
        <v/>
      </c>
      <c r="F56" s="82" t="str">
        <f>IFERROR(IF(INDEX(DATOS!AE:AE,MATCH(CHECKLIST!B56,DATOS!B:B,0),1)=0,"",INDEX(DATOS!AE:AE,MATCH(CHECKLIST!B56,DATOS!B:B,0),1)),"")</f>
        <v/>
      </c>
      <c r="G56" s="17" t="str">
        <f>IFERROR(IF(INDEX(DATOS!AJ:AJ,MATCH(CHECKLIST!B56,DATOS!B:B,0),1)=0,"",INDEX(DATOS!AJ:AJ,MATCH(CHECKLIST!B56,DATOS!B:B,0),1)),"")</f>
        <v/>
      </c>
      <c r="H56" s="17" t="str">
        <f>IFERROR(IF(INDEX(DATOS!BM:BM,MATCH(CHECKLIST!B56,DATOS!B:B,0),1)="","X",IF(INDEX(DATOS!BM:BM,MATCH(CHECKLIST!B56,DATOS!B:B,0),1)="VIGENTE","",INDEX(DATOS!BM:BM,MATCH(CHECKLIST!B56,DATOS!B:B,0),1))),"")</f>
        <v/>
      </c>
      <c r="I56" s="17" t="str">
        <f>IFERROR(IF(INDEX(DATOS!AN:AN,MATCH(CHECKLIST!B56,DATOS!B:B,0),1)=0,"",INDEX(DATOS!AN:AN,MATCH(CHECKLIST!B56,DATOS!B:B,0),1)),"")</f>
        <v/>
      </c>
      <c r="J56" s="17" t="str">
        <f>IFERROR(IF(INDEX(DATOS!AL:AL,MATCH(CHECKLIST!B56,DATOS!B:B,0),1)=0,"",INDEX(DATOS!AL:AL,MATCH(CHECKLIST!B56,DATOS!B:B,0),1)),"")</f>
        <v/>
      </c>
      <c r="K56" s="35" t="str">
        <f>IFERROR(IF(INDEX(DATOS!AM:AM,MATCH(CHECKLIST!B56,DATOS!B:B,0),1)=0,"",INDEX(DATOS!AM:AM,MATCH(CHECKLIST!B56,DATOS!B:B,0),1)),"")</f>
        <v/>
      </c>
      <c r="L56" s="17" t="str">
        <f>IFERROR(IF(INDEX(DATOS!AO:AO,MATCH(CHECKLIST!B56,DATOS!B:B,0),1)=0,"",INDEX(DATOS!AO:AO,MATCH(CHECKLIST!B56,DATOS!B:B,0),1)),"")</f>
        <v/>
      </c>
      <c r="M56" s="17" t="str">
        <f>IFERROR(IF(INDEX(DATOS!AK:AK,MATCH(CHECKLIST!B56,DATOS!B:B,0),1)=0,"",INDEX(DATOS!AK:AK,MATCH(CHECKLIST!B56,DATOS!B:B,0),1)),"")</f>
        <v/>
      </c>
      <c r="N56" s="35" t="str">
        <f ca="1">IFERROR(IF(INDEX(DATOS!I:I,MATCH(CHECKLIST!B56,DATOS!B:B,0),1)="","X",IF(INDEX(DATOS!I:I,MATCH(CHECKLIST!B56,DATOS!B:B,0),1)&gt;YEAR(TODAY())-1,"","VENCIDA")),"")</f>
        <v/>
      </c>
      <c r="O56" s="35" t="str">
        <f>IFERROR(IF(INDEX(DATOS!AR:AR,MATCH(CHECKLIST!B56,DATOS!B:B,0),1)=0,"",INDEX(DATOS!AR:AR,MATCH(CHECKLIST!B56,DATOS!B:B,0),1)),"")</f>
        <v/>
      </c>
      <c r="P56" s="17" t="str">
        <f>IFERROR(IF(INDEX(DATOS!AP:AP,MATCH(CHECKLIST!B56,DATOS!B:B,0),1)=0,"",INDEX(DATOS!AP:AP,MATCH(CHECKLIST!B56,DATOS!B:B,0),1)),"")</f>
        <v/>
      </c>
      <c r="Q56" s="17" t="str">
        <f>IFERROR(IF(INDEX(DATOS!AQ:AQ,MATCH(CHECKLIST!B56,DATOS!B:B,0),1)=0,"",INDEX(DATOS!AQ:AQ,MATCH(CHECKLIST!B56,DATOS!B:B,0),1)),"")</f>
        <v/>
      </c>
      <c r="S56">
        <f t="shared" si="2"/>
        <v>0</v>
      </c>
      <c r="U56" t="str">
        <f t="shared" si="0"/>
        <v/>
      </c>
      <c r="V56" t="str">
        <f t="shared" si="1"/>
        <v/>
      </c>
    </row>
    <row r="57" spans="1:22" ht="15" customHeight="1" x14ac:dyDescent="0.25">
      <c r="A57" s="12">
        <v>44</v>
      </c>
      <c r="B57" t="str">
        <f>IFERROR(INDEX(DATOS!B:B,MATCH(CHECKLIST!A57,DATOS!BY:BY,0),1),"")</f>
        <v/>
      </c>
      <c r="C57" t="str">
        <f>IFERROR(INDEX(DATOS!J:J,MATCH(CHECKLIST!A57,DATOS!BY:BY,0),1),"")</f>
        <v/>
      </c>
      <c r="D57" t="str">
        <f>IFERROR(INDEX(DATOS!R:R,MATCH(CHECKLIST!E57,DATOS!C:C,0),1),"")</f>
        <v/>
      </c>
      <c r="E57" s="72" t="str">
        <f>IFERROR(INDEX(DATOS!C:C,MATCH(CHECKLIST!A57,DATOS!BY:BY,0),1),"")</f>
        <v/>
      </c>
      <c r="F57" s="82" t="str">
        <f>IFERROR(IF(INDEX(DATOS!AE:AE,MATCH(CHECKLIST!B57,DATOS!B:B,0),1)=0,"",INDEX(DATOS!AE:AE,MATCH(CHECKLIST!B57,DATOS!B:B,0),1)),"")</f>
        <v/>
      </c>
      <c r="G57" s="17" t="str">
        <f>IFERROR(IF(INDEX(DATOS!AJ:AJ,MATCH(CHECKLIST!B57,DATOS!B:B,0),1)=0,"",INDEX(DATOS!AJ:AJ,MATCH(CHECKLIST!B57,DATOS!B:B,0),1)),"")</f>
        <v/>
      </c>
      <c r="H57" s="17" t="str">
        <f>IFERROR(IF(INDEX(DATOS!BM:BM,MATCH(CHECKLIST!B57,DATOS!B:B,0),1)="","X",IF(INDEX(DATOS!BM:BM,MATCH(CHECKLIST!B57,DATOS!B:B,0),1)="VIGENTE","",INDEX(DATOS!BM:BM,MATCH(CHECKLIST!B57,DATOS!B:B,0),1))),"")</f>
        <v/>
      </c>
      <c r="I57" s="17" t="str">
        <f>IFERROR(IF(INDEX(DATOS!AN:AN,MATCH(CHECKLIST!B57,DATOS!B:B,0),1)=0,"",INDEX(DATOS!AN:AN,MATCH(CHECKLIST!B57,DATOS!B:B,0),1)),"")</f>
        <v/>
      </c>
      <c r="J57" s="17" t="str">
        <f>IFERROR(IF(INDEX(DATOS!AL:AL,MATCH(CHECKLIST!B57,DATOS!B:B,0),1)=0,"",INDEX(DATOS!AL:AL,MATCH(CHECKLIST!B57,DATOS!B:B,0),1)),"")</f>
        <v/>
      </c>
      <c r="K57" s="35" t="str">
        <f>IFERROR(IF(INDEX(DATOS!AM:AM,MATCH(CHECKLIST!B57,DATOS!B:B,0),1)=0,"",INDEX(DATOS!AM:AM,MATCH(CHECKLIST!B57,DATOS!B:B,0),1)),"")</f>
        <v/>
      </c>
      <c r="L57" s="17" t="str">
        <f>IFERROR(IF(INDEX(DATOS!AO:AO,MATCH(CHECKLIST!B57,DATOS!B:B,0),1)=0,"",INDEX(DATOS!AO:AO,MATCH(CHECKLIST!B57,DATOS!B:B,0),1)),"")</f>
        <v/>
      </c>
      <c r="M57" s="17" t="str">
        <f>IFERROR(IF(INDEX(DATOS!AK:AK,MATCH(CHECKLIST!B57,DATOS!B:B,0),1)=0,"",INDEX(DATOS!AK:AK,MATCH(CHECKLIST!B57,DATOS!B:B,0),1)),"")</f>
        <v/>
      </c>
      <c r="N57" s="35" t="str">
        <f ca="1">IFERROR(IF(INDEX(DATOS!I:I,MATCH(CHECKLIST!B57,DATOS!B:B,0),1)="","X",IF(INDEX(DATOS!I:I,MATCH(CHECKLIST!B57,DATOS!B:B,0),1)&gt;YEAR(TODAY())-1,"","VENCIDA")),"")</f>
        <v/>
      </c>
      <c r="O57" s="35" t="str">
        <f>IFERROR(IF(INDEX(DATOS!AR:AR,MATCH(CHECKLIST!B57,DATOS!B:B,0),1)=0,"",INDEX(DATOS!AR:AR,MATCH(CHECKLIST!B57,DATOS!B:B,0),1)),"")</f>
        <v/>
      </c>
      <c r="P57" s="17" t="str">
        <f>IFERROR(IF(INDEX(DATOS!AP:AP,MATCH(CHECKLIST!B57,DATOS!B:B,0),1)=0,"",INDEX(DATOS!AP:AP,MATCH(CHECKLIST!B57,DATOS!B:B,0),1)),"")</f>
        <v/>
      </c>
      <c r="Q57" s="17" t="str">
        <f>IFERROR(IF(INDEX(DATOS!AQ:AQ,MATCH(CHECKLIST!B57,DATOS!B:B,0),1)=0,"",INDEX(DATOS!AQ:AQ,MATCH(CHECKLIST!B57,DATOS!B:B,0),1)),"")</f>
        <v/>
      </c>
      <c r="R57" t="str">
        <f>IF(B57="","",1)</f>
        <v/>
      </c>
      <c r="S57" t="str">
        <f t="shared" si="2"/>
        <v/>
      </c>
      <c r="U57" t="str">
        <f t="shared" si="0"/>
        <v/>
      </c>
      <c r="V57" t="str">
        <f t="shared" si="1"/>
        <v/>
      </c>
    </row>
    <row r="58" spans="1:22" ht="15" customHeight="1" x14ac:dyDescent="0.25">
      <c r="A58" s="12">
        <v>45</v>
      </c>
      <c r="B58" t="str">
        <f>IFERROR(INDEX(DATOS!B:B,MATCH(CHECKLIST!A58,DATOS!BY:BY,0),1),"")</f>
        <v/>
      </c>
      <c r="C58" t="str">
        <f>IFERROR(INDEX(DATOS!J:J,MATCH(CHECKLIST!A58,DATOS!BY:BY,0),1),"")</f>
        <v/>
      </c>
      <c r="D58" t="str">
        <f>IFERROR(INDEX(DATOS!R:R,MATCH(CHECKLIST!E58,DATOS!C:C,0),1),"")</f>
        <v/>
      </c>
      <c r="E58" s="72" t="str">
        <f>IFERROR(INDEX(DATOS!C:C,MATCH(CHECKLIST!A58,DATOS!BY:BY,0),1),"")</f>
        <v/>
      </c>
      <c r="F58" s="82" t="str">
        <f>IFERROR(IF(INDEX(DATOS!AE:AE,MATCH(CHECKLIST!B58,DATOS!B:B,0),1)=0,"",INDEX(DATOS!AE:AE,MATCH(CHECKLIST!B58,DATOS!B:B,0),1)),"")</f>
        <v/>
      </c>
      <c r="G58" s="17" t="str">
        <f>IFERROR(IF(INDEX(DATOS!AJ:AJ,MATCH(CHECKLIST!B58,DATOS!B:B,0),1)=0,"",INDEX(DATOS!AJ:AJ,MATCH(CHECKLIST!B58,DATOS!B:B,0),1)),"")</f>
        <v/>
      </c>
      <c r="H58" s="17" t="str">
        <f>IFERROR(IF(INDEX(DATOS!BM:BM,MATCH(CHECKLIST!B58,DATOS!B:B,0),1)="","X",IF(INDEX(DATOS!BM:BM,MATCH(CHECKLIST!B58,DATOS!B:B,0),1)="VIGENTE","",INDEX(DATOS!BM:BM,MATCH(CHECKLIST!B58,DATOS!B:B,0),1))),"")</f>
        <v/>
      </c>
      <c r="I58" s="17" t="str">
        <f>IFERROR(IF(INDEX(DATOS!AN:AN,MATCH(CHECKLIST!B58,DATOS!B:B,0),1)=0,"",INDEX(DATOS!AN:AN,MATCH(CHECKLIST!B58,DATOS!B:B,0),1)),"")</f>
        <v/>
      </c>
      <c r="J58" s="17" t="str">
        <f>IFERROR(IF(INDEX(DATOS!AL:AL,MATCH(CHECKLIST!B58,DATOS!B:B,0),1)=0,"",INDEX(DATOS!AL:AL,MATCH(CHECKLIST!B58,DATOS!B:B,0),1)),"")</f>
        <v/>
      </c>
      <c r="K58" s="35" t="str">
        <f>IFERROR(IF(INDEX(DATOS!AM:AM,MATCH(CHECKLIST!B58,DATOS!B:B,0),1)=0,"",INDEX(DATOS!AM:AM,MATCH(CHECKLIST!B58,DATOS!B:B,0),1)),"")</f>
        <v/>
      </c>
      <c r="L58" s="17" t="str">
        <f>IFERROR(IF(INDEX(DATOS!AO:AO,MATCH(CHECKLIST!B58,DATOS!B:B,0),1)=0,"",INDEX(DATOS!AO:AO,MATCH(CHECKLIST!B58,DATOS!B:B,0),1)),"")</f>
        <v/>
      </c>
      <c r="M58" s="17" t="str">
        <f>IFERROR(IF(INDEX(DATOS!AK:AK,MATCH(CHECKLIST!B58,DATOS!B:B,0),1)=0,"",INDEX(DATOS!AK:AK,MATCH(CHECKLIST!B58,DATOS!B:B,0),1)),"")</f>
        <v/>
      </c>
      <c r="N58" s="35" t="str">
        <f ca="1">IFERROR(IF(INDEX(DATOS!I:I,MATCH(CHECKLIST!B58,DATOS!B:B,0),1)="","X",IF(INDEX(DATOS!I:I,MATCH(CHECKLIST!B58,DATOS!B:B,0),1)&gt;YEAR(TODAY())-1,"","VENCIDA")),"")</f>
        <v/>
      </c>
      <c r="O58" s="35" t="str">
        <f>IFERROR(IF(INDEX(DATOS!AR:AR,MATCH(CHECKLIST!B58,DATOS!B:B,0),1)=0,"",INDEX(DATOS!AR:AR,MATCH(CHECKLIST!B58,DATOS!B:B,0),1)),"")</f>
        <v/>
      </c>
      <c r="P58" s="17" t="str">
        <f>IFERROR(IF(INDEX(DATOS!AP:AP,MATCH(CHECKLIST!B58,DATOS!B:B,0),1)=0,"",INDEX(DATOS!AP:AP,MATCH(CHECKLIST!B58,DATOS!B:B,0),1)),"")</f>
        <v/>
      </c>
      <c r="Q58" s="17" t="str">
        <f>IFERROR(IF(INDEX(DATOS!AQ:AQ,MATCH(CHECKLIST!B58,DATOS!B:B,0),1)=0,"",INDEX(DATOS!AQ:AQ,MATCH(CHECKLIST!B58,DATOS!B:B,0),1)),"")</f>
        <v/>
      </c>
      <c r="S58">
        <f t="shared" si="2"/>
        <v>0</v>
      </c>
      <c r="U58" t="str">
        <f t="shared" si="0"/>
        <v/>
      </c>
      <c r="V58" t="str">
        <f t="shared" si="1"/>
        <v/>
      </c>
    </row>
    <row r="59" spans="1:22" ht="15" customHeight="1" x14ac:dyDescent="0.25">
      <c r="A59" s="12">
        <v>46</v>
      </c>
      <c r="B59" t="str">
        <f>IFERROR(INDEX(DATOS!B:B,MATCH(CHECKLIST!A59,DATOS!BY:BY,0),1),"")</f>
        <v/>
      </c>
      <c r="C59" t="str">
        <f>IFERROR(INDEX(DATOS!J:J,MATCH(CHECKLIST!A59,DATOS!BY:BY,0),1),"")</f>
        <v/>
      </c>
      <c r="D59" t="str">
        <f>IFERROR(INDEX(DATOS!R:R,MATCH(CHECKLIST!E59,DATOS!C:C,0),1),"")</f>
        <v/>
      </c>
      <c r="E59" s="72" t="str">
        <f>IFERROR(INDEX(DATOS!C:C,MATCH(CHECKLIST!A59,DATOS!BY:BY,0),1),"")</f>
        <v/>
      </c>
      <c r="F59" s="82" t="str">
        <f>IFERROR(IF(INDEX(DATOS!AE:AE,MATCH(CHECKLIST!B59,DATOS!B:B,0),1)=0,"",INDEX(DATOS!AE:AE,MATCH(CHECKLIST!B59,DATOS!B:B,0),1)),"")</f>
        <v/>
      </c>
      <c r="G59" s="17" t="str">
        <f>IFERROR(IF(INDEX(DATOS!AJ:AJ,MATCH(CHECKLIST!B59,DATOS!B:B,0),1)=0,"",INDEX(DATOS!AJ:AJ,MATCH(CHECKLIST!B59,DATOS!B:B,0),1)),"")</f>
        <v/>
      </c>
      <c r="H59" s="17" t="str">
        <f>IFERROR(IF(INDEX(DATOS!BM:BM,MATCH(CHECKLIST!B59,DATOS!B:B,0),1)="","X",IF(INDEX(DATOS!BM:BM,MATCH(CHECKLIST!B59,DATOS!B:B,0),1)="VIGENTE","",INDEX(DATOS!BM:BM,MATCH(CHECKLIST!B59,DATOS!B:B,0),1))),"")</f>
        <v/>
      </c>
      <c r="I59" s="17" t="str">
        <f>IFERROR(IF(INDEX(DATOS!AN:AN,MATCH(CHECKLIST!B59,DATOS!B:B,0),1)=0,"",INDEX(DATOS!AN:AN,MATCH(CHECKLIST!B59,DATOS!B:B,0),1)),"")</f>
        <v/>
      </c>
      <c r="J59" s="17" t="str">
        <f>IFERROR(IF(INDEX(DATOS!AL:AL,MATCH(CHECKLIST!B59,DATOS!B:B,0),1)=0,"",INDEX(DATOS!AL:AL,MATCH(CHECKLIST!B59,DATOS!B:B,0),1)),"")</f>
        <v/>
      </c>
      <c r="K59" s="35" t="str">
        <f>IFERROR(IF(INDEX(DATOS!AM:AM,MATCH(CHECKLIST!B59,DATOS!B:B,0),1)=0,"",INDEX(DATOS!AM:AM,MATCH(CHECKLIST!B59,DATOS!B:B,0),1)),"")</f>
        <v/>
      </c>
      <c r="L59" s="17" t="str">
        <f>IFERROR(IF(INDEX(DATOS!AO:AO,MATCH(CHECKLIST!B59,DATOS!B:B,0),1)=0,"",INDEX(DATOS!AO:AO,MATCH(CHECKLIST!B59,DATOS!B:B,0),1)),"")</f>
        <v/>
      </c>
      <c r="M59" s="17" t="str">
        <f>IFERROR(IF(INDEX(DATOS!AK:AK,MATCH(CHECKLIST!B59,DATOS!B:B,0),1)=0,"",INDEX(DATOS!AK:AK,MATCH(CHECKLIST!B59,DATOS!B:B,0),1)),"")</f>
        <v/>
      </c>
      <c r="N59" s="35" t="str">
        <f ca="1">IFERROR(IF(INDEX(DATOS!I:I,MATCH(CHECKLIST!B59,DATOS!B:B,0),1)="","X",IF(INDEX(DATOS!I:I,MATCH(CHECKLIST!B59,DATOS!B:B,0),1)&gt;YEAR(TODAY())-1,"","VENCIDA")),"")</f>
        <v/>
      </c>
      <c r="O59" s="35" t="str">
        <f>IFERROR(IF(INDEX(DATOS!AR:AR,MATCH(CHECKLIST!B59,DATOS!B:B,0),1)=0,"",INDEX(DATOS!AR:AR,MATCH(CHECKLIST!B59,DATOS!B:B,0),1)),"")</f>
        <v/>
      </c>
      <c r="P59" s="17" t="str">
        <f>IFERROR(IF(INDEX(DATOS!AP:AP,MATCH(CHECKLIST!B59,DATOS!B:B,0),1)=0,"",INDEX(DATOS!AP:AP,MATCH(CHECKLIST!B59,DATOS!B:B,0),1)),"")</f>
        <v/>
      </c>
      <c r="Q59" s="17" t="str">
        <f>IFERROR(IF(INDEX(DATOS!AQ:AQ,MATCH(CHECKLIST!B59,DATOS!B:B,0),1)=0,"",INDEX(DATOS!AQ:AQ,MATCH(CHECKLIST!B59,DATOS!B:B,0),1)),"")</f>
        <v/>
      </c>
      <c r="R59" t="str">
        <f>IF(B59="","",1)</f>
        <v/>
      </c>
      <c r="S59" t="str">
        <f t="shared" si="2"/>
        <v/>
      </c>
      <c r="U59" t="str">
        <f t="shared" si="0"/>
        <v/>
      </c>
      <c r="V59" t="str">
        <f t="shared" si="1"/>
        <v/>
      </c>
    </row>
    <row r="60" spans="1:22" ht="15" customHeight="1" x14ac:dyDescent="0.25">
      <c r="A60" s="12">
        <v>47</v>
      </c>
      <c r="B60" t="str">
        <f>IFERROR(INDEX(DATOS!B:B,MATCH(CHECKLIST!A60,DATOS!BY:BY,0),1),"")</f>
        <v/>
      </c>
      <c r="C60" t="str">
        <f>IFERROR(INDEX(DATOS!J:J,MATCH(CHECKLIST!A60,DATOS!BY:BY,0),1),"")</f>
        <v/>
      </c>
      <c r="D60" t="str">
        <f>IFERROR(INDEX(DATOS!R:R,MATCH(CHECKLIST!E60,DATOS!C:C,0),1),"")</f>
        <v/>
      </c>
      <c r="E60" s="72" t="str">
        <f>IFERROR(INDEX(DATOS!C:C,MATCH(CHECKLIST!A60,DATOS!BY:BY,0),1),"")</f>
        <v/>
      </c>
      <c r="F60" s="82" t="str">
        <f>IFERROR(IF(INDEX(DATOS!AE:AE,MATCH(CHECKLIST!B60,DATOS!B:B,0),1)=0,"",INDEX(DATOS!AE:AE,MATCH(CHECKLIST!B60,DATOS!B:B,0),1)),"")</f>
        <v/>
      </c>
      <c r="G60" s="17" t="str">
        <f>IFERROR(IF(INDEX(DATOS!AJ:AJ,MATCH(CHECKLIST!B60,DATOS!B:B,0),1)=0,"",INDEX(DATOS!AJ:AJ,MATCH(CHECKLIST!B60,DATOS!B:B,0),1)),"")</f>
        <v/>
      </c>
      <c r="H60" s="17" t="str">
        <f>IFERROR(IF(INDEX(DATOS!BM:BM,MATCH(CHECKLIST!B60,DATOS!B:B,0),1)="","X",IF(INDEX(DATOS!BM:BM,MATCH(CHECKLIST!B60,DATOS!B:B,0),1)="VIGENTE","",INDEX(DATOS!BM:BM,MATCH(CHECKLIST!B60,DATOS!B:B,0),1))),"")</f>
        <v/>
      </c>
      <c r="I60" s="17" t="str">
        <f>IFERROR(IF(INDEX(DATOS!AN:AN,MATCH(CHECKLIST!B60,DATOS!B:B,0),1)=0,"",INDEX(DATOS!AN:AN,MATCH(CHECKLIST!B60,DATOS!B:B,0),1)),"")</f>
        <v/>
      </c>
      <c r="J60" s="17" t="str">
        <f>IFERROR(IF(INDEX(DATOS!AL:AL,MATCH(CHECKLIST!B60,DATOS!B:B,0),1)=0,"",INDEX(DATOS!AL:AL,MATCH(CHECKLIST!B60,DATOS!B:B,0),1)),"")</f>
        <v/>
      </c>
      <c r="K60" s="35" t="str">
        <f>IFERROR(IF(INDEX(DATOS!AM:AM,MATCH(CHECKLIST!B60,DATOS!B:B,0),1)=0,"",INDEX(DATOS!AM:AM,MATCH(CHECKLIST!B60,DATOS!B:B,0),1)),"")</f>
        <v/>
      </c>
      <c r="L60" s="17" t="str">
        <f>IFERROR(IF(INDEX(DATOS!AO:AO,MATCH(CHECKLIST!B60,DATOS!B:B,0),1)=0,"",INDEX(DATOS!AO:AO,MATCH(CHECKLIST!B60,DATOS!B:B,0),1)),"")</f>
        <v/>
      </c>
      <c r="M60" s="17" t="str">
        <f>IFERROR(IF(INDEX(DATOS!AK:AK,MATCH(CHECKLIST!B60,DATOS!B:B,0),1)=0,"",INDEX(DATOS!AK:AK,MATCH(CHECKLIST!B60,DATOS!B:B,0),1)),"")</f>
        <v/>
      </c>
      <c r="N60" s="35" t="str">
        <f ca="1">IFERROR(IF(INDEX(DATOS!I:I,MATCH(CHECKLIST!B60,DATOS!B:B,0),1)="","X",IF(INDEX(DATOS!I:I,MATCH(CHECKLIST!B60,DATOS!B:B,0),1)&gt;YEAR(TODAY())-1,"","VENCIDA")),"")</f>
        <v/>
      </c>
      <c r="O60" s="35" t="str">
        <f>IFERROR(IF(INDEX(DATOS!AR:AR,MATCH(CHECKLIST!B60,DATOS!B:B,0),1)=0,"",INDEX(DATOS!AR:AR,MATCH(CHECKLIST!B60,DATOS!B:B,0),1)),"")</f>
        <v/>
      </c>
      <c r="P60" s="17" t="str">
        <f>IFERROR(IF(INDEX(DATOS!AP:AP,MATCH(CHECKLIST!B60,DATOS!B:B,0),1)=0,"",INDEX(DATOS!AP:AP,MATCH(CHECKLIST!B60,DATOS!B:B,0),1)),"")</f>
        <v/>
      </c>
      <c r="Q60" s="17" t="str">
        <f>IFERROR(IF(INDEX(DATOS!AQ:AQ,MATCH(CHECKLIST!B60,DATOS!B:B,0),1)=0,"",INDEX(DATOS!AQ:AQ,MATCH(CHECKLIST!B60,DATOS!B:B,0),1)),"")</f>
        <v/>
      </c>
      <c r="S60">
        <f t="shared" si="2"/>
        <v>0</v>
      </c>
      <c r="U60" t="str">
        <f t="shared" si="0"/>
        <v/>
      </c>
      <c r="V60" t="str">
        <f t="shared" si="1"/>
        <v/>
      </c>
    </row>
    <row r="61" spans="1:22" x14ac:dyDescent="0.25">
      <c r="A61" s="12">
        <v>48</v>
      </c>
      <c r="B61" t="str">
        <f>IFERROR(INDEX(DATOS!B:B,MATCH(CHECKLIST!A61,DATOS!BY:BY,0),1),"")</f>
        <v/>
      </c>
      <c r="C61" t="str">
        <f>IFERROR(INDEX(DATOS!J:J,MATCH(CHECKLIST!A61,DATOS!BY:BY,0),1),"")</f>
        <v/>
      </c>
      <c r="D61" t="str">
        <f>IFERROR(INDEX(DATOS!R:R,MATCH(CHECKLIST!E61,DATOS!C:C,0),1),"")</f>
        <v/>
      </c>
      <c r="E61" s="72" t="str">
        <f>IFERROR(INDEX(DATOS!C:C,MATCH(CHECKLIST!A61,DATOS!BY:BY,0),1),"")</f>
        <v/>
      </c>
      <c r="F61" s="82" t="str">
        <f>IFERROR(IF(INDEX(DATOS!AE:AE,MATCH(CHECKLIST!B61,DATOS!B:B,0),1)=0,"",INDEX(DATOS!AE:AE,MATCH(CHECKLIST!B61,DATOS!B:B,0),1)),"")</f>
        <v/>
      </c>
      <c r="G61" s="17" t="str">
        <f>IFERROR(IF(INDEX(DATOS!AJ:AJ,MATCH(CHECKLIST!B61,DATOS!B:B,0),1)=0,"",INDEX(DATOS!AJ:AJ,MATCH(CHECKLIST!B61,DATOS!B:B,0),1)),"")</f>
        <v/>
      </c>
      <c r="H61" s="17" t="str">
        <f>IFERROR(IF(INDEX(DATOS!BM:BM,MATCH(CHECKLIST!B61,DATOS!B:B,0),1)="","X",IF(INDEX(DATOS!BM:BM,MATCH(CHECKLIST!B61,DATOS!B:B,0),1)="VIGENTE","",INDEX(DATOS!BM:BM,MATCH(CHECKLIST!B61,DATOS!B:B,0),1))),"")</f>
        <v/>
      </c>
      <c r="I61" s="17" t="str">
        <f>IFERROR(IF(INDEX(DATOS!AN:AN,MATCH(CHECKLIST!B61,DATOS!B:B,0),1)=0,"",INDEX(DATOS!AN:AN,MATCH(CHECKLIST!B61,DATOS!B:B,0),1)),"")</f>
        <v/>
      </c>
      <c r="J61" s="17" t="str">
        <f>IFERROR(IF(INDEX(DATOS!AL:AL,MATCH(CHECKLIST!B61,DATOS!B:B,0),1)=0,"",INDEX(DATOS!AL:AL,MATCH(CHECKLIST!B61,DATOS!B:B,0),1)),"")</f>
        <v/>
      </c>
      <c r="K61" s="35" t="str">
        <f>IFERROR(IF(INDEX(DATOS!AM:AM,MATCH(CHECKLIST!B61,DATOS!B:B,0),1)=0,"",INDEX(DATOS!AM:AM,MATCH(CHECKLIST!B61,DATOS!B:B,0),1)),"")</f>
        <v/>
      </c>
      <c r="L61" s="17" t="str">
        <f>IFERROR(IF(INDEX(DATOS!AO:AO,MATCH(CHECKLIST!B61,DATOS!B:B,0),1)=0,"",INDEX(DATOS!AO:AO,MATCH(CHECKLIST!B61,DATOS!B:B,0),1)),"")</f>
        <v/>
      </c>
      <c r="M61" s="17" t="str">
        <f>IFERROR(IF(INDEX(DATOS!AK:AK,MATCH(CHECKLIST!B61,DATOS!B:B,0),1)=0,"",INDEX(DATOS!AK:AK,MATCH(CHECKLIST!B61,DATOS!B:B,0),1)),"")</f>
        <v/>
      </c>
      <c r="N61" s="35" t="str">
        <f ca="1">IFERROR(IF(INDEX(DATOS!I:I,MATCH(CHECKLIST!B61,DATOS!B:B,0),1)="","X",IF(INDEX(DATOS!I:I,MATCH(CHECKLIST!B61,DATOS!B:B,0),1)&gt;YEAR(TODAY())-1,"","VENCIDA")),"")</f>
        <v/>
      </c>
      <c r="O61" s="35" t="str">
        <f>IFERROR(IF(INDEX(DATOS!AR:AR,MATCH(CHECKLIST!B61,DATOS!B:B,0),1)=0,"",INDEX(DATOS!AR:AR,MATCH(CHECKLIST!B61,DATOS!B:B,0),1)),"")</f>
        <v/>
      </c>
      <c r="P61" s="17" t="str">
        <f>IFERROR(IF(INDEX(DATOS!AP:AP,MATCH(CHECKLIST!B61,DATOS!B:B,0),1)=0,"",INDEX(DATOS!AP:AP,MATCH(CHECKLIST!B61,DATOS!B:B,0),1)),"")</f>
        <v/>
      </c>
      <c r="Q61" s="17" t="str">
        <f>IFERROR(IF(INDEX(DATOS!AQ:AQ,MATCH(CHECKLIST!B61,DATOS!B:B,0),1)=0,"",INDEX(DATOS!AQ:AQ,MATCH(CHECKLIST!B61,DATOS!B:B,0),1)),"")</f>
        <v/>
      </c>
      <c r="R61" t="str">
        <f>IF(B61="","",1)</f>
        <v/>
      </c>
      <c r="S61" t="str">
        <f t="shared" si="2"/>
        <v/>
      </c>
      <c r="U61" t="str">
        <f t="shared" si="0"/>
        <v/>
      </c>
      <c r="V61" t="str">
        <f t="shared" si="1"/>
        <v/>
      </c>
    </row>
    <row r="62" spans="1:22" x14ac:dyDescent="0.25">
      <c r="A62" s="12">
        <v>49</v>
      </c>
      <c r="B62" t="str">
        <f>IFERROR(INDEX(DATOS!B:B,MATCH(CHECKLIST!A62,DATOS!BY:BY,0),1),"")</f>
        <v/>
      </c>
      <c r="C62" t="str">
        <f>IFERROR(INDEX(DATOS!J:J,MATCH(CHECKLIST!A62,DATOS!BY:BY,0),1),"")</f>
        <v/>
      </c>
      <c r="D62" t="str">
        <f>IFERROR(INDEX(DATOS!R:R,MATCH(CHECKLIST!E62,DATOS!C:C,0),1),"")</f>
        <v/>
      </c>
      <c r="E62" s="72" t="str">
        <f>IFERROR(INDEX(DATOS!C:C,MATCH(CHECKLIST!A62,DATOS!BY:BY,0),1),"")</f>
        <v/>
      </c>
      <c r="F62" s="82" t="str">
        <f>IFERROR(IF(INDEX(DATOS!AE:AE,MATCH(CHECKLIST!B62,DATOS!B:B,0),1)=0,"",INDEX(DATOS!AE:AE,MATCH(CHECKLIST!B62,DATOS!B:B,0),1)),"")</f>
        <v/>
      </c>
      <c r="G62" s="17" t="str">
        <f>IFERROR(IF(INDEX(DATOS!AJ:AJ,MATCH(CHECKLIST!B62,DATOS!B:B,0),1)=0,"",INDEX(DATOS!AJ:AJ,MATCH(CHECKLIST!B62,DATOS!B:B,0),1)),"")</f>
        <v/>
      </c>
      <c r="H62" s="17" t="str">
        <f>IFERROR(IF(INDEX(DATOS!BM:BM,MATCH(CHECKLIST!B62,DATOS!B:B,0),1)="","X",IF(INDEX(DATOS!BM:BM,MATCH(CHECKLIST!B62,DATOS!B:B,0),1)="VIGENTE","",INDEX(DATOS!BM:BM,MATCH(CHECKLIST!B62,DATOS!B:B,0),1))),"")</f>
        <v/>
      </c>
      <c r="I62" s="17" t="str">
        <f>IFERROR(IF(INDEX(DATOS!AN:AN,MATCH(CHECKLIST!B62,DATOS!B:B,0),1)=0,"",INDEX(DATOS!AN:AN,MATCH(CHECKLIST!B62,DATOS!B:B,0),1)),"")</f>
        <v/>
      </c>
      <c r="J62" s="17" t="str">
        <f>IFERROR(IF(INDEX(DATOS!AL:AL,MATCH(CHECKLIST!B62,DATOS!B:B,0),1)=0,"",INDEX(DATOS!AL:AL,MATCH(CHECKLIST!B62,DATOS!B:B,0),1)),"")</f>
        <v/>
      </c>
      <c r="K62" s="35" t="str">
        <f>IFERROR(IF(INDEX(DATOS!AM:AM,MATCH(CHECKLIST!B62,DATOS!B:B,0),1)=0,"",INDEX(DATOS!AM:AM,MATCH(CHECKLIST!B62,DATOS!B:B,0),1)),"")</f>
        <v/>
      </c>
      <c r="L62" s="17" t="str">
        <f>IFERROR(IF(INDEX(DATOS!AO:AO,MATCH(CHECKLIST!B62,DATOS!B:B,0),1)=0,"",INDEX(DATOS!AO:AO,MATCH(CHECKLIST!B62,DATOS!B:B,0),1)),"")</f>
        <v/>
      </c>
      <c r="M62" s="17" t="str">
        <f>IFERROR(IF(INDEX(DATOS!AK:AK,MATCH(CHECKLIST!B62,DATOS!B:B,0),1)=0,"",INDEX(DATOS!AK:AK,MATCH(CHECKLIST!B62,DATOS!B:B,0),1)),"")</f>
        <v/>
      </c>
      <c r="N62" s="35" t="str">
        <f ca="1">IFERROR(IF(INDEX(DATOS!I:I,MATCH(CHECKLIST!B62,DATOS!B:B,0),1)="","X",IF(INDEX(DATOS!I:I,MATCH(CHECKLIST!B62,DATOS!B:B,0),1)&gt;YEAR(TODAY())-1,"","VENCIDA")),"")</f>
        <v/>
      </c>
      <c r="O62" s="35" t="str">
        <f>IFERROR(IF(INDEX(DATOS!AR:AR,MATCH(CHECKLIST!B62,DATOS!B:B,0),1)=0,"",INDEX(DATOS!AR:AR,MATCH(CHECKLIST!B62,DATOS!B:B,0),1)),"")</f>
        <v/>
      </c>
      <c r="P62" s="17" t="str">
        <f>IFERROR(IF(INDEX(DATOS!AP:AP,MATCH(CHECKLIST!B62,DATOS!B:B,0),1)=0,"",INDEX(DATOS!AP:AP,MATCH(CHECKLIST!B62,DATOS!B:B,0),1)),"")</f>
        <v/>
      </c>
      <c r="Q62" s="17" t="str">
        <f>IFERROR(IF(INDEX(DATOS!AQ:AQ,MATCH(CHECKLIST!B62,DATOS!B:B,0),1)=0,"",INDEX(DATOS!AQ:AQ,MATCH(CHECKLIST!B62,DATOS!B:B,0),1)),"")</f>
        <v/>
      </c>
      <c r="S62">
        <f t="shared" si="2"/>
        <v>0</v>
      </c>
      <c r="U62" t="str">
        <f t="shared" si="0"/>
        <v/>
      </c>
      <c r="V62" t="str">
        <f t="shared" si="1"/>
        <v/>
      </c>
    </row>
    <row r="63" spans="1:22" x14ac:dyDescent="0.25">
      <c r="A63" s="12">
        <v>50</v>
      </c>
      <c r="B63" t="str">
        <f>IFERROR(INDEX(DATOS!B:B,MATCH(CHECKLIST!A63,DATOS!BY:BY,0),1),"")</f>
        <v/>
      </c>
      <c r="C63" t="str">
        <f>IFERROR(INDEX(DATOS!J:J,MATCH(CHECKLIST!A63,DATOS!BY:BY,0),1),"")</f>
        <v/>
      </c>
      <c r="D63" t="str">
        <f>IFERROR(INDEX(DATOS!R:R,MATCH(CHECKLIST!E63,DATOS!C:C,0),1),"")</f>
        <v/>
      </c>
      <c r="E63" s="72" t="str">
        <f>IFERROR(INDEX(DATOS!C:C,MATCH(CHECKLIST!A63,DATOS!BY:BY,0),1),"")</f>
        <v/>
      </c>
      <c r="F63" s="82" t="str">
        <f>IFERROR(IF(INDEX(DATOS!AE:AE,MATCH(CHECKLIST!B63,DATOS!B:B,0),1)=0,"",INDEX(DATOS!AE:AE,MATCH(CHECKLIST!B63,DATOS!B:B,0),1)),"")</f>
        <v/>
      </c>
      <c r="G63" s="17" t="str">
        <f>IFERROR(IF(INDEX(DATOS!AJ:AJ,MATCH(CHECKLIST!B63,DATOS!B:B,0),1)=0,"",INDEX(DATOS!AJ:AJ,MATCH(CHECKLIST!B63,DATOS!B:B,0),1)),"")</f>
        <v/>
      </c>
      <c r="H63" s="17" t="str">
        <f>IFERROR(IF(INDEX(DATOS!BM:BM,MATCH(CHECKLIST!B63,DATOS!B:B,0),1)="","X",IF(INDEX(DATOS!BM:BM,MATCH(CHECKLIST!B63,DATOS!B:B,0),1)="VIGENTE","",INDEX(DATOS!BM:BM,MATCH(CHECKLIST!B63,DATOS!B:B,0),1))),"")</f>
        <v/>
      </c>
      <c r="I63" s="17" t="str">
        <f>IFERROR(IF(INDEX(DATOS!AN:AN,MATCH(CHECKLIST!B63,DATOS!B:B,0),1)=0,"",INDEX(DATOS!AN:AN,MATCH(CHECKLIST!B63,DATOS!B:B,0),1)),"")</f>
        <v/>
      </c>
      <c r="J63" s="17" t="str">
        <f>IFERROR(IF(INDEX(DATOS!AL:AL,MATCH(CHECKLIST!B63,DATOS!B:B,0),1)=0,"",INDEX(DATOS!AL:AL,MATCH(CHECKLIST!B63,DATOS!B:B,0),1)),"")</f>
        <v/>
      </c>
      <c r="K63" s="35" t="str">
        <f>IFERROR(IF(INDEX(DATOS!AM:AM,MATCH(CHECKLIST!B63,DATOS!B:B,0),1)=0,"",INDEX(DATOS!AM:AM,MATCH(CHECKLIST!B63,DATOS!B:B,0),1)),"")</f>
        <v/>
      </c>
      <c r="L63" s="17" t="str">
        <f>IFERROR(IF(INDEX(DATOS!AO:AO,MATCH(CHECKLIST!B63,DATOS!B:B,0),1)=0,"",INDEX(DATOS!AO:AO,MATCH(CHECKLIST!B63,DATOS!B:B,0),1)),"")</f>
        <v/>
      </c>
      <c r="M63" s="17" t="str">
        <f>IFERROR(IF(INDEX(DATOS!AK:AK,MATCH(CHECKLIST!B63,DATOS!B:B,0),1)=0,"",INDEX(DATOS!AK:AK,MATCH(CHECKLIST!B63,DATOS!B:B,0),1)),"")</f>
        <v/>
      </c>
      <c r="N63" s="35" t="str">
        <f ca="1">IFERROR(IF(INDEX(DATOS!I:I,MATCH(CHECKLIST!B63,DATOS!B:B,0),1)="","X",IF(INDEX(DATOS!I:I,MATCH(CHECKLIST!B63,DATOS!B:B,0),1)&gt;YEAR(TODAY())-1,"","VENCIDA")),"")</f>
        <v/>
      </c>
      <c r="O63" s="35" t="str">
        <f>IFERROR(IF(INDEX(DATOS!AR:AR,MATCH(CHECKLIST!B63,DATOS!B:B,0),1)=0,"",INDEX(DATOS!AR:AR,MATCH(CHECKLIST!B63,DATOS!B:B,0),1)),"")</f>
        <v/>
      </c>
      <c r="P63" s="17" t="str">
        <f>IFERROR(IF(INDEX(DATOS!AP:AP,MATCH(CHECKLIST!B63,DATOS!B:B,0),1)=0,"",INDEX(DATOS!AP:AP,MATCH(CHECKLIST!B63,DATOS!B:B,0),1)),"")</f>
        <v/>
      </c>
      <c r="Q63" s="17" t="str">
        <f>IFERROR(IF(INDEX(DATOS!AQ:AQ,MATCH(CHECKLIST!B63,DATOS!B:B,0),1)=0,"",INDEX(DATOS!AQ:AQ,MATCH(CHECKLIST!B63,DATOS!B:B,0),1)),"")</f>
        <v/>
      </c>
      <c r="R63" t="str">
        <f>IF(B63="","",1)</f>
        <v/>
      </c>
      <c r="S63" t="str">
        <f t="shared" si="2"/>
        <v/>
      </c>
      <c r="U63" t="str">
        <f t="shared" si="0"/>
        <v/>
      </c>
      <c r="V63" t="str">
        <f t="shared" si="1"/>
        <v/>
      </c>
    </row>
    <row r="64" spans="1:22" x14ac:dyDescent="0.25">
      <c r="A64" s="12">
        <v>51</v>
      </c>
      <c r="B64" t="str">
        <f>IFERROR(INDEX(DATOS!B:B,MATCH(CHECKLIST!A64,DATOS!BY:BY,0),1),"")</f>
        <v/>
      </c>
      <c r="C64" t="str">
        <f>IFERROR(INDEX(DATOS!J:J,MATCH(CHECKLIST!A64,DATOS!BY:BY,0),1),"")</f>
        <v/>
      </c>
      <c r="D64" t="str">
        <f>IFERROR(INDEX(DATOS!R:R,MATCH(CHECKLIST!E64,DATOS!C:C,0),1),"")</f>
        <v/>
      </c>
      <c r="E64" s="72" t="str">
        <f>IFERROR(INDEX(DATOS!C:C,MATCH(CHECKLIST!A64,DATOS!BY:BY,0),1),"")</f>
        <v/>
      </c>
      <c r="F64" s="82" t="str">
        <f>IFERROR(IF(INDEX(DATOS!AE:AE,MATCH(CHECKLIST!B64,DATOS!B:B,0),1)=0,"",INDEX(DATOS!AE:AE,MATCH(CHECKLIST!B64,DATOS!B:B,0),1)),"")</f>
        <v/>
      </c>
      <c r="G64" s="17" t="str">
        <f>IFERROR(IF(INDEX(DATOS!AJ:AJ,MATCH(CHECKLIST!B64,DATOS!B:B,0),1)=0,"",INDEX(DATOS!AJ:AJ,MATCH(CHECKLIST!B64,DATOS!B:B,0),1)),"")</f>
        <v/>
      </c>
      <c r="H64" s="17" t="str">
        <f>IFERROR(IF(INDEX(DATOS!BM:BM,MATCH(CHECKLIST!B64,DATOS!B:B,0),1)="","X",IF(INDEX(DATOS!BM:BM,MATCH(CHECKLIST!B64,DATOS!B:B,0),1)="VIGENTE","",INDEX(DATOS!BM:BM,MATCH(CHECKLIST!B64,DATOS!B:B,0),1))),"")</f>
        <v/>
      </c>
      <c r="I64" s="17" t="str">
        <f>IFERROR(IF(INDEX(DATOS!AN:AN,MATCH(CHECKLIST!B64,DATOS!B:B,0),1)=0,"",INDEX(DATOS!AN:AN,MATCH(CHECKLIST!B64,DATOS!B:B,0),1)),"")</f>
        <v/>
      </c>
      <c r="J64" s="17" t="str">
        <f>IFERROR(IF(INDEX(DATOS!AL:AL,MATCH(CHECKLIST!B64,DATOS!B:B,0),1)=0,"",INDEX(DATOS!AL:AL,MATCH(CHECKLIST!B64,DATOS!B:B,0),1)),"")</f>
        <v/>
      </c>
      <c r="K64" s="35" t="str">
        <f>IFERROR(IF(INDEX(DATOS!AM:AM,MATCH(CHECKLIST!B64,DATOS!B:B,0),1)=0,"",INDEX(DATOS!AM:AM,MATCH(CHECKLIST!B64,DATOS!B:B,0),1)),"")</f>
        <v/>
      </c>
      <c r="L64" s="17" t="str">
        <f>IFERROR(IF(INDEX(DATOS!AO:AO,MATCH(CHECKLIST!B64,DATOS!B:B,0),1)=0,"",INDEX(DATOS!AO:AO,MATCH(CHECKLIST!B64,DATOS!B:B,0),1)),"")</f>
        <v/>
      </c>
      <c r="M64" s="17" t="str">
        <f>IFERROR(IF(INDEX(DATOS!AK:AK,MATCH(CHECKLIST!B64,DATOS!B:B,0),1)=0,"",INDEX(DATOS!AK:AK,MATCH(CHECKLIST!B64,DATOS!B:B,0),1)),"")</f>
        <v/>
      </c>
      <c r="N64" s="35" t="str">
        <f ca="1">IFERROR(IF(INDEX(DATOS!I:I,MATCH(CHECKLIST!B64,DATOS!B:B,0),1)="","X",IF(INDEX(DATOS!I:I,MATCH(CHECKLIST!B64,DATOS!B:B,0),1)&gt;YEAR(TODAY())-1,"","VENCIDA")),"")</f>
        <v/>
      </c>
      <c r="O64" s="35" t="str">
        <f>IFERROR(IF(INDEX(DATOS!AR:AR,MATCH(CHECKLIST!B64,DATOS!B:B,0),1)=0,"",INDEX(DATOS!AR:AR,MATCH(CHECKLIST!B64,DATOS!B:B,0),1)),"")</f>
        <v/>
      </c>
      <c r="P64" s="17" t="str">
        <f>IFERROR(IF(INDEX(DATOS!AP:AP,MATCH(CHECKLIST!B64,DATOS!B:B,0),1)=0,"",INDEX(DATOS!AP:AP,MATCH(CHECKLIST!B64,DATOS!B:B,0),1)),"")</f>
        <v/>
      </c>
      <c r="Q64" s="17" t="str">
        <f>IFERROR(IF(INDEX(DATOS!AQ:AQ,MATCH(CHECKLIST!B64,DATOS!B:B,0),1)=0,"",INDEX(DATOS!AQ:AQ,MATCH(CHECKLIST!B64,DATOS!B:B,0),1)),"")</f>
        <v/>
      </c>
      <c r="S64">
        <f t="shared" si="2"/>
        <v>0</v>
      </c>
      <c r="U64" t="str">
        <f t="shared" si="0"/>
        <v/>
      </c>
      <c r="V64" t="str">
        <f t="shared" si="1"/>
        <v/>
      </c>
    </row>
    <row r="65" spans="1:22" ht="15" customHeight="1" x14ac:dyDescent="0.25">
      <c r="A65" s="12">
        <v>52</v>
      </c>
      <c r="B65" t="str">
        <f>IFERROR(INDEX(DATOS!B:B,MATCH(CHECKLIST!A65,DATOS!BY:BY,0),1),"")</f>
        <v/>
      </c>
      <c r="C65" t="str">
        <f>IFERROR(INDEX(DATOS!J:J,MATCH(CHECKLIST!A65,DATOS!BY:BY,0),1),"")</f>
        <v/>
      </c>
      <c r="D65" t="str">
        <f>IFERROR(INDEX(DATOS!R:R,MATCH(CHECKLIST!E65,DATOS!C:C,0),1),"")</f>
        <v/>
      </c>
      <c r="E65" s="72" t="str">
        <f>IFERROR(INDEX(DATOS!C:C,MATCH(CHECKLIST!A65,DATOS!BY:BY,0),1),"")</f>
        <v/>
      </c>
      <c r="F65" s="82" t="str">
        <f>IFERROR(IF(INDEX(DATOS!AE:AE,MATCH(CHECKLIST!B65,DATOS!B:B,0),1)=0,"",INDEX(DATOS!AE:AE,MATCH(CHECKLIST!B65,DATOS!B:B,0),1)),"")</f>
        <v/>
      </c>
      <c r="G65" s="17" t="str">
        <f>IFERROR(IF(INDEX(DATOS!AJ:AJ,MATCH(CHECKLIST!B65,DATOS!B:B,0),1)=0,"",INDEX(DATOS!AJ:AJ,MATCH(CHECKLIST!B65,DATOS!B:B,0),1)),"")</f>
        <v/>
      </c>
      <c r="H65" s="17" t="str">
        <f>IFERROR(IF(INDEX(DATOS!BM:BM,MATCH(CHECKLIST!B65,DATOS!B:B,0),1)="","X",IF(INDEX(DATOS!BM:BM,MATCH(CHECKLIST!B65,DATOS!B:B,0),1)="VIGENTE","",INDEX(DATOS!BM:BM,MATCH(CHECKLIST!B65,DATOS!B:B,0),1))),"")</f>
        <v/>
      </c>
      <c r="I65" s="17" t="str">
        <f>IFERROR(IF(INDEX(DATOS!AN:AN,MATCH(CHECKLIST!B65,DATOS!B:B,0),1)=0,"",INDEX(DATOS!AN:AN,MATCH(CHECKLIST!B65,DATOS!B:B,0),1)),"")</f>
        <v/>
      </c>
      <c r="J65" s="17" t="str">
        <f>IFERROR(IF(INDEX(DATOS!AL:AL,MATCH(CHECKLIST!B65,DATOS!B:B,0),1)=0,"",INDEX(DATOS!AL:AL,MATCH(CHECKLIST!B65,DATOS!B:B,0),1)),"")</f>
        <v/>
      </c>
      <c r="K65" s="35" t="str">
        <f>IFERROR(IF(INDEX(DATOS!AM:AM,MATCH(CHECKLIST!B65,DATOS!B:B,0),1)=0,"",INDEX(DATOS!AM:AM,MATCH(CHECKLIST!B65,DATOS!B:B,0),1)),"")</f>
        <v/>
      </c>
      <c r="L65" s="17" t="str">
        <f>IFERROR(IF(INDEX(DATOS!AO:AO,MATCH(CHECKLIST!B65,DATOS!B:B,0),1)=0,"",INDEX(DATOS!AO:AO,MATCH(CHECKLIST!B65,DATOS!B:B,0),1)),"")</f>
        <v/>
      </c>
      <c r="M65" s="17" t="str">
        <f>IFERROR(IF(INDEX(DATOS!AK:AK,MATCH(CHECKLIST!B65,DATOS!B:B,0),1)=0,"",INDEX(DATOS!AK:AK,MATCH(CHECKLIST!B65,DATOS!B:B,0),1)),"")</f>
        <v/>
      </c>
      <c r="N65" s="35" t="str">
        <f ca="1">IFERROR(IF(INDEX(DATOS!I:I,MATCH(CHECKLIST!B65,DATOS!B:B,0),1)="","X",IF(INDEX(DATOS!I:I,MATCH(CHECKLIST!B65,DATOS!B:B,0),1)&gt;YEAR(TODAY())-1,"","VENCIDA")),"")</f>
        <v/>
      </c>
      <c r="O65" s="35" t="str">
        <f>IFERROR(IF(INDEX(DATOS!AR:AR,MATCH(CHECKLIST!B65,DATOS!B:B,0),1)=0,"",INDEX(DATOS!AR:AR,MATCH(CHECKLIST!B65,DATOS!B:B,0),1)),"")</f>
        <v/>
      </c>
      <c r="P65" s="17" t="str">
        <f>IFERROR(IF(INDEX(DATOS!AP:AP,MATCH(CHECKLIST!B65,DATOS!B:B,0),1)=0,"",INDEX(DATOS!AP:AP,MATCH(CHECKLIST!B65,DATOS!B:B,0),1)),"")</f>
        <v/>
      </c>
      <c r="Q65" s="17" t="str">
        <f>IFERROR(IF(INDEX(DATOS!AQ:AQ,MATCH(CHECKLIST!B65,DATOS!B:B,0),1)=0,"",INDEX(DATOS!AQ:AQ,MATCH(CHECKLIST!B65,DATOS!B:B,0),1)),"")</f>
        <v/>
      </c>
      <c r="R65" t="str">
        <f>IF(B65="","",1)</f>
        <v/>
      </c>
      <c r="S65" t="str">
        <f t="shared" si="2"/>
        <v/>
      </c>
      <c r="U65" t="str">
        <f t="shared" si="0"/>
        <v/>
      </c>
      <c r="V65" t="str">
        <f t="shared" si="1"/>
        <v/>
      </c>
    </row>
    <row r="66" spans="1:22" ht="15" customHeight="1" x14ac:dyDescent="0.25">
      <c r="A66" s="12">
        <v>53</v>
      </c>
      <c r="B66" t="str">
        <f>IFERROR(INDEX(DATOS!B:B,MATCH(CHECKLIST!A66,DATOS!BY:BY,0),1),"")</f>
        <v/>
      </c>
      <c r="C66" t="str">
        <f>IFERROR(INDEX(DATOS!J:J,MATCH(CHECKLIST!A66,DATOS!BY:BY,0),1),"")</f>
        <v/>
      </c>
      <c r="D66" t="str">
        <f>IFERROR(INDEX(DATOS!R:R,MATCH(CHECKLIST!E66,DATOS!C:C,0),1),"")</f>
        <v/>
      </c>
      <c r="E66" s="72" t="str">
        <f>IFERROR(INDEX(DATOS!C:C,MATCH(CHECKLIST!A66,DATOS!BY:BY,0),1),"")</f>
        <v/>
      </c>
      <c r="F66" s="82" t="str">
        <f>IFERROR(IF(INDEX(DATOS!AE:AE,MATCH(CHECKLIST!B66,DATOS!B:B,0),1)=0,"",INDEX(DATOS!AE:AE,MATCH(CHECKLIST!B66,DATOS!B:B,0),1)),"")</f>
        <v/>
      </c>
      <c r="G66" s="17" t="str">
        <f>IFERROR(IF(INDEX(DATOS!AJ:AJ,MATCH(CHECKLIST!B66,DATOS!B:B,0),1)=0,"",INDEX(DATOS!AJ:AJ,MATCH(CHECKLIST!B66,DATOS!B:B,0),1)),"")</f>
        <v/>
      </c>
      <c r="H66" s="17" t="str">
        <f>IFERROR(IF(INDEX(DATOS!BM:BM,MATCH(CHECKLIST!B66,DATOS!B:B,0),1)="","X",IF(INDEX(DATOS!BM:BM,MATCH(CHECKLIST!B66,DATOS!B:B,0),1)="VIGENTE","",INDEX(DATOS!BM:BM,MATCH(CHECKLIST!B66,DATOS!B:B,0),1))),"")</f>
        <v/>
      </c>
      <c r="I66" s="17" t="str">
        <f>IFERROR(IF(INDEX(DATOS!AN:AN,MATCH(CHECKLIST!B66,DATOS!B:B,0),1)=0,"",INDEX(DATOS!AN:AN,MATCH(CHECKLIST!B66,DATOS!B:B,0),1)),"")</f>
        <v/>
      </c>
      <c r="J66" s="17" t="str">
        <f>IFERROR(IF(INDEX(DATOS!AL:AL,MATCH(CHECKLIST!B66,DATOS!B:B,0),1)=0,"",INDEX(DATOS!AL:AL,MATCH(CHECKLIST!B66,DATOS!B:B,0),1)),"")</f>
        <v/>
      </c>
      <c r="K66" s="35" t="str">
        <f>IFERROR(IF(INDEX(DATOS!AM:AM,MATCH(CHECKLIST!B66,DATOS!B:B,0),1)=0,"",INDEX(DATOS!AM:AM,MATCH(CHECKLIST!B66,DATOS!B:B,0),1)),"")</f>
        <v/>
      </c>
      <c r="L66" s="17" t="str">
        <f>IFERROR(IF(INDEX(DATOS!AO:AO,MATCH(CHECKLIST!B66,DATOS!B:B,0),1)=0,"",INDEX(DATOS!AO:AO,MATCH(CHECKLIST!B66,DATOS!B:B,0),1)),"")</f>
        <v/>
      </c>
      <c r="M66" s="17" t="str">
        <f>IFERROR(IF(INDEX(DATOS!AK:AK,MATCH(CHECKLIST!B66,DATOS!B:B,0),1)=0,"",INDEX(DATOS!AK:AK,MATCH(CHECKLIST!B66,DATOS!B:B,0),1)),"")</f>
        <v/>
      </c>
      <c r="N66" s="35" t="str">
        <f ca="1">IFERROR(IF(INDEX(DATOS!I:I,MATCH(CHECKLIST!B66,DATOS!B:B,0),1)="","X",IF(INDEX(DATOS!I:I,MATCH(CHECKLIST!B66,DATOS!B:B,0),1)&gt;YEAR(TODAY())-1,"","VENCIDA")),"")</f>
        <v/>
      </c>
      <c r="O66" s="35" t="str">
        <f>IFERROR(IF(INDEX(DATOS!AR:AR,MATCH(CHECKLIST!B66,DATOS!B:B,0),1)=0,"",INDEX(DATOS!AR:AR,MATCH(CHECKLIST!B66,DATOS!B:B,0),1)),"")</f>
        <v/>
      </c>
      <c r="P66" s="17" t="str">
        <f>IFERROR(IF(INDEX(DATOS!AP:AP,MATCH(CHECKLIST!B66,DATOS!B:B,0),1)=0,"",INDEX(DATOS!AP:AP,MATCH(CHECKLIST!B66,DATOS!B:B,0),1)),"")</f>
        <v/>
      </c>
      <c r="Q66" s="17" t="str">
        <f>IFERROR(IF(INDEX(DATOS!AQ:AQ,MATCH(CHECKLIST!B66,DATOS!B:B,0),1)=0,"",INDEX(DATOS!AQ:AQ,MATCH(CHECKLIST!B66,DATOS!B:B,0),1)),"")</f>
        <v/>
      </c>
      <c r="S66">
        <f t="shared" si="2"/>
        <v>0</v>
      </c>
      <c r="U66" t="str">
        <f t="shared" si="0"/>
        <v/>
      </c>
      <c r="V66" t="str">
        <f t="shared" si="1"/>
        <v/>
      </c>
    </row>
    <row r="67" spans="1:22" ht="15" customHeight="1" x14ac:dyDescent="0.25">
      <c r="A67" s="12">
        <v>54</v>
      </c>
      <c r="B67" t="str">
        <f>IFERROR(INDEX(DATOS!B:B,MATCH(CHECKLIST!A67,DATOS!BY:BY,0),1),"")</f>
        <v/>
      </c>
      <c r="C67" t="str">
        <f>IFERROR(INDEX(DATOS!J:J,MATCH(CHECKLIST!A67,DATOS!BY:BY,0),1),"")</f>
        <v/>
      </c>
      <c r="D67" t="str">
        <f>IFERROR(INDEX(DATOS!R:R,MATCH(CHECKLIST!E67,DATOS!C:C,0),1),"")</f>
        <v/>
      </c>
      <c r="E67" s="72" t="str">
        <f>IFERROR(INDEX(DATOS!C:C,MATCH(CHECKLIST!A67,DATOS!BY:BY,0),1),"")</f>
        <v/>
      </c>
      <c r="F67" s="82" t="str">
        <f>IFERROR(IF(INDEX(DATOS!AE:AE,MATCH(CHECKLIST!B67,DATOS!B:B,0),1)=0,"",INDEX(DATOS!AE:AE,MATCH(CHECKLIST!B67,DATOS!B:B,0),1)),"")</f>
        <v/>
      </c>
      <c r="G67" s="17" t="str">
        <f>IFERROR(IF(INDEX(DATOS!AJ:AJ,MATCH(CHECKLIST!B67,DATOS!B:B,0),1)=0,"",INDEX(DATOS!AJ:AJ,MATCH(CHECKLIST!B67,DATOS!B:B,0),1)),"")</f>
        <v/>
      </c>
      <c r="H67" s="17" t="str">
        <f>IFERROR(IF(INDEX(DATOS!BM:BM,MATCH(CHECKLIST!B67,DATOS!B:B,0),1)="","X",IF(INDEX(DATOS!BM:BM,MATCH(CHECKLIST!B67,DATOS!B:B,0),1)="VIGENTE","",INDEX(DATOS!BM:BM,MATCH(CHECKLIST!B67,DATOS!B:B,0),1))),"")</f>
        <v/>
      </c>
      <c r="I67" s="17" t="str">
        <f>IFERROR(IF(INDEX(DATOS!AN:AN,MATCH(CHECKLIST!B67,DATOS!B:B,0),1)=0,"",INDEX(DATOS!AN:AN,MATCH(CHECKLIST!B67,DATOS!B:B,0),1)),"")</f>
        <v/>
      </c>
      <c r="J67" s="17" t="str">
        <f>IFERROR(IF(INDEX(DATOS!AL:AL,MATCH(CHECKLIST!B67,DATOS!B:B,0),1)=0,"",INDEX(DATOS!AL:AL,MATCH(CHECKLIST!B67,DATOS!B:B,0),1)),"")</f>
        <v/>
      </c>
      <c r="K67" s="35" t="str">
        <f>IFERROR(IF(INDEX(DATOS!AM:AM,MATCH(CHECKLIST!B67,DATOS!B:B,0),1)=0,"",INDEX(DATOS!AM:AM,MATCH(CHECKLIST!B67,DATOS!B:B,0),1)),"")</f>
        <v/>
      </c>
      <c r="L67" s="17" t="str">
        <f>IFERROR(IF(INDEX(DATOS!AO:AO,MATCH(CHECKLIST!B67,DATOS!B:B,0),1)=0,"",INDEX(DATOS!AO:AO,MATCH(CHECKLIST!B67,DATOS!B:B,0),1)),"")</f>
        <v/>
      </c>
      <c r="M67" s="17" t="str">
        <f>IFERROR(IF(INDEX(DATOS!AK:AK,MATCH(CHECKLIST!B67,DATOS!B:B,0),1)=0,"",INDEX(DATOS!AK:AK,MATCH(CHECKLIST!B67,DATOS!B:B,0),1)),"")</f>
        <v/>
      </c>
      <c r="N67" s="35" t="str">
        <f ca="1">IFERROR(IF(INDEX(DATOS!I:I,MATCH(CHECKLIST!B67,DATOS!B:B,0),1)="","X",IF(INDEX(DATOS!I:I,MATCH(CHECKLIST!B67,DATOS!B:B,0),1)&gt;YEAR(TODAY())-1,"","VENCIDA")),"")</f>
        <v/>
      </c>
      <c r="O67" s="35" t="str">
        <f>IFERROR(IF(INDEX(DATOS!AR:AR,MATCH(CHECKLIST!B67,DATOS!B:B,0),1)=0,"",INDEX(DATOS!AR:AR,MATCH(CHECKLIST!B67,DATOS!B:B,0),1)),"")</f>
        <v/>
      </c>
      <c r="P67" s="17" t="str">
        <f>IFERROR(IF(INDEX(DATOS!AP:AP,MATCH(CHECKLIST!B67,DATOS!B:B,0),1)=0,"",INDEX(DATOS!AP:AP,MATCH(CHECKLIST!B67,DATOS!B:B,0),1)),"")</f>
        <v/>
      </c>
      <c r="Q67" s="17" t="str">
        <f>IFERROR(IF(INDEX(DATOS!AQ:AQ,MATCH(CHECKLIST!B67,DATOS!B:B,0),1)=0,"",INDEX(DATOS!AQ:AQ,MATCH(CHECKLIST!B67,DATOS!B:B,0),1)),"")</f>
        <v/>
      </c>
      <c r="R67" t="str">
        <f>IF(B67="","",1)</f>
        <v/>
      </c>
      <c r="S67" t="str">
        <f t="shared" si="2"/>
        <v/>
      </c>
      <c r="U67" t="str">
        <f t="shared" si="0"/>
        <v/>
      </c>
      <c r="V67" t="str">
        <f t="shared" si="1"/>
        <v/>
      </c>
    </row>
    <row r="68" spans="1:22" ht="15" customHeight="1" x14ac:dyDescent="0.25">
      <c r="A68" s="12">
        <v>55</v>
      </c>
      <c r="B68" t="str">
        <f>IFERROR(INDEX(DATOS!B:B,MATCH(CHECKLIST!A68,DATOS!BY:BY,0),1),"")</f>
        <v/>
      </c>
      <c r="C68" t="str">
        <f>IFERROR(INDEX(DATOS!J:J,MATCH(CHECKLIST!A68,DATOS!BY:BY,0),1),"")</f>
        <v/>
      </c>
      <c r="D68" t="str">
        <f>IFERROR(INDEX(DATOS!R:R,MATCH(CHECKLIST!E68,DATOS!C:C,0),1),"")</f>
        <v/>
      </c>
      <c r="E68" s="72" t="str">
        <f>IFERROR(INDEX(DATOS!C:C,MATCH(CHECKLIST!A68,DATOS!BY:BY,0),1),"")</f>
        <v/>
      </c>
      <c r="F68" s="82" t="str">
        <f>IFERROR(IF(INDEX(DATOS!AE:AE,MATCH(CHECKLIST!B68,DATOS!B:B,0),1)=0,"",INDEX(DATOS!AE:AE,MATCH(CHECKLIST!B68,DATOS!B:B,0),1)),"")</f>
        <v/>
      </c>
      <c r="G68" s="17" t="str">
        <f>IFERROR(IF(INDEX(DATOS!AJ:AJ,MATCH(CHECKLIST!B68,DATOS!B:B,0),1)=0,"",INDEX(DATOS!AJ:AJ,MATCH(CHECKLIST!B68,DATOS!B:B,0),1)),"")</f>
        <v/>
      </c>
      <c r="H68" s="17" t="str">
        <f>IFERROR(IF(INDEX(DATOS!BM:BM,MATCH(CHECKLIST!B68,DATOS!B:B,0),1)="","X",IF(INDEX(DATOS!BM:BM,MATCH(CHECKLIST!B68,DATOS!B:B,0),1)="VIGENTE","",INDEX(DATOS!BM:BM,MATCH(CHECKLIST!B68,DATOS!B:B,0),1))),"")</f>
        <v/>
      </c>
      <c r="I68" s="17" t="str">
        <f>IFERROR(IF(INDEX(DATOS!AN:AN,MATCH(CHECKLIST!B68,DATOS!B:B,0),1)=0,"",INDEX(DATOS!AN:AN,MATCH(CHECKLIST!B68,DATOS!B:B,0),1)),"")</f>
        <v/>
      </c>
      <c r="J68" s="17" t="str">
        <f>IFERROR(IF(INDEX(DATOS!AL:AL,MATCH(CHECKLIST!B68,DATOS!B:B,0),1)=0,"",INDEX(DATOS!AL:AL,MATCH(CHECKLIST!B68,DATOS!B:B,0),1)),"")</f>
        <v/>
      </c>
      <c r="K68" s="35" t="str">
        <f>IFERROR(IF(INDEX(DATOS!AM:AM,MATCH(CHECKLIST!B68,DATOS!B:B,0),1)=0,"",INDEX(DATOS!AM:AM,MATCH(CHECKLIST!B68,DATOS!B:B,0),1)),"")</f>
        <v/>
      </c>
      <c r="L68" s="17" t="str">
        <f>IFERROR(IF(INDEX(DATOS!AO:AO,MATCH(CHECKLIST!B68,DATOS!B:B,0),1)=0,"",INDEX(DATOS!AO:AO,MATCH(CHECKLIST!B68,DATOS!B:B,0),1)),"")</f>
        <v/>
      </c>
      <c r="M68" s="17" t="str">
        <f>IFERROR(IF(INDEX(DATOS!AK:AK,MATCH(CHECKLIST!B68,DATOS!B:B,0),1)=0,"",INDEX(DATOS!AK:AK,MATCH(CHECKLIST!B68,DATOS!B:B,0),1)),"")</f>
        <v/>
      </c>
      <c r="N68" s="35" t="str">
        <f ca="1">IFERROR(IF(INDEX(DATOS!I:I,MATCH(CHECKLIST!B68,DATOS!B:B,0),1)="","X",IF(INDEX(DATOS!I:I,MATCH(CHECKLIST!B68,DATOS!B:B,0),1)&gt;YEAR(TODAY())-1,"","VENCIDA")),"")</f>
        <v/>
      </c>
      <c r="O68" s="35" t="str">
        <f>IFERROR(IF(INDEX(DATOS!AR:AR,MATCH(CHECKLIST!B68,DATOS!B:B,0),1)=0,"",INDEX(DATOS!AR:AR,MATCH(CHECKLIST!B68,DATOS!B:B,0),1)),"")</f>
        <v/>
      </c>
      <c r="P68" s="17" t="str">
        <f>IFERROR(IF(INDEX(DATOS!AP:AP,MATCH(CHECKLIST!B68,DATOS!B:B,0),1)=0,"",INDEX(DATOS!AP:AP,MATCH(CHECKLIST!B68,DATOS!B:B,0),1)),"")</f>
        <v/>
      </c>
      <c r="Q68" s="17" t="str">
        <f>IFERROR(IF(INDEX(DATOS!AQ:AQ,MATCH(CHECKLIST!B68,DATOS!B:B,0),1)=0,"",INDEX(DATOS!AQ:AQ,MATCH(CHECKLIST!B68,DATOS!B:B,0),1)),"")</f>
        <v/>
      </c>
      <c r="S68">
        <f t="shared" si="2"/>
        <v>0</v>
      </c>
      <c r="U68" t="str">
        <f t="shared" si="0"/>
        <v/>
      </c>
      <c r="V68" t="str">
        <f t="shared" si="1"/>
        <v/>
      </c>
    </row>
    <row r="69" spans="1:22" ht="15" customHeight="1" x14ac:dyDescent="0.25">
      <c r="A69" s="12">
        <v>56</v>
      </c>
      <c r="B69" t="str">
        <f>IFERROR(INDEX(DATOS!B:B,MATCH(CHECKLIST!A69,DATOS!BY:BY,0),1),"")</f>
        <v/>
      </c>
      <c r="C69" t="str">
        <f>IFERROR(INDEX(DATOS!J:J,MATCH(CHECKLIST!A69,DATOS!BY:BY,0),1),"")</f>
        <v/>
      </c>
      <c r="D69" t="str">
        <f>IFERROR(INDEX(DATOS!R:R,MATCH(CHECKLIST!E69,DATOS!C:C,0),1),"")</f>
        <v/>
      </c>
      <c r="E69" s="72" t="str">
        <f>IFERROR(INDEX(DATOS!C:C,MATCH(CHECKLIST!A69,DATOS!BY:BY,0),1),"")</f>
        <v/>
      </c>
      <c r="F69" s="82" t="str">
        <f>IFERROR(IF(INDEX(DATOS!AE:AE,MATCH(CHECKLIST!B69,DATOS!B:B,0),1)=0,"",INDEX(DATOS!AE:AE,MATCH(CHECKLIST!B69,DATOS!B:B,0),1)),"")</f>
        <v/>
      </c>
      <c r="G69" s="17" t="str">
        <f>IFERROR(IF(INDEX(DATOS!AJ:AJ,MATCH(CHECKLIST!B69,DATOS!B:B,0),1)=0,"",INDEX(DATOS!AJ:AJ,MATCH(CHECKLIST!B69,DATOS!B:B,0),1)),"")</f>
        <v/>
      </c>
      <c r="H69" s="17" t="str">
        <f>IFERROR(IF(INDEX(DATOS!BM:BM,MATCH(CHECKLIST!B69,DATOS!B:B,0),1)="","X",IF(INDEX(DATOS!BM:BM,MATCH(CHECKLIST!B69,DATOS!B:B,0),1)="VIGENTE","",INDEX(DATOS!BM:BM,MATCH(CHECKLIST!B69,DATOS!B:B,0),1))),"")</f>
        <v/>
      </c>
      <c r="I69" s="17" t="str">
        <f>IFERROR(IF(INDEX(DATOS!AN:AN,MATCH(CHECKLIST!B69,DATOS!B:B,0),1)=0,"",INDEX(DATOS!AN:AN,MATCH(CHECKLIST!B69,DATOS!B:B,0),1)),"")</f>
        <v/>
      </c>
      <c r="J69" s="17" t="str">
        <f>IFERROR(IF(INDEX(DATOS!AL:AL,MATCH(CHECKLIST!B69,DATOS!B:B,0),1)=0,"",INDEX(DATOS!AL:AL,MATCH(CHECKLIST!B69,DATOS!B:B,0),1)),"")</f>
        <v/>
      </c>
      <c r="K69" s="35" t="str">
        <f>IFERROR(IF(INDEX(DATOS!AM:AM,MATCH(CHECKLIST!B69,DATOS!B:B,0),1)=0,"",INDEX(DATOS!AM:AM,MATCH(CHECKLIST!B69,DATOS!B:B,0),1)),"")</f>
        <v/>
      </c>
      <c r="L69" s="17" t="str">
        <f>IFERROR(IF(INDEX(DATOS!AO:AO,MATCH(CHECKLIST!B69,DATOS!B:B,0),1)=0,"",INDEX(DATOS!AO:AO,MATCH(CHECKLIST!B69,DATOS!B:B,0),1)),"")</f>
        <v/>
      </c>
      <c r="M69" s="17" t="str">
        <f>IFERROR(IF(INDEX(DATOS!AK:AK,MATCH(CHECKLIST!B69,DATOS!B:B,0),1)=0,"",INDEX(DATOS!AK:AK,MATCH(CHECKLIST!B69,DATOS!B:B,0),1)),"")</f>
        <v/>
      </c>
      <c r="N69" s="35" t="str">
        <f ca="1">IFERROR(IF(INDEX(DATOS!I:I,MATCH(CHECKLIST!B69,DATOS!B:B,0),1)="","X",IF(INDEX(DATOS!I:I,MATCH(CHECKLIST!B69,DATOS!B:B,0),1)&gt;YEAR(TODAY())-1,"","VENCIDA")),"")</f>
        <v/>
      </c>
      <c r="O69" s="35" t="str">
        <f>IFERROR(IF(INDEX(DATOS!AR:AR,MATCH(CHECKLIST!B69,DATOS!B:B,0),1)=0,"",INDEX(DATOS!AR:AR,MATCH(CHECKLIST!B69,DATOS!B:B,0),1)),"")</f>
        <v/>
      </c>
      <c r="P69" s="17" t="str">
        <f>IFERROR(IF(INDEX(DATOS!AP:AP,MATCH(CHECKLIST!B69,DATOS!B:B,0),1)=0,"",INDEX(DATOS!AP:AP,MATCH(CHECKLIST!B69,DATOS!B:B,0),1)),"")</f>
        <v/>
      </c>
      <c r="Q69" s="17" t="str">
        <f>IFERROR(IF(INDEX(DATOS!AQ:AQ,MATCH(CHECKLIST!B69,DATOS!B:B,0),1)=0,"",INDEX(DATOS!AQ:AQ,MATCH(CHECKLIST!B69,DATOS!B:B,0),1)),"")</f>
        <v/>
      </c>
      <c r="R69" t="str">
        <f>IF(B69="","",1)</f>
        <v/>
      </c>
      <c r="S69" t="str">
        <f t="shared" si="2"/>
        <v/>
      </c>
      <c r="U69" t="str">
        <f t="shared" si="0"/>
        <v/>
      </c>
      <c r="V69" t="str">
        <f t="shared" si="1"/>
        <v/>
      </c>
    </row>
    <row r="70" spans="1:22" ht="15" customHeight="1" x14ac:dyDescent="0.25">
      <c r="A70" s="12">
        <v>57</v>
      </c>
      <c r="B70" t="str">
        <f>IFERROR(INDEX(DATOS!B:B,MATCH(CHECKLIST!A70,DATOS!BY:BY,0),1),"")</f>
        <v/>
      </c>
      <c r="C70" t="str">
        <f>IFERROR(INDEX(DATOS!J:J,MATCH(CHECKLIST!A70,DATOS!BY:BY,0),1),"")</f>
        <v/>
      </c>
      <c r="D70" t="str">
        <f>IFERROR(INDEX(DATOS!R:R,MATCH(CHECKLIST!E70,DATOS!C:C,0),1),"")</f>
        <v/>
      </c>
      <c r="E70" s="72" t="str">
        <f>IFERROR(INDEX(DATOS!C:C,MATCH(CHECKLIST!A70,DATOS!BY:BY,0),1),"")</f>
        <v/>
      </c>
      <c r="F70" s="82" t="str">
        <f>IFERROR(IF(INDEX(DATOS!AE:AE,MATCH(CHECKLIST!B70,DATOS!B:B,0),1)=0,"",INDEX(DATOS!AE:AE,MATCH(CHECKLIST!B70,DATOS!B:B,0),1)),"")</f>
        <v/>
      </c>
      <c r="G70" s="17" t="str">
        <f>IFERROR(IF(INDEX(DATOS!AJ:AJ,MATCH(CHECKLIST!B70,DATOS!B:B,0),1)=0,"",INDEX(DATOS!AJ:AJ,MATCH(CHECKLIST!B70,DATOS!B:B,0),1)),"")</f>
        <v/>
      </c>
      <c r="H70" s="17" t="str">
        <f>IFERROR(IF(INDEX(DATOS!BM:BM,MATCH(CHECKLIST!B70,DATOS!B:B,0),1)="","X",IF(INDEX(DATOS!BM:BM,MATCH(CHECKLIST!B70,DATOS!B:B,0),1)="VIGENTE","",INDEX(DATOS!BM:BM,MATCH(CHECKLIST!B70,DATOS!B:B,0),1))),"")</f>
        <v/>
      </c>
      <c r="I70" s="17" t="str">
        <f>IFERROR(IF(INDEX(DATOS!AN:AN,MATCH(CHECKLIST!B70,DATOS!B:B,0),1)=0,"",INDEX(DATOS!AN:AN,MATCH(CHECKLIST!B70,DATOS!B:B,0),1)),"")</f>
        <v/>
      </c>
      <c r="J70" s="17" t="str">
        <f>IFERROR(IF(INDEX(DATOS!AL:AL,MATCH(CHECKLIST!B70,DATOS!B:B,0),1)=0,"",INDEX(DATOS!AL:AL,MATCH(CHECKLIST!B70,DATOS!B:B,0),1)),"")</f>
        <v/>
      </c>
      <c r="K70" s="35" t="str">
        <f>IFERROR(IF(INDEX(DATOS!AM:AM,MATCH(CHECKLIST!B70,DATOS!B:B,0),1)=0,"",INDEX(DATOS!AM:AM,MATCH(CHECKLIST!B70,DATOS!B:B,0),1)),"")</f>
        <v/>
      </c>
      <c r="L70" s="17" t="str">
        <f>IFERROR(IF(INDEX(DATOS!AO:AO,MATCH(CHECKLIST!B70,DATOS!B:B,0),1)=0,"",INDEX(DATOS!AO:AO,MATCH(CHECKLIST!B70,DATOS!B:B,0),1)),"")</f>
        <v/>
      </c>
      <c r="M70" s="17" t="str">
        <f>IFERROR(IF(INDEX(DATOS!AK:AK,MATCH(CHECKLIST!B70,DATOS!B:B,0),1)=0,"",INDEX(DATOS!AK:AK,MATCH(CHECKLIST!B70,DATOS!B:B,0),1)),"")</f>
        <v/>
      </c>
      <c r="N70" s="35" t="str">
        <f ca="1">IFERROR(IF(INDEX(DATOS!I:I,MATCH(CHECKLIST!B70,DATOS!B:B,0),1)="","X",IF(INDEX(DATOS!I:I,MATCH(CHECKLIST!B70,DATOS!B:B,0),1)&gt;YEAR(TODAY())-1,"","VENCIDA")),"")</f>
        <v/>
      </c>
      <c r="O70" s="35" t="str">
        <f>IFERROR(IF(INDEX(DATOS!AR:AR,MATCH(CHECKLIST!B70,DATOS!B:B,0),1)=0,"",INDEX(DATOS!AR:AR,MATCH(CHECKLIST!B70,DATOS!B:B,0),1)),"")</f>
        <v/>
      </c>
      <c r="P70" s="17" t="str">
        <f>IFERROR(IF(INDEX(DATOS!AP:AP,MATCH(CHECKLIST!B70,DATOS!B:B,0),1)=0,"",INDEX(DATOS!AP:AP,MATCH(CHECKLIST!B70,DATOS!B:B,0),1)),"")</f>
        <v/>
      </c>
      <c r="Q70" s="17" t="str">
        <f>IFERROR(IF(INDEX(DATOS!AQ:AQ,MATCH(CHECKLIST!B70,DATOS!B:B,0),1)=0,"",INDEX(DATOS!AQ:AQ,MATCH(CHECKLIST!B70,DATOS!B:B,0),1)),"")</f>
        <v/>
      </c>
      <c r="S70">
        <f t="shared" si="2"/>
        <v>0</v>
      </c>
      <c r="U70" t="str">
        <f t="shared" si="0"/>
        <v/>
      </c>
      <c r="V70" t="str">
        <f t="shared" si="1"/>
        <v/>
      </c>
    </row>
    <row r="71" spans="1:22" ht="15" customHeight="1" x14ac:dyDescent="0.25">
      <c r="A71" s="12">
        <v>58</v>
      </c>
      <c r="B71" t="str">
        <f>IFERROR(INDEX(DATOS!B:B,MATCH(CHECKLIST!A71,DATOS!BY:BY,0),1),"")</f>
        <v/>
      </c>
      <c r="C71" t="str">
        <f>IFERROR(INDEX(DATOS!J:J,MATCH(CHECKLIST!A71,DATOS!BY:BY,0),1),"")</f>
        <v/>
      </c>
      <c r="D71" t="str">
        <f>IFERROR(INDEX(DATOS!R:R,MATCH(CHECKLIST!E71,DATOS!C:C,0),1),"")</f>
        <v/>
      </c>
      <c r="E71" s="72" t="str">
        <f>IFERROR(INDEX(DATOS!C:C,MATCH(CHECKLIST!A71,DATOS!BY:BY,0),1),"")</f>
        <v/>
      </c>
      <c r="F71" s="82" t="str">
        <f>IFERROR(IF(INDEX(DATOS!AE:AE,MATCH(CHECKLIST!B71,DATOS!B:B,0),1)=0,"",INDEX(DATOS!AE:AE,MATCH(CHECKLIST!B71,DATOS!B:B,0),1)),"")</f>
        <v/>
      </c>
      <c r="G71" s="17" t="str">
        <f>IFERROR(IF(INDEX(DATOS!AJ:AJ,MATCH(CHECKLIST!B71,DATOS!B:B,0),1)=0,"",INDEX(DATOS!AJ:AJ,MATCH(CHECKLIST!B71,DATOS!B:B,0),1)),"")</f>
        <v/>
      </c>
      <c r="H71" s="17" t="str">
        <f>IFERROR(IF(INDEX(DATOS!BM:BM,MATCH(CHECKLIST!B71,DATOS!B:B,0),1)="","X",IF(INDEX(DATOS!BM:BM,MATCH(CHECKLIST!B71,DATOS!B:B,0),1)="VIGENTE","",INDEX(DATOS!BM:BM,MATCH(CHECKLIST!B71,DATOS!B:B,0),1))),"")</f>
        <v/>
      </c>
      <c r="I71" s="17" t="str">
        <f>IFERROR(IF(INDEX(DATOS!AN:AN,MATCH(CHECKLIST!B71,DATOS!B:B,0),1)=0,"",INDEX(DATOS!AN:AN,MATCH(CHECKLIST!B71,DATOS!B:B,0),1)),"")</f>
        <v/>
      </c>
      <c r="J71" s="17" t="str">
        <f>IFERROR(IF(INDEX(DATOS!AL:AL,MATCH(CHECKLIST!B71,DATOS!B:B,0),1)=0,"",INDEX(DATOS!AL:AL,MATCH(CHECKLIST!B71,DATOS!B:B,0),1)),"")</f>
        <v/>
      </c>
      <c r="K71" s="35" t="str">
        <f>IFERROR(IF(INDEX(DATOS!AM:AM,MATCH(CHECKLIST!B71,DATOS!B:B,0),1)=0,"",INDEX(DATOS!AM:AM,MATCH(CHECKLIST!B71,DATOS!B:B,0),1)),"")</f>
        <v/>
      </c>
      <c r="L71" s="17" t="str">
        <f>IFERROR(IF(INDEX(DATOS!AO:AO,MATCH(CHECKLIST!B71,DATOS!B:B,0),1)=0,"",INDEX(DATOS!AO:AO,MATCH(CHECKLIST!B71,DATOS!B:B,0),1)),"")</f>
        <v/>
      </c>
      <c r="M71" s="17" t="str">
        <f>IFERROR(IF(INDEX(DATOS!AK:AK,MATCH(CHECKLIST!B71,DATOS!B:B,0),1)=0,"",INDEX(DATOS!AK:AK,MATCH(CHECKLIST!B71,DATOS!B:B,0),1)),"")</f>
        <v/>
      </c>
      <c r="N71" s="35" t="str">
        <f ca="1">IFERROR(IF(INDEX(DATOS!I:I,MATCH(CHECKLIST!B71,DATOS!B:B,0),1)="","X",IF(INDEX(DATOS!I:I,MATCH(CHECKLIST!B71,DATOS!B:B,0),1)&gt;YEAR(TODAY())-1,"","VENCIDA")),"")</f>
        <v/>
      </c>
      <c r="O71" s="35" t="str">
        <f>IFERROR(IF(INDEX(DATOS!AR:AR,MATCH(CHECKLIST!B71,DATOS!B:B,0),1)=0,"",INDEX(DATOS!AR:AR,MATCH(CHECKLIST!B71,DATOS!B:B,0),1)),"")</f>
        <v/>
      </c>
      <c r="P71" s="17" t="str">
        <f>IFERROR(IF(INDEX(DATOS!AP:AP,MATCH(CHECKLIST!B71,DATOS!B:B,0),1)=0,"",INDEX(DATOS!AP:AP,MATCH(CHECKLIST!B71,DATOS!B:B,0),1)),"")</f>
        <v/>
      </c>
      <c r="Q71" s="17" t="str">
        <f>IFERROR(IF(INDEX(DATOS!AQ:AQ,MATCH(CHECKLIST!B71,DATOS!B:B,0),1)=0,"",INDEX(DATOS!AQ:AQ,MATCH(CHECKLIST!B71,DATOS!B:B,0),1)),"")</f>
        <v/>
      </c>
      <c r="R71" t="str">
        <f>IF(B71="","",1)</f>
        <v/>
      </c>
      <c r="S71" t="str">
        <f t="shared" si="2"/>
        <v/>
      </c>
      <c r="U71" t="str">
        <f t="shared" si="0"/>
        <v/>
      </c>
      <c r="V71" t="str">
        <f t="shared" si="1"/>
        <v/>
      </c>
    </row>
    <row r="72" spans="1:22" ht="15" customHeight="1" x14ac:dyDescent="0.25">
      <c r="A72" s="12">
        <v>59</v>
      </c>
      <c r="B72" t="str">
        <f>IFERROR(INDEX(DATOS!B:B,MATCH(CHECKLIST!A72,DATOS!BY:BY,0),1),"")</f>
        <v/>
      </c>
      <c r="C72" t="str">
        <f>IFERROR(INDEX(DATOS!J:J,MATCH(CHECKLIST!A72,DATOS!BY:BY,0),1),"")</f>
        <v/>
      </c>
      <c r="D72" t="str">
        <f>IFERROR(INDEX(DATOS!R:R,MATCH(CHECKLIST!E72,DATOS!C:C,0),1),"")</f>
        <v/>
      </c>
      <c r="E72" s="72" t="str">
        <f>IFERROR(INDEX(DATOS!C:C,MATCH(CHECKLIST!A72,DATOS!BY:BY,0),1),"")</f>
        <v/>
      </c>
      <c r="F72" s="82" t="str">
        <f>IFERROR(IF(INDEX(DATOS!AE:AE,MATCH(CHECKLIST!B72,DATOS!B:B,0),1)=0,"",INDEX(DATOS!AE:AE,MATCH(CHECKLIST!B72,DATOS!B:B,0),1)),"")</f>
        <v/>
      </c>
      <c r="G72" s="17" t="str">
        <f>IFERROR(IF(INDEX(DATOS!AJ:AJ,MATCH(CHECKLIST!B72,DATOS!B:B,0),1)=0,"",INDEX(DATOS!AJ:AJ,MATCH(CHECKLIST!B72,DATOS!B:B,0),1)),"")</f>
        <v/>
      </c>
      <c r="H72" s="17" t="str">
        <f>IFERROR(IF(INDEX(DATOS!BM:BM,MATCH(CHECKLIST!B72,DATOS!B:B,0),1)="","X",IF(INDEX(DATOS!BM:BM,MATCH(CHECKLIST!B72,DATOS!B:B,0),1)="VIGENTE","",INDEX(DATOS!BM:BM,MATCH(CHECKLIST!B72,DATOS!B:B,0),1))),"")</f>
        <v/>
      </c>
      <c r="I72" s="17" t="str">
        <f>IFERROR(IF(INDEX(DATOS!AN:AN,MATCH(CHECKLIST!B72,DATOS!B:B,0),1)=0,"",INDEX(DATOS!AN:AN,MATCH(CHECKLIST!B72,DATOS!B:B,0),1)),"")</f>
        <v/>
      </c>
      <c r="J72" s="17" t="str">
        <f>IFERROR(IF(INDEX(DATOS!AL:AL,MATCH(CHECKLIST!B72,DATOS!B:B,0),1)=0,"",INDEX(DATOS!AL:AL,MATCH(CHECKLIST!B72,DATOS!B:B,0),1)),"")</f>
        <v/>
      </c>
      <c r="K72" s="35" t="str">
        <f>IFERROR(IF(INDEX(DATOS!AM:AM,MATCH(CHECKLIST!B72,DATOS!B:B,0),1)=0,"",INDEX(DATOS!AM:AM,MATCH(CHECKLIST!B72,DATOS!B:B,0),1)),"")</f>
        <v/>
      </c>
      <c r="L72" s="17" t="str">
        <f>IFERROR(IF(INDEX(DATOS!AO:AO,MATCH(CHECKLIST!B72,DATOS!B:B,0),1)=0,"",INDEX(DATOS!AO:AO,MATCH(CHECKLIST!B72,DATOS!B:B,0),1)),"")</f>
        <v/>
      </c>
      <c r="M72" s="17" t="str">
        <f>IFERROR(IF(INDEX(DATOS!AK:AK,MATCH(CHECKLIST!B72,DATOS!B:B,0),1)=0,"",INDEX(DATOS!AK:AK,MATCH(CHECKLIST!B72,DATOS!B:B,0),1)),"")</f>
        <v/>
      </c>
      <c r="N72" s="35" t="str">
        <f ca="1">IFERROR(IF(INDEX(DATOS!I:I,MATCH(CHECKLIST!B72,DATOS!B:B,0),1)="","X",IF(INDEX(DATOS!I:I,MATCH(CHECKLIST!B72,DATOS!B:B,0),1)&gt;YEAR(TODAY())-1,"","VENCIDA")),"")</f>
        <v/>
      </c>
      <c r="O72" s="35" t="str">
        <f>IFERROR(IF(INDEX(DATOS!AR:AR,MATCH(CHECKLIST!B72,DATOS!B:B,0),1)=0,"",INDEX(DATOS!AR:AR,MATCH(CHECKLIST!B72,DATOS!B:B,0),1)),"")</f>
        <v/>
      </c>
      <c r="P72" s="17" t="str">
        <f>IFERROR(IF(INDEX(DATOS!AP:AP,MATCH(CHECKLIST!B72,DATOS!B:B,0),1)=0,"",INDEX(DATOS!AP:AP,MATCH(CHECKLIST!B72,DATOS!B:B,0),1)),"")</f>
        <v/>
      </c>
      <c r="Q72" s="17" t="str">
        <f>IFERROR(IF(INDEX(DATOS!AQ:AQ,MATCH(CHECKLIST!B72,DATOS!B:B,0),1)=0,"",INDEX(DATOS!AQ:AQ,MATCH(CHECKLIST!B72,DATOS!B:B,0),1)),"")</f>
        <v/>
      </c>
      <c r="S72">
        <f t="shared" si="2"/>
        <v>0</v>
      </c>
      <c r="U72" t="str">
        <f t="shared" si="0"/>
        <v/>
      </c>
      <c r="V72" t="str">
        <f t="shared" si="1"/>
        <v/>
      </c>
    </row>
    <row r="73" spans="1:22" ht="15" customHeight="1" x14ac:dyDescent="0.25">
      <c r="A73" s="12">
        <v>60</v>
      </c>
      <c r="B73" t="str">
        <f>IFERROR(INDEX(DATOS!B:B,MATCH(CHECKLIST!A73,DATOS!BY:BY,0),1),"")</f>
        <v/>
      </c>
      <c r="C73" t="str">
        <f>IFERROR(INDEX(DATOS!J:J,MATCH(CHECKLIST!A73,DATOS!BY:BY,0),1),"")</f>
        <v/>
      </c>
      <c r="D73" t="str">
        <f>IFERROR(INDEX(DATOS!R:R,MATCH(CHECKLIST!E73,DATOS!C:C,0),1),"")</f>
        <v/>
      </c>
      <c r="E73" s="72" t="str">
        <f>IFERROR(INDEX(DATOS!C:C,MATCH(CHECKLIST!A73,DATOS!BY:BY,0),1),"")</f>
        <v/>
      </c>
      <c r="F73" s="82" t="str">
        <f>IFERROR(IF(INDEX(DATOS!AE:AE,MATCH(CHECKLIST!B73,DATOS!B:B,0),1)=0,"",INDEX(DATOS!AE:AE,MATCH(CHECKLIST!B73,DATOS!B:B,0),1)),"")</f>
        <v/>
      </c>
      <c r="G73" s="17" t="str">
        <f>IFERROR(IF(INDEX(DATOS!AJ:AJ,MATCH(CHECKLIST!B73,DATOS!B:B,0),1)=0,"",INDEX(DATOS!AJ:AJ,MATCH(CHECKLIST!B73,DATOS!B:B,0),1)),"")</f>
        <v/>
      </c>
      <c r="H73" s="17" t="str">
        <f>IFERROR(IF(INDEX(DATOS!BM:BM,MATCH(CHECKLIST!B73,DATOS!B:B,0),1)="","X",IF(INDEX(DATOS!BM:BM,MATCH(CHECKLIST!B73,DATOS!B:B,0),1)="VIGENTE","",INDEX(DATOS!BM:BM,MATCH(CHECKLIST!B73,DATOS!B:B,0),1))),"")</f>
        <v/>
      </c>
      <c r="I73" s="17" t="str">
        <f>IFERROR(IF(INDEX(DATOS!AN:AN,MATCH(CHECKLIST!B73,DATOS!B:B,0),1)=0,"",INDEX(DATOS!AN:AN,MATCH(CHECKLIST!B73,DATOS!B:B,0),1)),"")</f>
        <v/>
      </c>
      <c r="J73" s="17" t="str">
        <f>IFERROR(IF(INDEX(DATOS!AL:AL,MATCH(CHECKLIST!B73,DATOS!B:B,0),1)=0,"",INDEX(DATOS!AL:AL,MATCH(CHECKLIST!B73,DATOS!B:B,0),1)),"")</f>
        <v/>
      </c>
      <c r="K73" s="35" t="str">
        <f>IFERROR(IF(INDEX(DATOS!AM:AM,MATCH(CHECKLIST!B73,DATOS!B:B,0),1)=0,"",INDEX(DATOS!AM:AM,MATCH(CHECKLIST!B73,DATOS!B:B,0),1)),"")</f>
        <v/>
      </c>
      <c r="L73" s="17" t="str">
        <f>IFERROR(IF(INDEX(DATOS!AO:AO,MATCH(CHECKLIST!B73,DATOS!B:B,0),1)=0,"",INDEX(DATOS!AO:AO,MATCH(CHECKLIST!B73,DATOS!B:B,0),1)),"")</f>
        <v/>
      </c>
      <c r="M73" s="17" t="str">
        <f>IFERROR(IF(INDEX(DATOS!AK:AK,MATCH(CHECKLIST!B73,DATOS!B:B,0),1)=0,"",INDEX(DATOS!AK:AK,MATCH(CHECKLIST!B73,DATOS!B:B,0),1)),"")</f>
        <v/>
      </c>
      <c r="N73" s="35" t="str">
        <f ca="1">IFERROR(IF(INDEX(DATOS!I:I,MATCH(CHECKLIST!B73,DATOS!B:B,0),1)="","X",IF(INDEX(DATOS!I:I,MATCH(CHECKLIST!B73,DATOS!B:B,0),1)&gt;YEAR(TODAY())-1,"","VENCIDA")),"")</f>
        <v/>
      </c>
      <c r="O73" s="35" t="str">
        <f>IFERROR(IF(INDEX(DATOS!AR:AR,MATCH(CHECKLIST!B73,DATOS!B:B,0),1)=0,"",INDEX(DATOS!AR:AR,MATCH(CHECKLIST!B73,DATOS!B:B,0),1)),"")</f>
        <v/>
      </c>
      <c r="P73" s="17" t="str">
        <f>IFERROR(IF(INDEX(DATOS!AP:AP,MATCH(CHECKLIST!B73,DATOS!B:B,0),1)=0,"",INDEX(DATOS!AP:AP,MATCH(CHECKLIST!B73,DATOS!B:B,0),1)),"")</f>
        <v/>
      </c>
      <c r="Q73" s="17" t="str">
        <f>IFERROR(IF(INDEX(DATOS!AQ:AQ,MATCH(CHECKLIST!B73,DATOS!B:B,0),1)=0,"",INDEX(DATOS!AQ:AQ,MATCH(CHECKLIST!B73,DATOS!B:B,0),1)),"")</f>
        <v/>
      </c>
      <c r="R73" t="str">
        <f>IF(B73="","",1)</f>
        <v/>
      </c>
      <c r="S73" t="str">
        <f t="shared" si="2"/>
        <v/>
      </c>
      <c r="U73" t="str">
        <f t="shared" si="0"/>
        <v/>
      </c>
      <c r="V73" t="str">
        <f t="shared" si="1"/>
        <v/>
      </c>
    </row>
    <row r="74" spans="1:22" ht="15" customHeight="1" x14ac:dyDescent="0.25">
      <c r="A74" s="12">
        <v>61</v>
      </c>
      <c r="B74" t="str">
        <f>IFERROR(INDEX(DATOS!B:B,MATCH(CHECKLIST!A74,DATOS!BY:BY,0),1),"")</f>
        <v/>
      </c>
      <c r="C74" t="str">
        <f>IFERROR(INDEX(DATOS!J:J,MATCH(CHECKLIST!A74,DATOS!BY:BY,0),1),"")</f>
        <v/>
      </c>
      <c r="D74" t="str">
        <f>IFERROR(INDEX(DATOS!R:R,MATCH(CHECKLIST!E74,DATOS!C:C,0),1),"")</f>
        <v/>
      </c>
      <c r="E74" s="72" t="str">
        <f>IFERROR(INDEX(DATOS!C:C,MATCH(CHECKLIST!A74,DATOS!BY:BY,0),1),"")</f>
        <v/>
      </c>
      <c r="F74" s="82" t="str">
        <f>IFERROR(IF(INDEX(DATOS!AE:AE,MATCH(CHECKLIST!B74,DATOS!B:B,0),1)=0,"",INDEX(DATOS!AE:AE,MATCH(CHECKLIST!B74,DATOS!B:B,0),1)),"")</f>
        <v/>
      </c>
      <c r="G74" s="17" t="str">
        <f>IFERROR(IF(INDEX(DATOS!AJ:AJ,MATCH(CHECKLIST!B74,DATOS!B:B,0),1)=0,"",INDEX(DATOS!AJ:AJ,MATCH(CHECKLIST!B74,DATOS!B:B,0),1)),"")</f>
        <v/>
      </c>
      <c r="H74" s="17" t="str">
        <f>IFERROR(IF(INDEX(DATOS!BM:BM,MATCH(CHECKLIST!B74,DATOS!B:B,0),1)="","X",IF(INDEX(DATOS!BM:BM,MATCH(CHECKLIST!B74,DATOS!B:B,0),1)="VIGENTE","",INDEX(DATOS!BM:BM,MATCH(CHECKLIST!B74,DATOS!B:B,0),1))),"")</f>
        <v/>
      </c>
      <c r="I74" s="17" t="str">
        <f>IFERROR(IF(INDEX(DATOS!AN:AN,MATCH(CHECKLIST!B74,DATOS!B:B,0),1)=0,"",INDEX(DATOS!AN:AN,MATCH(CHECKLIST!B74,DATOS!B:B,0),1)),"")</f>
        <v/>
      </c>
      <c r="J74" s="17" t="str">
        <f>IFERROR(IF(INDEX(DATOS!AL:AL,MATCH(CHECKLIST!B74,DATOS!B:B,0),1)=0,"",INDEX(DATOS!AL:AL,MATCH(CHECKLIST!B74,DATOS!B:B,0),1)),"")</f>
        <v/>
      </c>
      <c r="K74" s="35" t="str">
        <f>IFERROR(IF(INDEX(DATOS!AM:AM,MATCH(CHECKLIST!B74,DATOS!B:B,0),1)=0,"",INDEX(DATOS!AM:AM,MATCH(CHECKLIST!B74,DATOS!B:B,0),1)),"")</f>
        <v/>
      </c>
      <c r="L74" s="17" t="str">
        <f>IFERROR(IF(INDEX(DATOS!AO:AO,MATCH(CHECKLIST!B74,DATOS!B:B,0),1)=0,"",INDEX(DATOS!AO:AO,MATCH(CHECKLIST!B74,DATOS!B:B,0),1)),"")</f>
        <v/>
      </c>
      <c r="M74" s="17" t="str">
        <f>IFERROR(IF(INDEX(DATOS!AK:AK,MATCH(CHECKLIST!B74,DATOS!B:B,0),1)=0,"",INDEX(DATOS!AK:AK,MATCH(CHECKLIST!B74,DATOS!B:B,0),1)),"")</f>
        <v/>
      </c>
      <c r="N74" s="35" t="str">
        <f ca="1">IFERROR(IF(INDEX(DATOS!I:I,MATCH(CHECKLIST!B74,DATOS!B:B,0),1)="","X",IF(INDEX(DATOS!I:I,MATCH(CHECKLIST!B74,DATOS!B:B,0),1)&gt;YEAR(TODAY())-1,"","VENCIDA")),"")</f>
        <v/>
      </c>
      <c r="O74" s="35" t="str">
        <f>IFERROR(IF(INDEX(DATOS!AR:AR,MATCH(CHECKLIST!B74,DATOS!B:B,0),1)=0,"",INDEX(DATOS!AR:AR,MATCH(CHECKLIST!B74,DATOS!B:B,0),1)),"")</f>
        <v/>
      </c>
      <c r="P74" s="17" t="str">
        <f>IFERROR(IF(INDEX(DATOS!AP:AP,MATCH(CHECKLIST!B74,DATOS!B:B,0),1)=0,"",INDEX(DATOS!AP:AP,MATCH(CHECKLIST!B74,DATOS!B:B,0),1)),"")</f>
        <v/>
      </c>
      <c r="Q74" s="17" t="str">
        <f>IFERROR(IF(INDEX(DATOS!AQ:AQ,MATCH(CHECKLIST!B74,DATOS!B:B,0),1)=0,"",INDEX(DATOS!AQ:AQ,MATCH(CHECKLIST!B74,DATOS!B:B,0),1)),"")</f>
        <v/>
      </c>
      <c r="S74">
        <f t="shared" si="2"/>
        <v>0</v>
      </c>
      <c r="U74" t="str">
        <f t="shared" si="0"/>
        <v/>
      </c>
      <c r="V74" t="str">
        <f t="shared" si="1"/>
        <v/>
      </c>
    </row>
    <row r="75" spans="1:22" ht="15" customHeight="1" x14ac:dyDescent="0.25">
      <c r="A75" s="12">
        <v>62</v>
      </c>
      <c r="B75" t="str">
        <f>IFERROR(INDEX(DATOS!B:B,MATCH(CHECKLIST!A75,DATOS!BY:BY,0),1),"")</f>
        <v/>
      </c>
      <c r="C75" t="str">
        <f>IFERROR(INDEX(DATOS!J:J,MATCH(CHECKLIST!A75,DATOS!BY:BY,0),1),"")</f>
        <v/>
      </c>
      <c r="D75" t="str">
        <f>IFERROR(INDEX(DATOS!R:R,MATCH(CHECKLIST!E75,DATOS!C:C,0),1),"")</f>
        <v/>
      </c>
      <c r="E75" s="72" t="str">
        <f>IFERROR(INDEX(DATOS!C:C,MATCH(CHECKLIST!A75,DATOS!BY:BY,0),1),"")</f>
        <v/>
      </c>
      <c r="F75" s="82" t="str">
        <f>IFERROR(IF(INDEX(DATOS!AE:AE,MATCH(CHECKLIST!B75,DATOS!B:B,0),1)=0,"",INDEX(DATOS!AE:AE,MATCH(CHECKLIST!B75,DATOS!B:B,0),1)),"")</f>
        <v/>
      </c>
      <c r="G75" s="17" t="str">
        <f>IFERROR(IF(INDEX(DATOS!AJ:AJ,MATCH(CHECKLIST!B75,DATOS!B:B,0),1)=0,"",INDEX(DATOS!AJ:AJ,MATCH(CHECKLIST!B75,DATOS!B:B,0),1)),"")</f>
        <v/>
      </c>
      <c r="H75" s="17" t="str">
        <f>IFERROR(IF(INDEX(DATOS!BM:BM,MATCH(CHECKLIST!B75,DATOS!B:B,0),1)="","X",IF(INDEX(DATOS!BM:BM,MATCH(CHECKLIST!B75,DATOS!B:B,0),1)="VIGENTE","",INDEX(DATOS!BM:BM,MATCH(CHECKLIST!B75,DATOS!B:B,0),1))),"")</f>
        <v/>
      </c>
      <c r="I75" s="17" t="str">
        <f>IFERROR(IF(INDEX(DATOS!AN:AN,MATCH(CHECKLIST!B75,DATOS!B:B,0),1)=0,"",INDEX(DATOS!AN:AN,MATCH(CHECKLIST!B75,DATOS!B:B,0),1)),"")</f>
        <v/>
      </c>
      <c r="J75" s="17" t="str">
        <f>IFERROR(IF(INDEX(DATOS!AL:AL,MATCH(CHECKLIST!B75,DATOS!B:B,0),1)=0,"",INDEX(DATOS!AL:AL,MATCH(CHECKLIST!B75,DATOS!B:B,0),1)),"")</f>
        <v/>
      </c>
      <c r="K75" s="35" t="str">
        <f>IFERROR(IF(INDEX(DATOS!AM:AM,MATCH(CHECKLIST!B75,DATOS!B:B,0),1)=0,"",INDEX(DATOS!AM:AM,MATCH(CHECKLIST!B75,DATOS!B:B,0),1)),"")</f>
        <v/>
      </c>
      <c r="L75" s="17" t="str">
        <f>IFERROR(IF(INDEX(DATOS!AO:AO,MATCH(CHECKLIST!B75,DATOS!B:B,0),1)=0,"",INDEX(DATOS!AO:AO,MATCH(CHECKLIST!B75,DATOS!B:B,0),1)),"")</f>
        <v/>
      </c>
      <c r="M75" s="17" t="str">
        <f>IFERROR(IF(INDEX(DATOS!AK:AK,MATCH(CHECKLIST!B75,DATOS!B:B,0),1)=0,"",INDEX(DATOS!AK:AK,MATCH(CHECKLIST!B75,DATOS!B:B,0),1)),"")</f>
        <v/>
      </c>
      <c r="N75" s="35" t="str">
        <f ca="1">IFERROR(IF(INDEX(DATOS!I:I,MATCH(CHECKLIST!B75,DATOS!B:B,0),1)="","X",IF(INDEX(DATOS!I:I,MATCH(CHECKLIST!B75,DATOS!B:B,0),1)&gt;YEAR(TODAY())-1,"","VENCIDA")),"")</f>
        <v/>
      </c>
      <c r="O75" s="35" t="str">
        <f>IFERROR(IF(INDEX(DATOS!AR:AR,MATCH(CHECKLIST!B75,DATOS!B:B,0),1)=0,"",INDEX(DATOS!AR:AR,MATCH(CHECKLIST!B75,DATOS!B:B,0),1)),"")</f>
        <v/>
      </c>
      <c r="P75" s="17" t="str">
        <f>IFERROR(IF(INDEX(DATOS!AP:AP,MATCH(CHECKLIST!B75,DATOS!B:B,0),1)=0,"",INDEX(DATOS!AP:AP,MATCH(CHECKLIST!B75,DATOS!B:B,0),1)),"")</f>
        <v/>
      </c>
      <c r="Q75" s="17" t="str">
        <f>IFERROR(IF(INDEX(DATOS!AQ:AQ,MATCH(CHECKLIST!B75,DATOS!B:B,0),1)=0,"",INDEX(DATOS!AQ:AQ,MATCH(CHECKLIST!B75,DATOS!B:B,0),1)),"")</f>
        <v/>
      </c>
      <c r="R75" t="str">
        <f>IF(B75="","",1)</f>
        <v/>
      </c>
      <c r="S75" t="str">
        <f t="shared" si="2"/>
        <v/>
      </c>
      <c r="U75" t="str">
        <f t="shared" si="0"/>
        <v/>
      </c>
      <c r="V75" t="str">
        <f t="shared" si="1"/>
        <v/>
      </c>
    </row>
    <row r="76" spans="1:22" ht="15" customHeight="1" x14ac:dyDescent="0.25">
      <c r="A76" s="12">
        <v>63</v>
      </c>
      <c r="B76" t="str">
        <f>IFERROR(INDEX(DATOS!B:B,MATCH(CHECKLIST!A76,DATOS!BY:BY,0),1),"")</f>
        <v/>
      </c>
      <c r="C76" t="str">
        <f>IFERROR(INDEX(DATOS!J:J,MATCH(CHECKLIST!A76,DATOS!BY:BY,0),1),"")</f>
        <v/>
      </c>
      <c r="D76" t="str">
        <f>IFERROR(INDEX(DATOS!R:R,MATCH(CHECKLIST!E76,DATOS!C:C,0),1),"")</f>
        <v/>
      </c>
      <c r="E76" s="72" t="str">
        <f>IFERROR(INDEX(DATOS!C:C,MATCH(CHECKLIST!A76,DATOS!BY:BY,0),1),"")</f>
        <v/>
      </c>
      <c r="F76" s="82" t="str">
        <f>IFERROR(IF(INDEX(DATOS!AE:AE,MATCH(CHECKLIST!B76,DATOS!B:B,0),1)=0,"",INDEX(DATOS!AE:AE,MATCH(CHECKLIST!B76,DATOS!B:B,0),1)),"")</f>
        <v/>
      </c>
      <c r="G76" s="17" t="str">
        <f>IFERROR(IF(INDEX(DATOS!AJ:AJ,MATCH(CHECKLIST!B76,DATOS!B:B,0),1)=0,"",INDEX(DATOS!AJ:AJ,MATCH(CHECKLIST!B76,DATOS!B:B,0),1)),"")</f>
        <v/>
      </c>
      <c r="H76" s="17" t="str">
        <f>IFERROR(IF(INDEX(DATOS!BM:BM,MATCH(CHECKLIST!B76,DATOS!B:B,0),1)="","X",IF(INDEX(DATOS!BM:BM,MATCH(CHECKLIST!B76,DATOS!B:B,0),1)="VIGENTE","",INDEX(DATOS!BM:BM,MATCH(CHECKLIST!B76,DATOS!B:B,0),1))),"")</f>
        <v/>
      </c>
      <c r="I76" s="17" t="str">
        <f>IFERROR(IF(INDEX(DATOS!AN:AN,MATCH(CHECKLIST!B76,DATOS!B:B,0),1)=0,"",INDEX(DATOS!AN:AN,MATCH(CHECKLIST!B76,DATOS!B:B,0),1)),"")</f>
        <v/>
      </c>
      <c r="J76" s="17" t="str">
        <f>IFERROR(IF(INDEX(DATOS!AL:AL,MATCH(CHECKLIST!B76,DATOS!B:B,0),1)=0,"",INDEX(DATOS!AL:AL,MATCH(CHECKLIST!B76,DATOS!B:B,0),1)),"")</f>
        <v/>
      </c>
      <c r="K76" s="35" t="str">
        <f>IFERROR(IF(INDEX(DATOS!AM:AM,MATCH(CHECKLIST!B76,DATOS!B:B,0),1)=0,"",INDEX(DATOS!AM:AM,MATCH(CHECKLIST!B76,DATOS!B:B,0),1)),"")</f>
        <v/>
      </c>
      <c r="L76" s="17" t="str">
        <f>IFERROR(IF(INDEX(DATOS!AO:AO,MATCH(CHECKLIST!B76,DATOS!B:B,0),1)=0,"",INDEX(DATOS!AO:AO,MATCH(CHECKLIST!B76,DATOS!B:B,0),1)),"")</f>
        <v/>
      </c>
      <c r="M76" s="17" t="str">
        <f>IFERROR(IF(INDEX(DATOS!AK:AK,MATCH(CHECKLIST!B76,DATOS!B:B,0),1)=0,"",INDEX(DATOS!AK:AK,MATCH(CHECKLIST!B76,DATOS!B:B,0),1)),"")</f>
        <v/>
      </c>
      <c r="N76" s="35" t="str">
        <f ca="1">IFERROR(IF(INDEX(DATOS!I:I,MATCH(CHECKLIST!B76,DATOS!B:B,0),1)="","X",IF(INDEX(DATOS!I:I,MATCH(CHECKLIST!B76,DATOS!B:B,0),1)&gt;YEAR(TODAY())-1,"","VENCIDA")),"")</f>
        <v/>
      </c>
      <c r="O76" s="35" t="str">
        <f>IFERROR(IF(INDEX(DATOS!AR:AR,MATCH(CHECKLIST!B76,DATOS!B:B,0),1)=0,"",INDEX(DATOS!AR:AR,MATCH(CHECKLIST!B76,DATOS!B:B,0),1)),"")</f>
        <v/>
      </c>
      <c r="P76" s="17" t="str">
        <f>IFERROR(IF(INDEX(DATOS!AP:AP,MATCH(CHECKLIST!B76,DATOS!B:B,0),1)=0,"",INDEX(DATOS!AP:AP,MATCH(CHECKLIST!B76,DATOS!B:B,0),1)),"")</f>
        <v/>
      </c>
      <c r="Q76" s="17" t="str">
        <f>IFERROR(IF(INDEX(DATOS!AQ:AQ,MATCH(CHECKLIST!B76,DATOS!B:B,0),1)=0,"",INDEX(DATOS!AQ:AQ,MATCH(CHECKLIST!B76,DATOS!B:B,0),1)),"")</f>
        <v/>
      </c>
      <c r="S76">
        <f t="shared" si="2"/>
        <v>0</v>
      </c>
      <c r="U76" t="str">
        <f t="shared" si="0"/>
        <v/>
      </c>
      <c r="V76" t="str">
        <f t="shared" si="1"/>
        <v/>
      </c>
    </row>
    <row r="77" spans="1:22" x14ac:dyDescent="0.25">
      <c r="A77" s="12">
        <v>64</v>
      </c>
      <c r="B77" t="str">
        <f>IFERROR(INDEX(DATOS!B:B,MATCH(CHECKLIST!A77,DATOS!BY:BY,0),1),"")</f>
        <v/>
      </c>
      <c r="C77" t="str">
        <f>IFERROR(INDEX(DATOS!J:J,MATCH(CHECKLIST!A77,DATOS!BY:BY,0),1),"")</f>
        <v/>
      </c>
      <c r="D77" t="str">
        <f>IFERROR(INDEX(DATOS!R:R,MATCH(CHECKLIST!E77,DATOS!C:C,0),1),"")</f>
        <v/>
      </c>
      <c r="E77" s="72" t="str">
        <f>IFERROR(INDEX(DATOS!C:C,MATCH(CHECKLIST!A77,DATOS!BY:BY,0),1),"")</f>
        <v/>
      </c>
      <c r="F77" s="82" t="str">
        <f>IFERROR(IF(INDEX(DATOS!AE:AE,MATCH(CHECKLIST!B77,DATOS!B:B,0),1)=0,"",INDEX(DATOS!AE:AE,MATCH(CHECKLIST!B77,DATOS!B:B,0),1)),"")</f>
        <v/>
      </c>
      <c r="G77" s="17" t="str">
        <f>IFERROR(IF(INDEX(DATOS!AJ:AJ,MATCH(CHECKLIST!B77,DATOS!B:B,0),1)=0,"",INDEX(DATOS!AJ:AJ,MATCH(CHECKLIST!B77,DATOS!B:B,0),1)),"")</f>
        <v/>
      </c>
      <c r="H77" s="17" t="str">
        <f>IFERROR(IF(INDEX(DATOS!BM:BM,MATCH(CHECKLIST!B77,DATOS!B:B,0),1)="","X",IF(INDEX(DATOS!BM:BM,MATCH(CHECKLIST!B77,DATOS!B:B,0),1)="VIGENTE","",INDEX(DATOS!BM:BM,MATCH(CHECKLIST!B77,DATOS!B:B,0),1))),"")</f>
        <v/>
      </c>
      <c r="I77" s="17" t="str">
        <f>IFERROR(IF(INDEX(DATOS!AN:AN,MATCH(CHECKLIST!B77,DATOS!B:B,0),1)=0,"",INDEX(DATOS!AN:AN,MATCH(CHECKLIST!B77,DATOS!B:B,0),1)),"")</f>
        <v/>
      </c>
      <c r="J77" s="17" t="str">
        <f>IFERROR(IF(INDEX(DATOS!AL:AL,MATCH(CHECKLIST!B77,DATOS!B:B,0),1)=0,"",INDEX(DATOS!AL:AL,MATCH(CHECKLIST!B77,DATOS!B:B,0),1)),"")</f>
        <v/>
      </c>
      <c r="K77" s="35" t="str">
        <f>IFERROR(IF(INDEX(DATOS!AM:AM,MATCH(CHECKLIST!B77,DATOS!B:B,0),1)=0,"",INDEX(DATOS!AM:AM,MATCH(CHECKLIST!B77,DATOS!B:B,0),1)),"")</f>
        <v/>
      </c>
      <c r="L77" s="17" t="str">
        <f>IFERROR(IF(INDEX(DATOS!AO:AO,MATCH(CHECKLIST!B77,DATOS!B:B,0),1)=0,"",INDEX(DATOS!AO:AO,MATCH(CHECKLIST!B77,DATOS!B:B,0),1)),"")</f>
        <v/>
      </c>
      <c r="M77" s="17" t="str">
        <f>IFERROR(IF(INDEX(DATOS!AK:AK,MATCH(CHECKLIST!B77,DATOS!B:B,0),1)=0,"",INDEX(DATOS!AK:AK,MATCH(CHECKLIST!B77,DATOS!B:B,0),1)),"")</f>
        <v/>
      </c>
      <c r="N77" s="35" t="str">
        <f ca="1">IFERROR(IF(INDEX(DATOS!I:I,MATCH(CHECKLIST!B77,DATOS!B:B,0),1)="","X",IF(INDEX(DATOS!I:I,MATCH(CHECKLIST!B77,DATOS!B:B,0),1)&gt;YEAR(TODAY())-1,"","VENCIDA")),"")</f>
        <v/>
      </c>
      <c r="O77" s="35" t="str">
        <f>IFERROR(IF(INDEX(DATOS!AR:AR,MATCH(CHECKLIST!B77,DATOS!B:B,0),1)=0,"",INDEX(DATOS!AR:AR,MATCH(CHECKLIST!B77,DATOS!B:B,0),1)),"")</f>
        <v/>
      </c>
      <c r="P77" s="17" t="str">
        <f>IFERROR(IF(INDEX(DATOS!AP:AP,MATCH(CHECKLIST!B77,DATOS!B:B,0),1)=0,"",INDEX(DATOS!AP:AP,MATCH(CHECKLIST!B77,DATOS!B:B,0),1)),"")</f>
        <v/>
      </c>
      <c r="Q77" s="17" t="str">
        <f>IFERROR(IF(INDEX(DATOS!AQ:AQ,MATCH(CHECKLIST!B77,DATOS!B:B,0),1)=0,"",INDEX(DATOS!AQ:AQ,MATCH(CHECKLIST!B77,DATOS!B:B,0),1)),"")</f>
        <v/>
      </c>
      <c r="R77" t="str">
        <f>IF(B77="","",1)</f>
        <v/>
      </c>
      <c r="S77" t="str">
        <f t="shared" si="2"/>
        <v/>
      </c>
      <c r="U77" t="str">
        <f t="shared" si="0"/>
        <v/>
      </c>
      <c r="V77" t="str">
        <f t="shared" si="1"/>
        <v/>
      </c>
    </row>
    <row r="78" spans="1:22" ht="15" customHeight="1" x14ac:dyDescent="0.25">
      <c r="A78" s="12">
        <v>65</v>
      </c>
      <c r="B78" t="str">
        <f>IFERROR(INDEX(DATOS!B:B,MATCH(CHECKLIST!A78,DATOS!BY:BY,0),1),"")</f>
        <v/>
      </c>
      <c r="C78" t="str">
        <f>IFERROR(INDEX(DATOS!J:J,MATCH(CHECKLIST!A78,DATOS!BY:BY,0),1),"")</f>
        <v/>
      </c>
      <c r="D78" t="str">
        <f>IFERROR(INDEX(DATOS!R:R,MATCH(CHECKLIST!E78,DATOS!C:C,0),1),"")</f>
        <v/>
      </c>
      <c r="E78" s="72" t="str">
        <f>IFERROR(INDEX(DATOS!C:C,MATCH(CHECKLIST!A78,DATOS!BY:BY,0),1),"")</f>
        <v/>
      </c>
      <c r="F78" s="82" t="str">
        <f>IFERROR(IF(INDEX(DATOS!AE:AE,MATCH(CHECKLIST!B78,DATOS!B:B,0),1)=0,"",INDEX(DATOS!AE:AE,MATCH(CHECKLIST!B78,DATOS!B:B,0),1)),"")</f>
        <v/>
      </c>
      <c r="G78" s="17" t="str">
        <f>IFERROR(IF(INDEX(DATOS!AJ:AJ,MATCH(CHECKLIST!B78,DATOS!B:B,0),1)=0,"",INDEX(DATOS!AJ:AJ,MATCH(CHECKLIST!B78,DATOS!B:B,0),1)),"")</f>
        <v/>
      </c>
      <c r="H78" s="17" t="str">
        <f>IFERROR(IF(INDEX(DATOS!BM:BM,MATCH(CHECKLIST!B78,DATOS!B:B,0),1)="","X",IF(INDEX(DATOS!BM:BM,MATCH(CHECKLIST!B78,DATOS!B:B,0),1)="VIGENTE","",INDEX(DATOS!BM:BM,MATCH(CHECKLIST!B78,DATOS!B:B,0),1))),"")</f>
        <v/>
      </c>
      <c r="I78" s="17" t="str">
        <f>IFERROR(IF(INDEX(DATOS!AN:AN,MATCH(CHECKLIST!B78,DATOS!B:B,0),1)=0,"",INDEX(DATOS!AN:AN,MATCH(CHECKLIST!B78,DATOS!B:B,0),1)),"")</f>
        <v/>
      </c>
      <c r="J78" s="17" t="str">
        <f>IFERROR(IF(INDEX(DATOS!AL:AL,MATCH(CHECKLIST!B78,DATOS!B:B,0),1)=0,"",INDEX(DATOS!AL:AL,MATCH(CHECKLIST!B78,DATOS!B:B,0),1)),"")</f>
        <v/>
      </c>
      <c r="K78" s="35" t="str">
        <f>IFERROR(IF(INDEX(DATOS!AM:AM,MATCH(CHECKLIST!B78,DATOS!B:B,0),1)=0,"",INDEX(DATOS!AM:AM,MATCH(CHECKLIST!B78,DATOS!B:B,0),1)),"")</f>
        <v/>
      </c>
      <c r="L78" s="17" t="str">
        <f>IFERROR(IF(INDEX(DATOS!AO:AO,MATCH(CHECKLIST!B78,DATOS!B:B,0),1)=0,"",INDEX(DATOS!AO:AO,MATCH(CHECKLIST!B78,DATOS!B:B,0),1)),"")</f>
        <v/>
      </c>
      <c r="M78" s="17" t="str">
        <f>IFERROR(IF(INDEX(DATOS!AK:AK,MATCH(CHECKLIST!B78,DATOS!B:B,0),1)=0,"",INDEX(DATOS!AK:AK,MATCH(CHECKLIST!B78,DATOS!B:B,0),1)),"")</f>
        <v/>
      </c>
      <c r="N78" s="35" t="str">
        <f ca="1">IFERROR(IF(INDEX(DATOS!I:I,MATCH(CHECKLIST!B78,DATOS!B:B,0),1)="","X",IF(INDEX(DATOS!I:I,MATCH(CHECKLIST!B78,DATOS!B:B,0),1)&gt;YEAR(TODAY())-1,"","VENCIDA")),"")</f>
        <v/>
      </c>
      <c r="O78" s="35" t="str">
        <f>IFERROR(IF(INDEX(DATOS!AR:AR,MATCH(CHECKLIST!B78,DATOS!B:B,0),1)=0,"",INDEX(DATOS!AR:AR,MATCH(CHECKLIST!B78,DATOS!B:B,0),1)),"")</f>
        <v/>
      </c>
      <c r="P78" s="17" t="str">
        <f>IFERROR(IF(INDEX(DATOS!AP:AP,MATCH(CHECKLIST!B78,DATOS!B:B,0),1)=0,"",INDEX(DATOS!AP:AP,MATCH(CHECKLIST!B78,DATOS!B:B,0),1)),"")</f>
        <v/>
      </c>
      <c r="Q78" s="17" t="str">
        <f>IFERROR(IF(INDEX(DATOS!AQ:AQ,MATCH(CHECKLIST!B78,DATOS!B:B,0),1)=0,"",INDEX(DATOS!AQ:AQ,MATCH(CHECKLIST!B78,DATOS!B:B,0),1)),"")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IFERROR(INDEX(DATOS!B:B,MATCH(CHECKLIST!A79,DATOS!BY:BY,0),1),"")</f>
        <v/>
      </c>
      <c r="C79" t="str">
        <f>IFERROR(INDEX(DATOS!J:J,MATCH(CHECKLIST!A79,DATOS!BY:BY,0),1),"")</f>
        <v/>
      </c>
      <c r="D79" t="str">
        <f>IFERROR(INDEX(DATOS!R:R,MATCH(CHECKLIST!E79,DATOS!C:C,0),1),"")</f>
        <v/>
      </c>
      <c r="E79" s="72" t="str">
        <f>IFERROR(INDEX(DATOS!C:C,MATCH(CHECKLIST!A79,DATOS!BY:BY,0),1),"")</f>
        <v/>
      </c>
      <c r="F79" s="82" t="str">
        <f>IFERROR(IF(INDEX(DATOS!AE:AE,MATCH(CHECKLIST!B79,DATOS!B:B,0),1)=0,"",INDEX(DATOS!AE:AE,MATCH(CHECKLIST!B79,DATOS!B:B,0),1)),"")</f>
        <v/>
      </c>
      <c r="G79" s="17" t="str">
        <f>IFERROR(IF(INDEX(DATOS!AJ:AJ,MATCH(CHECKLIST!B79,DATOS!B:B,0),1)=0,"",INDEX(DATOS!AJ:AJ,MATCH(CHECKLIST!B79,DATOS!B:B,0),1)),"")</f>
        <v/>
      </c>
      <c r="H79" s="17" t="str">
        <f>IFERROR(IF(INDEX(DATOS!BM:BM,MATCH(CHECKLIST!B79,DATOS!B:B,0),1)="","X",IF(INDEX(DATOS!BM:BM,MATCH(CHECKLIST!B79,DATOS!B:B,0),1)="VIGENTE","",INDEX(DATOS!BM:BM,MATCH(CHECKLIST!B79,DATOS!B:B,0),1))),"")</f>
        <v/>
      </c>
      <c r="I79" s="17" t="str">
        <f>IFERROR(IF(INDEX(DATOS!AN:AN,MATCH(CHECKLIST!B79,DATOS!B:B,0),1)=0,"",INDEX(DATOS!AN:AN,MATCH(CHECKLIST!B79,DATOS!B:B,0),1)),"")</f>
        <v/>
      </c>
      <c r="J79" s="17" t="str">
        <f>IFERROR(IF(INDEX(DATOS!AL:AL,MATCH(CHECKLIST!B79,DATOS!B:B,0),1)=0,"",INDEX(DATOS!AL:AL,MATCH(CHECKLIST!B79,DATOS!B:B,0),1)),"")</f>
        <v/>
      </c>
      <c r="K79" s="35" t="str">
        <f>IFERROR(IF(INDEX(DATOS!AM:AM,MATCH(CHECKLIST!B79,DATOS!B:B,0),1)=0,"",INDEX(DATOS!AM:AM,MATCH(CHECKLIST!B79,DATOS!B:B,0),1)),"")</f>
        <v/>
      </c>
      <c r="L79" s="17" t="str">
        <f>IFERROR(IF(INDEX(DATOS!AO:AO,MATCH(CHECKLIST!B79,DATOS!B:B,0),1)=0,"",INDEX(DATOS!AO:AO,MATCH(CHECKLIST!B79,DATOS!B:B,0),1)),"")</f>
        <v/>
      </c>
      <c r="M79" s="17" t="str">
        <f>IFERROR(IF(INDEX(DATOS!AK:AK,MATCH(CHECKLIST!B79,DATOS!B:B,0),1)=0,"",INDEX(DATOS!AK:AK,MATCH(CHECKLIST!B79,DATOS!B:B,0),1)),"")</f>
        <v/>
      </c>
      <c r="N79" s="35" t="str">
        <f ca="1">IFERROR(IF(INDEX(DATOS!I:I,MATCH(CHECKLIST!B79,DATOS!B:B,0),1)="","X",IF(INDEX(DATOS!I:I,MATCH(CHECKLIST!B79,DATOS!B:B,0),1)&gt;YEAR(TODAY())-1,"","VENCIDA")),"")</f>
        <v/>
      </c>
      <c r="O79" s="35" t="str">
        <f>IFERROR(IF(INDEX(DATOS!AR:AR,MATCH(CHECKLIST!B79,DATOS!B:B,0),1)=0,"",INDEX(DATOS!AR:AR,MATCH(CHECKLIST!B79,DATOS!B:B,0),1)),"")</f>
        <v/>
      </c>
      <c r="P79" s="17" t="str">
        <f>IFERROR(IF(INDEX(DATOS!AP:AP,MATCH(CHECKLIST!B79,DATOS!B:B,0),1)=0,"",INDEX(DATOS!AP:AP,MATCH(CHECKLIST!B79,DATOS!B:B,0),1)),"")</f>
        <v/>
      </c>
      <c r="Q79" s="17" t="str">
        <f>IFERROR(IF(INDEX(DATOS!AQ:AQ,MATCH(CHECKLIST!B79,DATOS!B:B,0),1)=0,"",INDEX(DATOS!AQ:AQ,MATCH(CHECKLIST!B79,DATOS!B:B,0),1)),"")</f>
        <v/>
      </c>
      <c r="R79" t="str">
        <f>IF(B79="","",1)</f>
        <v/>
      </c>
      <c r="S79" t="str">
        <f t="shared" si="2"/>
        <v/>
      </c>
      <c r="U79" t="str">
        <f t="shared" si="3"/>
        <v/>
      </c>
      <c r="V79" t="str">
        <f t="shared" si="4"/>
        <v/>
      </c>
    </row>
    <row r="80" spans="1:22" ht="15" customHeight="1" x14ac:dyDescent="0.25">
      <c r="A80" s="12">
        <v>67</v>
      </c>
      <c r="B80" t="str">
        <f>IFERROR(INDEX(DATOS!B:B,MATCH(CHECKLIST!A80,DATOS!BY:BY,0),1),"")</f>
        <v/>
      </c>
      <c r="C80" t="str">
        <f>IFERROR(INDEX(DATOS!J:J,MATCH(CHECKLIST!A80,DATOS!BY:BY,0),1),"")</f>
        <v/>
      </c>
      <c r="D80" t="str">
        <f>IFERROR(INDEX(DATOS!R:R,MATCH(CHECKLIST!E80,DATOS!C:C,0),1),"")</f>
        <v/>
      </c>
      <c r="E80" s="72" t="str">
        <f>IFERROR(INDEX(DATOS!C:C,MATCH(CHECKLIST!A80,DATOS!BY:BY,0),1),"")</f>
        <v/>
      </c>
      <c r="F80" s="82" t="str">
        <f>IFERROR(IF(INDEX(DATOS!AE:AE,MATCH(CHECKLIST!B80,DATOS!B:B,0),1)=0,"",INDEX(DATOS!AE:AE,MATCH(CHECKLIST!B80,DATOS!B:B,0),1)),"")</f>
        <v/>
      </c>
      <c r="G80" s="17" t="str">
        <f>IFERROR(IF(INDEX(DATOS!AJ:AJ,MATCH(CHECKLIST!B80,DATOS!B:B,0),1)=0,"",INDEX(DATOS!AJ:AJ,MATCH(CHECKLIST!B80,DATOS!B:B,0),1)),"")</f>
        <v/>
      </c>
      <c r="H80" s="17" t="str">
        <f>IFERROR(IF(INDEX(DATOS!BM:BM,MATCH(CHECKLIST!B80,DATOS!B:B,0),1)="","X",IF(INDEX(DATOS!BM:BM,MATCH(CHECKLIST!B80,DATOS!B:B,0),1)="VIGENTE","",INDEX(DATOS!BM:BM,MATCH(CHECKLIST!B80,DATOS!B:B,0),1))),"")</f>
        <v/>
      </c>
      <c r="I80" s="17" t="str">
        <f>IFERROR(IF(INDEX(DATOS!AN:AN,MATCH(CHECKLIST!B80,DATOS!B:B,0),1)=0,"",INDEX(DATOS!AN:AN,MATCH(CHECKLIST!B80,DATOS!B:B,0),1)),"")</f>
        <v/>
      </c>
      <c r="J80" s="17" t="str">
        <f>IFERROR(IF(INDEX(DATOS!AL:AL,MATCH(CHECKLIST!B80,DATOS!B:B,0),1)=0,"",INDEX(DATOS!AL:AL,MATCH(CHECKLIST!B80,DATOS!B:B,0),1)),"")</f>
        <v/>
      </c>
      <c r="K80" s="35" t="str">
        <f>IFERROR(IF(INDEX(DATOS!AM:AM,MATCH(CHECKLIST!B80,DATOS!B:B,0),1)=0,"",INDEX(DATOS!AM:AM,MATCH(CHECKLIST!B80,DATOS!B:B,0),1)),"")</f>
        <v/>
      </c>
      <c r="L80" s="17" t="str">
        <f>IFERROR(IF(INDEX(DATOS!AO:AO,MATCH(CHECKLIST!B80,DATOS!B:B,0),1)=0,"",INDEX(DATOS!AO:AO,MATCH(CHECKLIST!B80,DATOS!B:B,0),1)),"")</f>
        <v/>
      </c>
      <c r="M80" s="17" t="str">
        <f>IFERROR(IF(INDEX(DATOS!AK:AK,MATCH(CHECKLIST!B80,DATOS!B:B,0),1)=0,"",INDEX(DATOS!AK:AK,MATCH(CHECKLIST!B80,DATOS!B:B,0),1)),"")</f>
        <v/>
      </c>
      <c r="N80" s="35" t="str">
        <f ca="1">IFERROR(IF(INDEX(DATOS!I:I,MATCH(CHECKLIST!B80,DATOS!B:B,0),1)="","X",IF(INDEX(DATOS!I:I,MATCH(CHECKLIST!B80,DATOS!B:B,0),1)&gt;YEAR(TODAY())-1,"","VENCIDA")),"")</f>
        <v/>
      </c>
      <c r="O80" s="35" t="str">
        <f>IFERROR(IF(INDEX(DATOS!AR:AR,MATCH(CHECKLIST!B80,DATOS!B:B,0),1)=0,"",INDEX(DATOS!AR:AR,MATCH(CHECKLIST!B80,DATOS!B:B,0),1)),"")</f>
        <v/>
      </c>
      <c r="P80" s="17" t="str">
        <f>IFERROR(IF(INDEX(DATOS!AP:AP,MATCH(CHECKLIST!B80,DATOS!B:B,0),1)=0,"",INDEX(DATOS!AP:AP,MATCH(CHECKLIST!B80,DATOS!B:B,0),1)),"")</f>
        <v/>
      </c>
      <c r="Q80" s="17" t="str">
        <f>IFERROR(IF(INDEX(DATOS!AQ:AQ,MATCH(CHECKLIST!B80,DATOS!B:B,0),1)=0,"",INDEX(DATOS!AQ:AQ,MATCH(CHECKLIST!B80,DATOS!B:B,0),1)),"")</f>
        <v/>
      </c>
      <c r="S80">
        <f t="shared" ref="S80:S143" si="5">IF(Q$13="","",R80)</f>
        <v>0</v>
      </c>
      <c r="U80" t="str">
        <f t="shared" si="3"/>
        <v/>
      </c>
      <c r="V80" t="str">
        <f t="shared" si="4"/>
        <v/>
      </c>
    </row>
    <row r="81" spans="1:22" ht="15" customHeight="1" x14ac:dyDescent="0.25">
      <c r="A81" s="12">
        <v>68</v>
      </c>
      <c r="B81" t="str">
        <f>IFERROR(INDEX(DATOS!B:B,MATCH(CHECKLIST!A81,DATOS!BY:BY,0),1),"")</f>
        <v/>
      </c>
      <c r="C81" t="str">
        <f>IFERROR(INDEX(DATOS!J:J,MATCH(CHECKLIST!A81,DATOS!BY:BY,0),1),"")</f>
        <v/>
      </c>
      <c r="D81" t="str">
        <f>IFERROR(INDEX(DATOS!R:R,MATCH(CHECKLIST!E81,DATOS!C:C,0),1),"")</f>
        <v/>
      </c>
      <c r="E81" s="72" t="str">
        <f>IFERROR(INDEX(DATOS!C:C,MATCH(CHECKLIST!A81,DATOS!BY:BY,0),1),"")</f>
        <v/>
      </c>
      <c r="F81" s="82" t="str">
        <f>IFERROR(IF(INDEX(DATOS!AE:AE,MATCH(CHECKLIST!B81,DATOS!B:B,0),1)=0,"",INDEX(DATOS!AE:AE,MATCH(CHECKLIST!B81,DATOS!B:B,0),1)),"")</f>
        <v/>
      </c>
      <c r="G81" s="17" t="str">
        <f>IFERROR(IF(INDEX(DATOS!AJ:AJ,MATCH(CHECKLIST!B81,DATOS!B:B,0),1)=0,"",INDEX(DATOS!AJ:AJ,MATCH(CHECKLIST!B81,DATOS!B:B,0),1)),"")</f>
        <v/>
      </c>
      <c r="H81" s="17" t="str">
        <f>IFERROR(IF(INDEX(DATOS!BM:BM,MATCH(CHECKLIST!B81,DATOS!B:B,0),1)="","X",IF(INDEX(DATOS!BM:BM,MATCH(CHECKLIST!B81,DATOS!B:B,0),1)="VIGENTE","",INDEX(DATOS!BM:BM,MATCH(CHECKLIST!B81,DATOS!B:B,0),1))),"")</f>
        <v/>
      </c>
      <c r="I81" s="17" t="str">
        <f>IFERROR(IF(INDEX(DATOS!AN:AN,MATCH(CHECKLIST!B81,DATOS!B:B,0),1)=0,"",INDEX(DATOS!AN:AN,MATCH(CHECKLIST!B81,DATOS!B:B,0),1)),"")</f>
        <v/>
      </c>
      <c r="J81" s="17" t="str">
        <f>IFERROR(IF(INDEX(DATOS!AL:AL,MATCH(CHECKLIST!B81,DATOS!B:B,0),1)=0,"",INDEX(DATOS!AL:AL,MATCH(CHECKLIST!B81,DATOS!B:B,0),1)),"")</f>
        <v/>
      </c>
      <c r="K81" s="35" t="str">
        <f>IFERROR(IF(INDEX(DATOS!AM:AM,MATCH(CHECKLIST!B81,DATOS!B:B,0),1)=0,"",INDEX(DATOS!AM:AM,MATCH(CHECKLIST!B81,DATOS!B:B,0),1)),"")</f>
        <v/>
      </c>
      <c r="L81" s="17" t="str">
        <f>IFERROR(IF(INDEX(DATOS!AO:AO,MATCH(CHECKLIST!B81,DATOS!B:B,0),1)=0,"",INDEX(DATOS!AO:AO,MATCH(CHECKLIST!B81,DATOS!B:B,0),1)),"")</f>
        <v/>
      </c>
      <c r="M81" s="17" t="str">
        <f>IFERROR(IF(INDEX(DATOS!AK:AK,MATCH(CHECKLIST!B81,DATOS!B:B,0),1)=0,"",INDEX(DATOS!AK:AK,MATCH(CHECKLIST!B81,DATOS!B:B,0),1)),"")</f>
        <v/>
      </c>
      <c r="N81" s="35" t="str">
        <f ca="1">IFERROR(IF(INDEX(DATOS!I:I,MATCH(CHECKLIST!B81,DATOS!B:B,0),1)="","X",IF(INDEX(DATOS!I:I,MATCH(CHECKLIST!B81,DATOS!B:B,0),1)&gt;YEAR(TODAY())-1,"","VENCIDA")),"")</f>
        <v/>
      </c>
      <c r="O81" s="35" t="str">
        <f>IFERROR(IF(INDEX(DATOS!AR:AR,MATCH(CHECKLIST!B81,DATOS!B:B,0),1)=0,"",INDEX(DATOS!AR:AR,MATCH(CHECKLIST!B81,DATOS!B:B,0),1)),"")</f>
        <v/>
      </c>
      <c r="P81" s="17" t="str">
        <f>IFERROR(IF(INDEX(DATOS!AP:AP,MATCH(CHECKLIST!B81,DATOS!B:B,0),1)=0,"",INDEX(DATOS!AP:AP,MATCH(CHECKLIST!B81,DATOS!B:B,0),1)),"")</f>
        <v/>
      </c>
      <c r="Q81" s="17" t="str">
        <f>IFERROR(IF(INDEX(DATOS!AQ:AQ,MATCH(CHECKLIST!B81,DATOS!B:B,0),1)=0,"",INDEX(DATOS!AQ:AQ,MATCH(CHECKLIST!B81,DATOS!B:B,0),1)),"")</f>
        <v/>
      </c>
      <c r="R81" t="str">
        <f>IF(B81="","",1)</f>
        <v/>
      </c>
      <c r="S81" t="str">
        <f t="shared" si="5"/>
        <v/>
      </c>
      <c r="U81" t="str">
        <f t="shared" si="3"/>
        <v/>
      </c>
      <c r="V81" t="str">
        <f t="shared" si="4"/>
        <v/>
      </c>
    </row>
    <row r="82" spans="1:22" ht="15" customHeight="1" x14ac:dyDescent="0.25">
      <c r="A82" s="12">
        <v>69</v>
      </c>
      <c r="B82" t="str">
        <f>IFERROR(INDEX(DATOS!B:B,MATCH(CHECKLIST!A82,DATOS!BY:BY,0),1),"")</f>
        <v/>
      </c>
      <c r="C82" t="str">
        <f>IFERROR(INDEX(DATOS!J:J,MATCH(CHECKLIST!A82,DATOS!BY:BY,0),1),"")</f>
        <v/>
      </c>
      <c r="D82" t="str">
        <f>IFERROR(INDEX(DATOS!R:R,MATCH(CHECKLIST!E82,DATOS!C:C,0),1),"")</f>
        <v/>
      </c>
      <c r="E82" s="72" t="str">
        <f>IFERROR(INDEX(DATOS!C:C,MATCH(CHECKLIST!A82,DATOS!BY:BY,0),1),"")</f>
        <v/>
      </c>
      <c r="F82" s="82" t="str">
        <f>IFERROR(IF(INDEX(DATOS!AE:AE,MATCH(CHECKLIST!B82,DATOS!B:B,0),1)=0,"",INDEX(DATOS!AE:AE,MATCH(CHECKLIST!B82,DATOS!B:B,0),1)),"")</f>
        <v/>
      </c>
      <c r="G82" s="17" t="str">
        <f>IFERROR(IF(INDEX(DATOS!AJ:AJ,MATCH(CHECKLIST!B82,DATOS!B:B,0),1)=0,"",INDEX(DATOS!AJ:AJ,MATCH(CHECKLIST!B82,DATOS!B:B,0),1)),"")</f>
        <v/>
      </c>
      <c r="H82" s="17" t="str">
        <f>IFERROR(IF(INDEX(DATOS!BM:BM,MATCH(CHECKLIST!B82,DATOS!B:B,0),1)="","X",IF(INDEX(DATOS!BM:BM,MATCH(CHECKLIST!B82,DATOS!B:B,0),1)="VIGENTE","",INDEX(DATOS!BM:BM,MATCH(CHECKLIST!B82,DATOS!B:B,0),1))),"")</f>
        <v/>
      </c>
      <c r="I82" s="17" t="str">
        <f>IFERROR(IF(INDEX(DATOS!AN:AN,MATCH(CHECKLIST!B82,DATOS!B:B,0),1)=0,"",INDEX(DATOS!AN:AN,MATCH(CHECKLIST!B82,DATOS!B:B,0),1)),"")</f>
        <v/>
      </c>
      <c r="J82" s="17" t="str">
        <f>IFERROR(IF(INDEX(DATOS!AL:AL,MATCH(CHECKLIST!B82,DATOS!B:B,0),1)=0,"",INDEX(DATOS!AL:AL,MATCH(CHECKLIST!B82,DATOS!B:B,0),1)),"")</f>
        <v/>
      </c>
      <c r="K82" s="35" t="str">
        <f>IFERROR(IF(INDEX(DATOS!AM:AM,MATCH(CHECKLIST!B82,DATOS!B:B,0),1)=0,"",INDEX(DATOS!AM:AM,MATCH(CHECKLIST!B82,DATOS!B:B,0),1)),"")</f>
        <v/>
      </c>
      <c r="L82" s="17" t="str">
        <f>IFERROR(IF(INDEX(DATOS!AO:AO,MATCH(CHECKLIST!B82,DATOS!B:B,0),1)=0,"",INDEX(DATOS!AO:AO,MATCH(CHECKLIST!B82,DATOS!B:B,0),1)),"")</f>
        <v/>
      </c>
      <c r="M82" s="17" t="str">
        <f>IFERROR(IF(INDEX(DATOS!AK:AK,MATCH(CHECKLIST!B82,DATOS!B:B,0),1)=0,"",INDEX(DATOS!AK:AK,MATCH(CHECKLIST!B82,DATOS!B:B,0),1)),"")</f>
        <v/>
      </c>
      <c r="N82" s="35" t="str">
        <f ca="1">IFERROR(IF(INDEX(DATOS!I:I,MATCH(CHECKLIST!B82,DATOS!B:B,0),1)="","X",IF(INDEX(DATOS!I:I,MATCH(CHECKLIST!B82,DATOS!B:B,0),1)&gt;YEAR(TODAY())-1,"","VENCIDA")),"")</f>
        <v/>
      </c>
      <c r="O82" s="35" t="str">
        <f>IFERROR(IF(INDEX(DATOS!AR:AR,MATCH(CHECKLIST!B82,DATOS!B:B,0),1)=0,"",INDEX(DATOS!AR:AR,MATCH(CHECKLIST!B82,DATOS!B:B,0),1)),"")</f>
        <v/>
      </c>
      <c r="P82" s="17" t="str">
        <f>IFERROR(IF(INDEX(DATOS!AP:AP,MATCH(CHECKLIST!B82,DATOS!B:B,0),1)=0,"",INDEX(DATOS!AP:AP,MATCH(CHECKLIST!B82,DATOS!B:B,0),1)),"")</f>
        <v/>
      </c>
      <c r="Q82" s="17" t="str">
        <f>IFERROR(IF(INDEX(DATOS!AQ:AQ,MATCH(CHECKLIST!B82,DATOS!B:B,0),1)=0,"",INDEX(DATOS!AQ:AQ,MATCH(CHECKLIST!B82,DATOS!B:B,0),1)),"")</f>
        <v/>
      </c>
      <c r="S82">
        <f t="shared" si="5"/>
        <v>0</v>
      </c>
      <c r="U82" t="str">
        <f t="shared" si="3"/>
        <v/>
      </c>
      <c r="V82" t="str">
        <f t="shared" si="4"/>
        <v/>
      </c>
    </row>
    <row r="83" spans="1:22" ht="15" customHeight="1" x14ac:dyDescent="0.25">
      <c r="A83" s="12">
        <v>70</v>
      </c>
      <c r="B83" t="str">
        <f>IFERROR(INDEX(DATOS!B:B,MATCH(CHECKLIST!A83,DATOS!BY:BY,0),1),"")</f>
        <v/>
      </c>
      <c r="C83" t="str">
        <f>IFERROR(INDEX(DATOS!J:J,MATCH(CHECKLIST!A83,DATOS!BY:BY,0),1),"")</f>
        <v/>
      </c>
      <c r="D83" t="str">
        <f>IFERROR(INDEX(DATOS!R:R,MATCH(CHECKLIST!E83,DATOS!C:C,0),1),"")</f>
        <v/>
      </c>
      <c r="E83" s="72" t="str">
        <f>IFERROR(INDEX(DATOS!C:C,MATCH(CHECKLIST!A83,DATOS!BY:BY,0),1),"")</f>
        <v/>
      </c>
      <c r="F83" s="82" t="str">
        <f>IFERROR(IF(INDEX(DATOS!AE:AE,MATCH(CHECKLIST!B83,DATOS!B:B,0),1)=0,"",INDEX(DATOS!AE:AE,MATCH(CHECKLIST!B83,DATOS!B:B,0),1)),"")</f>
        <v/>
      </c>
      <c r="G83" s="17" t="str">
        <f>IFERROR(IF(INDEX(DATOS!AJ:AJ,MATCH(CHECKLIST!B83,DATOS!B:B,0),1)=0,"",INDEX(DATOS!AJ:AJ,MATCH(CHECKLIST!B83,DATOS!B:B,0),1)),"")</f>
        <v/>
      </c>
      <c r="H83" s="17" t="str">
        <f>IFERROR(IF(INDEX(DATOS!BM:BM,MATCH(CHECKLIST!B83,DATOS!B:B,0),1)="","X",IF(INDEX(DATOS!BM:BM,MATCH(CHECKLIST!B83,DATOS!B:B,0),1)="VIGENTE","",INDEX(DATOS!BM:BM,MATCH(CHECKLIST!B83,DATOS!B:B,0),1))),"")</f>
        <v/>
      </c>
      <c r="I83" s="17" t="str">
        <f>IFERROR(IF(INDEX(DATOS!AN:AN,MATCH(CHECKLIST!B83,DATOS!B:B,0),1)=0,"",INDEX(DATOS!AN:AN,MATCH(CHECKLIST!B83,DATOS!B:B,0),1)),"")</f>
        <v/>
      </c>
      <c r="J83" s="17" t="str">
        <f>IFERROR(IF(INDEX(DATOS!AL:AL,MATCH(CHECKLIST!B83,DATOS!B:B,0),1)=0,"",INDEX(DATOS!AL:AL,MATCH(CHECKLIST!B83,DATOS!B:B,0),1)),"")</f>
        <v/>
      </c>
      <c r="K83" s="35" t="str">
        <f>IFERROR(IF(INDEX(DATOS!AM:AM,MATCH(CHECKLIST!B83,DATOS!B:B,0),1)=0,"",INDEX(DATOS!AM:AM,MATCH(CHECKLIST!B83,DATOS!B:B,0),1)),"")</f>
        <v/>
      </c>
      <c r="L83" s="17" t="str">
        <f>IFERROR(IF(INDEX(DATOS!AO:AO,MATCH(CHECKLIST!B83,DATOS!B:B,0),1)=0,"",INDEX(DATOS!AO:AO,MATCH(CHECKLIST!B83,DATOS!B:B,0),1)),"")</f>
        <v/>
      </c>
      <c r="M83" s="17" t="str">
        <f>IFERROR(IF(INDEX(DATOS!AK:AK,MATCH(CHECKLIST!B83,DATOS!B:B,0),1)=0,"",INDEX(DATOS!AK:AK,MATCH(CHECKLIST!B83,DATOS!B:B,0),1)),"")</f>
        <v/>
      </c>
      <c r="N83" s="35" t="str">
        <f ca="1">IFERROR(IF(INDEX(DATOS!I:I,MATCH(CHECKLIST!B83,DATOS!B:B,0),1)="","X",IF(INDEX(DATOS!I:I,MATCH(CHECKLIST!B83,DATOS!B:B,0),1)&gt;YEAR(TODAY())-1,"","VENCIDA")),"")</f>
        <v/>
      </c>
      <c r="O83" s="35" t="str">
        <f>IFERROR(IF(INDEX(DATOS!AR:AR,MATCH(CHECKLIST!B83,DATOS!B:B,0),1)=0,"",INDEX(DATOS!AR:AR,MATCH(CHECKLIST!B83,DATOS!B:B,0),1)),"")</f>
        <v/>
      </c>
      <c r="P83" s="17" t="str">
        <f>IFERROR(IF(INDEX(DATOS!AP:AP,MATCH(CHECKLIST!B83,DATOS!B:B,0),1)=0,"",INDEX(DATOS!AP:AP,MATCH(CHECKLIST!B83,DATOS!B:B,0),1)),"")</f>
        <v/>
      </c>
      <c r="Q83" s="17" t="str">
        <f>IFERROR(IF(INDEX(DATOS!AQ:AQ,MATCH(CHECKLIST!B83,DATOS!B:B,0),1)=0,"",INDEX(DATOS!AQ:AQ,MATCH(CHECKLIST!B83,DATOS!B:B,0),1)),"")</f>
        <v/>
      </c>
      <c r="R83" t="str">
        <f>IF(B83="","",1)</f>
        <v/>
      </c>
      <c r="S83" t="str">
        <f t="shared" si="5"/>
        <v/>
      </c>
      <c r="U83" t="str">
        <f t="shared" si="3"/>
        <v/>
      </c>
      <c r="V83" t="str">
        <f t="shared" si="4"/>
        <v/>
      </c>
    </row>
    <row r="84" spans="1:22" ht="15" customHeight="1" x14ac:dyDescent="0.25">
      <c r="A84" s="12">
        <v>71</v>
      </c>
      <c r="B84" t="str">
        <f>IFERROR(INDEX(DATOS!B:B,MATCH(CHECKLIST!A84,DATOS!BY:BY,0),1),"")</f>
        <v/>
      </c>
      <c r="C84" t="str">
        <f>IFERROR(INDEX(DATOS!J:J,MATCH(CHECKLIST!A84,DATOS!BY:BY,0),1),"")</f>
        <v/>
      </c>
      <c r="D84" t="str">
        <f>IFERROR(INDEX(DATOS!R:R,MATCH(CHECKLIST!E84,DATOS!C:C,0),1),"")</f>
        <v/>
      </c>
      <c r="E84" s="72" t="str">
        <f>IFERROR(INDEX(DATOS!C:C,MATCH(CHECKLIST!A84,DATOS!BY:BY,0),1),"")</f>
        <v/>
      </c>
      <c r="F84" s="82" t="str">
        <f>IFERROR(IF(INDEX(DATOS!AE:AE,MATCH(CHECKLIST!B84,DATOS!B:B,0),1)=0,"",INDEX(DATOS!AE:AE,MATCH(CHECKLIST!B84,DATOS!B:B,0),1)),"")</f>
        <v/>
      </c>
      <c r="G84" s="17" t="str">
        <f>IFERROR(IF(INDEX(DATOS!AJ:AJ,MATCH(CHECKLIST!B84,DATOS!B:B,0),1)=0,"",INDEX(DATOS!AJ:AJ,MATCH(CHECKLIST!B84,DATOS!B:B,0),1)),"")</f>
        <v/>
      </c>
      <c r="H84" s="17" t="str">
        <f>IFERROR(IF(INDEX(DATOS!BM:BM,MATCH(CHECKLIST!B84,DATOS!B:B,0),1)="","X",IF(INDEX(DATOS!BM:BM,MATCH(CHECKLIST!B84,DATOS!B:B,0),1)="VIGENTE","",INDEX(DATOS!BM:BM,MATCH(CHECKLIST!B84,DATOS!B:B,0),1))),"")</f>
        <v/>
      </c>
      <c r="I84" s="17" t="str">
        <f>IFERROR(IF(INDEX(DATOS!AN:AN,MATCH(CHECKLIST!B84,DATOS!B:B,0),1)=0,"",INDEX(DATOS!AN:AN,MATCH(CHECKLIST!B84,DATOS!B:B,0),1)),"")</f>
        <v/>
      </c>
      <c r="J84" s="17" t="str">
        <f>IFERROR(IF(INDEX(DATOS!AL:AL,MATCH(CHECKLIST!B84,DATOS!B:B,0),1)=0,"",INDEX(DATOS!AL:AL,MATCH(CHECKLIST!B84,DATOS!B:B,0),1)),"")</f>
        <v/>
      </c>
      <c r="K84" s="35" t="str">
        <f>IFERROR(IF(INDEX(DATOS!AM:AM,MATCH(CHECKLIST!B84,DATOS!B:B,0),1)=0,"",INDEX(DATOS!AM:AM,MATCH(CHECKLIST!B84,DATOS!B:B,0),1)),"")</f>
        <v/>
      </c>
      <c r="L84" s="17" t="str">
        <f>IFERROR(IF(INDEX(DATOS!AO:AO,MATCH(CHECKLIST!B84,DATOS!B:B,0),1)=0,"",INDEX(DATOS!AO:AO,MATCH(CHECKLIST!B84,DATOS!B:B,0),1)),"")</f>
        <v/>
      </c>
      <c r="M84" s="17" t="str">
        <f>IFERROR(IF(INDEX(DATOS!AK:AK,MATCH(CHECKLIST!B84,DATOS!B:B,0),1)=0,"",INDEX(DATOS!AK:AK,MATCH(CHECKLIST!B84,DATOS!B:B,0),1)),"")</f>
        <v/>
      </c>
      <c r="N84" s="35" t="str">
        <f ca="1">IFERROR(IF(INDEX(DATOS!I:I,MATCH(CHECKLIST!B84,DATOS!B:B,0),1)="","X",IF(INDEX(DATOS!I:I,MATCH(CHECKLIST!B84,DATOS!B:B,0),1)&gt;YEAR(TODAY())-1,"","VENCIDA")),"")</f>
        <v/>
      </c>
      <c r="O84" s="35" t="str">
        <f>IFERROR(IF(INDEX(DATOS!AR:AR,MATCH(CHECKLIST!B84,DATOS!B:B,0),1)=0,"",INDEX(DATOS!AR:AR,MATCH(CHECKLIST!B84,DATOS!B:B,0),1)),"")</f>
        <v/>
      </c>
      <c r="P84" s="17" t="str">
        <f>IFERROR(IF(INDEX(DATOS!AP:AP,MATCH(CHECKLIST!B84,DATOS!B:B,0),1)=0,"",INDEX(DATOS!AP:AP,MATCH(CHECKLIST!B84,DATOS!B:B,0),1)),"")</f>
        <v/>
      </c>
      <c r="Q84" s="17" t="str">
        <f>IFERROR(IF(INDEX(DATOS!AQ:AQ,MATCH(CHECKLIST!B84,DATOS!B:B,0),1)=0,"",INDEX(DATOS!AQ:AQ,MATCH(CHECKLIST!B84,DATOS!B:B,0),1)),"")</f>
        <v/>
      </c>
      <c r="S84">
        <f t="shared" si="5"/>
        <v>0</v>
      </c>
      <c r="U84" t="str">
        <f t="shared" si="3"/>
        <v/>
      </c>
      <c r="V84" t="str">
        <f t="shared" si="4"/>
        <v/>
      </c>
    </row>
    <row r="85" spans="1:22" ht="15" customHeight="1" x14ac:dyDescent="0.25">
      <c r="A85" s="12">
        <v>72</v>
      </c>
      <c r="B85" t="str">
        <f>IFERROR(INDEX(DATOS!B:B,MATCH(CHECKLIST!A85,DATOS!BY:BY,0),1),"")</f>
        <v/>
      </c>
      <c r="C85" t="str">
        <f>IFERROR(INDEX(DATOS!J:J,MATCH(CHECKLIST!A85,DATOS!BY:BY,0),1),"")</f>
        <v/>
      </c>
      <c r="D85" t="str">
        <f>IFERROR(INDEX(DATOS!R:R,MATCH(CHECKLIST!E85,DATOS!C:C,0),1),"")</f>
        <v/>
      </c>
      <c r="E85" s="72" t="str">
        <f>IFERROR(INDEX(DATOS!C:C,MATCH(CHECKLIST!A85,DATOS!BY:BY,0),1),"")</f>
        <v/>
      </c>
      <c r="F85" s="82" t="str">
        <f>IFERROR(IF(INDEX(DATOS!AE:AE,MATCH(CHECKLIST!B85,DATOS!B:B,0),1)=0,"",INDEX(DATOS!AE:AE,MATCH(CHECKLIST!B85,DATOS!B:B,0),1)),"")</f>
        <v/>
      </c>
      <c r="G85" s="17" t="str">
        <f>IFERROR(IF(INDEX(DATOS!AJ:AJ,MATCH(CHECKLIST!B85,DATOS!B:B,0),1)=0,"",INDEX(DATOS!AJ:AJ,MATCH(CHECKLIST!B85,DATOS!B:B,0),1)),"")</f>
        <v/>
      </c>
      <c r="H85" s="17" t="str">
        <f>IFERROR(IF(INDEX(DATOS!BM:BM,MATCH(CHECKLIST!B85,DATOS!B:B,0),1)="","X",IF(INDEX(DATOS!BM:BM,MATCH(CHECKLIST!B85,DATOS!B:B,0),1)="VIGENTE","",INDEX(DATOS!BM:BM,MATCH(CHECKLIST!B85,DATOS!B:B,0),1))),"")</f>
        <v/>
      </c>
      <c r="I85" s="17" t="str">
        <f>IFERROR(IF(INDEX(DATOS!AN:AN,MATCH(CHECKLIST!B85,DATOS!B:B,0),1)=0,"",INDEX(DATOS!AN:AN,MATCH(CHECKLIST!B85,DATOS!B:B,0),1)),"")</f>
        <v/>
      </c>
      <c r="J85" s="17" t="str">
        <f>IFERROR(IF(INDEX(DATOS!AL:AL,MATCH(CHECKLIST!B85,DATOS!B:B,0),1)=0,"",INDEX(DATOS!AL:AL,MATCH(CHECKLIST!B85,DATOS!B:B,0),1)),"")</f>
        <v/>
      </c>
      <c r="K85" s="35" t="str">
        <f>IFERROR(IF(INDEX(DATOS!AM:AM,MATCH(CHECKLIST!B85,DATOS!B:B,0),1)=0,"",INDEX(DATOS!AM:AM,MATCH(CHECKLIST!B85,DATOS!B:B,0),1)),"")</f>
        <v/>
      </c>
      <c r="L85" s="17" t="str">
        <f>IFERROR(IF(INDEX(DATOS!AO:AO,MATCH(CHECKLIST!B85,DATOS!B:B,0),1)=0,"",INDEX(DATOS!AO:AO,MATCH(CHECKLIST!B85,DATOS!B:B,0),1)),"")</f>
        <v/>
      </c>
      <c r="M85" s="17" t="str">
        <f>IFERROR(IF(INDEX(DATOS!AK:AK,MATCH(CHECKLIST!B85,DATOS!B:B,0),1)=0,"",INDEX(DATOS!AK:AK,MATCH(CHECKLIST!B85,DATOS!B:B,0),1)),"")</f>
        <v/>
      </c>
      <c r="N85" s="35" t="str">
        <f ca="1">IFERROR(IF(INDEX(DATOS!I:I,MATCH(CHECKLIST!B85,DATOS!B:B,0),1)="","X",IF(INDEX(DATOS!I:I,MATCH(CHECKLIST!B85,DATOS!B:B,0),1)&gt;YEAR(TODAY())-1,"","VENCIDA")),"")</f>
        <v/>
      </c>
      <c r="O85" s="35" t="str">
        <f>IFERROR(IF(INDEX(DATOS!AR:AR,MATCH(CHECKLIST!B85,DATOS!B:B,0),1)=0,"",INDEX(DATOS!AR:AR,MATCH(CHECKLIST!B85,DATOS!B:B,0),1)),"")</f>
        <v/>
      </c>
      <c r="P85" s="17" t="str">
        <f>IFERROR(IF(INDEX(DATOS!AP:AP,MATCH(CHECKLIST!B85,DATOS!B:B,0),1)=0,"",INDEX(DATOS!AP:AP,MATCH(CHECKLIST!B85,DATOS!B:B,0),1)),"")</f>
        <v/>
      </c>
      <c r="Q85" s="17" t="str">
        <f>IFERROR(IF(INDEX(DATOS!AQ:AQ,MATCH(CHECKLIST!B85,DATOS!B:B,0),1)=0,"",INDEX(DATOS!AQ:AQ,MATCH(CHECKLIST!B85,DATOS!B:B,0),1)),"")</f>
        <v/>
      </c>
      <c r="R85" t="str">
        <f>IF(B85="","",1)</f>
        <v/>
      </c>
      <c r="S85" t="str">
        <f t="shared" si="5"/>
        <v/>
      </c>
      <c r="U85" t="str">
        <f t="shared" si="3"/>
        <v/>
      </c>
      <c r="V85" t="str">
        <f t="shared" si="4"/>
        <v/>
      </c>
    </row>
    <row r="86" spans="1:22" ht="15" customHeight="1" x14ac:dyDescent="0.25">
      <c r="A86" s="12">
        <v>73</v>
      </c>
      <c r="B86" t="str">
        <f>IFERROR(INDEX(DATOS!B:B,MATCH(CHECKLIST!A86,DATOS!BY:BY,0),1),"")</f>
        <v/>
      </c>
      <c r="C86" t="str">
        <f>IFERROR(INDEX(DATOS!J:J,MATCH(CHECKLIST!A86,DATOS!BY:BY,0),1),"")</f>
        <v/>
      </c>
      <c r="D86" t="str">
        <f>IFERROR(INDEX(DATOS!R:R,MATCH(CHECKLIST!E86,DATOS!C:C,0),1),"")</f>
        <v/>
      </c>
      <c r="E86" s="72" t="str">
        <f>IFERROR(INDEX(DATOS!C:C,MATCH(CHECKLIST!A86,DATOS!BY:BY,0),1),"")</f>
        <v/>
      </c>
      <c r="F86" s="82" t="str">
        <f>IFERROR(IF(INDEX(DATOS!AE:AE,MATCH(CHECKLIST!B86,DATOS!B:B,0),1)=0,"",INDEX(DATOS!AE:AE,MATCH(CHECKLIST!B86,DATOS!B:B,0),1)),"")</f>
        <v/>
      </c>
      <c r="G86" s="17" t="str">
        <f>IFERROR(IF(INDEX(DATOS!AJ:AJ,MATCH(CHECKLIST!B86,DATOS!B:B,0),1)=0,"",INDEX(DATOS!AJ:AJ,MATCH(CHECKLIST!B86,DATOS!B:B,0),1)),"")</f>
        <v/>
      </c>
      <c r="H86" s="17" t="str">
        <f>IFERROR(IF(INDEX(DATOS!BM:BM,MATCH(CHECKLIST!B86,DATOS!B:B,0),1)="","X",IF(INDEX(DATOS!BM:BM,MATCH(CHECKLIST!B86,DATOS!B:B,0),1)="VIGENTE","",INDEX(DATOS!BM:BM,MATCH(CHECKLIST!B86,DATOS!B:B,0),1))),"")</f>
        <v/>
      </c>
      <c r="I86" s="17" t="str">
        <f>IFERROR(IF(INDEX(DATOS!AN:AN,MATCH(CHECKLIST!B86,DATOS!B:B,0),1)=0,"",INDEX(DATOS!AN:AN,MATCH(CHECKLIST!B86,DATOS!B:B,0),1)),"")</f>
        <v/>
      </c>
      <c r="J86" s="17" t="str">
        <f>IFERROR(IF(INDEX(DATOS!AL:AL,MATCH(CHECKLIST!B86,DATOS!B:B,0),1)=0,"",INDEX(DATOS!AL:AL,MATCH(CHECKLIST!B86,DATOS!B:B,0),1)),"")</f>
        <v/>
      </c>
      <c r="K86" s="35" t="str">
        <f>IFERROR(IF(INDEX(DATOS!AM:AM,MATCH(CHECKLIST!B86,DATOS!B:B,0),1)=0,"",INDEX(DATOS!AM:AM,MATCH(CHECKLIST!B86,DATOS!B:B,0),1)),"")</f>
        <v/>
      </c>
      <c r="L86" s="17" t="str">
        <f>IFERROR(IF(INDEX(DATOS!AO:AO,MATCH(CHECKLIST!B86,DATOS!B:B,0),1)=0,"",INDEX(DATOS!AO:AO,MATCH(CHECKLIST!B86,DATOS!B:B,0),1)),"")</f>
        <v/>
      </c>
      <c r="M86" s="17" t="str">
        <f>IFERROR(IF(INDEX(DATOS!AK:AK,MATCH(CHECKLIST!B86,DATOS!B:B,0),1)=0,"",INDEX(DATOS!AK:AK,MATCH(CHECKLIST!B86,DATOS!B:B,0),1)),"")</f>
        <v/>
      </c>
      <c r="N86" s="35" t="str">
        <f ca="1">IFERROR(IF(INDEX(DATOS!I:I,MATCH(CHECKLIST!B86,DATOS!B:B,0),1)="","X",IF(INDEX(DATOS!I:I,MATCH(CHECKLIST!B86,DATOS!B:B,0),1)&gt;YEAR(TODAY())-1,"","VENCIDA")),"")</f>
        <v/>
      </c>
      <c r="O86" s="35" t="str">
        <f>IFERROR(IF(INDEX(DATOS!AR:AR,MATCH(CHECKLIST!B86,DATOS!B:B,0),1)=0,"",INDEX(DATOS!AR:AR,MATCH(CHECKLIST!B86,DATOS!B:B,0),1)),"")</f>
        <v/>
      </c>
      <c r="P86" s="17" t="str">
        <f>IFERROR(IF(INDEX(DATOS!AP:AP,MATCH(CHECKLIST!B86,DATOS!B:B,0),1)=0,"",INDEX(DATOS!AP:AP,MATCH(CHECKLIST!B86,DATOS!B:B,0),1)),"")</f>
        <v/>
      </c>
      <c r="Q86" s="17" t="str">
        <f>IFERROR(IF(INDEX(DATOS!AQ:AQ,MATCH(CHECKLIST!B86,DATOS!B:B,0),1)=0,"",INDEX(DATOS!AQ:AQ,MATCH(CHECKLIST!B86,DATOS!B:B,0),1)),"")</f>
        <v/>
      </c>
      <c r="S86">
        <f t="shared" si="5"/>
        <v>0</v>
      </c>
      <c r="U86" t="str">
        <f t="shared" si="3"/>
        <v/>
      </c>
      <c r="V86" t="str">
        <f t="shared" si="4"/>
        <v/>
      </c>
    </row>
    <row r="87" spans="1:22" ht="15" customHeight="1" x14ac:dyDescent="0.25">
      <c r="A87" s="12">
        <v>74</v>
      </c>
      <c r="B87" t="str">
        <f>IFERROR(INDEX(DATOS!B:B,MATCH(CHECKLIST!A87,DATOS!BY:BY,0),1),"")</f>
        <v/>
      </c>
      <c r="C87" t="str">
        <f>IFERROR(INDEX(DATOS!J:J,MATCH(CHECKLIST!A87,DATOS!BY:BY,0),1),"")</f>
        <v/>
      </c>
      <c r="D87" t="str">
        <f>IFERROR(INDEX(DATOS!R:R,MATCH(CHECKLIST!E87,DATOS!C:C,0),1),"")</f>
        <v/>
      </c>
      <c r="E87" s="72" t="str">
        <f>IFERROR(INDEX(DATOS!C:C,MATCH(CHECKLIST!A87,DATOS!BY:BY,0),1),"")</f>
        <v/>
      </c>
      <c r="F87" s="82" t="str">
        <f>IFERROR(IF(INDEX(DATOS!AE:AE,MATCH(CHECKLIST!B87,DATOS!B:B,0),1)=0,"",INDEX(DATOS!AE:AE,MATCH(CHECKLIST!B87,DATOS!B:B,0),1)),"")</f>
        <v/>
      </c>
      <c r="G87" s="17" t="str">
        <f>IFERROR(IF(INDEX(DATOS!AJ:AJ,MATCH(CHECKLIST!B87,DATOS!B:B,0),1)=0,"",INDEX(DATOS!AJ:AJ,MATCH(CHECKLIST!B87,DATOS!B:B,0),1)),"")</f>
        <v/>
      </c>
      <c r="H87" s="17" t="str">
        <f>IFERROR(IF(INDEX(DATOS!BM:BM,MATCH(CHECKLIST!B87,DATOS!B:B,0),1)="","X",IF(INDEX(DATOS!BM:BM,MATCH(CHECKLIST!B87,DATOS!B:B,0),1)="VIGENTE","",INDEX(DATOS!BM:BM,MATCH(CHECKLIST!B87,DATOS!B:B,0),1))),"")</f>
        <v/>
      </c>
      <c r="I87" s="17" t="str">
        <f>IFERROR(IF(INDEX(DATOS!AN:AN,MATCH(CHECKLIST!B87,DATOS!B:B,0),1)=0,"",INDEX(DATOS!AN:AN,MATCH(CHECKLIST!B87,DATOS!B:B,0),1)),"")</f>
        <v/>
      </c>
      <c r="J87" s="17" t="str">
        <f>IFERROR(IF(INDEX(DATOS!AL:AL,MATCH(CHECKLIST!B87,DATOS!B:B,0),1)=0,"",INDEX(DATOS!AL:AL,MATCH(CHECKLIST!B87,DATOS!B:B,0),1)),"")</f>
        <v/>
      </c>
      <c r="K87" s="35" t="str">
        <f>IFERROR(IF(INDEX(DATOS!AM:AM,MATCH(CHECKLIST!B87,DATOS!B:B,0),1)=0,"",INDEX(DATOS!AM:AM,MATCH(CHECKLIST!B87,DATOS!B:B,0),1)),"")</f>
        <v/>
      </c>
      <c r="L87" s="17" t="str">
        <f>IFERROR(IF(INDEX(DATOS!AO:AO,MATCH(CHECKLIST!B87,DATOS!B:B,0),1)=0,"",INDEX(DATOS!AO:AO,MATCH(CHECKLIST!B87,DATOS!B:B,0),1)),"")</f>
        <v/>
      </c>
      <c r="M87" s="17" t="str">
        <f>IFERROR(IF(INDEX(DATOS!AK:AK,MATCH(CHECKLIST!B87,DATOS!B:B,0),1)=0,"",INDEX(DATOS!AK:AK,MATCH(CHECKLIST!B87,DATOS!B:B,0),1)),"")</f>
        <v/>
      </c>
      <c r="N87" s="35" t="str">
        <f ca="1">IFERROR(IF(INDEX(DATOS!I:I,MATCH(CHECKLIST!B87,DATOS!B:B,0),1)="","X",IF(INDEX(DATOS!I:I,MATCH(CHECKLIST!B87,DATOS!B:B,0),1)&gt;YEAR(TODAY())-1,"","VENCIDA")),"")</f>
        <v/>
      </c>
      <c r="O87" s="35" t="str">
        <f>IFERROR(IF(INDEX(DATOS!AR:AR,MATCH(CHECKLIST!B87,DATOS!B:B,0),1)=0,"",INDEX(DATOS!AR:AR,MATCH(CHECKLIST!B87,DATOS!B:B,0),1)),"")</f>
        <v/>
      </c>
      <c r="P87" s="17" t="str">
        <f>IFERROR(IF(INDEX(DATOS!AP:AP,MATCH(CHECKLIST!B87,DATOS!B:B,0),1)=0,"",INDEX(DATOS!AP:AP,MATCH(CHECKLIST!B87,DATOS!B:B,0),1)),"")</f>
        <v/>
      </c>
      <c r="Q87" s="17" t="str">
        <f>IFERROR(IF(INDEX(DATOS!AQ:AQ,MATCH(CHECKLIST!B87,DATOS!B:B,0),1)=0,"",INDEX(DATOS!AQ:AQ,MATCH(CHECKLIST!B87,DATOS!B:B,0),1)),"")</f>
        <v/>
      </c>
      <c r="R87" t="str">
        <f>IF(B87="","",1)</f>
        <v/>
      </c>
      <c r="S87" t="str">
        <f t="shared" si="5"/>
        <v/>
      </c>
      <c r="U87" t="str">
        <f t="shared" si="3"/>
        <v/>
      </c>
      <c r="V87" t="str">
        <f t="shared" si="4"/>
        <v/>
      </c>
    </row>
    <row r="88" spans="1:22" x14ac:dyDescent="0.25">
      <c r="A88" s="12">
        <v>75</v>
      </c>
      <c r="B88" t="str">
        <f>IFERROR(INDEX(DATOS!B:B,MATCH(CHECKLIST!A88,DATOS!BY:BY,0),1),"")</f>
        <v/>
      </c>
      <c r="C88" t="str">
        <f>IFERROR(INDEX(DATOS!J:J,MATCH(CHECKLIST!A88,DATOS!BY:BY,0),1),"")</f>
        <v/>
      </c>
      <c r="D88" t="str">
        <f>IFERROR(INDEX(DATOS!R:R,MATCH(CHECKLIST!E88,DATOS!C:C,0),1),"")</f>
        <v/>
      </c>
      <c r="E88" s="72" t="str">
        <f>IFERROR(INDEX(DATOS!C:C,MATCH(CHECKLIST!A88,DATOS!BY:BY,0),1),"")</f>
        <v/>
      </c>
      <c r="F88" s="82" t="str">
        <f>IFERROR(IF(INDEX(DATOS!AE:AE,MATCH(CHECKLIST!B88,DATOS!B:B,0),1)=0,"",INDEX(DATOS!AE:AE,MATCH(CHECKLIST!B88,DATOS!B:B,0),1)),"")</f>
        <v/>
      </c>
      <c r="G88" s="17" t="str">
        <f>IFERROR(IF(INDEX(DATOS!AJ:AJ,MATCH(CHECKLIST!B88,DATOS!B:B,0),1)=0,"",INDEX(DATOS!AJ:AJ,MATCH(CHECKLIST!B88,DATOS!B:B,0),1)),"")</f>
        <v/>
      </c>
      <c r="H88" s="17" t="str">
        <f>IFERROR(IF(INDEX(DATOS!BM:BM,MATCH(CHECKLIST!B88,DATOS!B:B,0),1)="","X",IF(INDEX(DATOS!BM:BM,MATCH(CHECKLIST!B88,DATOS!B:B,0),1)="VIGENTE","",INDEX(DATOS!BM:BM,MATCH(CHECKLIST!B88,DATOS!B:B,0),1))),"")</f>
        <v/>
      </c>
      <c r="I88" s="17" t="str">
        <f>IFERROR(IF(INDEX(DATOS!AN:AN,MATCH(CHECKLIST!B88,DATOS!B:B,0),1)=0,"",INDEX(DATOS!AN:AN,MATCH(CHECKLIST!B88,DATOS!B:B,0),1)),"")</f>
        <v/>
      </c>
      <c r="J88" s="17" t="str">
        <f>IFERROR(IF(INDEX(DATOS!AL:AL,MATCH(CHECKLIST!B88,DATOS!B:B,0),1)=0,"",INDEX(DATOS!AL:AL,MATCH(CHECKLIST!B88,DATOS!B:B,0),1)),"")</f>
        <v/>
      </c>
      <c r="K88" s="35" t="str">
        <f>IFERROR(IF(INDEX(DATOS!AM:AM,MATCH(CHECKLIST!B88,DATOS!B:B,0),1)=0,"",INDEX(DATOS!AM:AM,MATCH(CHECKLIST!B88,DATOS!B:B,0),1)),"")</f>
        <v/>
      </c>
      <c r="L88" s="17" t="str">
        <f>IFERROR(IF(INDEX(DATOS!AO:AO,MATCH(CHECKLIST!B88,DATOS!B:B,0),1)=0,"",INDEX(DATOS!AO:AO,MATCH(CHECKLIST!B88,DATOS!B:B,0),1)),"")</f>
        <v/>
      </c>
      <c r="M88" s="17" t="str">
        <f>IFERROR(IF(INDEX(DATOS!AK:AK,MATCH(CHECKLIST!B88,DATOS!B:B,0),1)=0,"",INDEX(DATOS!AK:AK,MATCH(CHECKLIST!B88,DATOS!B:B,0),1)),"")</f>
        <v/>
      </c>
      <c r="N88" s="35" t="str">
        <f ca="1">IFERROR(IF(INDEX(DATOS!I:I,MATCH(CHECKLIST!B88,DATOS!B:B,0),1)="","X",IF(INDEX(DATOS!I:I,MATCH(CHECKLIST!B88,DATOS!B:B,0),1)&gt;YEAR(TODAY())-1,"","VENCIDA")),"")</f>
        <v/>
      </c>
      <c r="O88" s="35" t="str">
        <f>IFERROR(IF(INDEX(DATOS!AR:AR,MATCH(CHECKLIST!B88,DATOS!B:B,0),1)=0,"",INDEX(DATOS!AR:AR,MATCH(CHECKLIST!B88,DATOS!B:B,0),1)),"")</f>
        <v/>
      </c>
      <c r="P88" s="17" t="str">
        <f>IFERROR(IF(INDEX(DATOS!AP:AP,MATCH(CHECKLIST!B88,DATOS!B:B,0),1)=0,"",INDEX(DATOS!AP:AP,MATCH(CHECKLIST!B88,DATOS!B:B,0),1)),"")</f>
        <v/>
      </c>
      <c r="Q88" s="17" t="str">
        <f>IFERROR(IF(INDEX(DATOS!AQ:AQ,MATCH(CHECKLIST!B88,DATOS!B:B,0),1)=0,"",INDEX(DATOS!AQ:AQ,MATCH(CHECKLIST!B88,DATOS!B:B,0),1)),"")</f>
        <v/>
      </c>
      <c r="S88">
        <f t="shared" si="5"/>
        <v>0</v>
      </c>
      <c r="U88" t="str">
        <f t="shared" si="3"/>
        <v/>
      </c>
      <c r="V88" t="str">
        <f t="shared" si="4"/>
        <v/>
      </c>
    </row>
    <row r="89" spans="1:22" ht="15" customHeight="1" x14ac:dyDescent="0.25">
      <c r="A89" s="12">
        <v>76</v>
      </c>
      <c r="B89" t="str">
        <f>IFERROR(INDEX(DATOS!B:B,MATCH(CHECKLIST!A89,DATOS!BY:BY,0),1),"")</f>
        <v/>
      </c>
      <c r="C89" t="str">
        <f>IFERROR(INDEX(DATOS!J:J,MATCH(CHECKLIST!A89,DATOS!BY:BY,0),1),"")</f>
        <v/>
      </c>
      <c r="D89" t="str">
        <f>IFERROR(INDEX(DATOS!R:R,MATCH(CHECKLIST!E89,DATOS!C:C,0),1),"")</f>
        <v/>
      </c>
      <c r="E89" s="72" t="str">
        <f>IFERROR(INDEX(DATOS!C:C,MATCH(CHECKLIST!A89,DATOS!BY:BY,0),1),"")</f>
        <v/>
      </c>
      <c r="F89" s="82" t="str">
        <f>IFERROR(IF(INDEX(DATOS!AE:AE,MATCH(CHECKLIST!B89,DATOS!B:B,0),1)=0,"",INDEX(DATOS!AE:AE,MATCH(CHECKLIST!B89,DATOS!B:B,0),1)),"")</f>
        <v/>
      </c>
      <c r="G89" s="17" t="str">
        <f>IFERROR(IF(INDEX(DATOS!AJ:AJ,MATCH(CHECKLIST!B89,DATOS!B:B,0),1)=0,"",INDEX(DATOS!AJ:AJ,MATCH(CHECKLIST!B89,DATOS!B:B,0),1)),"")</f>
        <v/>
      </c>
      <c r="H89" s="17" t="str">
        <f>IFERROR(IF(INDEX(DATOS!BM:BM,MATCH(CHECKLIST!B89,DATOS!B:B,0),1)="","X",IF(INDEX(DATOS!BM:BM,MATCH(CHECKLIST!B89,DATOS!B:B,0),1)="VIGENTE","",INDEX(DATOS!BM:BM,MATCH(CHECKLIST!B89,DATOS!B:B,0),1))),"")</f>
        <v/>
      </c>
      <c r="I89" s="17" t="str">
        <f>IFERROR(IF(INDEX(DATOS!AN:AN,MATCH(CHECKLIST!B89,DATOS!B:B,0),1)=0,"",INDEX(DATOS!AN:AN,MATCH(CHECKLIST!B89,DATOS!B:B,0),1)),"")</f>
        <v/>
      </c>
      <c r="J89" s="17" t="str">
        <f>IFERROR(IF(INDEX(DATOS!AL:AL,MATCH(CHECKLIST!B89,DATOS!B:B,0),1)=0,"",INDEX(DATOS!AL:AL,MATCH(CHECKLIST!B89,DATOS!B:B,0),1)),"")</f>
        <v/>
      </c>
      <c r="K89" s="35" t="str">
        <f>IFERROR(IF(INDEX(DATOS!AM:AM,MATCH(CHECKLIST!B89,DATOS!B:B,0),1)=0,"",INDEX(DATOS!AM:AM,MATCH(CHECKLIST!B89,DATOS!B:B,0),1)),"")</f>
        <v/>
      </c>
      <c r="L89" s="17" t="str">
        <f>IFERROR(IF(INDEX(DATOS!AO:AO,MATCH(CHECKLIST!B89,DATOS!B:B,0),1)=0,"",INDEX(DATOS!AO:AO,MATCH(CHECKLIST!B89,DATOS!B:B,0),1)),"")</f>
        <v/>
      </c>
      <c r="M89" s="17" t="str">
        <f>IFERROR(IF(INDEX(DATOS!AK:AK,MATCH(CHECKLIST!B89,DATOS!B:B,0),1)=0,"",INDEX(DATOS!AK:AK,MATCH(CHECKLIST!B89,DATOS!B:B,0),1)),"")</f>
        <v/>
      </c>
      <c r="N89" s="35" t="str">
        <f ca="1">IFERROR(IF(INDEX(DATOS!I:I,MATCH(CHECKLIST!B89,DATOS!B:B,0),1)="","X",IF(INDEX(DATOS!I:I,MATCH(CHECKLIST!B89,DATOS!B:B,0),1)&gt;YEAR(TODAY())-1,"","VENCIDA")),"")</f>
        <v/>
      </c>
      <c r="O89" s="35" t="str">
        <f>IFERROR(IF(INDEX(DATOS!AR:AR,MATCH(CHECKLIST!B89,DATOS!B:B,0),1)=0,"",INDEX(DATOS!AR:AR,MATCH(CHECKLIST!B89,DATOS!B:B,0),1)),"")</f>
        <v/>
      </c>
      <c r="P89" s="17" t="str">
        <f>IFERROR(IF(INDEX(DATOS!AP:AP,MATCH(CHECKLIST!B89,DATOS!B:B,0),1)=0,"",INDEX(DATOS!AP:AP,MATCH(CHECKLIST!B89,DATOS!B:B,0),1)),"")</f>
        <v/>
      </c>
      <c r="Q89" s="17" t="str">
        <f>IFERROR(IF(INDEX(DATOS!AQ:AQ,MATCH(CHECKLIST!B89,DATOS!B:B,0),1)=0,"",INDEX(DATOS!AQ:AQ,MATCH(CHECKLIST!B89,DATOS!B:B,0),1)),"")</f>
        <v/>
      </c>
      <c r="R89" t="str">
        <f>IF(B89="","",1)</f>
        <v/>
      </c>
      <c r="S89" t="str">
        <f t="shared" si="5"/>
        <v/>
      </c>
      <c r="U89" t="str">
        <f t="shared" si="3"/>
        <v/>
      </c>
      <c r="V89" t="str">
        <f t="shared" si="4"/>
        <v/>
      </c>
    </row>
    <row r="90" spans="1:22" ht="15" customHeight="1" x14ac:dyDescent="0.25">
      <c r="A90" s="12">
        <v>77</v>
      </c>
      <c r="B90" t="str">
        <f>IFERROR(INDEX(DATOS!B:B,MATCH(CHECKLIST!A90,DATOS!BY:BY,0),1),"")</f>
        <v/>
      </c>
      <c r="C90" t="str">
        <f>IFERROR(INDEX(DATOS!J:J,MATCH(CHECKLIST!A90,DATOS!BY:BY,0),1),"")</f>
        <v/>
      </c>
      <c r="D90" t="str">
        <f>IFERROR(INDEX(DATOS!R:R,MATCH(CHECKLIST!E90,DATOS!C:C,0),1),"")</f>
        <v/>
      </c>
      <c r="E90" s="72" t="str">
        <f>IFERROR(INDEX(DATOS!C:C,MATCH(CHECKLIST!A90,DATOS!BY:BY,0),1),"")</f>
        <v/>
      </c>
      <c r="F90" s="82" t="str">
        <f>IFERROR(IF(INDEX(DATOS!AE:AE,MATCH(CHECKLIST!B90,DATOS!B:B,0),1)=0,"",INDEX(DATOS!AE:AE,MATCH(CHECKLIST!B90,DATOS!B:B,0),1)),"")</f>
        <v/>
      </c>
      <c r="G90" s="17" t="str">
        <f>IFERROR(IF(INDEX(DATOS!AJ:AJ,MATCH(CHECKLIST!B90,DATOS!B:B,0),1)=0,"",INDEX(DATOS!AJ:AJ,MATCH(CHECKLIST!B90,DATOS!B:B,0),1)),"")</f>
        <v/>
      </c>
      <c r="H90" s="17" t="str">
        <f>IFERROR(IF(INDEX(DATOS!BM:BM,MATCH(CHECKLIST!B90,DATOS!B:B,0),1)="","X",IF(INDEX(DATOS!BM:BM,MATCH(CHECKLIST!B90,DATOS!B:B,0),1)="VIGENTE","",INDEX(DATOS!BM:BM,MATCH(CHECKLIST!B90,DATOS!B:B,0),1))),"")</f>
        <v/>
      </c>
      <c r="I90" s="17" t="str">
        <f>IFERROR(IF(INDEX(DATOS!AN:AN,MATCH(CHECKLIST!B90,DATOS!B:B,0),1)=0,"",INDEX(DATOS!AN:AN,MATCH(CHECKLIST!B90,DATOS!B:B,0),1)),"")</f>
        <v/>
      </c>
      <c r="J90" s="17" t="str">
        <f>IFERROR(IF(INDEX(DATOS!AL:AL,MATCH(CHECKLIST!B90,DATOS!B:B,0),1)=0,"",INDEX(DATOS!AL:AL,MATCH(CHECKLIST!B90,DATOS!B:B,0),1)),"")</f>
        <v/>
      </c>
      <c r="K90" s="35" t="str">
        <f>IFERROR(IF(INDEX(DATOS!AM:AM,MATCH(CHECKLIST!B90,DATOS!B:B,0),1)=0,"",INDEX(DATOS!AM:AM,MATCH(CHECKLIST!B90,DATOS!B:B,0),1)),"")</f>
        <v/>
      </c>
      <c r="L90" s="17" t="str">
        <f>IFERROR(IF(INDEX(DATOS!AO:AO,MATCH(CHECKLIST!B90,DATOS!B:B,0),1)=0,"",INDEX(DATOS!AO:AO,MATCH(CHECKLIST!B90,DATOS!B:B,0),1)),"")</f>
        <v/>
      </c>
      <c r="M90" s="17" t="str">
        <f>IFERROR(IF(INDEX(DATOS!AK:AK,MATCH(CHECKLIST!B90,DATOS!B:B,0),1)=0,"",INDEX(DATOS!AK:AK,MATCH(CHECKLIST!B90,DATOS!B:B,0),1)),"")</f>
        <v/>
      </c>
      <c r="N90" s="35" t="str">
        <f ca="1">IFERROR(IF(INDEX(DATOS!I:I,MATCH(CHECKLIST!B90,DATOS!B:B,0),1)="","X",IF(INDEX(DATOS!I:I,MATCH(CHECKLIST!B90,DATOS!B:B,0),1)&gt;YEAR(TODAY())-1,"","VENCIDA")),"")</f>
        <v/>
      </c>
      <c r="O90" s="35" t="str">
        <f>IFERROR(IF(INDEX(DATOS!AR:AR,MATCH(CHECKLIST!B90,DATOS!B:B,0),1)=0,"",INDEX(DATOS!AR:AR,MATCH(CHECKLIST!B90,DATOS!B:B,0),1)),"")</f>
        <v/>
      </c>
      <c r="P90" s="17" t="str">
        <f>IFERROR(IF(INDEX(DATOS!AP:AP,MATCH(CHECKLIST!B90,DATOS!B:B,0),1)=0,"",INDEX(DATOS!AP:AP,MATCH(CHECKLIST!B90,DATOS!B:B,0),1)),"")</f>
        <v/>
      </c>
      <c r="Q90" s="17" t="str">
        <f>IFERROR(IF(INDEX(DATOS!AQ:AQ,MATCH(CHECKLIST!B90,DATOS!B:B,0),1)=0,"",INDEX(DATOS!AQ:AQ,MATCH(CHECKLIST!B90,DATOS!B:B,0),1)),"")</f>
        <v/>
      </c>
      <c r="S90">
        <f t="shared" si="5"/>
        <v>0</v>
      </c>
      <c r="U90" t="str">
        <f t="shared" si="3"/>
        <v/>
      </c>
      <c r="V90" t="str">
        <f t="shared" si="4"/>
        <v/>
      </c>
    </row>
    <row r="91" spans="1:22" x14ac:dyDescent="0.25">
      <c r="A91" s="12">
        <v>78</v>
      </c>
      <c r="B91" t="str">
        <f>IFERROR(INDEX(DATOS!B:B,MATCH(CHECKLIST!A91,DATOS!BY:BY,0),1),"")</f>
        <v/>
      </c>
      <c r="C91" t="str">
        <f>IFERROR(INDEX(DATOS!J:J,MATCH(CHECKLIST!A91,DATOS!BY:BY,0),1),"")</f>
        <v/>
      </c>
      <c r="D91" t="str">
        <f>IFERROR(INDEX(DATOS!R:R,MATCH(CHECKLIST!E91,DATOS!C:C,0),1),"")</f>
        <v/>
      </c>
      <c r="E91" s="72" t="str">
        <f>IFERROR(INDEX(DATOS!C:C,MATCH(CHECKLIST!A91,DATOS!BY:BY,0),1),"")</f>
        <v/>
      </c>
      <c r="F91" s="82" t="str">
        <f>IFERROR(IF(INDEX(DATOS!AE:AE,MATCH(CHECKLIST!B91,DATOS!B:B,0),1)=0,"",INDEX(DATOS!AE:AE,MATCH(CHECKLIST!B91,DATOS!B:B,0),1)),"")</f>
        <v/>
      </c>
      <c r="G91" s="17" t="str">
        <f>IFERROR(IF(INDEX(DATOS!AJ:AJ,MATCH(CHECKLIST!B91,DATOS!B:B,0),1)=0,"",INDEX(DATOS!AJ:AJ,MATCH(CHECKLIST!B91,DATOS!B:B,0),1)),"")</f>
        <v/>
      </c>
      <c r="H91" s="17" t="str">
        <f>IFERROR(IF(INDEX(DATOS!BM:BM,MATCH(CHECKLIST!B91,DATOS!B:B,0),1)="","X",IF(INDEX(DATOS!BM:BM,MATCH(CHECKLIST!B91,DATOS!B:B,0),1)="VIGENTE","",INDEX(DATOS!BM:BM,MATCH(CHECKLIST!B91,DATOS!B:B,0),1))),"")</f>
        <v/>
      </c>
      <c r="I91" s="17" t="str">
        <f>IFERROR(IF(INDEX(DATOS!AN:AN,MATCH(CHECKLIST!B91,DATOS!B:B,0),1)=0,"",INDEX(DATOS!AN:AN,MATCH(CHECKLIST!B91,DATOS!B:B,0),1)),"")</f>
        <v/>
      </c>
      <c r="J91" s="17" t="str">
        <f>IFERROR(IF(INDEX(DATOS!AL:AL,MATCH(CHECKLIST!B91,DATOS!B:B,0),1)=0,"",INDEX(DATOS!AL:AL,MATCH(CHECKLIST!B91,DATOS!B:B,0),1)),"")</f>
        <v/>
      </c>
      <c r="K91" s="35" t="str">
        <f>IFERROR(IF(INDEX(DATOS!AM:AM,MATCH(CHECKLIST!B91,DATOS!B:B,0),1)=0,"",INDEX(DATOS!AM:AM,MATCH(CHECKLIST!B91,DATOS!B:B,0),1)),"")</f>
        <v/>
      </c>
      <c r="L91" s="17" t="str">
        <f>IFERROR(IF(INDEX(DATOS!AO:AO,MATCH(CHECKLIST!B91,DATOS!B:B,0),1)=0,"",INDEX(DATOS!AO:AO,MATCH(CHECKLIST!B91,DATOS!B:B,0),1)),"")</f>
        <v/>
      </c>
      <c r="M91" s="17" t="str">
        <f>IFERROR(IF(INDEX(DATOS!AK:AK,MATCH(CHECKLIST!B91,DATOS!B:B,0),1)=0,"",INDEX(DATOS!AK:AK,MATCH(CHECKLIST!B91,DATOS!B:B,0),1)),"")</f>
        <v/>
      </c>
      <c r="N91" s="35" t="str">
        <f ca="1">IFERROR(IF(INDEX(DATOS!I:I,MATCH(CHECKLIST!B91,DATOS!B:B,0),1)="","X",IF(INDEX(DATOS!I:I,MATCH(CHECKLIST!B91,DATOS!B:B,0),1)&gt;YEAR(TODAY())-1,"","VENCIDA")),"")</f>
        <v/>
      </c>
      <c r="O91" s="35" t="str">
        <f>IFERROR(IF(INDEX(DATOS!AR:AR,MATCH(CHECKLIST!B91,DATOS!B:B,0),1)=0,"",INDEX(DATOS!AR:AR,MATCH(CHECKLIST!B91,DATOS!B:B,0),1)),"")</f>
        <v/>
      </c>
      <c r="P91" s="17" t="str">
        <f>IFERROR(IF(INDEX(DATOS!AP:AP,MATCH(CHECKLIST!B91,DATOS!B:B,0),1)=0,"",INDEX(DATOS!AP:AP,MATCH(CHECKLIST!B91,DATOS!B:B,0),1)),"")</f>
        <v/>
      </c>
      <c r="Q91" s="17" t="str">
        <f>IFERROR(IF(INDEX(DATOS!AQ:AQ,MATCH(CHECKLIST!B91,DATOS!B:B,0),1)=0,"",INDEX(DATOS!AQ:AQ,MATCH(CHECKLIST!B91,DATOS!B:B,0),1)),"")</f>
        <v/>
      </c>
      <c r="R91" t="str">
        <f>IF(B91="","",1)</f>
        <v/>
      </c>
      <c r="S91" t="str">
        <f t="shared" si="5"/>
        <v/>
      </c>
      <c r="U91" t="str">
        <f t="shared" si="3"/>
        <v/>
      </c>
      <c r="V91" t="str">
        <f t="shared" si="4"/>
        <v/>
      </c>
    </row>
    <row r="92" spans="1:22" x14ac:dyDescent="0.25">
      <c r="A92" s="12">
        <v>79</v>
      </c>
      <c r="B92" t="str">
        <f>IFERROR(INDEX(DATOS!B:B,MATCH(CHECKLIST!A92,DATOS!BY:BY,0),1),"")</f>
        <v/>
      </c>
      <c r="C92" t="str">
        <f>IFERROR(INDEX(DATOS!J:J,MATCH(CHECKLIST!A92,DATOS!BY:BY,0),1),"")</f>
        <v/>
      </c>
      <c r="D92" t="str">
        <f>IFERROR(INDEX(DATOS!R:R,MATCH(CHECKLIST!E92,DATOS!C:C,0),1),"")</f>
        <v/>
      </c>
      <c r="E92" s="72" t="str">
        <f>IFERROR(INDEX(DATOS!C:C,MATCH(CHECKLIST!A92,DATOS!BY:BY,0),1),"")</f>
        <v/>
      </c>
      <c r="F92" s="82" t="str">
        <f>IFERROR(IF(INDEX(DATOS!AE:AE,MATCH(CHECKLIST!B92,DATOS!B:B,0),1)=0,"",INDEX(DATOS!AE:AE,MATCH(CHECKLIST!B92,DATOS!B:B,0),1)),"")</f>
        <v/>
      </c>
      <c r="G92" s="17" t="str">
        <f>IFERROR(IF(INDEX(DATOS!AJ:AJ,MATCH(CHECKLIST!B92,DATOS!B:B,0),1)=0,"",INDEX(DATOS!AJ:AJ,MATCH(CHECKLIST!B92,DATOS!B:B,0),1)),"")</f>
        <v/>
      </c>
      <c r="H92" s="17" t="str">
        <f>IFERROR(IF(INDEX(DATOS!BM:BM,MATCH(CHECKLIST!B92,DATOS!B:B,0),1)="","X",IF(INDEX(DATOS!BM:BM,MATCH(CHECKLIST!B92,DATOS!B:B,0),1)="VIGENTE","",INDEX(DATOS!BM:BM,MATCH(CHECKLIST!B92,DATOS!B:B,0),1))),"")</f>
        <v/>
      </c>
      <c r="I92" s="17" t="str">
        <f>IFERROR(IF(INDEX(DATOS!AN:AN,MATCH(CHECKLIST!B92,DATOS!B:B,0),1)=0,"",INDEX(DATOS!AN:AN,MATCH(CHECKLIST!B92,DATOS!B:B,0),1)),"")</f>
        <v/>
      </c>
      <c r="J92" s="17" t="str">
        <f>IFERROR(IF(INDEX(DATOS!AL:AL,MATCH(CHECKLIST!B92,DATOS!B:B,0),1)=0,"",INDEX(DATOS!AL:AL,MATCH(CHECKLIST!B92,DATOS!B:B,0),1)),"")</f>
        <v/>
      </c>
      <c r="K92" s="35" t="str">
        <f>IFERROR(IF(INDEX(DATOS!AM:AM,MATCH(CHECKLIST!B92,DATOS!B:B,0),1)=0,"",INDEX(DATOS!AM:AM,MATCH(CHECKLIST!B92,DATOS!B:B,0),1)),"")</f>
        <v/>
      </c>
      <c r="L92" s="17" t="str">
        <f>IFERROR(IF(INDEX(DATOS!AO:AO,MATCH(CHECKLIST!B92,DATOS!B:B,0),1)=0,"",INDEX(DATOS!AO:AO,MATCH(CHECKLIST!B92,DATOS!B:B,0),1)),"")</f>
        <v/>
      </c>
      <c r="M92" s="17" t="str">
        <f>IFERROR(IF(INDEX(DATOS!AK:AK,MATCH(CHECKLIST!B92,DATOS!B:B,0),1)=0,"",INDEX(DATOS!AK:AK,MATCH(CHECKLIST!B92,DATOS!B:B,0),1)),"")</f>
        <v/>
      </c>
      <c r="N92" s="35" t="str">
        <f ca="1">IFERROR(IF(INDEX(DATOS!I:I,MATCH(CHECKLIST!B92,DATOS!B:B,0),1)="","X",IF(INDEX(DATOS!I:I,MATCH(CHECKLIST!B92,DATOS!B:B,0),1)&gt;YEAR(TODAY())-1,"","VENCIDA")),"")</f>
        <v/>
      </c>
      <c r="O92" s="35" t="str">
        <f>IFERROR(IF(INDEX(DATOS!AR:AR,MATCH(CHECKLIST!B92,DATOS!B:B,0),1)=0,"",INDEX(DATOS!AR:AR,MATCH(CHECKLIST!B92,DATOS!B:B,0),1)),"")</f>
        <v/>
      </c>
      <c r="P92" s="17" t="str">
        <f>IFERROR(IF(INDEX(DATOS!AP:AP,MATCH(CHECKLIST!B92,DATOS!B:B,0),1)=0,"",INDEX(DATOS!AP:AP,MATCH(CHECKLIST!B92,DATOS!B:B,0),1)),"")</f>
        <v/>
      </c>
      <c r="Q92" s="17" t="str">
        <f>IFERROR(IF(INDEX(DATOS!AQ:AQ,MATCH(CHECKLIST!B92,DATOS!B:B,0),1)=0,"",INDEX(DATOS!AQ:AQ,MATCH(CHECKLIST!B92,DATOS!B:B,0),1)),"")</f>
        <v/>
      </c>
      <c r="S92">
        <f t="shared" si="5"/>
        <v>0</v>
      </c>
      <c r="U92" t="str">
        <f t="shared" si="3"/>
        <v/>
      </c>
      <c r="V92" t="str">
        <f t="shared" si="4"/>
        <v/>
      </c>
    </row>
    <row r="93" spans="1:22" ht="15" customHeight="1" x14ac:dyDescent="0.25">
      <c r="A93" s="12">
        <v>80</v>
      </c>
      <c r="B93" t="str">
        <f>IFERROR(INDEX(DATOS!B:B,MATCH(CHECKLIST!A93,DATOS!BY:BY,0),1),"")</f>
        <v/>
      </c>
      <c r="C93" t="str">
        <f>IFERROR(INDEX(DATOS!J:J,MATCH(CHECKLIST!A93,DATOS!BY:BY,0),1),"")</f>
        <v/>
      </c>
      <c r="D93" t="str">
        <f>IFERROR(INDEX(DATOS!R:R,MATCH(CHECKLIST!E93,DATOS!C:C,0),1),"")</f>
        <v/>
      </c>
      <c r="E93" s="72" t="str">
        <f>IFERROR(INDEX(DATOS!C:C,MATCH(CHECKLIST!A93,DATOS!BY:BY,0),1),"")</f>
        <v/>
      </c>
      <c r="F93" s="82" t="str">
        <f>IFERROR(IF(INDEX(DATOS!AE:AE,MATCH(CHECKLIST!B93,DATOS!B:B,0),1)=0,"",INDEX(DATOS!AE:AE,MATCH(CHECKLIST!B93,DATOS!B:B,0),1)),"")</f>
        <v/>
      </c>
      <c r="G93" s="17" t="str">
        <f>IFERROR(IF(INDEX(DATOS!AJ:AJ,MATCH(CHECKLIST!B93,DATOS!B:B,0),1)=0,"",INDEX(DATOS!AJ:AJ,MATCH(CHECKLIST!B93,DATOS!B:B,0),1)),"")</f>
        <v/>
      </c>
      <c r="H93" s="17" t="str">
        <f>IFERROR(IF(INDEX(DATOS!BM:BM,MATCH(CHECKLIST!B93,DATOS!B:B,0),1)="","X",IF(INDEX(DATOS!BM:BM,MATCH(CHECKLIST!B93,DATOS!B:B,0),1)="VIGENTE","",INDEX(DATOS!BM:BM,MATCH(CHECKLIST!B93,DATOS!B:B,0),1))),"")</f>
        <v/>
      </c>
      <c r="I93" s="17" t="str">
        <f>IFERROR(IF(INDEX(DATOS!AN:AN,MATCH(CHECKLIST!B93,DATOS!B:B,0),1)=0,"",INDEX(DATOS!AN:AN,MATCH(CHECKLIST!B93,DATOS!B:B,0),1)),"")</f>
        <v/>
      </c>
      <c r="J93" s="17" t="str">
        <f>IFERROR(IF(INDEX(DATOS!AL:AL,MATCH(CHECKLIST!B93,DATOS!B:B,0),1)=0,"",INDEX(DATOS!AL:AL,MATCH(CHECKLIST!B93,DATOS!B:B,0),1)),"")</f>
        <v/>
      </c>
      <c r="K93" s="35" t="str">
        <f>IFERROR(IF(INDEX(DATOS!AM:AM,MATCH(CHECKLIST!B93,DATOS!B:B,0),1)=0,"",INDEX(DATOS!AM:AM,MATCH(CHECKLIST!B93,DATOS!B:B,0),1)),"")</f>
        <v/>
      </c>
      <c r="L93" s="17" t="str">
        <f>IFERROR(IF(INDEX(DATOS!AO:AO,MATCH(CHECKLIST!B93,DATOS!B:B,0),1)=0,"",INDEX(DATOS!AO:AO,MATCH(CHECKLIST!B93,DATOS!B:B,0),1)),"")</f>
        <v/>
      </c>
      <c r="M93" s="17" t="str">
        <f>IFERROR(IF(INDEX(DATOS!AK:AK,MATCH(CHECKLIST!B93,DATOS!B:B,0),1)=0,"",INDEX(DATOS!AK:AK,MATCH(CHECKLIST!B93,DATOS!B:B,0),1)),"")</f>
        <v/>
      </c>
      <c r="N93" s="35" t="str">
        <f ca="1">IFERROR(IF(INDEX(DATOS!I:I,MATCH(CHECKLIST!B93,DATOS!B:B,0),1)="","X",IF(INDEX(DATOS!I:I,MATCH(CHECKLIST!B93,DATOS!B:B,0),1)&gt;YEAR(TODAY())-1,"","VENCIDA")),"")</f>
        <v/>
      </c>
      <c r="O93" s="35" t="str">
        <f>IFERROR(IF(INDEX(DATOS!AR:AR,MATCH(CHECKLIST!B93,DATOS!B:B,0),1)=0,"",INDEX(DATOS!AR:AR,MATCH(CHECKLIST!B93,DATOS!B:B,0),1)),"")</f>
        <v/>
      </c>
      <c r="P93" s="17" t="str">
        <f>IFERROR(IF(INDEX(DATOS!AP:AP,MATCH(CHECKLIST!B93,DATOS!B:B,0),1)=0,"",INDEX(DATOS!AP:AP,MATCH(CHECKLIST!B93,DATOS!B:B,0),1)),"")</f>
        <v/>
      </c>
      <c r="Q93" s="17" t="str">
        <f>IFERROR(IF(INDEX(DATOS!AQ:AQ,MATCH(CHECKLIST!B93,DATOS!B:B,0),1)=0,"",INDEX(DATOS!AQ:AQ,MATCH(CHECKLIST!B93,DATOS!B:B,0),1)),"")</f>
        <v/>
      </c>
      <c r="R93" t="str">
        <f>IF(B93="","",1)</f>
        <v/>
      </c>
      <c r="S93" t="str">
        <f t="shared" si="5"/>
        <v/>
      </c>
      <c r="U93" t="str">
        <f t="shared" si="3"/>
        <v/>
      </c>
      <c r="V93" t="str">
        <f t="shared" si="4"/>
        <v/>
      </c>
    </row>
    <row r="94" spans="1:22" ht="15" customHeight="1" x14ac:dyDescent="0.25">
      <c r="A94" s="12">
        <v>81</v>
      </c>
      <c r="B94" t="str">
        <f>IFERROR(INDEX(DATOS!B:B,MATCH(CHECKLIST!A94,DATOS!BY:BY,0),1),"")</f>
        <v/>
      </c>
      <c r="C94" t="str">
        <f>IFERROR(INDEX(DATOS!J:J,MATCH(CHECKLIST!A94,DATOS!BY:BY,0),1),"")</f>
        <v/>
      </c>
      <c r="D94" t="str">
        <f>IFERROR(INDEX(DATOS!R:R,MATCH(CHECKLIST!E94,DATOS!C:C,0),1),"")</f>
        <v/>
      </c>
      <c r="E94" s="72" t="str">
        <f>IFERROR(INDEX(DATOS!C:C,MATCH(CHECKLIST!A94,DATOS!BY:BY,0),1),"")</f>
        <v/>
      </c>
      <c r="F94" s="82" t="str">
        <f>IFERROR(IF(INDEX(DATOS!AE:AE,MATCH(CHECKLIST!B94,DATOS!B:B,0),1)=0,"",INDEX(DATOS!AE:AE,MATCH(CHECKLIST!B94,DATOS!B:B,0),1)),"")</f>
        <v/>
      </c>
      <c r="G94" s="17" t="str">
        <f>IFERROR(IF(INDEX(DATOS!AJ:AJ,MATCH(CHECKLIST!B94,DATOS!B:B,0),1)=0,"",INDEX(DATOS!AJ:AJ,MATCH(CHECKLIST!B94,DATOS!B:B,0),1)),"")</f>
        <v/>
      </c>
      <c r="H94" s="17" t="str">
        <f>IFERROR(IF(INDEX(DATOS!BM:BM,MATCH(CHECKLIST!B94,DATOS!B:B,0),1)="","X",IF(INDEX(DATOS!BM:BM,MATCH(CHECKLIST!B94,DATOS!B:B,0),1)="VIGENTE","",INDEX(DATOS!BM:BM,MATCH(CHECKLIST!B94,DATOS!B:B,0),1))),"")</f>
        <v/>
      </c>
      <c r="I94" s="17" t="str">
        <f>IFERROR(IF(INDEX(DATOS!AN:AN,MATCH(CHECKLIST!B94,DATOS!B:B,0),1)=0,"",INDEX(DATOS!AN:AN,MATCH(CHECKLIST!B94,DATOS!B:B,0),1)),"")</f>
        <v/>
      </c>
      <c r="J94" s="17" t="str">
        <f>IFERROR(IF(INDEX(DATOS!AL:AL,MATCH(CHECKLIST!B94,DATOS!B:B,0),1)=0,"",INDEX(DATOS!AL:AL,MATCH(CHECKLIST!B94,DATOS!B:B,0),1)),"")</f>
        <v/>
      </c>
      <c r="K94" s="35" t="str">
        <f>IFERROR(IF(INDEX(DATOS!AM:AM,MATCH(CHECKLIST!B94,DATOS!B:B,0),1)=0,"",INDEX(DATOS!AM:AM,MATCH(CHECKLIST!B94,DATOS!B:B,0),1)),"")</f>
        <v/>
      </c>
      <c r="L94" s="17" t="str">
        <f>IFERROR(IF(INDEX(DATOS!AO:AO,MATCH(CHECKLIST!B94,DATOS!B:B,0),1)=0,"",INDEX(DATOS!AO:AO,MATCH(CHECKLIST!B94,DATOS!B:B,0),1)),"")</f>
        <v/>
      </c>
      <c r="M94" s="17" t="str">
        <f>IFERROR(IF(INDEX(DATOS!AK:AK,MATCH(CHECKLIST!B94,DATOS!B:B,0),1)=0,"",INDEX(DATOS!AK:AK,MATCH(CHECKLIST!B94,DATOS!B:B,0),1)),"")</f>
        <v/>
      </c>
      <c r="N94" s="35" t="str">
        <f ca="1">IFERROR(IF(INDEX(DATOS!I:I,MATCH(CHECKLIST!B94,DATOS!B:B,0),1)="","X",IF(INDEX(DATOS!I:I,MATCH(CHECKLIST!B94,DATOS!B:B,0),1)&gt;YEAR(TODAY())-1,"","VENCIDA")),"")</f>
        <v/>
      </c>
      <c r="O94" s="35" t="str">
        <f>IFERROR(IF(INDEX(DATOS!AR:AR,MATCH(CHECKLIST!B94,DATOS!B:B,0),1)=0,"",INDEX(DATOS!AR:AR,MATCH(CHECKLIST!B94,DATOS!B:B,0),1)),"")</f>
        <v/>
      </c>
      <c r="P94" s="17" t="str">
        <f>IFERROR(IF(INDEX(DATOS!AP:AP,MATCH(CHECKLIST!B94,DATOS!B:B,0),1)=0,"",INDEX(DATOS!AP:AP,MATCH(CHECKLIST!B94,DATOS!B:B,0),1)),"")</f>
        <v/>
      </c>
      <c r="Q94" s="17" t="str">
        <f>IFERROR(IF(INDEX(DATOS!AQ:AQ,MATCH(CHECKLIST!B94,DATOS!B:B,0),1)=0,"",INDEX(DATOS!AQ:AQ,MATCH(CHECKLIST!B94,DATOS!B:B,0),1)),"")</f>
        <v/>
      </c>
      <c r="S94">
        <f t="shared" si="5"/>
        <v>0</v>
      </c>
      <c r="U94" t="str">
        <f t="shared" si="3"/>
        <v/>
      </c>
      <c r="V94" t="str">
        <f t="shared" si="4"/>
        <v/>
      </c>
    </row>
    <row r="95" spans="1:22" ht="15" customHeight="1" x14ac:dyDescent="0.25">
      <c r="A95" s="12">
        <v>82</v>
      </c>
      <c r="B95" t="str">
        <f>IFERROR(INDEX(DATOS!B:B,MATCH(CHECKLIST!A95,DATOS!BY:BY,0),1),"")</f>
        <v/>
      </c>
      <c r="C95" t="str">
        <f>IFERROR(INDEX(DATOS!J:J,MATCH(CHECKLIST!A95,DATOS!BY:BY,0),1),"")</f>
        <v/>
      </c>
      <c r="D95" t="str">
        <f>IFERROR(INDEX(DATOS!R:R,MATCH(CHECKLIST!E95,DATOS!C:C,0),1),"")</f>
        <v/>
      </c>
      <c r="E95" s="72" t="str">
        <f>IFERROR(INDEX(DATOS!C:C,MATCH(CHECKLIST!A95,DATOS!BY:BY,0),1),"")</f>
        <v/>
      </c>
      <c r="F95" s="82" t="str">
        <f>IFERROR(IF(INDEX(DATOS!AE:AE,MATCH(CHECKLIST!B95,DATOS!B:B,0),1)=0,"",INDEX(DATOS!AE:AE,MATCH(CHECKLIST!B95,DATOS!B:B,0),1)),"")</f>
        <v/>
      </c>
      <c r="G95" s="17" t="str">
        <f>IFERROR(IF(INDEX(DATOS!AJ:AJ,MATCH(CHECKLIST!B95,DATOS!B:B,0),1)=0,"",INDEX(DATOS!AJ:AJ,MATCH(CHECKLIST!B95,DATOS!B:B,0),1)),"")</f>
        <v/>
      </c>
      <c r="H95" s="17" t="str">
        <f>IFERROR(IF(INDEX(DATOS!BM:BM,MATCH(CHECKLIST!B95,DATOS!B:B,0),1)="","X",IF(INDEX(DATOS!BM:BM,MATCH(CHECKLIST!B95,DATOS!B:B,0),1)="VIGENTE","",INDEX(DATOS!BM:BM,MATCH(CHECKLIST!B95,DATOS!B:B,0),1))),"")</f>
        <v/>
      </c>
      <c r="I95" s="17" t="str">
        <f>IFERROR(IF(INDEX(DATOS!AN:AN,MATCH(CHECKLIST!B95,DATOS!B:B,0),1)=0,"",INDEX(DATOS!AN:AN,MATCH(CHECKLIST!B95,DATOS!B:B,0),1)),"")</f>
        <v/>
      </c>
      <c r="J95" s="17" t="str">
        <f>IFERROR(IF(INDEX(DATOS!AL:AL,MATCH(CHECKLIST!B95,DATOS!B:B,0),1)=0,"",INDEX(DATOS!AL:AL,MATCH(CHECKLIST!B95,DATOS!B:B,0),1)),"")</f>
        <v/>
      </c>
      <c r="K95" s="35" t="str">
        <f>IFERROR(IF(INDEX(DATOS!AM:AM,MATCH(CHECKLIST!B95,DATOS!B:B,0),1)=0,"",INDEX(DATOS!AM:AM,MATCH(CHECKLIST!B95,DATOS!B:B,0),1)),"")</f>
        <v/>
      </c>
      <c r="L95" s="17" t="str">
        <f>IFERROR(IF(INDEX(DATOS!AO:AO,MATCH(CHECKLIST!B95,DATOS!B:B,0),1)=0,"",INDEX(DATOS!AO:AO,MATCH(CHECKLIST!B95,DATOS!B:B,0),1)),"")</f>
        <v/>
      </c>
      <c r="M95" s="17" t="str">
        <f>IFERROR(IF(INDEX(DATOS!AK:AK,MATCH(CHECKLIST!B95,DATOS!B:B,0),1)=0,"",INDEX(DATOS!AK:AK,MATCH(CHECKLIST!B95,DATOS!B:B,0),1)),"")</f>
        <v/>
      </c>
      <c r="N95" s="35" t="str">
        <f ca="1">IFERROR(IF(INDEX(DATOS!I:I,MATCH(CHECKLIST!B95,DATOS!B:B,0),1)="","X",IF(INDEX(DATOS!I:I,MATCH(CHECKLIST!B95,DATOS!B:B,0),1)&gt;YEAR(TODAY())-1,"","VENCIDA")),"")</f>
        <v/>
      </c>
      <c r="O95" s="35" t="str">
        <f>IFERROR(IF(INDEX(DATOS!AR:AR,MATCH(CHECKLIST!B95,DATOS!B:B,0),1)=0,"",INDEX(DATOS!AR:AR,MATCH(CHECKLIST!B95,DATOS!B:B,0),1)),"")</f>
        <v/>
      </c>
      <c r="P95" s="17" t="str">
        <f>IFERROR(IF(INDEX(DATOS!AP:AP,MATCH(CHECKLIST!B95,DATOS!B:B,0),1)=0,"",INDEX(DATOS!AP:AP,MATCH(CHECKLIST!B95,DATOS!B:B,0),1)),"")</f>
        <v/>
      </c>
      <c r="Q95" s="17" t="str">
        <f>IFERROR(IF(INDEX(DATOS!AQ:AQ,MATCH(CHECKLIST!B95,DATOS!B:B,0),1)=0,"",INDEX(DATOS!AQ:AQ,MATCH(CHECKLIST!B95,DATOS!B:B,0),1)),"")</f>
        <v/>
      </c>
      <c r="R95" t="str">
        <f>IF(B95="","",1)</f>
        <v/>
      </c>
      <c r="S95" t="str">
        <f t="shared" si="5"/>
        <v/>
      </c>
      <c r="U95" t="str">
        <f t="shared" si="3"/>
        <v/>
      </c>
      <c r="V95" t="str">
        <f t="shared" si="4"/>
        <v/>
      </c>
    </row>
    <row r="96" spans="1:22" ht="15" customHeight="1" x14ac:dyDescent="0.25">
      <c r="A96" s="12">
        <v>83</v>
      </c>
      <c r="B96" t="str">
        <f>IFERROR(INDEX(DATOS!B:B,MATCH(CHECKLIST!A96,DATOS!BY:BY,0),1),"")</f>
        <v/>
      </c>
      <c r="C96" t="str">
        <f>IFERROR(INDEX(DATOS!J:J,MATCH(CHECKLIST!A96,DATOS!BY:BY,0),1),"")</f>
        <v/>
      </c>
      <c r="D96" t="str">
        <f>IFERROR(INDEX(DATOS!R:R,MATCH(CHECKLIST!E96,DATOS!C:C,0),1),"")</f>
        <v/>
      </c>
      <c r="E96" s="72" t="str">
        <f>IFERROR(INDEX(DATOS!C:C,MATCH(CHECKLIST!A96,DATOS!BY:BY,0),1),"")</f>
        <v/>
      </c>
      <c r="F96" s="82" t="str">
        <f>IFERROR(IF(INDEX(DATOS!AE:AE,MATCH(CHECKLIST!B96,DATOS!B:B,0),1)=0,"",INDEX(DATOS!AE:AE,MATCH(CHECKLIST!B96,DATOS!B:B,0),1)),"")</f>
        <v/>
      </c>
      <c r="G96" s="17" t="str">
        <f>IFERROR(IF(INDEX(DATOS!AJ:AJ,MATCH(CHECKLIST!B96,DATOS!B:B,0),1)=0,"",INDEX(DATOS!AJ:AJ,MATCH(CHECKLIST!B96,DATOS!B:B,0),1)),"")</f>
        <v/>
      </c>
      <c r="H96" s="17" t="str">
        <f>IFERROR(IF(INDEX(DATOS!BM:BM,MATCH(CHECKLIST!B96,DATOS!B:B,0),1)="","X",IF(INDEX(DATOS!BM:BM,MATCH(CHECKLIST!B96,DATOS!B:B,0),1)="VIGENTE","",INDEX(DATOS!BM:BM,MATCH(CHECKLIST!B96,DATOS!B:B,0),1))),"")</f>
        <v/>
      </c>
      <c r="I96" s="17" t="str">
        <f>IFERROR(IF(INDEX(DATOS!AN:AN,MATCH(CHECKLIST!B96,DATOS!B:B,0),1)=0,"",INDEX(DATOS!AN:AN,MATCH(CHECKLIST!B96,DATOS!B:B,0),1)),"")</f>
        <v/>
      </c>
      <c r="J96" s="17" t="str">
        <f>IFERROR(IF(INDEX(DATOS!AL:AL,MATCH(CHECKLIST!B96,DATOS!B:B,0),1)=0,"",INDEX(DATOS!AL:AL,MATCH(CHECKLIST!B96,DATOS!B:B,0),1)),"")</f>
        <v/>
      </c>
      <c r="K96" s="35" t="str">
        <f>IFERROR(IF(INDEX(DATOS!AM:AM,MATCH(CHECKLIST!B96,DATOS!B:B,0),1)=0,"",INDEX(DATOS!AM:AM,MATCH(CHECKLIST!B96,DATOS!B:B,0),1)),"")</f>
        <v/>
      </c>
      <c r="L96" s="17" t="str">
        <f>IFERROR(IF(INDEX(DATOS!AO:AO,MATCH(CHECKLIST!B96,DATOS!B:B,0),1)=0,"",INDEX(DATOS!AO:AO,MATCH(CHECKLIST!B96,DATOS!B:B,0),1)),"")</f>
        <v/>
      </c>
      <c r="M96" s="17" t="str">
        <f>IFERROR(IF(INDEX(DATOS!AK:AK,MATCH(CHECKLIST!B96,DATOS!B:B,0),1)=0,"",INDEX(DATOS!AK:AK,MATCH(CHECKLIST!B96,DATOS!B:B,0),1)),"")</f>
        <v/>
      </c>
      <c r="N96" s="35" t="str">
        <f ca="1">IFERROR(IF(INDEX(DATOS!I:I,MATCH(CHECKLIST!B96,DATOS!B:B,0),1)="","X",IF(INDEX(DATOS!I:I,MATCH(CHECKLIST!B96,DATOS!B:B,0),1)&gt;YEAR(TODAY())-1,"","VENCIDA")),"")</f>
        <v/>
      </c>
      <c r="O96" s="35" t="str">
        <f>IFERROR(IF(INDEX(DATOS!AR:AR,MATCH(CHECKLIST!B96,DATOS!B:B,0),1)=0,"",INDEX(DATOS!AR:AR,MATCH(CHECKLIST!B96,DATOS!B:B,0),1)),"")</f>
        <v/>
      </c>
      <c r="P96" s="17" t="str">
        <f>IFERROR(IF(INDEX(DATOS!AP:AP,MATCH(CHECKLIST!B96,DATOS!B:B,0),1)=0,"",INDEX(DATOS!AP:AP,MATCH(CHECKLIST!B96,DATOS!B:B,0),1)),"")</f>
        <v/>
      </c>
      <c r="Q96" s="17" t="str">
        <f>IFERROR(IF(INDEX(DATOS!AQ:AQ,MATCH(CHECKLIST!B96,DATOS!B:B,0),1)=0,"",INDEX(DATOS!AQ:AQ,MATCH(CHECKLIST!B96,DATOS!B:B,0),1)),"")</f>
        <v/>
      </c>
      <c r="S96">
        <f t="shared" si="5"/>
        <v>0</v>
      </c>
      <c r="U96" t="str">
        <f t="shared" si="3"/>
        <v/>
      </c>
      <c r="V96" t="str">
        <f t="shared" si="4"/>
        <v/>
      </c>
    </row>
    <row r="97" spans="1:22" ht="15" customHeight="1" x14ac:dyDescent="0.25">
      <c r="A97" s="12">
        <v>84</v>
      </c>
      <c r="B97" t="str">
        <f>IFERROR(INDEX(DATOS!B:B,MATCH(CHECKLIST!A97,DATOS!BY:BY,0),1),"")</f>
        <v/>
      </c>
      <c r="C97" t="str">
        <f>IFERROR(INDEX(DATOS!J:J,MATCH(CHECKLIST!A97,DATOS!BY:BY,0),1),"")</f>
        <v/>
      </c>
      <c r="D97" t="str">
        <f>IFERROR(INDEX(DATOS!R:R,MATCH(CHECKLIST!E97,DATOS!C:C,0),1),"")</f>
        <v/>
      </c>
      <c r="E97" s="72" t="str">
        <f>IFERROR(INDEX(DATOS!C:C,MATCH(CHECKLIST!A97,DATOS!BY:BY,0),1),"")</f>
        <v/>
      </c>
      <c r="F97" s="82" t="str">
        <f>IFERROR(IF(INDEX(DATOS!AE:AE,MATCH(CHECKLIST!B97,DATOS!B:B,0),1)=0,"",INDEX(DATOS!AE:AE,MATCH(CHECKLIST!B97,DATOS!B:B,0),1)),"")</f>
        <v/>
      </c>
      <c r="G97" s="17" t="str">
        <f>IFERROR(IF(INDEX(DATOS!AJ:AJ,MATCH(CHECKLIST!B97,DATOS!B:B,0),1)=0,"",INDEX(DATOS!AJ:AJ,MATCH(CHECKLIST!B97,DATOS!B:B,0),1)),"")</f>
        <v/>
      </c>
      <c r="H97" s="17" t="str">
        <f>IFERROR(IF(INDEX(DATOS!BM:BM,MATCH(CHECKLIST!B97,DATOS!B:B,0),1)="","X",IF(INDEX(DATOS!BM:BM,MATCH(CHECKLIST!B97,DATOS!B:B,0),1)="VIGENTE","",INDEX(DATOS!BM:BM,MATCH(CHECKLIST!B97,DATOS!B:B,0),1))),"")</f>
        <v/>
      </c>
      <c r="I97" s="17" t="str">
        <f>IFERROR(IF(INDEX(DATOS!AN:AN,MATCH(CHECKLIST!B97,DATOS!B:B,0),1)=0,"",INDEX(DATOS!AN:AN,MATCH(CHECKLIST!B97,DATOS!B:B,0),1)),"")</f>
        <v/>
      </c>
      <c r="J97" s="17" t="str">
        <f>IFERROR(IF(INDEX(DATOS!AL:AL,MATCH(CHECKLIST!B97,DATOS!B:B,0),1)=0,"",INDEX(DATOS!AL:AL,MATCH(CHECKLIST!B97,DATOS!B:B,0),1)),"")</f>
        <v/>
      </c>
      <c r="K97" s="35" t="str">
        <f>IFERROR(IF(INDEX(DATOS!AM:AM,MATCH(CHECKLIST!B97,DATOS!B:B,0),1)=0,"",INDEX(DATOS!AM:AM,MATCH(CHECKLIST!B97,DATOS!B:B,0),1)),"")</f>
        <v/>
      </c>
      <c r="L97" s="17" t="str">
        <f>IFERROR(IF(INDEX(DATOS!AO:AO,MATCH(CHECKLIST!B97,DATOS!B:B,0),1)=0,"",INDEX(DATOS!AO:AO,MATCH(CHECKLIST!B97,DATOS!B:B,0),1)),"")</f>
        <v/>
      </c>
      <c r="M97" s="17" t="str">
        <f>IFERROR(IF(INDEX(DATOS!AK:AK,MATCH(CHECKLIST!B97,DATOS!B:B,0),1)=0,"",INDEX(DATOS!AK:AK,MATCH(CHECKLIST!B97,DATOS!B:B,0),1)),"")</f>
        <v/>
      </c>
      <c r="N97" s="35" t="str">
        <f ca="1">IFERROR(IF(INDEX(DATOS!I:I,MATCH(CHECKLIST!B97,DATOS!B:B,0),1)="","X",IF(INDEX(DATOS!I:I,MATCH(CHECKLIST!B97,DATOS!B:B,0),1)&gt;YEAR(TODAY())-1,"","VENCIDA")),"")</f>
        <v/>
      </c>
      <c r="O97" s="35" t="str">
        <f>IFERROR(IF(INDEX(DATOS!AR:AR,MATCH(CHECKLIST!B97,DATOS!B:B,0),1)=0,"",INDEX(DATOS!AR:AR,MATCH(CHECKLIST!B97,DATOS!B:B,0),1)),"")</f>
        <v/>
      </c>
      <c r="P97" s="17" t="str">
        <f>IFERROR(IF(INDEX(DATOS!AP:AP,MATCH(CHECKLIST!B97,DATOS!B:B,0),1)=0,"",INDEX(DATOS!AP:AP,MATCH(CHECKLIST!B97,DATOS!B:B,0),1)),"")</f>
        <v/>
      </c>
      <c r="Q97" s="17" t="str">
        <f>IFERROR(IF(INDEX(DATOS!AQ:AQ,MATCH(CHECKLIST!B97,DATOS!B:B,0),1)=0,"",INDEX(DATOS!AQ:AQ,MATCH(CHECKLIST!B97,DATOS!B:B,0),1)),"")</f>
        <v/>
      </c>
      <c r="R97" t="str">
        <f>IF(B97="","",1)</f>
        <v/>
      </c>
      <c r="S97" t="str">
        <f t="shared" si="5"/>
        <v/>
      </c>
      <c r="U97" t="str">
        <f t="shared" si="3"/>
        <v/>
      </c>
      <c r="V97" t="str">
        <f t="shared" si="4"/>
        <v/>
      </c>
    </row>
    <row r="98" spans="1:22" ht="15" customHeight="1" x14ac:dyDescent="0.25">
      <c r="A98" s="12">
        <v>85</v>
      </c>
      <c r="B98" t="str">
        <f>IFERROR(INDEX(DATOS!B:B,MATCH(CHECKLIST!A98,DATOS!BY:BY,0),1),"")</f>
        <v/>
      </c>
      <c r="C98" t="str">
        <f>IFERROR(INDEX(DATOS!J:J,MATCH(CHECKLIST!A98,DATOS!BY:BY,0),1),"")</f>
        <v/>
      </c>
      <c r="D98" t="str">
        <f>IFERROR(INDEX(DATOS!R:R,MATCH(CHECKLIST!E98,DATOS!C:C,0),1),"")</f>
        <v/>
      </c>
      <c r="E98" s="72" t="str">
        <f>IFERROR(INDEX(DATOS!C:C,MATCH(CHECKLIST!A98,DATOS!BY:BY,0),1),"")</f>
        <v/>
      </c>
      <c r="F98" s="82" t="str">
        <f>IFERROR(IF(INDEX(DATOS!AE:AE,MATCH(CHECKLIST!B98,DATOS!B:B,0),1)=0,"",INDEX(DATOS!AE:AE,MATCH(CHECKLIST!B98,DATOS!B:B,0),1)),"")</f>
        <v/>
      </c>
      <c r="G98" s="17" t="str">
        <f>IFERROR(IF(INDEX(DATOS!AJ:AJ,MATCH(CHECKLIST!B98,DATOS!B:B,0),1)=0,"",INDEX(DATOS!AJ:AJ,MATCH(CHECKLIST!B98,DATOS!B:B,0),1)),"")</f>
        <v/>
      </c>
      <c r="H98" s="17" t="str">
        <f>IFERROR(IF(INDEX(DATOS!BM:BM,MATCH(CHECKLIST!B98,DATOS!B:B,0),1)="","X",IF(INDEX(DATOS!BM:BM,MATCH(CHECKLIST!B98,DATOS!B:B,0),1)="VIGENTE","",INDEX(DATOS!BM:BM,MATCH(CHECKLIST!B98,DATOS!B:B,0),1))),"")</f>
        <v/>
      </c>
      <c r="I98" s="17" t="str">
        <f>IFERROR(IF(INDEX(DATOS!AN:AN,MATCH(CHECKLIST!B98,DATOS!B:B,0),1)=0,"",INDEX(DATOS!AN:AN,MATCH(CHECKLIST!B98,DATOS!B:B,0),1)),"")</f>
        <v/>
      </c>
      <c r="J98" s="17" t="str">
        <f>IFERROR(IF(INDEX(DATOS!AL:AL,MATCH(CHECKLIST!B98,DATOS!B:B,0),1)=0,"",INDEX(DATOS!AL:AL,MATCH(CHECKLIST!B98,DATOS!B:B,0),1)),"")</f>
        <v/>
      </c>
      <c r="K98" s="35" t="str">
        <f>IFERROR(IF(INDEX(DATOS!AM:AM,MATCH(CHECKLIST!B98,DATOS!B:B,0),1)=0,"",INDEX(DATOS!AM:AM,MATCH(CHECKLIST!B98,DATOS!B:B,0),1)),"")</f>
        <v/>
      </c>
      <c r="L98" s="17" t="str">
        <f>IFERROR(IF(INDEX(DATOS!AO:AO,MATCH(CHECKLIST!B98,DATOS!B:B,0),1)=0,"",INDEX(DATOS!AO:AO,MATCH(CHECKLIST!B98,DATOS!B:B,0),1)),"")</f>
        <v/>
      </c>
      <c r="M98" s="17" t="str">
        <f>IFERROR(IF(INDEX(DATOS!AK:AK,MATCH(CHECKLIST!B98,DATOS!B:B,0),1)=0,"",INDEX(DATOS!AK:AK,MATCH(CHECKLIST!B98,DATOS!B:B,0),1)),"")</f>
        <v/>
      </c>
      <c r="N98" s="35" t="str">
        <f ca="1">IFERROR(IF(INDEX(DATOS!I:I,MATCH(CHECKLIST!B98,DATOS!B:B,0),1)="","X",IF(INDEX(DATOS!I:I,MATCH(CHECKLIST!B98,DATOS!B:B,0),1)&gt;YEAR(TODAY())-1,"","VENCIDA")),"")</f>
        <v/>
      </c>
      <c r="O98" s="35" t="str">
        <f>IFERROR(IF(INDEX(DATOS!AR:AR,MATCH(CHECKLIST!B98,DATOS!B:B,0),1)=0,"",INDEX(DATOS!AR:AR,MATCH(CHECKLIST!B98,DATOS!B:B,0),1)),"")</f>
        <v/>
      </c>
      <c r="P98" s="17" t="str">
        <f>IFERROR(IF(INDEX(DATOS!AP:AP,MATCH(CHECKLIST!B98,DATOS!B:B,0),1)=0,"",INDEX(DATOS!AP:AP,MATCH(CHECKLIST!B98,DATOS!B:B,0),1)),"")</f>
        <v/>
      </c>
      <c r="Q98" s="17" t="str">
        <f>IFERROR(IF(INDEX(DATOS!AQ:AQ,MATCH(CHECKLIST!B98,DATOS!B:B,0),1)=0,"",INDEX(DATOS!AQ:AQ,MATCH(CHECKLIST!B98,DATOS!B:B,0),1)),"")</f>
        <v/>
      </c>
      <c r="S98">
        <f t="shared" si="5"/>
        <v>0</v>
      </c>
      <c r="U98" t="str">
        <f t="shared" si="3"/>
        <v/>
      </c>
      <c r="V98" t="str">
        <f t="shared" si="4"/>
        <v/>
      </c>
    </row>
    <row r="99" spans="1:22" ht="15" customHeight="1" x14ac:dyDescent="0.25">
      <c r="A99" s="12">
        <v>86</v>
      </c>
      <c r="B99" t="str">
        <f>IFERROR(INDEX(DATOS!B:B,MATCH(CHECKLIST!A99,DATOS!BY:BY,0),1),"")</f>
        <v/>
      </c>
      <c r="C99" t="str">
        <f>IFERROR(INDEX(DATOS!J:J,MATCH(CHECKLIST!A99,DATOS!BY:BY,0),1),"")</f>
        <v/>
      </c>
      <c r="D99" t="str">
        <f>IFERROR(INDEX(DATOS!R:R,MATCH(CHECKLIST!E99,DATOS!C:C,0),1),"")</f>
        <v/>
      </c>
      <c r="E99" s="72" t="str">
        <f>IFERROR(INDEX(DATOS!C:C,MATCH(CHECKLIST!A99,DATOS!BY:BY,0),1),"")</f>
        <v/>
      </c>
      <c r="F99" s="82" t="str">
        <f>IFERROR(IF(INDEX(DATOS!AE:AE,MATCH(CHECKLIST!B99,DATOS!B:B,0),1)=0,"",INDEX(DATOS!AE:AE,MATCH(CHECKLIST!B99,DATOS!B:B,0),1)),"")</f>
        <v/>
      </c>
      <c r="G99" s="17" t="str">
        <f>IFERROR(IF(INDEX(DATOS!AJ:AJ,MATCH(CHECKLIST!B99,DATOS!B:B,0),1)=0,"",INDEX(DATOS!AJ:AJ,MATCH(CHECKLIST!B99,DATOS!B:B,0),1)),"")</f>
        <v/>
      </c>
      <c r="H99" s="17" t="str">
        <f>IFERROR(IF(INDEX(DATOS!BM:BM,MATCH(CHECKLIST!B99,DATOS!B:B,0),1)="","X",IF(INDEX(DATOS!BM:BM,MATCH(CHECKLIST!B99,DATOS!B:B,0),1)="VIGENTE","",INDEX(DATOS!BM:BM,MATCH(CHECKLIST!B99,DATOS!B:B,0),1))),"")</f>
        <v/>
      </c>
      <c r="I99" s="17" t="str">
        <f>IFERROR(IF(INDEX(DATOS!AN:AN,MATCH(CHECKLIST!B99,DATOS!B:B,0),1)=0,"",INDEX(DATOS!AN:AN,MATCH(CHECKLIST!B99,DATOS!B:B,0),1)),"")</f>
        <v/>
      </c>
      <c r="J99" s="17" t="str">
        <f>IFERROR(IF(INDEX(DATOS!AL:AL,MATCH(CHECKLIST!B99,DATOS!B:B,0),1)=0,"",INDEX(DATOS!AL:AL,MATCH(CHECKLIST!B99,DATOS!B:B,0),1)),"")</f>
        <v/>
      </c>
      <c r="K99" s="35" t="str">
        <f>IFERROR(IF(INDEX(DATOS!AM:AM,MATCH(CHECKLIST!B99,DATOS!B:B,0),1)=0,"",INDEX(DATOS!AM:AM,MATCH(CHECKLIST!B99,DATOS!B:B,0),1)),"")</f>
        <v/>
      </c>
      <c r="L99" s="17" t="str">
        <f>IFERROR(IF(INDEX(DATOS!AO:AO,MATCH(CHECKLIST!B99,DATOS!B:B,0),1)=0,"",INDEX(DATOS!AO:AO,MATCH(CHECKLIST!B99,DATOS!B:B,0),1)),"")</f>
        <v/>
      </c>
      <c r="M99" s="17" t="str">
        <f>IFERROR(IF(INDEX(DATOS!AK:AK,MATCH(CHECKLIST!B99,DATOS!B:B,0),1)=0,"",INDEX(DATOS!AK:AK,MATCH(CHECKLIST!B99,DATOS!B:B,0),1)),"")</f>
        <v/>
      </c>
      <c r="N99" s="35" t="str">
        <f ca="1">IFERROR(IF(INDEX(DATOS!I:I,MATCH(CHECKLIST!B99,DATOS!B:B,0),1)="","X",IF(INDEX(DATOS!I:I,MATCH(CHECKLIST!B99,DATOS!B:B,0),1)&gt;YEAR(TODAY())-1,"","VENCIDA")),"")</f>
        <v/>
      </c>
      <c r="O99" s="35" t="str">
        <f>IFERROR(IF(INDEX(DATOS!AR:AR,MATCH(CHECKLIST!B99,DATOS!B:B,0),1)=0,"",INDEX(DATOS!AR:AR,MATCH(CHECKLIST!B99,DATOS!B:B,0),1)),"")</f>
        <v/>
      </c>
      <c r="P99" s="17" t="str">
        <f>IFERROR(IF(INDEX(DATOS!AP:AP,MATCH(CHECKLIST!B99,DATOS!B:B,0),1)=0,"",INDEX(DATOS!AP:AP,MATCH(CHECKLIST!B99,DATOS!B:B,0),1)),"")</f>
        <v/>
      </c>
      <c r="Q99" s="17" t="str">
        <f>IFERROR(IF(INDEX(DATOS!AQ:AQ,MATCH(CHECKLIST!B99,DATOS!B:B,0),1)=0,"",INDEX(DATOS!AQ:AQ,MATCH(CHECKLIST!B99,DATOS!B:B,0),1)),"")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IFERROR(INDEX(DATOS!B:B,MATCH(CHECKLIST!A100,DATOS!BY:BY,0),1),"")</f>
        <v/>
      </c>
      <c r="C100" t="str">
        <f>IFERROR(INDEX(DATOS!J:J,MATCH(CHECKLIST!A100,DATOS!BY:BY,0),1),"")</f>
        <v/>
      </c>
      <c r="D100" t="str">
        <f>IFERROR(INDEX(DATOS!R:R,MATCH(CHECKLIST!E100,DATOS!C:C,0),1),"")</f>
        <v/>
      </c>
      <c r="E100" s="72" t="str">
        <f>IFERROR(INDEX(DATOS!C:C,MATCH(CHECKLIST!A100,DATOS!BY:BY,0),1),"")</f>
        <v/>
      </c>
      <c r="F100" s="82" t="str">
        <f>IFERROR(IF(INDEX(DATOS!AE:AE,MATCH(CHECKLIST!B100,DATOS!B:B,0),1)=0,"",INDEX(DATOS!AE:AE,MATCH(CHECKLIST!B100,DATOS!B:B,0),1)),"")</f>
        <v/>
      </c>
      <c r="G100" s="17" t="str">
        <f>IFERROR(IF(INDEX(DATOS!AJ:AJ,MATCH(CHECKLIST!B100,DATOS!B:B,0),1)=0,"",INDEX(DATOS!AJ:AJ,MATCH(CHECKLIST!B100,DATOS!B:B,0),1)),"")</f>
        <v/>
      </c>
      <c r="H100" s="17" t="str">
        <f>IFERROR(IF(INDEX(DATOS!BM:BM,MATCH(CHECKLIST!B100,DATOS!B:B,0),1)="","X",IF(INDEX(DATOS!BM:BM,MATCH(CHECKLIST!B100,DATOS!B:B,0),1)="VIGENTE","",INDEX(DATOS!BM:BM,MATCH(CHECKLIST!B100,DATOS!B:B,0),1))),"")</f>
        <v/>
      </c>
      <c r="I100" s="17" t="str">
        <f>IFERROR(IF(INDEX(DATOS!AN:AN,MATCH(CHECKLIST!B100,DATOS!B:B,0),1)=0,"",INDEX(DATOS!AN:AN,MATCH(CHECKLIST!B100,DATOS!B:B,0),1)),"")</f>
        <v/>
      </c>
      <c r="J100" s="17" t="str">
        <f>IFERROR(IF(INDEX(DATOS!AL:AL,MATCH(CHECKLIST!B100,DATOS!B:B,0),1)=0,"",INDEX(DATOS!AL:AL,MATCH(CHECKLIST!B100,DATOS!B:B,0),1)),"")</f>
        <v/>
      </c>
      <c r="K100" s="35" t="str">
        <f>IFERROR(IF(INDEX(DATOS!AM:AM,MATCH(CHECKLIST!B100,DATOS!B:B,0),1)=0,"",INDEX(DATOS!AM:AM,MATCH(CHECKLIST!B100,DATOS!B:B,0),1)),"")</f>
        <v/>
      </c>
      <c r="L100" s="17" t="str">
        <f>IFERROR(IF(INDEX(DATOS!AO:AO,MATCH(CHECKLIST!B100,DATOS!B:B,0),1)=0,"",INDEX(DATOS!AO:AO,MATCH(CHECKLIST!B100,DATOS!B:B,0),1)),"")</f>
        <v/>
      </c>
      <c r="M100" s="17" t="str">
        <f>IFERROR(IF(INDEX(DATOS!AK:AK,MATCH(CHECKLIST!B100,DATOS!B:B,0),1)=0,"",INDEX(DATOS!AK:AK,MATCH(CHECKLIST!B100,DATOS!B:B,0),1)),"")</f>
        <v/>
      </c>
      <c r="N100" s="35" t="str">
        <f ca="1">IFERROR(IF(INDEX(DATOS!I:I,MATCH(CHECKLIST!B100,DATOS!B:B,0),1)="","X",IF(INDEX(DATOS!I:I,MATCH(CHECKLIST!B100,DATOS!B:B,0),1)&gt;YEAR(TODAY())-1,"","VENCIDA")),"")</f>
        <v/>
      </c>
      <c r="O100" s="35" t="str">
        <f>IFERROR(IF(INDEX(DATOS!AR:AR,MATCH(CHECKLIST!B100,DATOS!B:B,0),1)=0,"",INDEX(DATOS!AR:AR,MATCH(CHECKLIST!B100,DATOS!B:B,0),1)),"")</f>
        <v/>
      </c>
      <c r="P100" s="17" t="str">
        <f>IFERROR(IF(INDEX(DATOS!AP:AP,MATCH(CHECKLIST!B100,DATOS!B:B,0),1)=0,"",INDEX(DATOS!AP:AP,MATCH(CHECKLIST!B100,DATOS!B:B,0),1)),"")</f>
        <v/>
      </c>
      <c r="Q100" s="17" t="str">
        <f>IFERROR(IF(INDEX(DATOS!AQ:AQ,MATCH(CHECKLIST!B100,DATOS!B:B,0),1)=0,"",INDEX(DATOS!AQ:AQ,MATCH(CHECKLIST!B100,DATOS!B:B,0),1)),"")</f>
        <v/>
      </c>
      <c r="S100">
        <f t="shared" si="5"/>
        <v>0</v>
      </c>
      <c r="U100" t="str">
        <f t="shared" si="3"/>
        <v/>
      </c>
      <c r="V100" t="str">
        <f t="shared" si="4"/>
        <v/>
      </c>
    </row>
    <row r="101" spans="1:22" ht="15" customHeight="1" x14ac:dyDescent="0.25">
      <c r="A101" s="12">
        <v>88</v>
      </c>
      <c r="B101" t="str">
        <f>IFERROR(INDEX(DATOS!B:B,MATCH(CHECKLIST!A101,DATOS!BY:BY,0),1),"")</f>
        <v/>
      </c>
      <c r="C101" t="str">
        <f>IFERROR(INDEX(DATOS!J:J,MATCH(CHECKLIST!A101,DATOS!BY:BY,0),1),"")</f>
        <v/>
      </c>
      <c r="D101" t="str">
        <f>IFERROR(INDEX(DATOS!R:R,MATCH(CHECKLIST!E101,DATOS!C:C,0),1),"")</f>
        <v/>
      </c>
      <c r="E101" s="72" t="str">
        <f>IFERROR(INDEX(DATOS!C:C,MATCH(CHECKLIST!A101,DATOS!BY:BY,0),1),"")</f>
        <v/>
      </c>
      <c r="F101" s="82" t="str">
        <f>IFERROR(IF(INDEX(DATOS!AE:AE,MATCH(CHECKLIST!B101,DATOS!B:B,0),1)=0,"",INDEX(DATOS!AE:AE,MATCH(CHECKLIST!B101,DATOS!B:B,0),1)),"")</f>
        <v/>
      </c>
      <c r="G101" s="17" t="str">
        <f>IFERROR(IF(INDEX(DATOS!AJ:AJ,MATCH(CHECKLIST!B101,DATOS!B:B,0),1)=0,"",INDEX(DATOS!AJ:AJ,MATCH(CHECKLIST!B101,DATOS!B:B,0),1)),"")</f>
        <v/>
      </c>
      <c r="H101" s="17" t="str">
        <f>IFERROR(IF(INDEX(DATOS!BM:BM,MATCH(CHECKLIST!B101,DATOS!B:B,0),1)="","X",IF(INDEX(DATOS!BM:BM,MATCH(CHECKLIST!B101,DATOS!B:B,0),1)="VIGENTE","",INDEX(DATOS!BM:BM,MATCH(CHECKLIST!B101,DATOS!B:B,0),1))),"")</f>
        <v/>
      </c>
      <c r="I101" s="17" t="str">
        <f>IFERROR(IF(INDEX(DATOS!AN:AN,MATCH(CHECKLIST!B101,DATOS!B:B,0),1)=0,"",INDEX(DATOS!AN:AN,MATCH(CHECKLIST!B101,DATOS!B:B,0),1)),"")</f>
        <v/>
      </c>
      <c r="J101" s="17" t="str">
        <f>IFERROR(IF(INDEX(DATOS!AL:AL,MATCH(CHECKLIST!B101,DATOS!B:B,0),1)=0,"",INDEX(DATOS!AL:AL,MATCH(CHECKLIST!B101,DATOS!B:B,0),1)),"")</f>
        <v/>
      </c>
      <c r="K101" s="35" t="str">
        <f>IFERROR(IF(INDEX(DATOS!AM:AM,MATCH(CHECKLIST!B101,DATOS!B:B,0),1)=0,"",INDEX(DATOS!AM:AM,MATCH(CHECKLIST!B101,DATOS!B:B,0),1)),"")</f>
        <v/>
      </c>
      <c r="L101" s="17" t="str">
        <f>IFERROR(IF(INDEX(DATOS!AO:AO,MATCH(CHECKLIST!B101,DATOS!B:B,0),1)=0,"",INDEX(DATOS!AO:AO,MATCH(CHECKLIST!B101,DATOS!B:B,0),1)),"")</f>
        <v/>
      </c>
      <c r="M101" s="17" t="str">
        <f>IFERROR(IF(INDEX(DATOS!AK:AK,MATCH(CHECKLIST!B101,DATOS!B:B,0),1)=0,"",INDEX(DATOS!AK:AK,MATCH(CHECKLIST!B101,DATOS!B:B,0),1)),"")</f>
        <v/>
      </c>
      <c r="N101" s="35" t="str">
        <f ca="1">IFERROR(IF(INDEX(DATOS!I:I,MATCH(CHECKLIST!B101,DATOS!B:B,0),1)="","X",IF(INDEX(DATOS!I:I,MATCH(CHECKLIST!B101,DATOS!B:B,0),1)&gt;YEAR(TODAY())-1,"","VENCIDA")),"")</f>
        <v/>
      </c>
      <c r="O101" s="35" t="str">
        <f>IFERROR(IF(INDEX(DATOS!AR:AR,MATCH(CHECKLIST!B101,DATOS!B:B,0),1)=0,"",INDEX(DATOS!AR:AR,MATCH(CHECKLIST!B101,DATOS!B:B,0),1)),"")</f>
        <v/>
      </c>
      <c r="P101" s="17" t="str">
        <f>IFERROR(IF(INDEX(DATOS!AP:AP,MATCH(CHECKLIST!B101,DATOS!B:B,0),1)=0,"",INDEX(DATOS!AP:AP,MATCH(CHECKLIST!B101,DATOS!B:B,0),1)),"")</f>
        <v/>
      </c>
      <c r="Q101" s="17" t="str">
        <f>IFERROR(IF(INDEX(DATOS!AQ:AQ,MATCH(CHECKLIST!B101,DATOS!B:B,0),1)=0,"",INDEX(DATOS!AQ:AQ,MATCH(CHECKLIST!B101,DATOS!B:B,0),1)),"")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IFERROR(INDEX(DATOS!B:B,MATCH(CHECKLIST!A102,DATOS!BY:BY,0),1),"")</f>
        <v/>
      </c>
      <c r="C102" t="str">
        <f>IFERROR(INDEX(DATOS!J:J,MATCH(CHECKLIST!A102,DATOS!BY:BY,0),1),"")</f>
        <v/>
      </c>
      <c r="D102" t="str">
        <f>IFERROR(INDEX(DATOS!R:R,MATCH(CHECKLIST!E102,DATOS!C:C,0),1),"")</f>
        <v/>
      </c>
      <c r="E102" s="72" t="str">
        <f>IFERROR(INDEX(DATOS!C:C,MATCH(CHECKLIST!A102,DATOS!BY:BY,0),1),"")</f>
        <v/>
      </c>
      <c r="F102" s="82" t="str">
        <f>IFERROR(IF(INDEX(DATOS!AE:AE,MATCH(CHECKLIST!B102,DATOS!B:B,0),1)=0,"",INDEX(DATOS!AE:AE,MATCH(CHECKLIST!B102,DATOS!B:B,0),1)),"")</f>
        <v/>
      </c>
      <c r="G102" s="17" t="str">
        <f>IFERROR(IF(INDEX(DATOS!AJ:AJ,MATCH(CHECKLIST!B102,DATOS!B:B,0),1)=0,"",INDEX(DATOS!AJ:AJ,MATCH(CHECKLIST!B102,DATOS!B:B,0),1)),"")</f>
        <v/>
      </c>
      <c r="H102" s="17" t="str">
        <f>IFERROR(IF(INDEX(DATOS!BM:BM,MATCH(CHECKLIST!B102,DATOS!B:B,0),1)="","X",IF(INDEX(DATOS!BM:BM,MATCH(CHECKLIST!B102,DATOS!B:B,0),1)="VIGENTE","",INDEX(DATOS!BM:BM,MATCH(CHECKLIST!B102,DATOS!B:B,0),1))),"")</f>
        <v/>
      </c>
      <c r="I102" s="17" t="str">
        <f>IFERROR(IF(INDEX(DATOS!AN:AN,MATCH(CHECKLIST!B102,DATOS!B:B,0),1)=0,"",INDEX(DATOS!AN:AN,MATCH(CHECKLIST!B102,DATOS!B:B,0),1)),"")</f>
        <v/>
      </c>
      <c r="J102" s="17" t="str">
        <f>IFERROR(IF(INDEX(DATOS!AL:AL,MATCH(CHECKLIST!B102,DATOS!B:B,0),1)=0,"",INDEX(DATOS!AL:AL,MATCH(CHECKLIST!B102,DATOS!B:B,0),1)),"")</f>
        <v/>
      </c>
      <c r="K102" s="35" t="str">
        <f>IFERROR(IF(INDEX(DATOS!AM:AM,MATCH(CHECKLIST!B102,DATOS!B:B,0),1)=0,"",INDEX(DATOS!AM:AM,MATCH(CHECKLIST!B102,DATOS!B:B,0),1)),"")</f>
        <v/>
      </c>
      <c r="L102" s="17" t="str">
        <f>IFERROR(IF(INDEX(DATOS!AO:AO,MATCH(CHECKLIST!B102,DATOS!B:B,0),1)=0,"",INDEX(DATOS!AO:AO,MATCH(CHECKLIST!B102,DATOS!B:B,0),1)),"")</f>
        <v/>
      </c>
      <c r="M102" s="17" t="str">
        <f>IFERROR(IF(INDEX(DATOS!AK:AK,MATCH(CHECKLIST!B102,DATOS!B:B,0),1)=0,"",INDEX(DATOS!AK:AK,MATCH(CHECKLIST!B102,DATOS!B:B,0),1)),"")</f>
        <v/>
      </c>
      <c r="N102" s="35" t="str">
        <f ca="1">IFERROR(IF(INDEX(DATOS!I:I,MATCH(CHECKLIST!B102,DATOS!B:B,0),1)="","X",IF(INDEX(DATOS!I:I,MATCH(CHECKLIST!B102,DATOS!B:B,0),1)&gt;YEAR(TODAY())-1,"","VENCIDA")),"")</f>
        <v/>
      </c>
      <c r="O102" s="35" t="str">
        <f>IFERROR(IF(INDEX(DATOS!AR:AR,MATCH(CHECKLIST!B102,DATOS!B:B,0),1)=0,"",INDEX(DATOS!AR:AR,MATCH(CHECKLIST!B102,DATOS!B:B,0),1)),"")</f>
        <v/>
      </c>
      <c r="P102" s="17" t="str">
        <f>IFERROR(IF(INDEX(DATOS!AP:AP,MATCH(CHECKLIST!B102,DATOS!B:B,0),1)=0,"",INDEX(DATOS!AP:AP,MATCH(CHECKLIST!B102,DATOS!B:B,0),1)),"")</f>
        <v/>
      </c>
      <c r="Q102" s="17" t="str">
        <f>IFERROR(IF(INDEX(DATOS!AQ:AQ,MATCH(CHECKLIST!B102,DATOS!B:B,0),1)=0,"",INDEX(DATOS!AQ:AQ,MATCH(CHECKLIST!B102,DATOS!B:B,0),1)),"")</f>
        <v/>
      </c>
      <c r="S102">
        <f t="shared" si="5"/>
        <v>0</v>
      </c>
      <c r="U102" t="str">
        <f t="shared" si="3"/>
        <v/>
      </c>
      <c r="V102" t="str">
        <f t="shared" si="4"/>
        <v/>
      </c>
    </row>
    <row r="103" spans="1:22" ht="15" customHeight="1" x14ac:dyDescent="0.25">
      <c r="A103" s="12">
        <v>90</v>
      </c>
      <c r="B103" t="str">
        <f>IFERROR(INDEX(DATOS!B:B,MATCH(CHECKLIST!A103,DATOS!BY:BY,0),1),"")</f>
        <v/>
      </c>
      <c r="C103" t="str">
        <f>IFERROR(INDEX(DATOS!J:J,MATCH(CHECKLIST!A103,DATOS!BY:BY,0),1),"")</f>
        <v/>
      </c>
      <c r="D103" t="str">
        <f>IFERROR(INDEX(DATOS!R:R,MATCH(CHECKLIST!E103,DATOS!C:C,0),1),"")</f>
        <v/>
      </c>
      <c r="E103" s="72" t="str">
        <f>IFERROR(INDEX(DATOS!C:C,MATCH(CHECKLIST!A103,DATOS!BY:BY,0),1),"")</f>
        <v/>
      </c>
      <c r="F103" s="82" t="str">
        <f>IFERROR(IF(INDEX(DATOS!AE:AE,MATCH(CHECKLIST!B103,DATOS!B:B,0),1)=0,"",INDEX(DATOS!AE:AE,MATCH(CHECKLIST!B103,DATOS!B:B,0),1)),"")</f>
        <v/>
      </c>
      <c r="G103" s="17" t="str">
        <f>IFERROR(IF(INDEX(DATOS!AJ:AJ,MATCH(CHECKLIST!B103,DATOS!B:B,0),1)=0,"",INDEX(DATOS!AJ:AJ,MATCH(CHECKLIST!B103,DATOS!B:B,0),1)),"")</f>
        <v/>
      </c>
      <c r="H103" s="17" t="str">
        <f>IFERROR(IF(INDEX(DATOS!BM:BM,MATCH(CHECKLIST!B103,DATOS!B:B,0),1)="","X",IF(INDEX(DATOS!BM:BM,MATCH(CHECKLIST!B103,DATOS!B:B,0),1)="VIGENTE","",INDEX(DATOS!BM:BM,MATCH(CHECKLIST!B103,DATOS!B:B,0),1))),"")</f>
        <v/>
      </c>
      <c r="I103" s="17" t="str">
        <f>IFERROR(IF(INDEX(DATOS!AN:AN,MATCH(CHECKLIST!B103,DATOS!B:B,0),1)=0,"",INDEX(DATOS!AN:AN,MATCH(CHECKLIST!B103,DATOS!B:B,0),1)),"")</f>
        <v/>
      </c>
      <c r="J103" s="17" t="str">
        <f>IFERROR(IF(INDEX(DATOS!AL:AL,MATCH(CHECKLIST!B103,DATOS!B:B,0),1)=0,"",INDEX(DATOS!AL:AL,MATCH(CHECKLIST!B103,DATOS!B:B,0),1)),"")</f>
        <v/>
      </c>
      <c r="K103" s="35" t="str">
        <f>IFERROR(IF(INDEX(DATOS!AM:AM,MATCH(CHECKLIST!B103,DATOS!B:B,0),1)=0,"",INDEX(DATOS!AM:AM,MATCH(CHECKLIST!B103,DATOS!B:B,0),1)),"")</f>
        <v/>
      </c>
      <c r="L103" s="17" t="str">
        <f>IFERROR(IF(INDEX(DATOS!AO:AO,MATCH(CHECKLIST!B103,DATOS!B:B,0),1)=0,"",INDEX(DATOS!AO:AO,MATCH(CHECKLIST!B103,DATOS!B:B,0),1)),"")</f>
        <v/>
      </c>
      <c r="M103" s="17" t="str">
        <f>IFERROR(IF(INDEX(DATOS!AK:AK,MATCH(CHECKLIST!B103,DATOS!B:B,0),1)=0,"",INDEX(DATOS!AK:AK,MATCH(CHECKLIST!B103,DATOS!B:B,0),1)),"")</f>
        <v/>
      </c>
      <c r="N103" s="35" t="str">
        <f ca="1">IFERROR(IF(INDEX(DATOS!I:I,MATCH(CHECKLIST!B103,DATOS!B:B,0),1)="","X",IF(INDEX(DATOS!I:I,MATCH(CHECKLIST!B103,DATOS!B:B,0),1)&gt;YEAR(TODAY())-1,"","VENCIDA")),"")</f>
        <v/>
      </c>
      <c r="O103" s="35" t="str">
        <f>IFERROR(IF(INDEX(DATOS!AR:AR,MATCH(CHECKLIST!B103,DATOS!B:B,0),1)=0,"",INDEX(DATOS!AR:AR,MATCH(CHECKLIST!B103,DATOS!B:B,0),1)),"")</f>
        <v/>
      </c>
      <c r="P103" s="17" t="str">
        <f>IFERROR(IF(INDEX(DATOS!AP:AP,MATCH(CHECKLIST!B103,DATOS!B:B,0),1)=0,"",INDEX(DATOS!AP:AP,MATCH(CHECKLIST!B103,DATOS!B:B,0),1)),"")</f>
        <v/>
      </c>
      <c r="Q103" s="17" t="str">
        <f>IFERROR(IF(INDEX(DATOS!AQ:AQ,MATCH(CHECKLIST!B103,DATOS!B:B,0),1)=0,"",INDEX(DATOS!AQ:AQ,MATCH(CHECKLIST!B103,DATOS!B:B,0),1)),"")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IFERROR(INDEX(DATOS!B:B,MATCH(CHECKLIST!A104,DATOS!BY:BY,0),1),"")</f>
        <v/>
      </c>
      <c r="C104" t="str">
        <f>IFERROR(INDEX(DATOS!J:J,MATCH(CHECKLIST!A104,DATOS!BY:BY,0),1),"")</f>
        <v/>
      </c>
      <c r="D104" t="str">
        <f>IFERROR(INDEX(DATOS!R:R,MATCH(CHECKLIST!E104,DATOS!C:C,0),1),"")</f>
        <v/>
      </c>
      <c r="E104" s="72" t="str">
        <f>IFERROR(INDEX(DATOS!C:C,MATCH(CHECKLIST!A104,DATOS!BY:BY,0),1),"")</f>
        <v/>
      </c>
      <c r="F104" s="82" t="str">
        <f>IFERROR(IF(INDEX(DATOS!AE:AE,MATCH(CHECKLIST!B104,DATOS!B:B,0),1)=0,"",INDEX(DATOS!AE:AE,MATCH(CHECKLIST!B104,DATOS!B:B,0),1)),"")</f>
        <v/>
      </c>
      <c r="G104" s="17" t="str">
        <f>IFERROR(IF(INDEX(DATOS!AJ:AJ,MATCH(CHECKLIST!B104,DATOS!B:B,0),1)=0,"",INDEX(DATOS!AJ:AJ,MATCH(CHECKLIST!B104,DATOS!B:B,0),1)),"")</f>
        <v/>
      </c>
      <c r="H104" s="17" t="str">
        <f>IFERROR(IF(INDEX(DATOS!BM:BM,MATCH(CHECKLIST!B104,DATOS!B:B,0),1)="","X",IF(INDEX(DATOS!BM:BM,MATCH(CHECKLIST!B104,DATOS!B:B,0),1)="VIGENTE","",INDEX(DATOS!BM:BM,MATCH(CHECKLIST!B104,DATOS!B:B,0),1))),"")</f>
        <v/>
      </c>
      <c r="I104" s="17" t="str">
        <f>IFERROR(IF(INDEX(DATOS!AN:AN,MATCH(CHECKLIST!B104,DATOS!B:B,0),1)=0,"",INDEX(DATOS!AN:AN,MATCH(CHECKLIST!B104,DATOS!B:B,0),1)),"")</f>
        <v/>
      </c>
      <c r="J104" s="17" t="str">
        <f>IFERROR(IF(INDEX(DATOS!AL:AL,MATCH(CHECKLIST!B104,DATOS!B:B,0),1)=0,"",INDEX(DATOS!AL:AL,MATCH(CHECKLIST!B104,DATOS!B:B,0),1)),"")</f>
        <v/>
      </c>
      <c r="K104" s="35" t="str">
        <f>IFERROR(IF(INDEX(DATOS!AM:AM,MATCH(CHECKLIST!B104,DATOS!B:B,0),1)=0,"",INDEX(DATOS!AM:AM,MATCH(CHECKLIST!B104,DATOS!B:B,0),1)),"")</f>
        <v/>
      </c>
      <c r="L104" s="17" t="str">
        <f>IFERROR(IF(INDEX(DATOS!AO:AO,MATCH(CHECKLIST!B104,DATOS!B:B,0),1)=0,"",INDEX(DATOS!AO:AO,MATCH(CHECKLIST!B104,DATOS!B:B,0),1)),"")</f>
        <v/>
      </c>
      <c r="M104" s="17" t="str">
        <f>IFERROR(IF(INDEX(DATOS!AK:AK,MATCH(CHECKLIST!B104,DATOS!B:B,0),1)=0,"",INDEX(DATOS!AK:AK,MATCH(CHECKLIST!B104,DATOS!B:B,0),1)),"")</f>
        <v/>
      </c>
      <c r="N104" s="35" t="str">
        <f ca="1">IFERROR(IF(INDEX(DATOS!I:I,MATCH(CHECKLIST!B104,DATOS!B:B,0),1)="","X",IF(INDEX(DATOS!I:I,MATCH(CHECKLIST!B104,DATOS!B:B,0),1)&gt;YEAR(TODAY())-1,"","VENCIDA")),"")</f>
        <v/>
      </c>
      <c r="O104" s="35" t="str">
        <f>IFERROR(IF(INDEX(DATOS!AR:AR,MATCH(CHECKLIST!B104,DATOS!B:B,0),1)=0,"",INDEX(DATOS!AR:AR,MATCH(CHECKLIST!B104,DATOS!B:B,0),1)),"")</f>
        <v/>
      </c>
      <c r="P104" s="17" t="str">
        <f>IFERROR(IF(INDEX(DATOS!AP:AP,MATCH(CHECKLIST!B104,DATOS!B:B,0),1)=0,"",INDEX(DATOS!AP:AP,MATCH(CHECKLIST!B104,DATOS!B:B,0),1)),"")</f>
        <v/>
      </c>
      <c r="Q104" s="17" t="str">
        <f>IFERROR(IF(INDEX(DATOS!AQ:AQ,MATCH(CHECKLIST!B104,DATOS!B:B,0),1)=0,"",INDEX(DATOS!AQ:AQ,MATCH(CHECKLIST!B104,DATOS!B:B,0),1)),"")</f>
        <v/>
      </c>
      <c r="S104">
        <f t="shared" si="5"/>
        <v>0</v>
      </c>
      <c r="U104" t="str">
        <f t="shared" si="3"/>
        <v/>
      </c>
      <c r="V104" t="str">
        <f t="shared" si="4"/>
        <v/>
      </c>
    </row>
    <row r="105" spans="1:22" x14ac:dyDescent="0.25">
      <c r="A105" s="12">
        <v>92</v>
      </c>
      <c r="B105" t="str">
        <f>IFERROR(INDEX(DATOS!B:B,MATCH(CHECKLIST!A105,DATOS!BY:BY,0),1),"")</f>
        <v/>
      </c>
      <c r="C105" t="str">
        <f>IFERROR(INDEX(DATOS!J:J,MATCH(CHECKLIST!A105,DATOS!BY:BY,0),1),"")</f>
        <v/>
      </c>
      <c r="D105" t="str">
        <f>IFERROR(INDEX(DATOS!R:R,MATCH(CHECKLIST!E105,DATOS!C:C,0),1),"")</f>
        <v/>
      </c>
      <c r="E105" s="72" t="str">
        <f>IFERROR(INDEX(DATOS!C:C,MATCH(CHECKLIST!A105,DATOS!BY:BY,0),1),"")</f>
        <v/>
      </c>
      <c r="F105" s="82" t="str">
        <f>IFERROR(IF(INDEX(DATOS!AE:AE,MATCH(CHECKLIST!B105,DATOS!B:B,0),1)=0,"",INDEX(DATOS!AE:AE,MATCH(CHECKLIST!B105,DATOS!B:B,0),1)),"")</f>
        <v/>
      </c>
      <c r="G105" s="17" t="str">
        <f>IFERROR(IF(INDEX(DATOS!AJ:AJ,MATCH(CHECKLIST!B105,DATOS!B:B,0),1)=0,"",INDEX(DATOS!AJ:AJ,MATCH(CHECKLIST!B105,DATOS!B:B,0),1)),"")</f>
        <v/>
      </c>
      <c r="H105" s="17" t="str">
        <f>IFERROR(IF(INDEX(DATOS!BM:BM,MATCH(CHECKLIST!B105,DATOS!B:B,0),1)="","X",IF(INDEX(DATOS!BM:BM,MATCH(CHECKLIST!B105,DATOS!B:B,0),1)="VIGENTE","",INDEX(DATOS!BM:BM,MATCH(CHECKLIST!B105,DATOS!B:B,0),1))),"")</f>
        <v/>
      </c>
      <c r="I105" s="17" t="str">
        <f>IFERROR(IF(INDEX(DATOS!AN:AN,MATCH(CHECKLIST!B105,DATOS!B:B,0),1)=0,"",INDEX(DATOS!AN:AN,MATCH(CHECKLIST!B105,DATOS!B:B,0),1)),"")</f>
        <v/>
      </c>
      <c r="J105" s="17" t="str">
        <f>IFERROR(IF(INDEX(DATOS!AL:AL,MATCH(CHECKLIST!B105,DATOS!B:B,0),1)=0,"",INDEX(DATOS!AL:AL,MATCH(CHECKLIST!B105,DATOS!B:B,0),1)),"")</f>
        <v/>
      </c>
      <c r="K105" s="35" t="str">
        <f>IFERROR(IF(INDEX(DATOS!AM:AM,MATCH(CHECKLIST!B105,DATOS!B:B,0),1)=0,"",INDEX(DATOS!AM:AM,MATCH(CHECKLIST!B105,DATOS!B:B,0),1)),"")</f>
        <v/>
      </c>
      <c r="L105" s="17" t="str">
        <f>IFERROR(IF(INDEX(DATOS!AO:AO,MATCH(CHECKLIST!B105,DATOS!B:B,0),1)=0,"",INDEX(DATOS!AO:AO,MATCH(CHECKLIST!B105,DATOS!B:B,0),1)),"")</f>
        <v/>
      </c>
      <c r="M105" s="17" t="str">
        <f>IFERROR(IF(INDEX(DATOS!AK:AK,MATCH(CHECKLIST!B105,DATOS!B:B,0),1)=0,"",INDEX(DATOS!AK:AK,MATCH(CHECKLIST!B105,DATOS!B:B,0),1)),"")</f>
        <v/>
      </c>
      <c r="N105" s="35" t="str">
        <f ca="1">IFERROR(IF(INDEX(DATOS!I:I,MATCH(CHECKLIST!B105,DATOS!B:B,0),1)="","X",IF(INDEX(DATOS!I:I,MATCH(CHECKLIST!B105,DATOS!B:B,0),1)&gt;YEAR(TODAY())-1,"","VENCIDA")),"")</f>
        <v/>
      </c>
      <c r="O105" s="35" t="str">
        <f>IFERROR(IF(INDEX(DATOS!AR:AR,MATCH(CHECKLIST!B105,DATOS!B:B,0),1)=0,"",INDEX(DATOS!AR:AR,MATCH(CHECKLIST!B105,DATOS!B:B,0),1)),"")</f>
        <v/>
      </c>
      <c r="P105" s="17" t="str">
        <f>IFERROR(IF(INDEX(DATOS!AP:AP,MATCH(CHECKLIST!B105,DATOS!B:B,0),1)=0,"",INDEX(DATOS!AP:AP,MATCH(CHECKLIST!B105,DATOS!B:B,0),1)),"")</f>
        <v/>
      </c>
      <c r="Q105" s="17" t="str">
        <f>IFERROR(IF(INDEX(DATOS!AQ:AQ,MATCH(CHECKLIST!B105,DATOS!B:B,0),1)=0,"",INDEX(DATOS!AQ:AQ,MATCH(CHECKLIST!B105,DATOS!B:B,0),1)),"")</f>
        <v/>
      </c>
      <c r="R105" t="str">
        <f>IF(B105="","",1)</f>
        <v/>
      </c>
      <c r="S105" t="str">
        <f t="shared" si="5"/>
        <v/>
      </c>
      <c r="U105" t="str">
        <f t="shared" si="3"/>
        <v/>
      </c>
      <c r="V105" t="str">
        <f t="shared" si="4"/>
        <v/>
      </c>
    </row>
    <row r="106" spans="1:22" x14ac:dyDescent="0.25">
      <c r="A106" s="12">
        <v>93</v>
      </c>
      <c r="B106" t="str">
        <f>IFERROR(INDEX(DATOS!B:B,MATCH(CHECKLIST!A106,DATOS!BY:BY,0),1),"")</f>
        <v/>
      </c>
      <c r="C106" t="str">
        <f>IFERROR(INDEX(DATOS!J:J,MATCH(CHECKLIST!A106,DATOS!BY:BY,0),1),"")</f>
        <v/>
      </c>
      <c r="D106" t="str">
        <f>IFERROR(INDEX(DATOS!R:R,MATCH(CHECKLIST!E106,DATOS!C:C,0),1),"")</f>
        <v/>
      </c>
      <c r="E106" s="72" t="str">
        <f>IFERROR(INDEX(DATOS!C:C,MATCH(CHECKLIST!A106,DATOS!BY:BY,0),1),"")</f>
        <v/>
      </c>
      <c r="F106" s="82" t="str">
        <f>IFERROR(IF(INDEX(DATOS!AE:AE,MATCH(CHECKLIST!B106,DATOS!B:B,0),1)=0,"",INDEX(DATOS!AE:AE,MATCH(CHECKLIST!B106,DATOS!B:B,0),1)),"")</f>
        <v/>
      </c>
      <c r="G106" s="17" t="str">
        <f>IFERROR(IF(INDEX(DATOS!AJ:AJ,MATCH(CHECKLIST!B106,DATOS!B:B,0),1)=0,"",INDEX(DATOS!AJ:AJ,MATCH(CHECKLIST!B106,DATOS!B:B,0),1)),"")</f>
        <v/>
      </c>
      <c r="H106" s="17" t="str">
        <f>IFERROR(IF(INDEX(DATOS!BM:BM,MATCH(CHECKLIST!B106,DATOS!B:B,0),1)="","X",IF(INDEX(DATOS!BM:BM,MATCH(CHECKLIST!B106,DATOS!B:B,0),1)="VIGENTE","",INDEX(DATOS!BM:BM,MATCH(CHECKLIST!B106,DATOS!B:B,0),1))),"")</f>
        <v/>
      </c>
      <c r="I106" s="17" t="str">
        <f>IFERROR(IF(INDEX(DATOS!AN:AN,MATCH(CHECKLIST!B106,DATOS!B:B,0),1)=0,"",INDEX(DATOS!AN:AN,MATCH(CHECKLIST!B106,DATOS!B:B,0),1)),"")</f>
        <v/>
      </c>
      <c r="J106" s="17" t="str">
        <f>IFERROR(IF(INDEX(DATOS!AL:AL,MATCH(CHECKLIST!B106,DATOS!B:B,0),1)=0,"",INDEX(DATOS!AL:AL,MATCH(CHECKLIST!B106,DATOS!B:B,0),1)),"")</f>
        <v/>
      </c>
      <c r="K106" s="35" t="str">
        <f>IFERROR(IF(INDEX(DATOS!AM:AM,MATCH(CHECKLIST!B106,DATOS!B:B,0),1)=0,"",INDEX(DATOS!AM:AM,MATCH(CHECKLIST!B106,DATOS!B:B,0),1)),"")</f>
        <v/>
      </c>
      <c r="L106" s="17" t="str">
        <f>IFERROR(IF(INDEX(DATOS!AO:AO,MATCH(CHECKLIST!B106,DATOS!B:B,0),1)=0,"",INDEX(DATOS!AO:AO,MATCH(CHECKLIST!B106,DATOS!B:B,0),1)),"")</f>
        <v/>
      </c>
      <c r="M106" s="17" t="str">
        <f>IFERROR(IF(INDEX(DATOS!AK:AK,MATCH(CHECKLIST!B106,DATOS!B:B,0),1)=0,"",INDEX(DATOS!AK:AK,MATCH(CHECKLIST!B106,DATOS!B:B,0),1)),"")</f>
        <v/>
      </c>
      <c r="N106" s="35" t="str">
        <f ca="1">IFERROR(IF(INDEX(DATOS!I:I,MATCH(CHECKLIST!B106,DATOS!B:B,0),1)="","X",IF(INDEX(DATOS!I:I,MATCH(CHECKLIST!B106,DATOS!B:B,0),1)&gt;YEAR(TODAY())-1,"","VENCIDA")),"")</f>
        <v/>
      </c>
      <c r="O106" s="35" t="str">
        <f>IFERROR(IF(INDEX(DATOS!AR:AR,MATCH(CHECKLIST!B106,DATOS!B:B,0),1)=0,"",INDEX(DATOS!AR:AR,MATCH(CHECKLIST!B106,DATOS!B:B,0),1)),"")</f>
        <v/>
      </c>
      <c r="P106" s="17" t="str">
        <f>IFERROR(IF(INDEX(DATOS!AP:AP,MATCH(CHECKLIST!B106,DATOS!B:B,0),1)=0,"",INDEX(DATOS!AP:AP,MATCH(CHECKLIST!B106,DATOS!B:B,0),1)),"")</f>
        <v/>
      </c>
      <c r="Q106" s="17" t="str">
        <f>IFERROR(IF(INDEX(DATOS!AQ:AQ,MATCH(CHECKLIST!B106,DATOS!B:B,0),1)=0,"",INDEX(DATOS!AQ:AQ,MATCH(CHECKLIST!B106,DATOS!B:B,0),1)),"")</f>
        <v/>
      </c>
      <c r="S106">
        <f t="shared" si="5"/>
        <v>0</v>
      </c>
      <c r="U106" t="str">
        <f t="shared" si="3"/>
        <v/>
      </c>
      <c r="V106" t="str">
        <f t="shared" si="4"/>
        <v/>
      </c>
    </row>
    <row r="107" spans="1:22" x14ac:dyDescent="0.25">
      <c r="A107" s="12">
        <v>94</v>
      </c>
      <c r="B107" t="str">
        <f>IFERROR(INDEX(DATOS!B:B,MATCH(CHECKLIST!A107,DATOS!BY:BY,0),1),"")</f>
        <v/>
      </c>
      <c r="C107" t="str">
        <f>IFERROR(INDEX(DATOS!J:J,MATCH(CHECKLIST!A107,DATOS!BY:BY,0),1),"")</f>
        <v/>
      </c>
      <c r="D107" t="str">
        <f>IFERROR(INDEX(DATOS!R:R,MATCH(CHECKLIST!E107,DATOS!C:C,0),1),"")</f>
        <v/>
      </c>
      <c r="E107" s="72" t="str">
        <f>IFERROR(INDEX(DATOS!C:C,MATCH(CHECKLIST!A107,DATOS!BY:BY,0),1),"")</f>
        <v/>
      </c>
      <c r="F107" s="82" t="str">
        <f>IFERROR(IF(INDEX(DATOS!AE:AE,MATCH(CHECKLIST!B107,DATOS!B:B,0),1)=0,"",INDEX(DATOS!AE:AE,MATCH(CHECKLIST!B107,DATOS!B:B,0),1)),"")</f>
        <v/>
      </c>
      <c r="G107" s="17" t="str">
        <f>IFERROR(IF(INDEX(DATOS!AJ:AJ,MATCH(CHECKLIST!B107,DATOS!B:B,0),1)=0,"",INDEX(DATOS!AJ:AJ,MATCH(CHECKLIST!B107,DATOS!B:B,0),1)),"")</f>
        <v/>
      </c>
      <c r="H107" s="17" t="str">
        <f>IFERROR(IF(INDEX(DATOS!BM:BM,MATCH(CHECKLIST!B107,DATOS!B:B,0),1)="","X",IF(INDEX(DATOS!BM:BM,MATCH(CHECKLIST!B107,DATOS!B:B,0),1)="VIGENTE","",INDEX(DATOS!BM:BM,MATCH(CHECKLIST!B107,DATOS!B:B,0),1))),"")</f>
        <v/>
      </c>
      <c r="I107" s="17" t="str">
        <f>IFERROR(IF(INDEX(DATOS!AN:AN,MATCH(CHECKLIST!B107,DATOS!B:B,0),1)=0,"",INDEX(DATOS!AN:AN,MATCH(CHECKLIST!B107,DATOS!B:B,0),1)),"")</f>
        <v/>
      </c>
      <c r="J107" s="17" t="str">
        <f>IFERROR(IF(INDEX(DATOS!AL:AL,MATCH(CHECKLIST!B107,DATOS!B:B,0),1)=0,"",INDEX(DATOS!AL:AL,MATCH(CHECKLIST!B107,DATOS!B:B,0),1)),"")</f>
        <v/>
      </c>
      <c r="K107" s="35" t="str">
        <f>IFERROR(IF(INDEX(DATOS!AM:AM,MATCH(CHECKLIST!B107,DATOS!B:B,0),1)=0,"",INDEX(DATOS!AM:AM,MATCH(CHECKLIST!B107,DATOS!B:B,0),1)),"")</f>
        <v/>
      </c>
      <c r="L107" s="17" t="str">
        <f>IFERROR(IF(INDEX(DATOS!AO:AO,MATCH(CHECKLIST!B107,DATOS!B:B,0),1)=0,"",INDEX(DATOS!AO:AO,MATCH(CHECKLIST!B107,DATOS!B:B,0),1)),"")</f>
        <v/>
      </c>
      <c r="M107" s="17" t="str">
        <f>IFERROR(IF(INDEX(DATOS!AK:AK,MATCH(CHECKLIST!B107,DATOS!B:B,0),1)=0,"",INDEX(DATOS!AK:AK,MATCH(CHECKLIST!B107,DATOS!B:B,0),1)),"")</f>
        <v/>
      </c>
      <c r="N107" s="35" t="str">
        <f ca="1">IFERROR(IF(INDEX(DATOS!I:I,MATCH(CHECKLIST!B107,DATOS!B:B,0),1)="","X",IF(INDEX(DATOS!I:I,MATCH(CHECKLIST!B107,DATOS!B:B,0),1)&gt;YEAR(TODAY())-1,"","VENCIDA")),"")</f>
        <v/>
      </c>
      <c r="O107" s="35" t="str">
        <f>IFERROR(IF(INDEX(DATOS!AR:AR,MATCH(CHECKLIST!B107,DATOS!B:B,0),1)=0,"",INDEX(DATOS!AR:AR,MATCH(CHECKLIST!B107,DATOS!B:B,0),1)),"")</f>
        <v/>
      </c>
      <c r="P107" s="17" t="str">
        <f>IFERROR(IF(INDEX(DATOS!AP:AP,MATCH(CHECKLIST!B107,DATOS!B:B,0),1)=0,"",INDEX(DATOS!AP:AP,MATCH(CHECKLIST!B107,DATOS!B:B,0),1)),"")</f>
        <v/>
      </c>
      <c r="Q107" s="17" t="str">
        <f>IFERROR(IF(INDEX(DATOS!AQ:AQ,MATCH(CHECKLIST!B107,DATOS!B:B,0),1)=0,"",INDEX(DATOS!AQ:AQ,MATCH(CHECKLIST!B107,DATOS!B:B,0),1)),"")</f>
        <v/>
      </c>
      <c r="R107" t="str">
        <f>IF(B107="","",1)</f>
        <v/>
      </c>
      <c r="S107" t="str">
        <f t="shared" si="5"/>
        <v/>
      </c>
      <c r="U107" t="str">
        <f t="shared" si="3"/>
        <v/>
      </c>
      <c r="V107" t="str">
        <f t="shared" si="4"/>
        <v/>
      </c>
    </row>
    <row r="108" spans="1:22" x14ac:dyDescent="0.25">
      <c r="A108" s="12">
        <v>95</v>
      </c>
      <c r="B108" t="str">
        <f>IFERROR(INDEX(DATOS!B:B,MATCH(CHECKLIST!A108,DATOS!BY:BY,0),1),"")</f>
        <v/>
      </c>
      <c r="C108" t="str">
        <f>IFERROR(INDEX(DATOS!J:J,MATCH(CHECKLIST!A108,DATOS!BY:BY,0),1),"")</f>
        <v/>
      </c>
      <c r="D108" t="str">
        <f>IFERROR(INDEX(DATOS!R:R,MATCH(CHECKLIST!E108,DATOS!C:C,0),1),"")</f>
        <v/>
      </c>
      <c r="E108" s="72" t="str">
        <f>IFERROR(INDEX(DATOS!C:C,MATCH(CHECKLIST!A108,DATOS!BY:BY,0),1),"")</f>
        <v/>
      </c>
      <c r="F108" s="82" t="str">
        <f>IFERROR(IF(INDEX(DATOS!AE:AE,MATCH(CHECKLIST!B108,DATOS!B:B,0),1)=0,"",INDEX(DATOS!AE:AE,MATCH(CHECKLIST!B108,DATOS!B:B,0),1)),"")</f>
        <v/>
      </c>
      <c r="G108" s="17" t="str">
        <f>IFERROR(IF(INDEX(DATOS!AJ:AJ,MATCH(CHECKLIST!B108,DATOS!B:B,0),1)=0,"",INDEX(DATOS!AJ:AJ,MATCH(CHECKLIST!B108,DATOS!B:B,0),1)),"")</f>
        <v/>
      </c>
      <c r="H108" s="17" t="str">
        <f>IFERROR(IF(INDEX(DATOS!BM:BM,MATCH(CHECKLIST!B108,DATOS!B:B,0),1)="","X",IF(INDEX(DATOS!BM:BM,MATCH(CHECKLIST!B108,DATOS!B:B,0),1)="VIGENTE","",INDEX(DATOS!BM:BM,MATCH(CHECKLIST!B108,DATOS!B:B,0),1))),"")</f>
        <v/>
      </c>
      <c r="I108" s="17" t="str">
        <f>IFERROR(IF(INDEX(DATOS!AN:AN,MATCH(CHECKLIST!B108,DATOS!B:B,0),1)=0,"",INDEX(DATOS!AN:AN,MATCH(CHECKLIST!B108,DATOS!B:B,0),1)),"")</f>
        <v/>
      </c>
      <c r="J108" s="17" t="str">
        <f>IFERROR(IF(INDEX(DATOS!AL:AL,MATCH(CHECKLIST!B108,DATOS!B:B,0),1)=0,"",INDEX(DATOS!AL:AL,MATCH(CHECKLIST!B108,DATOS!B:B,0),1)),"")</f>
        <v/>
      </c>
      <c r="K108" s="35" t="str">
        <f>IFERROR(IF(INDEX(DATOS!AM:AM,MATCH(CHECKLIST!B108,DATOS!B:B,0),1)=0,"",INDEX(DATOS!AM:AM,MATCH(CHECKLIST!B108,DATOS!B:B,0),1)),"")</f>
        <v/>
      </c>
      <c r="L108" s="17" t="str">
        <f>IFERROR(IF(INDEX(DATOS!AO:AO,MATCH(CHECKLIST!B108,DATOS!B:B,0),1)=0,"",INDEX(DATOS!AO:AO,MATCH(CHECKLIST!B108,DATOS!B:B,0),1)),"")</f>
        <v/>
      </c>
      <c r="M108" s="17" t="str">
        <f>IFERROR(IF(INDEX(DATOS!AK:AK,MATCH(CHECKLIST!B108,DATOS!B:B,0),1)=0,"",INDEX(DATOS!AK:AK,MATCH(CHECKLIST!B108,DATOS!B:B,0),1)),"")</f>
        <v/>
      </c>
      <c r="N108" s="35" t="str">
        <f ca="1">IFERROR(IF(INDEX(DATOS!I:I,MATCH(CHECKLIST!B108,DATOS!B:B,0),1)="","X",IF(INDEX(DATOS!I:I,MATCH(CHECKLIST!B108,DATOS!B:B,0),1)&gt;YEAR(TODAY())-1,"","VENCIDA")),"")</f>
        <v/>
      </c>
      <c r="O108" s="35" t="str">
        <f>IFERROR(IF(INDEX(DATOS!AR:AR,MATCH(CHECKLIST!B108,DATOS!B:B,0),1)=0,"",INDEX(DATOS!AR:AR,MATCH(CHECKLIST!B108,DATOS!B:B,0),1)),"")</f>
        <v/>
      </c>
      <c r="P108" s="17" t="str">
        <f>IFERROR(IF(INDEX(DATOS!AP:AP,MATCH(CHECKLIST!B108,DATOS!B:B,0),1)=0,"",INDEX(DATOS!AP:AP,MATCH(CHECKLIST!B108,DATOS!B:B,0),1)),"")</f>
        <v/>
      </c>
      <c r="Q108" s="17" t="str">
        <f>IFERROR(IF(INDEX(DATOS!AQ:AQ,MATCH(CHECKLIST!B108,DATOS!B:B,0),1)=0,"",INDEX(DATOS!AQ:AQ,MATCH(CHECKLIST!B108,DATOS!B:B,0),1)),"")</f>
        <v/>
      </c>
      <c r="S108">
        <f t="shared" si="5"/>
        <v>0</v>
      </c>
      <c r="U108" t="str">
        <f t="shared" si="3"/>
        <v/>
      </c>
      <c r="V108" t="str">
        <f t="shared" si="4"/>
        <v/>
      </c>
    </row>
    <row r="109" spans="1:22" x14ac:dyDescent="0.25">
      <c r="A109" s="12">
        <v>96</v>
      </c>
      <c r="B109" t="str">
        <f>IFERROR(INDEX(DATOS!B:B,MATCH(CHECKLIST!A109,DATOS!BY:BY,0),1),"")</f>
        <v/>
      </c>
      <c r="C109" t="str">
        <f>IFERROR(INDEX(DATOS!J:J,MATCH(CHECKLIST!A109,DATOS!BY:BY,0),1),"")</f>
        <v/>
      </c>
      <c r="D109" t="str">
        <f>IFERROR(INDEX(DATOS!R:R,MATCH(CHECKLIST!E109,DATOS!C:C,0),1),"")</f>
        <v/>
      </c>
      <c r="E109" s="72" t="str">
        <f>IFERROR(INDEX(DATOS!C:C,MATCH(CHECKLIST!A109,DATOS!BY:BY,0),1),"")</f>
        <v/>
      </c>
      <c r="F109" s="82" t="str">
        <f>IFERROR(IF(INDEX(DATOS!AE:AE,MATCH(CHECKLIST!B109,DATOS!B:B,0),1)=0,"",INDEX(DATOS!AE:AE,MATCH(CHECKLIST!B109,DATOS!B:B,0),1)),"")</f>
        <v/>
      </c>
      <c r="G109" s="17" t="str">
        <f>IFERROR(IF(INDEX(DATOS!AJ:AJ,MATCH(CHECKLIST!B109,DATOS!B:B,0),1)=0,"",INDEX(DATOS!AJ:AJ,MATCH(CHECKLIST!B109,DATOS!B:B,0),1)),"")</f>
        <v/>
      </c>
      <c r="H109" s="17" t="str">
        <f>IFERROR(IF(INDEX(DATOS!BM:BM,MATCH(CHECKLIST!B109,DATOS!B:B,0),1)="","X",IF(INDEX(DATOS!BM:BM,MATCH(CHECKLIST!B109,DATOS!B:B,0),1)="VIGENTE","",INDEX(DATOS!BM:BM,MATCH(CHECKLIST!B109,DATOS!B:B,0),1))),"")</f>
        <v/>
      </c>
      <c r="I109" s="17" t="str">
        <f>IFERROR(IF(INDEX(DATOS!AN:AN,MATCH(CHECKLIST!B109,DATOS!B:B,0),1)=0,"",INDEX(DATOS!AN:AN,MATCH(CHECKLIST!B109,DATOS!B:B,0),1)),"")</f>
        <v/>
      </c>
      <c r="J109" s="17" t="str">
        <f>IFERROR(IF(INDEX(DATOS!AL:AL,MATCH(CHECKLIST!B109,DATOS!B:B,0),1)=0,"",INDEX(DATOS!AL:AL,MATCH(CHECKLIST!B109,DATOS!B:B,0),1)),"")</f>
        <v/>
      </c>
      <c r="K109" s="35" t="str">
        <f>IFERROR(IF(INDEX(DATOS!AM:AM,MATCH(CHECKLIST!B109,DATOS!B:B,0),1)=0,"",INDEX(DATOS!AM:AM,MATCH(CHECKLIST!B109,DATOS!B:B,0),1)),"")</f>
        <v/>
      </c>
      <c r="L109" s="17" t="str">
        <f>IFERROR(IF(INDEX(DATOS!AO:AO,MATCH(CHECKLIST!B109,DATOS!B:B,0),1)=0,"",INDEX(DATOS!AO:AO,MATCH(CHECKLIST!B109,DATOS!B:B,0),1)),"")</f>
        <v/>
      </c>
      <c r="M109" s="17" t="str">
        <f>IFERROR(IF(INDEX(DATOS!AK:AK,MATCH(CHECKLIST!B109,DATOS!B:B,0),1)=0,"",INDEX(DATOS!AK:AK,MATCH(CHECKLIST!B109,DATOS!B:B,0),1)),"")</f>
        <v/>
      </c>
      <c r="N109" s="35" t="str">
        <f ca="1">IFERROR(IF(INDEX(DATOS!I:I,MATCH(CHECKLIST!B109,DATOS!B:B,0),1)="","X",IF(INDEX(DATOS!I:I,MATCH(CHECKLIST!B109,DATOS!B:B,0),1)&gt;YEAR(TODAY())-1,"","VENCIDA")),"")</f>
        <v/>
      </c>
      <c r="O109" s="35" t="str">
        <f>IFERROR(IF(INDEX(DATOS!AR:AR,MATCH(CHECKLIST!B109,DATOS!B:B,0),1)=0,"",INDEX(DATOS!AR:AR,MATCH(CHECKLIST!B109,DATOS!B:B,0),1)),"")</f>
        <v/>
      </c>
      <c r="P109" s="17" t="str">
        <f>IFERROR(IF(INDEX(DATOS!AP:AP,MATCH(CHECKLIST!B109,DATOS!B:B,0),1)=0,"",INDEX(DATOS!AP:AP,MATCH(CHECKLIST!B109,DATOS!B:B,0),1)),"")</f>
        <v/>
      </c>
      <c r="Q109" s="17" t="str">
        <f>IFERROR(IF(INDEX(DATOS!AQ:AQ,MATCH(CHECKLIST!B109,DATOS!B:B,0),1)=0,"",INDEX(DATOS!AQ:AQ,MATCH(CHECKLIST!B109,DATOS!B:B,0),1)),"")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IFERROR(INDEX(DATOS!B:B,MATCH(CHECKLIST!A110,DATOS!BY:BY,0),1),"")</f>
        <v/>
      </c>
      <c r="C110" t="str">
        <f>IFERROR(INDEX(DATOS!J:J,MATCH(CHECKLIST!A110,DATOS!BY:BY,0),1),"")</f>
        <v/>
      </c>
      <c r="D110" t="str">
        <f>IFERROR(INDEX(DATOS!R:R,MATCH(CHECKLIST!E110,DATOS!C:C,0),1),"")</f>
        <v/>
      </c>
      <c r="E110" s="72" t="str">
        <f>IFERROR(INDEX(DATOS!C:C,MATCH(CHECKLIST!A110,DATOS!BY:BY,0),1),"")</f>
        <v/>
      </c>
      <c r="F110" s="82" t="str">
        <f>IFERROR(IF(INDEX(DATOS!AE:AE,MATCH(CHECKLIST!B110,DATOS!B:B,0),1)=0,"",INDEX(DATOS!AE:AE,MATCH(CHECKLIST!B110,DATOS!B:B,0),1)),"")</f>
        <v/>
      </c>
      <c r="G110" s="17" t="str">
        <f>IFERROR(IF(INDEX(DATOS!AJ:AJ,MATCH(CHECKLIST!B110,DATOS!B:B,0),1)=0,"",INDEX(DATOS!AJ:AJ,MATCH(CHECKLIST!B110,DATOS!B:B,0),1)),"")</f>
        <v/>
      </c>
      <c r="H110" s="17" t="str">
        <f>IFERROR(IF(INDEX(DATOS!BM:BM,MATCH(CHECKLIST!B110,DATOS!B:B,0),1)="","X",IF(INDEX(DATOS!BM:BM,MATCH(CHECKLIST!B110,DATOS!B:B,0),1)="VIGENTE","",INDEX(DATOS!BM:BM,MATCH(CHECKLIST!B110,DATOS!B:B,0),1))),"")</f>
        <v/>
      </c>
      <c r="I110" s="17" t="str">
        <f>IFERROR(IF(INDEX(DATOS!AN:AN,MATCH(CHECKLIST!B110,DATOS!B:B,0),1)=0,"",INDEX(DATOS!AN:AN,MATCH(CHECKLIST!B110,DATOS!B:B,0),1)),"")</f>
        <v/>
      </c>
      <c r="J110" s="17" t="str">
        <f>IFERROR(IF(INDEX(DATOS!AL:AL,MATCH(CHECKLIST!B110,DATOS!B:B,0),1)=0,"",INDEX(DATOS!AL:AL,MATCH(CHECKLIST!B110,DATOS!B:B,0),1)),"")</f>
        <v/>
      </c>
      <c r="K110" s="35" t="str">
        <f>IFERROR(IF(INDEX(DATOS!AM:AM,MATCH(CHECKLIST!B110,DATOS!B:B,0),1)=0,"",INDEX(DATOS!AM:AM,MATCH(CHECKLIST!B110,DATOS!B:B,0),1)),"")</f>
        <v/>
      </c>
      <c r="L110" s="17" t="str">
        <f>IFERROR(IF(INDEX(DATOS!AO:AO,MATCH(CHECKLIST!B110,DATOS!B:B,0),1)=0,"",INDEX(DATOS!AO:AO,MATCH(CHECKLIST!B110,DATOS!B:B,0),1)),"")</f>
        <v/>
      </c>
      <c r="M110" s="17" t="str">
        <f>IFERROR(IF(INDEX(DATOS!AK:AK,MATCH(CHECKLIST!B110,DATOS!B:B,0),1)=0,"",INDEX(DATOS!AK:AK,MATCH(CHECKLIST!B110,DATOS!B:B,0),1)),"")</f>
        <v/>
      </c>
      <c r="N110" s="35" t="str">
        <f ca="1">IFERROR(IF(INDEX(DATOS!I:I,MATCH(CHECKLIST!B110,DATOS!B:B,0),1)="","X",IF(INDEX(DATOS!I:I,MATCH(CHECKLIST!B110,DATOS!B:B,0),1)&gt;YEAR(TODAY())-1,"","VENCIDA")),"")</f>
        <v/>
      </c>
      <c r="O110" s="35" t="str">
        <f>IFERROR(IF(INDEX(DATOS!AR:AR,MATCH(CHECKLIST!B110,DATOS!B:B,0),1)=0,"",INDEX(DATOS!AR:AR,MATCH(CHECKLIST!B110,DATOS!B:B,0),1)),"")</f>
        <v/>
      </c>
      <c r="P110" s="17" t="str">
        <f>IFERROR(IF(INDEX(DATOS!AP:AP,MATCH(CHECKLIST!B110,DATOS!B:B,0),1)=0,"",INDEX(DATOS!AP:AP,MATCH(CHECKLIST!B110,DATOS!B:B,0),1)),"")</f>
        <v/>
      </c>
      <c r="Q110" s="17" t="str">
        <f>IFERROR(IF(INDEX(DATOS!AQ:AQ,MATCH(CHECKLIST!B110,DATOS!B:B,0),1)=0,"",INDEX(DATOS!AQ:AQ,MATCH(CHECKLIST!B110,DATOS!B:B,0),1)),"")</f>
        <v/>
      </c>
      <c r="S110">
        <f t="shared" si="5"/>
        <v>0</v>
      </c>
      <c r="U110" t="str">
        <f t="shared" si="3"/>
        <v/>
      </c>
      <c r="V110" t="str">
        <f t="shared" si="4"/>
        <v/>
      </c>
    </row>
    <row r="111" spans="1:22" x14ac:dyDescent="0.25">
      <c r="A111" s="12">
        <v>98</v>
      </c>
      <c r="B111" t="str">
        <f>IFERROR(INDEX(DATOS!B:B,MATCH(CHECKLIST!A111,DATOS!BY:BY,0),1),"")</f>
        <v/>
      </c>
      <c r="C111" t="str">
        <f>IFERROR(INDEX(DATOS!J:J,MATCH(CHECKLIST!A111,DATOS!BY:BY,0),1),"")</f>
        <v/>
      </c>
      <c r="D111" t="str">
        <f>IFERROR(INDEX(DATOS!R:R,MATCH(CHECKLIST!E111,DATOS!C:C,0),1),"")</f>
        <v/>
      </c>
      <c r="E111" s="72" t="str">
        <f>IFERROR(INDEX(DATOS!C:C,MATCH(CHECKLIST!A111,DATOS!BY:BY,0),1),"")</f>
        <v/>
      </c>
      <c r="F111" s="82" t="str">
        <f>IFERROR(IF(INDEX(DATOS!AE:AE,MATCH(CHECKLIST!B111,DATOS!B:B,0),1)=0,"",INDEX(DATOS!AE:AE,MATCH(CHECKLIST!B111,DATOS!B:B,0),1)),"")</f>
        <v/>
      </c>
      <c r="G111" s="17" t="str">
        <f>IFERROR(IF(INDEX(DATOS!AJ:AJ,MATCH(CHECKLIST!B111,DATOS!B:B,0),1)=0,"",INDEX(DATOS!AJ:AJ,MATCH(CHECKLIST!B111,DATOS!B:B,0),1)),"")</f>
        <v/>
      </c>
      <c r="H111" s="17" t="str">
        <f>IFERROR(IF(INDEX(DATOS!BM:BM,MATCH(CHECKLIST!B111,DATOS!B:B,0),1)="","X",IF(INDEX(DATOS!BM:BM,MATCH(CHECKLIST!B111,DATOS!B:B,0),1)="VIGENTE","",INDEX(DATOS!BM:BM,MATCH(CHECKLIST!B111,DATOS!B:B,0),1))),"")</f>
        <v/>
      </c>
      <c r="I111" s="17" t="str">
        <f>IFERROR(IF(INDEX(DATOS!AN:AN,MATCH(CHECKLIST!B111,DATOS!B:B,0),1)=0,"",INDEX(DATOS!AN:AN,MATCH(CHECKLIST!B111,DATOS!B:B,0),1)),"")</f>
        <v/>
      </c>
      <c r="J111" s="17" t="str">
        <f>IFERROR(IF(INDEX(DATOS!AL:AL,MATCH(CHECKLIST!B111,DATOS!B:B,0),1)=0,"",INDEX(DATOS!AL:AL,MATCH(CHECKLIST!B111,DATOS!B:B,0),1)),"")</f>
        <v/>
      </c>
      <c r="K111" s="35" t="str">
        <f>IFERROR(IF(INDEX(DATOS!AM:AM,MATCH(CHECKLIST!B111,DATOS!B:B,0),1)=0,"",INDEX(DATOS!AM:AM,MATCH(CHECKLIST!B111,DATOS!B:B,0),1)),"")</f>
        <v/>
      </c>
      <c r="L111" s="17" t="str">
        <f>IFERROR(IF(INDEX(DATOS!AO:AO,MATCH(CHECKLIST!B111,DATOS!B:B,0),1)=0,"",INDEX(DATOS!AO:AO,MATCH(CHECKLIST!B111,DATOS!B:B,0),1)),"")</f>
        <v/>
      </c>
      <c r="M111" s="17" t="str">
        <f>IFERROR(IF(INDEX(DATOS!AK:AK,MATCH(CHECKLIST!B111,DATOS!B:B,0),1)=0,"",INDEX(DATOS!AK:AK,MATCH(CHECKLIST!B111,DATOS!B:B,0),1)),"")</f>
        <v/>
      </c>
      <c r="N111" s="35" t="str">
        <f ca="1">IFERROR(IF(INDEX(DATOS!I:I,MATCH(CHECKLIST!B111,DATOS!B:B,0),1)="","X",IF(INDEX(DATOS!I:I,MATCH(CHECKLIST!B111,DATOS!B:B,0),1)&gt;YEAR(TODAY())-1,"","VENCIDA")),"")</f>
        <v/>
      </c>
      <c r="O111" s="35" t="str">
        <f>IFERROR(IF(INDEX(DATOS!AR:AR,MATCH(CHECKLIST!B111,DATOS!B:B,0),1)=0,"",INDEX(DATOS!AR:AR,MATCH(CHECKLIST!B111,DATOS!B:B,0),1)),"")</f>
        <v/>
      </c>
      <c r="P111" s="17" t="str">
        <f>IFERROR(IF(INDEX(DATOS!AP:AP,MATCH(CHECKLIST!B111,DATOS!B:B,0),1)=0,"",INDEX(DATOS!AP:AP,MATCH(CHECKLIST!B111,DATOS!B:B,0),1)),"")</f>
        <v/>
      </c>
      <c r="Q111" s="17" t="str">
        <f>IFERROR(IF(INDEX(DATOS!AQ:AQ,MATCH(CHECKLIST!B111,DATOS!B:B,0),1)=0,"",INDEX(DATOS!AQ:AQ,MATCH(CHECKLIST!B111,DATOS!B:B,0),1)),"")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IFERROR(INDEX(DATOS!B:B,MATCH(CHECKLIST!A112,DATOS!BY:BY,0),1),"")</f>
        <v/>
      </c>
      <c r="C112" t="str">
        <f>IFERROR(INDEX(DATOS!J:J,MATCH(CHECKLIST!A112,DATOS!BY:BY,0),1),"")</f>
        <v/>
      </c>
      <c r="D112" t="str">
        <f>IFERROR(INDEX(DATOS!R:R,MATCH(CHECKLIST!E112,DATOS!C:C,0),1),"")</f>
        <v/>
      </c>
      <c r="E112" s="72" t="str">
        <f>IFERROR(INDEX(DATOS!C:C,MATCH(CHECKLIST!A112,DATOS!BY:BY,0),1),"")</f>
        <v/>
      </c>
      <c r="F112" s="82" t="str">
        <f>IFERROR(IF(INDEX(DATOS!AE:AE,MATCH(CHECKLIST!B112,DATOS!B:B,0),1)=0,"",INDEX(DATOS!AE:AE,MATCH(CHECKLIST!B112,DATOS!B:B,0),1)),"")</f>
        <v/>
      </c>
      <c r="G112" s="17" t="str">
        <f>IFERROR(IF(INDEX(DATOS!AJ:AJ,MATCH(CHECKLIST!B112,DATOS!B:B,0),1)=0,"",INDEX(DATOS!AJ:AJ,MATCH(CHECKLIST!B112,DATOS!B:B,0),1)),"")</f>
        <v/>
      </c>
      <c r="H112" s="17" t="str">
        <f>IFERROR(IF(INDEX(DATOS!BM:BM,MATCH(CHECKLIST!B112,DATOS!B:B,0),1)="","X",IF(INDEX(DATOS!BM:BM,MATCH(CHECKLIST!B112,DATOS!B:B,0),1)="VIGENTE","",INDEX(DATOS!BM:BM,MATCH(CHECKLIST!B112,DATOS!B:B,0),1))),"")</f>
        <v/>
      </c>
      <c r="I112" s="17" t="str">
        <f>IFERROR(IF(INDEX(DATOS!AN:AN,MATCH(CHECKLIST!B112,DATOS!B:B,0),1)=0,"",INDEX(DATOS!AN:AN,MATCH(CHECKLIST!B112,DATOS!B:B,0),1)),"")</f>
        <v/>
      </c>
      <c r="J112" s="17" t="str">
        <f>IFERROR(IF(INDEX(DATOS!AL:AL,MATCH(CHECKLIST!B112,DATOS!B:B,0),1)=0,"",INDEX(DATOS!AL:AL,MATCH(CHECKLIST!B112,DATOS!B:B,0),1)),"")</f>
        <v/>
      </c>
      <c r="K112" s="35" t="str">
        <f>IFERROR(IF(INDEX(DATOS!AM:AM,MATCH(CHECKLIST!B112,DATOS!B:B,0),1)=0,"",INDEX(DATOS!AM:AM,MATCH(CHECKLIST!B112,DATOS!B:B,0),1)),"")</f>
        <v/>
      </c>
      <c r="L112" s="17" t="str">
        <f>IFERROR(IF(INDEX(DATOS!AO:AO,MATCH(CHECKLIST!B112,DATOS!B:B,0),1)=0,"",INDEX(DATOS!AO:AO,MATCH(CHECKLIST!B112,DATOS!B:B,0),1)),"")</f>
        <v/>
      </c>
      <c r="M112" s="17" t="str">
        <f>IFERROR(IF(INDEX(DATOS!AK:AK,MATCH(CHECKLIST!B112,DATOS!B:B,0),1)=0,"",INDEX(DATOS!AK:AK,MATCH(CHECKLIST!B112,DATOS!B:B,0),1)),"")</f>
        <v/>
      </c>
      <c r="N112" s="35" t="str">
        <f ca="1">IFERROR(IF(INDEX(DATOS!I:I,MATCH(CHECKLIST!B112,DATOS!B:B,0),1)="","X",IF(INDEX(DATOS!I:I,MATCH(CHECKLIST!B112,DATOS!B:B,0),1)&gt;YEAR(TODAY())-1,"","VENCIDA")),"")</f>
        <v/>
      </c>
      <c r="O112" s="35" t="str">
        <f>IFERROR(IF(INDEX(DATOS!AR:AR,MATCH(CHECKLIST!B112,DATOS!B:B,0),1)=0,"",INDEX(DATOS!AR:AR,MATCH(CHECKLIST!B112,DATOS!B:B,0),1)),"")</f>
        <v/>
      </c>
      <c r="P112" s="17" t="str">
        <f>IFERROR(IF(INDEX(DATOS!AP:AP,MATCH(CHECKLIST!B112,DATOS!B:B,0),1)=0,"",INDEX(DATOS!AP:AP,MATCH(CHECKLIST!B112,DATOS!B:B,0),1)),"")</f>
        <v/>
      </c>
      <c r="Q112" s="17" t="str">
        <f>IFERROR(IF(INDEX(DATOS!AQ:AQ,MATCH(CHECKLIST!B112,DATOS!B:B,0),1)=0,"",INDEX(DATOS!AQ:AQ,MATCH(CHECKLIST!B112,DATOS!B:B,0),1)),"")</f>
        <v/>
      </c>
      <c r="S112">
        <f t="shared" si="5"/>
        <v>0</v>
      </c>
      <c r="U112" t="str">
        <f t="shared" si="3"/>
        <v/>
      </c>
      <c r="V112" t="str">
        <f t="shared" si="4"/>
        <v/>
      </c>
    </row>
    <row r="113" spans="1:22" ht="15" customHeight="1" x14ac:dyDescent="0.25">
      <c r="A113" s="12">
        <v>100</v>
      </c>
      <c r="B113" t="str">
        <f>IFERROR(INDEX(DATOS!B:B,MATCH(CHECKLIST!A113,DATOS!BY:BY,0),1),"")</f>
        <v/>
      </c>
      <c r="C113" t="str">
        <f>IFERROR(INDEX(DATOS!J:J,MATCH(CHECKLIST!A113,DATOS!BY:BY,0),1),"")</f>
        <v/>
      </c>
      <c r="D113" t="str">
        <f>IFERROR(INDEX(DATOS!R:R,MATCH(CHECKLIST!E113,DATOS!C:C,0),1),"")</f>
        <v/>
      </c>
      <c r="E113" s="72" t="str">
        <f>IFERROR(INDEX(DATOS!C:C,MATCH(CHECKLIST!A113,DATOS!BY:BY,0),1),"")</f>
        <v/>
      </c>
      <c r="F113" s="82" t="str">
        <f>IFERROR(IF(INDEX(DATOS!AE:AE,MATCH(CHECKLIST!B113,DATOS!B:B,0),1)=0,"",INDEX(DATOS!AE:AE,MATCH(CHECKLIST!B113,DATOS!B:B,0),1)),"")</f>
        <v/>
      </c>
      <c r="G113" s="17" t="str">
        <f>IFERROR(IF(INDEX(DATOS!AJ:AJ,MATCH(CHECKLIST!B113,DATOS!B:B,0),1)=0,"",INDEX(DATOS!AJ:AJ,MATCH(CHECKLIST!B113,DATOS!B:B,0),1)),"")</f>
        <v/>
      </c>
      <c r="H113" s="17" t="str">
        <f>IFERROR(IF(INDEX(DATOS!BM:BM,MATCH(CHECKLIST!B113,DATOS!B:B,0),1)="","X",IF(INDEX(DATOS!BM:BM,MATCH(CHECKLIST!B113,DATOS!B:B,0),1)="VIGENTE","",INDEX(DATOS!BM:BM,MATCH(CHECKLIST!B113,DATOS!B:B,0),1))),"")</f>
        <v/>
      </c>
      <c r="I113" s="17" t="str">
        <f>IFERROR(IF(INDEX(DATOS!AN:AN,MATCH(CHECKLIST!B113,DATOS!B:B,0),1)=0,"",INDEX(DATOS!AN:AN,MATCH(CHECKLIST!B113,DATOS!B:B,0),1)),"")</f>
        <v/>
      </c>
      <c r="J113" s="17" t="str">
        <f>IFERROR(IF(INDEX(DATOS!AL:AL,MATCH(CHECKLIST!B113,DATOS!B:B,0),1)=0,"",INDEX(DATOS!AL:AL,MATCH(CHECKLIST!B113,DATOS!B:B,0),1)),"")</f>
        <v/>
      </c>
      <c r="K113" s="35" t="str">
        <f>IFERROR(IF(INDEX(DATOS!AM:AM,MATCH(CHECKLIST!B113,DATOS!B:B,0),1)=0,"",INDEX(DATOS!AM:AM,MATCH(CHECKLIST!B113,DATOS!B:B,0),1)),"")</f>
        <v/>
      </c>
      <c r="L113" s="17" t="str">
        <f>IFERROR(IF(INDEX(DATOS!AO:AO,MATCH(CHECKLIST!B113,DATOS!B:B,0),1)=0,"",INDEX(DATOS!AO:AO,MATCH(CHECKLIST!B113,DATOS!B:B,0),1)),"")</f>
        <v/>
      </c>
      <c r="M113" s="17" t="str">
        <f>IFERROR(IF(INDEX(DATOS!AK:AK,MATCH(CHECKLIST!B113,DATOS!B:B,0),1)=0,"",INDEX(DATOS!AK:AK,MATCH(CHECKLIST!B113,DATOS!B:B,0),1)),"")</f>
        <v/>
      </c>
      <c r="N113" s="35" t="str">
        <f ca="1">IFERROR(IF(INDEX(DATOS!I:I,MATCH(CHECKLIST!B113,DATOS!B:B,0),1)="","X",IF(INDEX(DATOS!I:I,MATCH(CHECKLIST!B113,DATOS!B:B,0),1)&gt;YEAR(TODAY())-1,"","VENCIDA")),"")</f>
        <v/>
      </c>
      <c r="O113" s="35" t="str">
        <f>IFERROR(IF(INDEX(DATOS!AR:AR,MATCH(CHECKLIST!B113,DATOS!B:B,0),1)=0,"",INDEX(DATOS!AR:AR,MATCH(CHECKLIST!B113,DATOS!B:B,0),1)),"")</f>
        <v/>
      </c>
      <c r="P113" s="17" t="str">
        <f>IFERROR(IF(INDEX(DATOS!AP:AP,MATCH(CHECKLIST!B113,DATOS!B:B,0),1)=0,"",INDEX(DATOS!AP:AP,MATCH(CHECKLIST!B113,DATOS!B:B,0),1)),"")</f>
        <v/>
      </c>
      <c r="Q113" s="17" t="str">
        <f>IFERROR(IF(INDEX(DATOS!AQ:AQ,MATCH(CHECKLIST!B113,DATOS!B:B,0),1)=0,"",INDEX(DATOS!AQ:AQ,MATCH(CHECKLIST!B113,DATOS!B:B,0),1)),"")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IFERROR(INDEX(DATOS!B:B,MATCH(CHECKLIST!A114,DATOS!BY:BY,0),1),"")</f>
        <v/>
      </c>
      <c r="C114" t="str">
        <f>IFERROR(INDEX(DATOS!J:J,MATCH(CHECKLIST!A114,DATOS!BY:BY,0),1),"")</f>
        <v/>
      </c>
      <c r="D114" t="str">
        <f>IFERROR(INDEX(DATOS!R:R,MATCH(CHECKLIST!E114,DATOS!C:C,0),1),"")</f>
        <v/>
      </c>
      <c r="E114" s="72" t="str">
        <f>IFERROR(INDEX(DATOS!C:C,MATCH(CHECKLIST!A114,DATOS!BY:BY,0),1),"")</f>
        <v/>
      </c>
      <c r="F114" s="82" t="str">
        <f>IFERROR(IF(INDEX(DATOS!AE:AE,MATCH(CHECKLIST!B114,DATOS!B:B,0),1)=0,"",INDEX(DATOS!AE:AE,MATCH(CHECKLIST!B114,DATOS!B:B,0),1)),"")</f>
        <v/>
      </c>
      <c r="G114" s="17" t="str">
        <f>IFERROR(IF(INDEX(DATOS!AJ:AJ,MATCH(CHECKLIST!B114,DATOS!B:B,0),1)=0,"",INDEX(DATOS!AJ:AJ,MATCH(CHECKLIST!B114,DATOS!B:B,0),1)),"")</f>
        <v/>
      </c>
      <c r="H114" s="17" t="str">
        <f>IFERROR(IF(INDEX(DATOS!BM:BM,MATCH(CHECKLIST!B114,DATOS!B:B,0),1)="","X",IF(INDEX(DATOS!BM:BM,MATCH(CHECKLIST!B114,DATOS!B:B,0),1)="VIGENTE","",INDEX(DATOS!BM:BM,MATCH(CHECKLIST!B114,DATOS!B:B,0),1))),"")</f>
        <v/>
      </c>
      <c r="I114" s="17" t="str">
        <f>IFERROR(IF(INDEX(DATOS!AN:AN,MATCH(CHECKLIST!B114,DATOS!B:B,0),1)=0,"",INDEX(DATOS!AN:AN,MATCH(CHECKLIST!B114,DATOS!B:B,0),1)),"")</f>
        <v/>
      </c>
      <c r="J114" s="17" t="str">
        <f>IFERROR(IF(INDEX(DATOS!AL:AL,MATCH(CHECKLIST!B114,DATOS!B:B,0),1)=0,"",INDEX(DATOS!AL:AL,MATCH(CHECKLIST!B114,DATOS!B:B,0),1)),"")</f>
        <v/>
      </c>
      <c r="K114" s="35" t="str">
        <f>IFERROR(IF(INDEX(DATOS!AM:AM,MATCH(CHECKLIST!B114,DATOS!B:B,0),1)=0,"",INDEX(DATOS!AM:AM,MATCH(CHECKLIST!B114,DATOS!B:B,0),1)),"")</f>
        <v/>
      </c>
      <c r="L114" s="17" t="str">
        <f>IFERROR(IF(INDEX(DATOS!AO:AO,MATCH(CHECKLIST!B114,DATOS!B:B,0),1)=0,"",INDEX(DATOS!AO:AO,MATCH(CHECKLIST!B114,DATOS!B:B,0),1)),"")</f>
        <v/>
      </c>
      <c r="M114" s="17" t="str">
        <f>IFERROR(IF(INDEX(DATOS!AK:AK,MATCH(CHECKLIST!B114,DATOS!B:B,0),1)=0,"",INDEX(DATOS!AK:AK,MATCH(CHECKLIST!B114,DATOS!B:B,0),1)),"")</f>
        <v/>
      </c>
      <c r="N114" s="35" t="str">
        <f ca="1">IFERROR(IF(INDEX(DATOS!I:I,MATCH(CHECKLIST!B114,DATOS!B:B,0),1)="","X",IF(INDEX(DATOS!I:I,MATCH(CHECKLIST!B114,DATOS!B:B,0),1)&gt;YEAR(TODAY())-1,"","VENCIDA")),"")</f>
        <v/>
      </c>
      <c r="O114" s="35" t="str">
        <f>IFERROR(IF(INDEX(DATOS!AR:AR,MATCH(CHECKLIST!B114,DATOS!B:B,0),1)=0,"",INDEX(DATOS!AR:AR,MATCH(CHECKLIST!B114,DATOS!B:B,0),1)),"")</f>
        <v/>
      </c>
      <c r="P114" s="17" t="str">
        <f>IFERROR(IF(INDEX(DATOS!AP:AP,MATCH(CHECKLIST!B114,DATOS!B:B,0),1)=0,"",INDEX(DATOS!AP:AP,MATCH(CHECKLIST!B114,DATOS!B:B,0),1)),"")</f>
        <v/>
      </c>
      <c r="Q114" s="17" t="str">
        <f>IFERROR(IF(INDEX(DATOS!AQ:AQ,MATCH(CHECKLIST!B114,DATOS!B:B,0),1)=0,"",INDEX(DATOS!AQ:AQ,MATCH(CHECKLIST!B114,DATOS!B:B,0),1)),"")</f>
        <v/>
      </c>
      <c r="S114">
        <f t="shared" si="5"/>
        <v>0</v>
      </c>
      <c r="U114" t="str">
        <f t="shared" si="3"/>
        <v/>
      </c>
      <c r="V114" t="str">
        <f t="shared" si="4"/>
        <v/>
      </c>
    </row>
    <row r="115" spans="1:22" ht="15" customHeight="1" x14ac:dyDescent="0.25">
      <c r="A115" s="12">
        <v>102</v>
      </c>
      <c r="B115" t="str">
        <f>IFERROR(INDEX(DATOS!B:B,MATCH(CHECKLIST!A115,DATOS!BY:BY,0),1),"")</f>
        <v/>
      </c>
      <c r="C115" t="str">
        <f>IFERROR(INDEX(DATOS!J:J,MATCH(CHECKLIST!A115,DATOS!BY:BY,0),1),"")</f>
        <v/>
      </c>
      <c r="D115" t="str">
        <f>IFERROR(INDEX(DATOS!R:R,MATCH(CHECKLIST!E115,DATOS!C:C,0),1),"")</f>
        <v/>
      </c>
      <c r="E115" s="72" t="str">
        <f>IFERROR(INDEX(DATOS!C:C,MATCH(CHECKLIST!A115,DATOS!BY:BY,0),1),"")</f>
        <v/>
      </c>
      <c r="F115" s="82" t="str">
        <f>IFERROR(IF(INDEX(DATOS!AE:AE,MATCH(CHECKLIST!B115,DATOS!B:B,0),1)=0,"",INDEX(DATOS!AE:AE,MATCH(CHECKLIST!B115,DATOS!B:B,0),1)),"")</f>
        <v/>
      </c>
      <c r="G115" s="17" t="str">
        <f>IFERROR(IF(INDEX(DATOS!AJ:AJ,MATCH(CHECKLIST!B115,DATOS!B:B,0),1)=0,"",INDEX(DATOS!AJ:AJ,MATCH(CHECKLIST!B115,DATOS!B:B,0),1)),"")</f>
        <v/>
      </c>
      <c r="H115" s="17" t="str">
        <f>IFERROR(IF(INDEX(DATOS!BM:BM,MATCH(CHECKLIST!B115,DATOS!B:B,0),1)="","X",IF(INDEX(DATOS!BM:BM,MATCH(CHECKLIST!B115,DATOS!B:B,0),1)="VIGENTE","",INDEX(DATOS!BM:BM,MATCH(CHECKLIST!B115,DATOS!B:B,0),1))),"")</f>
        <v/>
      </c>
      <c r="I115" s="17" t="str">
        <f>IFERROR(IF(INDEX(DATOS!AN:AN,MATCH(CHECKLIST!B115,DATOS!B:B,0),1)=0,"",INDEX(DATOS!AN:AN,MATCH(CHECKLIST!B115,DATOS!B:B,0),1)),"")</f>
        <v/>
      </c>
      <c r="J115" s="17" t="str">
        <f>IFERROR(IF(INDEX(DATOS!AL:AL,MATCH(CHECKLIST!B115,DATOS!B:B,0),1)=0,"",INDEX(DATOS!AL:AL,MATCH(CHECKLIST!B115,DATOS!B:B,0),1)),"")</f>
        <v/>
      </c>
      <c r="K115" s="35" t="str">
        <f>IFERROR(IF(INDEX(DATOS!AM:AM,MATCH(CHECKLIST!B115,DATOS!B:B,0),1)=0,"",INDEX(DATOS!AM:AM,MATCH(CHECKLIST!B115,DATOS!B:B,0),1)),"")</f>
        <v/>
      </c>
      <c r="L115" s="17" t="str">
        <f>IFERROR(IF(INDEX(DATOS!AO:AO,MATCH(CHECKLIST!B115,DATOS!B:B,0),1)=0,"",INDEX(DATOS!AO:AO,MATCH(CHECKLIST!B115,DATOS!B:B,0),1)),"")</f>
        <v/>
      </c>
      <c r="M115" s="17" t="str">
        <f>IFERROR(IF(INDEX(DATOS!AK:AK,MATCH(CHECKLIST!B115,DATOS!B:B,0),1)=0,"",INDEX(DATOS!AK:AK,MATCH(CHECKLIST!B115,DATOS!B:B,0),1)),"")</f>
        <v/>
      </c>
      <c r="N115" s="35" t="str">
        <f ca="1">IFERROR(IF(INDEX(DATOS!I:I,MATCH(CHECKLIST!B115,DATOS!B:B,0),1)="","X",IF(INDEX(DATOS!I:I,MATCH(CHECKLIST!B115,DATOS!B:B,0),1)&gt;YEAR(TODAY())-1,"","VENCIDA")),"")</f>
        <v/>
      </c>
      <c r="O115" s="35" t="str">
        <f>IFERROR(IF(INDEX(DATOS!AR:AR,MATCH(CHECKLIST!B115,DATOS!B:B,0),1)=0,"",INDEX(DATOS!AR:AR,MATCH(CHECKLIST!B115,DATOS!B:B,0),1)),"")</f>
        <v/>
      </c>
      <c r="P115" s="17" t="str">
        <f>IFERROR(IF(INDEX(DATOS!AP:AP,MATCH(CHECKLIST!B115,DATOS!B:B,0),1)=0,"",INDEX(DATOS!AP:AP,MATCH(CHECKLIST!B115,DATOS!B:B,0),1)),"")</f>
        <v/>
      </c>
      <c r="Q115" s="17" t="str">
        <f>IFERROR(IF(INDEX(DATOS!AQ:AQ,MATCH(CHECKLIST!B115,DATOS!B:B,0),1)=0,"",INDEX(DATOS!AQ:AQ,MATCH(CHECKLIST!B115,DATOS!B:B,0),1)),"")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IFERROR(INDEX(DATOS!B:B,MATCH(CHECKLIST!A116,DATOS!BY:BY,0),1),"")</f>
        <v/>
      </c>
      <c r="C116" t="str">
        <f>IFERROR(INDEX(DATOS!J:J,MATCH(CHECKLIST!A116,DATOS!BY:BY,0),1),"")</f>
        <v/>
      </c>
      <c r="D116" t="str">
        <f>IFERROR(INDEX(DATOS!R:R,MATCH(CHECKLIST!E116,DATOS!C:C,0),1),"")</f>
        <v/>
      </c>
      <c r="E116" s="72" t="str">
        <f>IFERROR(INDEX(DATOS!C:C,MATCH(CHECKLIST!A116,DATOS!BY:BY,0),1),"")</f>
        <v/>
      </c>
      <c r="F116" s="82" t="str">
        <f>IFERROR(IF(INDEX(DATOS!AE:AE,MATCH(CHECKLIST!B116,DATOS!B:B,0),1)=0,"",INDEX(DATOS!AE:AE,MATCH(CHECKLIST!B116,DATOS!B:B,0),1)),"")</f>
        <v/>
      </c>
      <c r="G116" s="17" t="str">
        <f>IFERROR(IF(INDEX(DATOS!AJ:AJ,MATCH(CHECKLIST!B116,DATOS!B:B,0),1)=0,"",INDEX(DATOS!AJ:AJ,MATCH(CHECKLIST!B116,DATOS!B:B,0),1)),"")</f>
        <v/>
      </c>
      <c r="H116" s="17" t="str">
        <f>IFERROR(IF(INDEX(DATOS!BM:BM,MATCH(CHECKLIST!B116,DATOS!B:B,0),1)="","X",IF(INDEX(DATOS!BM:BM,MATCH(CHECKLIST!B116,DATOS!B:B,0),1)="VIGENTE","",INDEX(DATOS!BM:BM,MATCH(CHECKLIST!B116,DATOS!B:B,0),1))),"")</f>
        <v/>
      </c>
      <c r="I116" s="17" t="str">
        <f>IFERROR(IF(INDEX(DATOS!AN:AN,MATCH(CHECKLIST!B116,DATOS!B:B,0),1)=0,"",INDEX(DATOS!AN:AN,MATCH(CHECKLIST!B116,DATOS!B:B,0),1)),"")</f>
        <v/>
      </c>
      <c r="J116" s="17" t="str">
        <f>IFERROR(IF(INDEX(DATOS!AL:AL,MATCH(CHECKLIST!B116,DATOS!B:B,0),1)=0,"",INDEX(DATOS!AL:AL,MATCH(CHECKLIST!B116,DATOS!B:B,0),1)),"")</f>
        <v/>
      </c>
      <c r="K116" s="35" t="str">
        <f>IFERROR(IF(INDEX(DATOS!AM:AM,MATCH(CHECKLIST!B116,DATOS!B:B,0),1)=0,"",INDEX(DATOS!AM:AM,MATCH(CHECKLIST!B116,DATOS!B:B,0),1)),"")</f>
        <v/>
      </c>
      <c r="L116" s="17" t="str">
        <f>IFERROR(IF(INDEX(DATOS!AO:AO,MATCH(CHECKLIST!B116,DATOS!B:B,0),1)=0,"",INDEX(DATOS!AO:AO,MATCH(CHECKLIST!B116,DATOS!B:B,0),1)),"")</f>
        <v/>
      </c>
      <c r="M116" s="17" t="str">
        <f>IFERROR(IF(INDEX(DATOS!AK:AK,MATCH(CHECKLIST!B116,DATOS!B:B,0),1)=0,"",INDEX(DATOS!AK:AK,MATCH(CHECKLIST!B116,DATOS!B:B,0),1)),"")</f>
        <v/>
      </c>
      <c r="N116" s="35" t="str">
        <f ca="1">IFERROR(IF(INDEX(DATOS!I:I,MATCH(CHECKLIST!B116,DATOS!B:B,0),1)="","X",IF(INDEX(DATOS!I:I,MATCH(CHECKLIST!B116,DATOS!B:B,0),1)&gt;YEAR(TODAY())-1,"","VENCIDA")),"")</f>
        <v/>
      </c>
      <c r="O116" s="35" t="str">
        <f>IFERROR(IF(INDEX(DATOS!AR:AR,MATCH(CHECKLIST!B116,DATOS!B:B,0),1)=0,"",INDEX(DATOS!AR:AR,MATCH(CHECKLIST!B116,DATOS!B:B,0),1)),"")</f>
        <v/>
      </c>
      <c r="P116" s="17" t="str">
        <f>IFERROR(IF(INDEX(DATOS!AP:AP,MATCH(CHECKLIST!B116,DATOS!B:B,0),1)=0,"",INDEX(DATOS!AP:AP,MATCH(CHECKLIST!B116,DATOS!B:B,0),1)),"")</f>
        <v/>
      </c>
      <c r="Q116" s="17" t="str">
        <f>IFERROR(IF(INDEX(DATOS!AQ:AQ,MATCH(CHECKLIST!B116,DATOS!B:B,0),1)=0,"",INDEX(DATOS!AQ:AQ,MATCH(CHECKLIST!B116,DATOS!B:B,0),1)),"")</f>
        <v/>
      </c>
      <c r="S116">
        <f t="shared" si="5"/>
        <v>0</v>
      </c>
      <c r="U116" t="str">
        <f t="shared" si="3"/>
        <v/>
      </c>
      <c r="V116" t="str">
        <f t="shared" si="4"/>
        <v/>
      </c>
    </row>
    <row r="117" spans="1:22" ht="15" customHeight="1" x14ac:dyDescent="0.25">
      <c r="A117" s="12">
        <v>104</v>
      </c>
      <c r="B117" t="str">
        <f>IFERROR(INDEX(DATOS!B:B,MATCH(CHECKLIST!A117,DATOS!BY:BY,0),1),"")</f>
        <v/>
      </c>
      <c r="C117" t="str">
        <f>IFERROR(INDEX(DATOS!J:J,MATCH(CHECKLIST!A117,DATOS!BY:BY,0),1),"")</f>
        <v/>
      </c>
      <c r="D117" t="str">
        <f>IFERROR(INDEX(DATOS!R:R,MATCH(CHECKLIST!E117,DATOS!C:C,0),1),"")</f>
        <v/>
      </c>
      <c r="E117" s="72" t="str">
        <f>IFERROR(INDEX(DATOS!C:C,MATCH(CHECKLIST!A117,DATOS!BY:BY,0),1),"")</f>
        <v/>
      </c>
      <c r="F117" s="82" t="str">
        <f>IFERROR(IF(INDEX(DATOS!AE:AE,MATCH(CHECKLIST!B117,DATOS!B:B,0),1)=0,"",INDEX(DATOS!AE:AE,MATCH(CHECKLIST!B117,DATOS!B:B,0),1)),"")</f>
        <v/>
      </c>
      <c r="G117" s="17" t="str">
        <f>IFERROR(IF(INDEX(DATOS!AJ:AJ,MATCH(CHECKLIST!B117,DATOS!B:B,0),1)=0,"",INDEX(DATOS!AJ:AJ,MATCH(CHECKLIST!B117,DATOS!B:B,0),1)),"")</f>
        <v/>
      </c>
      <c r="H117" s="17" t="str">
        <f>IFERROR(IF(INDEX(DATOS!BM:BM,MATCH(CHECKLIST!B117,DATOS!B:B,0),1)="","X",IF(INDEX(DATOS!BM:BM,MATCH(CHECKLIST!B117,DATOS!B:B,0),1)="VIGENTE","",INDEX(DATOS!BM:BM,MATCH(CHECKLIST!B117,DATOS!B:B,0),1))),"")</f>
        <v/>
      </c>
      <c r="I117" s="17" t="str">
        <f>IFERROR(IF(INDEX(DATOS!AN:AN,MATCH(CHECKLIST!B117,DATOS!B:B,0),1)=0,"",INDEX(DATOS!AN:AN,MATCH(CHECKLIST!B117,DATOS!B:B,0),1)),"")</f>
        <v/>
      </c>
      <c r="J117" s="17" t="str">
        <f>IFERROR(IF(INDEX(DATOS!AL:AL,MATCH(CHECKLIST!B117,DATOS!B:B,0),1)=0,"",INDEX(DATOS!AL:AL,MATCH(CHECKLIST!B117,DATOS!B:B,0),1)),"")</f>
        <v/>
      </c>
      <c r="K117" s="35" t="str">
        <f>IFERROR(IF(INDEX(DATOS!AM:AM,MATCH(CHECKLIST!B117,DATOS!B:B,0),1)=0,"",INDEX(DATOS!AM:AM,MATCH(CHECKLIST!B117,DATOS!B:B,0),1)),"")</f>
        <v/>
      </c>
      <c r="L117" s="17" t="str">
        <f>IFERROR(IF(INDEX(DATOS!AO:AO,MATCH(CHECKLIST!B117,DATOS!B:B,0),1)=0,"",INDEX(DATOS!AO:AO,MATCH(CHECKLIST!B117,DATOS!B:B,0),1)),"")</f>
        <v/>
      </c>
      <c r="M117" s="17" t="str">
        <f>IFERROR(IF(INDEX(DATOS!AK:AK,MATCH(CHECKLIST!B117,DATOS!B:B,0),1)=0,"",INDEX(DATOS!AK:AK,MATCH(CHECKLIST!B117,DATOS!B:B,0),1)),"")</f>
        <v/>
      </c>
      <c r="N117" s="35" t="str">
        <f ca="1">IFERROR(IF(INDEX(DATOS!I:I,MATCH(CHECKLIST!B117,DATOS!B:B,0),1)="","X",IF(INDEX(DATOS!I:I,MATCH(CHECKLIST!B117,DATOS!B:B,0),1)&gt;YEAR(TODAY())-1,"","VENCIDA")),"")</f>
        <v/>
      </c>
      <c r="O117" s="35" t="str">
        <f>IFERROR(IF(INDEX(DATOS!AR:AR,MATCH(CHECKLIST!B117,DATOS!B:B,0),1)=0,"",INDEX(DATOS!AR:AR,MATCH(CHECKLIST!B117,DATOS!B:B,0),1)),"")</f>
        <v/>
      </c>
      <c r="P117" s="17" t="str">
        <f>IFERROR(IF(INDEX(DATOS!AP:AP,MATCH(CHECKLIST!B117,DATOS!B:B,0),1)=0,"",INDEX(DATOS!AP:AP,MATCH(CHECKLIST!B117,DATOS!B:B,0),1)),"")</f>
        <v/>
      </c>
      <c r="Q117" s="17" t="str">
        <f>IFERROR(IF(INDEX(DATOS!AQ:AQ,MATCH(CHECKLIST!B117,DATOS!B:B,0),1)=0,"",INDEX(DATOS!AQ:AQ,MATCH(CHECKLIST!B117,DATOS!B:B,0),1)),"")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IFERROR(INDEX(DATOS!B:B,MATCH(CHECKLIST!A118,DATOS!BY:BY,0),1),"")</f>
        <v/>
      </c>
      <c r="C118" t="str">
        <f>IFERROR(INDEX(DATOS!J:J,MATCH(CHECKLIST!A118,DATOS!BY:BY,0),1),"")</f>
        <v/>
      </c>
      <c r="D118" t="str">
        <f>IFERROR(INDEX(DATOS!R:R,MATCH(CHECKLIST!E118,DATOS!C:C,0),1),"")</f>
        <v/>
      </c>
      <c r="E118" s="72" t="str">
        <f>IFERROR(INDEX(DATOS!C:C,MATCH(CHECKLIST!A118,DATOS!BY:BY,0),1),"")</f>
        <v/>
      </c>
      <c r="F118" s="82" t="str">
        <f>IFERROR(IF(INDEX(DATOS!AE:AE,MATCH(CHECKLIST!B118,DATOS!B:B,0),1)=0,"",INDEX(DATOS!AE:AE,MATCH(CHECKLIST!B118,DATOS!B:B,0),1)),"")</f>
        <v/>
      </c>
      <c r="G118" s="17" t="str">
        <f>IFERROR(IF(INDEX(DATOS!AJ:AJ,MATCH(CHECKLIST!B118,DATOS!B:B,0),1)=0,"",INDEX(DATOS!AJ:AJ,MATCH(CHECKLIST!B118,DATOS!B:B,0),1)),"")</f>
        <v/>
      </c>
      <c r="H118" s="17" t="str">
        <f>IFERROR(IF(INDEX(DATOS!BM:BM,MATCH(CHECKLIST!B118,DATOS!B:B,0),1)="","X",IF(INDEX(DATOS!BM:BM,MATCH(CHECKLIST!B118,DATOS!B:B,0),1)="VIGENTE","",INDEX(DATOS!BM:BM,MATCH(CHECKLIST!B118,DATOS!B:B,0),1))),"")</f>
        <v/>
      </c>
      <c r="I118" s="17" t="str">
        <f>IFERROR(IF(INDEX(DATOS!AN:AN,MATCH(CHECKLIST!B118,DATOS!B:B,0),1)=0,"",INDEX(DATOS!AN:AN,MATCH(CHECKLIST!B118,DATOS!B:B,0),1)),"")</f>
        <v/>
      </c>
      <c r="J118" s="17" t="str">
        <f>IFERROR(IF(INDEX(DATOS!AL:AL,MATCH(CHECKLIST!B118,DATOS!B:B,0),1)=0,"",INDEX(DATOS!AL:AL,MATCH(CHECKLIST!B118,DATOS!B:B,0),1)),"")</f>
        <v/>
      </c>
      <c r="K118" s="35" t="str">
        <f>IFERROR(IF(INDEX(DATOS!AM:AM,MATCH(CHECKLIST!B118,DATOS!B:B,0),1)=0,"",INDEX(DATOS!AM:AM,MATCH(CHECKLIST!B118,DATOS!B:B,0),1)),"")</f>
        <v/>
      </c>
      <c r="L118" s="17" t="str">
        <f>IFERROR(IF(INDEX(DATOS!AO:AO,MATCH(CHECKLIST!B118,DATOS!B:B,0),1)=0,"",INDEX(DATOS!AO:AO,MATCH(CHECKLIST!B118,DATOS!B:B,0),1)),"")</f>
        <v/>
      </c>
      <c r="M118" s="17" t="str">
        <f>IFERROR(IF(INDEX(DATOS!AK:AK,MATCH(CHECKLIST!B118,DATOS!B:B,0),1)=0,"",INDEX(DATOS!AK:AK,MATCH(CHECKLIST!B118,DATOS!B:B,0),1)),"")</f>
        <v/>
      </c>
      <c r="N118" s="35" t="str">
        <f ca="1">IFERROR(IF(INDEX(DATOS!I:I,MATCH(CHECKLIST!B118,DATOS!B:B,0),1)="","X",IF(INDEX(DATOS!I:I,MATCH(CHECKLIST!B118,DATOS!B:B,0),1)&gt;YEAR(TODAY())-1,"","VENCIDA")),"")</f>
        <v/>
      </c>
      <c r="O118" s="35" t="str">
        <f>IFERROR(IF(INDEX(DATOS!AR:AR,MATCH(CHECKLIST!B118,DATOS!B:B,0),1)=0,"",INDEX(DATOS!AR:AR,MATCH(CHECKLIST!B118,DATOS!B:B,0),1)),"")</f>
        <v/>
      </c>
      <c r="P118" s="17" t="str">
        <f>IFERROR(IF(INDEX(DATOS!AP:AP,MATCH(CHECKLIST!B118,DATOS!B:B,0),1)=0,"",INDEX(DATOS!AP:AP,MATCH(CHECKLIST!B118,DATOS!B:B,0),1)),"")</f>
        <v/>
      </c>
      <c r="Q118" s="17" t="str">
        <f>IFERROR(IF(INDEX(DATOS!AQ:AQ,MATCH(CHECKLIST!B118,DATOS!B:B,0),1)=0,"",INDEX(DATOS!AQ:AQ,MATCH(CHECKLIST!B118,DATOS!B:B,0),1)),"")</f>
        <v/>
      </c>
      <c r="S118">
        <f t="shared" si="5"/>
        <v>0</v>
      </c>
      <c r="U118" t="str">
        <f t="shared" si="3"/>
        <v/>
      </c>
      <c r="V118" t="str">
        <f t="shared" si="4"/>
        <v/>
      </c>
    </row>
    <row r="119" spans="1:22" ht="15" customHeight="1" x14ac:dyDescent="0.25">
      <c r="A119" s="12">
        <v>106</v>
      </c>
      <c r="B119" t="str">
        <f>IFERROR(INDEX(DATOS!B:B,MATCH(CHECKLIST!A119,DATOS!BY:BY,0),1),"")</f>
        <v/>
      </c>
      <c r="C119" t="str">
        <f>IFERROR(INDEX(DATOS!J:J,MATCH(CHECKLIST!A119,DATOS!BY:BY,0),1),"")</f>
        <v/>
      </c>
      <c r="D119" t="str">
        <f>IFERROR(INDEX(DATOS!R:R,MATCH(CHECKLIST!E119,DATOS!C:C,0),1),"")</f>
        <v/>
      </c>
      <c r="E119" s="72" t="str">
        <f>IFERROR(INDEX(DATOS!C:C,MATCH(CHECKLIST!A119,DATOS!BY:BY,0),1),"")</f>
        <v/>
      </c>
      <c r="F119" s="82" t="str">
        <f>IFERROR(IF(INDEX(DATOS!AE:AE,MATCH(CHECKLIST!B119,DATOS!B:B,0),1)=0,"",INDEX(DATOS!AE:AE,MATCH(CHECKLIST!B119,DATOS!B:B,0),1)),"")</f>
        <v/>
      </c>
      <c r="G119" s="17" t="str">
        <f>IFERROR(IF(INDEX(DATOS!AJ:AJ,MATCH(CHECKLIST!B119,DATOS!B:B,0),1)=0,"",INDEX(DATOS!AJ:AJ,MATCH(CHECKLIST!B119,DATOS!B:B,0),1)),"")</f>
        <v/>
      </c>
      <c r="H119" s="17" t="str">
        <f>IFERROR(IF(INDEX(DATOS!BM:BM,MATCH(CHECKLIST!B119,DATOS!B:B,0),1)="","X",IF(INDEX(DATOS!BM:BM,MATCH(CHECKLIST!B119,DATOS!B:B,0),1)="VIGENTE","",INDEX(DATOS!BM:BM,MATCH(CHECKLIST!B119,DATOS!B:B,0),1))),"")</f>
        <v/>
      </c>
      <c r="I119" s="17" t="str">
        <f>IFERROR(IF(INDEX(DATOS!AN:AN,MATCH(CHECKLIST!B119,DATOS!B:B,0),1)=0,"",INDEX(DATOS!AN:AN,MATCH(CHECKLIST!B119,DATOS!B:B,0),1)),"")</f>
        <v/>
      </c>
      <c r="J119" s="17" t="str">
        <f>IFERROR(IF(INDEX(DATOS!AL:AL,MATCH(CHECKLIST!B119,DATOS!B:B,0),1)=0,"",INDEX(DATOS!AL:AL,MATCH(CHECKLIST!B119,DATOS!B:B,0),1)),"")</f>
        <v/>
      </c>
      <c r="K119" s="35" t="str">
        <f>IFERROR(IF(INDEX(DATOS!AM:AM,MATCH(CHECKLIST!B119,DATOS!B:B,0),1)=0,"",INDEX(DATOS!AM:AM,MATCH(CHECKLIST!B119,DATOS!B:B,0),1)),"")</f>
        <v/>
      </c>
      <c r="L119" s="17" t="str">
        <f>IFERROR(IF(INDEX(DATOS!AO:AO,MATCH(CHECKLIST!B119,DATOS!B:B,0),1)=0,"",INDEX(DATOS!AO:AO,MATCH(CHECKLIST!B119,DATOS!B:B,0),1)),"")</f>
        <v/>
      </c>
      <c r="M119" s="17" t="str">
        <f>IFERROR(IF(INDEX(DATOS!AK:AK,MATCH(CHECKLIST!B119,DATOS!B:B,0),1)=0,"",INDEX(DATOS!AK:AK,MATCH(CHECKLIST!B119,DATOS!B:B,0),1)),"")</f>
        <v/>
      </c>
      <c r="N119" s="35" t="str">
        <f ca="1">IFERROR(IF(INDEX(DATOS!I:I,MATCH(CHECKLIST!B119,DATOS!B:B,0),1)="","X",IF(INDEX(DATOS!I:I,MATCH(CHECKLIST!B119,DATOS!B:B,0),1)&gt;YEAR(TODAY())-1,"","VENCIDA")),"")</f>
        <v/>
      </c>
      <c r="O119" s="35" t="str">
        <f>IFERROR(IF(INDEX(DATOS!AR:AR,MATCH(CHECKLIST!B119,DATOS!B:B,0),1)=0,"",INDEX(DATOS!AR:AR,MATCH(CHECKLIST!B119,DATOS!B:B,0),1)),"")</f>
        <v/>
      </c>
      <c r="P119" s="17" t="str">
        <f>IFERROR(IF(INDEX(DATOS!AP:AP,MATCH(CHECKLIST!B119,DATOS!B:B,0),1)=0,"",INDEX(DATOS!AP:AP,MATCH(CHECKLIST!B119,DATOS!B:B,0),1)),"")</f>
        <v/>
      </c>
      <c r="Q119" s="17" t="str">
        <f>IFERROR(IF(INDEX(DATOS!AQ:AQ,MATCH(CHECKLIST!B119,DATOS!B:B,0),1)=0,"",INDEX(DATOS!AQ:AQ,MATCH(CHECKLIST!B119,DATOS!B:B,0),1)),"")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IFERROR(INDEX(DATOS!B:B,MATCH(CHECKLIST!A120,DATOS!BY:BY,0),1),"")</f>
        <v/>
      </c>
      <c r="C120" t="str">
        <f>IFERROR(INDEX(DATOS!J:J,MATCH(CHECKLIST!A120,DATOS!BY:BY,0),1),"")</f>
        <v/>
      </c>
      <c r="D120" t="str">
        <f>IFERROR(INDEX(DATOS!R:R,MATCH(CHECKLIST!E120,DATOS!C:C,0),1),"")</f>
        <v/>
      </c>
      <c r="E120" s="72" t="str">
        <f>IFERROR(INDEX(DATOS!C:C,MATCH(CHECKLIST!A120,DATOS!BY:BY,0),1),"")</f>
        <v/>
      </c>
      <c r="F120" s="82" t="str">
        <f>IFERROR(IF(INDEX(DATOS!AE:AE,MATCH(CHECKLIST!B120,DATOS!B:B,0),1)=0,"",INDEX(DATOS!AE:AE,MATCH(CHECKLIST!B120,DATOS!B:B,0),1)),"")</f>
        <v/>
      </c>
      <c r="G120" s="17" t="str">
        <f>IFERROR(IF(INDEX(DATOS!AJ:AJ,MATCH(CHECKLIST!B120,DATOS!B:B,0),1)=0,"",INDEX(DATOS!AJ:AJ,MATCH(CHECKLIST!B120,DATOS!B:B,0),1)),"")</f>
        <v/>
      </c>
      <c r="H120" s="17" t="str">
        <f>IFERROR(IF(INDEX(DATOS!BM:BM,MATCH(CHECKLIST!B120,DATOS!B:B,0),1)="","X",IF(INDEX(DATOS!BM:BM,MATCH(CHECKLIST!B120,DATOS!B:B,0),1)="VIGENTE","",INDEX(DATOS!BM:BM,MATCH(CHECKLIST!B120,DATOS!B:B,0),1))),"")</f>
        <v/>
      </c>
      <c r="I120" s="17" t="str">
        <f>IFERROR(IF(INDEX(DATOS!AN:AN,MATCH(CHECKLIST!B120,DATOS!B:B,0),1)=0,"",INDEX(DATOS!AN:AN,MATCH(CHECKLIST!B120,DATOS!B:B,0),1)),"")</f>
        <v/>
      </c>
      <c r="J120" s="17" t="str">
        <f>IFERROR(IF(INDEX(DATOS!AL:AL,MATCH(CHECKLIST!B120,DATOS!B:B,0),1)=0,"",INDEX(DATOS!AL:AL,MATCH(CHECKLIST!B120,DATOS!B:B,0),1)),"")</f>
        <v/>
      </c>
      <c r="K120" s="35" t="str">
        <f>IFERROR(IF(INDEX(DATOS!AM:AM,MATCH(CHECKLIST!B120,DATOS!B:B,0),1)=0,"",INDEX(DATOS!AM:AM,MATCH(CHECKLIST!B120,DATOS!B:B,0),1)),"")</f>
        <v/>
      </c>
      <c r="L120" s="17" t="str">
        <f>IFERROR(IF(INDEX(DATOS!AO:AO,MATCH(CHECKLIST!B120,DATOS!B:B,0),1)=0,"",INDEX(DATOS!AO:AO,MATCH(CHECKLIST!B120,DATOS!B:B,0),1)),"")</f>
        <v/>
      </c>
      <c r="M120" s="17" t="str">
        <f>IFERROR(IF(INDEX(DATOS!AK:AK,MATCH(CHECKLIST!B120,DATOS!B:B,0),1)=0,"",INDEX(DATOS!AK:AK,MATCH(CHECKLIST!B120,DATOS!B:B,0),1)),"")</f>
        <v/>
      </c>
      <c r="N120" s="35" t="str">
        <f ca="1">IFERROR(IF(INDEX(DATOS!I:I,MATCH(CHECKLIST!B120,DATOS!B:B,0),1)="","X",IF(INDEX(DATOS!I:I,MATCH(CHECKLIST!B120,DATOS!B:B,0),1)&gt;YEAR(TODAY())-1,"","VENCIDA")),"")</f>
        <v/>
      </c>
      <c r="O120" s="35" t="str">
        <f>IFERROR(IF(INDEX(DATOS!AR:AR,MATCH(CHECKLIST!B120,DATOS!B:B,0),1)=0,"",INDEX(DATOS!AR:AR,MATCH(CHECKLIST!B120,DATOS!B:B,0),1)),"")</f>
        <v/>
      </c>
      <c r="P120" s="17" t="str">
        <f>IFERROR(IF(INDEX(DATOS!AP:AP,MATCH(CHECKLIST!B120,DATOS!B:B,0),1)=0,"",INDEX(DATOS!AP:AP,MATCH(CHECKLIST!B120,DATOS!B:B,0),1)),"")</f>
        <v/>
      </c>
      <c r="Q120" s="17" t="str">
        <f>IFERROR(IF(INDEX(DATOS!AQ:AQ,MATCH(CHECKLIST!B120,DATOS!B:B,0),1)=0,"",INDEX(DATOS!AQ:AQ,MATCH(CHECKLIST!B120,DATOS!B:B,0),1)),"")</f>
        <v/>
      </c>
      <c r="S120">
        <f t="shared" si="5"/>
        <v>0</v>
      </c>
      <c r="U120" t="str">
        <f t="shared" si="3"/>
        <v/>
      </c>
      <c r="V120" t="str">
        <f t="shared" si="4"/>
        <v/>
      </c>
    </row>
    <row r="121" spans="1:22" ht="15" customHeight="1" x14ac:dyDescent="0.25">
      <c r="A121" s="12">
        <v>108</v>
      </c>
      <c r="B121" t="str">
        <f>IFERROR(INDEX(DATOS!B:B,MATCH(CHECKLIST!A121,DATOS!BY:BY,0),1),"")</f>
        <v/>
      </c>
      <c r="C121" t="str">
        <f>IFERROR(INDEX(DATOS!J:J,MATCH(CHECKLIST!A121,DATOS!BY:BY,0),1),"")</f>
        <v/>
      </c>
      <c r="D121" t="str">
        <f>IFERROR(INDEX(DATOS!R:R,MATCH(CHECKLIST!E121,DATOS!C:C,0),1),"")</f>
        <v/>
      </c>
      <c r="E121" s="72" t="str">
        <f>IFERROR(INDEX(DATOS!C:C,MATCH(CHECKLIST!A121,DATOS!BY:BY,0),1),"")</f>
        <v/>
      </c>
      <c r="F121" s="82" t="str">
        <f>IFERROR(IF(INDEX(DATOS!AE:AE,MATCH(CHECKLIST!B121,DATOS!B:B,0),1)=0,"",INDEX(DATOS!AE:AE,MATCH(CHECKLIST!B121,DATOS!B:B,0),1)),"")</f>
        <v/>
      </c>
      <c r="G121" s="17" t="str">
        <f>IFERROR(IF(INDEX(DATOS!AJ:AJ,MATCH(CHECKLIST!B121,DATOS!B:B,0),1)=0,"",INDEX(DATOS!AJ:AJ,MATCH(CHECKLIST!B121,DATOS!B:B,0),1)),"")</f>
        <v/>
      </c>
      <c r="H121" s="17" t="str">
        <f>IFERROR(IF(INDEX(DATOS!BM:BM,MATCH(CHECKLIST!B121,DATOS!B:B,0),1)="","X",IF(INDEX(DATOS!BM:BM,MATCH(CHECKLIST!B121,DATOS!B:B,0),1)="VIGENTE","",INDEX(DATOS!BM:BM,MATCH(CHECKLIST!B121,DATOS!B:B,0),1))),"")</f>
        <v/>
      </c>
      <c r="I121" s="17" t="str">
        <f>IFERROR(IF(INDEX(DATOS!AN:AN,MATCH(CHECKLIST!B121,DATOS!B:B,0),1)=0,"",INDEX(DATOS!AN:AN,MATCH(CHECKLIST!B121,DATOS!B:B,0),1)),"")</f>
        <v/>
      </c>
      <c r="J121" s="17" t="str">
        <f>IFERROR(IF(INDEX(DATOS!AL:AL,MATCH(CHECKLIST!B121,DATOS!B:B,0),1)=0,"",INDEX(DATOS!AL:AL,MATCH(CHECKLIST!B121,DATOS!B:B,0),1)),"")</f>
        <v/>
      </c>
      <c r="K121" s="35" t="str">
        <f>IFERROR(IF(INDEX(DATOS!AM:AM,MATCH(CHECKLIST!B121,DATOS!B:B,0),1)=0,"",INDEX(DATOS!AM:AM,MATCH(CHECKLIST!B121,DATOS!B:B,0),1)),"")</f>
        <v/>
      </c>
      <c r="L121" s="17" t="str">
        <f>IFERROR(IF(INDEX(DATOS!AO:AO,MATCH(CHECKLIST!B121,DATOS!B:B,0),1)=0,"",INDEX(DATOS!AO:AO,MATCH(CHECKLIST!B121,DATOS!B:B,0),1)),"")</f>
        <v/>
      </c>
      <c r="M121" s="17" t="str">
        <f>IFERROR(IF(INDEX(DATOS!AK:AK,MATCH(CHECKLIST!B121,DATOS!B:B,0),1)=0,"",INDEX(DATOS!AK:AK,MATCH(CHECKLIST!B121,DATOS!B:B,0),1)),"")</f>
        <v/>
      </c>
      <c r="N121" s="35" t="str">
        <f ca="1">IFERROR(IF(INDEX(DATOS!I:I,MATCH(CHECKLIST!B121,DATOS!B:B,0),1)="","X",IF(INDEX(DATOS!I:I,MATCH(CHECKLIST!B121,DATOS!B:B,0),1)&gt;YEAR(TODAY())-1,"","VENCIDA")),"")</f>
        <v/>
      </c>
      <c r="O121" s="35" t="str">
        <f>IFERROR(IF(INDEX(DATOS!AR:AR,MATCH(CHECKLIST!B121,DATOS!B:B,0),1)=0,"",INDEX(DATOS!AR:AR,MATCH(CHECKLIST!B121,DATOS!B:B,0),1)),"")</f>
        <v/>
      </c>
      <c r="P121" s="17" t="str">
        <f>IFERROR(IF(INDEX(DATOS!AP:AP,MATCH(CHECKLIST!B121,DATOS!B:B,0),1)=0,"",INDEX(DATOS!AP:AP,MATCH(CHECKLIST!B121,DATOS!B:B,0),1)),"")</f>
        <v/>
      </c>
      <c r="Q121" s="17" t="str">
        <f>IFERROR(IF(INDEX(DATOS!AQ:AQ,MATCH(CHECKLIST!B121,DATOS!B:B,0),1)=0,"",INDEX(DATOS!AQ:AQ,MATCH(CHECKLIST!B121,DATOS!B:B,0),1)),"")</f>
        <v/>
      </c>
      <c r="R121" t="str">
        <f>IF(B121="","",1)</f>
        <v/>
      </c>
      <c r="S121" t="str">
        <f t="shared" si="5"/>
        <v/>
      </c>
      <c r="U121" t="str">
        <f t="shared" si="3"/>
        <v/>
      </c>
      <c r="V121" t="str">
        <f t="shared" si="4"/>
        <v/>
      </c>
    </row>
    <row r="122" spans="1:22" x14ac:dyDescent="0.25">
      <c r="A122" s="12">
        <v>109</v>
      </c>
      <c r="B122" t="str">
        <f>IFERROR(INDEX(DATOS!B:B,MATCH(CHECKLIST!A122,DATOS!BY:BY,0),1),"")</f>
        <v/>
      </c>
      <c r="C122" t="str">
        <f>IFERROR(INDEX(DATOS!J:J,MATCH(CHECKLIST!A122,DATOS!BY:BY,0),1),"")</f>
        <v/>
      </c>
      <c r="D122" t="str">
        <f>IFERROR(INDEX(DATOS!R:R,MATCH(CHECKLIST!E122,DATOS!C:C,0),1),"")</f>
        <v/>
      </c>
      <c r="E122" s="72" t="str">
        <f>IFERROR(INDEX(DATOS!C:C,MATCH(CHECKLIST!A122,DATOS!BY:BY,0),1),"")</f>
        <v/>
      </c>
      <c r="F122" s="82" t="str">
        <f>IFERROR(IF(INDEX(DATOS!AE:AE,MATCH(CHECKLIST!B122,DATOS!B:B,0),1)=0,"",INDEX(DATOS!AE:AE,MATCH(CHECKLIST!B122,DATOS!B:B,0),1)),"")</f>
        <v/>
      </c>
      <c r="G122" s="17" t="str">
        <f>IFERROR(IF(INDEX(DATOS!AJ:AJ,MATCH(CHECKLIST!B122,DATOS!B:B,0),1)=0,"",INDEX(DATOS!AJ:AJ,MATCH(CHECKLIST!B122,DATOS!B:B,0),1)),"")</f>
        <v/>
      </c>
      <c r="H122" s="17" t="str">
        <f>IFERROR(IF(INDEX(DATOS!BM:BM,MATCH(CHECKLIST!B122,DATOS!B:B,0),1)="","X",IF(INDEX(DATOS!BM:BM,MATCH(CHECKLIST!B122,DATOS!B:B,0),1)="VIGENTE","",INDEX(DATOS!BM:BM,MATCH(CHECKLIST!B122,DATOS!B:B,0),1))),"")</f>
        <v/>
      </c>
      <c r="I122" s="17" t="str">
        <f>IFERROR(IF(INDEX(DATOS!AN:AN,MATCH(CHECKLIST!B122,DATOS!B:B,0),1)=0,"",INDEX(DATOS!AN:AN,MATCH(CHECKLIST!B122,DATOS!B:B,0),1)),"")</f>
        <v/>
      </c>
      <c r="J122" s="17" t="str">
        <f>IFERROR(IF(INDEX(DATOS!AL:AL,MATCH(CHECKLIST!B122,DATOS!B:B,0),1)=0,"",INDEX(DATOS!AL:AL,MATCH(CHECKLIST!B122,DATOS!B:B,0),1)),"")</f>
        <v/>
      </c>
      <c r="K122" s="35" t="str">
        <f>IFERROR(IF(INDEX(DATOS!AM:AM,MATCH(CHECKLIST!B122,DATOS!B:B,0),1)=0,"",INDEX(DATOS!AM:AM,MATCH(CHECKLIST!B122,DATOS!B:B,0),1)),"")</f>
        <v/>
      </c>
      <c r="L122" s="17" t="str">
        <f>IFERROR(IF(INDEX(DATOS!AO:AO,MATCH(CHECKLIST!B122,DATOS!B:B,0),1)=0,"",INDEX(DATOS!AO:AO,MATCH(CHECKLIST!B122,DATOS!B:B,0),1)),"")</f>
        <v/>
      </c>
      <c r="M122" s="17" t="str">
        <f>IFERROR(IF(INDEX(DATOS!AK:AK,MATCH(CHECKLIST!B122,DATOS!B:B,0),1)=0,"",INDEX(DATOS!AK:AK,MATCH(CHECKLIST!B122,DATOS!B:B,0),1)),"")</f>
        <v/>
      </c>
      <c r="N122" s="35" t="str">
        <f ca="1">IFERROR(IF(INDEX(DATOS!I:I,MATCH(CHECKLIST!B122,DATOS!B:B,0),1)="","X",IF(INDEX(DATOS!I:I,MATCH(CHECKLIST!B122,DATOS!B:B,0),1)&gt;YEAR(TODAY())-1,"","VENCIDA")),"")</f>
        <v/>
      </c>
      <c r="O122" s="35" t="str">
        <f>IFERROR(IF(INDEX(DATOS!AR:AR,MATCH(CHECKLIST!B122,DATOS!B:B,0),1)=0,"",INDEX(DATOS!AR:AR,MATCH(CHECKLIST!B122,DATOS!B:B,0),1)),"")</f>
        <v/>
      </c>
      <c r="P122" s="17" t="str">
        <f>IFERROR(IF(INDEX(DATOS!AP:AP,MATCH(CHECKLIST!B122,DATOS!B:B,0),1)=0,"",INDEX(DATOS!AP:AP,MATCH(CHECKLIST!B122,DATOS!B:B,0),1)),"")</f>
        <v/>
      </c>
      <c r="Q122" s="17" t="str">
        <f>IFERROR(IF(INDEX(DATOS!AQ:AQ,MATCH(CHECKLIST!B122,DATOS!B:B,0),1)=0,"",INDEX(DATOS!AQ:AQ,MATCH(CHECKLIST!B122,DATOS!B:B,0),1)),"")</f>
        <v/>
      </c>
      <c r="S122">
        <f t="shared" si="5"/>
        <v>0</v>
      </c>
      <c r="U122" t="str">
        <f t="shared" si="3"/>
        <v/>
      </c>
      <c r="V122" t="str">
        <f t="shared" si="4"/>
        <v/>
      </c>
    </row>
    <row r="123" spans="1:22" ht="15" customHeight="1" x14ac:dyDescent="0.25">
      <c r="A123" s="12">
        <v>110</v>
      </c>
      <c r="B123" t="str">
        <f>IFERROR(INDEX(DATOS!B:B,MATCH(CHECKLIST!A123,DATOS!BY:BY,0),1),"")</f>
        <v/>
      </c>
      <c r="C123" t="str">
        <f>IFERROR(INDEX(DATOS!J:J,MATCH(CHECKLIST!A123,DATOS!BY:BY,0),1),"")</f>
        <v/>
      </c>
      <c r="D123" t="str">
        <f>IFERROR(INDEX(DATOS!R:R,MATCH(CHECKLIST!E123,DATOS!C:C,0),1),"")</f>
        <v/>
      </c>
      <c r="E123" s="72" t="str">
        <f>IFERROR(INDEX(DATOS!C:C,MATCH(CHECKLIST!A123,DATOS!BY:BY,0),1),"")</f>
        <v/>
      </c>
      <c r="F123" s="82" t="str">
        <f>IFERROR(IF(INDEX(DATOS!AE:AE,MATCH(CHECKLIST!B123,DATOS!B:B,0),1)=0,"",INDEX(DATOS!AE:AE,MATCH(CHECKLIST!B123,DATOS!B:B,0),1)),"")</f>
        <v/>
      </c>
      <c r="G123" s="17" t="str">
        <f>IFERROR(IF(INDEX(DATOS!AJ:AJ,MATCH(CHECKLIST!B123,DATOS!B:B,0),1)=0,"",INDEX(DATOS!AJ:AJ,MATCH(CHECKLIST!B123,DATOS!B:B,0),1)),"")</f>
        <v/>
      </c>
      <c r="H123" s="17" t="str">
        <f>IFERROR(IF(INDEX(DATOS!BM:BM,MATCH(CHECKLIST!B123,DATOS!B:B,0),1)="","X",IF(INDEX(DATOS!BM:BM,MATCH(CHECKLIST!B123,DATOS!B:B,0),1)="VIGENTE","",INDEX(DATOS!BM:BM,MATCH(CHECKLIST!B123,DATOS!B:B,0),1))),"")</f>
        <v/>
      </c>
      <c r="I123" s="17" t="str">
        <f>IFERROR(IF(INDEX(DATOS!AN:AN,MATCH(CHECKLIST!B123,DATOS!B:B,0),1)=0,"",INDEX(DATOS!AN:AN,MATCH(CHECKLIST!B123,DATOS!B:B,0),1)),"")</f>
        <v/>
      </c>
      <c r="J123" s="17" t="str">
        <f>IFERROR(IF(INDEX(DATOS!AL:AL,MATCH(CHECKLIST!B123,DATOS!B:B,0),1)=0,"",INDEX(DATOS!AL:AL,MATCH(CHECKLIST!B123,DATOS!B:B,0),1)),"")</f>
        <v/>
      </c>
      <c r="K123" s="35" t="str">
        <f>IFERROR(IF(INDEX(DATOS!AM:AM,MATCH(CHECKLIST!B123,DATOS!B:B,0),1)=0,"",INDEX(DATOS!AM:AM,MATCH(CHECKLIST!B123,DATOS!B:B,0),1)),"")</f>
        <v/>
      </c>
      <c r="L123" s="17" t="str">
        <f>IFERROR(IF(INDEX(DATOS!AO:AO,MATCH(CHECKLIST!B123,DATOS!B:B,0),1)=0,"",INDEX(DATOS!AO:AO,MATCH(CHECKLIST!B123,DATOS!B:B,0),1)),"")</f>
        <v/>
      </c>
      <c r="M123" s="17" t="str">
        <f>IFERROR(IF(INDEX(DATOS!AK:AK,MATCH(CHECKLIST!B123,DATOS!B:B,0),1)=0,"",INDEX(DATOS!AK:AK,MATCH(CHECKLIST!B123,DATOS!B:B,0),1)),"")</f>
        <v/>
      </c>
      <c r="N123" s="35" t="str">
        <f ca="1">IFERROR(IF(INDEX(DATOS!I:I,MATCH(CHECKLIST!B123,DATOS!B:B,0),1)="","X",IF(INDEX(DATOS!I:I,MATCH(CHECKLIST!B123,DATOS!B:B,0),1)&gt;YEAR(TODAY())-1,"","VENCIDA")),"")</f>
        <v/>
      </c>
      <c r="O123" s="35" t="str">
        <f>IFERROR(IF(INDEX(DATOS!AR:AR,MATCH(CHECKLIST!B123,DATOS!B:B,0),1)=0,"",INDEX(DATOS!AR:AR,MATCH(CHECKLIST!B123,DATOS!B:B,0),1)),"")</f>
        <v/>
      </c>
      <c r="P123" s="17" t="str">
        <f>IFERROR(IF(INDEX(DATOS!AP:AP,MATCH(CHECKLIST!B123,DATOS!B:B,0),1)=0,"",INDEX(DATOS!AP:AP,MATCH(CHECKLIST!B123,DATOS!B:B,0),1)),"")</f>
        <v/>
      </c>
      <c r="Q123" s="17" t="str">
        <f>IFERROR(IF(INDEX(DATOS!AQ:AQ,MATCH(CHECKLIST!B123,DATOS!B:B,0),1)=0,"",INDEX(DATOS!AQ:AQ,MATCH(CHECKLIST!B123,DATOS!B:B,0),1)),"")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IFERROR(INDEX(DATOS!B:B,MATCH(CHECKLIST!A124,DATOS!BY:BY,0),1),"")</f>
        <v/>
      </c>
      <c r="C124" t="str">
        <f>IFERROR(INDEX(DATOS!J:J,MATCH(CHECKLIST!A124,DATOS!BY:BY,0),1),"")</f>
        <v/>
      </c>
      <c r="D124" t="str">
        <f>IFERROR(INDEX(DATOS!R:R,MATCH(CHECKLIST!E124,DATOS!C:C,0),1),"")</f>
        <v/>
      </c>
      <c r="E124" s="72" t="str">
        <f>IFERROR(INDEX(DATOS!C:C,MATCH(CHECKLIST!A124,DATOS!BY:BY,0),1),"")</f>
        <v/>
      </c>
      <c r="F124" s="82" t="str">
        <f>IFERROR(IF(INDEX(DATOS!AE:AE,MATCH(CHECKLIST!B124,DATOS!B:B,0),1)=0,"",INDEX(DATOS!AE:AE,MATCH(CHECKLIST!B124,DATOS!B:B,0),1)),"")</f>
        <v/>
      </c>
      <c r="G124" s="17" t="str">
        <f>IFERROR(IF(INDEX(DATOS!AJ:AJ,MATCH(CHECKLIST!B124,DATOS!B:B,0),1)=0,"",INDEX(DATOS!AJ:AJ,MATCH(CHECKLIST!B124,DATOS!B:B,0),1)),"")</f>
        <v/>
      </c>
      <c r="H124" s="17" t="str">
        <f>IFERROR(IF(INDEX(DATOS!BM:BM,MATCH(CHECKLIST!B124,DATOS!B:B,0),1)="","X",IF(INDEX(DATOS!BM:BM,MATCH(CHECKLIST!B124,DATOS!B:B,0),1)="VIGENTE","",INDEX(DATOS!BM:BM,MATCH(CHECKLIST!B124,DATOS!B:B,0),1))),"")</f>
        <v/>
      </c>
      <c r="I124" s="17" t="str">
        <f>IFERROR(IF(INDEX(DATOS!AN:AN,MATCH(CHECKLIST!B124,DATOS!B:B,0),1)=0,"",INDEX(DATOS!AN:AN,MATCH(CHECKLIST!B124,DATOS!B:B,0),1)),"")</f>
        <v/>
      </c>
      <c r="J124" s="17" t="str">
        <f>IFERROR(IF(INDEX(DATOS!AL:AL,MATCH(CHECKLIST!B124,DATOS!B:B,0),1)=0,"",INDEX(DATOS!AL:AL,MATCH(CHECKLIST!B124,DATOS!B:B,0),1)),"")</f>
        <v/>
      </c>
      <c r="K124" s="35" t="str">
        <f>IFERROR(IF(INDEX(DATOS!AM:AM,MATCH(CHECKLIST!B124,DATOS!B:B,0),1)=0,"",INDEX(DATOS!AM:AM,MATCH(CHECKLIST!B124,DATOS!B:B,0),1)),"")</f>
        <v/>
      </c>
      <c r="L124" s="17" t="str">
        <f>IFERROR(IF(INDEX(DATOS!AO:AO,MATCH(CHECKLIST!B124,DATOS!B:B,0),1)=0,"",INDEX(DATOS!AO:AO,MATCH(CHECKLIST!B124,DATOS!B:B,0),1)),"")</f>
        <v/>
      </c>
      <c r="M124" s="17" t="str">
        <f>IFERROR(IF(INDEX(DATOS!AK:AK,MATCH(CHECKLIST!B124,DATOS!B:B,0),1)=0,"",INDEX(DATOS!AK:AK,MATCH(CHECKLIST!B124,DATOS!B:B,0),1)),"")</f>
        <v/>
      </c>
      <c r="N124" s="35" t="str">
        <f ca="1">IFERROR(IF(INDEX(DATOS!I:I,MATCH(CHECKLIST!B124,DATOS!B:B,0),1)="","X",IF(INDEX(DATOS!I:I,MATCH(CHECKLIST!B124,DATOS!B:B,0),1)&gt;YEAR(TODAY())-1,"","VENCIDA")),"")</f>
        <v/>
      </c>
      <c r="O124" s="35" t="str">
        <f>IFERROR(IF(INDEX(DATOS!AR:AR,MATCH(CHECKLIST!B124,DATOS!B:B,0),1)=0,"",INDEX(DATOS!AR:AR,MATCH(CHECKLIST!B124,DATOS!B:B,0),1)),"")</f>
        <v/>
      </c>
      <c r="P124" s="17" t="str">
        <f>IFERROR(IF(INDEX(DATOS!AP:AP,MATCH(CHECKLIST!B124,DATOS!B:B,0),1)=0,"",INDEX(DATOS!AP:AP,MATCH(CHECKLIST!B124,DATOS!B:B,0),1)),"")</f>
        <v/>
      </c>
      <c r="Q124" s="17" t="str">
        <f>IFERROR(IF(INDEX(DATOS!AQ:AQ,MATCH(CHECKLIST!B124,DATOS!B:B,0),1)=0,"",INDEX(DATOS!AQ:AQ,MATCH(CHECKLIST!B124,DATOS!B:B,0),1)),"")</f>
        <v/>
      </c>
      <c r="S124">
        <f t="shared" si="5"/>
        <v>0</v>
      </c>
      <c r="U124" t="str">
        <f t="shared" si="3"/>
        <v/>
      </c>
      <c r="V124" t="str">
        <f t="shared" si="4"/>
        <v/>
      </c>
    </row>
    <row r="125" spans="1:22" ht="15" customHeight="1" x14ac:dyDescent="0.25">
      <c r="A125" s="12">
        <v>112</v>
      </c>
      <c r="B125" t="str">
        <f>IFERROR(INDEX(DATOS!B:B,MATCH(CHECKLIST!A125,DATOS!BY:BY,0),1),"")</f>
        <v/>
      </c>
      <c r="C125" t="str">
        <f>IFERROR(INDEX(DATOS!J:J,MATCH(CHECKLIST!A125,DATOS!BY:BY,0),1),"")</f>
        <v/>
      </c>
      <c r="D125" t="str">
        <f>IFERROR(INDEX(DATOS!R:R,MATCH(CHECKLIST!E125,DATOS!C:C,0),1),"")</f>
        <v/>
      </c>
      <c r="E125" s="72" t="str">
        <f>IFERROR(INDEX(DATOS!C:C,MATCH(CHECKLIST!A125,DATOS!BY:BY,0),1),"")</f>
        <v/>
      </c>
      <c r="F125" s="82" t="str">
        <f>IFERROR(IF(INDEX(DATOS!AE:AE,MATCH(CHECKLIST!B125,DATOS!B:B,0),1)=0,"",INDEX(DATOS!AE:AE,MATCH(CHECKLIST!B125,DATOS!B:B,0),1)),"")</f>
        <v/>
      </c>
      <c r="G125" s="17" t="str">
        <f>IFERROR(IF(INDEX(DATOS!AJ:AJ,MATCH(CHECKLIST!B125,DATOS!B:B,0),1)=0,"",INDEX(DATOS!AJ:AJ,MATCH(CHECKLIST!B125,DATOS!B:B,0),1)),"")</f>
        <v/>
      </c>
      <c r="H125" s="17" t="str">
        <f>IFERROR(IF(INDEX(DATOS!BM:BM,MATCH(CHECKLIST!B125,DATOS!B:B,0),1)="","X",IF(INDEX(DATOS!BM:BM,MATCH(CHECKLIST!B125,DATOS!B:B,0),1)="VIGENTE","",INDEX(DATOS!BM:BM,MATCH(CHECKLIST!B125,DATOS!B:B,0),1))),"")</f>
        <v/>
      </c>
      <c r="I125" s="17" t="str">
        <f>IFERROR(IF(INDEX(DATOS!AN:AN,MATCH(CHECKLIST!B125,DATOS!B:B,0),1)=0,"",INDEX(DATOS!AN:AN,MATCH(CHECKLIST!B125,DATOS!B:B,0),1)),"")</f>
        <v/>
      </c>
      <c r="J125" s="17" t="str">
        <f>IFERROR(IF(INDEX(DATOS!AL:AL,MATCH(CHECKLIST!B125,DATOS!B:B,0),1)=0,"",INDEX(DATOS!AL:AL,MATCH(CHECKLIST!B125,DATOS!B:B,0),1)),"")</f>
        <v/>
      </c>
      <c r="K125" s="35" t="str">
        <f>IFERROR(IF(INDEX(DATOS!AM:AM,MATCH(CHECKLIST!B125,DATOS!B:B,0),1)=0,"",INDEX(DATOS!AM:AM,MATCH(CHECKLIST!B125,DATOS!B:B,0),1)),"")</f>
        <v/>
      </c>
      <c r="L125" s="17" t="str">
        <f>IFERROR(IF(INDEX(DATOS!AO:AO,MATCH(CHECKLIST!B125,DATOS!B:B,0),1)=0,"",INDEX(DATOS!AO:AO,MATCH(CHECKLIST!B125,DATOS!B:B,0),1)),"")</f>
        <v/>
      </c>
      <c r="M125" s="17" t="str">
        <f>IFERROR(IF(INDEX(DATOS!AK:AK,MATCH(CHECKLIST!B125,DATOS!B:B,0),1)=0,"",INDEX(DATOS!AK:AK,MATCH(CHECKLIST!B125,DATOS!B:B,0),1)),"")</f>
        <v/>
      </c>
      <c r="N125" s="35" t="str">
        <f ca="1">IFERROR(IF(INDEX(DATOS!I:I,MATCH(CHECKLIST!B125,DATOS!B:B,0),1)="","X",IF(INDEX(DATOS!I:I,MATCH(CHECKLIST!B125,DATOS!B:B,0),1)&gt;YEAR(TODAY())-1,"","VENCIDA")),"")</f>
        <v/>
      </c>
      <c r="O125" s="35" t="str">
        <f>IFERROR(IF(INDEX(DATOS!AR:AR,MATCH(CHECKLIST!B125,DATOS!B:B,0),1)=0,"",INDEX(DATOS!AR:AR,MATCH(CHECKLIST!B125,DATOS!B:B,0),1)),"")</f>
        <v/>
      </c>
      <c r="P125" s="17" t="str">
        <f>IFERROR(IF(INDEX(DATOS!AP:AP,MATCH(CHECKLIST!B125,DATOS!B:B,0),1)=0,"",INDEX(DATOS!AP:AP,MATCH(CHECKLIST!B125,DATOS!B:B,0),1)),"")</f>
        <v/>
      </c>
      <c r="Q125" s="17" t="str">
        <f>IFERROR(IF(INDEX(DATOS!AQ:AQ,MATCH(CHECKLIST!B125,DATOS!B:B,0),1)=0,"",INDEX(DATOS!AQ:AQ,MATCH(CHECKLIST!B125,DATOS!B:B,0),1)),"")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IFERROR(INDEX(DATOS!B:B,MATCH(CHECKLIST!A126,DATOS!BY:BY,0),1),"")</f>
        <v/>
      </c>
      <c r="C126" t="str">
        <f>IFERROR(INDEX(DATOS!J:J,MATCH(CHECKLIST!A126,DATOS!BY:BY,0),1),"")</f>
        <v/>
      </c>
      <c r="D126" t="str">
        <f>IFERROR(INDEX(DATOS!R:R,MATCH(CHECKLIST!E126,DATOS!C:C,0),1),"")</f>
        <v/>
      </c>
      <c r="E126" s="72" t="str">
        <f>IFERROR(INDEX(DATOS!C:C,MATCH(CHECKLIST!A126,DATOS!BY:BY,0),1),"")</f>
        <v/>
      </c>
      <c r="F126" s="82" t="str">
        <f>IFERROR(IF(INDEX(DATOS!AE:AE,MATCH(CHECKLIST!B126,DATOS!B:B,0),1)=0,"",INDEX(DATOS!AE:AE,MATCH(CHECKLIST!B126,DATOS!B:B,0),1)),"")</f>
        <v/>
      </c>
      <c r="G126" s="17" t="str">
        <f>IFERROR(IF(INDEX(DATOS!AJ:AJ,MATCH(CHECKLIST!B126,DATOS!B:B,0),1)=0,"",INDEX(DATOS!AJ:AJ,MATCH(CHECKLIST!B126,DATOS!B:B,0),1)),"")</f>
        <v/>
      </c>
      <c r="H126" s="17" t="str">
        <f>IFERROR(IF(INDEX(DATOS!BM:BM,MATCH(CHECKLIST!B126,DATOS!B:B,0),1)="","X",IF(INDEX(DATOS!BM:BM,MATCH(CHECKLIST!B126,DATOS!B:B,0),1)="VIGENTE","",INDEX(DATOS!BM:BM,MATCH(CHECKLIST!B126,DATOS!B:B,0),1))),"")</f>
        <v/>
      </c>
      <c r="I126" s="17" t="str">
        <f>IFERROR(IF(INDEX(DATOS!AN:AN,MATCH(CHECKLIST!B126,DATOS!B:B,0),1)=0,"",INDEX(DATOS!AN:AN,MATCH(CHECKLIST!B126,DATOS!B:B,0),1)),"")</f>
        <v/>
      </c>
      <c r="J126" s="17" t="str">
        <f>IFERROR(IF(INDEX(DATOS!AL:AL,MATCH(CHECKLIST!B126,DATOS!B:B,0),1)=0,"",INDEX(DATOS!AL:AL,MATCH(CHECKLIST!B126,DATOS!B:B,0),1)),"")</f>
        <v/>
      </c>
      <c r="K126" s="35" t="str">
        <f>IFERROR(IF(INDEX(DATOS!AM:AM,MATCH(CHECKLIST!B126,DATOS!B:B,0),1)=0,"",INDEX(DATOS!AM:AM,MATCH(CHECKLIST!B126,DATOS!B:B,0),1)),"")</f>
        <v/>
      </c>
      <c r="L126" s="17" t="str">
        <f>IFERROR(IF(INDEX(DATOS!AO:AO,MATCH(CHECKLIST!B126,DATOS!B:B,0),1)=0,"",INDEX(DATOS!AO:AO,MATCH(CHECKLIST!B126,DATOS!B:B,0),1)),"")</f>
        <v/>
      </c>
      <c r="M126" s="17" t="str">
        <f>IFERROR(IF(INDEX(DATOS!AK:AK,MATCH(CHECKLIST!B126,DATOS!B:B,0),1)=0,"",INDEX(DATOS!AK:AK,MATCH(CHECKLIST!B126,DATOS!B:B,0),1)),"")</f>
        <v/>
      </c>
      <c r="N126" s="35" t="str">
        <f ca="1">IFERROR(IF(INDEX(DATOS!I:I,MATCH(CHECKLIST!B126,DATOS!B:B,0),1)="","X",IF(INDEX(DATOS!I:I,MATCH(CHECKLIST!B126,DATOS!B:B,0),1)&gt;YEAR(TODAY())-1,"","VENCIDA")),"")</f>
        <v/>
      </c>
      <c r="O126" s="35" t="str">
        <f>IFERROR(IF(INDEX(DATOS!AR:AR,MATCH(CHECKLIST!B126,DATOS!B:B,0),1)=0,"",INDEX(DATOS!AR:AR,MATCH(CHECKLIST!B126,DATOS!B:B,0),1)),"")</f>
        <v/>
      </c>
      <c r="P126" s="17" t="str">
        <f>IFERROR(IF(INDEX(DATOS!AP:AP,MATCH(CHECKLIST!B126,DATOS!B:B,0),1)=0,"",INDEX(DATOS!AP:AP,MATCH(CHECKLIST!B126,DATOS!B:B,0),1)),"")</f>
        <v/>
      </c>
      <c r="Q126" s="17" t="str">
        <f>IFERROR(IF(INDEX(DATOS!AQ:AQ,MATCH(CHECKLIST!B126,DATOS!B:B,0),1)=0,"",INDEX(DATOS!AQ:AQ,MATCH(CHECKLIST!B126,DATOS!B:B,0),1)),"")</f>
        <v/>
      </c>
      <c r="S126">
        <f t="shared" si="5"/>
        <v>0</v>
      </c>
      <c r="U126" t="str">
        <f t="shared" si="3"/>
        <v/>
      </c>
      <c r="V126" t="str">
        <f t="shared" si="4"/>
        <v/>
      </c>
    </row>
    <row r="127" spans="1:22" ht="15" customHeight="1" x14ac:dyDescent="0.25">
      <c r="A127" s="12">
        <v>114</v>
      </c>
      <c r="B127" t="str">
        <f>IFERROR(INDEX(DATOS!B:B,MATCH(CHECKLIST!A127,DATOS!BY:BY,0),1),"")</f>
        <v/>
      </c>
      <c r="C127" t="str">
        <f>IFERROR(INDEX(DATOS!J:J,MATCH(CHECKLIST!A127,DATOS!BY:BY,0),1),"")</f>
        <v/>
      </c>
      <c r="D127" t="str">
        <f>IFERROR(INDEX(DATOS!R:R,MATCH(CHECKLIST!E127,DATOS!C:C,0),1),"")</f>
        <v/>
      </c>
      <c r="E127" s="72" t="str">
        <f>IFERROR(INDEX(DATOS!C:C,MATCH(CHECKLIST!A127,DATOS!BY:BY,0),1),"")</f>
        <v/>
      </c>
      <c r="F127" s="82" t="str">
        <f>IFERROR(IF(INDEX(DATOS!AE:AE,MATCH(CHECKLIST!B127,DATOS!B:B,0),1)=0,"",INDEX(DATOS!AE:AE,MATCH(CHECKLIST!B127,DATOS!B:B,0),1)),"")</f>
        <v/>
      </c>
      <c r="G127" s="17" t="str">
        <f>IFERROR(IF(INDEX(DATOS!AJ:AJ,MATCH(CHECKLIST!B127,DATOS!B:B,0),1)=0,"",INDEX(DATOS!AJ:AJ,MATCH(CHECKLIST!B127,DATOS!B:B,0),1)),"")</f>
        <v/>
      </c>
      <c r="H127" s="17" t="str">
        <f>IFERROR(IF(INDEX(DATOS!BM:BM,MATCH(CHECKLIST!B127,DATOS!B:B,0),1)="","X",IF(INDEX(DATOS!BM:BM,MATCH(CHECKLIST!B127,DATOS!B:B,0),1)="VIGENTE","",INDEX(DATOS!BM:BM,MATCH(CHECKLIST!B127,DATOS!B:B,0),1))),"")</f>
        <v/>
      </c>
      <c r="I127" s="17" t="str">
        <f>IFERROR(IF(INDEX(DATOS!AN:AN,MATCH(CHECKLIST!B127,DATOS!B:B,0),1)=0,"",INDEX(DATOS!AN:AN,MATCH(CHECKLIST!B127,DATOS!B:B,0),1)),"")</f>
        <v/>
      </c>
      <c r="J127" s="17" t="str">
        <f>IFERROR(IF(INDEX(DATOS!AL:AL,MATCH(CHECKLIST!B127,DATOS!B:B,0),1)=0,"",INDEX(DATOS!AL:AL,MATCH(CHECKLIST!B127,DATOS!B:B,0),1)),"")</f>
        <v/>
      </c>
      <c r="K127" s="35" t="str">
        <f>IFERROR(IF(INDEX(DATOS!AM:AM,MATCH(CHECKLIST!B127,DATOS!B:B,0),1)=0,"",INDEX(DATOS!AM:AM,MATCH(CHECKLIST!B127,DATOS!B:B,0),1)),"")</f>
        <v/>
      </c>
      <c r="L127" s="17" t="str">
        <f>IFERROR(IF(INDEX(DATOS!AO:AO,MATCH(CHECKLIST!B127,DATOS!B:B,0),1)=0,"",INDEX(DATOS!AO:AO,MATCH(CHECKLIST!B127,DATOS!B:B,0),1)),"")</f>
        <v/>
      </c>
      <c r="M127" s="17" t="str">
        <f>IFERROR(IF(INDEX(DATOS!AK:AK,MATCH(CHECKLIST!B127,DATOS!B:B,0),1)=0,"",INDEX(DATOS!AK:AK,MATCH(CHECKLIST!B127,DATOS!B:B,0),1)),"")</f>
        <v/>
      </c>
      <c r="N127" s="35" t="str">
        <f ca="1">IFERROR(IF(INDEX(DATOS!I:I,MATCH(CHECKLIST!B127,DATOS!B:B,0),1)="","X",IF(INDEX(DATOS!I:I,MATCH(CHECKLIST!B127,DATOS!B:B,0),1)&gt;YEAR(TODAY())-1,"","VENCIDA")),"")</f>
        <v/>
      </c>
      <c r="O127" s="35" t="str">
        <f>IFERROR(IF(INDEX(DATOS!AR:AR,MATCH(CHECKLIST!B127,DATOS!B:B,0),1)=0,"",INDEX(DATOS!AR:AR,MATCH(CHECKLIST!B127,DATOS!B:B,0),1)),"")</f>
        <v/>
      </c>
      <c r="P127" s="17" t="str">
        <f>IFERROR(IF(INDEX(DATOS!AP:AP,MATCH(CHECKLIST!B127,DATOS!B:B,0),1)=0,"",INDEX(DATOS!AP:AP,MATCH(CHECKLIST!B127,DATOS!B:B,0),1)),"")</f>
        <v/>
      </c>
      <c r="Q127" s="17" t="str">
        <f>IFERROR(IF(INDEX(DATOS!AQ:AQ,MATCH(CHECKLIST!B127,DATOS!B:B,0),1)=0,"",INDEX(DATOS!AQ:AQ,MATCH(CHECKLIST!B127,DATOS!B:B,0),1)),"")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IFERROR(INDEX(DATOS!B:B,MATCH(CHECKLIST!A128,DATOS!BY:BY,0),1),"")</f>
        <v/>
      </c>
      <c r="C128" t="str">
        <f>IFERROR(INDEX(DATOS!J:J,MATCH(CHECKLIST!A128,DATOS!BY:BY,0),1),"")</f>
        <v/>
      </c>
      <c r="D128" t="str">
        <f>IFERROR(INDEX(DATOS!R:R,MATCH(CHECKLIST!E128,DATOS!C:C,0),1),"")</f>
        <v/>
      </c>
      <c r="E128" s="72" t="str">
        <f>IFERROR(INDEX(DATOS!C:C,MATCH(CHECKLIST!A128,DATOS!BY:BY,0),1),"")</f>
        <v/>
      </c>
      <c r="F128" s="82" t="str">
        <f>IFERROR(IF(INDEX(DATOS!AE:AE,MATCH(CHECKLIST!B128,DATOS!B:B,0),1)=0,"",INDEX(DATOS!AE:AE,MATCH(CHECKLIST!B128,DATOS!B:B,0),1)),"")</f>
        <v/>
      </c>
      <c r="G128" s="17" t="str">
        <f>IFERROR(IF(INDEX(DATOS!AJ:AJ,MATCH(CHECKLIST!B128,DATOS!B:B,0),1)=0,"",INDEX(DATOS!AJ:AJ,MATCH(CHECKLIST!B128,DATOS!B:B,0),1)),"")</f>
        <v/>
      </c>
      <c r="H128" s="17" t="str">
        <f>IFERROR(IF(INDEX(DATOS!BM:BM,MATCH(CHECKLIST!B128,DATOS!B:B,0),1)="","X",IF(INDEX(DATOS!BM:BM,MATCH(CHECKLIST!B128,DATOS!B:B,0),1)="VIGENTE","",INDEX(DATOS!BM:BM,MATCH(CHECKLIST!B128,DATOS!B:B,0),1))),"")</f>
        <v/>
      </c>
      <c r="I128" s="17" t="str">
        <f>IFERROR(IF(INDEX(DATOS!AN:AN,MATCH(CHECKLIST!B128,DATOS!B:B,0),1)=0,"",INDEX(DATOS!AN:AN,MATCH(CHECKLIST!B128,DATOS!B:B,0),1)),"")</f>
        <v/>
      </c>
      <c r="J128" s="17" t="str">
        <f>IFERROR(IF(INDEX(DATOS!AL:AL,MATCH(CHECKLIST!B128,DATOS!B:B,0),1)=0,"",INDEX(DATOS!AL:AL,MATCH(CHECKLIST!B128,DATOS!B:B,0),1)),"")</f>
        <v/>
      </c>
      <c r="K128" s="35" t="str">
        <f>IFERROR(IF(INDEX(DATOS!AM:AM,MATCH(CHECKLIST!B128,DATOS!B:B,0),1)=0,"",INDEX(DATOS!AM:AM,MATCH(CHECKLIST!B128,DATOS!B:B,0),1)),"")</f>
        <v/>
      </c>
      <c r="L128" s="17" t="str">
        <f>IFERROR(IF(INDEX(DATOS!AO:AO,MATCH(CHECKLIST!B128,DATOS!B:B,0),1)=0,"",INDEX(DATOS!AO:AO,MATCH(CHECKLIST!B128,DATOS!B:B,0),1)),"")</f>
        <v/>
      </c>
      <c r="M128" s="17" t="str">
        <f>IFERROR(IF(INDEX(DATOS!AK:AK,MATCH(CHECKLIST!B128,DATOS!B:B,0),1)=0,"",INDEX(DATOS!AK:AK,MATCH(CHECKLIST!B128,DATOS!B:B,0),1)),"")</f>
        <v/>
      </c>
      <c r="N128" s="35" t="str">
        <f ca="1">IFERROR(IF(INDEX(DATOS!I:I,MATCH(CHECKLIST!B128,DATOS!B:B,0),1)="","X",IF(INDEX(DATOS!I:I,MATCH(CHECKLIST!B128,DATOS!B:B,0),1)&gt;YEAR(TODAY())-1,"","VENCIDA")),"")</f>
        <v/>
      </c>
      <c r="O128" s="35" t="str">
        <f>IFERROR(IF(INDEX(DATOS!AR:AR,MATCH(CHECKLIST!B128,DATOS!B:B,0),1)=0,"",INDEX(DATOS!AR:AR,MATCH(CHECKLIST!B128,DATOS!B:B,0),1)),"")</f>
        <v/>
      </c>
      <c r="P128" s="17" t="str">
        <f>IFERROR(IF(INDEX(DATOS!AP:AP,MATCH(CHECKLIST!B128,DATOS!B:B,0),1)=0,"",INDEX(DATOS!AP:AP,MATCH(CHECKLIST!B128,DATOS!B:B,0),1)),"")</f>
        <v/>
      </c>
      <c r="Q128" s="17" t="str">
        <f>IFERROR(IF(INDEX(DATOS!AQ:AQ,MATCH(CHECKLIST!B128,DATOS!B:B,0),1)=0,"",INDEX(DATOS!AQ:AQ,MATCH(CHECKLIST!B128,DATOS!B:B,0),1)),"")</f>
        <v/>
      </c>
      <c r="S128">
        <f t="shared" si="5"/>
        <v>0</v>
      </c>
      <c r="U128" t="str">
        <f t="shared" si="3"/>
        <v/>
      </c>
      <c r="V128" t="str">
        <f t="shared" si="4"/>
        <v/>
      </c>
    </row>
    <row r="129" spans="1:22" ht="15" customHeight="1" x14ac:dyDescent="0.25">
      <c r="A129" s="12">
        <v>116</v>
      </c>
      <c r="B129" t="str">
        <f>IFERROR(INDEX(DATOS!B:B,MATCH(CHECKLIST!A129,DATOS!BY:BY,0),1),"")</f>
        <v/>
      </c>
      <c r="C129" t="str">
        <f>IFERROR(INDEX(DATOS!J:J,MATCH(CHECKLIST!A129,DATOS!BY:BY,0),1),"")</f>
        <v/>
      </c>
      <c r="D129" t="str">
        <f>IFERROR(INDEX(DATOS!R:R,MATCH(CHECKLIST!E129,DATOS!C:C,0),1),"")</f>
        <v/>
      </c>
      <c r="E129" s="72" t="str">
        <f>IFERROR(INDEX(DATOS!C:C,MATCH(CHECKLIST!A129,DATOS!BY:BY,0),1),"")</f>
        <v/>
      </c>
      <c r="F129" s="82" t="str">
        <f>IFERROR(IF(INDEX(DATOS!AE:AE,MATCH(CHECKLIST!B129,DATOS!B:B,0),1)=0,"",INDEX(DATOS!AE:AE,MATCH(CHECKLIST!B129,DATOS!B:B,0),1)),"")</f>
        <v/>
      </c>
      <c r="G129" s="17" t="str">
        <f>IFERROR(IF(INDEX(DATOS!AJ:AJ,MATCH(CHECKLIST!B129,DATOS!B:B,0),1)=0,"",INDEX(DATOS!AJ:AJ,MATCH(CHECKLIST!B129,DATOS!B:B,0),1)),"")</f>
        <v/>
      </c>
      <c r="H129" s="17" t="str">
        <f>IFERROR(IF(INDEX(DATOS!BM:BM,MATCH(CHECKLIST!B129,DATOS!B:B,0),1)="","X",IF(INDEX(DATOS!BM:BM,MATCH(CHECKLIST!B129,DATOS!B:B,0),1)="VIGENTE","",INDEX(DATOS!BM:BM,MATCH(CHECKLIST!B129,DATOS!B:B,0),1))),"")</f>
        <v/>
      </c>
      <c r="I129" s="17" t="str">
        <f>IFERROR(IF(INDEX(DATOS!AN:AN,MATCH(CHECKLIST!B129,DATOS!B:B,0),1)=0,"",INDEX(DATOS!AN:AN,MATCH(CHECKLIST!B129,DATOS!B:B,0),1)),"")</f>
        <v/>
      </c>
      <c r="J129" s="17" t="str">
        <f>IFERROR(IF(INDEX(DATOS!AL:AL,MATCH(CHECKLIST!B129,DATOS!B:B,0),1)=0,"",INDEX(DATOS!AL:AL,MATCH(CHECKLIST!B129,DATOS!B:B,0),1)),"")</f>
        <v/>
      </c>
      <c r="K129" s="35" t="str">
        <f>IFERROR(IF(INDEX(DATOS!AM:AM,MATCH(CHECKLIST!B129,DATOS!B:B,0),1)=0,"",INDEX(DATOS!AM:AM,MATCH(CHECKLIST!B129,DATOS!B:B,0),1)),"")</f>
        <v/>
      </c>
      <c r="L129" s="17" t="str">
        <f>IFERROR(IF(INDEX(DATOS!AO:AO,MATCH(CHECKLIST!B129,DATOS!B:B,0),1)=0,"",INDEX(DATOS!AO:AO,MATCH(CHECKLIST!B129,DATOS!B:B,0),1)),"")</f>
        <v/>
      </c>
      <c r="M129" s="17" t="str">
        <f>IFERROR(IF(INDEX(DATOS!AK:AK,MATCH(CHECKLIST!B129,DATOS!B:B,0),1)=0,"",INDEX(DATOS!AK:AK,MATCH(CHECKLIST!B129,DATOS!B:B,0),1)),"")</f>
        <v/>
      </c>
      <c r="N129" s="35" t="str">
        <f ca="1">IFERROR(IF(INDEX(DATOS!I:I,MATCH(CHECKLIST!B129,DATOS!B:B,0),1)="","X",IF(INDEX(DATOS!I:I,MATCH(CHECKLIST!B129,DATOS!B:B,0),1)&gt;YEAR(TODAY())-1,"","VENCIDA")),"")</f>
        <v/>
      </c>
      <c r="O129" s="35" t="str">
        <f>IFERROR(IF(INDEX(DATOS!AR:AR,MATCH(CHECKLIST!B129,DATOS!B:B,0),1)=0,"",INDEX(DATOS!AR:AR,MATCH(CHECKLIST!B129,DATOS!B:B,0),1)),"")</f>
        <v/>
      </c>
      <c r="P129" s="17" t="str">
        <f>IFERROR(IF(INDEX(DATOS!AP:AP,MATCH(CHECKLIST!B129,DATOS!B:B,0),1)=0,"",INDEX(DATOS!AP:AP,MATCH(CHECKLIST!B129,DATOS!B:B,0),1)),"")</f>
        <v/>
      </c>
      <c r="Q129" s="17" t="str">
        <f>IFERROR(IF(INDEX(DATOS!AQ:AQ,MATCH(CHECKLIST!B129,DATOS!B:B,0),1)=0,"",INDEX(DATOS!AQ:AQ,MATCH(CHECKLIST!B129,DATOS!B:B,0),1)),"")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IFERROR(INDEX(DATOS!B:B,MATCH(CHECKLIST!A130,DATOS!BY:BY,0),1),"")</f>
        <v/>
      </c>
      <c r="C130" t="str">
        <f>IFERROR(INDEX(DATOS!J:J,MATCH(CHECKLIST!A130,DATOS!BY:BY,0),1),"")</f>
        <v/>
      </c>
      <c r="D130" t="str">
        <f>IFERROR(INDEX(DATOS!R:R,MATCH(CHECKLIST!E130,DATOS!C:C,0),1),"")</f>
        <v/>
      </c>
      <c r="E130" s="72" t="str">
        <f>IFERROR(INDEX(DATOS!C:C,MATCH(CHECKLIST!A130,DATOS!BY:BY,0),1),"")</f>
        <v/>
      </c>
      <c r="F130" s="82" t="str">
        <f>IFERROR(IF(INDEX(DATOS!AE:AE,MATCH(CHECKLIST!B130,DATOS!B:B,0),1)=0,"",INDEX(DATOS!AE:AE,MATCH(CHECKLIST!B130,DATOS!B:B,0),1)),"")</f>
        <v/>
      </c>
      <c r="G130" s="17" t="str">
        <f>IFERROR(IF(INDEX(DATOS!AJ:AJ,MATCH(CHECKLIST!B130,DATOS!B:B,0),1)=0,"",INDEX(DATOS!AJ:AJ,MATCH(CHECKLIST!B130,DATOS!B:B,0),1)),"")</f>
        <v/>
      </c>
      <c r="H130" s="17" t="str">
        <f>IFERROR(IF(INDEX(DATOS!BM:BM,MATCH(CHECKLIST!B130,DATOS!B:B,0),1)="","X",IF(INDEX(DATOS!BM:BM,MATCH(CHECKLIST!B130,DATOS!B:B,0),1)="VIGENTE","",INDEX(DATOS!BM:BM,MATCH(CHECKLIST!B130,DATOS!B:B,0),1))),"")</f>
        <v/>
      </c>
      <c r="I130" s="17" t="str">
        <f>IFERROR(IF(INDEX(DATOS!AN:AN,MATCH(CHECKLIST!B130,DATOS!B:B,0),1)=0,"",INDEX(DATOS!AN:AN,MATCH(CHECKLIST!B130,DATOS!B:B,0),1)),"")</f>
        <v/>
      </c>
      <c r="J130" s="17" t="str">
        <f>IFERROR(IF(INDEX(DATOS!AL:AL,MATCH(CHECKLIST!B130,DATOS!B:B,0),1)=0,"",INDEX(DATOS!AL:AL,MATCH(CHECKLIST!B130,DATOS!B:B,0),1)),"")</f>
        <v/>
      </c>
      <c r="K130" s="35" t="str">
        <f>IFERROR(IF(INDEX(DATOS!AM:AM,MATCH(CHECKLIST!B130,DATOS!B:B,0),1)=0,"",INDEX(DATOS!AM:AM,MATCH(CHECKLIST!B130,DATOS!B:B,0),1)),"")</f>
        <v/>
      </c>
      <c r="L130" s="17" t="str">
        <f>IFERROR(IF(INDEX(DATOS!AO:AO,MATCH(CHECKLIST!B130,DATOS!B:B,0),1)=0,"",INDEX(DATOS!AO:AO,MATCH(CHECKLIST!B130,DATOS!B:B,0),1)),"")</f>
        <v/>
      </c>
      <c r="M130" s="17" t="str">
        <f>IFERROR(IF(INDEX(DATOS!AK:AK,MATCH(CHECKLIST!B130,DATOS!B:B,0),1)=0,"",INDEX(DATOS!AK:AK,MATCH(CHECKLIST!B130,DATOS!B:B,0),1)),"")</f>
        <v/>
      </c>
      <c r="N130" s="35" t="str">
        <f ca="1">IFERROR(IF(INDEX(DATOS!I:I,MATCH(CHECKLIST!B130,DATOS!B:B,0),1)="","X",IF(INDEX(DATOS!I:I,MATCH(CHECKLIST!B130,DATOS!B:B,0),1)&gt;YEAR(TODAY())-1,"","VENCIDA")),"")</f>
        <v/>
      </c>
      <c r="O130" s="35" t="str">
        <f>IFERROR(IF(INDEX(DATOS!AR:AR,MATCH(CHECKLIST!B130,DATOS!B:B,0),1)=0,"",INDEX(DATOS!AR:AR,MATCH(CHECKLIST!B130,DATOS!B:B,0),1)),"")</f>
        <v/>
      </c>
      <c r="P130" s="17" t="str">
        <f>IFERROR(IF(INDEX(DATOS!AP:AP,MATCH(CHECKLIST!B130,DATOS!B:B,0),1)=0,"",INDEX(DATOS!AP:AP,MATCH(CHECKLIST!B130,DATOS!B:B,0),1)),"")</f>
        <v/>
      </c>
      <c r="Q130" s="17" t="str">
        <f>IFERROR(IF(INDEX(DATOS!AQ:AQ,MATCH(CHECKLIST!B130,DATOS!B:B,0),1)=0,"",INDEX(DATOS!AQ:AQ,MATCH(CHECKLIST!B130,DATOS!B:B,0),1)),"")</f>
        <v/>
      </c>
      <c r="S130">
        <f t="shared" si="5"/>
        <v>0</v>
      </c>
      <c r="U130" t="str">
        <f t="shared" si="3"/>
        <v/>
      </c>
      <c r="V130" t="str">
        <f t="shared" si="4"/>
        <v/>
      </c>
    </row>
    <row r="131" spans="1:22" x14ac:dyDescent="0.25">
      <c r="A131" s="12">
        <v>118</v>
      </c>
      <c r="B131" t="str">
        <f>IFERROR(INDEX(DATOS!B:B,MATCH(CHECKLIST!A131,DATOS!BY:BY,0),1),"")</f>
        <v/>
      </c>
      <c r="C131" t="str">
        <f>IFERROR(INDEX(DATOS!J:J,MATCH(CHECKLIST!A131,DATOS!BY:BY,0),1),"")</f>
        <v/>
      </c>
      <c r="D131" t="str">
        <f>IFERROR(INDEX(DATOS!R:R,MATCH(CHECKLIST!E131,DATOS!C:C,0),1),"")</f>
        <v/>
      </c>
      <c r="E131" s="72" t="str">
        <f>IFERROR(INDEX(DATOS!C:C,MATCH(CHECKLIST!A131,DATOS!BY:BY,0),1),"")</f>
        <v/>
      </c>
      <c r="F131" s="82" t="str">
        <f>IFERROR(IF(INDEX(DATOS!AE:AE,MATCH(CHECKLIST!B131,DATOS!B:B,0),1)=0,"",INDEX(DATOS!AE:AE,MATCH(CHECKLIST!B131,DATOS!B:B,0),1)),"")</f>
        <v/>
      </c>
      <c r="G131" s="17" t="str">
        <f>IFERROR(IF(INDEX(DATOS!AJ:AJ,MATCH(CHECKLIST!B131,DATOS!B:B,0),1)=0,"",INDEX(DATOS!AJ:AJ,MATCH(CHECKLIST!B131,DATOS!B:B,0),1)),"")</f>
        <v/>
      </c>
      <c r="H131" s="17" t="str">
        <f>IFERROR(IF(INDEX(DATOS!BM:BM,MATCH(CHECKLIST!B131,DATOS!B:B,0),1)="","X",IF(INDEX(DATOS!BM:BM,MATCH(CHECKLIST!B131,DATOS!B:B,0),1)="VIGENTE","",INDEX(DATOS!BM:BM,MATCH(CHECKLIST!B131,DATOS!B:B,0),1))),"")</f>
        <v/>
      </c>
      <c r="I131" s="17" t="str">
        <f>IFERROR(IF(INDEX(DATOS!AN:AN,MATCH(CHECKLIST!B131,DATOS!B:B,0),1)=0,"",INDEX(DATOS!AN:AN,MATCH(CHECKLIST!B131,DATOS!B:B,0),1)),"")</f>
        <v/>
      </c>
      <c r="J131" s="17" t="str">
        <f>IFERROR(IF(INDEX(DATOS!AL:AL,MATCH(CHECKLIST!B131,DATOS!B:B,0),1)=0,"",INDEX(DATOS!AL:AL,MATCH(CHECKLIST!B131,DATOS!B:B,0),1)),"")</f>
        <v/>
      </c>
      <c r="K131" s="35" t="str">
        <f>IFERROR(IF(INDEX(DATOS!AM:AM,MATCH(CHECKLIST!B131,DATOS!B:B,0),1)=0,"",INDEX(DATOS!AM:AM,MATCH(CHECKLIST!B131,DATOS!B:B,0),1)),"")</f>
        <v/>
      </c>
      <c r="L131" s="17" t="str">
        <f>IFERROR(IF(INDEX(DATOS!AO:AO,MATCH(CHECKLIST!B131,DATOS!B:B,0),1)=0,"",INDEX(DATOS!AO:AO,MATCH(CHECKLIST!B131,DATOS!B:B,0),1)),"")</f>
        <v/>
      </c>
      <c r="M131" s="17" t="str">
        <f>IFERROR(IF(INDEX(DATOS!AK:AK,MATCH(CHECKLIST!B131,DATOS!B:B,0),1)=0,"",INDEX(DATOS!AK:AK,MATCH(CHECKLIST!B131,DATOS!B:B,0),1)),"")</f>
        <v/>
      </c>
      <c r="N131" s="35" t="str">
        <f ca="1">IFERROR(IF(INDEX(DATOS!I:I,MATCH(CHECKLIST!B131,DATOS!B:B,0),1)="","X",IF(INDEX(DATOS!I:I,MATCH(CHECKLIST!B131,DATOS!B:B,0),1)&gt;YEAR(TODAY())-1,"","VENCIDA")),"")</f>
        <v/>
      </c>
      <c r="O131" s="35" t="str">
        <f>IFERROR(IF(INDEX(DATOS!AR:AR,MATCH(CHECKLIST!B131,DATOS!B:B,0),1)=0,"",INDEX(DATOS!AR:AR,MATCH(CHECKLIST!B131,DATOS!B:B,0),1)),"")</f>
        <v/>
      </c>
      <c r="P131" s="17" t="str">
        <f>IFERROR(IF(INDEX(DATOS!AP:AP,MATCH(CHECKLIST!B131,DATOS!B:B,0),1)=0,"",INDEX(DATOS!AP:AP,MATCH(CHECKLIST!B131,DATOS!B:B,0),1)),"")</f>
        <v/>
      </c>
      <c r="Q131" s="17" t="str">
        <f>IFERROR(IF(INDEX(DATOS!AQ:AQ,MATCH(CHECKLIST!B131,DATOS!B:B,0),1)=0,"",INDEX(DATOS!AQ:AQ,MATCH(CHECKLIST!B131,DATOS!B:B,0),1)),"")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IFERROR(INDEX(DATOS!B:B,MATCH(CHECKLIST!A132,DATOS!BY:BY,0),1),"")</f>
        <v/>
      </c>
      <c r="C132" t="str">
        <f>IFERROR(INDEX(DATOS!J:J,MATCH(CHECKLIST!A132,DATOS!BY:BY,0),1),"")</f>
        <v/>
      </c>
      <c r="D132" t="str">
        <f>IFERROR(INDEX(DATOS!R:R,MATCH(CHECKLIST!E132,DATOS!C:C,0),1),"")</f>
        <v/>
      </c>
      <c r="E132" s="72" t="str">
        <f>IFERROR(INDEX(DATOS!C:C,MATCH(CHECKLIST!A132,DATOS!BY:BY,0),1),"")</f>
        <v/>
      </c>
      <c r="F132" s="82" t="str">
        <f>IFERROR(IF(INDEX(DATOS!AE:AE,MATCH(CHECKLIST!B132,DATOS!B:B,0),1)=0,"",INDEX(DATOS!AE:AE,MATCH(CHECKLIST!B132,DATOS!B:B,0),1)),"")</f>
        <v/>
      </c>
      <c r="G132" s="17" t="str">
        <f>IFERROR(IF(INDEX(DATOS!AJ:AJ,MATCH(CHECKLIST!B132,DATOS!B:B,0),1)=0,"",INDEX(DATOS!AJ:AJ,MATCH(CHECKLIST!B132,DATOS!B:B,0),1)),"")</f>
        <v/>
      </c>
      <c r="H132" s="17" t="str">
        <f>IFERROR(IF(INDEX(DATOS!BM:BM,MATCH(CHECKLIST!B132,DATOS!B:B,0),1)="","X",IF(INDEX(DATOS!BM:BM,MATCH(CHECKLIST!B132,DATOS!B:B,0),1)="VIGENTE","",INDEX(DATOS!BM:BM,MATCH(CHECKLIST!B132,DATOS!B:B,0),1))),"")</f>
        <v/>
      </c>
      <c r="I132" s="17" t="str">
        <f>IFERROR(IF(INDEX(DATOS!AN:AN,MATCH(CHECKLIST!B132,DATOS!B:B,0),1)=0,"",INDEX(DATOS!AN:AN,MATCH(CHECKLIST!B132,DATOS!B:B,0),1)),"")</f>
        <v/>
      </c>
      <c r="J132" s="17" t="str">
        <f>IFERROR(IF(INDEX(DATOS!AL:AL,MATCH(CHECKLIST!B132,DATOS!B:B,0),1)=0,"",INDEX(DATOS!AL:AL,MATCH(CHECKLIST!B132,DATOS!B:B,0),1)),"")</f>
        <v/>
      </c>
      <c r="K132" s="35" t="str">
        <f>IFERROR(IF(INDEX(DATOS!AM:AM,MATCH(CHECKLIST!B132,DATOS!B:B,0),1)=0,"",INDEX(DATOS!AM:AM,MATCH(CHECKLIST!B132,DATOS!B:B,0),1)),"")</f>
        <v/>
      </c>
      <c r="L132" s="17" t="str">
        <f>IFERROR(IF(INDEX(DATOS!AO:AO,MATCH(CHECKLIST!B132,DATOS!B:B,0),1)=0,"",INDEX(DATOS!AO:AO,MATCH(CHECKLIST!B132,DATOS!B:B,0),1)),"")</f>
        <v/>
      </c>
      <c r="M132" s="17" t="str">
        <f>IFERROR(IF(INDEX(DATOS!AK:AK,MATCH(CHECKLIST!B132,DATOS!B:B,0),1)=0,"",INDEX(DATOS!AK:AK,MATCH(CHECKLIST!B132,DATOS!B:B,0),1)),"")</f>
        <v/>
      </c>
      <c r="N132" s="35" t="str">
        <f ca="1">IFERROR(IF(INDEX(DATOS!I:I,MATCH(CHECKLIST!B132,DATOS!B:B,0),1)="","X",IF(INDEX(DATOS!I:I,MATCH(CHECKLIST!B132,DATOS!B:B,0),1)&gt;YEAR(TODAY())-1,"","VENCIDA")),"")</f>
        <v/>
      </c>
      <c r="O132" s="35" t="str">
        <f>IFERROR(IF(INDEX(DATOS!AR:AR,MATCH(CHECKLIST!B132,DATOS!B:B,0),1)=0,"",INDEX(DATOS!AR:AR,MATCH(CHECKLIST!B132,DATOS!B:B,0),1)),"")</f>
        <v/>
      </c>
      <c r="P132" s="17" t="str">
        <f>IFERROR(IF(INDEX(DATOS!AP:AP,MATCH(CHECKLIST!B132,DATOS!B:B,0),1)=0,"",INDEX(DATOS!AP:AP,MATCH(CHECKLIST!B132,DATOS!B:B,0),1)),"")</f>
        <v/>
      </c>
      <c r="Q132" s="17" t="str">
        <f>IFERROR(IF(INDEX(DATOS!AQ:AQ,MATCH(CHECKLIST!B132,DATOS!B:B,0),1)=0,"",INDEX(DATOS!AQ:AQ,MATCH(CHECKLIST!B132,DATOS!B:B,0),1)),"")</f>
        <v/>
      </c>
      <c r="S132">
        <f t="shared" si="5"/>
        <v>0</v>
      </c>
      <c r="U132" t="str">
        <f t="shared" si="3"/>
        <v/>
      </c>
      <c r="V132" t="str">
        <f t="shared" si="4"/>
        <v/>
      </c>
    </row>
    <row r="133" spans="1:22" ht="15" customHeight="1" x14ac:dyDescent="0.25">
      <c r="A133" s="12">
        <v>120</v>
      </c>
      <c r="B133" t="str">
        <f>IFERROR(INDEX(DATOS!B:B,MATCH(CHECKLIST!A133,DATOS!BY:BY,0),1),"")</f>
        <v/>
      </c>
      <c r="C133" t="str">
        <f>IFERROR(INDEX(DATOS!J:J,MATCH(CHECKLIST!A133,DATOS!BY:BY,0),1),"")</f>
        <v/>
      </c>
      <c r="D133" t="str">
        <f>IFERROR(INDEX(DATOS!R:R,MATCH(CHECKLIST!E133,DATOS!C:C,0),1),"")</f>
        <v/>
      </c>
      <c r="E133" s="72" t="str">
        <f>IFERROR(INDEX(DATOS!C:C,MATCH(CHECKLIST!A133,DATOS!BY:BY,0),1),"")</f>
        <v/>
      </c>
      <c r="F133" s="82" t="str">
        <f>IFERROR(IF(INDEX(DATOS!AE:AE,MATCH(CHECKLIST!B133,DATOS!B:B,0),1)=0,"",INDEX(DATOS!AE:AE,MATCH(CHECKLIST!B133,DATOS!B:B,0),1)),"")</f>
        <v/>
      </c>
      <c r="G133" s="17" t="str">
        <f>IFERROR(IF(INDEX(DATOS!AJ:AJ,MATCH(CHECKLIST!B133,DATOS!B:B,0),1)=0,"",INDEX(DATOS!AJ:AJ,MATCH(CHECKLIST!B133,DATOS!B:B,0),1)),"")</f>
        <v/>
      </c>
      <c r="H133" s="17" t="str">
        <f>IFERROR(IF(INDEX(DATOS!BM:BM,MATCH(CHECKLIST!B133,DATOS!B:B,0),1)="","X",IF(INDEX(DATOS!BM:BM,MATCH(CHECKLIST!B133,DATOS!B:B,0),1)="VIGENTE","",INDEX(DATOS!BM:BM,MATCH(CHECKLIST!B133,DATOS!B:B,0),1))),"")</f>
        <v/>
      </c>
      <c r="I133" s="17" t="str">
        <f>IFERROR(IF(INDEX(DATOS!AN:AN,MATCH(CHECKLIST!B133,DATOS!B:B,0),1)=0,"",INDEX(DATOS!AN:AN,MATCH(CHECKLIST!B133,DATOS!B:B,0),1)),"")</f>
        <v/>
      </c>
      <c r="J133" s="17" t="str">
        <f>IFERROR(IF(INDEX(DATOS!AL:AL,MATCH(CHECKLIST!B133,DATOS!B:B,0),1)=0,"",INDEX(DATOS!AL:AL,MATCH(CHECKLIST!B133,DATOS!B:B,0),1)),"")</f>
        <v/>
      </c>
      <c r="K133" s="35" t="str">
        <f>IFERROR(IF(INDEX(DATOS!AM:AM,MATCH(CHECKLIST!B133,DATOS!B:B,0),1)=0,"",INDEX(DATOS!AM:AM,MATCH(CHECKLIST!B133,DATOS!B:B,0),1)),"")</f>
        <v/>
      </c>
      <c r="L133" s="17" t="str">
        <f>IFERROR(IF(INDEX(DATOS!AO:AO,MATCH(CHECKLIST!B133,DATOS!B:B,0),1)=0,"",INDEX(DATOS!AO:AO,MATCH(CHECKLIST!B133,DATOS!B:B,0),1)),"")</f>
        <v/>
      </c>
      <c r="M133" s="17" t="str">
        <f>IFERROR(IF(INDEX(DATOS!AK:AK,MATCH(CHECKLIST!B133,DATOS!B:B,0),1)=0,"",INDEX(DATOS!AK:AK,MATCH(CHECKLIST!B133,DATOS!B:B,0),1)),"")</f>
        <v/>
      </c>
      <c r="N133" s="35" t="str">
        <f ca="1">IFERROR(IF(INDEX(DATOS!I:I,MATCH(CHECKLIST!B133,DATOS!B:B,0),1)="","X",IF(INDEX(DATOS!I:I,MATCH(CHECKLIST!B133,DATOS!B:B,0),1)&gt;YEAR(TODAY())-1,"","VENCIDA")),"")</f>
        <v/>
      </c>
      <c r="O133" s="35" t="str">
        <f>IFERROR(IF(INDEX(DATOS!AR:AR,MATCH(CHECKLIST!B133,DATOS!B:B,0),1)=0,"",INDEX(DATOS!AR:AR,MATCH(CHECKLIST!B133,DATOS!B:B,0),1)),"")</f>
        <v/>
      </c>
      <c r="P133" s="17" t="str">
        <f>IFERROR(IF(INDEX(DATOS!AP:AP,MATCH(CHECKLIST!B133,DATOS!B:B,0),1)=0,"",INDEX(DATOS!AP:AP,MATCH(CHECKLIST!B133,DATOS!B:B,0),1)),"")</f>
        <v/>
      </c>
      <c r="Q133" s="17" t="str">
        <f>IFERROR(IF(INDEX(DATOS!AQ:AQ,MATCH(CHECKLIST!B133,DATOS!B:B,0),1)=0,"",INDEX(DATOS!AQ:AQ,MATCH(CHECKLIST!B133,DATOS!B:B,0),1)),"")</f>
        <v/>
      </c>
      <c r="R133" t="str">
        <f>IF(B133="","",1)</f>
        <v/>
      </c>
      <c r="S133" t="str">
        <f t="shared" si="5"/>
        <v/>
      </c>
      <c r="U133" t="str">
        <f t="shared" si="3"/>
        <v/>
      </c>
      <c r="V133" t="str">
        <f t="shared" si="4"/>
        <v/>
      </c>
    </row>
    <row r="134" spans="1:22" x14ac:dyDescent="0.25">
      <c r="A134" s="12">
        <v>121</v>
      </c>
      <c r="B134" t="str">
        <f>IFERROR(INDEX(DATOS!B:B,MATCH(CHECKLIST!A134,DATOS!BY:BY,0),1),"")</f>
        <v/>
      </c>
      <c r="C134" t="str">
        <f>IFERROR(INDEX(DATOS!J:J,MATCH(CHECKLIST!A134,DATOS!BY:BY,0),1),"")</f>
        <v/>
      </c>
      <c r="D134" t="str">
        <f>IFERROR(INDEX(DATOS!R:R,MATCH(CHECKLIST!E134,DATOS!C:C,0),1),"")</f>
        <v/>
      </c>
      <c r="E134" s="72" t="str">
        <f>IFERROR(INDEX(DATOS!C:C,MATCH(CHECKLIST!A134,DATOS!BY:BY,0),1),"")</f>
        <v/>
      </c>
      <c r="F134" s="82" t="str">
        <f>IFERROR(IF(INDEX(DATOS!AE:AE,MATCH(CHECKLIST!B134,DATOS!B:B,0),1)=0,"",INDEX(DATOS!AE:AE,MATCH(CHECKLIST!B134,DATOS!B:B,0),1)),"")</f>
        <v/>
      </c>
      <c r="G134" s="17" t="str">
        <f>IFERROR(IF(INDEX(DATOS!AJ:AJ,MATCH(CHECKLIST!B134,DATOS!B:B,0),1)=0,"",INDEX(DATOS!AJ:AJ,MATCH(CHECKLIST!B134,DATOS!B:B,0),1)),"")</f>
        <v/>
      </c>
      <c r="H134" s="17" t="str">
        <f>IFERROR(IF(INDEX(DATOS!BM:BM,MATCH(CHECKLIST!B134,DATOS!B:B,0),1)="","X",IF(INDEX(DATOS!BM:BM,MATCH(CHECKLIST!B134,DATOS!B:B,0),1)="VIGENTE","",INDEX(DATOS!BM:BM,MATCH(CHECKLIST!B134,DATOS!B:B,0),1))),"")</f>
        <v/>
      </c>
      <c r="I134" s="17" t="str">
        <f>IFERROR(IF(INDEX(DATOS!AN:AN,MATCH(CHECKLIST!B134,DATOS!B:B,0),1)=0,"",INDEX(DATOS!AN:AN,MATCH(CHECKLIST!B134,DATOS!B:B,0),1)),"")</f>
        <v/>
      </c>
      <c r="J134" s="17" t="str">
        <f>IFERROR(IF(INDEX(DATOS!AL:AL,MATCH(CHECKLIST!B134,DATOS!B:B,0),1)=0,"",INDEX(DATOS!AL:AL,MATCH(CHECKLIST!B134,DATOS!B:B,0),1)),"")</f>
        <v/>
      </c>
      <c r="K134" s="35" t="str">
        <f>IFERROR(IF(INDEX(DATOS!AM:AM,MATCH(CHECKLIST!B134,DATOS!B:B,0),1)=0,"",INDEX(DATOS!AM:AM,MATCH(CHECKLIST!B134,DATOS!B:B,0),1)),"")</f>
        <v/>
      </c>
      <c r="L134" s="17" t="str">
        <f>IFERROR(IF(INDEX(DATOS!AO:AO,MATCH(CHECKLIST!B134,DATOS!B:B,0),1)=0,"",INDEX(DATOS!AO:AO,MATCH(CHECKLIST!B134,DATOS!B:B,0),1)),"")</f>
        <v/>
      </c>
      <c r="M134" s="17" t="str">
        <f>IFERROR(IF(INDEX(DATOS!AK:AK,MATCH(CHECKLIST!B134,DATOS!B:B,0),1)=0,"",INDEX(DATOS!AK:AK,MATCH(CHECKLIST!B134,DATOS!B:B,0),1)),"")</f>
        <v/>
      </c>
      <c r="N134" s="35" t="str">
        <f ca="1">IFERROR(IF(INDEX(DATOS!I:I,MATCH(CHECKLIST!B134,DATOS!B:B,0),1)="","X",IF(INDEX(DATOS!I:I,MATCH(CHECKLIST!B134,DATOS!B:B,0),1)&gt;YEAR(TODAY())-1,"","VENCIDA")),"")</f>
        <v/>
      </c>
      <c r="O134" s="35" t="str">
        <f>IFERROR(IF(INDEX(DATOS!AR:AR,MATCH(CHECKLIST!B134,DATOS!B:B,0),1)=0,"",INDEX(DATOS!AR:AR,MATCH(CHECKLIST!B134,DATOS!B:B,0),1)),"")</f>
        <v/>
      </c>
      <c r="P134" s="17" t="str">
        <f>IFERROR(IF(INDEX(DATOS!AP:AP,MATCH(CHECKLIST!B134,DATOS!B:B,0),1)=0,"",INDEX(DATOS!AP:AP,MATCH(CHECKLIST!B134,DATOS!B:B,0),1)),"")</f>
        <v/>
      </c>
      <c r="Q134" s="17" t="str">
        <f>IFERROR(IF(INDEX(DATOS!AQ:AQ,MATCH(CHECKLIST!B134,DATOS!B:B,0),1)=0,"",INDEX(DATOS!AQ:AQ,MATCH(CHECKLIST!B134,DATOS!B:B,0),1)),"")</f>
        <v/>
      </c>
      <c r="S134">
        <f t="shared" si="5"/>
        <v>0</v>
      </c>
      <c r="U134" t="str">
        <f t="shared" si="3"/>
        <v/>
      </c>
      <c r="V134" t="str">
        <f t="shared" si="4"/>
        <v/>
      </c>
    </row>
    <row r="135" spans="1:22" ht="15" customHeight="1" x14ac:dyDescent="0.25">
      <c r="A135" s="12">
        <v>122</v>
      </c>
      <c r="B135" t="str">
        <f>IFERROR(INDEX(DATOS!B:B,MATCH(CHECKLIST!A135,DATOS!BY:BY,0),1),"")</f>
        <v/>
      </c>
      <c r="C135" t="str">
        <f>IFERROR(INDEX(DATOS!J:J,MATCH(CHECKLIST!A135,DATOS!BY:BY,0),1),"")</f>
        <v/>
      </c>
      <c r="D135" t="str">
        <f>IFERROR(INDEX(DATOS!R:R,MATCH(CHECKLIST!E135,DATOS!C:C,0),1),"")</f>
        <v/>
      </c>
      <c r="E135" s="72" t="str">
        <f>IFERROR(INDEX(DATOS!C:C,MATCH(CHECKLIST!A135,DATOS!BY:BY,0),1),"")</f>
        <v/>
      </c>
      <c r="F135" s="82" t="str">
        <f>IFERROR(IF(INDEX(DATOS!AE:AE,MATCH(CHECKLIST!B135,DATOS!B:B,0),1)=0,"",INDEX(DATOS!AE:AE,MATCH(CHECKLIST!B135,DATOS!B:B,0),1)),"")</f>
        <v/>
      </c>
      <c r="G135" s="17" t="str">
        <f>IFERROR(IF(INDEX(DATOS!AJ:AJ,MATCH(CHECKLIST!B135,DATOS!B:B,0),1)=0,"",INDEX(DATOS!AJ:AJ,MATCH(CHECKLIST!B135,DATOS!B:B,0),1)),"")</f>
        <v/>
      </c>
      <c r="H135" s="17" t="str">
        <f>IFERROR(IF(INDEX(DATOS!BM:BM,MATCH(CHECKLIST!B135,DATOS!B:B,0),1)="","X",IF(INDEX(DATOS!BM:BM,MATCH(CHECKLIST!B135,DATOS!B:B,0),1)="VIGENTE","",INDEX(DATOS!BM:BM,MATCH(CHECKLIST!B135,DATOS!B:B,0),1))),"")</f>
        <v/>
      </c>
      <c r="I135" s="17" t="str">
        <f>IFERROR(IF(INDEX(DATOS!AN:AN,MATCH(CHECKLIST!B135,DATOS!B:B,0),1)=0,"",INDEX(DATOS!AN:AN,MATCH(CHECKLIST!B135,DATOS!B:B,0),1)),"")</f>
        <v/>
      </c>
      <c r="J135" s="17" t="str">
        <f>IFERROR(IF(INDEX(DATOS!AL:AL,MATCH(CHECKLIST!B135,DATOS!B:B,0),1)=0,"",INDEX(DATOS!AL:AL,MATCH(CHECKLIST!B135,DATOS!B:B,0),1)),"")</f>
        <v/>
      </c>
      <c r="K135" s="35" t="str">
        <f>IFERROR(IF(INDEX(DATOS!AM:AM,MATCH(CHECKLIST!B135,DATOS!B:B,0),1)=0,"",INDEX(DATOS!AM:AM,MATCH(CHECKLIST!B135,DATOS!B:B,0),1)),"")</f>
        <v/>
      </c>
      <c r="L135" s="17" t="str">
        <f>IFERROR(IF(INDEX(DATOS!AO:AO,MATCH(CHECKLIST!B135,DATOS!B:B,0),1)=0,"",INDEX(DATOS!AO:AO,MATCH(CHECKLIST!B135,DATOS!B:B,0),1)),"")</f>
        <v/>
      </c>
      <c r="M135" s="17" t="str">
        <f>IFERROR(IF(INDEX(DATOS!AK:AK,MATCH(CHECKLIST!B135,DATOS!B:B,0),1)=0,"",INDEX(DATOS!AK:AK,MATCH(CHECKLIST!B135,DATOS!B:B,0),1)),"")</f>
        <v/>
      </c>
      <c r="N135" s="35" t="str">
        <f ca="1">IFERROR(IF(INDEX(DATOS!I:I,MATCH(CHECKLIST!B135,DATOS!B:B,0),1)="","X",IF(INDEX(DATOS!I:I,MATCH(CHECKLIST!B135,DATOS!B:B,0),1)&gt;YEAR(TODAY())-1,"","VENCIDA")),"")</f>
        <v/>
      </c>
      <c r="O135" s="35" t="str">
        <f>IFERROR(IF(INDEX(DATOS!AR:AR,MATCH(CHECKLIST!B135,DATOS!B:B,0),1)=0,"",INDEX(DATOS!AR:AR,MATCH(CHECKLIST!B135,DATOS!B:B,0),1)),"")</f>
        <v/>
      </c>
      <c r="P135" s="17" t="str">
        <f>IFERROR(IF(INDEX(DATOS!AP:AP,MATCH(CHECKLIST!B135,DATOS!B:B,0),1)=0,"",INDEX(DATOS!AP:AP,MATCH(CHECKLIST!B135,DATOS!B:B,0),1)),"")</f>
        <v/>
      </c>
      <c r="Q135" s="17" t="str">
        <f>IFERROR(IF(INDEX(DATOS!AQ:AQ,MATCH(CHECKLIST!B135,DATOS!B:B,0),1)=0,"",INDEX(DATOS!AQ:AQ,MATCH(CHECKLIST!B135,DATOS!B:B,0),1)),"")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IFERROR(INDEX(DATOS!B:B,MATCH(CHECKLIST!A136,DATOS!BY:BY,0),1),"")</f>
        <v/>
      </c>
      <c r="C136" t="str">
        <f>IFERROR(INDEX(DATOS!J:J,MATCH(CHECKLIST!A136,DATOS!BY:BY,0),1),"")</f>
        <v/>
      </c>
      <c r="D136" t="str">
        <f>IFERROR(INDEX(DATOS!R:R,MATCH(CHECKLIST!E136,DATOS!C:C,0),1),"")</f>
        <v/>
      </c>
      <c r="E136" s="72" t="str">
        <f>IFERROR(INDEX(DATOS!C:C,MATCH(CHECKLIST!A136,DATOS!BY:BY,0),1),"")</f>
        <v/>
      </c>
      <c r="F136" s="82" t="str">
        <f>IFERROR(IF(INDEX(DATOS!AE:AE,MATCH(CHECKLIST!B136,DATOS!B:B,0),1)=0,"",INDEX(DATOS!AE:AE,MATCH(CHECKLIST!B136,DATOS!B:B,0),1)),"")</f>
        <v/>
      </c>
      <c r="G136" s="17" t="str">
        <f>IFERROR(IF(INDEX(DATOS!AJ:AJ,MATCH(CHECKLIST!B136,DATOS!B:B,0),1)=0,"",INDEX(DATOS!AJ:AJ,MATCH(CHECKLIST!B136,DATOS!B:B,0),1)),"")</f>
        <v/>
      </c>
      <c r="H136" s="17" t="str">
        <f>IFERROR(IF(INDEX(DATOS!BM:BM,MATCH(CHECKLIST!B136,DATOS!B:B,0),1)="","X",IF(INDEX(DATOS!BM:BM,MATCH(CHECKLIST!B136,DATOS!B:B,0),1)="VIGENTE","",INDEX(DATOS!BM:BM,MATCH(CHECKLIST!B136,DATOS!B:B,0),1))),"")</f>
        <v/>
      </c>
      <c r="I136" s="17" t="str">
        <f>IFERROR(IF(INDEX(DATOS!AN:AN,MATCH(CHECKLIST!B136,DATOS!B:B,0),1)=0,"",INDEX(DATOS!AN:AN,MATCH(CHECKLIST!B136,DATOS!B:B,0),1)),"")</f>
        <v/>
      </c>
      <c r="J136" s="17" t="str">
        <f>IFERROR(IF(INDEX(DATOS!AL:AL,MATCH(CHECKLIST!B136,DATOS!B:B,0),1)=0,"",INDEX(DATOS!AL:AL,MATCH(CHECKLIST!B136,DATOS!B:B,0),1)),"")</f>
        <v/>
      </c>
      <c r="K136" s="35" t="str">
        <f>IFERROR(IF(INDEX(DATOS!AM:AM,MATCH(CHECKLIST!B136,DATOS!B:B,0),1)=0,"",INDEX(DATOS!AM:AM,MATCH(CHECKLIST!B136,DATOS!B:B,0),1)),"")</f>
        <v/>
      </c>
      <c r="L136" s="17" t="str">
        <f>IFERROR(IF(INDEX(DATOS!AO:AO,MATCH(CHECKLIST!B136,DATOS!B:B,0),1)=0,"",INDEX(DATOS!AO:AO,MATCH(CHECKLIST!B136,DATOS!B:B,0),1)),"")</f>
        <v/>
      </c>
      <c r="M136" s="17" t="str">
        <f>IFERROR(IF(INDEX(DATOS!AK:AK,MATCH(CHECKLIST!B136,DATOS!B:B,0),1)=0,"",INDEX(DATOS!AK:AK,MATCH(CHECKLIST!B136,DATOS!B:B,0),1)),"")</f>
        <v/>
      </c>
      <c r="N136" s="35" t="str">
        <f ca="1">IFERROR(IF(INDEX(DATOS!I:I,MATCH(CHECKLIST!B136,DATOS!B:B,0),1)="","X",IF(INDEX(DATOS!I:I,MATCH(CHECKLIST!B136,DATOS!B:B,0),1)&gt;YEAR(TODAY())-1,"","VENCIDA")),"")</f>
        <v/>
      </c>
      <c r="O136" s="35" t="str">
        <f>IFERROR(IF(INDEX(DATOS!AR:AR,MATCH(CHECKLIST!B136,DATOS!B:B,0),1)=0,"",INDEX(DATOS!AR:AR,MATCH(CHECKLIST!B136,DATOS!B:B,0),1)),"")</f>
        <v/>
      </c>
      <c r="P136" s="17" t="str">
        <f>IFERROR(IF(INDEX(DATOS!AP:AP,MATCH(CHECKLIST!B136,DATOS!B:B,0),1)=0,"",INDEX(DATOS!AP:AP,MATCH(CHECKLIST!B136,DATOS!B:B,0),1)),"")</f>
        <v/>
      </c>
      <c r="Q136" s="17" t="str">
        <f>IFERROR(IF(INDEX(DATOS!AQ:AQ,MATCH(CHECKLIST!B136,DATOS!B:B,0),1)=0,"",INDEX(DATOS!AQ:AQ,MATCH(CHECKLIST!B136,DATOS!B:B,0),1)),"")</f>
        <v/>
      </c>
      <c r="S136">
        <f t="shared" si="5"/>
        <v>0</v>
      </c>
      <c r="U136" t="str">
        <f t="shared" si="3"/>
        <v/>
      </c>
      <c r="V136" t="str">
        <f t="shared" si="4"/>
        <v/>
      </c>
    </row>
    <row r="137" spans="1:22" ht="15" customHeight="1" x14ac:dyDescent="0.25">
      <c r="A137" s="12">
        <v>124</v>
      </c>
      <c r="B137" t="str">
        <f>IFERROR(INDEX(DATOS!B:B,MATCH(CHECKLIST!A137,DATOS!BY:BY,0),1),"")</f>
        <v/>
      </c>
      <c r="C137" t="str">
        <f>IFERROR(INDEX(DATOS!J:J,MATCH(CHECKLIST!A137,DATOS!BY:BY,0),1),"")</f>
        <v/>
      </c>
      <c r="D137" t="str">
        <f>IFERROR(INDEX(DATOS!R:R,MATCH(CHECKLIST!E137,DATOS!C:C,0),1),"")</f>
        <v/>
      </c>
      <c r="E137" s="72" t="str">
        <f>IFERROR(INDEX(DATOS!C:C,MATCH(CHECKLIST!A137,DATOS!BY:BY,0),1),"")</f>
        <v/>
      </c>
      <c r="F137" s="82" t="str">
        <f>IFERROR(IF(INDEX(DATOS!AE:AE,MATCH(CHECKLIST!B137,DATOS!B:B,0),1)=0,"",INDEX(DATOS!AE:AE,MATCH(CHECKLIST!B137,DATOS!B:B,0),1)),"")</f>
        <v/>
      </c>
      <c r="G137" s="17" t="str">
        <f>IFERROR(IF(INDEX(DATOS!AJ:AJ,MATCH(CHECKLIST!B137,DATOS!B:B,0),1)=0,"",INDEX(DATOS!AJ:AJ,MATCH(CHECKLIST!B137,DATOS!B:B,0),1)),"")</f>
        <v/>
      </c>
      <c r="H137" s="17" t="str">
        <f>IFERROR(IF(INDEX(DATOS!BM:BM,MATCH(CHECKLIST!B137,DATOS!B:B,0),1)="","X",IF(INDEX(DATOS!BM:BM,MATCH(CHECKLIST!B137,DATOS!B:B,0),1)="VIGENTE","",INDEX(DATOS!BM:BM,MATCH(CHECKLIST!B137,DATOS!B:B,0),1))),"")</f>
        <v/>
      </c>
      <c r="I137" s="17" t="str">
        <f>IFERROR(IF(INDEX(DATOS!AN:AN,MATCH(CHECKLIST!B137,DATOS!B:B,0),1)=0,"",INDEX(DATOS!AN:AN,MATCH(CHECKLIST!B137,DATOS!B:B,0),1)),"")</f>
        <v/>
      </c>
      <c r="J137" s="17" t="str">
        <f>IFERROR(IF(INDEX(DATOS!AL:AL,MATCH(CHECKLIST!B137,DATOS!B:B,0),1)=0,"",INDEX(DATOS!AL:AL,MATCH(CHECKLIST!B137,DATOS!B:B,0),1)),"")</f>
        <v/>
      </c>
      <c r="K137" s="35" t="str">
        <f>IFERROR(IF(INDEX(DATOS!AM:AM,MATCH(CHECKLIST!B137,DATOS!B:B,0),1)=0,"",INDEX(DATOS!AM:AM,MATCH(CHECKLIST!B137,DATOS!B:B,0),1)),"")</f>
        <v/>
      </c>
      <c r="L137" s="17" t="str">
        <f>IFERROR(IF(INDEX(DATOS!AO:AO,MATCH(CHECKLIST!B137,DATOS!B:B,0),1)=0,"",INDEX(DATOS!AO:AO,MATCH(CHECKLIST!B137,DATOS!B:B,0),1)),"")</f>
        <v/>
      </c>
      <c r="M137" s="17" t="str">
        <f>IFERROR(IF(INDEX(DATOS!AK:AK,MATCH(CHECKLIST!B137,DATOS!B:B,0),1)=0,"",INDEX(DATOS!AK:AK,MATCH(CHECKLIST!B137,DATOS!B:B,0),1)),"")</f>
        <v/>
      </c>
      <c r="N137" s="35" t="str">
        <f ca="1">IFERROR(IF(INDEX(DATOS!I:I,MATCH(CHECKLIST!B137,DATOS!B:B,0),1)="","X",IF(INDEX(DATOS!I:I,MATCH(CHECKLIST!B137,DATOS!B:B,0),1)&gt;YEAR(TODAY())-1,"","VENCIDA")),"")</f>
        <v/>
      </c>
      <c r="O137" s="35" t="str">
        <f>IFERROR(IF(INDEX(DATOS!AR:AR,MATCH(CHECKLIST!B137,DATOS!B:B,0),1)=0,"",INDEX(DATOS!AR:AR,MATCH(CHECKLIST!B137,DATOS!B:B,0),1)),"")</f>
        <v/>
      </c>
      <c r="P137" s="17" t="str">
        <f>IFERROR(IF(INDEX(DATOS!AP:AP,MATCH(CHECKLIST!B137,DATOS!B:B,0),1)=0,"",INDEX(DATOS!AP:AP,MATCH(CHECKLIST!B137,DATOS!B:B,0),1)),"")</f>
        <v/>
      </c>
      <c r="Q137" s="17" t="str">
        <f>IFERROR(IF(INDEX(DATOS!AQ:AQ,MATCH(CHECKLIST!B137,DATOS!B:B,0),1)=0,"",INDEX(DATOS!AQ:AQ,MATCH(CHECKLIST!B137,DATOS!B:B,0),1)),"")</f>
        <v/>
      </c>
      <c r="R137" t="str">
        <f>IF(B137="","",1)</f>
        <v/>
      </c>
      <c r="S137" t="str">
        <f t="shared" si="5"/>
        <v/>
      </c>
      <c r="U137" t="str">
        <f t="shared" si="3"/>
        <v/>
      </c>
      <c r="V137" t="str">
        <f t="shared" si="4"/>
        <v/>
      </c>
    </row>
    <row r="138" spans="1:22" x14ac:dyDescent="0.25">
      <c r="A138" s="12">
        <v>125</v>
      </c>
      <c r="B138" t="str">
        <f>IFERROR(INDEX(DATOS!B:B,MATCH(CHECKLIST!A138,DATOS!BY:BY,0),1),"")</f>
        <v/>
      </c>
      <c r="C138" t="str">
        <f>IFERROR(INDEX(DATOS!J:J,MATCH(CHECKLIST!A138,DATOS!BY:BY,0),1),"")</f>
        <v/>
      </c>
      <c r="D138" t="str">
        <f>IFERROR(INDEX(DATOS!R:R,MATCH(CHECKLIST!E138,DATOS!C:C,0),1),"")</f>
        <v/>
      </c>
      <c r="E138" s="72" t="str">
        <f>IFERROR(INDEX(DATOS!C:C,MATCH(CHECKLIST!A138,DATOS!BY:BY,0),1),"")</f>
        <v/>
      </c>
      <c r="F138" s="82" t="str">
        <f>IFERROR(IF(INDEX(DATOS!AE:AE,MATCH(CHECKLIST!B138,DATOS!B:B,0),1)=0,"",INDEX(DATOS!AE:AE,MATCH(CHECKLIST!B138,DATOS!B:B,0),1)),"")</f>
        <v/>
      </c>
      <c r="G138" s="17" t="str">
        <f>IFERROR(IF(INDEX(DATOS!AJ:AJ,MATCH(CHECKLIST!B138,DATOS!B:B,0),1)=0,"",INDEX(DATOS!AJ:AJ,MATCH(CHECKLIST!B138,DATOS!B:B,0),1)),"")</f>
        <v/>
      </c>
      <c r="H138" s="17" t="str">
        <f>IFERROR(IF(INDEX(DATOS!BM:BM,MATCH(CHECKLIST!B138,DATOS!B:B,0),1)="","X",IF(INDEX(DATOS!BM:BM,MATCH(CHECKLIST!B138,DATOS!B:B,0),1)="VIGENTE","",INDEX(DATOS!BM:BM,MATCH(CHECKLIST!B138,DATOS!B:B,0),1))),"")</f>
        <v/>
      </c>
      <c r="I138" s="17" t="str">
        <f>IFERROR(IF(INDEX(DATOS!AN:AN,MATCH(CHECKLIST!B138,DATOS!B:B,0),1)=0,"",INDEX(DATOS!AN:AN,MATCH(CHECKLIST!B138,DATOS!B:B,0),1)),"")</f>
        <v/>
      </c>
      <c r="J138" s="17" t="str">
        <f>IFERROR(IF(INDEX(DATOS!AL:AL,MATCH(CHECKLIST!B138,DATOS!B:B,0),1)=0,"",INDEX(DATOS!AL:AL,MATCH(CHECKLIST!B138,DATOS!B:B,0),1)),"")</f>
        <v/>
      </c>
      <c r="K138" s="35" t="str">
        <f>IFERROR(IF(INDEX(DATOS!AM:AM,MATCH(CHECKLIST!B138,DATOS!B:B,0),1)=0,"",INDEX(DATOS!AM:AM,MATCH(CHECKLIST!B138,DATOS!B:B,0),1)),"")</f>
        <v/>
      </c>
      <c r="L138" s="17" t="str">
        <f>IFERROR(IF(INDEX(DATOS!AO:AO,MATCH(CHECKLIST!B138,DATOS!B:B,0),1)=0,"",INDEX(DATOS!AO:AO,MATCH(CHECKLIST!B138,DATOS!B:B,0),1)),"")</f>
        <v/>
      </c>
      <c r="M138" s="17" t="str">
        <f>IFERROR(IF(INDEX(DATOS!AK:AK,MATCH(CHECKLIST!B138,DATOS!B:B,0),1)=0,"",INDEX(DATOS!AK:AK,MATCH(CHECKLIST!B138,DATOS!B:B,0),1)),"")</f>
        <v/>
      </c>
      <c r="N138" s="35" t="str">
        <f ca="1">IFERROR(IF(INDEX(DATOS!I:I,MATCH(CHECKLIST!B138,DATOS!B:B,0),1)="","X",IF(INDEX(DATOS!I:I,MATCH(CHECKLIST!B138,DATOS!B:B,0),1)&gt;YEAR(TODAY())-1,"","VENCIDA")),"")</f>
        <v/>
      </c>
      <c r="O138" s="35" t="str">
        <f>IFERROR(IF(INDEX(DATOS!AR:AR,MATCH(CHECKLIST!B138,DATOS!B:B,0),1)=0,"",INDEX(DATOS!AR:AR,MATCH(CHECKLIST!B138,DATOS!B:B,0),1)),"")</f>
        <v/>
      </c>
      <c r="P138" s="17" t="str">
        <f>IFERROR(IF(INDEX(DATOS!AP:AP,MATCH(CHECKLIST!B138,DATOS!B:B,0),1)=0,"",INDEX(DATOS!AP:AP,MATCH(CHECKLIST!B138,DATOS!B:B,0),1)),"")</f>
        <v/>
      </c>
      <c r="Q138" s="17" t="str">
        <f>IFERROR(IF(INDEX(DATOS!AQ:AQ,MATCH(CHECKLIST!B138,DATOS!B:B,0),1)=0,"",INDEX(DATOS!AQ:AQ,MATCH(CHECKLIST!B138,DATOS!B:B,0),1)),"")</f>
        <v/>
      </c>
      <c r="S138">
        <f t="shared" si="5"/>
        <v>0</v>
      </c>
      <c r="U138" t="str">
        <f t="shared" si="3"/>
        <v/>
      </c>
      <c r="V138" t="str">
        <f t="shared" si="4"/>
        <v/>
      </c>
    </row>
    <row r="139" spans="1:22" ht="15" customHeight="1" x14ac:dyDescent="0.25">
      <c r="A139" s="12">
        <v>126</v>
      </c>
      <c r="B139" t="str">
        <f>IFERROR(INDEX(DATOS!B:B,MATCH(CHECKLIST!A139,DATOS!BY:BY,0),1),"")</f>
        <v/>
      </c>
      <c r="C139" t="str">
        <f>IFERROR(INDEX(DATOS!J:J,MATCH(CHECKLIST!A139,DATOS!BY:BY,0),1),"")</f>
        <v/>
      </c>
      <c r="D139" t="str">
        <f>IFERROR(INDEX(DATOS!R:R,MATCH(CHECKLIST!E139,DATOS!C:C,0),1),"")</f>
        <v/>
      </c>
      <c r="E139" s="72" t="str">
        <f>IFERROR(INDEX(DATOS!C:C,MATCH(CHECKLIST!A139,DATOS!BY:BY,0),1),"")</f>
        <v/>
      </c>
      <c r="F139" s="82" t="str">
        <f>IFERROR(IF(INDEX(DATOS!AE:AE,MATCH(CHECKLIST!B139,DATOS!B:B,0),1)=0,"",INDEX(DATOS!AE:AE,MATCH(CHECKLIST!B139,DATOS!B:B,0),1)),"")</f>
        <v/>
      </c>
      <c r="G139" s="17" t="str">
        <f>IFERROR(IF(INDEX(DATOS!AJ:AJ,MATCH(CHECKLIST!B139,DATOS!B:B,0),1)=0,"",INDEX(DATOS!AJ:AJ,MATCH(CHECKLIST!B139,DATOS!B:B,0),1)),"")</f>
        <v/>
      </c>
      <c r="H139" s="17" t="str">
        <f>IFERROR(IF(INDEX(DATOS!BM:BM,MATCH(CHECKLIST!B139,DATOS!B:B,0),1)="","X",IF(INDEX(DATOS!BM:BM,MATCH(CHECKLIST!B139,DATOS!B:B,0),1)="VIGENTE","",INDEX(DATOS!BM:BM,MATCH(CHECKLIST!B139,DATOS!B:B,0),1))),"")</f>
        <v/>
      </c>
      <c r="I139" s="17" t="str">
        <f>IFERROR(IF(INDEX(DATOS!AN:AN,MATCH(CHECKLIST!B139,DATOS!B:B,0),1)=0,"",INDEX(DATOS!AN:AN,MATCH(CHECKLIST!B139,DATOS!B:B,0),1)),"")</f>
        <v/>
      </c>
      <c r="J139" s="17" t="str">
        <f>IFERROR(IF(INDEX(DATOS!AL:AL,MATCH(CHECKLIST!B139,DATOS!B:B,0),1)=0,"",INDEX(DATOS!AL:AL,MATCH(CHECKLIST!B139,DATOS!B:B,0),1)),"")</f>
        <v/>
      </c>
      <c r="K139" s="35" t="str">
        <f>IFERROR(IF(INDEX(DATOS!AM:AM,MATCH(CHECKLIST!B139,DATOS!B:B,0),1)=0,"",INDEX(DATOS!AM:AM,MATCH(CHECKLIST!B139,DATOS!B:B,0),1)),"")</f>
        <v/>
      </c>
      <c r="L139" s="17" t="str">
        <f>IFERROR(IF(INDEX(DATOS!AO:AO,MATCH(CHECKLIST!B139,DATOS!B:B,0),1)=0,"",INDEX(DATOS!AO:AO,MATCH(CHECKLIST!B139,DATOS!B:B,0),1)),"")</f>
        <v/>
      </c>
      <c r="M139" s="17" t="str">
        <f>IFERROR(IF(INDEX(DATOS!AK:AK,MATCH(CHECKLIST!B139,DATOS!B:B,0),1)=0,"",INDEX(DATOS!AK:AK,MATCH(CHECKLIST!B139,DATOS!B:B,0),1)),"")</f>
        <v/>
      </c>
      <c r="N139" s="35" t="str">
        <f ca="1">IFERROR(IF(INDEX(DATOS!I:I,MATCH(CHECKLIST!B139,DATOS!B:B,0),1)="","X",IF(INDEX(DATOS!I:I,MATCH(CHECKLIST!B139,DATOS!B:B,0),1)&gt;YEAR(TODAY())-1,"","VENCIDA")),"")</f>
        <v/>
      </c>
      <c r="O139" s="35" t="str">
        <f>IFERROR(IF(INDEX(DATOS!AR:AR,MATCH(CHECKLIST!B139,DATOS!B:B,0),1)=0,"",INDEX(DATOS!AR:AR,MATCH(CHECKLIST!B139,DATOS!B:B,0),1)),"")</f>
        <v/>
      </c>
      <c r="P139" s="17" t="str">
        <f>IFERROR(IF(INDEX(DATOS!AP:AP,MATCH(CHECKLIST!B139,DATOS!B:B,0),1)=0,"",INDEX(DATOS!AP:AP,MATCH(CHECKLIST!B139,DATOS!B:B,0),1)),"")</f>
        <v/>
      </c>
      <c r="Q139" s="17" t="str">
        <f>IFERROR(IF(INDEX(DATOS!AQ:AQ,MATCH(CHECKLIST!B139,DATOS!B:B,0),1)=0,"",INDEX(DATOS!AQ:AQ,MATCH(CHECKLIST!B139,DATOS!B:B,0),1)),"")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IFERROR(INDEX(DATOS!B:B,MATCH(CHECKLIST!A140,DATOS!BY:BY,0),1),"")</f>
        <v/>
      </c>
      <c r="C140" t="str">
        <f>IFERROR(INDEX(DATOS!J:J,MATCH(CHECKLIST!A140,DATOS!BY:BY,0),1),"")</f>
        <v/>
      </c>
      <c r="D140" t="str">
        <f>IFERROR(INDEX(DATOS!R:R,MATCH(CHECKLIST!E140,DATOS!C:C,0),1),"")</f>
        <v/>
      </c>
      <c r="E140" s="72" t="str">
        <f>IFERROR(INDEX(DATOS!C:C,MATCH(CHECKLIST!A140,DATOS!BY:BY,0),1),"")</f>
        <v/>
      </c>
      <c r="F140" s="82" t="str">
        <f>IFERROR(IF(INDEX(DATOS!AE:AE,MATCH(CHECKLIST!B140,DATOS!B:B,0),1)=0,"",INDEX(DATOS!AE:AE,MATCH(CHECKLIST!B140,DATOS!B:B,0),1)),"")</f>
        <v/>
      </c>
      <c r="G140" s="17" t="str">
        <f>IFERROR(IF(INDEX(DATOS!AJ:AJ,MATCH(CHECKLIST!B140,DATOS!B:B,0),1)=0,"",INDEX(DATOS!AJ:AJ,MATCH(CHECKLIST!B140,DATOS!B:B,0),1)),"")</f>
        <v/>
      </c>
      <c r="H140" s="17" t="str">
        <f>IFERROR(IF(INDEX(DATOS!BM:BM,MATCH(CHECKLIST!B140,DATOS!B:B,0),1)="","X",IF(INDEX(DATOS!BM:BM,MATCH(CHECKLIST!B140,DATOS!B:B,0),1)="VIGENTE","",INDEX(DATOS!BM:BM,MATCH(CHECKLIST!B140,DATOS!B:B,0),1))),"")</f>
        <v/>
      </c>
      <c r="I140" s="17" t="str">
        <f>IFERROR(IF(INDEX(DATOS!AN:AN,MATCH(CHECKLIST!B140,DATOS!B:B,0),1)=0,"",INDEX(DATOS!AN:AN,MATCH(CHECKLIST!B140,DATOS!B:B,0),1)),"")</f>
        <v/>
      </c>
      <c r="J140" s="17" t="str">
        <f>IFERROR(IF(INDEX(DATOS!AL:AL,MATCH(CHECKLIST!B140,DATOS!B:B,0),1)=0,"",INDEX(DATOS!AL:AL,MATCH(CHECKLIST!B140,DATOS!B:B,0),1)),"")</f>
        <v/>
      </c>
      <c r="K140" s="35" t="str">
        <f>IFERROR(IF(INDEX(DATOS!AM:AM,MATCH(CHECKLIST!B140,DATOS!B:B,0),1)=0,"",INDEX(DATOS!AM:AM,MATCH(CHECKLIST!B140,DATOS!B:B,0),1)),"")</f>
        <v/>
      </c>
      <c r="L140" s="17" t="str">
        <f>IFERROR(IF(INDEX(DATOS!AO:AO,MATCH(CHECKLIST!B140,DATOS!B:B,0),1)=0,"",INDEX(DATOS!AO:AO,MATCH(CHECKLIST!B140,DATOS!B:B,0),1)),"")</f>
        <v/>
      </c>
      <c r="M140" s="17" t="str">
        <f>IFERROR(IF(INDEX(DATOS!AK:AK,MATCH(CHECKLIST!B140,DATOS!B:B,0),1)=0,"",INDEX(DATOS!AK:AK,MATCH(CHECKLIST!B140,DATOS!B:B,0),1)),"")</f>
        <v/>
      </c>
      <c r="N140" s="35" t="str">
        <f ca="1">IFERROR(IF(INDEX(DATOS!I:I,MATCH(CHECKLIST!B140,DATOS!B:B,0),1)="","X",IF(INDEX(DATOS!I:I,MATCH(CHECKLIST!B140,DATOS!B:B,0),1)&gt;YEAR(TODAY())-1,"","VENCIDA")),"")</f>
        <v/>
      </c>
      <c r="O140" s="35" t="str">
        <f>IFERROR(IF(INDEX(DATOS!AR:AR,MATCH(CHECKLIST!B140,DATOS!B:B,0),1)=0,"",INDEX(DATOS!AR:AR,MATCH(CHECKLIST!B140,DATOS!B:B,0),1)),"")</f>
        <v/>
      </c>
      <c r="P140" s="17" t="str">
        <f>IFERROR(IF(INDEX(DATOS!AP:AP,MATCH(CHECKLIST!B140,DATOS!B:B,0),1)=0,"",INDEX(DATOS!AP:AP,MATCH(CHECKLIST!B140,DATOS!B:B,0),1)),"")</f>
        <v/>
      </c>
      <c r="Q140" s="17" t="str">
        <f>IFERROR(IF(INDEX(DATOS!AQ:AQ,MATCH(CHECKLIST!B140,DATOS!B:B,0),1)=0,"",INDEX(DATOS!AQ:AQ,MATCH(CHECKLIST!B140,DATOS!B:B,0),1)),"")</f>
        <v/>
      </c>
      <c r="S140">
        <f t="shared" si="5"/>
        <v>0</v>
      </c>
      <c r="U140" t="str">
        <f t="shared" si="3"/>
        <v/>
      </c>
      <c r="V140" t="str">
        <f t="shared" si="4"/>
        <v/>
      </c>
    </row>
    <row r="141" spans="1:22" ht="15" customHeight="1" x14ac:dyDescent="0.25">
      <c r="A141" s="12">
        <v>128</v>
      </c>
      <c r="B141" t="str">
        <f>IFERROR(INDEX(DATOS!B:B,MATCH(CHECKLIST!A141,DATOS!BY:BY,0),1),"")</f>
        <v/>
      </c>
      <c r="C141" t="str">
        <f>IFERROR(INDEX(DATOS!J:J,MATCH(CHECKLIST!A141,DATOS!BY:BY,0),1),"")</f>
        <v/>
      </c>
      <c r="D141" t="str">
        <f>IFERROR(INDEX(DATOS!R:R,MATCH(CHECKLIST!E141,DATOS!C:C,0),1),"")</f>
        <v/>
      </c>
      <c r="E141" s="72" t="str">
        <f>IFERROR(INDEX(DATOS!C:C,MATCH(CHECKLIST!A141,DATOS!BY:BY,0),1),"")</f>
        <v/>
      </c>
      <c r="F141" s="82" t="str">
        <f>IFERROR(IF(INDEX(DATOS!AE:AE,MATCH(CHECKLIST!B141,DATOS!B:B,0),1)=0,"",INDEX(DATOS!AE:AE,MATCH(CHECKLIST!B141,DATOS!B:B,0),1)),"")</f>
        <v/>
      </c>
      <c r="G141" s="17" t="str">
        <f>IFERROR(IF(INDEX(DATOS!AJ:AJ,MATCH(CHECKLIST!B141,DATOS!B:B,0),1)=0,"",INDEX(DATOS!AJ:AJ,MATCH(CHECKLIST!B141,DATOS!B:B,0),1)),"")</f>
        <v/>
      </c>
      <c r="H141" s="17" t="str">
        <f>IFERROR(IF(INDEX(DATOS!BM:BM,MATCH(CHECKLIST!B141,DATOS!B:B,0),1)="","X",IF(INDEX(DATOS!BM:BM,MATCH(CHECKLIST!B141,DATOS!B:B,0),1)="VIGENTE","",INDEX(DATOS!BM:BM,MATCH(CHECKLIST!B141,DATOS!B:B,0),1))),"")</f>
        <v/>
      </c>
      <c r="I141" s="17" t="str">
        <f>IFERROR(IF(INDEX(DATOS!AN:AN,MATCH(CHECKLIST!B141,DATOS!B:B,0),1)=0,"",INDEX(DATOS!AN:AN,MATCH(CHECKLIST!B141,DATOS!B:B,0),1)),"")</f>
        <v/>
      </c>
      <c r="J141" s="17" t="str">
        <f>IFERROR(IF(INDEX(DATOS!AL:AL,MATCH(CHECKLIST!B141,DATOS!B:B,0),1)=0,"",INDEX(DATOS!AL:AL,MATCH(CHECKLIST!B141,DATOS!B:B,0),1)),"")</f>
        <v/>
      </c>
      <c r="K141" s="35" t="str">
        <f>IFERROR(IF(INDEX(DATOS!AM:AM,MATCH(CHECKLIST!B141,DATOS!B:B,0),1)=0,"",INDEX(DATOS!AM:AM,MATCH(CHECKLIST!B141,DATOS!B:B,0),1)),"")</f>
        <v/>
      </c>
      <c r="L141" s="17" t="str">
        <f>IFERROR(IF(INDEX(DATOS!AO:AO,MATCH(CHECKLIST!B141,DATOS!B:B,0),1)=0,"",INDEX(DATOS!AO:AO,MATCH(CHECKLIST!B141,DATOS!B:B,0),1)),"")</f>
        <v/>
      </c>
      <c r="M141" s="17" t="str">
        <f>IFERROR(IF(INDEX(DATOS!AK:AK,MATCH(CHECKLIST!B141,DATOS!B:B,0),1)=0,"",INDEX(DATOS!AK:AK,MATCH(CHECKLIST!B141,DATOS!B:B,0),1)),"")</f>
        <v/>
      </c>
      <c r="N141" s="35" t="str">
        <f ca="1">IFERROR(IF(INDEX(DATOS!I:I,MATCH(CHECKLIST!B141,DATOS!B:B,0),1)="","X",IF(INDEX(DATOS!I:I,MATCH(CHECKLIST!B141,DATOS!B:B,0),1)&gt;YEAR(TODAY())-1,"","VENCIDA")),"")</f>
        <v/>
      </c>
      <c r="O141" s="35" t="str">
        <f>IFERROR(IF(INDEX(DATOS!AR:AR,MATCH(CHECKLIST!B141,DATOS!B:B,0),1)=0,"",INDEX(DATOS!AR:AR,MATCH(CHECKLIST!B141,DATOS!B:B,0),1)),"")</f>
        <v/>
      </c>
      <c r="P141" s="17" t="str">
        <f>IFERROR(IF(INDEX(DATOS!AP:AP,MATCH(CHECKLIST!B141,DATOS!B:B,0),1)=0,"",INDEX(DATOS!AP:AP,MATCH(CHECKLIST!B141,DATOS!B:B,0),1)),"")</f>
        <v/>
      </c>
      <c r="Q141" s="17" t="str">
        <f>IFERROR(IF(INDEX(DATOS!AQ:AQ,MATCH(CHECKLIST!B141,DATOS!B:B,0),1)=0,"",INDEX(DATOS!AQ:AQ,MATCH(CHECKLIST!B141,DATOS!B:B,0),1)),"")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IFERROR(INDEX(DATOS!B:B,MATCH(CHECKLIST!A142,DATOS!BY:BY,0),1),"")</f>
        <v/>
      </c>
      <c r="C142" t="str">
        <f>IFERROR(INDEX(DATOS!J:J,MATCH(CHECKLIST!A142,DATOS!BY:BY,0),1),"")</f>
        <v/>
      </c>
      <c r="D142" t="str">
        <f>IFERROR(INDEX(DATOS!R:R,MATCH(CHECKLIST!E142,DATOS!C:C,0),1),"")</f>
        <v/>
      </c>
      <c r="E142" s="72" t="str">
        <f>IFERROR(INDEX(DATOS!C:C,MATCH(CHECKLIST!A142,DATOS!BY:BY,0),1),"")</f>
        <v/>
      </c>
      <c r="F142" s="82" t="str">
        <f>IFERROR(IF(INDEX(DATOS!AE:AE,MATCH(CHECKLIST!B142,DATOS!B:B,0),1)=0,"",INDEX(DATOS!AE:AE,MATCH(CHECKLIST!B142,DATOS!B:B,0),1)),"")</f>
        <v/>
      </c>
      <c r="G142" s="17" t="str">
        <f>IFERROR(IF(INDEX(DATOS!AJ:AJ,MATCH(CHECKLIST!B142,DATOS!B:B,0),1)=0,"",INDEX(DATOS!AJ:AJ,MATCH(CHECKLIST!B142,DATOS!B:B,0),1)),"")</f>
        <v/>
      </c>
      <c r="H142" s="17" t="str">
        <f>IFERROR(IF(INDEX(DATOS!BM:BM,MATCH(CHECKLIST!B142,DATOS!B:B,0),1)="","X",IF(INDEX(DATOS!BM:BM,MATCH(CHECKLIST!B142,DATOS!B:B,0),1)="VIGENTE","",INDEX(DATOS!BM:BM,MATCH(CHECKLIST!B142,DATOS!B:B,0),1))),"")</f>
        <v/>
      </c>
      <c r="I142" s="17" t="str">
        <f>IFERROR(IF(INDEX(DATOS!AN:AN,MATCH(CHECKLIST!B142,DATOS!B:B,0),1)=0,"",INDEX(DATOS!AN:AN,MATCH(CHECKLIST!B142,DATOS!B:B,0),1)),"")</f>
        <v/>
      </c>
      <c r="J142" s="17" t="str">
        <f>IFERROR(IF(INDEX(DATOS!AL:AL,MATCH(CHECKLIST!B142,DATOS!B:B,0),1)=0,"",INDEX(DATOS!AL:AL,MATCH(CHECKLIST!B142,DATOS!B:B,0),1)),"")</f>
        <v/>
      </c>
      <c r="K142" s="35" t="str">
        <f>IFERROR(IF(INDEX(DATOS!AM:AM,MATCH(CHECKLIST!B142,DATOS!B:B,0),1)=0,"",INDEX(DATOS!AM:AM,MATCH(CHECKLIST!B142,DATOS!B:B,0),1)),"")</f>
        <v/>
      </c>
      <c r="L142" s="17" t="str">
        <f>IFERROR(IF(INDEX(DATOS!AO:AO,MATCH(CHECKLIST!B142,DATOS!B:B,0),1)=0,"",INDEX(DATOS!AO:AO,MATCH(CHECKLIST!B142,DATOS!B:B,0),1)),"")</f>
        <v/>
      </c>
      <c r="M142" s="17" t="str">
        <f>IFERROR(IF(INDEX(DATOS!AK:AK,MATCH(CHECKLIST!B142,DATOS!B:B,0),1)=0,"",INDEX(DATOS!AK:AK,MATCH(CHECKLIST!B142,DATOS!B:B,0),1)),"")</f>
        <v/>
      </c>
      <c r="N142" s="35" t="str">
        <f ca="1">IFERROR(IF(INDEX(DATOS!I:I,MATCH(CHECKLIST!B142,DATOS!B:B,0),1)="","X",IF(INDEX(DATOS!I:I,MATCH(CHECKLIST!B142,DATOS!B:B,0),1)&gt;YEAR(TODAY())-1,"","VENCIDA")),"")</f>
        <v/>
      </c>
      <c r="O142" s="35" t="str">
        <f>IFERROR(IF(INDEX(DATOS!AR:AR,MATCH(CHECKLIST!B142,DATOS!B:B,0),1)=0,"",INDEX(DATOS!AR:AR,MATCH(CHECKLIST!B142,DATOS!B:B,0),1)),"")</f>
        <v/>
      </c>
      <c r="P142" s="17" t="str">
        <f>IFERROR(IF(INDEX(DATOS!AP:AP,MATCH(CHECKLIST!B142,DATOS!B:B,0),1)=0,"",INDEX(DATOS!AP:AP,MATCH(CHECKLIST!B142,DATOS!B:B,0),1)),"")</f>
        <v/>
      </c>
      <c r="Q142" s="17" t="str">
        <f>IFERROR(IF(INDEX(DATOS!AQ:AQ,MATCH(CHECKLIST!B142,DATOS!B:B,0),1)=0,"",INDEX(DATOS!AQ:AQ,MATCH(CHECKLIST!B142,DATOS!B:B,0),1)),"")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IFERROR(INDEX(DATOS!B:B,MATCH(CHECKLIST!A143,DATOS!BY:BY,0),1),"")</f>
        <v/>
      </c>
      <c r="C143" t="str">
        <f>IFERROR(INDEX(DATOS!J:J,MATCH(CHECKLIST!A143,DATOS!BY:BY,0),1),"")</f>
        <v/>
      </c>
      <c r="D143" t="str">
        <f>IFERROR(INDEX(DATOS!R:R,MATCH(CHECKLIST!E143,DATOS!C:C,0),1),"")</f>
        <v/>
      </c>
      <c r="E143" s="72" t="str">
        <f>IFERROR(INDEX(DATOS!C:C,MATCH(CHECKLIST!A143,DATOS!BY:BY,0),1),"")</f>
        <v/>
      </c>
      <c r="F143" s="82" t="str">
        <f>IFERROR(IF(INDEX(DATOS!AE:AE,MATCH(CHECKLIST!B143,DATOS!B:B,0),1)=0,"",INDEX(DATOS!AE:AE,MATCH(CHECKLIST!B143,DATOS!B:B,0),1)),"")</f>
        <v/>
      </c>
      <c r="G143" s="17" t="str">
        <f>IFERROR(IF(INDEX(DATOS!AJ:AJ,MATCH(CHECKLIST!B143,DATOS!B:B,0),1)=0,"",INDEX(DATOS!AJ:AJ,MATCH(CHECKLIST!B143,DATOS!B:B,0),1)),"")</f>
        <v/>
      </c>
      <c r="H143" s="17" t="str">
        <f>IFERROR(IF(INDEX(DATOS!BM:BM,MATCH(CHECKLIST!B143,DATOS!B:B,0),1)="","X",IF(INDEX(DATOS!BM:BM,MATCH(CHECKLIST!B143,DATOS!B:B,0),1)="VIGENTE","",INDEX(DATOS!BM:BM,MATCH(CHECKLIST!B143,DATOS!B:B,0),1))),"")</f>
        <v/>
      </c>
      <c r="I143" s="17" t="str">
        <f>IFERROR(IF(INDEX(DATOS!AN:AN,MATCH(CHECKLIST!B143,DATOS!B:B,0),1)=0,"",INDEX(DATOS!AN:AN,MATCH(CHECKLIST!B143,DATOS!B:B,0),1)),"")</f>
        <v/>
      </c>
      <c r="J143" s="17" t="str">
        <f>IFERROR(IF(INDEX(DATOS!AL:AL,MATCH(CHECKLIST!B143,DATOS!B:B,0),1)=0,"",INDEX(DATOS!AL:AL,MATCH(CHECKLIST!B143,DATOS!B:B,0),1)),"")</f>
        <v/>
      </c>
      <c r="K143" s="35" t="str">
        <f>IFERROR(IF(INDEX(DATOS!AM:AM,MATCH(CHECKLIST!B143,DATOS!B:B,0),1)=0,"",INDEX(DATOS!AM:AM,MATCH(CHECKLIST!B143,DATOS!B:B,0),1)),"")</f>
        <v/>
      </c>
      <c r="L143" s="17" t="str">
        <f>IFERROR(IF(INDEX(DATOS!AO:AO,MATCH(CHECKLIST!B143,DATOS!B:B,0),1)=0,"",INDEX(DATOS!AO:AO,MATCH(CHECKLIST!B143,DATOS!B:B,0),1)),"")</f>
        <v/>
      </c>
      <c r="M143" s="17" t="str">
        <f>IFERROR(IF(INDEX(DATOS!AK:AK,MATCH(CHECKLIST!B143,DATOS!B:B,0),1)=0,"",INDEX(DATOS!AK:AK,MATCH(CHECKLIST!B143,DATOS!B:B,0),1)),"")</f>
        <v/>
      </c>
      <c r="N143" s="35" t="str">
        <f ca="1">IFERROR(IF(INDEX(DATOS!I:I,MATCH(CHECKLIST!B143,DATOS!B:B,0),1)="","X",IF(INDEX(DATOS!I:I,MATCH(CHECKLIST!B143,DATOS!B:B,0),1)&gt;YEAR(TODAY())-1,"","VENCIDA")),"")</f>
        <v/>
      </c>
      <c r="O143" s="35" t="str">
        <f>IFERROR(IF(INDEX(DATOS!AR:AR,MATCH(CHECKLIST!B143,DATOS!B:B,0),1)=0,"",INDEX(DATOS!AR:AR,MATCH(CHECKLIST!B143,DATOS!B:B,0),1)),"")</f>
        <v/>
      </c>
      <c r="P143" s="17" t="str">
        <f>IFERROR(IF(INDEX(DATOS!AP:AP,MATCH(CHECKLIST!B143,DATOS!B:B,0),1)=0,"",INDEX(DATOS!AP:AP,MATCH(CHECKLIST!B143,DATOS!B:B,0),1)),"")</f>
        <v/>
      </c>
      <c r="Q143" s="17" t="str">
        <f>IFERROR(IF(INDEX(DATOS!AQ:AQ,MATCH(CHECKLIST!B143,DATOS!B:B,0),1)=0,"",INDEX(DATOS!AQ:AQ,MATCH(CHECKLIST!B143,DATOS!B:B,0),1)),"")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IFERROR(INDEX(DATOS!B:B,MATCH(CHECKLIST!A144,DATOS!BY:BY,0),1),"")</f>
        <v/>
      </c>
      <c r="C144" t="str">
        <f>IFERROR(INDEX(DATOS!J:J,MATCH(CHECKLIST!A144,DATOS!BY:BY,0),1),"")</f>
        <v/>
      </c>
      <c r="D144" t="str">
        <f>IFERROR(INDEX(DATOS!R:R,MATCH(CHECKLIST!E144,DATOS!C:C,0),1),"")</f>
        <v/>
      </c>
      <c r="E144" s="72" t="str">
        <f>IFERROR(INDEX(DATOS!C:C,MATCH(CHECKLIST!A144,DATOS!BY:BY,0),1),"")</f>
        <v/>
      </c>
      <c r="F144" s="82" t="str">
        <f>IFERROR(IF(INDEX(DATOS!AE:AE,MATCH(CHECKLIST!B144,DATOS!B:B,0),1)=0,"",INDEX(DATOS!AE:AE,MATCH(CHECKLIST!B144,DATOS!B:B,0),1)),"")</f>
        <v/>
      </c>
      <c r="G144" s="17" t="str">
        <f>IFERROR(IF(INDEX(DATOS!AJ:AJ,MATCH(CHECKLIST!B144,DATOS!B:B,0),1)=0,"",INDEX(DATOS!AJ:AJ,MATCH(CHECKLIST!B144,DATOS!B:B,0),1)),"")</f>
        <v/>
      </c>
      <c r="H144" s="17" t="str">
        <f>IFERROR(IF(INDEX(DATOS!BM:BM,MATCH(CHECKLIST!B144,DATOS!B:B,0),1)="","X",IF(INDEX(DATOS!BM:BM,MATCH(CHECKLIST!B144,DATOS!B:B,0),1)="VIGENTE","",INDEX(DATOS!BM:BM,MATCH(CHECKLIST!B144,DATOS!B:B,0),1))),"")</f>
        <v/>
      </c>
      <c r="I144" s="17" t="str">
        <f>IFERROR(IF(INDEX(DATOS!AN:AN,MATCH(CHECKLIST!B144,DATOS!B:B,0),1)=0,"",INDEX(DATOS!AN:AN,MATCH(CHECKLIST!B144,DATOS!B:B,0),1)),"")</f>
        <v/>
      </c>
      <c r="J144" s="17" t="str">
        <f>IFERROR(IF(INDEX(DATOS!AL:AL,MATCH(CHECKLIST!B144,DATOS!B:B,0),1)=0,"",INDEX(DATOS!AL:AL,MATCH(CHECKLIST!B144,DATOS!B:B,0),1)),"")</f>
        <v/>
      </c>
      <c r="K144" s="35" t="str">
        <f>IFERROR(IF(INDEX(DATOS!AM:AM,MATCH(CHECKLIST!B144,DATOS!B:B,0),1)=0,"",INDEX(DATOS!AM:AM,MATCH(CHECKLIST!B144,DATOS!B:B,0),1)),"")</f>
        <v/>
      </c>
      <c r="L144" s="17" t="str">
        <f>IFERROR(IF(INDEX(DATOS!AO:AO,MATCH(CHECKLIST!B144,DATOS!B:B,0),1)=0,"",INDEX(DATOS!AO:AO,MATCH(CHECKLIST!B144,DATOS!B:B,0),1)),"")</f>
        <v/>
      </c>
      <c r="M144" s="17" t="str">
        <f>IFERROR(IF(INDEX(DATOS!AK:AK,MATCH(CHECKLIST!B144,DATOS!B:B,0),1)=0,"",INDEX(DATOS!AK:AK,MATCH(CHECKLIST!B144,DATOS!B:B,0),1)),"")</f>
        <v/>
      </c>
      <c r="N144" s="35" t="str">
        <f ca="1">IFERROR(IF(INDEX(DATOS!I:I,MATCH(CHECKLIST!B144,DATOS!B:B,0),1)="","X",IF(INDEX(DATOS!I:I,MATCH(CHECKLIST!B144,DATOS!B:B,0),1)&gt;YEAR(TODAY())-1,"","VENCIDA")),"")</f>
        <v/>
      </c>
      <c r="O144" s="35" t="str">
        <f>IFERROR(IF(INDEX(DATOS!AR:AR,MATCH(CHECKLIST!B144,DATOS!B:B,0),1)=0,"",INDEX(DATOS!AR:AR,MATCH(CHECKLIST!B144,DATOS!B:B,0),1)),"")</f>
        <v/>
      </c>
      <c r="P144" s="17" t="str">
        <f>IFERROR(IF(INDEX(DATOS!AP:AP,MATCH(CHECKLIST!B144,DATOS!B:B,0),1)=0,"",INDEX(DATOS!AP:AP,MATCH(CHECKLIST!B144,DATOS!B:B,0),1)),"")</f>
        <v/>
      </c>
      <c r="Q144" s="17" t="str">
        <f>IFERROR(IF(INDEX(DATOS!AQ:AQ,MATCH(CHECKLIST!B144,DATOS!B:B,0),1)=0,"",INDEX(DATOS!AQ:AQ,MATCH(CHECKLIST!B144,DATOS!B:B,0),1)),"")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IFERROR(INDEX(DATOS!B:B,MATCH(CHECKLIST!A145,DATOS!BY:BY,0),1),"")</f>
        <v/>
      </c>
      <c r="C145" t="str">
        <f>IFERROR(INDEX(DATOS!J:J,MATCH(CHECKLIST!A145,DATOS!BY:BY,0),1),"")</f>
        <v/>
      </c>
      <c r="D145" t="str">
        <f>IFERROR(INDEX(DATOS!R:R,MATCH(CHECKLIST!E145,DATOS!C:C,0),1),"")</f>
        <v/>
      </c>
      <c r="E145" s="72" t="str">
        <f>IFERROR(INDEX(DATOS!C:C,MATCH(CHECKLIST!A145,DATOS!BY:BY,0),1),"")</f>
        <v/>
      </c>
      <c r="F145" s="82" t="str">
        <f>IFERROR(IF(INDEX(DATOS!AE:AE,MATCH(CHECKLIST!B145,DATOS!B:B,0),1)=0,"",INDEX(DATOS!AE:AE,MATCH(CHECKLIST!B145,DATOS!B:B,0),1)),"")</f>
        <v/>
      </c>
      <c r="G145" s="17" t="str">
        <f>IFERROR(IF(INDEX(DATOS!AJ:AJ,MATCH(CHECKLIST!B145,DATOS!B:B,0),1)=0,"",INDEX(DATOS!AJ:AJ,MATCH(CHECKLIST!B145,DATOS!B:B,0),1)),"")</f>
        <v/>
      </c>
      <c r="H145" s="17" t="str">
        <f>IFERROR(IF(INDEX(DATOS!BM:BM,MATCH(CHECKLIST!B145,DATOS!B:B,0),1)="","X",IF(INDEX(DATOS!BM:BM,MATCH(CHECKLIST!B145,DATOS!B:B,0),1)="VIGENTE","",INDEX(DATOS!BM:BM,MATCH(CHECKLIST!B145,DATOS!B:B,0),1))),"")</f>
        <v/>
      </c>
      <c r="I145" s="17" t="str">
        <f>IFERROR(IF(INDEX(DATOS!AN:AN,MATCH(CHECKLIST!B145,DATOS!B:B,0),1)=0,"",INDEX(DATOS!AN:AN,MATCH(CHECKLIST!B145,DATOS!B:B,0),1)),"")</f>
        <v/>
      </c>
      <c r="J145" s="17" t="str">
        <f>IFERROR(IF(INDEX(DATOS!AL:AL,MATCH(CHECKLIST!B145,DATOS!B:B,0),1)=0,"",INDEX(DATOS!AL:AL,MATCH(CHECKLIST!B145,DATOS!B:B,0),1)),"")</f>
        <v/>
      </c>
      <c r="K145" s="35" t="str">
        <f>IFERROR(IF(INDEX(DATOS!AM:AM,MATCH(CHECKLIST!B145,DATOS!B:B,0),1)=0,"",INDEX(DATOS!AM:AM,MATCH(CHECKLIST!B145,DATOS!B:B,0),1)),"")</f>
        <v/>
      </c>
      <c r="L145" s="17" t="str">
        <f>IFERROR(IF(INDEX(DATOS!AO:AO,MATCH(CHECKLIST!B145,DATOS!B:B,0),1)=0,"",INDEX(DATOS!AO:AO,MATCH(CHECKLIST!B145,DATOS!B:B,0),1)),"")</f>
        <v/>
      </c>
      <c r="M145" s="17" t="str">
        <f>IFERROR(IF(INDEX(DATOS!AK:AK,MATCH(CHECKLIST!B145,DATOS!B:B,0),1)=0,"",INDEX(DATOS!AK:AK,MATCH(CHECKLIST!B145,DATOS!B:B,0),1)),"")</f>
        <v/>
      </c>
      <c r="N145" s="35" t="str">
        <f ca="1">IFERROR(IF(INDEX(DATOS!I:I,MATCH(CHECKLIST!B145,DATOS!B:B,0),1)="","X",IF(INDEX(DATOS!I:I,MATCH(CHECKLIST!B145,DATOS!B:B,0),1)&gt;YEAR(TODAY())-1,"","VENCIDA")),"")</f>
        <v/>
      </c>
      <c r="O145" s="35" t="str">
        <f>IFERROR(IF(INDEX(DATOS!AR:AR,MATCH(CHECKLIST!B145,DATOS!B:B,0),1)=0,"",INDEX(DATOS!AR:AR,MATCH(CHECKLIST!B145,DATOS!B:B,0),1)),"")</f>
        <v/>
      </c>
      <c r="P145" s="17" t="str">
        <f>IFERROR(IF(INDEX(DATOS!AP:AP,MATCH(CHECKLIST!B145,DATOS!B:B,0),1)=0,"",INDEX(DATOS!AP:AP,MATCH(CHECKLIST!B145,DATOS!B:B,0),1)),"")</f>
        <v/>
      </c>
      <c r="Q145" s="17" t="str">
        <f>IFERROR(IF(INDEX(DATOS!AQ:AQ,MATCH(CHECKLIST!B145,DATOS!B:B,0),1)=0,"",INDEX(DATOS!AQ:AQ,MATCH(CHECKLIST!B145,DATOS!B:B,0),1)),"")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IFERROR(INDEX(DATOS!B:B,MATCH(CHECKLIST!A146,DATOS!BY:BY,0),1),"")</f>
        <v/>
      </c>
      <c r="C146" t="str">
        <f>IFERROR(INDEX(DATOS!J:J,MATCH(CHECKLIST!A146,DATOS!BY:BY,0),1),"")</f>
        <v/>
      </c>
      <c r="D146" t="str">
        <f>IFERROR(INDEX(DATOS!R:R,MATCH(CHECKLIST!E146,DATOS!C:C,0),1),"")</f>
        <v/>
      </c>
      <c r="E146" s="72" t="str">
        <f>IFERROR(INDEX(DATOS!C:C,MATCH(CHECKLIST!A146,DATOS!BY:BY,0),1),"")</f>
        <v/>
      </c>
      <c r="F146" s="82" t="str">
        <f>IFERROR(IF(INDEX(DATOS!AE:AE,MATCH(CHECKLIST!B146,DATOS!B:B,0),1)=0,"",INDEX(DATOS!AE:AE,MATCH(CHECKLIST!B146,DATOS!B:B,0),1)),"")</f>
        <v/>
      </c>
      <c r="G146" s="17" t="str">
        <f>IFERROR(IF(INDEX(DATOS!AJ:AJ,MATCH(CHECKLIST!B146,DATOS!B:B,0),1)=0,"",INDEX(DATOS!AJ:AJ,MATCH(CHECKLIST!B146,DATOS!B:B,0),1)),"")</f>
        <v/>
      </c>
      <c r="H146" s="17" t="str">
        <f>IFERROR(IF(INDEX(DATOS!BM:BM,MATCH(CHECKLIST!B146,DATOS!B:B,0),1)="","X",IF(INDEX(DATOS!BM:BM,MATCH(CHECKLIST!B146,DATOS!B:B,0),1)="VIGENTE","",INDEX(DATOS!BM:BM,MATCH(CHECKLIST!B146,DATOS!B:B,0),1))),"")</f>
        <v/>
      </c>
      <c r="I146" s="17" t="str">
        <f>IFERROR(IF(INDEX(DATOS!AN:AN,MATCH(CHECKLIST!B146,DATOS!B:B,0),1)=0,"",INDEX(DATOS!AN:AN,MATCH(CHECKLIST!B146,DATOS!B:B,0),1)),"")</f>
        <v/>
      </c>
      <c r="J146" s="17" t="str">
        <f>IFERROR(IF(INDEX(DATOS!AL:AL,MATCH(CHECKLIST!B146,DATOS!B:B,0),1)=0,"",INDEX(DATOS!AL:AL,MATCH(CHECKLIST!B146,DATOS!B:B,0),1)),"")</f>
        <v/>
      </c>
      <c r="K146" s="35" t="str">
        <f>IFERROR(IF(INDEX(DATOS!AM:AM,MATCH(CHECKLIST!B146,DATOS!B:B,0),1)=0,"",INDEX(DATOS!AM:AM,MATCH(CHECKLIST!B146,DATOS!B:B,0),1)),"")</f>
        <v/>
      </c>
      <c r="L146" s="17" t="str">
        <f>IFERROR(IF(INDEX(DATOS!AO:AO,MATCH(CHECKLIST!B146,DATOS!B:B,0),1)=0,"",INDEX(DATOS!AO:AO,MATCH(CHECKLIST!B146,DATOS!B:B,0),1)),"")</f>
        <v/>
      </c>
      <c r="M146" s="17" t="str">
        <f>IFERROR(IF(INDEX(DATOS!AK:AK,MATCH(CHECKLIST!B146,DATOS!B:B,0),1)=0,"",INDEX(DATOS!AK:AK,MATCH(CHECKLIST!B146,DATOS!B:B,0),1)),"")</f>
        <v/>
      </c>
      <c r="N146" s="35" t="str">
        <f ca="1">IFERROR(IF(INDEX(DATOS!I:I,MATCH(CHECKLIST!B146,DATOS!B:B,0),1)="","X",IF(INDEX(DATOS!I:I,MATCH(CHECKLIST!B146,DATOS!B:B,0),1)&gt;YEAR(TODAY())-1,"","VENCIDA")),"")</f>
        <v/>
      </c>
      <c r="O146" s="35" t="str">
        <f>IFERROR(IF(INDEX(DATOS!AR:AR,MATCH(CHECKLIST!B146,DATOS!B:B,0),1)=0,"",INDEX(DATOS!AR:AR,MATCH(CHECKLIST!B146,DATOS!B:B,0),1)),"")</f>
        <v/>
      </c>
      <c r="P146" s="17" t="str">
        <f>IFERROR(IF(INDEX(DATOS!AP:AP,MATCH(CHECKLIST!B146,DATOS!B:B,0),1)=0,"",INDEX(DATOS!AP:AP,MATCH(CHECKLIST!B146,DATOS!B:B,0),1)),"")</f>
        <v/>
      </c>
      <c r="Q146" s="17" t="str">
        <f>IFERROR(IF(INDEX(DATOS!AQ:AQ,MATCH(CHECKLIST!B146,DATOS!B:B,0),1)=0,"",INDEX(DATOS!AQ:AQ,MATCH(CHECKLIST!B146,DATOS!B:B,0),1)),"")</f>
        <v/>
      </c>
      <c r="S146">
        <f t="shared" si="8"/>
        <v>0</v>
      </c>
      <c r="U146" t="str">
        <f t="shared" si="6"/>
        <v/>
      </c>
      <c r="V146" t="str">
        <f t="shared" si="7"/>
        <v/>
      </c>
    </row>
    <row r="147" spans="1:22" ht="15" customHeight="1" x14ac:dyDescent="0.25">
      <c r="A147" s="12">
        <v>134</v>
      </c>
      <c r="B147" t="str">
        <f>IFERROR(INDEX(DATOS!B:B,MATCH(CHECKLIST!A147,DATOS!BY:BY,0),1),"")</f>
        <v/>
      </c>
      <c r="C147" t="str">
        <f>IFERROR(INDEX(DATOS!J:J,MATCH(CHECKLIST!A147,DATOS!BY:BY,0),1),"")</f>
        <v/>
      </c>
      <c r="D147" t="str">
        <f>IFERROR(INDEX(DATOS!R:R,MATCH(CHECKLIST!E147,DATOS!C:C,0),1),"")</f>
        <v/>
      </c>
      <c r="E147" s="72" t="str">
        <f>IFERROR(INDEX(DATOS!C:C,MATCH(CHECKLIST!A147,DATOS!BY:BY,0),1),"")</f>
        <v/>
      </c>
      <c r="F147" s="82" t="str">
        <f>IFERROR(IF(INDEX(DATOS!AE:AE,MATCH(CHECKLIST!B147,DATOS!B:B,0),1)=0,"",INDEX(DATOS!AE:AE,MATCH(CHECKLIST!B147,DATOS!B:B,0),1)),"")</f>
        <v/>
      </c>
      <c r="G147" s="17" t="str">
        <f>IFERROR(IF(INDEX(DATOS!AJ:AJ,MATCH(CHECKLIST!B147,DATOS!B:B,0),1)=0,"",INDEX(DATOS!AJ:AJ,MATCH(CHECKLIST!B147,DATOS!B:B,0),1)),"")</f>
        <v/>
      </c>
      <c r="H147" s="17" t="str">
        <f>IFERROR(IF(INDEX(DATOS!BM:BM,MATCH(CHECKLIST!B147,DATOS!B:B,0),1)="","X",IF(INDEX(DATOS!BM:BM,MATCH(CHECKLIST!B147,DATOS!B:B,0),1)="VIGENTE","",INDEX(DATOS!BM:BM,MATCH(CHECKLIST!B147,DATOS!B:B,0),1))),"")</f>
        <v/>
      </c>
      <c r="I147" s="17" t="str">
        <f>IFERROR(IF(INDEX(DATOS!AN:AN,MATCH(CHECKLIST!B147,DATOS!B:B,0),1)=0,"",INDEX(DATOS!AN:AN,MATCH(CHECKLIST!B147,DATOS!B:B,0),1)),"")</f>
        <v/>
      </c>
      <c r="J147" s="17" t="str">
        <f>IFERROR(IF(INDEX(DATOS!AL:AL,MATCH(CHECKLIST!B147,DATOS!B:B,0),1)=0,"",INDEX(DATOS!AL:AL,MATCH(CHECKLIST!B147,DATOS!B:B,0),1)),"")</f>
        <v/>
      </c>
      <c r="K147" s="35" t="str">
        <f>IFERROR(IF(INDEX(DATOS!AM:AM,MATCH(CHECKLIST!B147,DATOS!B:B,0),1)=0,"",INDEX(DATOS!AM:AM,MATCH(CHECKLIST!B147,DATOS!B:B,0),1)),"")</f>
        <v/>
      </c>
      <c r="L147" s="17" t="str">
        <f>IFERROR(IF(INDEX(DATOS!AO:AO,MATCH(CHECKLIST!B147,DATOS!B:B,0),1)=0,"",INDEX(DATOS!AO:AO,MATCH(CHECKLIST!B147,DATOS!B:B,0),1)),"")</f>
        <v/>
      </c>
      <c r="M147" s="17" t="str">
        <f>IFERROR(IF(INDEX(DATOS!AK:AK,MATCH(CHECKLIST!B147,DATOS!B:B,0),1)=0,"",INDEX(DATOS!AK:AK,MATCH(CHECKLIST!B147,DATOS!B:B,0),1)),"")</f>
        <v/>
      </c>
      <c r="N147" s="35" t="str">
        <f ca="1">IFERROR(IF(INDEX(DATOS!I:I,MATCH(CHECKLIST!B147,DATOS!B:B,0),1)="","X",IF(INDEX(DATOS!I:I,MATCH(CHECKLIST!B147,DATOS!B:B,0),1)&gt;YEAR(TODAY())-1,"","VENCIDA")),"")</f>
        <v/>
      </c>
      <c r="O147" s="35" t="str">
        <f>IFERROR(IF(INDEX(DATOS!AR:AR,MATCH(CHECKLIST!B147,DATOS!B:B,0),1)=0,"",INDEX(DATOS!AR:AR,MATCH(CHECKLIST!B147,DATOS!B:B,0),1)),"")</f>
        <v/>
      </c>
      <c r="P147" s="17" t="str">
        <f>IFERROR(IF(INDEX(DATOS!AP:AP,MATCH(CHECKLIST!B147,DATOS!B:B,0),1)=0,"",INDEX(DATOS!AP:AP,MATCH(CHECKLIST!B147,DATOS!B:B,0),1)),"")</f>
        <v/>
      </c>
      <c r="Q147" s="17" t="str">
        <f>IFERROR(IF(INDEX(DATOS!AQ:AQ,MATCH(CHECKLIST!B147,DATOS!B:B,0),1)=0,"",INDEX(DATOS!AQ:AQ,MATCH(CHECKLIST!B147,DATOS!B:B,0),1)),"")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IFERROR(INDEX(DATOS!B:B,MATCH(CHECKLIST!A148,DATOS!BY:BY,0),1),"")</f>
        <v/>
      </c>
      <c r="C148" t="str">
        <f>IFERROR(INDEX(DATOS!J:J,MATCH(CHECKLIST!A148,DATOS!BY:BY,0),1),"")</f>
        <v/>
      </c>
      <c r="D148" t="str">
        <f>IFERROR(INDEX(DATOS!R:R,MATCH(CHECKLIST!E148,DATOS!C:C,0),1),"")</f>
        <v/>
      </c>
      <c r="E148" s="72" t="str">
        <f>IFERROR(INDEX(DATOS!C:C,MATCH(CHECKLIST!A148,DATOS!BY:BY,0),1),"")</f>
        <v/>
      </c>
      <c r="F148" s="82" t="str">
        <f>IFERROR(IF(INDEX(DATOS!AE:AE,MATCH(CHECKLIST!B148,DATOS!B:B,0),1)=0,"",INDEX(DATOS!AE:AE,MATCH(CHECKLIST!B148,DATOS!B:B,0),1)),"")</f>
        <v/>
      </c>
      <c r="G148" s="17" t="str">
        <f>IFERROR(IF(INDEX(DATOS!AJ:AJ,MATCH(CHECKLIST!B148,DATOS!B:B,0),1)=0,"",INDEX(DATOS!AJ:AJ,MATCH(CHECKLIST!B148,DATOS!B:B,0),1)),"")</f>
        <v/>
      </c>
      <c r="H148" s="17" t="str">
        <f>IFERROR(IF(INDEX(DATOS!BM:BM,MATCH(CHECKLIST!B148,DATOS!B:B,0),1)="","X",IF(INDEX(DATOS!BM:BM,MATCH(CHECKLIST!B148,DATOS!B:B,0),1)="VIGENTE","",INDEX(DATOS!BM:BM,MATCH(CHECKLIST!B148,DATOS!B:B,0),1))),"")</f>
        <v/>
      </c>
      <c r="I148" s="17" t="str">
        <f>IFERROR(IF(INDEX(DATOS!AN:AN,MATCH(CHECKLIST!B148,DATOS!B:B,0),1)=0,"",INDEX(DATOS!AN:AN,MATCH(CHECKLIST!B148,DATOS!B:B,0),1)),"")</f>
        <v/>
      </c>
      <c r="J148" s="17" t="str">
        <f>IFERROR(IF(INDEX(DATOS!AL:AL,MATCH(CHECKLIST!B148,DATOS!B:B,0),1)=0,"",INDEX(DATOS!AL:AL,MATCH(CHECKLIST!B148,DATOS!B:B,0),1)),"")</f>
        <v/>
      </c>
      <c r="K148" s="35" t="str">
        <f>IFERROR(IF(INDEX(DATOS!AM:AM,MATCH(CHECKLIST!B148,DATOS!B:B,0),1)=0,"",INDEX(DATOS!AM:AM,MATCH(CHECKLIST!B148,DATOS!B:B,0),1)),"")</f>
        <v/>
      </c>
      <c r="L148" s="17" t="str">
        <f>IFERROR(IF(INDEX(DATOS!AO:AO,MATCH(CHECKLIST!B148,DATOS!B:B,0),1)=0,"",INDEX(DATOS!AO:AO,MATCH(CHECKLIST!B148,DATOS!B:B,0),1)),"")</f>
        <v/>
      </c>
      <c r="M148" s="17" t="str">
        <f>IFERROR(IF(INDEX(DATOS!AK:AK,MATCH(CHECKLIST!B148,DATOS!B:B,0),1)=0,"",INDEX(DATOS!AK:AK,MATCH(CHECKLIST!B148,DATOS!B:B,0),1)),"")</f>
        <v/>
      </c>
      <c r="N148" s="35" t="str">
        <f ca="1">IFERROR(IF(INDEX(DATOS!I:I,MATCH(CHECKLIST!B148,DATOS!B:B,0),1)="","X",IF(INDEX(DATOS!I:I,MATCH(CHECKLIST!B148,DATOS!B:B,0),1)&gt;YEAR(TODAY())-1,"","VENCIDA")),"")</f>
        <v/>
      </c>
      <c r="O148" s="35" t="str">
        <f>IFERROR(IF(INDEX(DATOS!AR:AR,MATCH(CHECKLIST!B148,DATOS!B:B,0),1)=0,"",INDEX(DATOS!AR:AR,MATCH(CHECKLIST!B148,DATOS!B:B,0),1)),"")</f>
        <v/>
      </c>
      <c r="P148" s="17" t="str">
        <f>IFERROR(IF(INDEX(DATOS!AP:AP,MATCH(CHECKLIST!B148,DATOS!B:B,0),1)=0,"",INDEX(DATOS!AP:AP,MATCH(CHECKLIST!B148,DATOS!B:B,0),1)),"")</f>
        <v/>
      </c>
      <c r="Q148" s="17" t="str">
        <f>IFERROR(IF(INDEX(DATOS!AQ:AQ,MATCH(CHECKLIST!B148,DATOS!B:B,0),1)=0,"",INDEX(DATOS!AQ:AQ,MATCH(CHECKLIST!B148,DATOS!B:B,0),1)),"")</f>
        <v/>
      </c>
      <c r="S148">
        <f t="shared" si="8"/>
        <v>0</v>
      </c>
      <c r="U148" t="str">
        <f t="shared" si="6"/>
        <v/>
      </c>
      <c r="V148" t="str">
        <f t="shared" si="7"/>
        <v/>
      </c>
    </row>
    <row r="149" spans="1:22" ht="15" customHeight="1" x14ac:dyDescent="0.25">
      <c r="A149" s="12">
        <v>136</v>
      </c>
      <c r="B149" t="str">
        <f>IFERROR(INDEX(DATOS!B:B,MATCH(CHECKLIST!A149,DATOS!BY:BY,0),1),"")</f>
        <v/>
      </c>
      <c r="C149" t="str">
        <f>IFERROR(INDEX(DATOS!J:J,MATCH(CHECKLIST!A149,DATOS!BY:BY,0),1),"")</f>
        <v/>
      </c>
      <c r="D149" t="str">
        <f>IFERROR(INDEX(DATOS!R:R,MATCH(CHECKLIST!E149,DATOS!C:C,0),1),"")</f>
        <v/>
      </c>
      <c r="E149" s="72" t="str">
        <f>IFERROR(INDEX(DATOS!C:C,MATCH(CHECKLIST!A149,DATOS!BY:BY,0),1),"")</f>
        <v/>
      </c>
      <c r="F149" s="82" t="str">
        <f>IFERROR(IF(INDEX(DATOS!AE:AE,MATCH(CHECKLIST!B149,DATOS!B:B,0),1)=0,"",INDEX(DATOS!AE:AE,MATCH(CHECKLIST!B149,DATOS!B:B,0),1)),"")</f>
        <v/>
      </c>
      <c r="G149" s="17" t="str">
        <f>IFERROR(IF(INDEX(DATOS!AJ:AJ,MATCH(CHECKLIST!B149,DATOS!B:B,0),1)=0,"",INDEX(DATOS!AJ:AJ,MATCH(CHECKLIST!B149,DATOS!B:B,0),1)),"")</f>
        <v/>
      </c>
      <c r="H149" s="17" t="str">
        <f>IFERROR(IF(INDEX(DATOS!BM:BM,MATCH(CHECKLIST!B149,DATOS!B:B,0),1)="","X",IF(INDEX(DATOS!BM:BM,MATCH(CHECKLIST!B149,DATOS!B:B,0),1)="VIGENTE","",INDEX(DATOS!BM:BM,MATCH(CHECKLIST!B149,DATOS!B:B,0),1))),"")</f>
        <v/>
      </c>
      <c r="I149" s="17" t="str">
        <f>IFERROR(IF(INDEX(DATOS!AN:AN,MATCH(CHECKLIST!B149,DATOS!B:B,0),1)=0,"",INDEX(DATOS!AN:AN,MATCH(CHECKLIST!B149,DATOS!B:B,0),1)),"")</f>
        <v/>
      </c>
      <c r="J149" s="17" t="str">
        <f>IFERROR(IF(INDEX(DATOS!AL:AL,MATCH(CHECKLIST!B149,DATOS!B:B,0),1)=0,"",INDEX(DATOS!AL:AL,MATCH(CHECKLIST!B149,DATOS!B:B,0),1)),"")</f>
        <v/>
      </c>
      <c r="K149" s="35" t="str">
        <f>IFERROR(IF(INDEX(DATOS!AM:AM,MATCH(CHECKLIST!B149,DATOS!B:B,0),1)=0,"",INDEX(DATOS!AM:AM,MATCH(CHECKLIST!B149,DATOS!B:B,0),1)),"")</f>
        <v/>
      </c>
      <c r="L149" s="17" t="str">
        <f>IFERROR(IF(INDEX(DATOS!AO:AO,MATCH(CHECKLIST!B149,DATOS!B:B,0),1)=0,"",INDEX(DATOS!AO:AO,MATCH(CHECKLIST!B149,DATOS!B:B,0),1)),"")</f>
        <v/>
      </c>
      <c r="M149" s="17" t="str">
        <f>IFERROR(IF(INDEX(DATOS!AK:AK,MATCH(CHECKLIST!B149,DATOS!B:B,0),1)=0,"",INDEX(DATOS!AK:AK,MATCH(CHECKLIST!B149,DATOS!B:B,0),1)),"")</f>
        <v/>
      </c>
      <c r="N149" s="35" t="str">
        <f ca="1">IFERROR(IF(INDEX(DATOS!I:I,MATCH(CHECKLIST!B149,DATOS!B:B,0),1)="","X",IF(INDEX(DATOS!I:I,MATCH(CHECKLIST!B149,DATOS!B:B,0),1)&gt;YEAR(TODAY())-1,"","VENCIDA")),"")</f>
        <v/>
      </c>
      <c r="O149" s="35" t="str">
        <f>IFERROR(IF(INDEX(DATOS!AR:AR,MATCH(CHECKLIST!B149,DATOS!B:B,0),1)=0,"",INDEX(DATOS!AR:AR,MATCH(CHECKLIST!B149,DATOS!B:B,0),1)),"")</f>
        <v/>
      </c>
      <c r="P149" s="17" t="str">
        <f>IFERROR(IF(INDEX(DATOS!AP:AP,MATCH(CHECKLIST!B149,DATOS!B:B,0),1)=0,"",INDEX(DATOS!AP:AP,MATCH(CHECKLIST!B149,DATOS!B:B,0),1)),"")</f>
        <v/>
      </c>
      <c r="Q149" s="17" t="str">
        <f>IFERROR(IF(INDEX(DATOS!AQ:AQ,MATCH(CHECKLIST!B149,DATOS!B:B,0),1)=0,"",INDEX(DATOS!AQ:AQ,MATCH(CHECKLIST!B149,DATOS!B:B,0),1)),"")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IFERROR(INDEX(DATOS!B:B,MATCH(CHECKLIST!A150,DATOS!BY:BY,0),1),"")</f>
        <v/>
      </c>
      <c r="C150" t="str">
        <f>IFERROR(INDEX(DATOS!J:J,MATCH(CHECKLIST!A150,DATOS!BY:BY,0),1),"")</f>
        <v/>
      </c>
      <c r="D150" t="str">
        <f>IFERROR(INDEX(DATOS!R:R,MATCH(CHECKLIST!E150,DATOS!C:C,0),1),"")</f>
        <v/>
      </c>
      <c r="E150" s="72" t="str">
        <f>IFERROR(INDEX(DATOS!C:C,MATCH(CHECKLIST!A150,DATOS!BY:BY,0),1),"")</f>
        <v/>
      </c>
      <c r="F150" s="82" t="str">
        <f>IFERROR(IF(INDEX(DATOS!AE:AE,MATCH(CHECKLIST!B150,DATOS!B:B,0),1)=0,"",INDEX(DATOS!AE:AE,MATCH(CHECKLIST!B150,DATOS!B:B,0),1)),"")</f>
        <v/>
      </c>
      <c r="G150" s="17" t="str">
        <f>IFERROR(IF(INDEX(DATOS!AJ:AJ,MATCH(CHECKLIST!B150,DATOS!B:B,0),1)=0,"",INDEX(DATOS!AJ:AJ,MATCH(CHECKLIST!B150,DATOS!B:B,0),1)),"")</f>
        <v/>
      </c>
      <c r="H150" s="17" t="str">
        <f>IFERROR(IF(INDEX(DATOS!BM:BM,MATCH(CHECKLIST!B150,DATOS!B:B,0),1)="","X",IF(INDEX(DATOS!BM:BM,MATCH(CHECKLIST!B150,DATOS!B:B,0),1)="VIGENTE","",INDEX(DATOS!BM:BM,MATCH(CHECKLIST!B150,DATOS!B:B,0),1))),"")</f>
        <v/>
      </c>
      <c r="I150" s="17" t="str">
        <f>IFERROR(IF(INDEX(DATOS!AN:AN,MATCH(CHECKLIST!B150,DATOS!B:B,0),1)=0,"",INDEX(DATOS!AN:AN,MATCH(CHECKLIST!B150,DATOS!B:B,0),1)),"")</f>
        <v/>
      </c>
      <c r="J150" s="17" t="str">
        <f>IFERROR(IF(INDEX(DATOS!AL:AL,MATCH(CHECKLIST!B150,DATOS!B:B,0),1)=0,"",INDEX(DATOS!AL:AL,MATCH(CHECKLIST!B150,DATOS!B:B,0),1)),"")</f>
        <v/>
      </c>
      <c r="K150" s="35" t="str">
        <f>IFERROR(IF(INDEX(DATOS!AM:AM,MATCH(CHECKLIST!B150,DATOS!B:B,0),1)=0,"",INDEX(DATOS!AM:AM,MATCH(CHECKLIST!B150,DATOS!B:B,0),1)),"")</f>
        <v/>
      </c>
      <c r="L150" s="17" t="str">
        <f>IFERROR(IF(INDEX(DATOS!AO:AO,MATCH(CHECKLIST!B150,DATOS!B:B,0),1)=0,"",INDEX(DATOS!AO:AO,MATCH(CHECKLIST!B150,DATOS!B:B,0),1)),"")</f>
        <v/>
      </c>
      <c r="M150" s="17" t="str">
        <f>IFERROR(IF(INDEX(DATOS!AK:AK,MATCH(CHECKLIST!B150,DATOS!B:B,0),1)=0,"",INDEX(DATOS!AK:AK,MATCH(CHECKLIST!B150,DATOS!B:B,0),1)),"")</f>
        <v/>
      </c>
      <c r="N150" s="35" t="str">
        <f ca="1">IFERROR(IF(INDEX(DATOS!I:I,MATCH(CHECKLIST!B150,DATOS!B:B,0),1)="","X",IF(INDEX(DATOS!I:I,MATCH(CHECKLIST!B150,DATOS!B:B,0),1)&gt;YEAR(TODAY())-1,"","VENCIDA")),"")</f>
        <v/>
      </c>
      <c r="O150" s="35" t="str">
        <f>IFERROR(IF(INDEX(DATOS!AR:AR,MATCH(CHECKLIST!B150,DATOS!B:B,0),1)=0,"",INDEX(DATOS!AR:AR,MATCH(CHECKLIST!B150,DATOS!B:B,0),1)),"")</f>
        <v/>
      </c>
      <c r="P150" s="17" t="str">
        <f>IFERROR(IF(INDEX(DATOS!AP:AP,MATCH(CHECKLIST!B150,DATOS!B:B,0),1)=0,"",INDEX(DATOS!AP:AP,MATCH(CHECKLIST!B150,DATOS!B:B,0),1)),"")</f>
        <v/>
      </c>
      <c r="Q150" s="17" t="str">
        <f>IFERROR(IF(INDEX(DATOS!AQ:AQ,MATCH(CHECKLIST!B150,DATOS!B:B,0),1)=0,"",INDEX(DATOS!AQ:AQ,MATCH(CHECKLIST!B150,DATOS!B:B,0),1)),"")</f>
        <v/>
      </c>
      <c r="S150">
        <f t="shared" si="8"/>
        <v>0</v>
      </c>
      <c r="U150" t="str">
        <f t="shared" si="6"/>
        <v/>
      </c>
      <c r="V150" t="str">
        <f t="shared" si="7"/>
        <v/>
      </c>
    </row>
    <row r="151" spans="1:22" ht="15" customHeight="1" x14ac:dyDescent="0.25">
      <c r="A151" s="12">
        <v>138</v>
      </c>
      <c r="B151" t="str">
        <f>IFERROR(INDEX(DATOS!B:B,MATCH(CHECKLIST!A151,DATOS!BY:BY,0),1),"")</f>
        <v/>
      </c>
      <c r="C151" t="str">
        <f>IFERROR(INDEX(DATOS!J:J,MATCH(CHECKLIST!A151,DATOS!BY:BY,0),1),"")</f>
        <v/>
      </c>
      <c r="D151" t="str">
        <f>IFERROR(INDEX(DATOS!R:R,MATCH(CHECKLIST!E151,DATOS!C:C,0),1),"")</f>
        <v/>
      </c>
      <c r="E151" s="72" t="str">
        <f>IFERROR(INDEX(DATOS!C:C,MATCH(CHECKLIST!A151,DATOS!BY:BY,0),1),"")</f>
        <v/>
      </c>
      <c r="F151" s="82" t="str">
        <f>IFERROR(IF(INDEX(DATOS!AE:AE,MATCH(CHECKLIST!B151,DATOS!B:B,0),1)=0,"",INDEX(DATOS!AE:AE,MATCH(CHECKLIST!B151,DATOS!B:B,0),1)),"")</f>
        <v/>
      </c>
      <c r="G151" s="17" t="str">
        <f>IFERROR(IF(INDEX(DATOS!AJ:AJ,MATCH(CHECKLIST!B151,DATOS!B:B,0),1)=0,"",INDEX(DATOS!AJ:AJ,MATCH(CHECKLIST!B151,DATOS!B:B,0),1)),"")</f>
        <v/>
      </c>
      <c r="H151" s="17" t="str">
        <f>IFERROR(IF(INDEX(DATOS!BM:BM,MATCH(CHECKLIST!B151,DATOS!B:B,0),1)="","X",IF(INDEX(DATOS!BM:BM,MATCH(CHECKLIST!B151,DATOS!B:B,0),1)="VIGENTE","",INDEX(DATOS!BM:BM,MATCH(CHECKLIST!B151,DATOS!B:B,0),1))),"")</f>
        <v/>
      </c>
      <c r="I151" s="17" t="str">
        <f>IFERROR(IF(INDEX(DATOS!AN:AN,MATCH(CHECKLIST!B151,DATOS!B:B,0),1)=0,"",INDEX(DATOS!AN:AN,MATCH(CHECKLIST!B151,DATOS!B:B,0),1)),"")</f>
        <v/>
      </c>
      <c r="J151" s="17" t="str">
        <f>IFERROR(IF(INDEX(DATOS!AL:AL,MATCH(CHECKLIST!B151,DATOS!B:B,0),1)=0,"",INDEX(DATOS!AL:AL,MATCH(CHECKLIST!B151,DATOS!B:B,0),1)),"")</f>
        <v/>
      </c>
      <c r="K151" s="35" t="str">
        <f>IFERROR(IF(INDEX(DATOS!AM:AM,MATCH(CHECKLIST!B151,DATOS!B:B,0),1)=0,"",INDEX(DATOS!AM:AM,MATCH(CHECKLIST!B151,DATOS!B:B,0),1)),"")</f>
        <v/>
      </c>
      <c r="L151" s="17" t="str">
        <f>IFERROR(IF(INDEX(DATOS!AO:AO,MATCH(CHECKLIST!B151,DATOS!B:B,0),1)=0,"",INDEX(DATOS!AO:AO,MATCH(CHECKLIST!B151,DATOS!B:B,0),1)),"")</f>
        <v/>
      </c>
      <c r="M151" s="17" t="str">
        <f>IFERROR(IF(INDEX(DATOS!AK:AK,MATCH(CHECKLIST!B151,DATOS!B:B,0),1)=0,"",INDEX(DATOS!AK:AK,MATCH(CHECKLIST!B151,DATOS!B:B,0),1)),"")</f>
        <v/>
      </c>
      <c r="N151" s="35" t="str">
        <f ca="1">IFERROR(IF(INDEX(DATOS!I:I,MATCH(CHECKLIST!B151,DATOS!B:B,0),1)="","X",IF(INDEX(DATOS!I:I,MATCH(CHECKLIST!B151,DATOS!B:B,0),1)&gt;YEAR(TODAY())-1,"","VENCIDA")),"")</f>
        <v/>
      </c>
      <c r="O151" s="35" t="str">
        <f>IFERROR(IF(INDEX(DATOS!AR:AR,MATCH(CHECKLIST!B151,DATOS!B:B,0),1)=0,"",INDEX(DATOS!AR:AR,MATCH(CHECKLIST!B151,DATOS!B:B,0),1)),"")</f>
        <v/>
      </c>
      <c r="P151" s="17" t="str">
        <f>IFERROR(IF(INDEX(DATOS!AP:AP,MATCH(CHECKLIST!B151,DATOS!B:B,0),1)=0,"",INDEX(DATOS!AP:AP,MATCH(CHECKLIST!B151,DATOS!B:B,0),1)),"")</f>
        <v/>
      </c>
      <c r="Q151" s="17" t="str">
        <f>IFERROR(IF(INDEX(DATOS!AQ:AQ,MATCH(CHECKLIST!B151,DATOS!B:B,0),1)=0,"",INDEX(DATOS!AQ:AQ,MATCH(CHECKLIST!B151,DATOS!B:B,0),1)),"")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IFERROR(INDEX(DATOS!B:B,MATCH(CHECKLIST!A152,DATOS!BY:BY,0),1),"")</f>
        <v/>
      </c>
      <c r="C152" t="str">
        <f>IFERROR(INDEX(DATOS!J:J,MATCH(CHECKLIST!A152,DATOS!BY:BY,0),1),"")</f>
        <v/>
      </c>
      <c r="D152" t="str">
        <f>IFERROR(INDEX(DATOS!R:R,MATCH(CHECKLIST!E152,DATOS!C:C,0),1),"")</f>
        <v/>
      </c>
      <c r="E152" s="72" t="str">
        <f>IFERROR(INDEX(DATOS!C:C,MATCH(CHECKLIST!A152,DATOS!BY:BY,0),1),"")</f>
        <v/>
      </c>
      <c r="F152" s="82" t="str">
        <f>IFERROR(IF(INDEX(DATOS!AE:AE,MATCH(CHECKLIST!B152,DATOS!B:B,0),1)=0,"",INDEX(DATOS!AE:AE,MATCH(CHECKLIST!B152,DATOS!B:B,0),1)),"")</f>
        <v/>
      </c>
      <c r="G152" s="17" t="str">
        <f>IFERROR(IF(INDEX(DATOS!AJ:AJ,MATCH(CHECKLIST!B152,DATOS!B:B,0),1)=0,"",INDEX(DATOS!AJ:AJ,MATCH(CHECKLIST!B152,DATOS!B:B,0),1)),"")</f>
        <v/>
      </c>
      <c r="H152" s="17" t="str">
        <f>IFERROR(IF(INDEX(DATOS!BM:BM,MATCH(CHECKLIST!B152,DATOS!B:B,0),1)="","X",IF(INDEX(DATOS!BM:BM,MATCH(CHECKLIST!B152,DATOS!B:B,0),1)="VIGENTE","",INDEX(DATOS!BM:BM,MATCH(CHECKLIST!B152,DATOS!B:B,0),1))),"")</f>
        <v/>
      </c>
      <c r="I152" s="17" t="str">
        <f>IFERROR(IF(INDEX(DATOS!AN:AN,MATCH(CHECKLIST!B152,DATOS!B:B,0),1)=0,"",INDEX(DATOS!AN:AN,MATCH(CHECKLIST!B152,DATOS!B:B,0),1)),"")</f>
        <v/>
      </c>
      <c r="J152" s="17" t="str">
        <f>IFERROR(IF(INDEX(DATOS!AL:AL,MATCH(CHECKLIST!B152,DATOS!B:B,0),1)=0,"",INDEX(DATOS!AL:AL,MATCH(CHECKLIST!B152,DATOS!B:B,0),1)),"")</f>
        <v/>
      </c>
      <c r="K152" s="35" t="str">
        <f>IFERROR(IF(INDEX(DATOS!AM:AM,MATCH(CHECKLIST!B152,DATOS!B:B,0),1)=0,"",INDEX(DATOS!AM:AM,MATCH(CHECKLIST!B152,DATOS!B:B,0),1)),"")</f>
        <v/>
      </c>
      <c r="L152" s="17" t="str">
        <f>IFERROR(IF(INDEX(DATOS!AO:AO,MATCH(CHECKLIST!B152,DATOS!B:B,0),1)=0,"",INDEX(DATOS!AO:AO,MATCH(CHECKLIST!B152,DATOS!B:B,0),1)),"")</f>
        <v/>
      </c>
      <c r="M152" s="17" t="str">
        <f>IFERROR(IF(INDEX(DATOS!AK:AK,MATCH(CHECKLIST!B152,DATOS!B:B,0),1)=0,"",INDEX(DATOS!AK:AK,MATCH(CHECKLIST!B152,DATOS!B:B,0),1)),"")</f>
        <v/>
      </c>
      <c r="N152" s="35" t="str">
        <f ca="1">IFERROR(IF(INDEX(DATOS!I:I,MATCH(CHECKLIST!B152,DATOS!B:B,0),1)="","X",IF(INDEX(DATOS!I:I,MATCH(CHECKLIST!B152,DATOS!B:B,0),1)&gt;YEAR(TODAY())-1,"","VENCIDA")),"")</f>
        <v/>
      </c>
      <c r="O152" s="35" t="str">
        <f>IFERROR(IF(INDEX(DATOS!AR:AR,MATCH(CHECKLIST!B152,DATOS!B:B,0),1)=0,"",INDEX(DATOS!AR:AR,MATCH(CHECKLIST!B152,DATOS!B:B,0),1)),"")</f>
        <v/>
      </c>
      <c r="P152" s="17" t="str">
        <f>IFERROR(IF(INDEX(DATOS!AP:AP,MATCH(CHECKLIST!B152,DATOS!B:B,0),1)=0,"",INDEX(DATOS!AP:AP,MATCH(CHECKLIST!B152,DATOS!B:B,0),1)),"")</f>
        <v/>
      </c>
      <c r="Q152" s="17" t="str">
        <f>IFERROR(IF(INDEX(DATOS!AQ:AQ,MATCH(CHECKLIST!B152,DATOS!B:B,0),1)=0,"",INDEX(DATOS!AQ:AQ,MATCH(CHECKLIST!B152,DATOS!B:B,0),1)),"")</f>
        <v/>
      </c>
      <c r="S152">
        <f t="shared" si="8"/>
        <v>0</v>
      </c>
      <c r="U152" t="str">
        <f t="shared" si="6"/>
        <v/>
      </c>
      <c r="V152" t="str">
        <f t="shared" si="7"/>
        <v/>
      </c>
    </row>
    <row r="153" spans="1:22" ht="15" customHeight="1" x14ac:dyDescent="0.25">
      <c r="A153" s="12">
        <v>140</v>
      </c>
      <c r="B153" t="str">
        <f>IFERROR(INDEX(DATOS!B:B,MATCH(CHECKLIST!A153,DATOS!BY:BY,0),1),"")</f>
        <v/>
      </c>
      <c r="C153" t="str">
        <f>IFERROR(INDEX(DATOS!J:J,MATCH(CHECKLIST!A153,DATOS!BY:BY,0),1),"")</f>
        <v/>
      </c>
      <c r="D153" t="str">
        <f>IFERROR(INDEX(DATOS!R:R,MATCH(CHECKLIST!E153,DATOS!C:C,0),1),"")</f>
        <v/>
      </c>
      <c r="E153" s="72" t="str">
        <f>IFERROR(INDEX(DATOS!C:C,MATCH(CHECKLIST!A153,DATOS!BY:BY,0),1),"")</f>
        <v/>
      </c>
      <c r="F153" s="82" t="str">
        <f>IFERROR(IF(INDEX(DATOS!AE:AE,MATCH(CHECKLIST!B153,DATOS!B:B,0),1)=0,"",INDEX(DATOS!AE:AE,MATCH(CHECKLIST!B153,DATOS!B:B,0),1)),"")</f>
        <v/>
      </c>
      <c r="G153" s="17" t="str">
        <f>IFERROR(IF(INDEX(DATOS!AJ:AJ,MATCH(CHECKLIST!B153,DATOS!B:B,0),1)=0,"",INDEX(DATOS!AJ:AJ,MATCH(CHECKLIST!B153,DATOS!B:B,0),1)),"")</f>
        <v/>
      </c>
      <c r="H153" s="17" t="str">
        <f>IFERROR(IF(INDEX(DATOS!BM:BM,MATCH(CHECKLIST!B153,DATOS!B:B,0),1)="","X",IF(INDEX(DATOS!BM:BM,MATCH(CHECKLIST!B153,DATOS!B:B,0),1)="VIGENTE","",INDEX(DATOS!BM:BM,MATCH(CHECKLIST!B153,DATOS!B:B,0),1))),"")</f>
        <v/>
      </c>
      <c r="I153" s="17" t="str">
        <f>IFERROR(IF(INDEX(DATOS!AN:AN,MATCH(CHECKLIST!B153,DATOS!B:B,0),1)=0,"",INDEX(DATOS!AN:AN,MATCH(CHECKLIST!B153,DATOS!B:B,0),1)),"")</f>
        <v/>
      </c>
      <c r="J153" s="17" t="str">
        <f>IFERROR(IF(INDEX(DATOS!AL:AL,MATCH(CHECKLIST!B153,DATOS!B:B,0),1)=0,"",INDEX(DATOS!AL:AL,MATCH(CHECKLIST!B153,DATOS!B:B,0),1)),"")</f>
        <v/>
      </c>
      <c r="K153" s="35" t="str">
        <f>IFERROR(IF(INDEX(DATOS!AM:AM,MATCH(CHECKLIST!B153,DATOS!B:B,0),1)=0,"",INDEX(DATOS!AM:AM,MATCH(CHECKLIST!B153,DATOS!B:B,0),1)),"")</f>
        <v/>
      </c>
      <c r="L153" s="17" t="str">
        <f>IFERROR(IF(INDEX(DATOS!AO:AO,MATCH(CHECKLIST!B153,DATOS!B:B,0),1)=0,"",INDEX(DATOS!AO:AO,MATCH(CHECKLIST!B153,DATOS!B:B,0),1)),"")</f>
        <v/>
      </c>
      <c r="M153" s="17" t="str">
        <f>IFERROR(IF(INDEX(DATOS!AK:AK,MATCH(CHECKLIST!B153,DATOS!B:B,0),1)=0,"",INDEX(DATOS!AK:AK,MATCH(CHECKLIST!B153,DATOS!B:B,0),1)),"")</f>
        <v/>
      </c>
      <c r="N153" s="35" t="str">
        <f ca="1">IFERROR(IF(INDEX(DATOS!I:I,MATCH(CHECKLIST!B153,DATOS!B:B,0),1)="","X",IF(INDEX(DATOS!I:I,MATCH(CHECKLIST!B153,DATOS!B:B,0),1)&gt;YEAR(TODAY())-1,"","VENCIDA")),"")</f>
        <v/>
      </c>
      <c r="O153" s="35" t="str">
        <f>IFERROR(IF(INDEX(DATOS!AR:AR,MATCH(CHECKLIST!B153,DATOS!B:B,0),1)=0,"",INDEX(DATOS!AR:AR,MATCH(CHECKLIST!B153,DATOS!B:B,0),1)),"")</f>
        <v/>
      </c>
      <c r="P153" s="17" t="str">
        <f>IFERROR(IF(INDEX(DATOS!AP:AP,MATCH(CHECKLIST!B153,DATOS!B:B,0),1)=0,"",INDEX(DATOS!AP:AP,MATCH(CHECKLIST!B153,DATOS!B:B,0),1)),"")</f>
        <v/>
      </c>
      <c r="Q153" s="17" t="str">
        <f>IFERROR(IF(INDEX(DATOS!AQ:AQ,MATCH(CHECKLIST!B153,DATOS!B:B,0),1)=0,"",INDEX(DATOS!AQ:AQ,MATCH(CHECKLIST!B153,DATOS!B:B,0),1)),"")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IFERROR(INDEX(DATOS!B:B,MATCH(CHECKLIST!A154,DATOS!BY:BY,0),1),"")</f>
        <v/>
      </c>
      <c r="C154" t="str">
        <f>IFERROR(INDEX(DATOS!J:J,MATCH(CHECKLIST!A154,DATOS!BY:BY,0),1),"")</f>
        <v/>
      </c>
      <c r="D154" t="str">
        <f>IFERROR(INDEX(DATOS!R:R,MATCH(CHECKLIST!E154,DATOS!C:C,0),1),"")</f>
        <v/>
      </c>
      <c r="E154" s="72" t="str">
        <f>IFERROR(INDEX(DATOS!C:C,MATCH(CHECKLIST!A154,DATOS!BY:BY,0),1),"")</f>
        <v/>
      </c>
      <c r="F154" s="82" t="str">
        <f>IFERROR(IF(INDEX(DATOS!AE:AE,MATCH(CHECKLIST!B154,DATOS!B:B,0),1)=0,"",INDEX(DATOS!AE:AE,MATCH(CHECKLIST!B154,DATOS!B:B,0),1)),"")</f>
        <v/>
      </c>
      <c r="G154" s="17" t="str">
        <f>IFERROR(IF(INDEX(DATOS!AJ:AJ,MATCH(CHECKLIST!B154,DATOS!B:B,0),1)=0,"",INDEX(DATOS!AJ:AJ,MATCH(CHECKLIST!B154,DATOS!B:B,0),1)),"")</f>
        <v/>
      </c>
      <c r="H154" s="17" t="str">
        <f>IFERROR(IF(INDEX(DATOS!BM:BM,MATCH(CHECKLIST!B154,DATOS!B:B,0),1)="","X",IF(INDEX(DATOS!BM:BM,MATCH(CHECKLIST!B154,DATOS!B:B,0),1)="VIGENTE","",INDEX(DATOS!BM:BM,MATCH(CHECKLIST!B154,DATOS!B:B,0),1))),"")</f>
        <v/>
      </c>
      <c r="I154" s="17" t="str">
        <f>IFERROR(IF(INDEX(DATOS!AN:AN,MATCH(CHECKLIST!B154,DATOS!B:B,0),1)=0,"",INDEX(DATOS!AN:AN,MATCH(CHECKLIST!B154,DATOS!B:B,0),1)),"")</f>
        <v/>
      </c>
      <c r="J154" s="17" t="str">
        <f>IFERROR(IF(INDEX(DATOS!AL:AL,MATCH(CHECKLIST!B154,DATOS!B:B,0),1)=0,"",INDEX(DATOS!AL:AL,MATCH(CHECKLIST!B154,DATOS!B:B,0),1)),"")</f>
        <v/>
      </c>
      <c r="K154" s="35" t="str">
        <f>IFERROR(IF(INDEX(DATOS!AM:AM,MATCH(CHECKLIST!B154,DATOS!B:B,0),1)=0,"",INDEX(DATOS!AM:AM,MATCH(CHECKLIST!B154,DATOS!B:B,0),1)),"")</f>
        <v/>
      </c>
      <c r="L154" s="17" t="str">
        <f>IFERROR(IF(INDEX(DATOS!AO:AO,MATCH(CHECKLIST!B154,DATOS!B:B,0),1)=0,"",INDEX(DATOS!AO:AO,MATCH(CHECKLIST!B154,DATOS!B:B,0),1)),"")</f>
        <v/>
      </c>
      <c r="M154" s="17" t="str">
        <f>IFERROR(IF(INDEX(DATOS!AK:AK,MATCH(CHECKLIST!B154,DATOS!B:B,0),1)=0,"",INDEX(DATOS!AK:AK,MATCH(CHECKLIST!B154,DATOS!B:B,0),1)),"")</f>
        <v/>
      </c>
      <c r="N154" s="35" t="str">
        <f ca="1">IFERROR(IF(INDEX(DATOS!I:I,MATCH(CHECKLIST!B154,DATOS!B:B,0),1)="","X",IF(INDEX(DATOS!I:I,MATCH(CHECKLIST!B154,DATOS!B:B,0),1)&gt;YEAR(TODAY())-1,"","VENCIDA")),"")</f>
        <v/>
      </c>
      <c r="O154" s="35" t="str">
        <f>IFERROR(IF(INDEX(DATOS!AR:AR,MATCH(CHECKLIST!B154,DATOS!B:B,0),1)=0,"",INDEX(DATOS!AR:AR,MATCH(CHECKLIST!B154,DATOS!B:B,0),1)),"")</f>
        <v/>
      </c>
      <c r="P154" s="17" t="str">
        <f>IFERROR(IF(INDEX(DATOS!AP:AP,MATCH(CHECKLIST!B154,DATOS!B:B,0),1)=0,"",INDEX(DATOS!AP:AP,MATCH(CHECKLIST!B154,DATOS!B:B,0),1)),"")</f>
        <v/>
      </c>
      <c r="Q154" s="17" t="str">
        <f>IFERROR(IF(INDEX(DATOS!AQ:AQ,MATCH(CHECKLIST!B154,DATOS!B:B,0),1)=0,"",INDEX(DATOS!AQ:AQ,MATCH(CHECKLIST!B154,DATOS!B:B,0),1)),"")</f>
        <v/>
      </c>
      <c r="S154">
        <f t="shared" si="8"/>
        <v>0</v>
      </c>
      <c r="U154" t="str">
        <f t="shared" si="6"/>
        <v/>
      </c>
      <c r="V154" t="str">
        <f t="shared" si="7"/>
        <v/>
      </c>
    </row>
    <row r="155" spans="1:22" ht="15" customHeight="1" x14ac:dyDescent="0.25">
      <c r="A155" s="12">
        <v>142</v>
      </c>
      <c r="B155" t="str">
        <f>IFERROR(INDEX(DATOS!B:B,MATCH(CHECKLIST!A155,DATOS!BY:BY,0),1),"")</f>
        <v/>
      </c>
      <c r="C155" t="str">
        <f>IFERROR(INDEX(DATOS!J:J,MATCH(CHECKLIST!A155,DATOS!BY:BY,0),1),"")</f>
        <v/>
      </c>
      <c r="D155" t="str">
        <f>IFERROR(INDEX(DATOS!R:R,MATCH(CHECKLIST!E155,DATOS!C:C,0),1),"")</f>
        <v/>
      </c>
      <c r="E155" s="72" t="str">
        <f>IFERROR(INDEX(DATOS!C:C,MATCH(CHECKLIST!A155,DATOS!BY:BY,0),1),"")</f>
        <v/>
      </c>
      <c r="F155" s="82" t="str">
        <f>IFERROR(IF(INDEX(DATOS!AE:AE,MATCH(CHECKLIST!B155,DATOS!B:B,0),1)=0,"",INDEX(DATOS!AE:AE,MATCH(CHECKLIST!B155,DATOS!B:B,0),1)),"")</f>
        <v/>
      </c>
      <c r="G155" s="17" t="str">
        <f>IFERROR(IF(INDEX(DATOS!AJ:AJ,MATCH(CHECKLIST!B155,DATOS!B:B,0),1)=0,"",INDEX(DATOS!AJ:AJ,MATCH(CHECKLIST!B155,DATOS!B:B,0),1)),"")</f>
        <v/>
      </c>
      <c r="H155" s="17" t="str">
        <f>IFERROR(IF(INDEX(DATOS!BM:BM,MATCH(CHECKLIST!B155,DATOS!B:B,0),1)="","X",IF(INDEX(DATOS!BM:BM,MATCH(CHECKLIST!B155,DATOS!B:B,0),1)="VIGENTE","",INDEX(DATOS!BM:BM,MATCH(CHECKLIST!B155,DATOS!B:B,0),1))),"")</f>
        <v/>
      </c>
      <c r="I155" s="17" t="str">
        <f>IFERROR(IF(INDEX(DATOS!AN:AN,MATCH(CHECKLIST!B155,DATOS!B:B,0),1)=0,"",INDEX(DATOS!AN:AN,MATCH(CHECKLIST!B155,DATOS!B:B,0),1)),"")</f>
        <v/>
      </c>
      <c r="J155" s="17" t="str">
        <f>IFERROR(IF(INDEX(DATOS!AL:AL,MATCH(CHECKLIST!B155,DATOS!B:B,0),1)=0,"",INDEX(DATOS!AL:AL,MATCH(CHECKLIST!B155,DATOS!B:B,0),1)),"")</f>
        <v/>
      </c>
      <c r="K155" s="35" t="str">
        <f>IFERROR(IF(INDEX(DATOS!AM:AM,MATCH(CHECKLIST!B155,DATOS!B:B,0),1)=0,"",INDEX(DATOS!AM:AM,MATCH(CHECKLIST!B155,DATOS!B:B,0),1)),"")</f>
        <v/>
      </c>
      <c r="L155" s="17" t="str">
        <f>IFERROR(IF(INDEX(DATOS!AO:AO,MATCH(CHECKLIST!B155,DATOS!B:B,0),1)=0,"",INDEX(DATOS!AO:AO,MATCH(CHECKLIST!B155,DATOS!B:B,0),1)),"")</f>
        <v/>
      </c>
      <c r="M155" s="17" t="str">
        <f>IFERROR(IF(INDEX(DATOS!AK:AK,MATCH(CHECKLIST!B155,DATOS!B:B,0),1)=0,"",INDEX(DATOS!AK:AK,MATCH(CHECKLIST!B155,DATOS!B:B,0),1)),"")</f>
        <v/>
      </c>
      <c r="N155" s="35" t="str">
        <f ca="1">IFERROR(IF(INDEX(DATOS!I:I,MATCH(CHECKLIST!B155,DATOS!B:B,0),1)="","X",IF(INDEX(DATOS!I:I,MATCH(CHECKLIST!B155,DATOS!B:B,0),1)&gt;YEAR(TODAY())-1,"","VENCIDA")),"")</f>
        <v/>
      </c>
      <c r="O155" s="35" t="str">
        <f>IFERROR(IF(INDEX(DATOS!AR:AR,MATCH(CHECKLIST!B155,DATOS!B:B,0),1)=0,"",INDEX(DATOS!AR:AR,MATCH(CHECKLIST!B155,DATOS!B:B,0),1)),"")</f>
        <v/>
      </c>
      <c r="P155" s="17" t="str">
        <f>IFERROR(IF(INDEX(DATOS!AP:AP,MATCH(CHECKLIST!B155,DATOS!B:B,0),1)=0,"",INDEX(DATOS!AP:AP,MATCH(CHECKLIST!B155,DATOS!B:B,0),1)),"")</f>
        <v/>
      </c>
      <c r="Q155" s="17" t="str">
        <f>IFERROR(IF(INDEX(DATOS!AQ:AQ,MATCH(CHECKLIST!B155,DATOS!B:B,0),1)=0,"",INDEX(DATOS!AQ:AQ,MATCH(CHECKLIST!B155,DATOS!B:B,0),1)),"")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IFERROR(INDEX(DATOS!B:B,MATCH(CHECKLIST!A156,DATOS!BY:BY,0),1),"")</f>
        <v/>
      </c>
      <c r="C156" t="str">
        <f>IFERROR(INDEX(DATOS!J:J,MATCH(CHECKLIST!A156,DATOS!BY:BY,0),1),"")</f>
        <v/>
      </c>
      <c r="D156" t="str">
        <f>IFERROR(INDEX(DATOS!R:R,MATCH(CHECKLIST!E156,DATOS!C:C,0),1),"")</f>
        <v/>
      </c>
      <c r="E156" s="72" t="str">
        <f>IFERROR(INDEX(DATOS!C:C,MATCH(CHECKLIST!A156,DATOS!BY:BY,0),1),"")</f>
        <v/>
      </c>
      <c r="F156" s="82" t="str">
        <f>IFERROR(IF(INDEX(DATOS!AE:AE,MATCH(CHECKLIST!B156,DATOS!B:B,0),1)=0,"",INDEX(DATOS!AE:AE,MATCH(CHECKLIST!B156,DATOS!B:B,0),1)),"")</f>
        <v/>
      </c>
      <c r="G156" s="17" t="str">
        <f>IFERROR(IF(INDEX(DATOS!AJ:AJ,MATCH(CHECKLIST!B156,DATOS!B:B,0),1)=0,"",INDEX(DATOS!AJ:AJ,MATCH(CHECKLIST!B156,DATOS!B:B,0),1)),"")</f>
        <v/>
      </c>
      <c r="H156" s="17" t="str">
        <f>IFERROR(IF(INDEX(DATOS!BM:BM,MATCH(CHECKLIST!B156,DATOS!B:B,0),1)="","X",IF(INDEX(DATOS!BM:BM,MATCH(CHECKLIST!B156,DATOS!B:B,0),1)="VIGENTE","",INDEX(DATOS!BM:BM,MATCH(CHECKLIST!B156,DATOS!B:B,0),1))),"")</f>
        <v/>
      </c>
      <c r="I156" s="17" t="str">
        <f>IFERROR(IF(INDEX(DATOS!AN:AN,MATCH(CHECKLIST!B156,DATOS!B:B,0),1)=0,"",INDEX(DATOS!AN:AN,MATCH(CHECKLIST!B156,DATOS!B:B,0),1)),"")</f>
        <v/>
      </c>
      <c r="J156" s="17" t="str">
        <f>IFERROR(IF(INDEX(DATOS!AL:AL,MATCH(CHECKLIST!B156,DATOS!B:B,0),1)=0,"",INDEX(DATOS!AL:AL,MATCH(CHECKLIST!B156,DATOS!B:B,0),1)),"")</f>
        <v/>
      </c>
      <c r="K156" s="35" t="str">
        <f>IFERROR(IF(INDEX(DATOS!AM:AM,MATCH(CHECKLIST!B156,DATOS!B:B,0),1)=0,"",INDEX(DATOS!AM:AM,MATCH(CHECKLIST!B156,DATOS!B:B,0),1)),"")</f>
        <v/>
      </c>
      <c r="L156" s="17" t="str">
        <f>IFERROR(IF(INDEX(DATOS!AO:AO,MATCH(CHECKLIST!B156,DATOS!B:B,0),1)=0,"",INDEX(DATOS!AO:AO,MATCH(CHECKLIST!B156,DATOS!B:B,0),1)),"")</f>
        <v/>
      </c>
      <c r="M156" s="17" t="str">
        <f>IFERROR(IF(INDEX(DATOS!AK:AK,MATCH(CHECKLIST!B156,DATOS!B:B,0),1)=0,"",INDEX(DATOS!AK:AK,MATCH(CHECKLIST!B156,DATOS!B:B,0),1)),"")</f>
        <v/>
      </c>
      <c r="N156" s="35" t="str">
        <f ca="1">IFERROR(IF(INDEX(DATOS!I:I,MATCH(CHECKLIST!B156,DATOS!B:B,0),1)="","X",IF(INDEX(DATOS!I:I,MATCH(CHECKLIST!B156,DATOS!B:B,0),1)&gt;YEAR(TODAY())-1,"","VENCIDA")),"")</f>
        <v/>
      </c>
      <c r="O156" s="35" t="str">
        <f>IFERROR(IF(INDEX(DATOS!AR:AR,MATCH(CHECKLIST!B156,DATOS!B:B,0),1)=0,"",INDEX(DATOS!AR:AR,MATCH(CHECKLIST!B156,DATOS!B:B,0),1)),"")</f>
        <v/>
      </c>
      <c r="P156" s="17" t="str">
        <f>IFERROR(IF(INDEX(DATOS!AP:AP,MATCH(CHECKLIST!B156,DATOS!B:B,0),1)=0,"",INDEX(DATOS!AP:AP,MATCH(CHECKLIST!B156,DATOS!B:B,0),1)),"")</f>
        <v/>
      </c>
      <c r="Q156" s="17" t="str">
        <f>IFERROR(IF(INDEX(DATOS!AQ:AQ,MATCH(CHECKLIST!B156,DATOS!B:B,0),1)=0,"",INDEX(DATOS!AQ:AQ,MATCH(CHECKLIST!B156,DATOS!B:B,0),1)),"")</f>
        <v/>
      </c>
      <c r="S156">
        <f t="shared" si="8"/>
        <v>0</v>
      </c>
      <c r="U156" t="str">
        <f t="shared" si="6"/>
        <v/>
      </c>
      <c r="V156" t="str">
        <f t="shared" si="7"/>
        <v/>
      </c>
    </row>
    <row r="157" spans="1:22" ht="15" customHeight="1" x14ac:dyDescent="0.25">
      <c r="A157" s="12">
        <v>144</v>
      </c>
      <c r="B157" t="str">
        <f>IFERROR(INDEX(DATOS!B:B,MATCH(CHECKLIST!A157,DATOS!BY:BY,0),1),"")</f>
        <v/>
      </c>
      <c r="C157" t="str">
        <f>IFERROR(INDEX(DATOS!J:J,MATCH(CHECKLIST!A157,DATOS!BY:BY,0),1),"")</f>
        <v/>
      </c>
      <c r="D157" t="str">
        <f>IFERROR(INDEX(DATOS!R:R,MATCH(CHECKLIST!E157,DATOS!C:C,0),1),"")</f>
        <v/>
      </c>
      <c r="E157" s="72" t="str">
        <f>IFERROR(INDEX(DATOS!C:C,MATCH(CHECKLIST!A157,DATOS!BY:BY,0),1),"")</f>
        <v/>
      </c>
      <c r="F157" s="82" t="str">
        <f>IFERROR(IF(INDEX(DATOS!AE:AE,MATCH(CHECKLIST!B157,DATOS!B:B,0),1)=0,"",INDEX(DATOS!AE:AE,MATCH(CHECKLIST!B157,DATOS!B:B,0),1)),"")</f>
        <v/>
      </c>
      <c r="G157" s="17" t="str">
        <f>IFERROR(IF(INDEX(DATOS!AJ:AJ,MATCH(CHECKLIST!B157,DATOS!B:B,0),1)=0,"",INDEX(DATOS!AJ:AJ,MATCH(CHECKLIST!B157,DATOS!B:B,0),1)),"")</f>
        <v/>
      </c>
      <c r="H157" s="17" t="str">
        <f>IFERROR(IF(INDEX(DATOS!BM:BM,MATCH(CHECKLIST!B157,DATOS!B:B,0),1)="","X",IF(INDEX(DATOS!BM:BM,MATCH(CHECKLIST!B157,DATOS!B:B,0),1)="VIGENTE","",INDEX(DATOS!BM:BM,MATCH(CHECKLIST!B157,DATOS!B:B,0),1))),"")</f>
        <v/>
      </c>
      <c r="I157" s="17" t="str">
        <f>IFERROR(IF(INDEX(DATOS!AN:AN,MATCH(CHECKLIST!B157,DATOS!B:B,0),1)=0,"",INDEX(DATOS!AN:AN,MATCH(CHECKLIST!B157,DATOS!B:B,0),1)),"")</f>
        <v/>
      </c>
      <c r="J157" s="17" t="str">
        <f>IFERROR(IF(INDEX(DATOS!AL:AL,MATCH(CHECKLIST!B157,DATOS!B:B,0),1)=0,"",INDEX(DATOS!AL:AL,MATCH(CHECKLIST!B157,DATOS!B:B,0),1)),"")</f>
        <v/>
      </c>
      <c r="K157" s="35" t="str">
        <f>IFERROR(IF(INDEX(DATOS!AM:AM,MATCH(CHECKLIST!B157,DATOS!B:B,0),1)=0,"",INDEX(DATOS!AM:AM,MATCH(CHECKLIST!B157,DATOS!B:B,0),1)),"")</f>
        <v/>
      </c>
      <c r="L157" s="17" t="str">
        <f>IFERROR(IF(INDEX(DATOS!AO:AO,MATCH(CHECKLIST!B157,DATOS!B:B,0),1)=0,"",INDEX(DATOS!AO:AO,MATCH(CHECKLIST!B157,DATOS!B:B,0),1)),"")</f>
        <v/>
      </c>
      <c r="M157" s="17" t="str">
        <f>IFERROR(IF(INDEX(DATOS!AK:AK,MATCH(CHECKLIST!B157,DATOS!B:B,0),1)=0,"",INDEX(DATOS!AK:AK,MATCH(CHECKLIST!B157,DATOS!B:B,0),1)),"")</f>
        <v/>
      </c>
      <c r="N157" s="35" t="str">
        <f ca="1">IFERROR(IF(INDEX(DATOS!I:I,MATCH(CHECKLIST!B157,DATOS!B:B,0),1)="","X",IF(INDEX(DATOS!I:I,MATCH(CHECKLIST!B157,DATOS!B:B,0),1)&gt;YEAR(TODAY())-1,"","VENCIDA")),"")</f>
        <v/>
      </c>
      <c r="O157" s="35" t="str">
        <f>IFERROR(IF(INDEX(DATOS!AR:AR,MATCH(CHECKLIST!B157,DATOS!B:B,0),1)=0,"",INDEX(DATOS!AR:AR,MATCH(CHECKLIST!B157,DATOS!B:B,0),1)),"")</f>
        <v/>
      </c>
      <c r="P157" s="17" t="str">
        <f>IFERROR(IF(INDEX(DATOS!AP:AP,MATCH(CHECKLIST!B157,DATOS!B:B,0),1)=0,"",INDEX(DATOS!AP:AP,MATCH(CHECKLIST!B157,DATOS!B:B,0),1)),"")</f>
        <v/>
      </c>
      <c r="Q157" s="17" t="str">
        <f>IFERROR(IF(INDEX(DATOS!AQ:AQ,MATCH(CHECKLIST!B157,DATOS!B:B,0),1)=0,"",INDEX(DATOS!AQ:AQ,MATCH(CHECKLIST!B157,DATOS!B:B,0),1)),"")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IFERROR(INDEX(DATOS!B:B,MATCH(CHECKLIST!A158,DATOS!BY:BY,0),1),"")</f>
        <v/>
      </c>
      <c r="C158" t="str">
        <f>IFERROR(INDEX(DATOS!J:J,MATCH(CHECKLIST!A158,DATOS!BY:BY,0),1),"")</f>
        <v/>
      </c>
      <c r="D158" t="str">
        <f>IFERROR(INDEX(DATOS!R:R,MATCH(CHECKLIST!E158,DATOS!C:C,0),1),"")</f>
        <v/>
      </c>
      <c r="E158" s="72" t="str">
        <f>IFERROR(INDEX(DATOS!C:C,MATCH(CHECKLIST!A158,DATOS!BY:BY,0),1),"")</f>
        <v/>
      </c>
      <c r="F158" s="82" t="str">
        <f>IFERROR(IF(INDEX(DATOS!AE:AE,MATCH(CHECKLIST!B158,DATOS!B:B,0),1)=0,"",INDEX(DATOS!AE:AE,MATCH(CHECKLIST!B158,DATOS!B:B,0),1)),"")</f>
        <v/>
      </c>
      <c r="G158" s="17" t="str">
        <f>IFERROR(IF(INDEX(DATOS!AJ:AJ,MATCH(CHECKLIST!B158,DATOS!B:B,0),1)=0,"",INDEX(DATOS!AJ:AJ,MATCH(CHECKLIST!B158,DATOS!B:B,0),1)),"")</f>
        <v/>
      </c>
      <c r="H158" s="17" t="str">
        <f>IFERROR(IF(INDEX(DATOS!BM:BM,MATCH(CHECKLIST!B158,DATOS!B:B,0),1)="","X",IF(INDEX(DATOS!BM:BM,MATCH(CHECKLIST!B158,DATOS!B:B,0),1)="VIGENTE","",INDEX(DATOS!BM:BM,MATCH(CHECKLIST!B158,DATOS!B:B,0),1))),"")</f>
        <v/>
      </c>
      <c r="I158" s="17" t="str">
        <f>IFERROR(IF(INDEX(DATOS!AN:AN,MATCH(CHECKLIST!B158,DATOS!B:B,0),1)=0,"",INDEX(DATOS!AN:AN,MATCH(CHECKLIST!B158,DATOS!B:B,0),1)),"")</f>
        <v/>
      </c>
      <c r="J158" s="17" t="str">
        <f>IFERROR(IF(INDEX(DATOS!AL:AL,MATCH(CHECKLIST!B158,DATOS!B:B,0),1)=0,"",INDEX(DATOS!AL:AL,MATCH(CHECKLIST!B158,DATOS!B:B,0),1)),"")</f>
        <v/>
      </c>
      <c r="K158" s="35" t="str">
        <f>IFERROR(IF(INDEX(DATOS!AM:AM,MATCH(CHECKLIST!B158,DATOS!B:B,0),1)=0,"",INDEX(DATOS!AM:AM,MATCH(CHECKLIST!B158,DATOS!B:B,0),1)),"")</f>
        <v/>
      </c>
      <c r="L158" s="17" t="str">
        <f>IFERROR(IF(INDEX(DATOS!AO:AO,MATCH(CHECKLIST!B158,DATOS!B:B,0),1)=0,"",INDEX(DATOS!AO:AO,MATCH(CHECKLIST!B158,DATOS!B:B,0),1)),"")</f>
        <v/>
      </c>
      <c r="M158" s="17" t="str">
        <f>IFERROR(IF(INDEX(DATOS!AK:AK,MATCH(CHECKLIST!B158,DATOS!B:B,0),1)=0,"",INDEX(DATOS!AK:AK,MATCH(CHECKLIST!B158,DATOS!B:B,0),1)),"")</f>
        <v/>
      </c>
      <c r="N158" s="35" t="str">
        <f ca="1">IFERROR(IF(INDEX(DATOS!I:I,MATCH(CHECKLIST!B158,DATOS!B:B,0),1)="","X",IF(INDEX(DATOS!I:I,MATCH(CHECKLIST!B158,DATOS!B:B,0),1)&gt;YEAR(TODAY())-1,"","VENCIDA")),"")</f>
        <v/>
      </c>
      <c r="O158" s="35" t="str">
        <f>IFERROR(IF(INDEX(DATOS!AR:AR,MATCH(CHECKLIST!B158,DATOS!B:B,0),1)=0,"",INDEX(DATOS!AR:AR,MATCH(CHECKLIST!B158,DATOS!B:B,0),1)),"")</f>
        <v/>
      </c>
      <c r="P158" s="17" t="str">
        <f>IFERROR(IF(INDEX(DATOS!AP:AP,MATCH(CHECKLIST!B158,DATOS!B:B,0),1)=0,"",INDEX(DATOS!AP:AP,MATCH(CHECKLIST!B158,DATOS!B:B,0),1)),"")</f>
        <v/>
      </c>
      <c r="Q158" s="17" t="str">
        <f>IFERROR(IF(INDEX(DATOS!AQ:AQ,MATCH(CHECKLIST!B158,DATOS!B:B,0),1)=0,"",INDEX(DATOS!AQ:AQ,MATCH(CHECKLIST!B158,DATOS!B:B,0),1)),"")</f>
        <v/>
      </c>
      <c r="S158">
        <f t="shared" si="8"/>
        <v>0</v>
      </c>
      <c r="U158" t="str">
        <f t="shared" si="6"/>
        <v/>
      </c>
      <c r="V158" t="str">
        <f t="shared" si="7"/>
        <v/>
      </c>
    </row>
    <row r="159" spans="1:22" ht="15" customHeight="1" x14ac:dyDescent="0.25">
      <c r="A159" s="12">
        <v>146</v>
      </c>
      <c r="B159" t="str">
        <f>IFERROR(INDEX(DATOS!B:B,MATCH(CHECKLIST!A159,DATOS!BY:BY,0),1),"")</f>
        <v/>
      </c>
      <c r="C159" t="str">
        <f>IFERROR(INDEX(DATOS!J:J,MATCH(CHECKLIST!A159,DATOS!BY:BY,0),1),"")</f>
        <v/>
      </c>
      <c r="D159" t="str">
        <f>IFERROR(INDEX(DATOS!R:R,MATCH(CHECKLIST!E159,DATOS!C:C,0),1),"")</f>
        <v/>
      </c>
      <c r="E159" s="72" t="str">
        <f>IFERROR(INDEX(DATOS!C:C,MATCH(CHECKLIST!A159,DATOS!BY:BY,0),1),"")</f>
        <v/>
      </c>
      <c r="F159" s="82" t="str">
        <f>IFERROR(IF(INDEX(DATOS!AE:AE,MATCH(CHECKLIST!B159,DATOS!B:B,0),1)=0,"",INDEX(DATOS!AE:AE,MATCH(CHECKLIST!B159,DATOS!B:B,0),1)),"")</f>
        <v/>
      </c>
      <c r="G159" s="17" t="str">
        <f>IFERROR(IF(INDEX(DATOS!AJ:AJ,MATCH(CHECKLIST!B159,DATOS!B:B,0),1)=0,"",INDEX(DATOS!AJ:AJ,MATCH(CHECKLIST!B159,DATOS!B:B,0),1)),"")</f>
        <v/>
      </c>
      <c r="H159" s="17" t="str">
        <f>IFERROR(IF(INDEX(DATOS!BM:BM,MATCH(CHECKLIST!B159,DATOS!B:B,0),1)="","X",IF(INDEX(DATOS!BM:BM,MATCH(CHECKLIST!B159,DATOS!B:B,0),1)="VIGENTE","",INDEX(DATOS!BM:BM,MATCH(CHECKLIST!B159,DATOS!B:B,0),1))),"")</f>
        <v/>
      </c>
      <c r="I159" s="17" t="str">
        <f>IFERROR(IF(INDEX(DATOS!AN:AN,MATCH(CHECKLIST!B159,DATOS!B:B,0),1)=0,"",INDEX(DATOS!AN:AN,MATCH(CHECKLIST!B159,DATOS!B:B,0),1)),"")</f>
        <v/>
      </c>
      <c r="J159" s="17" t="str">
        <f>IFERROR(IF(INDEX(DATOS!AL:AL,MATCH(CHECKLIST!B159,DATOS!B:B,0),1)=0,"",INDEX(DATOS!AL:AL,MATCH(CHECKLIST!B159,DATOS!B:B,0),1)),"")</f>
        <v/>
      </c>
      <c r="K159" s="35" t="str">
        <f>IFERROR(IF(INDEX(DATOS!AM:AM,MATCH(CHECKLIST!B159,DATOS!B:B,0),1)=0,"",INDEX(DATOS!AM:AM,MATCH(CHECKLIST!B159,DATOS!B:B,0),1)),"")</f>
        <v/>
      </c>
      <c r="L159" s="17" t="str">
        <f>IFERROR(IF(INDEX(DATOS!AO:AO,MATCH(CHECKLIST!B159,DATOS!B:B,0),1)=0,"",INDEX(DATOS!AO:AO,MATCH(CHECKLIST!B159,DATOS!B:B,0),1)),"")</f>
        <v/>
      </c>
      <c r="M159" s="17" t="str">
        <f>IFERROR(IF(INDEX(DATOS!AK:AK,MATCH(CHECKLIST!B159,DATOS!B:B,0),1)=0,"",INDEX(DATOS!AK:AK,MATCH(CHECKLIST!B159,DATOS!B:B,0),1)),"")</f>
        <v/>
      </c>
      <c r="N159" s="35" t="str">
        <f ca="1">IFERROR(IF(INDEX(DATOS!I:I,MATCH(CHECKLIST!B159,DATOS!B:B,0),1)="","X",IF(INDEX(DATOS!I:I,MATCH(CHECKLIST!B159,DATOS!B:B,0),1)&gt;YEAR(TODAY())-1,"","VENCIDA")),"")</f>
        <v/>
      </c>
      <c r="O159" s="35" t="str">
        <f>IFERROR(IF(INDEX(DATOS!AR:AR,MATCH(CHECKLIST!B159,DATOS!B:B,0),1)=0,"",INDEX(DATOS!AR:AR,MATCH(CHECKLIST!B159,DATOS!B:B,0),1)),"")</f>
        <v/>
      </c>
      <c r="P159" s="17" t="str">
        <f>IFERROR(IF(INDEX(DATOS!AP:AP,MATCH(CHECKLIST!B159,DATOS!B:B,0),1)=0,"",INDEX(DATOS!AP:AP,MATCH(CHECKLIST!B159,DATOS!B:B,0),1)),"")</f>
        <v/>
      </c>
      <c r="Q159" s="17" t="str">
        <f>IFERROR(IF(INDEX(DATOS!AQ:AQ,MATCH(CHECKLIST!B159,DATOS!B:B,0),1)=0,"",INDEX(DATOS!AQ:AQ,MATCH(CHECKLIST!B159,DATOS!B:B,0),1)),"")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IFERROR(INDEX(DATOS!B:B,MATCH(CHECKLIST!A160,DATOS!BY:BY,0),1),"")</f>
        <v/>
      </c>
      <c r="C160" t="str">
        <f>IFERROR(INDEX(DATOS!J:J,MATCH(CHECKLIST!A160,DATOS!BY:BY,0),1),"")</f>
        <v/>
      </c>
      <c r="D160" t="str">
        <f>IFERROR(INDEX(DATOS!R:R,MATCH(CHECKLIST!E160,DATOS!C:C,0),1),"")</f>
        <v/>
      </c>
      <c r="E160" s="72" t="str">
        <f>IFERROR(INDEX(DATOS!C:C,MATCH(CHECKLIST!A160,DATOS!BY:BY,0),1),"")</f>
        <v/>
      </c>
      <c r="F160" s="82" t="str">
        <f>IFERROR(IF(INDEX(DATOS!AE:AE,MATCH(CHECKLIST!B160,DATOS!B:B,0),1)=0,"",INDEX(DATOS!AE:AE,MATCH(CHECKLIST!B160,DATOS!B:B,0),1)),"")</f>
        <v/>
      </c>
      <c r="G160" s="17" t="str">
        <f>IFERROR(IF(INDEX(DATOS!AJ:AJ,MATCH(CHECKLIST!B160,DATOS!B:B,0),1)=0,"",INDEX(DATOS!AJ:AJ,MATCH(CHECKLIST!B160,DATOS!B:B,0),1)),"")</f>
        <v/>
      </c>
      <c r="H160" s="17" t="str">
        <f>IFERROR(IF(INDEX(DATOS!BM:BM,MATCH(CHECKLIST!B160,DATOS!B:B,0),1)="","X",IF(INDEX(DATOS!BM:BM,MATCH(CHECKLIST!B160,DATOS!B:B,0),1)="VIGENTE","",INDEX(DATOS!BM:BM,MATCH(CHECKLIST!B160,DATOS!B:B,0),1))),"")</f>
        <v/>
      </c>
      <c r="I160" s="17" t="str">
        <f>IFERROR(IF(INDEX(DATOS!AN:AN,MATCH(CHECKLIST!B160,DATOS!B:B,0),1)=0,"",INDEX(DATOS!AN:AN,MATCH(CHECKLIST!B160,DATOS!B:B,0),1)),"")</f>
        <v/>
      </c>
      <c r="J160" s="17" t="str">
        <f>IFERROR(IF(INDEX(DATOS!AL:AL,MATCH(CHECKLIST!B160,DATOS!B:B,0),1)=0,"",INDEX(DATOS!AL:AL,MATCH(CHECKLIST!B160,DATOS!B:B,0),1)),"")</f>
        <v/>
      </c>
      <c r="K160" s="35" t="str">
        <f>IFERROR(IF(INDEX(DATOS!AM:AM,MATCH(CHECKLIST!B160,DATOS!B:B,0),1)=0,"",INDEX(DATOS!AM:AM,MATCH(CHECKLIST!B160,DATOS!B:B,0),1)),"")</f>
        <v/>
      </c>
      <c r="L160" s="17" t="str">
        <f>IFERROR(IF(INDEX(DATOS!AO:AO,MATCH(CHECKLIST!B160,DATOS!B:B,0),1)=0,"",INDEX(DATOS!AO:AO,MATCH(CHECKLIST!B160,DATOS!B:B,0),1)),"")</f>
        <v/>
      </c>
      <c r="M160" s="17" t="str">
        <f>IFERROR(IF(INDEX(DATOS!AK:AK,MATCH(CHECKLIST!B160,DATOS!B:B,0),1)=0,"",INDEX(DATOS!AK:AK,MATCH(CHECKLIST!B160,DATOS!B:B,0),1)),"")</f>
        <v/>
      </c>
      <c r="N160" s="35" t="str">
        <f ca="1">IFERROR(IF(INDEX(DATOS!I:I,MATCH(CHECKLIST!B160,DATOS!B:B,0),1)="","X",IF(INDEX(DATOS!I:I,MATCH(CHECKLIST!B160,DATOS!B:B,0),1)&gt;YEAR(TODAY())-1,"","VENCIDA")),"")</f>
        <v/>
      </c>
      <c r="O160" s="35" t="str">
        <f>IFERROR(IF(INDEX(DATOS!AR:AR,MATCH(CHECKLIST!B160,DATOS!B:B,0),1)=0,"",INDEX(DATOS!AR:AR,MATCH(CHECKLIST!B160,DATOS!B:B,0),1)),"")</f>
        <v/>
      </c>
      <c r="P160" s="17" t="str">
        <f>IFERROR(IF(INDEX(DATOS!AP:AP,MATCH(CHECKLIST!B160,DATOS!B:B,0),1)=0,"",INDEX(DATOS!AP:AP,MATCH(CHECKLIST!B160,DATOS!B:B,0),1)),"")</f>
        <v/>
      </c>
      <c r="Q160" s="17" t="str">
        <f>IFERROR(IF(INDEX(DATOS!AQ:AQ,MATCH(CHECKLIST!B160,DATOS!B:B,0),1)=0,"",INDEX(DATOS!AQ:AQ,MATCH(CHECKLIST!B160,DATOS!B:B,0),1)),"")</f>
        <v/>
      </c>
      <c r="S160">
        <f t="shared" si="8"/>
        <v>0</v>
      </c>
      <c r="U160" t="str">
        <f t="shared" si="6"/>
        <v/>
      </c>
      <c r="V160" t="str">
        <f t="shared" si="7"/>
        <v/>
      </c>
    </row>
    <row r="161" spans="1:22" ht="15" customHeight="1" x14ac:dyDescent="0.25">
      <c r="A161" s="12">
        <v>148</v>
      </c>
      <c r="B161" t="str">
        <f>IFERROR(INDEX(DATOS!B:B,MATCH(CHECKLIST!A161,DATOS!BY:BY,0),1),"")</f>
        <v/>
      </c>
      <c r="C161" t="str">
        <f>IFERROR(INDEX(DATOS!J:J,MATCH(CHECKLIST!A161,DATOS!BY:BY,0),1),"")</f>
        <v/>
      </c>
      <c r="D161" t="str">
        <f>IFERROR(INDEX(DATOS!R:R,MATCH(CHECKLIST!E161,DATOS!C:C,0),1),"")</f>
        <v/>
      </c>
      <c r="E161" s="72" t="str">
        <f>IFERROR(INDEX(DATOS!C:C,MATCH(CHECKLIST!A161,DATOS!BY:BY,0),1),"")</f>
        <v/>
      </c>
      <c r="F161" s="82" t="str">
        <f>IFERROR(IF(INDEX(DATOS!AE:AE,MATCH(CHECKLIST!B161,DATOS!B:B,0),1)=0,"",INDEX(DATOS!AE:AE,MATCH(CHECKLIST!B161,DATOS!B:B,0),1)),"")</f>
        <v/>
      </c>
      <c r="G161" s="17" t="str">
        <f>IFERROR(IF(INDEX(DATOS!AJ:AJ,MATCH(CHECKLIST!B161,DATOS!B:B,0),1)=0,"",INDEX(DATOS!AJ:AJ,MATCH(CHECKLIST!B161,DATOS!B:B,0),1)),"")</f>
        <v/>
      </c>
      <c r="H161" s="17" t="str">
        <f>IFERROR(IF(INDEX(DATOS!BM:BM,MATCH(CHECKLIST!B161,DATOS!B:B,0),1)="","X",IF(INDEX(DATOS!BM:BM,MATCH(CHECKLIST!B161,DATOS!B:B,0),1)="VIGENTE","",INDEX(DATOS!BM:BM,MATCH(CHECKLIST!B161,DATOS!B:B,0),1))),"")</f>
        <v/>
      </c>
      <c r="I161" s="17" t="str">
        <f>IFERROR(IF(INDEX(DATOS!AN:AN,MATCH(CHECKLIST!B161,DATOS!B:B,0),1)=0,"",INDEX(DATOS!AN:AN,MATCH(CHECKLIST!B161,DATOS!B:B,0),1)),"")</f>
        <v/>
      </c>
      <c r="J161" s="17" t="str">
        <f>IFERROR(IF(INDEX(DATOS!AL:AL,MATCH(CHECKLIST!B161,DATOS!B:B,0),1)=0,"",INDEX(DATOS!AL:AL,MATCH(CHECKLIST!B161,DATOS!B:B,0),1)),"")</f>
        <v/>
      </c>
      <c r="K161" s="35" t="str">
        <f>IFERROR(IF(INDEX(DATOS!AM:AM,MATCH(CHECKLIST!B161,DATOS!B:B,0),1)=0,"",INDEX(DATOS!AM:AM,MATCH(CHECKLIST!B161,DATOS!B:B,0),1)),"")</f>
        <v/>
      </c>
      <c r="L161" s="17" t="str">
        <f>IFERROR(IF(INDEX(DATOS!AO:AO,MATCH(CHECKLIST!B161,DATOS!B:B,0),1)=0,"",INDEX(DATOS!AO:AO,MATCH(CHECKLIST!B161,DATOS!B:B,0),1)),"")</f>
        <v/>
      </c>
      <c r="M161" s="17" t="str">
        <f>IFERROR(IF(INDEX(DATOS!AK:AK,MATCH(CHECKLIST!B161,DATOS!B:B,0),1)=0,"",INDEX(DATOS!AK:AK,MATCH(CHECKLIST!B161,DATOS!B:B,0),1)),"")</f>
        <v/>
      </c>
      <c r="N161" s="35" t="str">
        <f ca="1">IFERROR(IF(INDEX(DATOS!I:I,MATCH(CHECKLIST!B161,DATOS!B:B,0),1)="","X",IF(INDEX(DATOS!I:I,MATCH(CHECKLIST!B161,DATOS!B:B,0),1)&gt;YEAR(TODAY())-1,"","VENCIDA")),"")</f>
        <v/>
      </c>
      <c r="O161" s="35" t="str">
        <f>IFERROR(IF(INDEX(DATOS!AR:AR,MATCH(CHECKLIST!B161,DATOS!B:B,0),1)=0,"",INDEX(DATOS!AR:AR,MATCH(CHECKLIST!B161,DATOS!B:B,0),1)),"")</f>
        <v/>
      </c>
      <c r="P161" s="17" t="str">
        <f>IFERROR(IF(INDEX(DATOS!AP:AP,MATCH(CHECKLIST!B161,DATOS!B:B,0),1)=0,"",INDEX(DATOS!AP:AP,MATCH(CHECKLIST!B161,DATOS!B:B,0),1)),"")</f>
        <v/>
      </c>
      <c r="Q161" s="17" t="str">
        <f>IFERROR(IF(INDEX(DATOS!AQ:AQ,MATCH(CHECKLIST!B161,DATOS!B:B,0),1)=0,"",INDEX(DATOS!AQ:AQ,MATCH(CHECKLIST!B161,DATOS!B:B,0),1)),"")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IFERROR(INDEX(DATOS!B:B,MATCH(CHECKLIST!A162,DATOS!BY:BY,0),1),"")</f>
        <v/>
      </c>
      <c r="C162" t="str">
        <f>IFERROR(INDEX(DATOS!J:J,MATCH(CHECKLIST!A162,DATOS!BY:BY,0),1),"")</f>
        <v/>
      </c>
      <c r="D162" t="str">
        <f>IFERROR(INDEX(DATOS!R:R,MATCH(CHECKLIST!E162,DATOS!C:C,0),1),"")</f>
        <v/>
      </c>
      <c r="E162" s="72" t="str">
        <f>IFERROR(INDEX(DATOS!C:C,MATCH(CHECKLIST!A162,DATOS!BY:BY,0),1),"")</f>
        <v/>
      </c>
      <c r="F162" s="82" t="str">
        <f>IFERROR(IF(INDEX(DATOS!AE:AE,MATCH(CHECKLIST!B162,DATOS!B:B,0),1)=0,"",INDEX(DATOS!AE:AE,MATCH(CHECKLIST!B162,DATOS!B:B,0),1)),"")</f>
        <v/>
      </c>
      <c r="G162" s="17" t="str">
        <f>IFERROR(IF(INDEX(DATOS!AJ:AJ,MATCH(CHECKLIST!B162,DATOS!B:B,0),1)=0,"",INDEX(DATOS!AJ:AJ,MATCH(CHECKLIST!B162,DATOS!B:B,0),1)),"")</f>
        <v/>
      </c>
      <c r="H162" s="17" t="str">
        <f>IFERROR(IF(INDEX(DATOS!BM:BM,MATCH(CHECKLIST!B162,DATOS!B:B,0),1)="","X",IF(INDEX(DATOS!BM:BM,MATCH(CHECKLIST!B162,DATOS!B:B,0),1)="VIGENTE","",INDEX(DATOS!BM:BM,MATCH(CHECKLIST!B162,DATOS!B:B,0),1))),"")</f>
        <v/>
      </c>
      <c r="I162" s="17" t="str">
        <f>IFERROR(IF(INDEX(DATOS!AN:AN,MATCH(CHECKLIST!B162,DATOS!B:B,0),1)=0,"",INDEX(DATOS!AN:AN,MATCH(CHECKLIST!B162,DATOS!B:B,0),1)),"")</f>
        <v/>
      </c>
      <c r="J162" s="17" t="str">
        <f>IFERROR(IF(INDEX(DATOS!AL:AL,MATCH(CHECKLIST!B162,DATOS!B:B,0),1)=0,"",INDEX(DATOS!AL:AL,MATCH(CHECKLIST!B162,DATOS!B:B,0),1)),"")</f>
        <v/>
      </c>
      <c r="K162" s="35" t="str">
        <f>IFERROR(IF(INDEX(DATOS!AM:AM,MATCH(CHECKLIST!B162,DATOS!B:B,0),1)=0,"",INDEX(DATOS!AM:AM,MATCH(CHECKLIST!B162,DATOS!B:B,0),1)),"")</f>
        <v/>
      </c>
      <c r="L162" s="17" t="str">
        <f>IFERROR(IF(INDEX(DATOS!AO:AO,MATCH(CHECKLIST!B162,DATOS!B:B,0),1)=0,"",INDEX(DATOS!AO:AO,MATCH(CHECKLIST!B162,DATOS!B:B,0),1)),"")</f>
        <v/>
      </c>
      <c r="M162" s="17" t="str">
        <f>IFERROR(IF(INDEX(DATOS!AK:AK,MATCH(CHECKLIST!B162,DATOS!B:B,0),1)=0,"",INDEX(DATOS!AK:AK,MATCH(CHECKLIST!B162,DATOS!B:B,0),1)),"")</f>
        <v/>
      </c>
      <c r="N162" s="35" t="str">
        <f ca="1">IFERROR(IF(INDEX(DATOS!I:I,MATCH(CHECKLIST!B162,DATOS!B:B,0),1)="","X",IF(INDEX(DATOS!I:I,MATCH(CHECKLIST!B162,DATOS!B:B,0),1)&gt;YEAR(TODAY())-1,"","VENCIDA")),"")</f>
        <v/>
      </c>
      <c r="O162" s="35" t="str">
        <f>IFERROR(IF(INDEX(DATOS!AR:AR,MATCH(CHECKLIST!B162,DATOS!B:B,0),1)=0,"",INDEX(DATOS!AR:AR,MATCH(CHECKLIST!B162,DATOS!B:B,0),1)),"")</f>
        <v/>
      </c>
      <c r="P162" s="17" t="str">
        <f>IFERROR(IF(INDEX(DATOS!AP:AP,MATCH(CHECKLIST!B162,DATOS!B:B,0),1)=0,"",INDEX(DATOS!AP:AP,MATCH(CHECKLIST!B162,DATOS!B:B,0),1)),"")</f>
        <v/>
      </c>
      <c r="Q162" s="17" t="str">
        <f>IFERROR(IF(INDEX(DATOS!AQ:AQ,MATCH(CHECKLIST!B162,DATOS!B:B,0),1)=0,"",INDEX(DATOS!AQ:AQ,MATCH(CHECKLIST!B162,DATOS!B:B,0),1)),"")</f>
        <v/>
      </c>
      <c r="S162">
        <f t="shared" si="8"/>
        <v>0</v>
      </c>
      <c r="U162" t="str">
        <f t="shared" si="6"/>
        <v/>
      </c>
      <c r="V162" t="str">
        <f t="shared" si="7"/>
        <v/>
      </c>
    </row>
    <row r="163" spans="1:22" ht="15" customHeight="1" x14ac:dyDescent="0.25">
      <c r="A163" s="12">
        <v>150</v>
      </c>
      <c r="B163" t="str">
        <f>IFERROR(INDEX(DATOS!B:B,MATCH(CHECKLIST!A163,DATOS!BY:BY,0),1),"")</f>
        <v/>
      </c>
      <c r="C163" t="str">
        <f>IFERROR(INDEX(DATOS!J:J,MATCH(CHECKLIST!A163,DATOS!BY:BY,0),1),"")</f>
        <v/>
      </c>
      <c r="D163" t="str">
        <f>IFERROR(INDEX(DATOS!R:R,MATCH(CHECKLIST!E163,DATOS!C:C,0),1),"")</f>
        <v/>
      </c>
      <c r="E163" s="72" t="str">
        <f>IFERROR(INDEX(DATOS!C:C,MATCH(CHECKLIST!A163,DATOS!BY:BY,0),1),"")</f>
        <v/>
      </c>
      <c r="F163" s="82" t="str">
        <f>IFERROR(IF(INDEX(DATOS!AE:AE,MATCH(CHECKLIST!B163,DATOS!B:B,0),1)=0,"",INDEX(DATOS!AE:AE,MATCH(CHECKLIST!B163,DATOS!B:B,0),1)),"")</f>
        <v/>
      </c>
      <c r="G163" s="17" t="str">
        <f>IFERROR(IF(INDEX(DATOS!AJ:AJ,MATCH(CHECKLIST!B163,DATOS!B:B,0),1)=0,"",INDEX(DATOS!AJ:AJ,MATCH(CHECKLIST!B163,DATOS!B:B,0),1)),"")</f>
        <v/>
      </c>
      <c r="H163" s="17" t="str">
        <f>IFERROR(IF(INDEX(DATOS!BM:BM,MATCH(CHECKLIST!B163,DATOS!B:B,0),1)="","X",IF(INDEX(DATOS!BM:BM,MATCH(CHECKLIST!B163,DATOS!B:B,0),1)="VIGENTE","",INDEX(DATOS!BM:BM,MATCH(CHECKLIST!B163,DATOS!B:B,0),1))),"")</f>
        <v/>
      </c>
      <c r="I163" s="17" t="str">
        <f>IFERROR(IF(INDEX(DATOS!AN:AN,MATCH(CHECKLIST!B163,DATOS!B:B,0),1)=0,"",INDEX(DATOS!AN:AN,MATCH(CHECKLIST!B163,DATOS!B:B,0),1)),"")</f>
        <v/>
      </c>
      <c r="J163" s="17" t="str">
        <f>IFERROR(IF(INDEX(DATOS!AL:AL,MATCH(CHECKLIST!B163,DATOS!B:B,0),1)=0,"",INDEX(DATOS!AL:AL,MATCH(CHECKLIST!B163,DATOS!B:B,0),1)),"")</f>
        <v/>
      </c>
      <c r="K163" s="35" t="str">
        <f>IFERROR(IF(INDEX(DATOS!AM:AM,MATCH(CHECKLIST!B163,DATOS!B:B,0),1)=0,"",INDEX(DATOS!AM:AM,MATCH(CHECKLIST!B163,DATOS!B:B,0),1)),"")</f>
        <v/>
      </c>
      <c r="L163" s="17" t="str">
        <f>IFERROR(IF(INDEX(DATOS!AO:AO,MATCH(CHECKLIST!B163,DATOS!B:B,0),1)=0,"",INDEX(DATOS!AO:AO,MATCH(CHECKLIST!B163,DATOS!B:B,0),1)),"")</f>
        <v/>
      </c>
      <c r="M163" s="17" t="str">
        <f>IFERROR(IF(INDEX(DATOS!AK:AK,MATCH(CHECKLIST!B163,DATOS!B:B,0),1)=0,"",INDEX(DATOS!AK:AK,MATCH(CHECKLIST!B163,DATOS!B:B,0),1)),"")</f>
        <v/>
      </c>
      <c r="N163" s="35" t="str">
        <f ca="1">IFERROR(IF(INDEX(DATOS!I:I,MATCH(CHECKLIST!B163,DATOS!B:B,0),1)="","X",IF(INDEX(DATOS!I:I,MATCH(CHECKLIST!B163,DATOS!B:B,0),1)&gt;YEAR(TODAY())-1,"","VENCIDA")),"")</f>
        <v/>
      </c>
      <c r="O163" s="35" t="str">
        <f>IFERROR(IF(INDEX(DATOS!AR:AR,MATCH(CHECKLIST!B163,DATOS!B:B,0),1)=0,"",INDEX(DATOS!AR:AR,MATCH(CHECKLIST!B163,DATOS!B:B,0),1)),"")</f>
        <v/>
      </c>
      <c r="P163" s="17" t="str">
        <f>IFERROR(IF(INDEX(DATOS!AP:AP,MATCH(CHECKLIST!B163,DATOS!B:B,0),1)=0,"",INDEX(DATOS!AP:AP,MATCH(CHECKLIST!B163,DATOS!B:B,0),1)),"")</f>
        <v/>
      </c>
      <c r="Q163" s="17" t="str">
        <f>IFERROR(IF(INDEX(DATOS!AQ:AQ,MATCH(CHECKLIST!B163,DATOS!B:B,0),1)=0,"",INDEX(DATOS!AQ:AQ,MATCH(CHECKLIST!B163,DATOS!B:B,0),1)),"")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IFERROR(INDEX(DATOS!B:B,MATCH(CHECKLIST!A164,DATOS!BY:BY,0),1),"")</f>
        <v/>
      </c>
      <c r="C164" t="str">
        <f>IFERROR(INDEX(DATOS!J:J,MATCH(CHECKLIST!A164,DATOS!BY:BY,0),1),"")</f>
        <v/>
      </c>
      <c r="D164" t="str">
        <f>IFERROR(INDEX(DATOS!R:R,MATCH(CHECKLIST!E164,DATOS!C:C,0),1),"")</f>
        <v/>
      </c>
      <c r="E164" s="72" t="str">
        <f>IFERROR(INDEX(DATOS!C:C,MATCH(CHECKLIST!A164,DATOS!BY:BY,0),1),"")</f>
        <v/>
      </c>
      <c r="F164" s="82" t="str">
        <f>IFERROR(IF(INDEX(DATOS!AE:AE,MATCH(CHECKLIST!B164,DATOS!B:B,0),1)=0,"",INDEX(DATOS!AE:AE,MATCH(CHECKLIST!B164,DATOS!B:B,0),1)),"")</f>
        <v/>
      </c>
      <c r="G164" s="17" t="str">
        <f>IFERROR(IF(INDEX(DATOS!AJ:AJ,MATCH(CHECKLIST!B164,DATOS!B:B,0),1)=0,"",INDEX(DATOS!AJ:AJ,MATCH(CHECKLIST!B164,DATOS!B:B,0),1)),"")</f>
        <v/>
      </c>
      <c r="H164" s="17" t="str">
        <f>IFERROR(IF(INDEX(DATOS!BM:BM,MATCH(CHECKLIST!B164,DATOS!B:B,0),1)="","X",IF(INDEX(DATOS!BM:BM,MATCH(CHECKLIST!B164,DATOS!B:B,0),1)="VIGENTE","",INDEX(DATOS!BM:BM,MATCH(CHECKLIST!B164,DATOS!B:B,0),1))),"")</f>
        <v/>
      </c>
      <c r="I164" s="17" t="str">
        <f>IFERROR(IF(INDEX(DATOS!AN:AN,MATCH(CHECKLIST!B164,DATOS!B:B,0),1)=0,"",INDEX(DATOS!AN:AN,MATCH(CHECKLIST!B164,DATOS!B:B,0),1)),"")</f>
        <v/>
      </c>
      <c r="J164" s="17" t="str">
        <f>IFERROR(IF(INDEX(DATOS!AL:AL,MATCH(CHECKLIST!B164,DATOS!B:B,0),1)=0,"",INDEX(DATOS!AL:AL,MATCH(CHECKLIST!B164,DATOS!B:B,0),1)),"")</f>
        <v/>
      </c>
      <c r="K164" s="35" t="str">
        <f>IFERROR(IF(INDEX(DATOS!AM:AM,MATCH(CHECKLIST!B164,DATOS!B:B,0),1)=0,"",INDEX(DATOS!AM:AM,MATCH(CHECKLIST!B164,DATOS!B:B,0),1)),"")</f>
        <v/>
      </c>
      <c r="L164" s="17" t="str">
        <f>IFERROR(IF(INDEX(DATOS!AO:AO,MATCH(CHECKLIST!B164,DATOS!B:B,0),1)=0,"",INDEX(DATOS!AO:AO,MATCH(CHECKLIST!B164,DATOS!B:B,0),1)),"")</f>
        <v/>
      </c>
      <c r="M164" s="17" t="str">
        <f>IFERROR(IF(INDEX(DATOS!AK:AK,MATCH(CHECKLIST!B164,DATOS!B:B,0),1)=0,"",INDEX(DATOS!AK:AK,MATCH(CHECKLIST!B164,DATOS!B:B,0),1)),"")</f>
        <v/>
      </c>
      <c r="N164" s="35" t="str">
        <f ca="1">IFERROR(IF(INDEX(DATOS!I:I,MATCH(CHECKLIST!B164,DATOS!B:B,0),1)="","X",IF(INDEX(DATOS!I:I,MATCH(CHECKLIST!B164,DATOS!B:B,0),1)&gt;YEAR(TODAY())-1,"","VENCIDA")),"")</f>
        <v/>
      </c>
      <c r="O164" s="35" t="str">
        <f>IFERROR(IF(INDEX(DATOS!AR:AR,MATCH(CHECKLIST!B164,DATOS!B:B,0),1)=0,"",INDEX(DATOS!AR:AR,MATCH(CHECKLIST!B164,DATOS!B:B,0),1)),"")</f>
        <v/>
      </c>
      <c r="P164" s="17" t="str">
        <f>IFERROR(IF(INDEX(DATOS!AP:AP,MATCH(CHECKLIST!B164,DATOS!B:B,0),1)=0,"",INDEX(DATOS!AP:AP,MATCH(CHECKLIST!B164,DATOS!B:B,0),1)),"")</f>
        <v/>
      </c>
      <c r="Q164" s="17" t="str">
        <f>IFERROR(IF(INDEX(DATOS!AQ:AQ,MATCH(CHECKLIST!B164,DATOS!B:B,0),1)=0,"",INDEX(DATOS!AQ:AQ,MATCH(CHECKLIST!B164,DATOS!B:B,0),1)),"")</f>
        <v/>
      </c>
      <c r="S164">
        <f t="shared" si="8"/>
        <v>0</v>
      </c>
      <c r="U164" t="str">
        <f t="shared" si="6"/>
        <v/>
      </c>
      <c r="V164" t="str">
        <f t="shared" si="7"/>
        <v/>
      </c>
    </row>
    <row r="165" spans="1:22" ht="15" customHeight="1" x14ac:dyDescent="0.25">
      <c r="A165" s="12">
        <v>152</v>
      </c>
      <c r="B165" t="str">
        <f>IFERROR(INDEX(DATOS!B:B,MATCH(CHECKLIST!A165,DATOS!BY:BY,0),1),"")</f>
        <v/>
      </c>
      <c r="C165" t="str">
        <f>IFERROR(INDEX(DATOS!J:J,MATCH(CHECKLIST!A165,DATOS!BY:BY,0),1),"")</f>
        <v/>
      </c>
      <c r="D165" t="str">
        <f>IFERROR(INDEX(DATOS!R:R,MATCH(CHECKLIST!E165,DATOS!C:C,0),1),"")</f>
        <v/>
      </c>
      <c r="E165" s="72" t="str">
        <f>IFERROR(INDEX(DATOS!C:C,MATCH(CHECKLIST!A165,DATOS!BY:BY,0),1),"")</f>
        <v/>
      </c>
      <c r="F165" s="82" t="str">
        <f>IFERROR(IF(INDEX(DATOS!AE:AE,MATCH(CHECKLIST!B165,DATOS!B:B,0),1)=0,"",INDEX(DATOS!AE:AE,MATCH(CHECKLIST!B165,DATOS!B:B,0),1)),"")</f>
        <v/>
      </c>
      <c r="G165" s="17" t="str">
        <f>IFERROR(IF(INDEX(DATOS!AJ:AJ,MATCH(CHECKLIST!B165,DATOS!B:B,0),1)=0,"",INDEX(DATOS!AJ:AJ,MATCH(CHECKLIST!B165,DATOS!B:B,0),1)),"")</f>
        <v/>
      </c>
      <c r="H165" s="17" t="str">
        <f>IFERROR(IF(INDEX(DATOS!BM:BM,MATCH(CHECKLIST!B165,DATOS!B:B,0),1)="","X",IF(INDEX(DATOS!BM:BM,MATCH(CHECKLIST!B165,DATOS!B:B,0),1)="VIGENTE","",INDEX(DATOS!BM:BM,MATCH(CHECKLIST!B165,DATOS!B:B,0),1))),"")</f>
        <v/>
      </c>
      <c r="I165" s="17" t="str">
        <f>IFERROR(IF(INDEX(DATOS!AN:AN,MATCH(CHECKLIST!B165,DATOS!B:B,0),1)=0,"",INDEX(DATOS!AN:AN,MATCH(CHECKLIST!B165,DATOS!B:B,0),1)),"")</f>
        <v/>
      </c>
      <c r="J165" s="17" t="str">
        <f>IFERROR(IF(INDEX(DATOS!AL:AL,MATCH(CHECKLIST!B165,DATOS!B:B,0),1)=0,"",INDEX(DATOS!AL:AL,MATCH(CHECKLIST!B165,DATOS!B:B,0),1)),"")</f>
        <v/>
      </c>
      <c r="K165" s="35" t="str">
        <f>IFERROR(IF(INDEX(DATOS!AM:AM,MATCH(CHECKLIST!B165,DATOS!B:B,0),1)=0,"",INDEX(DATOS!AM:AM,MATCH(CHECKLIST!B165,DATOS!B:B,0),1)),"")</f>
        <v/>
      </c>
      <c r="L165" s="17" t="str">
        <f>IFERROR(IF(INDEX(DATOS!AO:AO,MATCH(CHECKLIST!B165,DATOS!B:B,0),1)=0,"",INDEX(DATOS!AO:AO,MATCH(CHECKLIST!B165,DATOS!B:B,0),1)),"")</f>
        <v/>
      </c>
      <c r="M165" s="17" t="str">
        <f>IFERROR(IF(INDEX(DATOS!AK:AK,MATCH(CHECKLIST!B165,DATOS!B:B,0),1)=0,"",INDEX(DATOS!AK:AK,MATCH(CHECKLIST!B165,DATOS!B:B,0),1)),"")</f>
        <v/>
      </c>
      <c r="N165" s="35" t="str">
        <f ca="1">IFERROR(IF(INDEX(DATOS!I:I,MATCH(CHECKLIST!B165,DATOS!B:B,0),1)="","X",IF(INDEX(DATOS!I:I,MATCH(CHECKLIST!B165,DATOS!B:B,0),1)&gt;YEAR(TODAY())-1,"","VENCIDA")),"")</f>
        <v/>
      </c>
      <c r="O165" s="35" t="str">
        <f>IFERROR(IF(INDEX(DATOS!AR:AR,MATCH(CHECKLIST!B165,DATOS!B:B,0),1)=0,"",INDEX(DATOS!AR:AR,MATCH(CHECKLIST!B165,DATOS!B:B,0),1)),"")</f>
        <v/>
      </c>
      <c r="P165" s="17" t="str">
        <f>IFERROR(IF(INDEX(DATOS!AP:AP,MATCH(CHECKLIST!B165,DATOS!B:B,0),1)=0,"",INDEX(DATOS!AP:AP,MATCH(CHECKLIST!B165,DATOS!B:B,0),1)),"")</f>
        <v/>
      </c>
      <c r="Q165" s="17" t="str">
        <f>IFERROR(IF(INDEX(DATOS!AQ:AQ,MATCH(CHECKLIST!B165,DATOS!B:B,0),1)=0,"",INDEX(DATOS!AQ:AQ,MATCH(CHECKLIST!B165,DATOS!B:B,0),1)),"")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IFERROR(INDEX(DATOS!B:B,MATCH(CHECKLIST!A166,DATOS!BY:BY,0),1),"")</f>
        <v/>
      </c>
      <c r="C166" t="str">
        <f>IFERROR(INDEX(DATOS!J:J,MATCH(CHECKLIST!A166,DATOS!BY:BY,0),1),"")</f>
        <v/>
      </c>
      <c r="D166" t="str">
        <f>IFERROR(INDEX(DATOS!R:R,MATCH(CHECKLIST!E166,DATOS!C:C,0),1),"")</f>
        <v/>
      </c>
      <c r="E166" s="72" t="str">
        <f>IFERROR(INDEX(DATOS!C:C,MATCH(CHECKLIST!A166,DATOS!BY:BY,0),1),"")</f>
        <v/>
      </c>
      <c r="F166" s="82" t="str">
        <f>IFERROR(IF(INDEX(DATOS!AE:AE,MATCH(CHECKLIST!B166,DATOS!B:B,0),1)=0,"",INDEX(DATOS!AE:AE,MATCH(CHECKLIST!B166,DATOS!B:B,0),1)),"")</f>
        <v/>
      </c>
      <c r="G166" s="17" t="str">
        <f>IFERROR(IF(INDEX(DATOS!AJ:AJ,MATCH(CHECKLIST!B166,DATOS!B:B,0),1)=0,"",INDEX(DATOS!AJ:AJ,MATCH(CHECKLIST!B166,DATOS!B:B,0),1)),"")</f>
        <v/>
      </c>
      <c r="H166" s="17" t="str">
        <f>IFERROR(IF(INDEX(DATOS!BM:BM,MATCH(CHECKLIST!B166,DATOS!B:B,0),1)="","X",IF(INDEX(DATOS!BM:BM,MATCH(CHECKLIST!B166,DATOS!B:B,0),1)="VIGENTE","",INDEX(DATOS!BM:BM,MATCH(CHECKLIST!B166,DATOS!B:B,0),1))),"")</f>
        <v/>
      </c>
      <c r="I166" s="17" t="str">
        <f>IFERROR(IF(INDEX(DATOS!AN:AN,MATCH(CHECKLIST!B166,DATOS!B:B,0),1)=0,"",INDEX(DATOS!AN:AN,MATCH(CHECKLIST!B166,DATOS!B:B,0),1)),"")</f>
        <v/>
      </c>
      <c r="J166" s="17" t="str">
        <f>IFERROR(IF(INDEX(DATOS!AL:AL,MATCH(CHECKLIST!B166,DATOS!B:B,0),1)=0,"",INDEX(DATOS!AL:AL,MATCH(CHECKLIST!B166,DATOS!B:B,0),1)),"")</f>
        <v/>
      </c>
      <c r="K166" s="35" t="str">
        <f>IFERROR(IF(INDEX(DATOS!AM:AM,MATCH(CHECKLIST!B166,DATOS!B:B,0),1)=0,"",INDEX(DATOS!AM:AM,MATCH(CHECKLIST!B166,DATOS!B:B,0),1)),"")</f>
        <v/>
      </c>
      <c r="L166" s="17" t="str">
        <f>IFERROR(IF(INDEX(DATOS!AO:AO,MATCH(CHECKLIST!B166,DATOS!B:B,0),1)=0,"",INDEX(DATOS!AO:AO,MATCH(CHECKLIST!B166,DATOS!B:B,0),1)),"")</f>
        <v/>
      </c>
      <c r="M166" s="17" t="str">
        <f>IFERROR(IF(INDEX(DATOS!AK:AK,MATCH(CHECKLIST!B166,DATOS!B:B,0),1)=0,"",INDEX(DATOS!AK:AK,MATCH(CHECKLIST!B166,DATOS!B:B,0),1)),"")</f>
        <v/>
      </c>
      <c r="N166" s="35" t="str">
        <f ca="1">IFERROR(IF(INDEX(DATOS!I:I,MATCH(CHECKLIST!B166,DATOS!B:B,0),1)="","X",IF(INDEX(DATOS!I:I,MATCH(CHECKLIST!B166,DATOS!B:B,0),1)&gt;YEAR(TODAY())-1,"","VENCIDA")),"")</f>
        <v/>
      </c>
      <c r="O166" s="35" t="str">
        <f>IFERROR(IF(INDEX(DATOS!AR:AR,MATCH(CHECKLIST!B166,DATOS!B:B,0),1)=0,"",INDEX(DATOS!AR:AR,MATCH(CHECKLIST!B166,DATOS!B:B,0),1)),"")</f>
        <v/>
      </c>
      <c r="P166" s="17" t="str">
        <f>IFERROR(IF(INDEX(DATOS!AP:AP,MATCH(CHECKLIST!B166,DATOS!B:B,0),1)=0,"",INDEX(DATOS!AP:AP,MATCH(CHECKLIST!B166,DATOS!B:B,0),1)),"")</f>
        <v/>
      </c>
      <c r="Q166" s="17" t="str">
        <f>IFERROR(IF(INDEX(DATOS!AQ:AQ,MATCH(CHECKLIST!B166,DATOS!B:B,0),1)=0,"",INDEX(DATOS!AQ:AQ,MATCH(CHECKLIST!B166,DATOS!B:B,0),1)),"")</f>
        <v/>
      </c>
      <c r="S166">
        <f t="shared" si="8"/>
        <v>0</v>
      </c>
      <c r="U166" t="str">
        <f t="shared" si="6"/>
        <v/>
      </c>
      <c r="V166" t="str">
        <f t="shared" si="7"/>
        <v/>
      </c>
    </row>
    <row r="167" spans="1:22" ht="15" customHeight="1" x14ac:dyDescent="0.25">
      <c r="A167" s="12">
        <v>154</v>
      </c>
      <c r="B167" t="str">
        <f>IFERROR(INDEX(DATOS!B:B,MATCH(CHECKLIST!A167,DATOS!BY:BY,0),1),"")</f>
        <v/>
      </c>
      <c r="C167" t="str">
        <f>IFERROR(INDEX(DATOS!J:J,MATCH(CHECKLIST!A167,DATOS!BY:BY,0),1),"")</f>
        <v/>
      </c>
      <c r="D167" t="str">
        <f>IFERROR(INDEX(DATOS!R:R,MATCH(CHECKLIST!E167,DATOS!C:C,0),1),"")</f>
        <v/>
      </c>
      <c r="E167" s="72" t="str">
        <f>IFERROR(INDEX(DATOS!C:C,MATCH(CHECKLIST!A167,DATOS!BY:BY,0),1),"")</f>
        <v/>
      </c>
      <c r="F167" s="82" t="str">
        <f>IFERROR(IF(INDEX(DATOS!AE:AE,MATCH(CHECKLIST!B167,DATOS!B:B,0),1)=0,"",INDEX(DATOS!AE:AE,MATCH(CHECKLIST!B167,DATOS!B:B,0),1)),"")</f>
        <v/>
      </c>
      <c r="G167" s="17" t="str">
        <f>IFERROR(IF(INDEX(DATOS!AJ:AJ,MATCH(CHECKLIST!B167,DATOS!B:B,0),1)=0,"",INDEX(DATOS!AJ:AJ,MATCH(CHECKLIST!B167,DATOS!B:B,0),1)),"")</f>
        <v/>
      </c>
      <c r="H167" s="17" t="str">
        <f>IFERROR(IF(INDEX(DATOS!BM:BM,MATCH(CHECKLIST!B167,DATOS!B:B,0),1)="","X",IF(INDEX(DATOS!BM:BM,MATCH(CHECKLIST!B167,DATOS!B:B,0),1)="VIGENTE","",INDEX(DATOS!BM:BM,MATCH(CHECKLIST!B167,DATOS!B:B,0),1))),"")</f>
        <v/>
      </c>
      <c r="I167" s="17" t="str">
        <f>IFERROR(IF(INDEX(DATOS!AN:AN,MATCH(CHECKLIST!B167,DATOS!B:B,0),1)=0,"",INDEX(DATOS!AN:AN,MATCH(CHECKLIST!B167,DATOS!B:B,0),1)),"")</f>
        <v/>
      </c>
      <c r="J167" s="17" t="str">
        <f>IFERROR(IF(INDEX(DATOS!AL:AL,MATCH(CHECKLIST!B167,DATOS!B:B,0),1)=0,"",INDEX(DATOS!AL:AL,MATCH(CHECKLIST!B167,DATOS!B:B,0),1)),"")</f>
        <v/>
      </c>
      <c r="K167" s="35" t="str">
        <f>IFERROR(IF(INDEX(DATOS!AM:AM,MATCH(CHECKLIST!B167,DATOS!B:B,0),1)=0,"",INDEX(DATOS!AM:AM,MATCH(CHECKLIST!B167,DATOS!B:B,0),1)),"")</f>
        <v/>
      </c>
      <c r="L167" s="17" t="str">
        <f>IFERROR(IF(INDEX(DATOS!AO:AO,MATCH(CHECKLIST!B167,DATOS!B:B,0),1)=0,"",INDEX(DATOS!AO:AO,MATCH(CHECKLIST!B167,DATOS!B:B,0),1)),"")</f>
        <v/>
      </c>
      <c r="M167" s="17" t="str">
        <f>IFERROR(IF(INDEX(DATOS!AK:AK,MATCH(CHECKLIST!B167,DATOS!B:B,0),1)=0,"",INDEX(DATOS!AK:AK,MATCH(CHECKLIST!B167,DATOS!B:B,0),1)),"")</f>
        <v/>
      </c>
      <c r="N167" s="35" t="str">
        <f ca="1">IFERROR(IF(INDEX(DATOS!I:I,MATCH(CHECKLIST!B167,DATOS!B:B,0),1)="","X",IF(INDEX(DATOS!I:I,MATCH(CHECKLIST!B167,DATOS!B:B,0),1)&gt;YEAR(TODAY())-1,"","VENCIDA")),"")</f>
        <v/>
      </c>
      <c r="O167" s="35" t="str">
        <f>IFERROR(IF(INDEX(DATOS!AR:AR,MATCH(CHECKLIST!B167,DATOS!B:B,0),1)=0,"",INDEX(DATOS!AR:AR,MATCH(CHECKLIST!B167,DATOS!B:B,0),1)),"")</f>
        <v/>
      </c>
      <c r="P167" s="17" t="str">
        <f>IFERROR(IF(INDEX(DATOS!AP:AP,MATCH(CHECKLIST!B167,DATOS!B:B,0),1)=0,"",INDEX(DATOS!AP:AP,MATCH(CHECKLIST!B167,DATOS!B:B,0),1)),"")</f>
        <v/>
      </c>
      <c r="Q167" s="17" t="str">
        <f>IFERROR(IF(INDEX(DATOS!AQ:AQ,MATCH(CHECKLIST!B167,DATOS!B:B,0),1)=0,"",INDEX(DATOS!AQ:AQ,MATCH(CHECKLIST!B167,DATOS!B:B,0),1)),"")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IFERROR(INDEX(DATOS!B:B,MATCH(CHECKLIST!A168,DATOS!BY:BY,0),1),"")</f>
        <v/>
      </c>
      <c r="C168" t="str">
        <f>IFERROR(INDEX(DATOS!J:J,MATCH(CHECKLIST!A168,DATOS!BY:BY,0),1),"")</f>
        <v/>
      </c>
      <c r="D168" t="str">
        <f>IFERROR(INDEX(DATOS!R:R,MATCH(CHECKLIST!E168,DATOS!C:C,0),1),"")</f>
        <v/>
      </c>
      <c r="E168" s="72" t="str">
        <f>IFERROR(INDEX(DATOS!C:C,MATCH(CHECKLIST!A168,DATOS!BY:BY,0),1),"")</f>
        <v/>
      </c>
      <c r="F168" s="82" t="str">
        <f>IFERROR(IF(INDEX(DATOS!AE:AE,MATCH(CHECKLIST!B168,DATOS!B:B,0),1)=0,"",INDEX(DATOS!AE:AE,MATCH(CHECKLIST!B168,DATOS!B:B,0),1)),"")</f>
        <v/>
      </c>
      <c r="G168" s="17" t="str">
        <f>IFERROR(IF(INDEX(DATOS!AJ:AJ,MATCH(CHECKLIST!B168,DATOS!B:B,0),1)=0,"",INDEX(DATOS!AJ:AJ,MATCH(CHECKLIST!B168,DATOS!B:B,0),1)),"")</f>
        <v/>
      </c>
      <c r="H168" s="17" t="str">
        <f>IFERROR(IF(INDEX(DATOS!BM:BM,MATCH(CHECKLIST!B168,DATOS!B:B,0),1)="","X",IF(INDEX(DATOS!BM:BM,MATCH(CHECKLIST!B168,DATOS!B:B,0),1)="VIGENTE","",INDEX(DATOS!BM:BM,MATCH(CHECKLIST!B168,DATOS!B:B,0),1))),"")</f>
        <v/>
      </c>
      <c r="I168" s="17" t="str">
        <f>IFERROR(IF(INDEX(DATOS!AN:AN,MATCH(CHECKLIST!B168,DATOS!B:B,0),1)=0,"",INDEX(DATOS!AN:AN,MATCH(CHECKLIST!B168,DATOS!B:B,0),1)),"")</f>
        <v/>
      </c>
      <c r="J168" s="17" t="str">
        <f>IFERROR(IF(INDEX(DATOS!AL:AL,MATCH(CHECKLIST!B168,DATOS!B:B,0),1)=0,"",INDEX(DATOS!AL:AL,MATCH(CHECKLIST!B168,DATOS!B:B,0),1)),"")</f>
        <v/>
      </c>
      <c r="K168" s="35" t="str">
        <f>IFERROR(IF(INDEX(DATOS!AM:AM,MATCH(CHECKLIST!B168,DATOS!B:B,0),1)=0,"",INDEX(DATOS!AM:AM,MATCH(CHECKLIST!B168,DATOS!B:B,0),1)),"")</f>
        <v/>
      </c>
      <c r="L168" s="17" t="str">
        <f>IFERROR(IF(INDEX(DATOS!AO:AO,MATCH(CHECKLIST!B168,DATOS!B:B,0),1)=0,"",INDEX(DATOS!AO:AO,MATCH(CHECKLIST!B168,DATOS!B:B,0),1)),"")</f>
        <v/>
      </c>
      <c r="M168" s="17" t="str">
        <f>IFERROR(IF(INDEX(DATOS!AK:AK,MATCH(CHECKLIST!B168,DATOS!B:B,0),1)=0,"",INDEX(DATOS!AK:AK,MATCH(CHECKLIST!B168,DATOS!B:B,0),1)),"")</f>
        <v/>
      </c>
      <c r="N168" s="35" t="str">
        <f ca="1">IFERROR(IF(INDEX(DATOS!I:I,MATCH(CHECKLIST!B168,DATOS!B:B,0),1)="","X",IF(INDEX(DATOS!I:I,MATCH(CHECKLIST!B168,DATOS!B:B,0),1)&gt;YEAR(TODAY())-1,"","VENCIDA")),"")</f>
        <v/>
      </c>
      <c r="O168" s="35" t="str">
        <f>IFERROR(IF(INDEX(DATOS!AR:AR,MATCH(CHECKLIST!B168,DATOS!B:B,0),1)=0,"",INDEX(DATOS!AR:AR,MATCH(CHECKLIST!B168,DATOS!B:B,0),1)),"")</f>
        <v/>
      </c>
      <c r="P168" s="17" t="str">
        <f>IFERROR(IF(INDEX(DATOS!AP:AP,MATCH(CHECKLIST!B168,DATOS!B:B,0),1)=0,"",INDEX(DATOS!AP:AP,MATCH(CHECKLIST!B168,DATOS!B:B,0),1)),"")</f>
        <v/>
      </c>
      <c r="Q168" s="17" t="str">
        <f>IFERROR(IF(INDEX(DATOS!AQ:AQ,MATCH(CHECKLIST!B168,DATOS!B:B,0),1)=0,"",INDEX(DATOS!AQ:AQ,MATCH(CHECKLIST!B168,DATOS!B:B,0),1)),"")</f>
        <v/>
      </c>
      <c r="S168">
        <f t="shared" si="8"/>
        <v>0</v>
      </c>
      <c r="U168" t="str">
        <f t="shared" si="6"/>
        <v/>
      </c>
      <c r="V168" t="str">
        <f t="shared" si="7"/>
        <v/>
      </c>
    </row>
    <row r="169" spans="1:22" ht="15" customHeight="1" x14ac:dyDescent="0.25">
      <c r="A169" s="12">
        <v>156</v>
      </c>
      <c r="B169" t="str">
        <f>IFERROR(INDEX(DATOS!B:B,MATCH(CHECKLIST!A169,DATOS!BY:BY,0),1),"")</f>
        <v/>
      </c>
      <c r="C169" t="str">
        <f>IFERROR(INDEX(DATOS!J:J,MATCH(CHECKLIST!A169,DATOS!BY:BY,0),1),"")</f>
        <v/>
      </c>
      <c r="D169" t="str">
        <f>IFERROR(INDEX(DATOS!R:R,MATCH(CHECKLIST!E169,DATOS!C:C,0),1),"")</f>
        <v/>
      </c>
      <c r="E169" s="72" t="str">
        <f>IFERROR(INDEX(DATOS!C:C,MATCH(CHECKLIST!A169,DATOS!BY:BY,0),1),"")</f>
        <v/>
      </c>
      <c r="F169" s="82" t="str">
        <f>IFERROR(IF(INDEX(DATOS!AE:AE,MATCH(CHECKLIST!B169,DATOS!B:B,0),1)=0,"",INDEX(DATOS!AE:AE,MATCH(CHECKLIST!B169,DATOS!B:B,0),1)),"")</f>
        <v/>
      </c>
      <c r="G169" s="17" t="str">
        <f>IFERROR(IF(INDEX(DATOS!AJ:AJ,MATCH(CHECKLIST!B169,DATOS!B:B,0),1)=0,"",INDEX(DATOS!AJ:AJ,MATCH(CHECKLIST!B169,DATOS!B:B,0),1)),"")</f>
        <v/>
      </c>
      <c r="H169" s="17" t="str">
        <f>IFERROR(IF(INDEX(DATOS!BM:BM,MATCH(CHECKLIST!B169,DATOS!B:B,0),1)="","X",IF(INDEX(DATOS!BM:BM,MATCH(CHECKLIST!B169,DATOS!B:B,0),1)="VIGENTE","",INDEX(DATOS!BM:BM,MATCH(CHECKLIST!B169,DATOS!B:B,0),1))),"")</f>
        <v/>
      </c>
      <c r="I169" s="17" t="str">
        <f>IFERROR(IF(INDEX(DATOS!AN:AN,MATCH(CHECKLIST!B169,DATOS!B:B,0),1)=0,"",INDEX(DATOS!AN:AN,MATCH(CHECKLIST!B169,DATOS!B:B,0),1)),"")</f>
        <v/>
      </c>
      <c r="J169" s="17" t="str">
        <f>IFERROR(IF(INDEX(DATOS!AL:AL,MATCH(CHECKLIST!B169,DATOS!B:B,0),1)=0,"",INDEX(DATOS!AL:AL,MATCH(CHECKLIST!B169,DATOS!B:B,0),1)),"")</f>
        <v/>
      </c>
      <c r="K169" s="35" t="str">
        <f>IFERROR(IF(INDEX(DATOS!AM:AM,MATCH(CHECKLIST!B169,DATOS!B:B,0),1)=0,"",INDEX(DATOS!AM:AM,MATCH(CHECKLIST!B169,DATOS!B:B,0),1)),"")</f>
        <v/>
      </c>
      <c r="L169" s="17" t="str">
        <f>IFERROR(IF(INDEX(DATOS!AO:AO,MATCH(CHECKLIST!B169,DATOS!B:B,0),1)=0,"",INDEX(DATOS!AO:AO,MATCH(CHECKLIST!B169,DATOS!B:B,0),1)),"")</f>
        <v/>
      </c>
      <c r="M169" s="17" t="str">
        <f>IFERROR(IF(INDEX(DATOS!AK:AK,MATCH(CHECKLIST!B169,DATOS!B:B,0),1)=0,"",INDEX(DATOS!AK:AK,MATCH(CHECKLIST!B169,DATOS!B:B,0),1)),"")</f>
        <v/>
      </c>
      <c r="N169" s="35" t="str">
        <f ca="1">IFERROR(IF(INDEX(DATOS!I:I,MATCH(CHECKLIST!B169,DATOS!B:B,0),1)="","X",IF(INDEX(DATOS!I:I,MATCH(CHECKLIST!B169,DATOS!B:B,0),1)&gt;YEAR(TODAY())-1,"","VENCIDA")),"")</f>
        <v/>
      </c>
      <c r="O169" s="35" t="str">
        <f>IFERROR(IF(INDEX(DATOS!AR:AR,MATCH(CHECKLIST!B169,DATOS!B:B,0),1)=0,"",INDEX(DATOS!AR:AR,MATCH(CHECKLIST!B169,DATOS!B:B,0),1)),"")</f>
        <v/>
      </c>
      <c r="P169" s="17" t="str">
        <f>IFERROR(IF(INDEX(DATOS!AP:AP,MATCH(CHECKLIST!B169,DATOS!B:B,0),1)=0,"",INDEX(DATOS!AP:AP,MATCH(CHECKLIST!B169,DATOS!B:B,0),1)),"")</f>
        <v/>
      </c>
      <c r="Q169" s="17" t="str">
        <f>IFERROR(IF(INDEX(DATOS!AQ:AQ,MATCH(CHECKLIST!B169,DATOS!B:B,0),1)=0,"",INDEX(DATOS!AQ:AQ,MATCH(CHECKLIST!B169,DATOS!B:B,0),1)),"")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IFERROR(INDEX(DATOS!B:B,MATCH(CHECKLIST!A170,DATOS!BY:BY,0),1),"")</f>
        <v/>
      </c>
      <c r="C170" t="str">
        <f>IFERROR(INDEX(DATOS!J:J,MATCH(CHECKLIST!A170,DATOS!BY:BY,0),1),"")</f>
        <v/>
      </c>
      <c r="D170" t="str">
        <f>IFERROR(INDEX(DATOS!R:R,MATCH(CHECKLIST!E170,DATOS!C:C,0),1),"")</f>
        <v/>
      </c>
      <c r="E170" s="72" t="str">
        <f>IFERROR(INDEX(DATOS!C:C,MATCH(CHECKLIST!A170,DATOS!BY:BY,0),1),"")</f>
        <v/>
      </c>
      <c r="F170" s="82" t="str">
        <f>IFERROR(IF(INDEX(DATOS!AE:AE,MATCH(CHECKLIST!B170,DATOS!B:B,0),1)=0,"",INDEX(DATOS!AE:AE,MATCH(CHECKLIST!B170,DATOS!B:B,0),1)),"")</f>
        <v/>
      </c>
      <c r="G170" s="17" t="str">
        <f>IFERROR(IF(INDEX(DATOS!AJ:AJ,MATCH(CHECKLIST!B170,DATOS!B:B,0),1)=0,"",INDEX(DATOS!AJ:AJ,MATCH(CHECKLIST!B170,DATOS!B:B,0),1)),"")</f>
        <v/>
      </c>
      <c r="H170" s="17" t="str">
        <f>IFERROR(IF(INDEX(DATOS!BM:BM,MATCH(CHECKLIST!B170,DATOS!B:B,0),1)="","X",IF(INDEX(DATOS!BM:BM,MATCH(CHECKLIST!B170,DATOS!B:B,0),1)="VIGENTE","",INDEX(DATOS!BM:BM,MATCH(CHECKLIST!B170,DATOS!B:B,0),1))),"")</f>
        <v/>
      </c>
      <c r="I170" s="17" t="str">
        <f>IFERROR(IF(INDEX(DATOS!AN:AN,MATCH(CHECKLIST!B170,DATOS!B:B,0),1)=0,"",INDEX(DATOS!AN:AN,MATCH(CHECKLIST!B170,DATOS!B:B,0),1)),"")</f>
        <v/>
      </c>
      <c r="J170" s="17" t="str">
        <f>IFERROR(IF(INDEX(DATOS!AL:AL,MATCH(CHECKLIST!B170,DATOS!B:B,0),1)=0,"",INDEX(DATOS!AL:AL,MATCH(CHECKLIST!B170,DATOS!B:B,0),1)),"")</f>
        <v/>
      </c>
      <c r="K170" s="35" t="str">
        <f>IFERROR(IF(INDEX(DATOS!AM:AM,MATCH(CHECKLIST!B170,DATOS!B:B,0),1)=0,"",INDEX(DATOS!AM:AM,MATCH(CHECKLIST!B170,DATOS!B:B,0),1)),"")</f>
        <v/>
      </c>
      <c r="L170" s="17" t="str">
        <f>IFERROR(IF(INDEX(DATOS!AO:AO,MATCH(CHECKLIST!B170,DATOS!B:B,0),1)=0,"",INDEX(DATOS!AO:AO,MATCH(CHECKLIST!B170,DATOS!B:B,0),1)),"")</f>
        <v/>
      </c>
      <c r="M170" s="17" t="str">
        <f>IFERROR(IF(INDEX(DATOS!AK:AK,MATCH(CHECKLIST!B170,DATOS!B:B,0),1)=0,"",INDEX(DATOS!AK:AK,MATCH(CHECKLIST!B170,DATOS!B:B,0),1)),"")</f>
        <v/>
      </c>
      <c r="N170" s="35" t="str">
        <f ca="1">IFERROR(IF(INDEX(DATOS!I:I,MATCH(CHECKLIST!B170,DATOS!B:B,0),1)="","X",IF(INDEX(DATOS!I:I,MATCH(CHECKLIST!B170,DATOS!B:B,0),1)&gt;YEAR(TODAY())-1,"","VENCIDA")),"")</f>
        <v/>
      </c>
      <c r="O170" s="35" t="str">
        <f>IFERROR(IF(INDEX(DATOS!AR:AR,MATCH(CHECKLIST!B170,DATOS!B:B,0),1)=0,"",INDEX(DATOS!AR:AR,MATCH(CHECKLIST!B170,DATOS!B:B,0),1)),"")</f>
        <v/>
      </c>
      <c r="P170" s="17" t="str">
        <f>IFERROR(IF(INDEX(DATOS!AP:AP,MATCH(CHECKLIST!B170,DATOS!B:B,0),1)=0,"",INDEX(DATOS!AP:AP,MATCH(CHECKLIST!B170,DATOS!B:B,0),1)),"")</f>
        <v/>
      </c>
      <c r="Q170" s="17" t="str">
        <f>IFERROR(IF(INDEX(DATOS!AQ:AQ,MATCH(CHECKLIST!B170,DATOS!B:B,0),1)=0,"",INDEX(DATOS!AQ:AQ,MATCH(CHECKLIST!B170,DATOS!B:B,0),1)),"")</f>
        <v/>
      </c>
      <c r="S170">
        <f t="shared" si="8"/>
        <v>0</v>
      </c>
      <c r="U170" t="str">
        <f t="shared" si="6"/>
        <v/>
      </c>
      <c r="V170" t="str">
        <f t="shared" si="7"/>
        <v/>
      </c>
    </row>
    <row r="171" spans="1:22" x14ac:dyDescent="0.25">
      <c r="A171" s="12">
        <v>158</v>
      </c>
      <c r="B171" t="str">
        <f>IFERROR(INDEX(DATOS!B:B,MATCH(CHECKLIST!A171,DATOS!BY:BY,0),1),"")</f>
        <v/>
      </c>
      <c r="C171" t="str">
        <f>IFERROR(INDEX(DATOS!J:J,MATCH(CHECKLIST!A171,DATOS!BY:BY,0),1),"")</f>
        <v/>
      </c>
      <c r="D171" t="str">
        <f>IFERROR(INDEX(DATOS!R:R,MATCH(CHECKLIST!E171,DATOS!C:C,0),1),"")</f>
        <v/>
      </c>
      <c r="E171" s="72" t="str">
        <f>IFERROR(INDEX(DATOS!C:C,MATCH(CHECKLIST!A171,DATOS!BY:BY,0),1),"")</f>
        <v/>
      </c>
      <c r="F171" s="82" t="str">
        <f>IFERROR(IF(INDEX(DATOS!AE:AE,MATCH(CHECKLIST!B171,DATOS!B:B,0),1)=0,"",INDEX(DATOS!AE:AE,MATCH(CHECKLIST!B171,DATOS!B:B,0),1)),"")</f>
        <v/>
      </c>
      <c r="G171" s="17" t="str">
        <f>IFERROR(IF(INDEX(DATOS!AJ:AJ,MATCH(CHECKLIST!B171,DATOS!B:B,0),1)=0,"",INDEX(DATOS!AJ:AJ,MATCH(CHECKLIST!B171,DATOS!B:B,0),1)),"")</f>
        <v/>
      </c>
      <c r="H171" s="17" t="str">
        <f>IFERROR(IF(INDEX(DATOS!BM:BM,MATCH(CHECKLIST!B171,DATOS!B:B,0),1)="","X",IF(INDEX(DATOS!BM:BM,MATCH(CHECKLIST!B171,DATOS!B:B,0),1)="VIGENTE","",INDEX(DATOS!BM:BM,MATCH(CHECKLIST!B171,DATOS!B:B,0),1))),"")</f>
        <v/>
      </c>
      <c r="I171" s="17" t="str">
        <f>IFERROR(IF(INDEX(DATOS!AN:AN,MATCH(CHECKLIST!B171,DATOS!B:B,0),1)=0,"",INDEX(DATOS!AN:AN,MATCH(CHECKLIST!B171,DATOS!B:B,0),1)),"")</f>
        <v/>
      </c>
      <c r="J171" s="17" t="str">
        <f>IFERROR(IF(INDEX(DATOS!AL:AL,MATCH(CHECKLIST!B171,DATOS!B:B,0),1)=0,"",INDEX(DATOS!AL:AL,MATCH(CHECKLIST!B171,DATOS!B:B,0),1)),"")</f>
        <v/>
      </c>
      <c r="K171" s="35" t="str">
        <f>IFERROR(IF(INDEX(DATOS!AM:AM,MATCH(CHECKLIST!B171,DATOS!B:B,0),1)=0,"",INDEX(DATOS!AM:AM,MATCH(CHECKLIST!B171,DATOS!B:B,0),1)),"")</f>
        <v/>
      </c>
      <c r="L171" s="17" t="str">
        <f>IFERROR(IF(INDEX(DATOS!AO:AO,MATCH(CHECKLIST!B171,DATOS!B:B,0),1)=0,"",INDEX(DATOS!AO:AO,MATCH(CHECKLIST!B171,DATOS!B:B,0),1)),"")</f>
        <v/>
      </c>
      <c r="M171" s="17" t="str">
        <f>IFERROR(IF(INDEX(DATOS!AK:AK,MATCH(CHECKLIST!B171,DATOS!B:B,0),1)=0,"",INDEX(DATOS!AK:AK,MATCH(CHECKLIST!B171,DATOS!B:B,0),1)),"")</f>
        <v/>
      </c>
      <c r="N171" s="35" t="str">
        <f ca="1">IFERROR(IF(INDEX(DATOS!I:I,MATCH(CHECKLIST!B171,DATOS!B:B,0),1)="","X",IF(INDEX(DATOS!I:I,MATCH(CHECKLIST!B171,DATOS!B:B,0),1)&gt;YEAR(TODAY())-1,"","VENCIDA")),"")</f>
        <v/>
      </c>
      <c r="O171" s="35" t="str">
        <f>IFERROR(IF(INDEX(DATOS!AR:AR,MATCH(CHECKLIST!B171,DATOS!B:B,0),1)=0,"",INDEX(DATOS!AR:AR,MATCH(CHECKLIST!B171,DATOS!B:B,0),1)),"")</f>
        <v/>
      </c>
      <c r="P171" s="17" t="str">
        <f>IFERROR(IF(INDEX(DATOS!AP:AP,MATCH(CHECKLIST!B171,DATOS!B:B,0),1)=0,"",INDEX(DATOS!AP:AP,MATCH(CHECKLIST!B171,DATOS!B:B,0),1)),"")</f>
        <v/>
      </c>
      <c r="Q171" s="17" t="str">
        <f>IFERROR(IF(INDEX(DATOS!AQ:AQ,MATCH(CHECKLIST!B171,DATOS!B:B,0),1)=0,"",INDEX(DATOS!AQ:AQ,MATCH(CHECKLIST!B171,DATOS!B:B,0),1)),"")</f>
        <v/>
      </c>
      <c r="R171" t="str">
        <f>IF(B171="","",1)</f>
        <v/>
      </c>
      <c r="S171" t="str">
        <f t="shared" si="8"/>
        <v/>
      </c>
      <c r="U171" t="str">
        <f t="shared" si="6"/>
        <v/>
      </c>
      <c r="V171" t="str">
        <f t="shared" si="7"/>
        <v/>
      </c>
    </row>
    <row r="172" spans="1:22" x14ac:dyDescent="0.25">
      <c r="A172" s="12">
        <v>159</v>
      </c>
      <c r="B172" t="str">
        <f>IFERROR(INDEX(DATOS!B:B,MATCH(CHECKLIST!A172,DATOS!BY:BY,0),1),"")</f>
        <v/>
      </c>
      <c r="C172" t="str">
        <f>IFERROR(INDEX(DATOS!J:J,MATCH(CHECKLIST!A172,DATOS!BY:BY,0),1),"")</f>
        <v/>
      </c>
      <c r="D172" t="str">
        <f>IFERROR(INDEX(DATOS!R:R,MATCH(CHECKLIST!E172,DATOS!C:C,0),1),"")</f>
        <v/>
      </c>
      <c r="E172" s="72" t="str">
        <f>IFERROR(INDEX(DATOS!C:C,MATCH(CHECKLIST!A172,DATOS!BY:BY,0),1),"")</f>
        <v/>
      </c>
      <c r="F172" s="82" t="str">
        <f>IFERROR(IF(INDEX(DATOS!AE:AE,MATCH(CHECKLIST!B172,DATOS!B:B,0),1)=0,"",INDEX(DATOS!AE:AE,MATCH(CHECKLIST!B172,DATOS!B:B,0),1)),"")</f>
        <v/>
      </c>
      <c r="G172" s="17" t="str">
        <f>IFERROR(IF(INDEX(DATOS!AJ:AJ,MATCH(CHECKLIST!B172,DATOS!B:B,0),1)=0,"",INDEX(DATOS!AJ:AJ,MATCH(CHECKLIST!B172,DATOS!B:B,0),1)),"")</f>
        <v/>
      </c>
      <c r="H172" s="17" t="str">
        <f>IFERROR(IF(INDEX(DATOS!BM:BM,MATCH(CHECKLIST!B172,DATOS!B:B,0),1)="","X",IF(INDEX(DATOS!BM:BM,MATCH(CHECKLIST!B172,DATOS!B:B,0),1)="VIGENTE","",INDEX(DATOS!BM:BM,MATCH(CHECKLIST!B172,DATOS!B:B,0),1))),"")</f>
        <v/>
      </c>
      <c r="I172" s="17" t="str">
        <f>IFERROR(IF(INDEX(DATOS!AN:AN,MATCH(CHECKLIST!B172,DATOS!B:B,0),1)=0,"",INDEX(DATOS!AN:AN,MATCH(CHECKLIST!B172,DATOS!B:B,0),1)),"")</f>
        <v/>
      </c>
      <c r="J172" s="17" t="str">
        <f>IFERROR(IF(INDEX(DATOS!AL:AL,MATCH(CHECKLIST!B172,DATOS!B:B,0),1)=0,"",INDEX(DATOS!AL:AL,MATCH(CHECKLIST!B172,DATOS!B:B,0),1)),"")</f>
        <v/>
      </c>
      <c r="K172" s="35" t="str">
        <f>IFERROR(IF(INDEX(DATOS!AM:AM,MATCH(CHECKLIST!B172,DATOS!B:B,0),1)=0,"",INDEX(DATOS!AM:AM,MATCH(CHECKLIST!B172,DATOS!B:B,0),1)),"")</f>
        <v/>
      </c>
      <c r="L172" s="17" t="str">
        <f>IFERROR(IF(INDEX(DATOS!AO:AO,MATCH(CHECKLIST!B172,DATOS!B:B,0),1)=0,"",INDEX(DATOS!AO:AO,MATCH(CHECKLIST!B172,DATOS!B:B,0),1)),"")</f>
        <v/>
      </c>
      <c r="M172" s="17" t="str">
        <f>IFERROR(IF(INDEX(DATOS!AK:AK,MATCH(CHECKLIST!B172,DATOS!B:B,0),1)=0,"",INDEX(DATOS!AK:AK,MATCH(CHECKLIST!B172,DATOS!B:B,0),1)),"")</f>
        <v/>
      </c>
      <c r="N172" s="35" t="str">
        <f ca="1">IFERROR(IF(INDEX(DATOS!I:I,MATCH(CHECKLIST!B172,DATOS!B:B,0),1)="","X",IF(INDEX(DATOS!I:I,MATCH(CHECKLIST!B172,DATOS!B:B,0),1)&gt;YEAR(TODAY())-1,"","VENCIDA")),"")</f>
        <v/>
      </c>
      <c r="O172" s="35" t="str">
        <f>IFERROR(IF(INDEX(DATOS!AR:AR,MATCH(CHECKLIST!B172,DATOS!B:B,0),1)=0,"",INDEX(DATOS!AR:AR,MATCH(CHECKLIST!B172,DATOS!B:B,0),1)),"")</f>
        <v/>
      </c>
      <c r="P172" s="17" t="str">
        <f>IFERROR(IF(INDEX(DATOS!AP:AP,MATCH(CHECKLIST!B172,DATOS!B:B,0),1)=0,"",INDEX(DATOS!AP:AP,MATCH(CHECKLIST!B172,DATOS!B:B,0),1)),"")</f>
        <v/>
      </c>
      <c r="Q172" s="17" t="str">
        <f>IFERROR(IF(INDEX(DATOS!AQ:AQ,MATCH(CHECKLIST!B172,DATOS!B:B,0),1)=0,"",INDEX(DATOS!AQ:AQ,MATCH(CHECKLIST!B172,DATOS!B:B,0),1)),"")</f>
        <v/>
      </c>
      <c r="S172">
        <f t="shared" si="8"/>
        <v>0</v>
      </c>
      <c r="U172" t="str">
        <f t="shared" si="6"/>
        <v/>
      </c>
      <c r="V172" t="str">
        <f t="shared" si="7"/>
        <v/>
      </c>
    </row>
    <row r="173" spans="1:22" ht="15" customHeight="1" x14ac:dyDescent="0.25">
      <c r="A173" s="12">
        <v>160</v>
      </c>
      <c r="B173" t="str">
        <f>IFERROR(INDEX(DATOS!B:B,MATCH(CHECKLIST!A173,DATOS!BY:BY,0),1),"")</f>
        <v/>
      </c>
      <c r="C173" t="str">
        <f>IFERROR(INDEX(DATOS!J:J,MATCH(CHECKLIST!A173,DATOS!BY:BY,0),1),"")</f>
        <v/>
      </c>
      <c r="D173" t="str">
        <f>IFERROR(INDEX(DATOS!R:R,MATCH(CHECKLIST!E173,DATOS!C:C,0),1),"")</f>
        <v/>
      </c>
      <c r="E173" s="72" t="str">
        <f>IFERROR(INDEX(DATOS!C:C,MATCH(CHECKLIST!A173,DATOS!BY:BY,0),1),"")</f>
        <v/>
      </c>
      <c r="F173" s="82" t="str">
        <f>IFERROR(IF(INDEX(DATOS!AE:AE,MATCH(CHECKLIST!B173,DATOS!B:B,0),1)=0,"",INDEX(DATOS!AE:AE,MATCH(CHECKLIST!B173,DATOS!B:B,0),1)),"")</f>
        <v/>
      </c>
      <c r="G173" s="17" t="str">
        <f>IFERROR(IF(INDEX(DATOS!AJ:AJ,MATCH(CHECKLIST!B173,DATOS!B:B,0),1)=0,"",INDEX(DATOS!AJ:AJ,MATCH(CHECKLIST!B173,DATOS!B:B,0),1)),"")</f>
        <v/>
      </c>
      <c r="H173" s="17" t="str">
        <f>IFERROR(IF(INDEX(DATOS!BM:BM,MATCH(CHECKLIST!B173,DATOS!B:B,0),1)="","X",IF(INDEX(DATOS!BM:BM,MATCH(CHECKLIST!B173,DATOS!B:B,0),1)="VIGENTE","",INDEX(DATOS!BM:BM,MATCH(CHECKLIST!B173,DATOS!B:B,0),1))),"")</f>
        <v/>
      </c>
      <c r="I173" s="17" t="str">
        <f>IFERROR(IF(INDEX(DATOS!AN:AN,MATCH(CHECKLIST!B173,DATOS!B:B,0),1)=0,"",INDEX(DATOS!AN:AN,MATCH(CHECKLIST!B173,DATOS!B:B,0),1)),"")</f>
        <v/>
      </c>
      <c r="J173" s="17" t="str">
        <f>IFERROR(IF(INDEX(DATOS!AL:AL,MATCH(CHECKLIST!B173,DATOS!B:B,0),1)=0,"",INDEX(DATOS!AL:AL,MATCH(CHECKLIST!B173,DATOS!B:B,0),1)),"")</f>
        <v/>
      </c>
      <c r="K173" s="35" t="str">
        <f>IFERROR(IF(INDEX(DATOS!AM:AM,MATCH(CHECKLIST!B173,DATOS!B:B,0),1)=0,"",INDEX(DATOS!AM:AM,MATCH(CHECKLIST!B173,DATOS!B:B,0),1)),"")</f>
        <v/>
      </c>
      <c r="L173" s="17" t="str">
        <f>IFERROR(IF(INDEX(DATOS!AO:AO,MATCH(CHECKLIST!B173,DATOS!B:B,0),1)=0,"",INDEX(DATOS!AO:AO,MATCH(CHECKLIST!B173,DATOS!B:B,0),1)),"")</f>
        <v/>
      </c>
      <c r="M173" s="17" t="str">
        <f>IFERROR(IF(INDEX(DATOS!AK:AK,MATCH(CHECKLIST!B173,DATOS!B:B,0),1)=0,"",INDEX(DATOS!AK:AK,MATCH(CHECKLIST!B173,DATOS!B:B,0),1)),"")</f>
        <v/>
      </c>
      <c r="N173" s="35" t="str">
        <f ca="1">IFERROR(IF(INDEX(DATOS!I:I,MATCH(CHECKLIST!B173,DATOS!B:B,0),1)="","X",IF(INDEX(DATOS!I:I,MATCH(CHECKLIST!B173,DATOS!B:B,0),1)&gt;YEAR(TODAY())-1,"","VENCIDA")),"")</f>
        <v/>
      </c>
      <c r="O173" s="35" t="str">
        <f>IFERROR(IF(INDEX(DATOS!AR:AR,MATCH(CHECKLIST!B173,DATOS!B:B,0),1)=0,"",INDEX(DATOS!AR:AR,MATCH(CHECKLIST!B173,DATOS!B:B,0),1)),"")</f>
        <v/>
      </c>
      <c r="P173" s="17" t="str">
        <f>IFERROR(IF(INDEX(DATOS!AP:AP,MATCH(CHECKLIST!B173,DATOS!B:B,0),1)=0,"",INDEX(DATOS!AP:AP,MATCH(CHECKLIST!B173,DATOS!B:B,0),1)),"")</f>
        <v/>
      </c>
      <c r="Q173" s="17" t="str">
        <f>IFERROR(IF(INDEX(DATOS!AQ:AQ,MATCH(CHECKLIST!B173,DATOS!B:B,0),1)=0,"",INDEX(DATOS!AQ:AQ,MATCH(CHECKLIST!B173,DATOS!B:B,0),1)),"")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IFERROR(INDEX(DATOS!B:B,MATCH(CHECKLIST!A174,DATOS!BY:BY,0),1),"")</f>
        <v/>
      </c>
      <c r="C174" t="str">
        <f>IFERROR(INDEX(DATOS!J:J,MATCH(CHECKLIST!A174,DATOS!BY:BY,0),1),"")</f>
        <v/>
      </c>
      <c r="D174" t="str">
        <f>IFERROR(INDEX(DATOS!R:R,MATCH(CHECKLIST!E174,DATOS!C:C,0),1),"")</f>
        <v/>
      </c>
      <c r="E174" s="72" t="str">
        <f>IFERROR(INDEX(DATOS!C:C,MATCH(CHECKLIST!A174,DATOS!BY:BY,0),1),"")</f>
        <v/>
      </c>
      <c r="F174" s="82" t="str">
        <f>IFERROR(IF(INDEX(DATOS!AE:AE,MATCH(CHECKLIST!B174,DATOS!B:B,0),1)=0,"",INDEX(DATOS!AE:AE,MATCH(CHECKLIST!B174,DATOS!B:B,0),1)),"")</f>
        <v/>
      </c>
      <c r="G174" s="17" t="str">
        <f>IFERROR(IF(INDEX(DATOS!AJ:AJ,MATCH(CHECKLIST!B174,DATOS!B:B,0),1)=0,"",INDEX(DATOS!AJ:AJ,MATCH(CHECKLIST!B174,DATOS!B:B,0),1)),"")</f>
        <v/>
      </c>
      <c r="H174" s="17" t="str">
        <f>IFERROR(IF(INDEX(DATOS!BM:BM,MATCH(CHECKLIST!B174,DATOS!B:B,0),1)="","X",IF(INDEX(DATOS!BM:BM,MATCH(CHECKLIST!B174,DATOS!B:B,0),1)="VIGENTE","",INDEX(DATOS!BM:BM,MATCH(CHECKLIST!B174,DATOS!B:B,0),1))),"")</f>
        <v/>
      </c>
      <c r="I174" s="17" t="str">
        <f>IFERROR(IF(INDEX(DATOS!AN:AN,MATCH(CHECKLIST!B174,DATOS!B:B,0),1)=0,"",INDEX(DATOS!AN:AN,MATCH(CHECKLIST!B174,DATOS!B:B,0),1)),"")</f>
        <v/>
      </c>
      <c r="J174" s="17" t="str">
        <f>IFERROR(IF(INDEX(DATOS!AL:AL,MATCH(CHECKLIST!B174,DATOS!B:B,0),1)=0,"",INDEX(DATOS!AL:AL,MATCH(CHECKLIST!B174,DATOS!B:B,0),1)),"")</f>
        <v/>
      </c>
      <c r="K174" s="35" t="str">
        <f>IFERROR(IF(INDEX(DATOS!AM:AM,MATCH(CHECKLIST!B174,DATOS!B:B,0),1)=0,"",INDEX(DATOS!AM:AM,MATCH(CHECKLIST!B174,DATOS!B:B,0),1)),"")</f>
        <v/>
      </c>
      <c r="L174" s="17" t="str">
        <f>IFERROR(IF(INDEX(DATOS!AO:AO,MATCH(CHECKLIST!B174,DATOS!B:B,0),1)=0,"",INDEX(DATOS!AO:AO,MATCH(CHECKLIST!B174,DATOS!B:B,0),1)),"")</f>
        <v/>
      </c>
      <c r="M174" s="17" t="str">
        <f>IFERROR(IF(INDEX(DATOS!AK:AK,MATCH(CHECKLIST!B174,DATOS!B:B,0),1)=0,"",INDEX(DATOS!AK:AK,MATCH(CHECKLIST!B174,DATOS!B:B,0),1)),"")</f>
        <v/>
      </c>
      <c r="N174" s="35" t="str">
        <f ca="1">IFERROR(IF(INDEX(DATOS!I:I,MATCH(CHECKLIST!B174,DATOS!B:B,0),1)="","X",IF(INDEX(DATOS!I:I,MATCH(CHECKLIST!B174,DATOS!B:B,0),1)&gt;YEAR(TODAY())-1,"","VENCIDA")),"")</f>
        <v/>
      </c>
      <c r="O174" s="35" t="str">
        <f>IFERROR(IF(INDEX(DATOS!AR:AR,MATCH(CHECKLIST!B174,DATOS!B:B,0),1)=0,"",INDEX(DATOS!AR:AR,MATCH(CHECKLIST!B174,DATOS!B:B,0),1)),"")</f>
        <v/>
      </c>
      <c r="P174" s="17" t="str">
        <f>IFERROR(IF(INDEX(DATOS!AP:AP,MATCH(CHECKLIST!B174,DATOS!B:B,0),1)=0,"",INDEX(DATOS!AP:AP,MATCH(CHECKLIST!B174,DATOS!B:B,0),1)),"")</f>
        <v/>
      </c>
      <c r="Q174" s="17" t="str">
        <f>IFERROR(IF(INDEX(DATOS!AQ:AQ,MATCH(CHECKLIST!B174,DATOS!B:B,0),1)=0,"",INDEX(DATOS!AQ:AQ,MATCH(CHECKLIST!B174,DATOS!B:B,0),1)),"")</f>
        <v/>
      </c>
      <c r="S174">
        <f t="shared" si="8"/>
        <v>0</v>
      </c>
      <c r="U174" t="str">
        <f t="shared" si="6"/>
        <v/>
      </c>
      <c r="V174" t="str">
        <f t="shared" si="7"/>
        <v/>
      </c>
    </row>
    <row r="175" spans="1:22" ht="15" customHeight="1" x14ac:dyDescent="0.25">
      <c r="A175" s="12">
        <v>162</v>
      </c>
      <c r="B175" t="str">
        <f>IFERROR(INDEX(DATOS!B:B,MATCH(CHECKLIST!A175,DATOS!BY:BY,0),1),"")</f>
        <v/>
      </c>
      <c r="C175" t="str">
        <f>IFERROR(INDEX(DATOS!J:J,MATCH(CHECKLIST!A175,DATOS!BY:BY,0),1),"")</f>
        <v/>
      </c>
      <c r="D175" t="str">
        <f>IFERROR(INDEX(DATOS!R:R,MATCH(CHECKLIST!E175,DATOS!C:C,0),1),"")</f>
        <v/>
      </c>
      <c r="E175" s="72" t="str">
        <f>IFERROR(INDEX(DATOS!C:C,MATCH(CHECKLIST!A175,DATOS!BY:BY,0),1),"")</f>
        <v/>
      </c>
      <c r="F175" s="82" t="str">
        <f>IFERROR(IF(INDEX(DATOS!AE:AE,MATCH(CHECKLIST!B175,DATOS!B:B,0),1)=0,"",INDEX(DATOS!AE:AE,MATCH(CHECKLIST!B175,DATOS!B:B,0),1)),"")</f>
        <v/>
      </c>
      <c r="G175" s="17" t="str">
        <f>IFERROR(IF(INDEX(DATOS!AJ:AJ,MATCH(CHECKLIST!B175,DATOS!B:B,0),1)=0,"",INDEX(DATOS!AJ:AJ,MATCH(CHECKLIST!B175,DATOS!B:B,0),1)),"")</f>
        <v/>
      </c>
      <c r="H175" s="17" t="str">
        <f>IFERROR(IF(INDEX(DATOS!BM:BM,MATCH(CHECKLIST!B175,DATOS!B:B,0),1)="","X",IF(INDEX(DATOS!BM:BM,MATCH(CHECKLIST!B175,DATOS!B:B,0),1)="VIGENTE","",INDEX(DATOS!BM:BM,MATCH(CHECKLIST!B175,DATOS!B:B,0),1))),"")</f>
        <v/>
      </c>
      <c r="I175" s="17" t="str">
        <f>IFERROR(IF(INDEX(DATOS!AN:AN,MATCH(CHECKLIST!B175,DATOS!B:B,0),1)=0,"",INDEX(DATOS!AN:AN,MATCH(CHECKLIST!B175,DATOS!B:B,0),1)),"")</f>
        <v/>
      </c>
      <c r="J175" s="17" t="str">
        <f>IFERROR(IF(INDEX(DATOS!AL:AL,MATCH(CHECKLIST!B175,DATOS!B:B,0),1)=0,"",INDEX(DATOS!AL:AL,MATCH(CHECKLIST!B175,DATOS!B:B,0),1)),"")</f>
        <v/>
      </c>
      <c r="K175" s="35" t="str">
        <f>IFERROR(IF(INDEX(DATOS!AM:AM,MATCH(CHECKLIST!B175,DATOS!B:B,0),1)=0,"",INDEX(DATOS!AM:AM,MATCH(CHECKLIST!B175,DATOS!B:B,0),1)),"")</f>
        <v/>
      </c>
      <c r="L175" s="17" t="str">
        <f>IFERROR(IF(INDEX(DATOS!AO:AO,MATCH(CHECKLIST!B175,DATOS!B:B,0),1)=0,"",INDEX(DATOS!AO:AO,MATCH(CHECKLIST!B175,DATOS!B:B,0),1)),"")</f>
        <v/>
      </c>
      <c r="M175" s="17" t="str">
        <f>IFERROR(IF(INDEX(DATOS!AK:AK,MATCH(CHECKLIST!B175,DATOS!B:B,0),1)=0,"",INDEX(DATOS!AK:AK,MATCH(CHECKLIST!B175,DATOS!B:B,0),1)),"")</f>
        <v/>
      </c>
      <c r="N175" s="35" t="str">
        <f ca="1">IFERROR(IF(INDEX(DATOS!I:I,MATCH(CHECKLIST!B175,DATOS!B:B,0),1)="","X",IF(INDEX(DATOS!I:I,MATCH(CHECKLIST!B175,DATOS!B:B,0),1)&gt;YEAR(TODAY())-1,"","VENCIDA")),"")</f>
        <v/>
      </c>
      <c r="O175" s="35" t="str">
        <f>IFERROR(IF(INDEX(DATOS!AR:AR,MATCH(CHECKLIST!B175,DATOS!B:B,0),1)=0,"",INDEX(DATOS!AR:AR,MATCH(CHECKLIST!B175,DATOS!B:B,0),1)),"")</f>
        <v/>
      </c>
      <c r="P175" s="17" t="str">
        <f>IFERROR(IF(INDEX(DATOS!AP:AP,MATCH(CHECKLIST!B175,DATOS!B:B,0),1)=0,"",INDEX(DATOS!AP:AP,MATCH(CHECKLIST!B175,DATOS!B:B,0),1)),"")</f>
        <v/>
      </c>
      <c r="Q175" s="17" t="str">
        <f>IFERROR(IF(INDEX(DATOS!AQ:AQ,MATCH(CHECKLIST!B175,DATOS!B:B,0),1)=0,"",INDEX(DATOS!AQ:AQ,MATCH(CHECKLIST!B175,DATOS!B:B,0),1)),"")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IFERROR(INDEX(DATOS!B:B,MATCH(CHECKLIST!A176,DATOS!BY:BY,0),1),"")</f>
        <v/>
      </c>
      <c r="C176" t="str">
        <f>IFERROR(INDEX(DATOS!J:J,MATCH(CHECKLIST!A176,DATOS!BY:BY,0),1),"")</f>
        <v/>
      </c>
      <c r="D176" t="str">
        <f>IFERROR(INDEX(DATOS!R:R,MATCH(CHECKLIST!E176,DATOS!C:C,0),1),"")</f>
        <v/>
      </c>
      <c r="E176" s="72" t="str">
        <f>IFERROR(INDEX(DATOS!C:C,MATCH(CHECKLIST!A176,DATOS!BY:BY,0),1),"")</f>
        <v/>
      </c>
      <c r="F176" s="82" t="str">
        <f>IFERROR(IF(INDEX(DATOS!AE:AE,MATCH(CHECKLIST!B176,DATOS!B:B,0),1)=0,"",INDEX(DATOS!AE:AE,MATCH(CHECKLIST!B176,DATOS!B:B,0),1)),"")</f>
        <v/>
      </c>
      <c r="G176" s="17" t="str">
        <f>IFERROR(IF(INDEX(DATOS!AJ:AJ,MATCH(CHECKLIST!B176,DATOS!B:B,0),1)=0,"",INDEX(DATOS!AJ:AJ,MATCH(CHECKLIST!B176,DATOS!B:B,0),1)),"")</f>
        <v/>
      </c>
      <c r="H176" s="17" t="str">
        <f>IFERROR(IF(INDEX(DATOS!BM:BM,MATCH(CHECKLIST!B176,DATOS!B:B,0),1)="","X",IF(INDEX(DATOS!BM:BM,MATCH(CHECKLIST!B176,DATOS!B:B,0),1)="VIGENTE","",INDEX(DATOS!BM:BM,MATCH(CHECKLIST!B176,DATOS!B:B,0),1))),"")</f>
        <v/>
      </c>
      <c r="I176" s="17" t="str">
        <f>IFERROR(IF(INDEX(DATOS!AN:AN,MATCH(CHECKLIST!B176,DATOS!B:B,0),1)=0,"",INDEX(DATOS!AN:AN,MATCH(CHECKLIST!B176,DATOS!B:B,0),1)),"")</f>
        <v/>
      </c>
      <c r="J176" s="17" t="str">
        <f>IFERROR(IF(INDEX(DATOS!AL:AL,MATCH(CHECKLIST!B176,DATOS!B:B,0),1)=0,"",INDEX(DATOS!AL:AL,MATCH(CHECKLIST!B176,DATOS!B:B,0),1)),"")</f>
        <v/>
      </c>
      <c r="K176" s="35" t="str">
        <f>IFERROR(IF(INDEX(DATOS!AM:AM,MATCH(CHECKLIST!B176,DATOS!B:B,0),1)=0,"",INDEX(DATOS!AM:AM,MATCH(CHECKLIST!B176,DATOS!B:B,0),1)),"")</f>
        <v/>
      </c>
      <c r="L176" s="17" t="str">
        <f>IFERROR(IF(INDEX(DATOS!AO:AO,MATCH(CHECKLIST!B176,DATOS!B:B,0),1)=0,"",INDEX(DATOS!AO:AO,MATCH(CHECKLIST!B176,DATOS!B:B,0),1)),"")</f>
        <v/>
      </c>
      <c r="M176" s="17" t="str">
        <f>IFERROR(IF(INDEX(DATOS!AK:AK,MATCH(CHECKLIST!B176,DATOS!B:B,0),1)=0,"",INDEX(DATOS!AK:AK,MATCH(CHECKLIST!B176,DATOS!B:B,0),1)),"")</f>
        <v/>
      </c>
      <c r="N176" s="35" t="str">
        <f ca="1">IFERROR(IF(INDEX(DATOS!I:I,MATCH(CHECKLIST!B176,DATOS!B:B,0),1)="","X",IF(INDEX(DATOS!I:I,MATCH(CHECKLIST!B176,DATOS!B:B,0),1)&gt;YEAR(TODAY())-1,"","VENCIDA")),"")</f>
        <v/>
      </c>
      <c r="O176" s="35" t="str">
        <f>IFERROR(IF(INDEX(DATOS!AR:AR,MATCH(CHECKLIST!B176,DATOS!B:B,0),1)=0,"",INDEX(DATOS!AR:AR,MATCH(CHECKLIST!B176,DATOS!B:B,0),1)),"")</f>
        <v/>
      </c>
      <c r="P176" s="17" t="str">
        <f>IFERROR(IF(INDEX(DATOS!AP:AP,MATCH(CHECKLIST!B176,DATOS!B:B,0),1)=0,"",INDEX(DATOS!AP:AP,MATCH(CHECKLIST!B176,DATOS!B:B,0),1)),"")</f>
        <v/>
      </c>
      <c r="Q176" s="17" t="str">
        <f>IFERROR(IF(INDEX(DATOS!AQ:AQ,MATCH(CHECKLIST!B176,DATOS!B:B,0),1)=0,"",INDEX(DATOS!AQ:AQ,MATCH(CHECKLIST!B176,DATOS!B:B,0),1)),"")</f>
        <v/>
      </c>
      <c r="S176">
        <f t="shared" si="8"/>
        <v>0</v>
      </c>
      <c r="U176" t="str">
        <f t="shared" si="6"/>
        <v/>
      </c>
      <c r="V176" t="str">
        <f t="shared" si="7"/>
        <v/>
      </c>
    </row>
    <row r="177" spans="1:22" ht="15" customHeight="1" x14ac:dyDescent="0.25">
      <c r="A177" s="12">
        <v>164</v>
      </c>
      <c r="B177" t="str">
        <f>IFERROR(INDEX(DATOS!B:B,MATCH(CHECKLIST!A177,DATOS!BY:BY,0),1),"")</f>
        <v/>
      </c>
      <c r="C177" t="str">
        <f>IFERROR(INDEX(DATOS!J:J,MATCH(CHECKLIST!A177,DATOS!BY:BY,0),1),"")</f>
        <v/>
      </c>
      <c r="D177" t="str">
        <f>IFERROR(INDEX(DATOS!R:R,MATCH(CHECKLIST!E177,DATOS!C:C,0),1),"")</f>
        <v/>
      </c>
      <c r="E177" s="72" t="str">
        <f>IFERROR(INDEX(DATOS!C:C,MATCH(CHECKLIST!A177,DATOS!BY:BY,0),1),"")</f>
        <v/>
      </c>
      <c r="F177" s="82" t="str">
        <f>IFERROR(IF(INDEX(DATOS!AE:AE,MATCH(CHECKLIST!B177,DATOS!B:B,0),1)=0,"",INDEX(DATOS!AE:AE,MATCH(CHECKLIST!B177,DATOS!B:B,0),1)),"")</f>
        <v/>
      </c>
      <c r="G177" s="17" t="str">
        <f>IFERROR(IF(INDEX(DATOS!AJ:AJ,MATCH(CHECKLIST!B177,DATOS!B:B,0),1)=0,"",INDEX(DATOS!AJ:AJ,MATCH(CHECKLIST!B177,DATOS!B:B,0),1)),"")</f>
        <v/>
      </c>
      <c r="H177" s="17" t="str">
        <f>IFERROR(IF(INDEX(DATOS!BM:BM,MATCH(CHECKLIST!B177,DATOS!B:B,0),1)="","X",IF(INDEX(DATOS!BM:BM,MATCH(CHECKLIST!B177,DATOS!B:B,0),1)="VIGENTE","",INDEX(DATOS!BM:BM,MATCH(CHECKLIST!B177,DATOS!B:B,0),1))),"")</f>
        <v/>
      </c>
      <c r="I177" s="17" t="str">
        <f>IFERROR(IF(INDEX(DATOS!AN:AN,MATCH(CHECKLIST!B177,DATOS!B:B,0),1)=0,"",INDEX(DATOS!AN:AN,MATCH(CHECKLIST!B177,DATOS!B:B,0),1)),"")</f>
        <v/>
      </c>
      <c r="J177" s="17" t="str">
        <f>IFERROR(IF(INDEX(DATOS!AL:AL,MATCH(CHECKLIST!B177,DATOS!B:B,0),1)=0,"",INDEX(DATOS!AL:AL,MATCH(CHECKLIST!B177,DATOS!B:B,0),1)),"")</f>
        <v/>
      </c>
      <c r="K177" s="35" t="str">
        <f>IFERROR(IF(INDEX(DATOS!AM:AM,MATCH(CHECKLIST!B177,DATOS!B:B,0),1)=0,"",INDEX(DATOS!AM:AM,MATCH(CHECKLIST!B177,DATOS!B:B,0),1)),"")</f>
        <v/>
      </c>
      <c r="L177" s="17" t="str">
        <f>IFERROR(IF(INDEX(DATOS!AO:AO,MATCH(CHECKLIST!B177,DATOS!B:B,0),1)=0,"",INDEX(DATOS!AO:AO,MATCH(CHECKLIST!B177,DATOS!B:B,0),1)),"")</f>
        <v/>
      </c>
      <c r="M177" s="17" t="str">
        <f>IFERROR(IF(INDEX(DATOS!AK:AK,MATCH(CHECKLIST!B177,DATOS!B:B,0),1)=0,"",INDEX(DATOS!AK:AK,MATCH(CHECKLIST!B177,DATOS!B:B,0),1)),"")</f>
        <v/>
      </c>
      <c r="N177" s="35" t="str">
        <f ca="1">IFERROR(IF(INDEX(DATOS!I:I,MATCH(CHECKLIST!B177,DATOS!B:B,0),1)="","X",IF(INDEX(DATOS!I:I,MATCH(CHECKLIST!B177,DATOS!B:B,0),1)&gt;YEAR(TODAY())-1,"","VENCIDA")),"")</f>
        <v/>
      </c>
      <c r="O177" s="35" t="str">
        <f>IFERROR(IF(INDEX(DATOS!AR:AR,MATCH(CHECKLIST!B177,DATOS!B:B,0),1)=0,"",INDEX(DATOS!AR:AR,MATCH(CHECKLIST!B177,DATOS!B:B,0),1)),"")</f>
        <v/>
      </c>
      <c r="P177" s="17" t="str">
        <f>IFERROR(IF(INDEX(DATOS!AP:AP,MATCH(CHECKLIST!B177,DATOS!B:B,0),1)=0,"",INDEX(DATOS!AP:AP,MATCH(CHECKLIST!B177,DATOS!B:B,0),1)),"")</f>
        <v/>
      </c>
      <c r="Q177" s="17" t="str">
        <f>IFERROR(IF(INDEX(DATOS!AQ:AQ,MATCH(CHECKLIST!B177,DATOS!B:B,0),1)=0,"",INDEX(DATOS!AQ:AQ,MATCH(CHECKLIST!B177,DATOS!B:B,0),1)),"")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IFERROR(INDEX(DATOS!B:B,MATCH(CHECKLIST!A178,DATOS!BY:BY,0),1),"")</f>
        <v/>
      </c>
      <c r="C178" t="str">
        <f>IFERROR(INDEX(DATOS!J:J,MATCH(CHECKLIST!A178,DATOS!BY:BY,0),1),"")</f>
        <v/>
      </c>
      <c r="D178" t="str">
        <f>IFERROR(INDEX(DATOS!R:R,MATCH(CHECKLIST!E178,DATOS!C:C,0),1),"")</f>
        <v/>
      </c>
      <c r="E178" s="72" t="str">
        <f>IFERROR(INDEX(DATOS!C:C,MATCH(CHECKLIST!A178,DATOS!BY:BY,0),1),"")</f>
        <v/>
      </c>
      <c r="F178" s="82" t="str">
        <f>IFERROR(IF(INDEX(DATOS!AE:AE,MATCH(CHECKLIST!B178,DATOS!B:B,0),1)=0,"",INDEX(DATOS!AE:AE,MATCH(CHECKLIST!B178,DATOS!B:B,0),1)),"")</f>
        <v/>
      </c>
      <c r="G178" s="17" t="str">
        <f>IFERROR(IF(INDEX(DATOS!AJ:AJ,MATCH(CHECKLIST!B178,DATOS!B:B,0),1)=0,"",INDEX(DATOS!AJ:AJ,MATCH(CHECKLIST!B178,DATOS!B:B,0),1)),"")</f>
        <v/>
      </c>
      <c r="H178" s="17" t="str">
        <f>IFERROR(IF(INDEX(DATOS!BM:BM,MATCH(CHECKLIST!B178,DATOS!B:B,0),1)="","X",IF(INDEX(DATOS!BM:BM,MATCH(CHECKLIST!B178,DATOS!B:B,0),1)="VIGENTE","",INDEX(DATOS!BM:BM,MATCH(CHECKLIST!B178,DATOS!B:B,0),1))),"")</f>
        <v/>
      </c>
      <c r="I178" s="17" t="str">
        <f>IFERROR(IF(INDEX(DATOS!AN:AN,MATCH(CHECKLIST!B178,DATOS!B:B,0),1)=0,"",INDEX(DATOS!AN:AN,MATCH(CHECKLIST!B178,DATOS!B:B,0),1)),"")</f>
        <v/>
      </c>
      <c r="J178" s="17" t="str">
        <f>IFERROR(IF(INDEX(DATOS!AL:AL,MATCH(CHECKLIST!B178,DATOS!B:B,0),1)=0,"",INDEX(DATOS!AL:AL,MATCH(CHECKLIST!B178,DATOS!B:B,0),1)),"")</f>
        <v/>
      </c>
      <c r="K178" s="35" t="str">
        <f>IFERROR(IF(INDEX(DATOS!AM:AM,MATCH(CHECKLIST!B178,DATOS!B:B,0),1)=0,"",INDEX(DATOS!AM:AM,MATCH(CHECKLIST!B178,DATOS!B:B,0),1)),"")</f>
        <v/>
      </c>
      <c r="L178" s="17" t="str">
        <f>IFERROR(IF(INDEX(DATOS!AO:AO,MATCH(CHECKLIST!B178,DATOS!B:B,0),1)=0,"",INDEX(DATOS!AO:AO,MATCH(CHECKLIST!B178,DATOS!B:B,0),1)),"")</f>
        <v/>
      </c>
      <c r="M178" s="17" t="str">
        <f>IFERROR(IF(INDEX(DATOS!AK:AK,MATCH(CHECKLIST!B178,DATOS!B:B,0),1)=0,"",INDEX(DATOS!AK:AK,MATCH(CHECKLIST!B178,DATOS!B:B,0),1)),"")</f>
        <v/>
      </c>
      <c r="N178" s="35" t="str">
        <f ca="1">IFERROR(IF(INDEX(DATOS!I:I,MATCH(CHECKLIST!B178,DATOS!B:B,0),1)="","X",IF(INDEX(DATOS!I:I,MATCH(CHECKLIST!B178,DATOS!B:B,0),1)&gt;YEAR(TODAY())-1,"","VENCIDA")),"")</f>
        <v/>
      </c>
      <c r="O178" s="35" t="str">
        <f>IFERROR(IF(INDEX(DATOS!AR:AR,MATCH(CHECKLIST!B178,DATOS!B:B,0),1)=0,"",INDEX(DATOS!AR:AR,MATCH(CHECKLIST!B178,DATOS!B:B,0),1)),"")</f>
        <v/>
      </c>
      <c r="P178" s="17" t="str">
        <f>IFERROR(IF(INDEX(DATOS!AP:AP,MATCH(CHECKLIST!B178,DATOS!B:B,0),1)=0,"",INDEX(DATOS!AP:AP,MATCH(CHECKLIST!B178,DATOS!B:B,0),1)),"")</f>
        <v/>
      </c>
      <c r="Q178" s="17" t="str">
        <f>IFERROR(IF(INDEX(DATOS!AQ:AQ,MATCH(CHECKLIST!B178,DATOS!B:B,0),1)=0,"",INDEX(DATOS!AQ:AQ,MATCH(CHECKLIST!B178,DATOS!B:B,0),1)),"")</f>
        <v/>
      </c>
      <c r="S178">
        <f t="shared" si="8"/>
        <v>0</v>
      </c>
      <c r="U178" t="str">
        <f t="shared" si="6"/>
        <v/>
      </c>
      <c r="V178" t="str">
        <f t="shared" si="7"/>
        <v/>
      </c>
    </row>
    <row r="179" spans="1:22" ht="15" customHeight="1" x14ac:dyDescent="0.25">
      <c r="A179" s="12">
        <v>166</v>
      </c>
      <c r="B179" t="str">
        <f>IFERROR(INDEX(DATOS!B:B,MATCH(CHECKLIST!A179,DATOS!BY:BY,0),1),"")</f>
        <v/>
      </c>
      <c r="C179" t="str">
        <f>IFERROR(INDEX(DATOS!J:J,MATCH(CHECKLIST!A179,DATOS!BY:BY,0),1),"")</f>
        <v/>
      </c>
      <c r="D179" t="str">
        <f>IFERROR(INDEX(DATOS!R:R,MATCH(CHECKLIST!E179,DATOS!C:C,0),1),"")</f>
        <v/>
      </c>
      <c r="E179" s="72" t="str">
        <f>IFERROR(INDEX(DATOS!C:C,MATCH(CHECKLIST!A179,DATOS!BY:BY,0),1),"")</f>
        <v/>
      </c>
      <c r="F179" s="82" t="str">
        <f>IFERROR(IF(INDEX(DATOS!AE:AE,MATCH(CHECKLIST!B179,DATOS!B:B,0),1)=0,"",INDEX(DATOS!AE:AE,MATCH(CHECKLIST!B179,DATOS!B:B,0),1)),"")</f>
        <v/>
      </c>
      <c r="G179" s="17" t="str">
        <f>IFERROR(IF(INDEX(DATOS!AJ:AJ,MATCH(CHECKLIST!B179,DATOS!B:B,0),1)=0,"",INDEX(DATOS!AJ:AJ,MATCH(CHECKLIST!B179,DATOS!B:B,0),1)),"")</f>
        <v/>
      </c>
      <c r="H179" s="17" t="str">
        <f>IFERROR(IF(INDEX(DATOS!BM:BM,MATCH(CHECKLIST!B179,DATOS!B:B,0),1)="","X",IF(INDEX(DATOS!BM:BM,MATCH(CHECKLIST!B179,DATOS!B:B,0),1)="VIGENTE","",INDEX(DATOS!BM:BM,MATCH(CHECKLIST!B179,DATOS!B:B,0),1))),"")</f>
        <v/>
      </c>
      <c r="I179" s="17" t="str">
        <f>IFERROR(IF(INDEX(DATOS!AN:AN,MATCH(CHECKLIST!B179,DATOS!B:B,0),1)=0,"",INDEX(DATOS!AN:AN,MATCH(CHECKLIST!B179,DATOS!B:B,0),1)),"")</f>
        <v/>
      </c>
      <c r="J179" s="17" t="str">
        <f>IFERROR(IF(INDEX(DATOS!AL:AL,MATCH(CHECKLIST!B179,DATOS!B:B,0),1)=0,"",INDEX(DATOS!AL:AL,MATCH(CHECKLIST!B179,DATOS!B:B,0),1)),"")</f>
        <v/>
      </c>
      <c r="K179" s="35" t="str">
        <f>IFERROR(IF(INDEX(DATOS!AM:AM,MATCH(CHECKLIST!B179,DATOS!B:B,0),1)=0,"",INDEX(DATOS!AM:AM,MATCH(CHECKLIST!B179,DATOS!B:B,0),1)),"")</f>
        <v/>
      </c>
      <c r="L179" s="17" t="str">
        <f>IFERROR(IF(INDEX(DATOS!AO:AO,MATCH(CHECKLIST!B179,DATOS!B:B,0),1)=0,"",INDEX(DATOS!AO:AO,MATCH(CHECKLIST!B179,DATOS!B:B,0),1)),"")</f>
        <v/>
      </c>
      <c r="M179" s="17" t="str">
        <f>IFERROR(IF(INDEX(DATOS!AK:AK,MATCH(CHECKLIST!B179,DATOS!B:B,0),1)=0,"",INDEX(DATOS!AK:AK,MATCH(CHECKLIST!B179,DATOS!B:B,0),1)),"")</f>
        <v/>
      </c>
      <c r="N179" s="35" t="str">
        <f ca="1">IFERROR(IF(INDEX(DATOS!I:I,MATCH(CHECKLIST!B179,DATOS!B:B,0),1)="","X",IF(INDEX(DATOS!I:I,MATCH(CHECKLIST!B179,DATOS!B:B,0),1)&gt;YEAR(TODAY())-1,"","VENCIDA")),"")</f>
        <v/>
      </c>
      <c r="O179" s="35" t="str">
        <f>IFERROR(IF(INDEX(DATOS!AR:AR,MATCH(CHECKLIST!B179,DATOS!B:B,0),1)=0,"",INDEX(DATOS!AR:AR,MATCH(CHECKLIST!B179,DATOS!B:B,0),1)),"")</f>
        <v/>
      </c>
      <c r="P179" s="17" t="str">
        <f>IFERROR(IF(INDEX(DATOS!AP:AP,MATCH(CHECKLIST!B179,DATOS!B:B,0),1)=0,"",INDEX(DATOS!AP:AP,MATCH(CHECKLIST!B179,DATOS!B:B,0),1)),"")</f>
        <v/>
      </c>
      <c r="Q179" s="17" t="str">
        <f>IFERROR(IF(INDEX(DATOS!AQ:AQ,MATCH(CHECKLIST!B179,DATOS!B:B,0),1)=0,"",INDEX(DATOS!AQ:AQ,MATCH(CHECKLIST!B179,DATOS!B:B,0),1)),"")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IFERROR(INDEX(DATOS!B:B,MATCH(CHECKLIST!A180,DATOS!BY:BY,0),1),"")</f>
        <v/>
      </c>
      <c r="C180" t="str">
        <f>IFERROR(INDEX(DATOS!J:J,MATCH(CHECKLIST!A180,DATOS!BY:BY,0),1),"")</f>
        <v/>
      </c>
      <c r="D180" t="str">
        <f>IFERROR(INDEX(DATOS!R:R,MATCH(CHECKLIST!E180,DATOS!C:C,0),1),"")</f>
        <v/>
      </c>
      <c r="E180" s="72" t="str">
        <f>IFERROR(INDEX(DATOS!C:C,MATCH(CHECKLIST!A180,DATOS!BY:BY,0),1),"")</f>
        <v/>
      </c>
      <c r="F180" s="82" t="str">
        <f>IFERROR(IF(INDEX(DATOS!AE:AE,MATCH(CHECKLIST!B180,DATOS!B:B,0),1)=0,"",INDEX(DATOS!AE:AE,MATCH(CHECKLIST!B180,DATOS!B:B,0),1)),"")</f>
        <v/>
      </c>
      <c r="G180" s="17" t="str">
        <f>IFERROR(IF(INDEX(DATOS!AJ:AJ,MATCH(CHECKLIST!B180,DATOS!B:B,0),1)=0,"",INDEX(DATOS!AJ:AJ,MATCH(CHECKLIST!B180,DATOS!B:B,0),1)),"")</f>
        <v/>
      </c>
      <c r="H180" s="17" t="str">
        <f>IFERROR(IF(INDEX(DATOS!BM:BM,MATCH(CHECKLIST!B180,DATOS!B:B,0),1)="","X",IF(INDEX(DATOS!BM:BM,MATCH(CHECKLIST!B180,DATOS!B:B,0),1)="VIGENTE","",INDEX(DATOS!BM:BM,MATCH(CHECKLIST!B180,DATOS!B:B,0),1))),"")</f>
        <v/>
      </c>
      <c r="I180" s="17" t="str">
        <f>IFERROR(IF(INDEX(DATOS!AN:AN,MATCH(CHECKLIST!B180,DATOS!B:B,0),1)=0,"",INDEX(DATOS!AN:AN,MATCH(CHECKLIST!B180,DATOS!B:B,0),1)),"")</f>
        <v/>
      </c>
      <c r="J180" s="17" t="str">
        <f>IFERROR(IF(INDEX(DATOS!AL:AL,MATCH(CHECKLIST!B180,DATOS!B:B,0),1)=0,"",INDEX(DATOS!AL:AL,MATCH(CHECKLIST!B180,DATOS!B:B,0),1)),"")</f>
        <v/>
      </c>
      <c r="K180" s="35" t="str">
        <f>IFERROR(IF(INDEX(DATOS!AM:AM,MATCH(CHECKLIST!B180,DATOS!B:B,0),1)=0,"",INDEX(DATOS!AM:AM,MATCH(CHECKLIST!B180,DATOS!B:B,0),1)),"")</f>
        <v/>
      </c>
      <c r="L180" s="17" t="str">
        <f>IFERROR(IF(INDEX(DATOS!AO:AO,MATCH(CHECKLIST!B180,DATOS!B:B,0),1)=0,"",INDEX(DATOS!AO:AO,MATCH(CHECKLIST!B180,DATOS!B:B,0),1)),"")</f>
        <v/>
      </c>
      <c r="M180" s="17" t="str">
        <f>IFERROR(IF(INDEX(DATOS!AK:AK,MATCH(CHECKLIST!B180,DATOS!B:B,0),1)=0,"",INDEX(DATOS!AK:AK,MATCH(CHECKLIST!B180,DATOS!B:B,0),1)),"")</f>
        <v/>
      </c>
      <c r="N180" s="35" t="str">
        <f ca="1">IFERROR(IF(INDEX(DATOS!I:I,MATCH(CHECKLIST!B180,DATOS!B:B,0),1)="","X",IF(INDEX(DATOS!I:I,MATCH(CHECKLIST!B180,DATOS!B:B,0),1)&gt;YEAR(TODAY())-1,"","VENCIDA")),"")</f>
        <v/>
      </c>
      <c r="O180" s="35" t="str">
        <f>IFERROR(IF(INDEX(DATOS!AR:AR,MATCH(CHECKLIST!B180,DATOS!B:B,0),1)=0,"",INDEX(DATOS!AR:AR,MATCH(CHECKLIST!B180,DATOS!B:B,0),1)),"")</f>
        <v/>
      </c>
      <c r="P180" s="17" t="str">
        <f>IFERROR(IF(INDEX(DATOS!AP:AP,MATCH(CHECKLIST!B180,DATOS!B:B,0),1)=0,"",INDEX(DATOS!AP:AP,MATCH(CHECKLIST!B180,DATOS!B:B,0),1)),"")</f>
        <v/>
      </c>
      <c r="Q180" s="17" t="str">
        <f>IFERROR(IF(INDEX(DATOS!AQ:AQ,MATCH(CHECKLIST!B180,DATOS!B:B,0),1)=0,"",INDEX(DATOS!AQ:AQ,MATCH(CHECKLIST!B180,DATOS!B:B,0),1)),"")</f>
        <v/>
      </c>
      <c r="S180">
        <f t="shared" si="8"/>
        <v>0</v>
      </c>
      <c r="U180" t="str">
        <f t="shared" si="6"/>
        <v/>
      </c>
      <c r="V180" t="str">
        <f t="shared" si="7"/>
        <v/>
      </c>
    </row>
    <row r="181" spans="1:22" x14ac:dyDescent="0.25">
      <c r="A181" s="12">
        <v>168</v>
      </c>
      <c r="B181" t="str">
        <f>IFERROR(INDEX(DATOS!B:B,MATCH(CHECKLIST!A181,DATOS!BY:BY,0),1),"")</f>
        <v/>
      </c>
      <c r="C181" t="str">
        <f>IFERROR(INDEX(DATOS!J:J,MATCH(CHECKLIST!A181,DATOS!BY:BY,0),1),"")</f>
        <v/>
      </c>
      <c r="D181" t="str">
        <f>IFERROR(INDEX(DATOS!R:R,MATCH(CHECKLIST!E181,DATOS!C:C,0),1),"")</f>
        <v/>
      </c>
      <c r="E181" s="72" t="str">
        <f>IFERROR(INDEX(DATOS!C:C,MATCH(CHECKLIST!A181,DATOS!BY:BY,0),1),"")</f>
        <v/>
      </c>
      <c r="F181" s="82" t="str">
        <f>IFERROR(IF(INDEX(DATOS!AE:AE,MATCH(CHECKLIST!B181,DATOS!B:B,0),1)=0,"",INDEX(DATOS!AE:AE,MATCH(CHECKLIST!B181,DATOS!B:B,0),1)),"")</f>
        <v/>
      </c>
      <c r="G181" s="17" t="str">
        <f>IFERROR(IF(INDEX(DATOS!AJ:AJ,MATCH(CHECKLIST!B181,DATOS!B:B,0),1)=0,"",INDEX(DATOS!AJ:AJ,MATCH(CHECKLIST!B181,DATOS!B:B,0),1)),"")</f>
        <v/>
      </c>
      <c r="H181" s="17" t="str">
        <f>IFERROR(IF(INDEX(DATOS!BM:BM,MATCH(CHECKLIST!B181,DATOS!B:B,0),1)="","X",IF(INDEX(DATOS!BM:BM,MATCH(CHECKLIST!B181,DATOS!B:B,0),1)="VIGENTE","",INDEX(DATOS!BM:BM,MATCH(CHECKLIST!B181,DATOS!B:B,0),1))),"")</f>
        <v/>
      </c>
      <c r="I181" s="17" t="str">
        <f>IFERROR(IF(INDEX(DATOS!AN:AN,MATCH(CHECKLIST!B181,DATOS!B:B,0),1)=0,"",INDEX(DATOS!AN:AN,MATCH(CHECKLIST!B181,DATOS!B:B,0),1)),"")</f>
        <v/>
      </c>
      <c r="J181" s="17" t="str">
        <f>IFERROR(IF(INDEX(DATOS!AL:AL,MATCH(CHECKLIST!B181,DATOS!B:B,0),1)=0,"",INDEX(DATOS!AL:AL,MATCH(CHECKLIST!B181,DATOS!B:B,0),1)),"")</f>
        <v/>
      </c>
      <c r="K181" s="35" t="str">
        <f>IFERROR(IF(INDEX(DATOS!AM:AM,MATCH(CHECKLIST!B181,DATOS!B:B,0),1)=0,"",INDEX(DATOS!AM:AM,MATCH(CHECKLIST!B181,DATOS!B:B,0),1)),"")</f>
        <v/>
      </c>
      <c r="L181" s="17" t="str">
        <f>IFERROR(IF(INDEX(DATOS!AO:AO,MATCH(CHECKLIST!B181,DATOS!B:B,0),1)=0,"",INDEX(DATOS!AO:AO,MATCH(CHECKLIST!B181,DATOS!B:B,0),1)),"")</f>
        <v/>
      </c>
      <c r="M181" s="17" t="str">
        <f>IFERROR(IF(INDEX(DATOS!AK:AK,MATCH(CHECKLIST!B181,DATOS!B:B,0),1)=0,"",INDEX(DATOS!AK:AK,MATCH(CHECKLIST!B181,DATOS!B:B,0),1)),"")</f>
        <v/>
      </c>
      <c r="N181" s="35" t="str">
        <f ca="1">IFERROR(IF(INDEX(DATOS!I:I,MATCH(CHECKLIST!B181,DATOS!B:B,0),1)="","X",IF(INDEX(DATOS!I:I,MATCH(CHECKLIST!B181,DATOS!B:B,0),1)&gt;YEAR(TODAY())-1,"","VENCIDA")),"")</f>
        <v/>
      </c>
      <c r="O181" s="35" t="str">
        <f>IFERROR(IF(INDEX(DATOS!AR:AR,MATCH(CHECKLIST!B181,DATOS!B:B,0),1)=0,"",INDEX(DATOS!AR:AR,MATCH(CHECKLIST!B181,DATOS!B:B,0),1)),"")</f>
        <v/>
      </c>
      <c r="P181" s="17" t="str">
        <f>IFERROR(IF(INDEX(DATOS!AP:AP,MATCH(CHECKLIST!B181,DATOS!B:B,0),1)=0,"",INDEX(DATOS!AP:AP,MATCH(CHECKLIST!B181,DATOS!B:B,0),1)),"")</f>
        <v/>
      </c>
      <c r="Q181" s="17" t="str">
        <f>IFERROR(IF(INDEX(DATOS!AQ:AQ,MATCH(CHECKLIST!B181,DATOS!B:B,0),1)=0,"",INDEX(DATOS!AQ:AQ,MATCH(CHECKLIST!B181,DATOS!B:B,0),1)),"")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IFERROR(INDEX(DATOS!B:B,MATCH(CHECKLIST!A182,DATOS!BY:BY,0),1),"")</f>
        <v/>
      </c>
      <c r="C182" t="str">
        <f>IFERROR(INDEX(DATOS!J:J,MATCH(CHECKLIST!A182,DATOS!BY:BY,0),1),"")</f>
        <v/>
      </c>
      <c r="D182" t="str">
        <f>IFERROR(INDEX(DATOS!R:R,MATCH(CHECKLIST!E182,DATOS!C:C,0),1),"")</f>
        <v/>
      </c>
      <c r="E182" s="72" t="str">
        <f>IFERROR(INDEX(DATOS!C:C,MATCH(CHECKLIST!A182,DATOS!BY:BY,0),1),"")</f>
        <v/>
      </c>
      <c r="F182" s="82" t="str">
        <f>IFERROR(IF(INDEX(DATOS!AE:AE,MATCH(CHECKLIST!B182,DATOS!B:B,0),1)=0,"",INDEX(DATOS!AE:AE,MATCH(CHECKLIST!B182,DATOS!B:B,0),1)),"")</f>
        <v/>
      </c>
      <c r="G182" s="17" t="str">
        <f>IFERROR(IF(INDEX(DATOS!AJ:AJ,MATCH(CHECKLIST!B182,DATOS!B:B,0),1)=0,"",INDEX(DATOS!AJ:AJ,MATCH(CHECKLIST!B182,DATOS!B:B,0),1)),"")</f>
        <v/>
      </c>
      <c r="H182" s="17" t="str">
        <f>IFERROR(IF(INDEX(DATOS!BM:BM,MATCH(CHECKLIST!B182,DATOS!B:B,0),1)="","X",IF(INDEX(DATOS!BM:BM,MATCH(CHECKLIST!B182,DATOS!B:B,0),1)="VIGENTE","",INDEX(DATOS!BM:BM,MATCH(CHECKLIST!B182,DATOS!B:B,0),1))),"")</f>
        <v/>
      </c>
      <c r="I182" s="17" t="str">
        <f>IFERROR(IF(INDEX(DATOS!AN:AN,MATCH(CHECKLIST!B182,DATOS!B:B,0),1)=0,"",INDEX(DATOS!AN:AN,MATCH(CHECKLIST!B182,DATOS!B:B,0),1)),"")</f>
        <v/>
      </c>
      <c r="J182" s="17" t="str">
        <f>IFERROR(IF(INDEX(DATOS!AL:AL,MATCH(CHECKLIST!B182,DATOS!B:B,0),1)=0,"",INDEX(DATOS!AL:AL,MATCH(CHECKLIST!B182,DATOS!B:B,0),1)),"")</f>
        <v/>
      </c>
      <c r="K182" s="35" t="str">
        <f>IFERROR(IF(INDEX(DATOS!AM:AM,MATCH(CHECKLIST!B182,DATOS!B:B,0),1)=0,"",INDEX(DATOS!AM:AM,MATCH(CHECKLIST!B182,DATOS!B:B,0),1)),"")</f>
        <v/>
      </c>
      <c r="L182" s="17" t="str">
        <f>IFERROR(IF(INDEX(DATOS!AO:AO,MATCH(CHECKLIST!B182,DATOS!B:B,0),1)=0,"",INDEX(DATOS!AO:AO,MATCH(CHECKLIST!B182,DATOS!B:B,0),1)),"")</f>
        <v/>
      </c>
      <c r="M182" s="17" t="str">
        <f>IFERROR(IF(INDEX(DATOS!AK:AK,MATCH(CHECKLIST!B182,DATOS!B:B,0),1)=0,"",INDEX(DATOS!AK:AK,MATCH(CHECKLIST!B182,DATOS!B:B,0),1)),"")</f>
        <v/>
      </c>
      <c r="N182" s="35" t="str">
        <f ca="1">IFERROR(IF(INDEX(DATOS!I:I,MATCH(CHECKLIST!B182,DATOS!B:B,0),1)="","X",IF(INDEX(DATOS!I:I,MATCH(CHECKLIST!B182,DATOS!B:B,0),1)&gt;YEAR(TODAY())-1,"","VENCIDA")),"")</f>
        <v/>
      </c>
      <c r="O182" s="35" t="str">
        <f>IFERROR(IF(INDEX(DATOS!AR:AR,MATCH(CHECKLIST!B182,DATOS!B:B,0),1)=0,"",INDEX(DATOS!AR:AR,MATCH(CHECKLIST!B182,DATOS!B:B,0),1)),"")</f>
        <v/>
      </c>
      <c r="P182" s="17" t="str">
        <f>IFERROR(IF(INDEX(DATOS!AP:AP,MATCH(CHECKLIST!B182,DATOS!B:B,0),1)=0,"",INDEX(DATOS!AP:AP,MATCH(CHECKLIST!B182,DATOS!B:B,0),1)),"")</f>
        <v/>
      </c>
      <c r="Q182" s="17" t="str">
        <f>IFERROR(IF(INDEX(DATOS!AQ:AQ,MATCH(CHECKLIST!B182,DATOS!B:B,0),1)=0,"",INDEX(DATOS!AQ:AQ,MATCH(CHECKLIST!B182,DATOS!B:B,0),1)),"")</f>
        <v/>
      </c>
      <c r="S182">
        <f t="shared" si="8"/>
        <v>0</v>
      </c>
      <c r="U182" t="str">
        <f t="shared" si="6"/>
        <v/>
      </c>
      <c r="V182" t="str">
        <f t="shared" si="7"/>
        <v/>
      </c>
    </row>
    <row r="183" spans="1:22" ht="15" customHeight="1" x14ac:dyDescent="0.25">
      <c r="A183" s="12">
        <v>170</v>
      </c>
      <c r="B183" t="str">
        <f>IFERROR(INDEX(DATOS!B:B,MATCH(CHECKLIST!A183,DATOS!BY:BY,0),1),"")</f>
        <v/>
      </c>
      <c r="C183" t="str">
        <f>IFERROR(INDEX(DATOS!J:J,MATCH(CHECKLIST!A183,DATOS!BY:BY,0),1),"")</f>
        <v/>
      </c>
      <c r="D183" t="str">
        <f>IFERROR(INDEX(DATOS!R:R,MATCH(CHECKLIST!E183,DATOS!C:C,0),1),"")</f>
        <v/>
      </c>
      <c r="E183" s="72" t="str">
        <f>IFERROR(INDEX(DATOS!C:C,MATCH(CHECKLIST!A183,DATOS!BY:BY,0),1),"")</f>
        <v/>
      </c>
      <c r="F183" s="82" t="str">
        <f>IFERROR(IF(INDEX(DATOS!AE:AE,MATCH(CHECKLIST!B183,DATOS!B:B,0),1)=0,"",INDEX(DATOS!AE:AE,MATCH(CHECKLIST!B183,DATOS!B:B,0),1)),"")</f>
        <v/>
      </c>
      <c r="G183" s="17" t="str">
        <f>IFERROR(IF(INDEX(DATOS!AJ:AJ,MATCH(CHECKLIST!B183,DATOS!B:B,0),1)=0,"",INDEX(DATOS!AJ:AJ,MATCH(CHECKLIST!B183,DATOS!B:B,0),1)),"")</f>
        <v/>
      </c>
      <c r="H183" s="17" t="str">
        <f>IFERROR(IF(INDEX(DATOS!BM:BM,MATCH(CHECKLIST!B183,DATOS!B:B,0),1)="","X",IF(INDEX(DATOS!BM:BM,MATCH(CHECKLIST!B183,DATOS!B:B,0),1)="VIGENTE","",INDEX(DATOS!BM:BM,MATCH(CHECKLIST!B183,DATOS!B:B,0),1))),"")</f>
        <v/>
      </c>
      <c r="I183" s="17" t="str">
        <f>IFERROR(IF(INDEX(DATOS!AN:AN,MATCH(CHECKLIST!B183,DATOS!B:B,0),1)=0,"",INDEX(DATOS!AN:AN,MATCH(CHECKLIST!B183,DATOS!B:B,0),1)),"")</f>
        <v/>
      </c>
      <c r="J183" s="17" t="str">
        <f>IFERROR(IF(INDEX(DATOS!AL:AL,MATCH(CHECKLIST!B183,DATOS!B:B,0),1)=0,"",INDEX(DATOS!AL:AL,MATCH(CHECKLIST!B183,DATOS!B:B,0),1)),"")</f>
        <v/>
      </c>
      <c r="K183" s="35" t="str">
        <f>IFERROR(IF(INDEX(DATOS!AM:AM,MATCH(CHECKLIST!B183,DATOS!B:B,0),1)=0,"",INDEX(DATOS!AM:AM,MATCH(CHECKLIST!B183,DATOS!B:B,0),1)),"")</f>
        <v/>
      </c>
      <c r="L183" s="17" t="str">
        <f>IFERROR(IF(INDEX(DATOS!AO:AO,MATCH(CHECKLIST!B183,DATOS!B:B,0),1)=0,"",INDEX(DATOS!AO:AO,MATCH(CHECKLIST!B183,DATOS!B:B,0),1)),"")</f>
        <v/>
      </c>
      <c r="M183" s="17" t="str">
        <f>IFERROR(IF(INDEX(DATOS!AK:AK,MATCH(CHECKLIST!B183,DATOS!B:B,0),1)=0,"",INDEX(DATOS!AK:AK,MATCH(CHECKLIST!B183,DATOS!B:B,0),1)),"")</f>
        <v/>
      </c>
      <c r="N183" s="35" t="str">
        <f ca="1">IFERROR(IF(INDEX(DATOS!I:I,MATCH(CHECKLIST!B183,DATOS!B:B,0),1)="","X",IF(INDEX(DATOS!I:I,MATCH(CHECKLIST!B183,DATOS!B:B,0),1)&gt;YEAR(TODAY())-1,"","VENCIDA")),"")</f>
        <v/>
      </c>
      <c r="O183" s="35" t="str">
        <f>IFERROR(IF(INDEX(DATOS!AR:AR,MATCH(CHECKLIST!B183,DATOS!B:B,0),1)=0,"",INDEX(DATOS!AR:AR,MATCH(CHECKLIST!B183,DATOS!B:B,0),1)),"")</f>
        <v/>
      </c>
      <c r="P183" s="17" t="str">
        <f>IFERROR(IF(INDEX(DATOS!AP:AP,MATCH(CHECKLIST!B183,DATOS!B:B,0),1)=0,"",INDEX(DATOS!AP:AP,MATCH(CHECKLIST!B183,DATOS!B:B,0),1)),"")</f>
        <v/>
      </c>
      <c r="Q183" s="17" t="str">
        <f>IFERROR(IF(INDEX(DATOS!AQ:AQ,MATCH(CHECKLIST!B183,DATOS!B:B,0),1)=0,"",INDEX(DATOS!AQ:AQ,MATCH(CHECKLIST!B183,DATOS!B:B,0),1)),"")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IFERROR(INDEX(DATOS!B:B,MATCH(CHECKLIST!A184,DATOS!BY:BY,0),1),"")</f>
        <v/>
      </c>
      <c r="C184" t="str">
        <f>IFERROR(INDEX(DATOS!J:J,MATCH(CHECKLIST!A184,DATOS!BY:BY,0),1),"")</f>
        <v/>
      </c>
      <c r="D184" t="str">
        <f>IFERROR(INDEX(DATOS!R:R,MATCH(CHECKLIST!E184,DATOS!C:C,0),1),"")</f>
        <v/>
      </c>
      <c r="E184" s="72" t="str">
        <f>IFERROR(INDEX(DATOS!C:C,MATCH(CHECKLIST!A184,DATOS!BY:BY,0),1),"")</f>
        <v/>
      </c>
      <c r="F184" s="82" t="str">
        <f>IFERROR(IF(INDEX(DATOS!AE:AE,MATCH(CHECKLIST!B184,DATOS!B:B,0),1)=0,"",INDEX(DATOS!AE:AE,MATCH(CHECKLIST!B184,DATOS!B:B,0),1)),"")</f>
        <v/>
      </c>
      <c r="G184" s="17" t="str">
        <f>IFERROR(IF(INDEX(DATOS!AJ:AJ,MATCH(CHECKLIST!B184,DATOS!B:B,0),1)=0,"",INDEX(DATOS!AJ:AJ,MATCH(CHECKLIST!B184,DATOS!B:B,0),1)),"")</f>
        <v/>
      </c>
      <c r="H184" s="17" t="str">
        <f>IFERROR(IF(INDEX(DATOS!BM:BM,MATCH(CHECKLIST!B184,DATOS!B:B,0),1)="","X",IF(INDEX(DATOS!BM:BM,MATCH(CHECKLIST!B184,DATOS!B:B,0),1)="VIGENTE","",INDEX(DATOS!BM:BM,MATCH(CHECKLIST!B184,DATOS!B:B,0),1))),"")</f>
        <v/>
      </c>
      <c r="I184" s="17" t="str">
        <f>IFERROR(IF(INDEX(DATOS!AN:AN,MATCH(CHECKLIST!B184,DATOS!B:B,0),1)=0,"",INDEX(DATOS!AN:AN,MATCH(CHECKLIST!B184,DATOS!B:B,0),1)),"")</f>
        <v/>
      </c>
      <c r="J184" s="17" t="str">
        <f>IFERROR(IF(INDEX(DATOS!AL:AL,MATCH(CHECKLIST!B184,DATOS!B:B,0),1)=0,"",INDEX(DATOS!AL:AL,MATCH(CHECKLIST!B184,DATOS!B:B,0),1)),"")</f>
        <v/>
      </c>
      <c r="K184" s="35" t="str">
        <f>IFERROR(IF(INDEX(DATOS!AM:AM,MATCH(CHECKLIST!B184,DATOS!B:B,0),1)=0,"",INDEX(DATOS!AM:AM,MATCH(CHECKLIST!B184,DATOS!B:B,0),1)),"")</f>
        <v/>
      </c>
      <c r="L184" s="17" t="str">
        <f>IFERROR(IF(INDEX(DATOS!AO:AO,MATCH(CHECKLIST!B184,DATOS!B:B,0),1)=0,"",INDEX(DATOS!AO:AO,MATCH(CHECKLIST!B184,DATOS!B:B,0),1)),"")</f>
        <v/>
      </c>
      <c r="M184" s="17" t="str">
        <f>IFERROR(IF(INDEX(DATOS!AK:AK,MATCH(CHECKLIST!B184,DATOS!B:B,0),1)=0,"",INDEX(DATOS!AK:AK,MATCH(CHECKLIST!B184,DATOS!B:B,0),1)),"")</f>
        <v/>
      </c>
      <c r="N184" s="35" t="str">
        <f ca="1">IFERROR(IF(INDEX(DATOS!I:I,MATCH(CHECKLIST!B184,DATOS!B:B,0),1)="","X",IF(INDEX(DATOS!I:I,MATCH(CHECKLIST!B184,DATOS!B:B,0),1)&gt;YEAR(TODAY())-1,"","VENCIDA")),"")</f>
        <v/>
      </c>
      <c r="O184" s="35" t="str">
        <f>IFERROR(IF(INDEX(DATOS!AR:AR,MATCH(CHECKLIST!B184,DATOS!B:B,0),1)=0,"",INDEX(DATOS!AR:AR,MATCH(CHECKLIST!B184,DATOS!B:B,0),1)),"")</f>
        <v/>
      </c>
      <c r="P184" s="17" t="str">
        <f>IFERROR(IF(INDEX(DATOS!AP:AP,MATCH(CHECKLIST!B184,DATOS!B:B,0),1)=0,"",INDEX(DATOS!AP:AP,MATCH(CHECKLIST!B184,DATOS!B:B,0),1)),"")</f>
        <v/>
      </c>
      <c r="Q184" s="17" t="str">
        <f>IFERROR(IF(INDEX(DATOS!AQ:AQ,MATCH(CHECKLIST!B184,DATOS!B:B,0),1)=0,"",INDEX(DATOS!AQ:AQ,MATCH(CHECKLIST!B184,DATOS!B:B,0),1)),"")</f>
        <v/>
      </c>
      <c r="S184">
        <f t="shared" si="8"/>
        <v>0</v>
      </c>
      <c r="U184" t="str">
        <f t="shared" si="6"/>
        <v/>
      </c>
      <c r="V184" t="str">
        <f t="shared" si="7"/>
        <v/>
      </c>
    </row>
    <row r="185" spans="1:22" ht="15" customHeight="1" x14ac:dyDescent="0.25">
      <c r="A185" s="12">
        <v>172</v>
      </c>
      <c r="B185" t="str">
        <f>IFERROR(INDEX(DATOS!B:B,MATCH(CHECKLIST!A185,DATOS!BY:BY,0),1),"")</f>
        <v/>
      </c>
      <c r="C185" t="str">
        <f>IFERROR(INDEX(DATOS!J:J,MATCH(CHECKLIST!A185,DATOS!BY:BY,0),1),"")</f>
        <v/>
      </c>
      <c r="D185" t="str">
        <f>IFERROR(INDEX(DATOS!R:R,MATCH(CHECKLIST!E185,DATOS!C:C,0),1),"")</f>
        <v/>
      </c>
      <c r="E185" s="72" t="str">
        <f>IFERROR(INDEX(DATOS!C:C,MATCH(CHECKLIST!A185,DATOS!BY:BY,0),1),"")</f>
        <v/>
      </c>
      <c r="F185" s="82" t="str">
        <f>IFERROR(IF(INDEX(DATOS!AE:AE,MATCH(CHECKLIST!B185,DATOS!B:B,0),1)=0,"",INDEX(DATOS!AE:AE,MATCH(CHECKLIST!B185,DATOS!B:B,0),1)),"")</f>
        <v/>
      </c>
      <c r="G185" s="17" t="str">
        <f>IFERROR(IF(INDEX(DATOS!AJ:AJ,MATCH(CHECKLIST!B185,DATOS!B:B,0),1)=0,"",INDEX(DATOS!AJ:AJ,MATCH(CHECKLIST!B185,DATOS!B:B,0),1)),"")</f>
        <v/>
      </c>
      <c r="H185" s="17" t="str">
        <f>IFERROR(IF(INDEX(DATOS!BM:BM,MATCH(CHECKLIST!B185,DATOS!B:B,0),1)="","X",IF(INDEX(DATOS!BM:BM,MATCH(CHECKLIST!B185,DATOS!B:B,0),1)="VIGENTE","",INDEX(DATOS!BM:BM,MATCH(CHECKLIST!B185,DATOS!B:B,0),1))),"")</f>
        <v/>
      </c>
      <c r="I185" s="17" t="str">
        <f>IFERROR(IF(INDEX(DATOS!AN:AN,MATCH(CHECKLIST!B185,DATOS!B:B,0),1)=0,"",INDEX(DATOS!AN:AN,MATCH(CHECKLIST!B185,DATOS!B:B,0),1)),"")</f>
        <v/>
      </c>
      <c r="J185" s="17" t="str">
        <f>IFERROR(IF(INDEX(DATOS!AL:AL,MATCH(CHECKLIST!B185,DATOS!B:B,0),1)=0,"",INDEX(DATOS!AL:AL,MATCH(CHECKLIST!B185,DATOS!B:B,0),1)),"")</f>
        <v/>
      </c>
      <c r="K185" s="35" t="str">
        <f>IFERROR(IF(INDEX(DATOS!AM:AM,MATCH(CHECKLIST!B185,DATOS!B:B,0),1)=0,"",INDEX(DATOS!AM:AM,MATCH(CHECKLIST!B185,DATOS!B:B,0),1)),"")</f>
        <v/>
      </c>
      <c r="L185" s="17" t="str">
        <f>IFERROR(IF(INDEX(DATOS!AO:AO,MATCH(CHECKLIST!B185,DATOS!B:B,0),1)=0,"",INDEX(DATOS!AO:AO,MATCH(CHECKLIST!B185,DATOS!B:B,0),1)),"")</f>
        <v/>
      </c>
      <c r="M185" s="17" t="str">
        <f>IFERROR(IF(INDEX(DATOS!AK:AK,MATCH(CHECKLIST!B185,DATOS!B:B,0),1)=0,"",INDEX(DATOS!AK:AK,MATCH(CHECKLIST!B185,DATOS!B:B,0),1)),"")</f>
        <v/>
      </c>
      <c r="N185" s="35" t="str">
        <f ca="1">IFERROR(IF(INDEX(DATOS!I:I,MATCH(CHECKLIST!B185,DATOS!B:B,0),1)="","X",IF(INDEX(DATOS!I:I,MATCH(CHECKLIST!B185,DATOS!B:B,0),1)&gt;YEAR(TODAY())-1,"","VENCIDA")),"")</f>
        <v/>
      </c>
      <c r="O185" s="35" t="str">
        <f>IFERROR(IF(INDEX(DATOS!AR:AR,MATCH(CHECKLIST!B185,DATOS!B:B,0),1)=0,"",INDEX(DATOS!AR:AR,MATCH(CHECKLIST!B185,DATOS!B:B,0),1)),"")</f>
        <v/>
      </c>
      <c r="P185" s="17" t="str">
        <f>IFERROR(IF(INDEX(DATOS!AP:AP,MATCH(CHECKLIST!B185,DATOS!B:B,0),1)=0,"",INDEX(DATOS!AP:AP,MATCH(CHECKLIST!B185,DATOS!B:B,0),1)),"")</f>
        <v/>
      </c>
      <c r="Q185" s="17" t="str">
        <f>IFERROR(IF(INDEX(DATOS!AQ:AQ,MATCH(CHECKLIST!B185,DATOS!B:B,0),1)=0,"",INDEX(DATOS!AQ:AQ,MATCH(CHECKLIST!B185,DATOS!B:B,0),1)),"")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IFERROR(INDEX(DATOS!B:B,MATCH(CHECKLIST!A186,DATOS!BY:BY,0),1),"")</f>
        <v/>
      </c>
      <c r="C186" t="str">
        <f>IFERROR(INDEX(DATOS!J:J,MATCH(CHECKLIST!A186,DATOS!BY:BY,0),1),"")</f>
        <v/>
      </c>
      <c r="D186" t="str">
        <f>IFERROR(INDEX(DATOS!R:R,MATCH(CHECKLIST!E186,DATOS!C:C,0),1),"")</f>
        <v/>
      </c>
      <c r="E186" s="72" t="str">
        <f>IFERROR(INDEX(DATOS!C:C,MATCH(CHECKLIST!A186,DATOS!BY:BY,0),1),"")</f>
        <v/>
      </c>
      <c r="F186" s="82" t="str">
        <f>IFERROR(IF(INDEX(DATOS!AE:AE,MATCH(CHECKLIST!B186,DATOS!B:B,0),1)=0,"",INDEX(DATOS!AE:AE,MATCH(CHECKLIST!B186,DATOS!B:B,0),1)),"")</f>
        <v/>
      </c>
      <c r="G186" s="17" t="str">
        <f>IFERROR(IF(INDEX(DATOS!AJ:AJ,MATCH(CHECKLIST!B186,DATOS!B:B,0),1)=0,"",INDEX(DATOS!AJ:AJ,MATCH(CHECKLIST!B186,DATOS!B:B,0),1)),"")</f>
        <v/>
      </c>
      <c r="H186" s="17" t="str">
        <f>IFERROR(IF(INDEX(DATOS!BM:BM,MATCH(CHECKLIST!B186,DATOS!B:B,0),1)="","X",IF(INDEX(DATOS!BM:BM,MATCH(CHECKLIST!B186,DATOS!B:B,0),1)="VIGENTE","",INDEX(DATOS!BM:BM,MATCH(CHECKLIST!B186,DATOS!B:B,0),1))),"")</f>
        <v/>
      </c>
      <c r="I186" s="17" t="str">
        <f>IFERROR(IF(INDEX(DATOS!AN:AN,MATCH(CHECKLIST!B186,DATOS!B:B,0),1)=0,"",INDEX(DATOS!AN:AN,MATCH(CHECKLIST!B186,DATOS!B:B,0),1)),"")</f>
        <v/>
      </c>
      <c r="J186" s="17" t="str">
        <f>IFERROR(IF(INDEX(DATOS!AL:AL,MATCH(CHECKLIST!B186,DATOS!B:B,0),1)=0,"",INDEX(DATOS!AL:AL,MATCH(CHECKLIST!B186,DATOS!B:B,0),1)),"")</f>
        <v/>
      </c>
      <c r="K186" s="35" t="str">
        <f>IFERROR(IF(INDEX(DATOS!AM:AM,MATCH(CHECKLIST!B186,DATOS!B:B,0),1)=0,"",INDEX(DATOS!AM:AM,MATCH(CHECKLIST!B186,DATOS!B:B,0),1)),"")</f>
        <v/>
      </c>
      <c r="L186" s="17" t="str">
        <f>IFERROR(IF(INDEX(DATOS!AO:AO,MATCH(CHECKLIST!B186,DATOS!B:B,0),1)=0,"",INDEX(DATOS!AO:AO,MATCH(CHECKLIST!B186,DATOS!B:B,0),1)),"")</f>
        <v/>
      </c>
      <c r="M186" s="17" t="str">
        <f>IFERROR(IF(INDEX(DATOS!AK:AK,MATCH(CHECKLIST!B186,DATOS!B:B,0),1)=0,"",INDEX(DATOS!AK:AK,MATCH(CHECKLIST!B186,DATOS!B:B,0),1)),"")</f>
        <v/>
      </c>
      <c r="N186" s="35" t="str">
        <f ca="1">IFERROR(IF(INDEX(DATOS!I:I,MATCH(CHECKLIST!B186,DATOS!B:B,0),1)="","X",IF(INDEX(DATOS!I:I,MATCH(CHECKLIST!B186,DATOS!B:B,0),1)&gt;YEAR(TODAY())-1,"","VENCIDA")),"")</f>
        <v/>
      </c>
      <c r="O186" s="35" t="str">
        <f>IFERROR(IF(INDEX(DATOS!AR:AR,MATCH(CHECKLIST!B186,DATOS!B:B,0),1)=0,"",INDEX(DATOS!AR:AR,MATCH(CHECKLIST!B186,DATOS!B:B,0),1)),"")</f>
        <v/>
      </c>
      <c r="P186" s="17" t="str">
        <f>IFERROR(IF(INDEX(DATOS!AP:AP,MATCH(CHECKLIST!B186,DATOS!B:B,0),1)=0,"",INDEX(DATOS!AP:AP,MATCH(CHECKLIST!B186,DATOS!B:B,0),1)),"")</f>
        <v/>
      </c>
      <c r="Q186" s="17" t="str">
        <f>IFERROR(IF(INDEX(DATOS!AQ:AQ,MATCH(CHECKLIST!B186,DATOS!B:B,0),1)=0,"",INDEX(DATOS!AQ:AQ,MATCH(CHECKLIST!B186,DATOS!B:B,0),1)),"")</f>
        <v/>
      </c>
      <c r="S186">
        <f t="shared" si="8"/>
        <v>0</v>
      </c>
      <c r="U186" t="str">
        <f t="shared" si="6"/>
        <v/>
      </c>
      <c r="V186" t="str">
        <f t="shared" si="7"/>
        <v/>
      </c>
    </row>
    <row r="187" spans="1:22" ht="15" customHeight="1" x14ac:dyDescent="0.25">
      <c r="A187" s="12">
        <v>174</v>
      </c>
      <c r="B187" t="str">
        <f>IFERROR(INDEX(DATOS!B:B,MATCH(CHECKLIST!A187,DATOS!BY:BY,0),1),"")</f>
        <v/>
      </c>
      <c r="C187" t="str">
        <f>IFERROR(INDEX(DATOS!J:J,MATCH(CHECKLIST!A187,DATOS!BY:BY,0),1),"")</f>
        <v/>
      </c>
      <c r="D187" t="str">
        <f>IFERROR(INDEX(DATOS!R:R,MATCH(CHECKLIST!E187,DATOS!C:C,0),1),"")</f>
        <v/>
      </c>
      <c r="E187" s="72" t="str">
        <f>IFERROR(INDEX(DATOS!C:C,MATCH(CHECKLIST!A187,DATOS!BY:BY,0),1),"")</f>
        <v/>
      </c>
      <c r="F187" s="82" t="str">
        <f>IFERROR(IF(INDEX(DATOS!AE:AE,MATCH(CHECKLIST!B187,DATOS!B:B,0),1)=0,"",INDEX(DATOS!AE:AE,MATCH(CHECKLIST!B187,DATOS!B:B,0),1)),"")</f>
        <v/>
      </c>
      <c r="G187" s="17" t="str">
        <f>IFERROR(IF(INDEX(DATOS!AJ:AJ,MATCH(CHECKLIST!B187,DATOS!B:B,0),1)=0,"",INDEX(DATOS!AJ:AJ,MATCH(CHECKLIST!B187,DATOS!B:B,0),1)),"")</f>
        <v/>
      </c>
      <c r="H187" s="17" t="str">
        <f>IFERROR(IF(INDEX(DATOS!BM:BM,MATCH(CHECKLIST!B187,DATOS!B:B,0),1)="","X",IF(INDEX(DATOS!BM:BM,MATCH(CHECKLIST!B187,DATOS!B:B,0),1)="VIGENTE","",INDEX(DATOS!BM:BM,MATCH(CHECKLIST!B187,DATOS!B:B,0),1))),"")</f>
        <v/>
      </c>
      <c r="I187" s="17" t="str">
        <f>IFERROR(IF(INDEX(DATOS!AN:AN,MATCH(CHECKLIST!B187,DATOS!B:B,0),1)=0,"",INDEX(DATOS!AN:AN,MATCH(CHECKLIST!B187,DATOS!B:B,0),1)),"")</f>
        <v/>
      </c>
      <c r="J187" s="17" t="str">
        <f>IFERROR(IF(INDEX(DATOS!AL:AL,MATCH(CHECKLIST!B187,DATOS!B:B,0),1)=0,"",INDEX(DATOS!AL:AL,MATCH(CHECKLIST!B187,DATOS!B:B,0),1)),"")</f>
        <v/>
      </c>
      <c r="K187" s="35" t="str">
        <f>IFERROR(IF(INDEX(DATOS!AM:AM,MATCH(CHECKLIST!B187,DATOS!B:B,0),1)=0,"",INDEX(DATOS!AM:AM,MATCH(CHECKLIST!B187,DATOS!B:B,0),1)),"")</f>
        <v/>
      </c>
      <c r="L187" s="17" t="str">
        <f>IFERROR(IF(INDEX(DATOS!AO:AO,MATCH(CHECKLIST!B187,DATOS!B:B,0),1)=0,"",INDEX(DATOS!AO:AO,MATCH(CHECKLIST!B187,DATOS!B:B,0),1)),"")</f>
        <v/>
      </c>
      <c r="M187" s="17" t="str">
        <f>IFERROR(IF(INDEX(DATOS!AK:AK,MATCH(CHECKLIST!B187,DATOS!B:B,0),1)=0,"",INDEX(DATOS!AK:AK,MATCH(CHECKLIST!B187,DATOS!B:B,0),1)),"")</f>
        <v/>
      </c>
      <c r="N187" s="35" t="str">
        <f ca="1">IFERROR(IF(INDEX(DATOS!I:I,MATCH(CHECKLIST!B187,DATOS!B:B,0),1)="","X",IF(INDEX(DATOS!I:I,MATCH(CHECKLIST!B187,DATOS!B:B,0),1)&gt;YEAR(TODAY())-1,"","VENCIDA")),"")</f>
        <v/>
      </c>
      <c r="O187" s="35" t="str">
        <f>IFERROR(IF(INDEX(DATOS!AR:AR,MATCH(CHECKLIST!B187,DATOS!B:B,0),1)=0,"",INDEX(DATOS!AR:AR,MATCH(CHECKLIST!B187,DATOS!B:B,0),1)),"")</f>
        <v/>
      </c>
      <c r="P187" s="17" t="str">
        <f>IFERROR(IF(INDEX(DATOS!AP:AP,MATCH(CHECKLIST!B187,DATOS!B:B,0),1)=0,"",INDEX(DATOS!AP:AP,MATCH(CHECKLIST!B187,DATOS!B:B,0),1)),"")</f>
        <v/>
      </c>
      <c r="Q187" s="17" t="str">
        <f>IFERROR(IF(INDEX(DATOS!AQ:AQ,MATCH(CHECKLIST!B187,DATOS!B:B,0),1)=0,"",INDEX(DATOS!AQ:AQ,MATCH(CHECKLIST!B187,DATOS!B:B,0),1)),"")</f>
        <v/>
      </c>
      <c r="R187" t="str">
        <f>IF(B187="","",1)</f>
        <v/>
      </c>
      <c r="S187" t="str">
        <f t="shared" si="8"/>
        <v/>
      </c>
      <c r="U187" t="str">
        <f t="shared" si="6"/>
        <v/>
      </c>
      <c r="V187" t="str">
        <f t="shared" si="7"/>
        <v/>
      </c>
    </row>
    <row r="188" spans="1:22" x14ac:dyDescent="0.25">
      <c r="A188" s="12">
        <v>175</v>
      </c>
      <c r="B188" t="str">
        <f>IFERROR(INDEX(DATOS!B:B,MATCH(CHECKLIST!A188,DATOS!BY:BY,0),1),"")</f>
        <v/>
      </c>
      <c r="C188" t="str">
        <f>IFERROR(INDEX(DATOS!J:J,MATCH(CHECKLIST!A188,DATOS!BY:BY,0),1),"")</f>
        <v/>
      </c>
      <c r="D188" t="str">
        <f>IFERROR(INDEX(DATOS!R:R,MATCH(CHECKLIST!E188,DATOS!C:C,0),1),"")</f>
        <v/>
      </c>
      <c r="E188" s="72" t="str">
        <f>IFERROR(INDEX(DATOS!C:C,MATCH(CHECKLIST!A188,DATOS!BY:BY,0),1),"")</f>
        <v/>
      </c>
      <c r="F188" s="82" t="str">
        <f>IFERROR(IF(INDEX(DATOS!AE:AE,MATCH(CHECKLIST!B188,DATOS!B:B,0),1)=0,"",INDEX(DATOS!AE:AE,MATCH(CHECKLIST!B188,DATOS!B:B,0),1)),"")</f>
        <v/>
      </c>
      <c r="G188" s="17" t="str">
        <f>IFERROR(IF(INDEX(DATOS!AJ:AJ,MATCH(CHECKLIST!B188,DATOS!B:B,0),1)=0,"",INDEX(DATOS!AJ:AJ,MATCH(CHECKLIST!B188,DATOS!B:B,0),1)),"")</f>
        <v/>
      </c>
      <c r="H188" s="17" t="str">
        <f>IFERROR(IF(INDEX(DATOS!BM:BM,MATCH(CHECKLIST!B188,DATOS!B:B,0),1)="","X",IF(INDEX(DATOS!BM:BM,MATCH(CHECKLIST!B188,DATOS!B:B,0),1)="VIGENTE","",INDEX(DATOS!BM:BM,MATCH(CHECKLIST!B188,DATOS!B:B,0),1))),"")</f>
        <v/>
      </c>
      <c r="I188" s="17" t="str">
        <f>IFERROR(IF(INDEX(DATOS!AN:AN,MATCH(CHECKLIST!B188,DATOS!B:B,0),1)=0,"",INDEX(DATOS!AN:AN,MATCH(CHECKLIST!B188,DATOS!B:B,0),1)),"")</f>
        <v/>
      </c>
      <c r="J188" s="17" t="str">
        <f>IFERROR(IF(INDEX(DATOS!AL:AL,MATCH(CHECKLIST!B188,DATOS!B:B,0),1)=0,"",INDEX(DATOS!AL:AL,MATCH(CHECKLIST!B188,DATOS!B:B,0),1)),"")</f>
        <v/>
      </c>
      <c r="K188" s="35" t="str">
        <f>IFERROR(IF(INDEX(DATOS!AM:AM,MATCH(CHECKLIST!B188,DATOS!B:B,0),1)=0,"",INDEX(DATOS!AM:AM,MATCH(CHECKLIST!B188,DATOS!B:B,0),1)),"")</f>
        <v/>
      </c>
      <c r="L188" s="17" t="str">
        <f>IFERROR(IF(INDEX(DATOS!AO:AO,MATCH(CHECKLIST!B188,DATOS!B:B,0),1)=0,"",INDEX(DATOS!AO:AO,MATCH(CHECKLIST!B188,DATOS!B:B,0),1)),"")</f>
        <v/>
      </c>
      <c r="M188" s="17" t="str">
        <f>IFERROR(IF(INDEX(DATOS!AK:AK,MATCH(CHECKLIST!B188,DATOS!B:B,0),1)=0,"",INDEX(DATOS!AK:AK,MATCH(CHECKLIST!B188,DATOS!B:B,0),1)),"")</f>
        <v/>
      </c>
      <c r="N188" s="35" t="str">
        <f ca="1">IFERROR(IF(INDEX(DATOS!I:I,MATCH(CHECKLIST!B188,DATOS!B:B,0),1)="","X",IF(INDEX(DATOS!I:I,MATCH(CHECKLIST!B188,DATOS!B:B,0),1)&gt;YEAR(TODAY())-1,"","VENCIDA")),"")</f>
        <v/>
      </c>
      <c r="O188" s="35" t="str">
        <f>IFERROR(IF(INDEX(DATOS!AR:AR,MATCH(CHECKLIST!B188,DATOS!B:B,0),1)=0,"",INDEX(DATOS!AR:AR,MATCH(CHECKLIST!B188,DATOS!B:B,0),1)),"")</f>
        <v/>
      </c>
      <c r="P188" s="17" t="str">
        <f>IFERROR(IF(INDEX(DATOS!AP:AP,MATCH(CHECKLIST!B188,DATOS!B:B,0),1)=0,"",INDEX(DATOS!AP:AP,MATCH(CHECKLIST!B188,DATOS!B:B,0),1)),"")</f>
        <v/>
      </c>
      <c r="Q188" s="17" t="str">
        <f>IFERROR(IF(INDEX(DATOS!AQ:AQ,MATCH(CHECKLIST!B188,DATOS!B:B,0),1)=0,"",INDEX(DATOS!AQ:AQ,MATCH(CHECKLIST!B188,DATOS!B:B,0),1)),"")</f>
        <v/>
      </c>
      <c r="S188">
        <f t="shared" si="8"/>
        <v>0</v>
      </c>
      <c r="U188" t="str">
        <f t="shared" si="6"/>
        <v/>
      </c>
      <c r="V188" t="str">
        <f t="shared" si="7"/>
        <v/>
      </c>
    </row>
    <row r="189" spans="1:22" ht="15" customHeight="1" x14ac:dyDescent="0.25">
      <c r="A189" s="12">
        <v>176</v>
      </c>
      <c r="B189" t="str">
        <f>IFERROR(INDEX(DATOS!B:B,MATCH(CHECKLIST!A189,DATOS!BY:BY,0),1),"")</f>
        <v/>
      </c>
      <c r="C189" t="str">
        <f>IFERROR(INDEX(DATOS!J:J,MATCH(CHECKLIST!A189,DATOS!BY:BY,0),1),"")</f>
        <v/>
      </c>
      <c r="D189" t="str">
        <f>IFERROR(INDEX(DATOS!R:R,MATCH(CHECKLIST!E189,DATOS!C:C,0),1),"")</f>
        <v/>
      </c>
      <c r="E189" s="72" t="str">
        <f>IFERROR(INDEX(DATOS!C:C,MATCH(CHECKLIST!A189,DATOS!BY:BY,0),1),"")</f>
        <v/>
      </c>
      <c r="F189" s="82" t="str">
        <f>IFERROR(IF(INDEX(DATOS!AE:AE,MATCH(CHECKLIST!B189,DATOS!B:B,0),1)=0,"",INDEX(DATOS!AE:AE,MATCH(CHECKLIST!B189,DATOS!B:B,0),1)),"")</f>
        <v/>
      </c>
      <c r="G189" s="17" t="str">
        <f>IFERROR(IF(INDEX(DATOS!AJ:AJ,MATCH(CHECKLIST!B189,DATOS!B:B,0),1)=0,"",INDEX(DATOS!AJ:AJ,MATCH(CHECKLIST!B189,DATOS!B:B,0),1)),"")</f>
        <v/>
      </c>
      <c r="H189" s="17" t="str">
        <f>IFERROR(IF(INDEX(DATOS!BM:BM,MATCH(CHECKLIST!B189,DATOS!B:B,0),1)="","X",IF(INDEX(DATOS!BM:BM,MATCH(CHECKLIST!B189,DATOS!B:B,0),1)="VIGENTE","",INDEX(DATOS!BM:BM,MATCH(CHECKLIST!B189,DATOS!B:B,0),1))),"")</f>
        <v/>
      </c>
      <c r="I189" s="17" t="str">
        <f>IFERROR(IF(INDEX(DATOS!AN:AN,MATCH(CHECKLIST!B189,DATOS!B:B,0),1)=0,"",INDEX(DATOS!AN:AN,MATCH(CHECKLIST!B189,DATOS!B:B,0),1)),"")</f>
        <v/>
      </c>
      <c r="J189" s="17" t="str">
        <f>IFERROR(IF(INDEX(DATOS!AL:AL,MATCH(CHECKLIST!B189,DATOS!B:B,0),1)=0,"",INDEX(DATOS!AL:AL,MATCH(CHECKLIST!B189,DATOS!B:B,0),1)),"")</f>
        <v/>
      </c>
      <c r="K189" s="35" t="str">
        <f>IFERROR(IF(INDEX(DATOS!AM:AM,MATCH(CHECKLIST!B189,DATOS!B:B,0),1)=0,"",INDEX(DATOS!AM:AM,MATCH(CHECKLIST!B189,DATOS!B:B,0),1)),"")</f>
        <v/>
      </c>
      <c r="L189" s="17" t="str">
        <f>IFERROR(IF(INDEX(DATOS!AO:AO,MATCH(CHECKLIST!B189,DATOS!B:B,0),1)=0,"",INDEX(DATOS!AO:AO,MATCH(CHECKLIST!B189,DATOS!B:B,0),1)),"")</f>
        <v/>
      </c>
      <c r="M189" s="17" t="str">
        <f>IFERROR(IF(INDEX(DATOS!AK:AK,MATCH(CHECKLIST!B189,DATOS!B:B,0),1)=0,"",INDEX(DATOS!AK:AK,MATCH(CHECKLIST!B189,DATOS!B:B,0),1)),"")</f>
        <v/>
      </c>
      <c r="N189" s="35" t="str">
        <f ca="1">IFERROR(IF(INDEX(DATOS!I:I,MATCH(CHECKLIST!B189,DATOS!B:B,0),1)="","X",IF(INDEX(DATOS!I:I,MATCH(CHECKLIST!B189,DATOS!B:B,0),1)&gt;YEAR(TODAY())-1,"","VENCIDA")),"")</f>
        <v/>
      </c>
      <c r="O189" s="35" t="str">
        <f>IFERROR(IF(INDEX(DATOS!AR:AR,MATCH(CHECKLIST!B189,DATOS!B:B,0),1)=0,"",INDEX(DATOS!AR:AR,MATCH(CHECKLIST!B189,DATOS!B:B,0),1)),"")</f>
        <v/>
      </c>
      <c r="P189" s="17" t="str">
        <f>IFERROR(IF(INDEX(DATOS!AP:AP,MATCH(CHECKLIST!B189,DATOS!B:B,0),1)=0,"",INDEX(DATOS!AP:AP,MATCH(CHECKLIST!B189,DATOS!B:B,0),1)),"")</f>
        <v/>
      </c>
      <c r="Q189" s="17" t="str">
        <f>IFERROR(IF(INDEX(DATOS!AQ:AQ,MATCH(CHECKLIST!B189,DATOS!B:B,0),1)=0,"",INDEX(DATOS!AQ:AQ,MATCH(CHECKLIST!B189,DATOS!B:B,0),1)),"")</f>
        <v/>
      </c>
      <c r="R189" t="str">
        <f>IF(B189="","",1)</f>
        <v/>
      </c>
      <c r="S189" t="str">
        <f t="shared" si="8"/>
        <v/>
      </c>
      <c r="U189" t="str">
        <f t="shared" si="6"/>
        <v/>
      </c>
      <c r="V189" t="str">
        <f t="shared" si="7"/>
        <v/>
      </c>
    </row>
    <row r="190" spans="1:22" x14ac:dyDescent="0.25">
      <c r="A190" s="12">
        <v>177</v>
      </c>
      <c r="B190" t="str">
        <f>IFERROR(INDEX(DATOS!B:B,MATCH(CHECKLIST!A190,DATOS!BY:BY,0),1),"")</f>
        <v/>
      </c>
      <c r="C190" t="str">
        <f>IFERROR(INDEX(DATOS!J:J,MATCH(CHECKLIST!A190,DATOS!BY:BY,0),1),"")</f>
        <v/>
      </c>
      <c r="D190" t="str">
        <f>IFERROR(INDEX(DATOS!R:R,MATCH(CHECKLIST!E190,DATOS!C:C,0),1),"")</f>
        <v/>
      </c>
      <c r="E190" s="72" t="str">
        <f>IFERROR(INDEX(DATOS!C:C,MATCH(CHECKLIST!A190,DATOS!BY:BY,0),1),"")</f>
        <v/>
      </c>
      <c r="F190" s="82" t="str">
        <f>IFERROR(IF(INDEX(DATOS!AE:AE,MATCH(CHECKLIST!B190,DATOS!B:B,0),1)=0,"",INDEX(DATOS!AE:AE,MATCH(CHECKLIST!B190,DATOS!B:B,0),1)),"")</f>
        <v/>
      </c>
      <c r="G190" s="17" t="str">
        <f>IFERROR(IF(INDEX(DATOS!AJ:AJ,MATCH(CHECKLIST!B190,DATOS!B:B,0),1)=0,"",INDEX(DATOS!AJ:AJ,MATCH(CHECKLIST!B190,DATOS!B:B,0),1)),"")</f>
        <v/>
      </c>
      <c r="H190" s="17" t="str">
        <f>IFERROR(IF(INDEX(DATOS!BM:BM,MATCH(CHECKLIST!B190,DATOS!B:B,0),1)="","X",IF(INDEX(DATOS!BM:BM,MATCH(CHECKLIST!B190,DATOS!B:B,0),1)="VIGENTE","",INDEX(DATOS!BM:BM,MATCH(CHECKLIST!B190,DATOS!B:B,0),1))),"")</f>
        <v/>
      </c>
      <c r="I190" s="17" t="str">
        <f>IFERROR(IF(INDEX(DATOS!AN:AN,MATCH(CHECKLIST!B190,DATOS!B:B,0),1)=0,"",INDEX(DATOS!AN:AN,MATCH(CHECKLIST!B190,DATOS!B:B,0),1)),"")</f>
        <v/>
      </c>
      <c r="J190" s="17" t="str">
        <f>IFERROR(IF(INDEX(DATOS!AL:AL,MATCH(CHECKLIST!B190,DATOS!B:B,0),1)=0,"",INDEX(DATOS!AL:AL,MATCH(CHECKLIST!B190,DATOS!B:B,0),1)),"")</f>
        <v/>
      </c>
      <c r="K190" s="35" t="str">
        <f>IFERROR(IF(INDEX(DATOS!AM:AM,MATCH(CHECKLIST!B190,DATOS!B:B,0),1)=0,"",INDEX(DATOS!AM:AM,MATCH(CHECKLIST!B190,DATOS!B:B,0),1)),"")</f>
        <v/>
      </c>
      <c r="L190" s="17" t="str">
        <f>IFERROR(IF(INDEX(DATOS!AO:AO,MATCH(CHECKLIST!B190,DATOS!B:B,0),1)=0,"",INDEX(DATOS!AO:AO,MATCH(CHECKLIST!B190,DATOS!B:B,0),1)),"")</f>
        <v/>
      </c>
      <c r="M190" s="17" t="str">
        <f>IFERROR(IF(INDEX(DATOS!AK:AK,MATCH(CHECKLIST!B190,DATOS!B:B,0),1)=0,"",INDEX(DATOS!AK:AK,MATCH(CHECKLIST!B190,DATOS!B:B,0),1)),"")</f>
        <v/>
      </c>
      <c r="N190" s="35" t="str">
        <f ca="1">IFERROR(IF(INDEX(DATOS!I:I,MATCH(CHECKLIST!B190,DATOS!B:B,0),1)="","X",IF(INDEX(DATOS!I:I,MATCH(CHECKLIST!B190,DATOS!B:B,0),1)&gt;YEAR(TODAY())-1,"","VENCIDA")),"")</f>
        <v/>
      </c>
      <c r="O190" s="35" t="str">
        <f>IFERROR(IF(INDEX(DATOS!AR:AR,MATCH(CHECKLIST!B190,DATOS!B:B,0),1)=0,"",INDEX(DATOS!AR:AR,MATCH(CHECKLIST!B190,DATOS!B:B,0),1)),"")</f>
        <v/>
      </c>
      <c r="P190" s="17" t="str">
        <f>IFERROR(IF(INDEX(DATOS!AP:AP,MATCH(CHECKLIST!B190,DATOS!B:B,0),1)=0,"",INDEX(DATOS!AP:AP,MATCH(CHECKLIST!B190,DATOS!B:B,0),1)),"")</f>
        <v/>
      </c>
      <c r="Q190" s="17" t="str">
        <f>IFERROR(IF(INDEX(DATOS!AQ:AQ,MATCH(CHECKLIST!B190,DATOS!B:B,0),1)=0,"",INDEX(DATOS!AQ:AQ,MATCH(CHECKLIST!B190,DATOS!B:B,0),1)),"")</f>
        <v/>
      </c>
      <c r="S190">
        <f t="shared" si="8"/>
        <v>0</v>
      </c>
      <c r="U190" t="str">
        <f t="shared" si="6"/>
        <v/>
      </c>
      <c r="V190" t="str">
        <f t="shared" si="7"/>
        <v/>
      </c>
    </row>
    <row r="191" spans="1:22" ht="15" customHeight="1" x14ac:dyDescent="0.25">
      <c r="A191" s="12">
        <v>178</v>
      </c>
      <c r="B191" t="str">
        <f>IFERROR(INDEX(DATOS!B:B,MATCH(CHECKLIST!A191,DATOS!BY:BY,0),1),"")</f>
        <v/>
      </c>
      <c r="C191" t="str">
        <f>IFERROR(INDEX(DATOS!J:J,MATCH(CHECKLIST!A191,DATOS!BY:BY,0),1),"")</f>
        <v/>
      </c>
      <c r="D191" t="str">
        <f>IFERROR(INDEX(DATOS!R:R,MATCH(CHECKLIST!E191,DATOS!C:C,0),1),"")</f>
        <v/>
      </c>
      <c r="E191" s="72" t="str">
        <f>IFERROR(INDEX(DATOS!C:C,MATCH(CHECKLIST!A191,DATOS!BY:BY,0),1),"")</f>
        <v/>
      </c>
      <c r="F191" s="82" t="str">
        <f>IFERROR(IF(INDEX(DATOS!AE:AE,MATCH(CHECKLIST!B191,DATOS!B:B,0),1)=0,"",INDEX(DATOS!AE:AE,MATCH(CHECKLIST!B191,DATOS!B:B,0),1)),"")</f>
        <v/>
      </c>
      <c r="G191" s="17" t="str">
        <f>IFERROR(IF(INDEX(DATOS!AJ:AJ,MATCH(CHECKLIST!B191,DATOS!B:B,0),1)=0,"",INDEX(DATOS!AJ:AJ,MATCH(CHECKLIST!B191,DATOS!B:B,0),1)),"")</f>
        <v/>
      </c>
      <c r="H191" s="17" t="str">
        <f>IFERROR(IF(INDEX(DATOS!BM:BM,MATCH(CHECKLIST!B191,DATOS!B:B,0),1)="","X",IF(INDEX(DATOS!BM:BM,MATCH(CHECKLIST!B191,DATOS!B:B,0),1)="VIGENTE","",INDEX(DATOS!BM:BM,MATCH(CHECKLIST!B191,DATOS!B:B,0),1))),"")</f>
        <v/>
      </c>
      <c r="I191" s="17" t="str">
        <f>IFERROR(IF(INDEX(DATOS!AN:AN,MATCH(CHECKLIST!B191,DATOS!B:B,0),1)=0,"",INDEX(DATOS!AN:AN,MATCH(CHECKLIST!B191,DATOS!B:B,0),1)),"")</f>
        <v/>
      </c>
      <c r="J191" s="17" t="str">
        <f>IFERROR(IF(INDEX(DATOS!AL:AL,MATCH(CHECKLIST!B191,DATOS!B:B,0),1)=0,"",INDEX(DATOS!AL:AL,MATCH(CHECKLIST!B191,DATOS!B:B,0),1)),"")</f>
        <v/>
      </c>
      <c r="K191" s="35" t="str">
        <f>IFERROR(IF(INDEX(DATOS!AM:AM,MATCH(CHECKLIST!B191,DATOS!B:B,0),1)=0,"",INDEX(DATOS!AM:AM,MATCH(CHECKLIST!B191,DATOS!B:B,0),1)),"")</f>
        <v/>
      </c>
      <c r="L191" s="17" t="str">
        <f>IFERROR(IF(INDEX(DATOS!AO:AO,MATCH(CHECKLIST!B191,DATOS!B:B,0),1)=0,"",INDEX(DATOS!AO:AO,MATCH(CHECKLIST!B191,DATOS!B:B,0),1)),"")</f>
        <v/>
      </c>
      <c r="M191" s="17" t="str">
        <f>IFERROR(IF(INDEX(DATOS!AK:AK,MATCH(CHECKLIST!B191,DATOS!B:B,0),1)=0,"",INDEX(DATOS!AK:AK,MATCH(CHECKLIST!B191,DATOS!B:B,0),1)),"")</f>
        <v/>
      </c>
      <c r="N191" s="35" t="str">
        <f ca="1">IFERROR(IF(INDEX(DATOS!I:I,MATCH(CHECKLIST!B191,DATOS!B:B,0),1)="","X",IF(INDEX(DATOS!I:I,MATCH(CHECKLIST!B191,DATOS!B:B,0),1)&gt;YEAR(TODAY())-1,"","VENCIDA")),"")</f>
        <v/>
      </c>
      <c r="O191" s="35" t="str">
        <f>IFERROR(IF(INDEX(DATOS!AR:AR,MATCH(CHECKLIST!B191,DATOS!B:B,0),1)=0,"",INDEX(DATOS!AR:AR,MATCH(CHECKLIST!B191,DATOS!B:B,0),1)),"")</f>
        <v/>
      </c>
      <c r="P191" s="17" t="str">
        <f>IFERROR(IF(INDEX(DATOS!AP:AP,MATCH(CHECKLIST!B191,DATOS!B:B,0),1)=0,"",INDEX(DATOS!AP:AP,MATCH(CHECKLIST!B191,DATOS!B:B,0),1)),"")</f>
        <v/>
      </c>
      <c r="Q191" s="17" t="str">
        <f>IFERROR(IF(INDEX(DATOS!AQ:AQ,MATCH(CHECKLIST!B191,DATOS!B:B,0),1)=0,"",INDEX(DATOS!AQ:AQ,MATCH(CHECKLIST!B191,DATOS!B:B,0),1)),"")</f>
        <v/>
      </c>
      <c r="R191" t="str">
        <f>IF(B191="","",1)</f>
        <v/>
      </c>
      <c r="S191" t="str">
        <f t="shared" si="8"/>
        <v/>
      </c>
      <c r="U191" t="str">
        <f t="shared" si="6"/>
        <v/>
      </c>
      <c r="V191" t="str">
        <f t="shared" si="7"/>
        <v/>
      </c>
    </row>
    <row r="192" spans="1:22" x14ac:dyDescent="0.25">
      <c r="A192" s="12">
        <v>179</v>
      </c>
      <c r="B192" t="str">
        <f>IFERROR(INDEX(DATOS!B:B,MATCH(CHECKLIST!A192,DATOS!BY:BY,0),1),"")</f>
        <v/>
      </c>
      <c r="C192" t="str">
        <f>IFERROR(INDEX(DATOS!J:J,MATCH(CHECKLIST!A192,DATOS!BY:BY,0),1),"")</f>
        <v/>
      </c>
      <c r="D192" t="str">
        <f>IFERROR(INDEX(DATOS!R:R,MATCH(CHECKLIST!E192,DATOS!C:C,0),1),"")</f>
        <v/>
      </c>
      <c r="E192" s="72" t="str">
        <f>IFERROR(INDEX(DATOS!C:C,MATCH(CHECKLIST!A192,DATOS!BY:BY,0),1),"")</f>
        <v/>
      </c>
      <c r="F192" s="82" t="str">
        <f>IFERROR(IF(INDEX(DATOS!AE:AE,MATCH(CHECKLIST!B192,DATOS!B:B,0),1)=0,"",INDEX(DATOS!AE:AE,MATCH(CHECKLIST!B192,DATOS!B:B,0),1)),"")</f>
        <v/>
      </c>
      <c r="G192" s="17" t="str">
        <f>IFERROR(IF(INDEX(DATOS!AJ:AJ,MATCH(CHECKLIST!B192,DATOS!B:B,0),1)=0,"",INDEX(DATOS!AJ:AJ,MATCH(CHECKLIST!B192,DATOS!B:B,0),1)),"")</f>
        <v/>
      </c>
      <c r="H192" s="17" t="str">
        <f>IFERROR(IF(INDEX(DATOS!BM:BM,MATCH(CHECKLIST!B192,DATOS!B:B,0),1)="","X",IF(INDEX(DATOS!BM:BM,MATCH(CHECKLIST!B192,DATOS!B:B,0),1)="VIGENTE","",INDEX(DATOS!BM:BM,MATCH(CHECKLIST!B192,DATOS!B:B,0),1))),"")</f>
        <v/>
      </c>
      <c r="I192" s="17" t="str">
        <f>IFERROR(IF(INDEX(DATOS!AN:AN,MATCH(CHECKLIST!B192,DATOS!B:B,0),1)=0,"",INDEX(DATOS!AN:AN,MATCH(CHECKLIST!B192,DATOS!B:B,0),1)),"")</f>
        <v/>
      </c>
      <c r="J192" s="17" t="str">
        <f>IFERROR(IF(INDEX(DATOS!AL:AL,MATCH(CHECKLIST!B192,DATOS!B:B,0),1)=0,"",INDEX(DATOS!AL:AL,MATCH(CHECKLIST!B192,DATOS!B:B,0),1)),"")</f>
        <v/>
      </c>
      <c r="K192" s="35" t="str">
        <f>IFERROR(IF(INDEX(DATOS!AM:AM,MATCH(CHECKLIST!B192,DATOS!B:B,0),1)=0,"",INDEX(DATOS!AM:AM,MATCH(CHECKLIST!B192,DATOS!B:B,0),1)),"")</f>
        <v/>
      </c>
      <c r="L192" s="17" t="str">
        <f>IFERROR(IF(INDEX(DATOS!AO:AO,MATCH(CHECKLIST!B192,DATOS!B:B,0),1)=0,"",INDEX(DATOS!AO:AO,MATCH(CHECKLIST!B192,DATOS!B:B,0),1)),"")</f>
        <v/>
      </c>
      <c r="M192" s="17" t="str">
        <f>IFERROR(IF(INDEX(DATOS!AK:AK,MATCH(CHECKLIST!B192,DATOS!B:B,0),1)=0,"",INDEX(DATOS!AK:AK,MATCH(CHECKLIST!B192,DATOS!B:B,0),1)),"")</f>
        <v/>
      </c>
      <c r="N192" s="35" t="str">
        <f ca="1">IFERROR(IF(INDEX(DATOS!I:I,MATCH(CHECKLIST!B192,DATOS!B:B,0),1)="","X",IF(INDEX(DATOS!I:I,MATCH(CHECKLIST!B192,DATOS!B:B,0),1)&gt;YEAR(TODAY())-1,"","VENCIDA")),"")</f>
        <v/>
      </c>
      <c r="O192" s="35" t="str">
        <f>IFERROR(IF(INDEX(DATOS!AR:AR,MATCH(CHECKLIST!B192,DATOS!B:B,0),1)=0,"",INDEX(DATOS!AR:AR,MATCH(CHECKLIST!B192,DATOS!B:B,0),1)),"")</f>
        <v/>
      </c>
      <c r="P192" s="17" t="str">
        <f>IFERROR(IF(INDEX(DATOS!AP:AP,MATCH(CHECKLIST!B192,DATOS!B:B,0),1)=0,"",INDEX(DATOS!AP:AP,MATCH(CHECKLIST!B192,DATOS!B:B,0),1)),"")</f>
        <v/>
      </c>
      <c r="Q192" s="17" t="str">
        <f>IFERROR(IF(INDEX(DATOS!AQ:AQ,MATCH(CHECKLIST!B192,DATOS!B:B,0),1)=0,"",INDEX(DATOS!AQ:AQ,MATCH(CHECKLIST!B192,DATOS!B:B,0),1)),"")</f>
        <v/>
      </c>
      <c r="S192">
        <f t="shared" si="8"/>
        <v>0</v>
      </c>
      <c r="U192" t="str">
        <f t="shared" si="6"/>
        <v/>
      </c>
      <c r="V192" t="str">
        <f t="shared" si="7"/>
        <v/>
      </c>
    </row>
    <row r="193" spans="1:22" ht="15" customHeight="1" x14ac:dyDescent="0.25">
      <c r="A193" s="12">
        <v>180</v>
      </c>
      <c r="B193" t="str">
        <f>IFERROR(INDEX(DATOS!B:B,MATCH(CHECKLIST!A193,DATOS!BY:BY,0),1),"")</f>
        <v/>
      </c>
      <c r="C193" t="str">
        <f>IFERROR(INDEX(DATOS!J:J,MATCH(CHECKLIST!A193,DATOS!BY:BY,0),1),"")</f>
        <v/>
      </c>
      <c r="D193" t="str">
        <f>IFERROR(INDEX(DATOS!R:R,MATCH(CHECKLIST!E193,DATOS!C:C,0),1),"")</f>
        <v/>
      </c>
      <c r="E193" s="72" t="str">
        <f>IFERROR(INDEX(DATOS!C:C,MATCH(CHECKLIST!A193,DATOS!BY:BY,0),1),"")</f>
        <v/>
      </c>
      <c r="F193" s="82" t="str">
        <f>IFERROR(IF(INDEX(DATOS!AE:AE,MATCH(CHECKLIST!B193,DATOS!B:B,0),1)=0,"",INDEX(DATOS!AE:AE,MATCH(CHECKLIST!B193,DATOS!B:B,0),1)),"")</f>
        <v/>
      </c>
      <c r="G193" s="17" t="str">
        <f>IFERROR(IF(INDEX(DATOS!AJ:AJ,MATCH(CHECKLIST!B193,DATOS!B:B,0),1)=0,"",INDEX(DATOS!AJ:AJ,MATCH(CHECKLIST!B193,DATOS!B:B,0),1)),"")</f>
        <v/>
      </c>
      <c r="H193" s="17" t="str">
        <f>IFERROR(IF(INDEX(DATOS!BM:BM,MATCH(CHECKLIST!B193,DATOS!B:B,0),1)="","X",IF(INDEX(DATOS!BM:BM,MATCH(CHECKLIST!B193,DATOS!B:B,0),1)="VIGENTE","",INDEX(DATOS!BM:BM,MATCH(CHECKLIST!B193,DATOS!B:B,0),1))),"")</f>
        <v/>
      </c>
      <c r="I193" s="17" t="str">
        <f>IFERROR(IF(INDEX(DATOS!AN:AN,MATCH(CHECKLIST!B193,DATOS!B:B,0),1)=0,"",INDEX(DATOS!AN:AN,MATCH(CHECKLIST!B193,DATOS!B:B,0),1)),"")</f>
        <v/>
      </c>
      <c r="J193" s="17" t="str">
        <f>IFERROR(IF(INDEX(DATOS!AL:AL,MATCH(CHECKLIST!B193,DATOS!B:B,0),1)=0,"",INDEX(DATOS!AL:AL,MATCH(CHECKLIST!B193,DATOS!B:B,0),1)),"")</f>
        <v/>
      </c>
      <c r="K193" s="35" t="str">
        <f>IFERROR(IF(INDEX(DATOS!AM:AM,MATCH(CHECKLIST!B193,DATOS!B:B,0),1)=0,"",INDEX(DATOS!AM:AM,MATCH(CHECKLIST!B193,DATOS!B:B,0),1)),"")</f>
        <v/>
      </c>
      <c r="L193" s="17" t="str">
        <f>IFERROR(IF(INDEX(DATOS!AO:AO,MATCH(CHECKLIST!B193,DATOS!B:B,0),1)=0,"",INDEX(DATOS!AO:AO,MATCH(CHECKLIST!B193,DATOS!B:B,0),1)),"")</f>
        <v/>
      </c>
      <c r="M193" s="17" t="str">
        <f>IFERROR(IF(INDEX(DATOS!AK:AK,MATCH(CHECKLIST!B193,DATOS!B:B,0),1)=0,"",INDEX(DATOS!AK:AK,MATCH(CHECKLIST!B193,DATOS!B:B,0),1)),"")</f>
        <v/>
      </c>
      <c r="N193" s="35" t="str">
        <f ca="1">IFERROR(IF(INDEX(DATOS!I:I,MATCH(CHECKLIST!B193,DATOS!B:B,0),1)="","X",IF(INDEX(DATOS!I:I,MATCH(CHECKLIST!B193,DATOS!B:B,0),1)&gt;YEAR(TODAY())-1,"","VENCIDA")),"")</f>
        <v/>
      </c>
      <c r="O193" s="35" t="str">
        <f>IFERROR(IF(INDEX(DATOS!AR:AR,MATCH(CHECKLIST!B193,DATOS!B:B,0),1)=0,"",INDEX(DATOS!AR:AR,MATCH(CHECKLIST!B193,DATOS!B:B,0),1)),"")</f>
        <v/>
      </c>
      <c r="P193" s="17" t="str">
        <f>IFERROR(IF(INDEX(DATOS!AP:AP,MATCH(CHECKLIST!B193,DATOS!B:B,0),1)=0,"",INDEX(DATOS!AP:AP,MATCH(CHECKLIST!B193,DATOS!B:B,0),1)),"")</f>
        <v/>
      </c>
      <c r="Q193" s="17" t="str">
        <f>IFERROR(IF(INDEX(DATOS!AQ:AQ,MATCH(CHECKLIST!B193,DATOS!B:B,0),1)=0,"",INDEX(DATOS!AQ:AQ,MATCH(CHECKLIST!B193,DATOS!B:B,0),1)),"")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IFERROR(INDEX(DATOS!B:B,MATCH(CHECKLIST!A194,DATOS!BY:BY,0),1),"")</f>
        <v/>
      </c>
      <c r="C194" t="str">
        <f>IFERROR(INDEX(DATOS!J:J,MATCH(CHECKLIST!A194,DATOS!BY:BY,0),1),"")</f>
        <v/>
      </c>
      <c r="D194" t="str">
        <f>IFERROR(INDEX(DATOS!R:R,MATCH(CHECKLIST!E194,DATOS!C:C,0),1),"")</f>
        <v/>
      </c>
      <c r="E194" s="72" t="str">
        <f>IFERROR(INDEX(DATOS!C:C,MATCH(CHECKLIST!A194,DATOS!BY:BY,0),1),"")</f>
        <v/>
      </c>
      <c r="F194" s="82" t="str">
        <f>IFERROR(IF(INDEX(DATOS!AE:AE,MATCH(CHECKLIST!B194,DATOS!B:B,0),1)=0,"",INDEX(DATOS!AE:AE,MATCH(CHECKLIST!B194,DATOS!B:B,0),1)),"")</f>
        <v/>
      </c>
      <c r="G194" s="17" t="str">
        <f>IFERROR(IF(INDEX(DATOS!AJ:AJ,MATCH(CHECKLIST!B194,DATOS!B:B,0),1)=0,"",INDEX(DATOS!AJ:AJ,MATCH(CHECKLIST!B194,DATOS!B:B,0),1)),"")</f>
        <v/>
      </c>
      <c r="H194" s="17" t="str">
        <f>IFERROR(IF(INDEX(DATOS!BM:BM,MATCH(CHECKLIST!B194,DATOS!B:B,0),1)="","X",IF(INDEX(DATOS!BM:BM,MATCH(CHECKLIST!B194,DATOS!B:B,0),1)="VIGENTE","",INDEX(DATOS!BM:BM,MATCH(CHECKLIST!B194,DATOS!B:B,0),1))),"")</f>
        <v/>
      </c>
      <c r="I194" s="17" t="str">
        <f>IFERROR(IF(INDEX(DATOS!AN:AN,MATCH(CHECKLIST!B194,DATOS!B:B,0),1)=0,"",INDEX(DATOS!AN:AN,MATCH(CHECKLIST!B194,DATOS!B:B,0),1)),"")</f>
        <v/>
      </c>
      <c r="J194" s="17" t="str">
        <f>IFERROR(IF(INDEX(DATOS!AL:AL,MATCH(CHECKLIST!B194,DATOS!B:B,0),1)=0,"",INDEX(DATOS!AL:AL,MATCH(CHECKLIST!B194,DATOS!B:B,0),1)),"")</f>
        <v/>
      </c>
      <c r="K194" s="35" t="str">
        <f>IFERROR(IF(INDEX(DATOS!AM:AM,MATCH(CHECKLIST!B194,DATOS!B:B,0),1)=0,"",INDEX(DATOS!AM:AM,MATCH(CHECKLIST!B194,DATOS!B:B,0),1)),"")</f>
        <v/>
      </c>
      <c r="L194" s="17" t="str">
        <f>IFERROR(IF(INDEX(DATOS!AO:AO,MATCH(CHECKLIST!B194,DATOS!B:B,0),1)=0,"",INDEX(DATOS!AO:AO,MATCH(CHECKLIST!B194,DATOS!B:B,0),1)),"")</f>
        <v/>
      </c>
      <c r="M194" s="17" t="str">
        <f>IFERROR(IF(INDEX(DATOS!AK:AK,MATCH(CHECKLIST!B194,DATOS!B:B,0),1)=0,"",INDEX(DATOS!AK:AK,MATCH(CHECKLIST!B194,DATOS!B:B,0),1)),"")</f>
        <v/>
      </c>
      <c r="N194" s="35" t="str">
        <f ca="1">IFERROR(IF(INDEX(DATOS!I:I,MATCH(CHECKLIST!B194,DATOS!B:B,0),1)="","X",IF(INDEX(DATOS!I:I,MATCH(CHECKLIST!B194,DATOS!B:B,0),1)&gt;YEAR(TODAY())-1,"","VENCIDA")),"")</f>
        <v/>
      </c>
      <c r="O194" s="35" t="str">
        <f>IFERROR(IF(INDEX(DATOS!AR:AR,MATCH(CHECKLIST!B194,DATOS!B:B,0),1)=0,"",INDEX(DATOS!AR:AR,MATCH(CHECKLIST!B194,DATOS!B:B,0),1)),"")</f>
        <v/>
      </c>
      <c r="P194" s="17" t="str">
        <f>IFERROR(IF(INDEX(DATOS!AP:AP,MATCH(CHECKLIST!B194,DATOS!B:B,0),1)=0,"",INDEX(DATOS!AP:AP,MATCH(CHECKLIST!B194,DATOS!B:B,0),1)),"")</f>
        <v/>
      </c>
      <c r="Q194" s="17" t="str">
        <f>IFERROR(IF(INDEX(DATOS!AQ:AQ,MATCH(CHECKLIST!B194,DATOS!B:B,0),1)=0,"",INDEX(DATOS!AQ:AQ,MATCH(CHECKLIST!B194,DATOS!B:B,0),1)),"")</f>
        <v/>
      </c>
      <c r="S194">
        <f t="shared" si="8"/>
        <v>0</v>
      </c>
      <c r="U194" t="str">
        <f t="shared" si="6"/>
        <v/>
      </c>
      <c r="V194" t="str">
        <f t="shared" si="7"/>
        <v/>
      </c>
    </row>
    <row r="195" spans="1:22" ht="15" customHeight="1" x14ac:dyDescent="0.25">
      <c r="A195" s="12">
        <v>182</v>
      </c>
      <c r="B195" t="str">
        <f>IFERROR(INDEX(DATOS!B:B,MATCH(CHECKLIST!A195,DATOS!BY:BY,0),1),"")</f>
        <v/>
      </c>
      <c r="C195" t="str">
        <f>IFERROR(INDEX(DATOS!J:J,MATCH(CHECKLIST!A195,DATOS!BY:BY,0),1),"")</f>
        <v/>
      </c>
      <c r="D195" t="str">
        <f>IFERROR(INDEX(DATOS!R:R,MATCH(CHECKLIST!E195,DATOS!C:C,0),1),"")</f>
        <v/>
      </c>
      <c r="E195" s="72" t="str">
        <f>IFERROR(INDEX(DATOS!C:C,MATCH(CHECKLIST!A195,DATOS!BY:BY,0),1),"")</f>
        <v/>
      </c>
      <c r="F195" s="82" t="str">
        <f>IFERROR(IF(INDEX(DATOS!AE:AE,MATCH(CHECKLIST!B195,DATOS!B:B,0),1)=0,"",INDEX(DATOS!AE:AE,MATCH(CHECKLIST!B195,DATOS!B:B,0),1)),"")</f>
        <v/>
      </c>
      <c r="G195" s="17" t="str">
        <f>IFERROR(IF(INDEX(DATOS!AJ:AJ,MATCH(CHECKLIST!B195,DATOS!B:B,0),1)=0,"",INDEX(DATOS!AJ:AJ,MATCH(CHECKLIST!B195,DATOS!B:B,0),1)),"")</f>
        <v/>
      </c>
      <c r="H195" s="17" t="str">
        <f>IFERROR(IF(INDEX(DATOS!BM:BM,MATCH(CHECKLIST!B195,DATOS!B:B,0),1)="","X",IF(INDEX(DATOS!BM:BM,MATCH(CHECKLIST!B195,DATOS!B:B,0),1)="VIGENTE","",INDEX(DATOS!BM:BM,MATCH(CHECKLIST!B195,DATOS!B:B,0),1))),"")</f>
        <v/>
      </c>
      <c r="I195" s="17" t="str">
        <f>IFERROR(IF(INDEX(DATOS!AN:AN,MATCH(CHECKLIST!B195,DATOS!B:B,0),1)=0,"",INDEX(DATOS!AN:AN,MATCH(CHECKLIST!B195,DATOS!B:B,0),1)),"")</f>
        <v/>
      </c>
      <c r="J195" s="17" t="str">
        <f>IFERROR(IF(INDEX(DATOS!AL:AL,MATCH(CHECKLIST!B195,DATOS!B:B,0),1)=0,"",INDEX(DATOS!AL:AL,MATCH(CHECKLIST!B195,DATOS!B:B,0),1)),"")</f>
        <v/>
      </c>
      <c r="K195" s="35" t="str">
        <f>IFERROR(IF(INDEX(DATOS!AM:AM,MATCH(CHECKLIST!B195,DATOS!B:B,0),1)=0,"",INDEX(DATOS!AM:AM,MATCH(CHECKLIST!B195,DATOS!B:B,0),1)),"")</f>
        <v/>
      </c>
      <c r="L195" s="17" t="str">
        <f>IFERROR(IF(INDEX(DATOS!AO:AO,MATCH(CHECKLIST!B195,DATOS!B:B,0),1)=0,"",INDEX(DATOS!AO:AO,MATCH(CHECKLIST!B195,DATOS!B:B,0),1)),"")</f>
        <v/>
      </c>
      <c r="M195" s="17" t="str">
        <f>IFERROR(IF(INDEX(DATOS!AK:AK,MATCH(CHECKLIST!B195,DATOS!B:B,0),1)=0,"",INDEX(DATOS!AK:AK,MATCH(CHECKLIST!B195,DATOS!B:B,0),1)),"")</f>
        <v/>
      </c>
      <c r="N195" s="35" t="str">
        <f ca="1">IFERROR(IF(INDEX(DATOS!I:I,MATCH(CHECKLIST!B195,DATOS!B:B,0),1)="","X",IF(INDEX(DATOS!I:I,MATCH(CHECKLIST!B195,DATOS!B:B,0),1)&gt;YEAR(TODAY())-1,"","VENCIDA")),"")</f>
        <v/>
      </c>
      <c r="O195" s="35" t="str">
        <f>IFERROR(IF(INDEX(DATOS!AR:AR,MATCH(CHECKLIST!B195,DATOS!B:B,0),1)=0,"",INDEX(DATOS!AR:AR,MATCH(CHECKLIST!B195,DATOS!B:B,0),1)),"")</f>
        <v/>
      </c>
      <c r="P195" s="17" t="str">
        <f>IFERROR(IF(INDEX(DATOS!AP:AP,MATCH(CHECKLIST!B195,DATOS!B:B,0),1)=0,"",INDEX(DATOS!AP:AP,MATCH(CHECKLIST!B195,DATOS!B:B,0),1)),"")</f>
        <v/>
      </c>
      <c r="Q195" s="17" t="str">
        <f>IFERROR(IF(INDEX(DATOS!AQ:AQ,MATCH(CHECKLIST!B195,DATOS!B:B,0),1)=0,"",INDEX(DATOS!AQ:AQ,MATCH(CHECKLIST!B195,DATOS!B:B,0),1)),"")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IFERROR(INDEX(DATOS!B:B,MATCH(CHECKLIST!A196,DATOS!BY:BY,0),1),"")</f>
        <v/>
      </c>
      <c r="C196" t="str">
        <f>IFERROR(INDEX(DATOS!J:J,MATCH(CHECKLIST!A196,DATOS!BY:BY,0),1),"")</f>
        <v/>
      </c>
      <c r="D196" t="str">
        <f>IFERROR(INDEX(DATOS!R:R,MATCH(CHECKLIST!E196,DATOS!C:C,0),1),"")</f>
        <v/>
      </c>
      <c r="E196" s="72" t="str">
        <f>IFERROR(INDEX(DATOS!C:C,MATCH(CHECKLIST!A196,DATOS!BY:BY,0),1),"")</f>
        <v/>
      </c>
      <c r="F196" s="82" t="str">
        <f>IFERROR(IF(INDEX(DATOS!AE:AE,MATCH(CHECKLIST!B196,DATOS!B:B,0),1)=0,"",INDEX(DATOS!AE:AE,MATCH(CHECKLIST!B196,DATOS!B:B,0),1)),"")</f>
        <v/>
      </c>
      <c r="G196" s="17" t="str">
        <f>IFERROR(IF(INDEX(DATOS!AJ:AJ,MATCH(CHECKLIST!B196,DATOS!B:B,0),1)=0,"",INDEX(DATOS!AJ:AJ,MATCH(CHECKLIST!B196,DATOS!B:B,0),1)),"")</f>
        <v/>
      </c>
      <c r="H196" s="17" t="str">
        <f>IFERROR(IF(INDEX(DATOS!BM:BM,MATCH(CHECKLIST!B196,DATOS!B:B,0),1)="","X",IF(INDEX(DATOS!BM:BM,MATCH(CHECKLIST!B196,DATOS!B:B,0),1)="VIGENTE","",INDEX(DATOS!BM:BM,MATCH(CHECKLIST!B196,DATOS!B:B,0),1))),"")</f>
        <v/>
      </c>
      <c r="I196" s="17" t="str">
        <f>IFERROR(IF(INDEX(DATOS!AN:AN,MATCH(CHECKLIST!B196,DATOS!B:B,0),1)=0,"",INDEX(DATOS!AN:AN,MATCH(CHECKLIST!B196,DATOS!B:B,0),1)),"")</f>
        <v/>
      </c>
      <c r="J196" s="17" t="str">
        <f>IFERROR(IF(INDEX(DATOS!AL:AL,MATCH(CHECKLIST!B196,DATOS!B:B,0),1)=0,"",INDEX(DATOS!AL:AL,MATCH(CHECKLIST!B196,DATOS!B:B,0),1)),"")</f>
        <v/>
      </c>
      <c r="K196" s="35" t="str">
        <f>IFERROR(IF(INDEX(DATOS!AM:AM,MATCH(CHECKLIST!B196,DATOS!B:B,0),1)=0,"",INDEX(DATOS!AM:AM,MATCH(CHECKLIST!B196,DATOS!B:B,0),1)),"")</f>
        <v/>
      </c>
      <c r="L196" s="17" t="str">
        <f>IFERROR(IF(INDEX(DATOS!AO:AO,MATCH(CHECKLIST!B196,DATOS!B:B,0),1)=0,"",INDEX(DATOS!AO:AO,MATCH(CHECKLIST!B196,DATOS!B:B,0),1)),"")</f>
        <v/>
      </c>
      <c r="M196" s="17" t="str">
        <f>IFERROR(IF(INDEX(DATOS!AK:AK,MATCH(CHECKLIST!B196,DATOS!B:B,0),1)=0,"",INDEX(DATOS!AK:AK,MATCH(CHECKLIST!B196,DATOS!B:B,0),1)),"")</f>
        <v/>
      </c>
      <c r="N196" s="35" t="str">
        <f ca="1">IFERROR(IF(INDEX(DATOS!I:I,MATCH(CHECKLIST!B196,DATOS!B:B,0),1)="","X",IF(INDEX(DATOS!I:I,MATCH(CHECKLIST!B196,DATOS!B:B,0),1)&gt;YEAR(TODAY())-1,"","VENCIDA")),"")</f>
        <v/>
      </c>
      <c r="O196" s="35" t="str">
        <f>IFERROR(IF(INDEX(DATOS!AR:AR,MATCH(CHECKLIST!B196,DATOS!B:B,0),1)=0,"",INDEX(DATOS!AR:AR,MATCH(CHECKLIST!B196,DATOS!B:B,0),1)),"")</f>
        <v/>
      </c>
      <c r="P196" s="17" t="str">
        <f>IFERROR(IF(INDEX(DATOS!AP:AP,MATCH(CHECKLIST!B196,DATOS!B:B,0),1)=0,"",INDEX(DATOS!AP:AP,MATCH(CHECKLIST!B196,DATOS!B:B,0),1)),"")</f>
        <v/>
      </c>
      <c r="Q196" s="17" t="str">
        <f>IFERROR(IF(INDEX(DATOS!AQ:AQ,MATCH(CHECKLIST!B196,DATOS!B:B,0),1)=0,"",INDEX(DATOS!AQ:AQ,MATCH(CHECKLIST!B196,DATOS!B:B,0),1)),"")</f>
        <v/>
      </c>
      <c r="S196">
        <f t="shared" si="8"/>
        <v>0</v>
      </c>
      <c r="U196" t="str">
        <f t="shared" si="6"/>
        <v/>
      </c>
      <c r="V196" t="str">
        <f t="shared" si="7"/>
        <v/>
      </c>
    </row>
    <row r="197" spans="1:22" ht="15" customHeight="1" x14ac:dyDescent="0.25">
      <c r="A197" s="12">
        <v>184</v>
      </c>
      <c r="B197" t="str">
        <f>IFERROR(INDEX(DATOS!B:B,MATCH(CHECKLIST!A197,DATOS!BY:BY,0),1),"")</f>
        <v/>
      </c>
      <c r="C197" t="str">
        <f>IFERROR(INDEX(DATOS!J:J,MATCH(CHECKLIST!A197,DATOS!BY:BY,0),1),"")</f>
        <v/>
      </c>
      <c r="D197" t="str">
        <f>IFERROR(INDEX(DATOS!R:R,MATCH(CHECKLIST!E197,DATOS!C:C,0),1),"")</f>
        <v/>
      </c>
      <c r="E197" s="72" t="str">
        <f>IFERROR(INDEX(DATOS!C:C,MATCH(CHECKLIST!A197,DATOS!BY:BY,0),1),"")</f>
        <v/>
      </c>
      <c r="F197" s="82" t="str">
        <f>IFERROR(IF(INDEX(DATOS!AE:AE,MATCH(CHECKLIST!B197,DATOS!B:B,0),1)=0,"",INDEX(DATOS!AE:AE,MATCH(CHECKLIST!B197,DATOS!B:B,0),1)),"")</f>
        <v/>
      </c>
      <c r="G197" s="17" t="str">
        <f>IFERROR(IF(INDEX(DATOS!AJ:AJ,MATCH(CHECKLIST!B197,DATOS!B:B,0),1)=0,"",INDEX(DATOS!AJ:AJ,MATCH(CHECKLIST!B197,DATOS!B:B,0),1)),"")</f>
        <v/>
      </c>
      <c r="H197" s="17" t="str">
        <f>IFERROR(IF(INDEX(DATOS!BM:BM,MATCH(CHECKLIST!B197,DATOS!B:B,0),1)="","X",IF(INDEX(DATOS!BM:BM,MATCH(CHECKLIST!B197,DATOS!B:B,0),1)="VIGENTE","",INDEX(DATOS!BM:BM,MATCH(CHECKLIST!B197,DATOS!B:B,0),1))),"")</f>
        <v/>
      </c>
      <c r="I197" s="17" t="str">
        <f>IFERROR(IF(INDEX(DATOS!AN:AN,MATCH(CHECKLIST!B197,DATOS!B:B,0),1)=0,"",INDEX(DATOS!AN:AN,MATCH(CHECKLIST!B197,DATOS!B:B,0),1)),"")</f>
        <v/>
      </c>
      <c r="J197" s="17" t="str">
        <f>IFERROR(IF(INDEX(DATOS!AL:AL,MATCH(CHECKLIST!B197,DATOS!B:B,0),1)=0,"",INDEX(DATOS!AL:AL,MATCH(CHECKLIST!B197,DATOS!B:B,0),1)),"")</f>
        <v/>
      </c>
      <c r="K197" s="35" t="str">
        <f>IFERROR(IF(INDEX(DATOS!AM:AM,MATCH(CHECKLIST!B197,DATOS!B:B,0),1)=0,"",INDEX(DATOS!AM:AM,MATCH(CHECKLIST!B197,DATOS!B:B,0),1)),"")</f>
        <v/>
      </c>
      <c r="L197" s="17" t="str">
        <f>IFERROR(IF(INDEX(DATOS!AO:AO,MATCH(CHECKLIST!B197,DATOS!B:B,0),1)=0,"",INDEX(DATOS!AO:AO,MATCH(CHECKLIST!B197,DATOS!B:B,0),1)),"")</f>
        <v/>
      </c>
      <c r="M197" s="17" t="str">
        <f>IFERROR(IF(INDEX(DATOS!AK:AK,MATCH(CHECKLIST!B197,DATOS!B:B,0),1)=0,"",INDEX(DATOS!AK:AK,MATCH(CHECKLIST!B197,DATOS!B:B,0),1)),"")</f>
        <v/>
      </c>
      <c r="N197" s="35" t="str">
        <f ca="1">IFERROR(IF(INDEX(DATOS!I:I,MATCH(CHECKLIST!B197,DATOS!B:B,0),1)="","X",IF(INDEX(DATOS!I:I,MATCH(CHECKLIST!B197,DATOS!B:B,0),1)&gt;YEAR(TODAY())-1,"","VENCIDA")),"")</f>
        <v/>
      </c>
      <c r="O197" s="35" t="str">
        <f>IFERROR(IF(INDEX(DATOS!AR:AR,MATCH(CHECKLIST!B197,DATOS!B:B,0),1)=0,"",INDEX(DATOS!AR:AR,MATCH(CHECKLIST!B197,DATOS!B:B,0),1)),"")</f>
        <v/>
      </c>
      <c r="P197" s="17" t="str">
        <f>IFERROR(IF(INDEX(DATOS!AP:AP,MATCH(CHECKLIST!B197,DATOS!B:B,0),1)=0,"",INDEX(DATOS!AP:AP,MATCH(CHECKLIST!B197,DATOS!B:B,0),1)),"")</f>
        <v/>
      </c>
      <c r="Q197" s="17" t="str">
        <f>IFERROR(IF(INDEX(DATOS!AQ:AQ,MATCH(CHECKLIST!B197,DATOS!B:B,0),1)=0,"",INDEX(DATOS!AQ:AQ,MATCH(CHECKLIST!B197,DATOS!B:B,0),1)),"")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IFERROR(INDEX(DATOS!B:B,MATCH(CHECKLIST!A198,DATOS!BY:BY,0),1),"")</f>
        <v/>
      </c>
      <c r="C198" t="str">
        <f>IFERROR(INDEX(DATOS!J:J,MATCH(CHECKLIST!A198,DATOS!BY:BY,0),1),"")</f>
        <v/>
      </c>
      <c r="D198" t="str">
        <f>IFERROR(INDEX(DATOS!R:R,MATCH(CHECKLIST!E198,DATOS!C:C,0),1),"")</f>
        <v/>
      </c>
      <c r="E198" s="72" t="str">
        <f>IFERROR(INDEX(DATOS!C:C,MATCH(CHECKLIST!A198,DATOS!BY:BY,0),1),"")</f>
        <v/>
      </c>
      <c r="F198" s="82" t="str">
        <f>IFERROR(IF(INDEX(DATOS!AE:AE,MATCH(CHECKLIST!B198,DATOS!B:B,0),1)=0,"",INDEX(DATOS!AE:AE,MATCH(CHECKLIST!B198,DATOS!B:B,0),1)),"")</f>
        <v/>
      </c>
      <c r="G198" s="17" t="str">
        <f>IFERROR(IF(INDEX(DATOS!AJ:AJ,MATCH(CHECKLIST!B198,DATOS!B:B,0),1)=0,"",INDEX(DATOS!AJ:AJ,MATCH(CHECKLIST!B198,DATOS!B:B,0),1)),"")</f>
        <v/>
      </c>
      <c r="H198" s="17" t="str">
        <f>IFERROR(IF(INDEX(DATOS!BM:BM,MATCH(CHECKLIST!B198,DATOS!B:B,0),1)="","X",IF(INDEX(DATOS!BM:BM,MATCH(CHECKLIST!B198,DATOS!B:B,0),1)="VIGENTE","",INDEX(DATOS!BM:BM,MATCH(CHECKLIST!B198,DATOS!B:B,0),1))),"")</f>
        <v/>
      </c>
      <c r="I198" s="17" t="str">
        <f>IFERROR(IF(INDEX(DATOS!AN:AN,MATCH(CHECKLIST!B198,DATOS!B:B,0),1)=0,"",INDEX(DATOS!AN:AN,MATCH(CHECKLIST!B198,DATOS!B:B,0),1)),"")</f>
        <v/>
      </c>
      <c r="J198" s="17" t="str">
        <f>IFERROR(IF(INDEX(DATOS!AL:AL,MATCH(CHECKLIST!B198,DATOS!B:B,0),1)=0,"",INDEX(DATOS!AL:AL,MATCH(CHECKLIST!B198,DATOS!B:B,0),1)),"")</f>
        <v/>
      </c>
      <c r="K198" s="35" t="str">
        <f>IFERROR(IF(INDEX(DATOS!AM:AM,MATCH(CHECKLIST!B198,DATOS!B:B,0),1)=0,"",INDEX(DATOS!AM:AM,MATCH(CHECKLIST!B198,DATOS!B:B,0),1)),"")</f>
        <v/>
      </c>
      <c r="L198" s="17" t="str">
        <f>IFERROR(IF(INDEX(DATOS!AO:AO,MATCH(CHECKLIST!B198,DATOS!B:B,0),1)=0,"",INDEX(DATOS!AO:AO,MATCH(CHECKLIST!B198,DATOS!B:B,0),1)),"")</f>
        <v/>
      </c>
      <c r="M198" s="17" t="str">
        <f>IFERROR(IF(INDEX(DATOS!AK:AK,MATCH(CHECKLIST!B198,DATOS!B:B,0),1)=0,"",INDEX(DATOS!AK:AK,MATCH(CHECKLIST!B198,DATOS!B:B,0),1)),"")</f>
        <v/>
      </c>
      <c r="N198" s="35" t="str">
        <f ca="1">IFERROR(IF(INDEX(DATOS!I:I,MATCH(CHECKLIST!B198,DATOS!B:B,0),1)="","X",IF(INDEX(DATOS!I:I,MATCH(CHECKLIST!B198,DATOS!B:B,0),1)&gt;YEAR(TODAY())-1,"","VENCIDA")),"")</f>
        <v/>
      </c>
      <c r="O198" s="35" t="str">
        <f>IFERROR(IF(INDEX(DATOS!AR:AR,MATCH(CHECKLIST!B198,DATOS!B:B,0),1)=0,"",INDEX(DATOS!AR:AR,MATCH(CHECKLIST!B198,DATOS!B:B,0),1)),"")</f>
        <v/>
      </c>
      <c r="P198" s="17" t="str">
        <f>IFERROR(IF(INDEX(DATOS!AP:AP,MATCH(CHECKLIST!B198,DATOS!B:B,0),1)=0,"",INDEX(DATOS!AP:AP,MATCH(CHECKLIST!B198,DATOS!B:B,0),1)),"")</f>
        <v/>
      </c>
      <c r="Q198" s="17" t="str">
        <f>IFERROR(IF(INDEX(DATOS!AQ:AQ,MATCH(CHECKLIST!B198,DATOS!B:B,0),1)=0,"",INDEX(DATOS!AQ:AQ,MATCH(CHECKLIST!B198,DATOS!B:B,0),1)),"")</f>
        <v/>
      </c>
      <c r="S198">
        <f t="shared" si="8"/>
        <v>0</v>
      </c>
      <c r="U198" t="str">
        <f t="shared" si="6"/>
        <v/>
      </c>
      <c r="V198" t="str">
        <f t="shared" si="7"/>
        <v/>
      </c>
    </row>
    <row r="199" spans="1:22" ht="15" customHeight="1" x14ac:dyDescent="0.25">
      <c r="A199" s="12">
        <v>186</v>
      </c>
      <c r="B199" t="str">
        <f>IFERROR(INDEX(DATOS!B:B,MATCH(CHECKLIST!A199,DATOS!BY:BY,0),1),"")</f>
        <v/>
      </c>
      <c r="C199" t="str">
        <f>IFERROR(INDEX(DATOS!J:J,MATCH(CHECKLIST!A199,DATOS!BY:BY,0),1),"")</f>
        <v/>
      </c>
      <c r="D199" t="str">
        <f>IFERROR(INDEX(DATOS!R:R,MATCH(CHECKLIST!E199,DATOS!C:C,0),1),"")</f>
        <v/>
      </c>
      <c r="E199" s="72" t="str">
        <f>IFERROR(INDEX(DATOS!C:C,MATCH(CHECKLIST!A199,DATOS!BY:BY,0),1),"")</f>
        <v/>
      </c>
      <c r="F199" s="82" t="str">
        <f>IFERROR(IF(INDEX(DATOS!AE:AE,MATCH(CHECKLIST!B199,DATOS!B:B,0),1)=0,"",INDEX(DATOS!AE:AE,MATCH(CHECKLIST!B199,DATOS!B:B,0),1)),"")</f>
        <v/>
      </c>
      <c r="G199" s="17" t="str">
        <f>IFERROR(IF(INDEX(DATOS!AJ:AJ,MATCH(CHECKLIST!B199,DATOS!B:B,0),1)=0,"",INDEX(DATOS!AJ:AJ,MATCH(CHECKLIST!B199,DATOS!B:B,0),1)),"")</f>
        <v/>
      </c>
      <c r="H199" s="17" t="str">
        <f>IFERROR(IF(INDEX(DATOS!BM:BM,MATCH(CHECKLIST!B199,DATOS!B:B,0),1)="","X",IF(INDEX(DATOS!BM:BM,MATCH(CHECKLIST!B199,DATOS!B:B,0),1)="VIGENTE","",INDEX(DATOS!BM:BM,MATCH(CHECKLIST!B199,DATOS!B:B,0),1))),"")</f>
        <v/>
      </c>
      <c r="I199" s="17" t="str">
        <f>IFERROR(IF(INDEX(DATOS!AN:AN,MATCH(CHECKLIST!B199,DATOS!B:B,0),1)=0,"",INDEX(DATOS!AN:AN,MATCH(CHECKLIST!B199,DATOS!B:B,0),1)),"")</f>
        <v/>
      </c>
      <c r="J199" s="17" t="str">
        <f>IFERROR(IF(INDEX(DATOS!AL:AL,MATCH(CHECKLIST!B199,DATOS!B:B,0),1)=0,"",INDEX(DATOS!AL:AL,MATCH(CHECKLIST!B199,DATOS!B:B,0),1)),"")</f>
        <v/>
      </c>
      <c r="K199" s="35" t="str">
        <f>IFERROR(IF(INDEX(DATOS!AM:AM,MATCH(CHECKLIST!B199,DATOS!B:B,0),1)=0,"",INDEX(DATOS!AM:AM,MATCH(CHECKLIST!B199,DATOS!B:B,0),1)),"")</f>
        <v/>
      </c>
      <c r="L199" s="17" t="str">
        <f>IFERROR(IF(INDEX(DATOS!AO:AO,MATCH(CHECKLIST!B199,DATOS!B:B,0),1)=0,"",INDEX(DATOS!AO:AO,MATCH(CHECKLIST!B199,DATOS!B:B,0),1)),"")</f>
        <v/>
      </c>
      <c r="M199" s="17" t="str">
        <f>IFERROR(IF(INDEX(DATOS!AK:AK,MATCH(CHECKLIST!B199,DATOS!B:B,0),1)=0,"",INDEX(DATOS!AK:AK,MATCH(CHECKLIST!B199,DATOS!B:B,0),1)),"")</f>
        <v/>
      </c>
      <c r="N199" s="35" t="str">
        <f ca="1">IFERROR(IF(INDEX(DATOS!I:I,MATCH(CHECKLIST!B199,DATOS!B:B,0),1)="","X",IF(INDEX(DATOS!I:I,MATCH(CHECKLIST!B199,DATOS!B:B,0),1)&gt;YEAR(TODAY())-1,"","VENCIDA")),"")</f>
        <v/>
      </c>
      <c r="O199" s="35" t="str">
        <f>IFERROR(IF(INDEX(DATOS!AR:AR,MATCH(CHECKLIST!B199,DATOS!B:B,0),1)=0,"",INDEX(DATOS!AR:AR,MATCH(CHECKLIST!B199,DATOS!B:B,0),1)),"")</f>
        <v/>
      </c>
      <c r="P199" s="17" t="str">
        <f>IFERROR(IF(INDEX(DATOS!AP:AP,MATCH(CHECKLIST!B199,DATOS!B:B,0),1)=0,"",INDEX(DATOS!AP:AP,MATCH(CHECKLIST!B199,DATOS!B:B,0),1)),"")</f>
        <v/>
      </c>
      <c r="Q199" s="17" t="str">
        <f>IFERROR(IF(INDEX(DATOS!AQ:AQ,MATCH(CHECKLIST!B199,DATOS!B:B,0),1)=0,"",INDEX(DATOS!AQ:AQ,MATCH(CHECKLIST!B199,DATOS!B:B,0),1)),"")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IFERROR(INDEX(DATOS!B:B,MATCH(CHECKLIST!A200,DATOS!BY:BY,0),1),"")</f>
        <v/>
      </c>
      <c r="C200" t="str">
        <f>IFERROR(INDEX(DATOS!J:J,MATCH(CHECKLIST!A200,DATOS!BY:BY,0),1),"")</f>
        <v/>
      </c>
      <c r="D200" t="str">
        <f>IFERROR(INDEX(DATOS!R:R,MATCH(CHECKLIST!E200,DATOS!C:C,0),1),"")</f>
        <v/>
      </c>
      <c r="E200" s="72" t="str">
        <f>IFERROR(INDEX(DATOS!C:C,MATCH(CHECKLIST!A200,DATOS!BY:BY,0),1),"")</f>
        <v/>
      </c>
      <c r="F200" s="82" t="str">
        <f>IFERROR(IF(INDEX(DATOS!AE:AE,MATCH(CHECKLIST!B200,DATOS!B:B,0),1)=0,"",INDEX(DATOS!AE:AE,MATCH(CHECKLIST!B200,DATOS!B:B,0),1)),"")</f>
        <v/>
      </c>
      <c r="G200" s="17" t="str">
        <f>IFERROR(IF(INDEX(DATOS!AJ:AJ,MATCH(CHECKLIST!B200,DATOS!B:B,0),1)=0,"",INDEX(DATOS!AJ:AJ,MATCH(CHECKLIST!B200,DATOS!B:B,0),1)),"")</f>
        <v/>
      </c>
      <c r="H200" s="17" t="str">
        <f>IFERROR(IF(INDEX(DATOS!BM:BM,MATCH(CHECKLIST!B200,DATOS!B:B,0),1)="","X",IF(INDEX(DATOS!BM:BM,MATCH(CHECKLIST!B200,DATOS!B:B,0),1)="VIGENTE","",INDEX(DATOS!BM:BM,MATCH(CHECKLIST!B200,DATOS!B:B,0),1))),"")</f>
        <v/>
      </c>
      <c r="I200" s="17" t="str">
        <f>IFERROR(IF(INDEX(DATOS!AN:AN,MATCH(CHECKLIST!B200,DATOS!B:B,0),1)=0,"",INDEX(DATOS!AN:AN,MATCH(CHECKLIST!B200,DATOS!B:B,0),1)),"")</f>
        <v/>
      </c>
      <c r="J200" s="17" t="str">
        <f>IFERROR(IF(INDEX(DATOS!AL:AL,MATCH(CHECKLIST!B200,DATOS!B:B,0),1)=0,"",INDEX(DATOS!AL:AL,MATCH(CHECKLIST!B200,DATOS!B:B,0),1)),"")</f>
        <v/>
      </c>
      <c r="K200" s="35" t="str">
        <f>IFERROR(IF(INDEX(DATOS!AM:AM,MATCH(CHECKLIST!B200,DATOS!B:B,0),1)=0,"",INDEX(DATOS!AM:AM,MATCH(CHECKLIST!B200,DATOS!B:B,0),1)),"")</f>
        <v/>
      </c>
      <c r="L200" s="17" t="str">
        <f>IFERROR(IF(INDEX(DATOS!AO:AO,MATCH(CHECKLIST!B200,DATOS!B:B,0),1)=0,"",INDEX(DATOS!AO:AO,MATCH(CHECKLIST!B200,DATOS!B:B,0),1)),"")</f>
        <v/>
      </c>
      <c r="M200" s="17" t="str">
        <f>IFERROR(IF(INDEX(DATOS!AK:AK,MATCH(CHECKLIST!B200,DATOS!B:B,0),1)=0,"",INDEX(DATOS!AK:AK,MATCH(CHECKLIST!B200,DATOS!B:B,0),1)),"")</f>
        <v/>
      </c>
      <c r="N200" s="35" t="str">
        <f ca="1">IFERROR(IF(INDEX(DATOS!I:I,MATCH(CHECKLIST!B200,DATOS!B:B,0),1)="","X",IF(INDEX(DATOS!I:I,MATCH(CHECKLIST!B200,DATOS!B:B,0),1)&gt;YEAR(TODAY())-1,"","VENCIDA")),"")</f>
        <v/>
      </c>
      <c r="O200" s="35" t="str">
        <f>IFERROR(IF(INDEX(DATOS!AR:AR,MATCH(CHECKLIST!B200,DATOS!B:B,0),1)=0,"",INDEX(DATOS!AR:AR,MATCH(CHECKLIST!B200,DATOS!B:B,0),1)),"")</f>
        <v/>
      </c>
      <c r="P200" s="17" t="str">
        <f>IFERROR(IF(INDEX(DATOS!AP:AP,MATCH(CHECKLIST!B200,DATOS!B:B,0),1)=0,"",INDEX(DATOS!AP:AP,MATCH(CHECKLIST!B200,DATOS!B:B,0),1)),"")</f>
        <v/>
      </c>
      <c r="Q200" s="17" t="str">
        <f>IFERROR(IF(INDEX(DATOS!AQ:AQ,MATCH(CHECKLIST!B200,DATOS!B:B,0),1)=0,"",INDEX(DATOS!AQ:AQ,MATCH(CHECKLIST!B200,DATOS!B:B,0),1)),"")</f>
        <v/>
      </c>
      <c r="S200">
        <f t="shared" si="8"/>
        <v>0</v>
      </c>
      <c r="U200" t="str">
        <f t="shared" si="6"/>
        <v/>
      </c>
      <c r="V200" t="str">
        <f t="shared" si="7"/>
        <v/>
      </c>
    </row>
    <row r="201" spans="1:22" ht="15" customHeight="1" x14ac:dyDescent="0.25">
      <c r="A201" s="12">
        <v>188</v>
      </c>
      <c r="B201" t="str">
        <f>IFERROR(INDEX(DATOS!B:B,MATCH(CHECKLIST!A201,DATOS!BY:BY,0),1),"")</f>
        <v/>
      </c>
      <c r="C201" t="str">
        <f>IFERROR(INDEX(DATOS!J:J,MATCH(CHECKLIST!A201,DATOS!BY:BY,0),1),"")</f>
        <v/>
      </c>
      <c r="D201" t="str">
        <f>IFERROR(INDEX(DATOS!R:R,MATCH(CHECKLIST!E201,DATOS!C:C,0),1),"")</f>
        <v/>
      </c>
      <c r="E201" s="72" t="str">
        <f>IFERROR(INDEX(DATOS!C:C,MATCH(CHECKLIST!A201,DATOS!BY:BY,0),1),"")</f>
        <v/>
      </c>
      <c r="F201" s="82" t="str">
        <f>IFERROR(IF(INDEX(DATOS!AE:AE,MATCH(CHECKLIST!B201,DATOS!B:B,0),1)=0,"",INDEX(DATOS!AE:AE,MATCH(CHECKLIST!B201,DATOS!B:B,0),1)),"")</f>
        <v/>
      </c>
      <c r="G201" s="17" t="str">
        <f>IFERROR(IF(INDEX(DATOS!AJ:AJ,MATCH(CHECKLIST!B201,DATOS!B:B,0),1)=0,"",INDEX(DATOS!AJ:AJ,MATCH(CHECKLIST!B201,DATOS!B:B,0),1)),"")</f>
        <v/>
      </c>
      <c r="H201" s="17" t="str">
        <f>IFERROR(IF(INDEX(DATOS!BM:BM,MATCH(CHECKLIST!B201,DATOS!B:B,0),1)="","X",IF(INDEX(DATOS!BM:BM,MATCH(CHECKLIST!B201,DATOS!B:B,0),1)="VIGENTE","",INDEX(DATOS!BM:BM,MATCH(CHECKLIST!B201,DATOS!B:B,0),1))),"")</f>
        <v/>
      </c>
      <c r="I201" s="17" t="str">
        <f>IFERROR(IF(INDEX(DATOS!AN:AN,MATCH(CHECKLIST!B201,DATOS!B:B,0),1)=0,"",INDEX(DATOS!AN:AN,MATCH(CHECKLIST!B201,DATOS!B:B,0),1)),"")</f>
        <v/>
      </c>
      <c r="J201" s="17" t="str">
        <f>IFERROR(IF(INDEX(DATOS!AL:AL,MATCH(CHECKLIST!B201,DATOS!B:B,0),1)=0,"",INDEX(DATOS!AL:AL,MATCH(CHECKLIST!B201,DATOS!B:B,0),1)),"")</f>
        <v/>
      </c>
      <c r="K201" s="35" t="str">
        <f>IFERROR(IF(INDEX(DATOS!AM:AM,MATCH(CHECKLIST!B201,DATOS!B:B,0),1)=0,"",INDEX(DATOS!AM:AM,MATCH(CHECKLIST!B201,DATOS!B:B,0),1)),"")</f>
        <v/>
      </c>
      <c r="L201" s="17" t="str">
        <f>IFERROR(IF(INDEX(DATOS!AO:AO,MATCH(CHECKLIST!B201,DATOS!B:B,0),1)=0,"",INDEX(DATOS!AO:AO,MATCH(CHECKLIST!B201,DATOS!B:B,0),1)),"")</f>
        <v/>
      </c>
      <c r="M201" s="17" t="str">
        <f>IFERROR(IF(INDEX(DATOS!AK:AK,MATCH(CHECKLIST!B201,DATOS!B:B,0),1)=0,"",INDEX(DATOS!AK:AK,MATCH(CHECKLIST!B201,DATOS!B:B,0),1)),"")</f>
        <v/>
      </c>
      <c r="N201" s="35" t="str">
        <f ca="1">IFERROR(IF(INDEX(DATOS!I:I,MATCH(CHECKLIST!B201,DATOS!B:B,0),1)="","X",IF(INDEX(DATOS!I:I,MATCH(CHECKLIST!B201,DATOS!B:B,0),1)&gt;YEAR(TODAY())-1,"","VENCIDA")),"")</f>
        <v/>
      </c>
      <c r="O201" s="35" t="str">
        <f>IFERROR(IF(INDEX(DATOS!AR:AR,MATCH(CHECKLIST!B201,DATOS!B:B,0),1)=0,"",INDEX(DATOS!AR:AR,MATCH(CHECKLIST!B201,DATOS!B:B,0),1)),"")</f>
        <v/>
      </c>
      <c r="P201" s="17" t="str">
        <f>IFERROR(IF(INDEX(DATOS!AP:AP,MATCH(CHECKLIST!B201,DATOS!B:B,0),1)=0,"",INDEX(DATOS!AP:AP,MATCH(CHECKLIST!B201,DATOS!B:B,0),1)),"")</f>
        <v/>
      </c>
      <c r="Q201" s="17" t="str">
        <f>IFERROR(IF(INDEX(DATOS!AQ:AQ,MATCH(CHECKLIST!B201,DATOS!B:B,0),1)=0,"",INDEX(DATOS!AQ:AQ,MATCH(CHECKLIST!B201,DATOS!B:B,0),1)),"")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IFERROR(INDEX(DATOS!B:B,MATCH(CHECKLIST!A202,DATOS!BY:BY,0),1),"")</f>
        <v/>
      </c>
      <c r="C202" t="str">
        <f>IFERROR(INDEX(DATOS!J:J,MATCH(CHECKLIST!A202,DATOS!BY:BY,0),1),"")</f>
        <v/>
      </c>
      <c r="D202" t="str">
        <f>IFERROR(INDEX(DATOS!R:R,MATCH(CHECKLIST!E202,DATOS!C:C,0),1),"")</f>
        <v/>
      </c>
      <c r="E202" s="72" t="str">
        <f>IFERROR(INDEX(DATOS!C:C,MATCH(CHECKLIST!A202,DATOS!BY:BY,0),1),"")</f>
        <v/>
      </c>
      <c r="F202" s="82" t="str">
        <f>IFERROR(IF(INDEX(DATOS!AE:AE,MATCH(CHECKLIST!B202,DATOS!B:B,0),1)=0,"",INDEX(DATOS!AE:AE,MATCH(CHECKLIST!B202,DATOS!B:B,0),1)),"")</f>
        <v/>
      </c>
      <c r="G202" s="17" t="str">
        <f>IFERROR(IF(INDEX(DATOS!AJ:AJ,MATCH(CHECKLIST!B202,DATOS!B:B,0),1)=0,"",INDEX(DATOS!AJ:AJ,MATCH(CHECKLIST!B202,DATOS!B:B,0),1)),"")</f>
        <v/>
      </c>
      <c r="H202" s="17" t="str">
        <f>IFERROR(IF(INDEX(DATOS!BM:BM,MATCH(CHECKLIST!B202,DATOS!B:B,0),1)="","X",IF(INDEX(DATOS!BM:BM,MATCH(CHECKLIST!B202,DATOS!B:B,0),1)="VIGENTE","",INDEX(DATOS!BM:BM,MATCH(CHECKLIST!B202,DATOS!B:B,0),1))),"")</f>
        <v/>
      </c>
      <c r="I202" s="17" t="str">
        <f>IFERROR(IF(INDEX(DATOS!AN:AN,MATCH(CHECKLIST!B202,DATOS!B:B,0),1)=0,"",INDEX(DATOS!AN:AN,MATCH(CHECKLIST!B202,DATOS!B:B,0),1)),"")</f>
        <v/>
      </c>
      <c r="J202" s="17" t="str">
        <f>IFERROR(IF(INDEX(DATOS!AL:AL,MATCH(CHECKLIST!B202,DATOS!B:B,0),1)=0,"",INDEX(DATOS!AL:AL,MATCH(CHECKLIST!B202,DATOS!B:B,0),1)),"")</f>
        <v/>
      </c>
      <c r="K202" s="35" t="str">
        <f>IFERROR(IF(INDEX(DATOS!AM:AM,MATCH(CHECKLIST!B202,DATOS!B:B,0),1)=0,"",INDEX(DATOS!AM:AM,MATCH(CHECKLIST!B202,DATOS!B:B,0),1)),"")</f>
        <v/>
      </c>
      <c r="L202" s="17" t="str">
        <f>IFERROR(IF(INDEX(DATOS!AO:AO,MATCH(CHECKLIST!B202,DATOS!B:B,0),1)=0,"",INDEX(DATOS!AO:AO,MATCH(CHECKLIST!B202,DATOS!B:B,0),1)),"")</f>
        <v/>
      </c>
      <c r="M202" s="17" t="str">
        <f>IFERROR(IF(INDEX(DATOS!AK:AK,MATCH(CHECKLIST!B202,DATOS!B:B,0),1)=0,"",INDEX(DATOS!AK:AK,MATCH(CHECKLIST!B202,DATOS!B:B,0),1)),"")</f>
        <v/>
      </c>
      <c r="N202" s="35" t="str">
        <f ca="1">IFERROR(IF(INDEX(DATOS!I:I,MATCH(CHECKLIST!B202,DATOS!B:B,0),1)="","X",IF(INDEX(DATOS!I:I,MATCH(CHECKLIST!B202,DATOS!B:B,0),1)&gt;YEAR(TODAY())-1,"","VENCIDA")),"")</f>
        <v/>
      </c>
      <c r="O202" s="35" t="str">
        <f>IFERROR(IF(INDEX(DATOS!AR:AR,MATCH(CHECKLIST!B202,DATOS!B:B,0),1)=0,"",INDEX(DATOS!AR:AR,MATCH(CHECKLIST!B202,DATOS!B:B,0),1)),"")</f>
        <v/>
      </c>
      <c r="P202" s="17" t="str">
        <f>IFERROR(IF(INDEX(DATOS!AP:AP,MATCH(CHECKLIST!B202,DATOS!B:B,0),1)=0,"",INDEX(DATOS!AP:AP,MATCH(CHECKLIST!B202,DATOS!B:B,0),1)),"")</f>
        <v/>
      </c>
      <c r="Q202" s="17" t="str">
        <f>IFERROR(IF(INDEX(DATOS!AQ:AQ,MATCH(CHECKLIST!B202,DATOS!B:B,0),1)=0,"",INDEX(DATOS!AQ:AQ,MATCH(CHECKLIST!B202,DATOS!B:B,0),1)),"")</f>
        <v/>
      </c>
      <c r="S202">
        <f t="shared" si="8"/>
        <v>0</v>
      </c>
      <c r="U202" t="str">
        <f t="shared" si="6"/>
        <v/>
      </c>
      <c r="V202" t="str">
        <f t="shared" si="7"/>
        <v/>
      </c>
    </row>
    <row r="203" spans="1:22" ht="15" customHeight="1" x14ac:dyDescent="0.25">
      <c r="A203" s="12">
        <v>190</v>
      </c>
      <c r="B203" t="str">
        <f>IFERROR(INDEX(DATOS!B:B,MATCH(CHECKLIST!A203,DATOS!BY:BY,0),1),"")</f>
        <v/>
      </c>
      <c r="C203" t="str">
        <f>IFERROR(INDEX(DATOS!J:J,MATCH(CHECKLIST!A203,DATOS!BY:BY,0),1),"")</f>
        <v/>
      </c>
      <c r="D203" t="str">
        <f>IFERROR(INDEX(DATOS!R:R,MATCH(CHECKLIST!E203,DATOS!C:C,0),1),"")</f>
        <v/>
      </c>
      <c r="E203" s="72" t="str">
        <f>IFERROR(INDEX(DATOS!C:C,MATCH(CHECKLIST!A203,DATOS!BY:BY,0),1),"")</f>
        <v/>
      </c>
      <c r="F203" s="82" t="str">
        <f>IFERROR(IF(INDEX(DATOS!AE:AE,MATCH(CHECKLIST!B203,DATOS!B:B,0),1)=0,"",INDEX(DATOS!AE:AE,MATCH(CHECKLIST!B203,DATOS!B:B,0),1)),"")</f>
        <v/>
      </c>
      <c r="G203" s="17" t="str">
        <f>IFERROR(IF(INDEX(DATOS!AJ:AJ,MATCH(CHECKLIST!B203,DATOS!B:B,0),1)=0,"",INDEX(DATOS!AJ:AJ,MATCH(CHECKLIST!B203,DATOS!B:B,0),1)),"")</f>
        <v/>
      </c>
      <c r="H203" s="17" t="str">
        <f>IFERROR(IF(INDEX(DATOS!BM:BM,MATCH(CHECKLIST!B203,DATOS!B:B,0),1)="","X",IF(INDEX(DATOS!BM:BM,MATCH(CHECKLIST!B203,DATOS!B:B,0),1)="VIGENTE","",INDEX(DATOS!BM:BM,MATCH(CHECKLIST!B203,DATOS!B:B,0),1))),"")</f>
        <v/>
      </c>
      <c r="I203" s="17" t="str">
        <f>IFERROR(IF(INDEX(DATOS!AN:AN,MATCH(CHECKLIST!B203,DATOS!B:B,0),1)=0,"",INDEX(DATOS!AN:AN,MATCH(CHECKLIST!B203,DATOS!B:B,0),1)),"")</f>
        <v/>
      </c>
      <c r="J203" s="17" t="str">
        <f>IFERROR(IF(INDEX(DATOS!AL:AL,MATCH(CHECKLIST!B203,DATOS!B:B,0),1)=0,"",INDEX(DATOS!AL:AL,MATCH(CHECKLIST!B203,DATOS!B:B,0),1)),"")</f>
        <v/>
      </c>
      <c r="K203" s="35" t="str">
        <f>IFERROR(IF(INDEX(DATOS!AM:AM,MATCH(CHECKLIST!B203,DATOS!B:B,0),1)=0,"",INDEX(DATOS!AM:AM,MATCH(CHECKLIST!B203,DATOS!B:B,0),1)),"")</f>
        <v/>
      </c>
      <c r="L203" s="17" t="str">
        <f>IFERROR(IF(INDEX(DATOS!AO:AO,MATCH(CHECKLIST!B203,DATOS!B:B,0),1)=0,"",INDEX(DATOS!AO:AO,MATCH(CHECKLIST!B203,DATOS!B:B,0),1)),"")</f>
        <v/>
      </c>
      <c r="M203" s="17" t="str">
        <f>IFERROR(IF(INDEX(DATOS!AK:AK,MATCH(CHECKLIST!B203,DATOS!B:B,0),1)=0,"",INDEX(DATOS!AK:AK,MATCH(CHECKLIST!B203,DATOS!B:B,0),1)),"")</f>
        <v/>
      </c>
      <c r="N203" s="35" t="str">
        <f ca="1">IFERROR(IF(INDEX(DATOS!I:I,MATCH(CHECKLIST!B203,DATOS!B:B,0),1)="","X",IF(INDEX(DATOS!I:I,MATCH(CHECKLIST!B203,DATOS!B:B,0),1)&gt;YEAR(TODAY())-1,"","VENCIDA")),"")</f>
        <v/>
      </c>
      <c r="O203" s="35" t="str">
        <f>IFERROR(IF(INDEX(DATOS!AR:AR,MATCH(CHECKLIST!B203,DATOS!B:B,0),1)=0,"",INDEX(DATOS!AR:AR,MATCH(CHECKLIST!B203,DATOS!B:B,0),1)),"")</f>
        <v/>
      </c>
      <c r="P203" s="17" t="str">
        <f>IFERROR(IF(INDEX(DATOS!AP:AP,MATCH(CHECKLIST!B203,DATOS!B:B,0),1)=0,"",INDEX(DATOS!AP:AP,MATCH(CHECKLIST!B203,DATOS!B:B,0),1)),"")</f>
        <v/>
      </c>
      <c r="Q203" s="17" t="str">
        <f>IFERROR(IF(INDEX(DATOS!AQ:AQ,MATCH(CHECKLIST!B203,DATOS!B:B,0),1)=0,"",INDEX(DATOS!AQ:AQ,MATCH(CHECKLIST!B203,DATOS!B:B,0),1)),"")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IFERROR(INDEX(DATOS!B:B,MATCH(CHECKLIST!A204,DATOS!BY:BY,0),1),"")</f>
        <v/>
      </c>
      <c r="C204" t="str">
        <f>IFERROR(INDEX(DATOS!J:J,MATCH(CHECKLIST!A204,DATOS!BY:BY,0),1),"")</f>
        <v/>
      </c>
      <c r="D204" t="str">
        <f>IFERROR(INDEX(DATOS!R:R,MATCH(CHECKLIST!E204,DATOS!C:C,0),1),"")</f>
        <v/>
      </c>
      <c r="E204" s="72" t="str">
        <f>IFERROR(INDEX(DATOS!C:C,MATCH(CHECKLIST!A204,DATOS!BY:BY,0),1),"")</f>
        <v/>
      </c>
      <c r="F204" s="82" t="str">
        <f>IFERROR(IF(INDEX(DATOS!AE:AE,MATCH(CHECKLIST!B204,DATOS!B:B,0),1)=0,"",INDEX(DATOS!AE:AE,MATCH(CHECKLIST!B204,DATOS!B:B,0),1)),"")</f>
        <v/>
      </c>
      <c r="G204" s="17" t="str">
        <f>IFERROR(IF(INDEX(DATOS!AJ:AJ,MATCH(CHECKLIST!B204,DATOS!B:B,0),1)=0,"",INDEX(DATOS!AJ:AJ,MATCH(CHECKLIST!B204,DATOS!B:B,0),1)),"")</f>
        <v/>
      </c>
      <c r="H204" s="17" t="str">
        <f>IFERROR(IF(INDEX(DATOS!BM:BM,MATCH(CHECKLIST!B204,DATOS!B:B,0),1)="","X",IF(INDEX(DATOS!BM:BM,MATCH(CHECKLIST!B204,DATOS!B:B,0),1)="VIGENTE","",INDEX(DATOS!BM:BM,MATCH(CHECKLIST!B204,DATOS!B:B,0),1))),"")</f>
        <v/>
      </c>
      <c r="I204" s="17" t="str">
        <f>IFERROR(IF(INDEX(DATOS!AN:AN,MATCH(CHECKLIST!B204,DATOS!B:B,0),1)=0,"",INDEX(DATOS!AN:AN,MATCH(CHECKLIST!B204,DATOS!B:B,0),1)),"")</f>
        <v/>
      </c>
      <c r="J204" s="17" t="str">
        <f>IFERROR(IF(INDEX(DATOS!AL:AL,MATCH(CHECKLIST!B204,DATOS!B:B,0),1)=0,"",INDEX(DATOS!AL:AL,MATCH(CHECKLIST!B204,DATOS!B:B,0),1)),"")</f>
        <v/>
      </c>
      <c r="K204" s="35" t="str">
        <f>IFERROR(IF(INDEX(DATOS!AM:AM,MATCH(CHECKLIST!B204,DATOS!B:B,0),1)=0,"",INDEX(DATOS!AM:AM,MATCH(CHECKLIST!B204,DATOS!B:B,0),1)),"")</f>
        <v/>
      </c>
      <c r="L204" s="17" t="str">
        <f>IFERROR(IF(INDEX(DATOS!AO:AO,MATCH(CHECKLIST!B204,DATOS!B:B,0),1)=0,"",INDEX(DATOS!AO:AO,MATCH(CHECKLIST!B204,DATOS!B:B,0),1)),"")</f>
        <v/>
      </c>
      <c r="M204" s="17" t="str">
        <f>IFERROR(IF(INDEX(DATOS!AK:AK,MATCH(CHECKLIST!B204,DATOS!B:B,0),1)=0,"",INDEX(DATOS!AK:AK,MATCH(CHECKLIST!B204,DATOS!B:B,0),1)),"")</f>
        <v/>
      </c>
      <c r="N204" s="35" t="str">
        <f ca="1">IFERROR(IF(INDEX(DATOS!I:I,MATCH(CHECKLIST!B204,DATOS!B:B,0),1)="","X",IF(INDEX(DATOS!I:I,MATCH(CHECKLIST!B204,DATOS!B:B,0),1)&gt;YEAR(TODAY())-1,"","VENCIDA")),"")</f>
        <v/>
      </c>
      <c r="O204" s="35" t="str">
        <f>IFERROR(IF(INDEX(DATOS!AR:AR,MATCH(CHECKLIST!B204,DATOS!B:B,0),1)=0,"",INDEX(DATOS!AR:AR,MATCH(CHECKLIST!B204,DATOS!B:B,0),1)),"")</f>
        <v/>
      </c>
      <c r="P204" s="17" t="str">
        <f>IFERROR(IF(INDEX(DATOS!AP:AP,MATCH(CHECKLIST!B204,DATOS!B:B,0),1)=0,"",INDEX(DATOS!AP:AP,MATCH(CHECKLIST!B204,DATOS!B:B,0),1)),"")</f>
        <v/>
      </c>
      <c r="Q204" s="17" t="str">
        <f>IFERROR(IF(INDEX(DATOS!AQ:AQ,MATCH(CHECKLIST!B204,DATOS!B:B,0),1)=0,"",INDEX(DATOS!AQ:AQ,MATCH(CHECKLIST!B204,DATOS!B:B,0),1)),"")</f>
        <v/>
      </c>
      <c r="S204">
        <f t="shared" si="8"/>
        <v>0</v>
      </c>
      <c r="U204" t="str">
        <f t="shared" si="6"/>
        <v/>
      </c>
      <c r="V204" t="str">
        <f t="shared" si="7"/>
        <v/>
      </c>
    </row>
    <row r="205" spans="1:22" x14ac:dyDescent="0.25">
      <c r="A205" s="12">
        <v>192</v>
      </c>
      <c r="B205" t="str">
        <f>IFERROR(INDEX(DATOS!B:B,MATCH(CHECKLIST!A205,DATOS!BY:BY,0),1),"")</f>
        <v/>
      </c>
      <c r="C205" t="str">
        <f>IFERROR(INDEX(DATOS!J:J,MATCH(CHECKLIST!A205,DATOS!BY:BY,0),1),"")</f>
        <v/>
      </c>
      <c r="D205" t="str">
        <f>IFERROR(INDEX(DATOS!R:R,MATCH(CHECKLIST!E205,DATOS!C:C,0),1),"")</f>
        <v/>
      </c>
      <c r="E205" s="72" t="str">
        <f>IFERROR(INDEX(DATOS!C:C,MATCH(CHECKLIST!A205,DATOS!BY:BY,0),1),"")</f>
        <v/>
      </c>
      <c r="F205" s="82" t="str">
        <f>IFERROR(IF(INDEX(DATOS!AE:AE,MATCH(CHECKLIST!B205,DATOS!B:B,0),1)=0,"",INDEX(DATOS!AE:AE,MATCH(CHECKLIST!B205,DATOS!B:B,0),1)),"")</f>
        <v/>
      </c>
      <c r="G205" s="17" t="str">
        <f>IFERROR(IF(INDEX(DATOS!AJ:AJ,MATCH(CHECKLIST!B205,DATOS!B:B,0),1)=0,"",INDEX(DATOS!AJ:AJ,MATCH(CHECKLIST!B205,DATOS!B:B,0),1)),"")</f>
        <v/>
      </c>
      <c r="H205" s="17" t="str">
        <f>IFERROR(IF(INDEX(DATOS!BM:BM,MATCH(CHECKLIST!B205,DATOS!B:B,0),1)="","X",IF(INDEX(DATOS!BM:BM,MATCH(CHECKLIST!B205,DATOS!B:B,0),1)="VIGENTE","",INDEX(DATOS!BM:BM,MATCH(CHECKLIST!B205,DATOS!B:B,0),1))),"")</f>
        <v/>
      </c>
      <c r="I205" s="17" t="str">
        <f>IFERROR(IF(INDEX(DATOS!AN:AN,MATCH(CHECKLIST!B205,DATOS!B:B,0),1)=0,"",INDEX(DATOS!AN:AN,MATCH(CHECKLIST!B205,DATOS!B:B,0),1)),"")</f>
        <v/>
      </c>
      <c r="J205" s="17" t="str">
        <f>IFERROR(IF(INDEX(DATOS!AL:AL,MATCH(CHECKLIST!B205,DATOS!B:B,0),1)=0,"",INDEX(DATOS!AL:AL,MATCH(CHECKLIST!B205,DATOS!B:B,0),1)),"")</f>
        <v/>
      </c>
      <c r="K205" s="35" t="str">
        <f>IFERROR(IF(INDEX(DATOS!AM:AM,MATCH(CHECKLIST!B205,DATOS!B:B,0),1)=0,"",INDEX(DATOS!AM:AM,MATCH(CHECKLIST!B205,DATOS!B:B,0),1)),"")</f>
        <v/>
      </c>
      <c r="L205" s="17" t="str">
        <f>IFERROR(IF(INDEX(DATOS!AO:AO,MATCH(CHECKLIST!B205,DATOS!B:B,0),1)=0,"",INDEX(DATOS!AO:AO,MATCH(CHECKLIST!B205,DATOS!B:B,0),1)),"")</f>
        <v/>
      </c>
      <c r="M205" s="17" t="str">
        <f>IFERROR(IF(INDEX(DATOS!AK:AK,MATCH(CHECKLIST!B205,DATOS!B:B,0),1)=0,"",INDEX(DATOS!AK:AK,MATCH(CHECKLIST!B205,DATOS!B:B,0),1)),"")</f>
        <v/>
      </c>
      <c r="N205" s="35" t="str">
        <f ca="1">IFERROR(IF(INDEX(DATOS!I:I,MATCH(CHECKLIST!B205,DATOS!B:B,0),1)="","X",IF(INDEX(DATOS!I:I,MATCH(CHECKLIST!B205,DATOS!B:B,0),1)&gt;YEAR(TODAY())-1,"","VENCIDA")),"")</f>
        <v/>
      </c>
      <c r="O205" s="35" t="str">
        <f>IFERROR(IF(INDEX(DATOS!AR:AR,MATCH(CHECKLIST!B205,DATOS!B:B,0),1)=0,"",INDEX(DATOS!AR:AR,MATCH(CHECKLIST!B205,DATOS!B:B,0),1)),"")</f>
        <v/>
      </c>
      <c r="P205" s="17" t="str">
        <f>IFERROR(IF(INDEX(DATOS!AP:AP,MATCH(CHECKLIST!B205,DATOS!B:B,0),1)=0,"",INDEX(DATOS!AP:AP,MATCH(CHECKLIST!B205,DATOS!B:B,0),1)),"")</f>
        <v/>
      </c>
      <c r="Q205" s="17" t="str">
        <f>IFERROR(IF(INDEX(DATOS!AQ:AQ,MATCH(CHECKLIST!B205,DATOS!B:B,0),1)=0,"",INDEX(DATOS!AQ:AQ,MATCH(CHECKLIST!B205,DATOS!B:B,0),1)),"")</f>
        <v/>
      </c>
      <c r="R205" t="str">
        <f>IF(B205="","",1)</f>
        <v/>
      </c>
      <c r="S205" t="str">
        <f t="shared" si="8"/>
        <v/>
      </c>
      <c r="U205" t="str">
        <f t="shared" si="6"/>
        <v/>
      </c>
      <c r="V205" t="str">
        <f t="shared" si="7"/>
        <v/>
      </c>
    </row>
    <row r="206" spans="1:22" x14ac:dyDescent="0.25">
      <c r="A206" s="12">
        <v>193</v>
      </c>
      <c r="B206" t="str">
        <f>IFERROR(INDEX(DATOS!B:B,MATCH(CHECKLIST!A206,DATOS!BY:BY,0),1),"")</f>
        <v/>
      </c>
      <c r="C206" t="str">
        <f>IFERROR(INDEX(DATOS!J:J,MATCH(CHECKLIST!A206,DATOS!BY:BY,0),1),"")</f>
        <v/>
      </c>
      <c r="D206" t="str">
        <f>IFERROR(INDEX(DATOS!R:R,MATCH(CHECKLIST!E206,DATOS!C:C,0),1),"")</f>
        <v/>
      </c>
      <c r="E206" s="72" t="str">
        <f>IFERROR(INDEX(DATOS!C:C,MATCH(CHECKLIST!A206,DATOS!BY:BY,0),1),"")</f>
        <v/>
      </c>
      <c r="F206" s="82" t="str">
        <f>IFERROR(IF(INDEX(DATOS!AE:AE,MATCH(CHECKLIST!B206,DATOS!B:B,0),1)=0,"",INDEX(DATOS!AE:AE,MATCH(CHECKLIST!B206,DATOS!B:B,0),1)),"")</f>
        <v/>
      </c>
      <c r="G206" s="17" t="str">
        <f>IFERROR(IF(INDEX(DATOS!AJ:AJ,MATCH(CHECKLIST!B206,DATOS!B:B,0),1)=0,"",INDEX(DATOS!AJ:AJ,MATCH(CHECKLIST!B206,DATOS!B:B,0),1)),"")</f>
        <v/>
      </c>
      <c r="H206" s="17" t="str">
        <f>IFERROR(IF(INDEX(DATOS!BM:BM,MATCH(CHECKLIST!B206,DATOS!B:B,0),1)="","X",IF(INDEX(DATOS!BM:BM,MATCH(CHECKLIST!B206,DATOS!B:B,0),1)="VIGENTE","",INDEX(DATOS!BM:BM,MATCH(CHECKLIST!B206,DATOS!B:B,0),1))),"")</f>
        <v/>
      </c>
      <c r="I206" s="17" t="str">
        <f>IFERROR(IF(INDEX(DATOS!AN:AN,MATCH(CHECKLIST!B206,DATOS!B:B,0),1)=0,"",INDEX(DATOS!AN:AN,MATCH(CHECKLIST!B206,DATOS!B:B,0),1)),"")</f>
        <v/>
      </c>
      <c r="J206" s="17" t="str">
        <f>IFERROR(IF(INDEX(DATOS!AL:AL,MATCH(CHECKLIST!B206,DATOS!B:B,0),1)=0,"",INDEX(DATOS!AL:AL,MATCH(CHECKLIST!B206,DATOS!B:B,0),1)),"")</f>
        <v/>
      </c>
      <c r="K206" s="35" t="str">
        <f>IFERROR(IF(INDEX(DATOS!AM:AM,MATCH(CHECKLIST!B206,DATOS!B:B,0),1)=0,"",INDEX(DATOS!AM:AM,MATCH(CHECKLIST!B206,DATOS!B:B,0),1)),"")</f>
        <v/>
      </c>
      <c r="L206" s="17" t="str">
        <f>IFERROR(IF(INDEX(DATOS!AO:AO,MATCH(CHECKLIST!B206,DATOS!B:B,0),1)=0,"",INDEX(DATOS!AO:AO,MATCH(CHECKLIST!B206,DATOS!B:B,0),1)),"")</f>
        <v/>
      </c>
      <c r="M206" s="17" t="str">
        <f>IFERROR(IF(INDEX(DATOS!AK:AK,MATCH(CHECKLIST!B206,DATOS!B:B,0),1)=0,"",INDEX(DATOS!AK:AK,MATCH(CHECKLIST!B206,DATOS!B:B,0),1)),"")</f>
        <v/>
      </c>
      <c r="N206" s="35" t="str">
        <f ca="1">IFERROR(IF(INDEX(DATOS!I:I,MATCH(CHECKLIST!B206,DATOS!B:B,0),1)="","X",IF(INDEX(DATOS!I:I,MATCH(CHECKLIST!B206,DATOS!B:B,0),1)&gt;YEAR(TODAY())-1,"","VENCIDA")),"")</f>
        <v/>
      </c>
      <c r="O206" s="35" t="str">
        <f>IFERROR(IF(INDEX(DATOS!AR:AR,MATCH(CHECKLIST!B206,DATOS!B:B,0),1)=0,"",INDEX(DATOS!AR:AR,MATCH(CHECKLIST!B206,DATOS!B:B,0),1)),"")</f>
        <v/>
      </c>
      <c r="P206" s="17" t="str">
        <f>IFERROR(IF(INDEX(DATOS!AP:AP,MATCH(CHECKLIST!B206,DATOS!B:B,0),1)=0,"",INDEX(DATOS!AP:AP,MATCH(CHECKLIST!B206,DATOS!B:B,0),1)),"")</f>
        <v/>
      </c>
      <c r="Q206" s="17" t="str">
        <f>IFERROR(IF(INDEX(DATOS!AQ:AQ,MATCH(CHECKLIST!B206,DATOS!B:B,0),1)=0,"",INDEX(DATOS!AQ:AQ,MATCH(CHECKLIST!B206,DATOS!B:B,0),1)),"")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IFERROR(INDEX(DATOS!B:B,MATCH(CHECKLIST!A207,DATOS!BY:BY,0),1),"")</f>
        <v/>
      </c>
      <c r="C207" t="str">
        <f>IFERROR(INDEX(DATOS!J:J,MATCH(CHECKLIST!A207,DATOS!BY:BY,0),1),"")</f>
        <v/>
      </c>
      <c r="D207" t="str">
        <f>IFERROR(INDEX(DATOS!R:R,MATCH(CHECKLIST!E207,DATOS!C:C,0),1),"")</f>
        <v/>
      </c>
      <c r="E207" s="72" t="str">
        <f>IFERROR(INDEX(DATOS!C:C,MATCH(CHECKLIST!A207,DATOS!BY:BY,0),1),"")</f>
        <v/>
      </c>
      <c r="F207" s="82" t="str">
        <f>IFERROR(IF(INDEX(DATOS!AE:AE,MATCH(CHECKLIST!B207,DATOS!B:B,0),1)=0,"",INDEX(DATOS!AE:AE,MATCH(CHECKLIST!B207,DATOS!B:B,0),1)),"")</f>
        <v/>
      </c>
      <c r="G207" s="17" t="str">
        <f>IFERROR(IF(INDEX(DATOS!AJ:AJ,MATCH(CHECKLIST!B207,DATOS!B:B,0),1)=0,"",INDEX(DATOS!AJ:AJ,MATCH(CHECKLIST!B207,DATOS!B:B,0),1)),"")</f>
        <v/>
      </c>
      <c r="H207" s="17" t="str">
        <f>IFERROR(IF(INDEX(DATOS!BM:BM,MATCH(CHECKLIST!B207,DATOS!B:B,0),1)="","X",IF(INDEX(DATOS!BM:BM,MATCH(CHECKLIST!B207,DATOS!B:B,0),1)="VIGENTE","",INDEX(DATOS!BM:BM,MATCH(CHECKLIST!B207,DATOS!B:B,0),1))),"")</f>
        <v/>
      </c>
      <c r="I207" s="17" t="str">
        <f>IFERROR(IF(INDEX(DATOS!AN:AN,MATCH(CHECKLIST!B207,DATOS!B:B,0),1)=0,"",INDEX(DATOS!AN:AN,MATCH(CHECKLIST!B207,DATOS!B:B,0),1)),"")</f>
        <v/>
      </c>
      <c r="J207" s="17" t="str">
        <f>IFERROR(IF(INDEX(DATOS!AL:AL,MATCH(CHECKLIST!B207,DATOS!B:B,0),1)=0,"",INDEX(DATOS!AL:AL,MATCH(CHECKLIST!B207,DATOS!B:B,0),1)),"")</f>
        <v/>
      </c>
      <c r="K207" s="35" t="str">
        <f>IFERROR(IF(INDEX(DATOS!AM:AM,MATCH(CHECKLIST!B207,DATOS!B:B,0),1)=0,"",INDEX(DATOS!AM:AM,MATCH(CHECKLIST!B207,DATOS!B:B,0),1)),"")</f>
        <v/>
      </c>
      <c r="L207" s="17" t="str">
        <f>IFERROR(IF(INDEX(DATOS!AO:AO,MATCH(CHECKLIST!B207,DATOS!B:B,0),1)=0,"",INDEX(DATOS!AO:AO,MATCH(CHECKLIST!B207,DATOS!B:B,0),1)),"")</f>
        <v/>
      </c>
      <c r="M207" s="17" t="str">
        <f>IFERROR(IF(INDEX(DATOS!AK:AK,MATCH(CHECKLIST!B207,DATOS!B:B,0),1)=0,"",INDEX(DATOS!AK:AK,MATCH(CHECKLIST!B207,DATOS!B:B,0),1)),"")</f>
        <v/>
      </c>
      <c r="N207" s="35" t="str">
        <f ca="1">IFERROR(IF(INDEX(DATOS!I:I,MATCH(CHECKLIST!B207,DATOS!B:B,0),1)="","X",IF(INDEX(DATOS!I:I,MATCH(CHECKLIST!B207,DATOS!B:B,0),1)&gt;YEAR(TODAY())-1,"","VENCIDA")),"")</f>
        <v/>
      </c>
      <c r="O207" s="35" t="str">
        <f>IFERROR(IF(INDEX(DATOS!AR:AR,MATCH(CHECKLIST!B207,DATOS!B:B,0),1)=0,"",INDEX(DATOS!AR:AR,MATCH(CHECKLIST!B207,DATOS!B:B,0),1)),"")</f>
        <v/>
      </c>
      <c r="P207" s="17" t="str">
        <f>IFERROR(IF(INDEX(DATOS!AP:AP,MATCH(CHECKLIST!B207,DATOS!B:B,0),1)=0,"",INDEX(DATOS!AP:AP,MATCH(CHECKLIST!B207,DATOS!B:B,0),1)),"")</f>
        <v/>
      </c>
      <c r="Q207" s="17" t="str">
        <f>IFERROR(IF(INDEX(DATOS!AQ:AQ,MATCH(CHECKLIST!B207,DATOS!B:B,0),1)=0,"",INDEX(DATOS!AQ:AQ,MATCH(CHECKLIST!B207,DATOS!B:B,0),1)),"")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IFERROR(INDEX(DATOS!B:B,MATCH(CHECKLIST!A208,DATOS!BY:BY,0),1),"")</f>
        <v/>
      </c>
      <c r="C208" t="str">
        <f>IFERROR(INDEX(DATOS!J:J,MATCH(CHECKLIST!A208,DATOS!BY:BY,0),1),"")</f>
        <v/>
      </c>
      <c r="D208" t="str">
        <f>IFERROR(INDEX(DATOS!R:R,MATCH(CHECKLIST!E208,DATOS!C:C,0),1),"")</f>
        <v/>
      </c>
      <c r="E208" s="72" t="str">
        <f>IFERROR(INDEX(DATOS!C:C,MATCH(CHECKLIST!A208,DATOS!BY:BY,0),1),"")</f>
        <v/>
      </c>
      <c r="F208" s="82" t="str">
        <f>IFERROR(IF(INDEX(DATOS!AE:AE,MATCH(CHECKLIST!B208,DATOS!B:B,0),1)=0,"",INDEX(DATOS!AE:AE,MATCH(CHECKLIST!B208,DATOS!B:B,0),1)),"")</f>
        <v/>
      </c>
      <c r="G208" s="17" t="str">
        <f>IFERROR(IF(INDEX(DATOS!AJ:AJ,MATCH(CHECKLIST!B208,DATOS!B:B,0),1)=0,"",INDEX(DATOS!AJ:AJ,MATCH(CHECKLIST!B208,DATOS!B:B,0),1)),"")</f>
        <v/>
      </c>
      <c r="H208" s="17" t="str">
        <f>IFERROR(IF(INDEX(DATOS!BM:BM,MATCH(CHECKLIST!B208,DATOS!B:B,0),1)="","X",IF(INDEX(DATOS!BM:BM,MATCH(CHECKLIST!B208,DATOS!B:B,0),1)="VIGENTE","",INDEX(DATOS!BM:BM,MATCH(CHECKLIST!B208,DATOS!B:B,0),1))),"")</f>
        <v/>
      </c>
      <c r="I208" s="17" t="str">
        <f>IFERROR(IF(INDEX(DATOS!AN:AN,MATCH(CHECKLIST!B208,DATOS!B:B,0),1)=0,"",INDEX(DATOS!AN:AN,MATCH(CHECKLIST!B208,DATOS!B:B,0),1)),"")</f>
        <v/>
      </c>
      <c r="J208" s="17" t="str">
        <f>IFERROR(IF(INDEX(DATOS!AL:AL,MATCH(CHECKLIST!B208,DATOS!B:B,0),1)=0,"",INDEX(DATOS!AL:AL,MATCH(CHECKLIST!B208,DATOS!B:B,0),1)),"")</f>
        <v/>
      </c>
      <c r="K208" s="35" t="str">
        <f>IFERROR(IF(INDEX(DATOS!AM:AM,MATCH(CHECKLIST!B208,DATOS!B:B,0),1)=0,"",INDEX(DATOS!AM:AM,MATCH(CHECKLIST!B208,DATOS!B:B,0),1)),"")</f>
        <v/>
      </c>
      <c r="L208" s="17" t="str">
        <f>IFERROR(IF(INDEX(DATOS!AO:AO,MATCH(CHECKLIST!B208,DATOS!B:B,0),1)=0,"",INDEX(DATOS!AO:AO,MATCH(CHECKLIST!B208,DATOS!B:B,0),1)),"")</f>
        <v/>
      </c>
      <c r="M208" s="17" t="str">
        <f>IFERROR(IF(INDEX(DATOS!AK:AK,MATCH(CHECKLIST!B208,DATOS!B:B,0),1)=0,"",INDEX(DATOS!AK:AK,MATCH(CHECKLIST!B208,DATOS!B:B,0),1)),"")</f>
        <v/>
      </c>
      <c r="N208" s="35" t="str">
        <f ca="1">IFERROR(IF(INDEX(DATOS!I:I,MATCH(CHECKLIST!B208,DATOS!B:B,0),1)="","X",IF(INDEX(DATOS!I:I,MATCH(CHECKLIST!B208,DATOS!B:B,0),1)&gt;YEAR(TODAY())-1,"","VENCIDA")),"")</f>
        <v/>
      </c>
      <c r="O208" s="35" t="str">
        <f>IFERROR(IF(INDEX(DATOS!AR:AR,MATCH(CHECKLIST!B208,DATOS!B:B,0),1)=0,"",INDEX(DATOS!AR:AR,MATCH(CHECKLIST!B208,DATOS!B:B,0),1)),"")</f>
        <v/>
      </c>
      <c r="P208" s="17" t="str">
        <f>IFERROR(IF(INDEX(DATOS!AP:AP,MATCH(CHECKLIST!B208,DATOS!B:B,0),1)=0,"",INDEX(DATOS!AP:AP,MATCH(CHECKLIST!B208,DATOS!B:B,0),1)),"")</f>
        <v/>
      </c>
      <c r="Q208" s="17" t="str">
        <f>IFERROR(IF(INDEX(DATOS!AQ:AQ,MATCH(CHECKLIST!B208,DATOS!B:B,0),1)=0,"",INDEX(DATOS!AQ:AQ,MATCH(CHECKLIST!B208,DATOS!B:B,0),1)),"")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IFERROR(INDEX(DATOS!B:B,MATCH(CHECKLIST!A209,DATOS!BY:BY,0),1),"")</f>
        <v/>
      </c>
      <c r="C209" t="str">
        <f>IFERROR(INDEX(DATOS!J:J,MATCH(CHECKLIST!A209,DATOS!BY:BY,0),1),"")</f>
        <v/>
      </c>
      <c r="D209" t="str">
        <f>IFERROR(INDEX(DATOS!R:R,MATCH(CHECKLIST!E209,DATOS!C:C,0),1),"")</f>
        <v/>
      </c>
      <c r="E209" s="72" t="str">
        <f>IFERROR(INDEX(DATOS!C:C,MATCH(CHECKLIST!A209,DATOS!BY:BY,0),1),"")</f>
        <v/>
      </c>
      <c r="F209" s="82" t="str">
        <f>IFERROR(IF(INDEX(DATOS!AE:AE,MATCH(CHECKLIST!B209,DATOS!B:B,0),1)=0,"",INDEX(DATOS!AE:AE,MATCH(CHECKLIST!B209,DATOS!B:B,0),1)),"")</f>
        <v/>
      </c>
      <c r="G209" s="17" t="str">
        <f>IFERROR(IF(INDEX(DATOS!AJ:AJ,MATCH(CHECKLIST!B209,DATOS!B:B,0),1)=0,"",INDEX(DATOS!AJ:AJ,MATCH(CHECKLIST!B209,DATOS!B:B,0),1)),"")</f>
        <v/>
      </c>
      <c r="H209" s="17" t="str">
        <f>IFERROR(IF(INDEX(DATOS!BM:BM,MATCH(CHECKLIST!B209,DATOS!B:B,0),1)="","X",IF(INDEX(DATOS!BM:BM,MATCH(CHECKLIST!B209,DATOS!B:B,0),1)="VIGENTE","",INDEX(DATOS!BM:BM,MATCH(CHECKLIST!B209,DATOS!B:B,0),1))),"")</f>
        <v/>
      </c>
      <c r="I209" s="17" t="str">
        <f>IFERROR(IF(INDEX(DATOS!AN:AN,MATCH(CHECKLIST!B209,DATOS!B:B,0),1)=0,"",INDEX(DATOS!AN:AN,MATCH(CHECKLIST!B209,DATOS!B:B,0),1)),"")</f>
        <v/>
      </c>
      <c r="J209" s="17" t="str">
        <f>IFERROR(IF(INDEX(DATOS!AL:AL,MATCH(CHECKLIST!B209,DATOS!B:B,0),1)=0,"",INDEX(DATOS!AL:AL,MATCH(CHECKLIST!B209,DATOS!B:B,0),1)),"")</f>
        <v/>
      </c>
      <c r="K209" s="35" t="str">
        <f>IFERROR(IF(INDEX(DATOS!AM:AM,MATCH(CHECKLIST!B209,DATOS!B:B,0),1)=0,"",INDEX(DATOS!AM:AM,MATCH(CHECKLIST!B209,DATOS!B:B,0),1)),"")</f>
        <v/>
      </c>
      <c r="L209" s="17" t="str">
        <f>IFERROR(IF(INDEX(DATOS!AO:AO,MATCH(CHECKLIST!B209,DATOS!B:B,0),1)=0,"",INDEX(DATOS!AO:AO,MATCH(CHECKLIST!B209,DATOS!B:B,0),1)),"")</f>
        <v/>
      </c>
      <c r="M209" s="17" t="str">
        <f>IFERROR(IF(INDEX(DATOS!AK:AK,MATCH(CHECKLIST!B209,DATOS!B:B,0),1)=0,"",INDEX(DATOS!AK:AK,MATCH(CHECKLIST!B209,DATOS!B:B,0),1)),"")</f>
        <v/>
      </c>
      <c r="N209" s="35" t="str">
        <f ca="1">IFERROR(IF(INDEX(DATOS!I:I,MATCH(CHECKLIST!B209,DATOS!B:B,0),1)="","X",IF(INDEX(DATOS!I:I,MATCH(CHECKLIST!B209,DATOS!B:B,0),1)&gt;YEAR(TODAY())-1,"","VENCIDA")),"")</f>
        <v/>
      </c>
      <c r="O209" s="35" t="str">
        <f>IFERROR(IF(INDEX(DATOS!AR:AR,MATCH(CHECKLIST!B209,DATOS!B:B,0),1)=0,"",INDEX(DATOS!AR:AR,MATCH(CHECKLIST!B209,DATOS!B:B,0),1)),"")</f>
        <v/>
      </c>
      <c r="P209" s="17" t="str">
        <f>IFERROR(IF(INDEX(DATOS!AP:AP,MATCH(CHECKLIST!B209,DATOS!B:B,0),1)=0,"",INDEX(DATOS!AP:AP,MATCH(CHECKLIST!B209,DATOS!B:B,0),1)),"")</f>
        <v/>
      </c>
      <c r="Q209" s="17" t="str">
        <f>IFERROR(IF(INDEX(DATOS!AQ:AQ,MATCH(CHECKLIST!B209,DATOS!B:B,0),1)=0,"",INDEX(DATOS!AQ:AQ,MATCH(CHECKLIST!B209,DATOS!B:B,0),1)),"")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IFERROR(INDEX(DATOS!B:B,MATCH(CHECKLIST!A210,DATOS!BY:BY,0),1),"")</f>
        <v/>
      </c>
      <c r="C210" t="str">
        <f>IFERROR(INDEX(DATOS!J:J,MATCH(CHECKLIST!A210,DATOS!BY:BY,0),1),"")</f>
        <v/>
      </c>
      <c r="D210" t="str">
        <f>IFERROR(INDEX(DATOS!R:R,MATCH(CHECKLIST!E210,DATOS!C:C,0),1),"")</f>
        <v/>
      </c>
      <c r="E210" s="72" t="str">
        <f>IFERROR(INDEX(DATOS!C:C,MATCH(CHECKLIST!A210,DATOS!BY:BY,0),1),"")</f>
        <v/>
      </c>
      <c r="F210" s="82" t="str">
        <f>IFERROR(IF(INDEX(DATOS!AE:AE,MATCH(CHECKLIST!B210,DATOS!B:B,0),1)=0,"",INDEX(DATOS!AE:AE,MATCH(CHECKLIST!B210,DATOS!B:B,0),1)),"")</f>
        <v/>
      </c>
      <c r="G210" s="17" t="str">
        <f>IFERROR(IF(INDEX(DATOS!AJ:AJ,MATCH(CHECKLIST!B210,DATOS!B:B,0),1)=0,"",INDEX(DATOS!AJ:AJ,MATCH(CHECKLIST!B210,DATOS!B:B,0),1)),"")</f>
        <v/>
      </c>
      <c r="H210" s="17" t="str">
        <f>IFERROR(IF(INDEX(DATOS!BM:BM,MATCH(CHECKLIST!B210,DATOS!B:B,0),1)="","X",IF(INDEX(DATOS!BM:BM,MATCH(CHECKLIST!B210,DATOS!B:B,0),1)="VIGENTE","",INDEX(DATOS!BM:BM,MATCH(CHECKLIST!B210,DATOS!B:B,0),1))),"")</f>
        <v/>
      </c>
      <c r="I210" s="17" t="str">
        <f>IFERROR(IF(INDEX(DATOS!AN:AN,MATCH(CHECKLIST!B210,DATOS!B:B,0),1)=0,"",INDEX(DATOS!AN:AN,MATCH(CHECKLIST!B210,DATOS!B:B,0),1)),"")</f>
        <v/>
      </c>
      <c r="J210" s="17" t="str">
        <f>IFERROR(IF(INDEX(DATOS!AL:AL,MATCH(CHECKLIST!B210,DATOS!B:B,0),1)=0,"",INDEX(DATOS!AL:AL,MATCH(CHECKLIST!B210,DATOS!B:B,0),1)),"")</f>
        <v/>
      </c>
      <c r="K210" s="35" t="str">
        <f>IFERROR(IF(INDEX(DATOS!AM:AM,MATCH(CHECKLIST!B210,DATOS!B:B,0),1)=0,"",INDEX(DATOS!AM:AM,MATCH(CHECKLIST!B210,DATOS!B:B,0),1)),"")</f>
        <v/>
      </c>
      <c r="L210" s="17" t="str">
        <f>IFERROR(IF(INDEX(DATOS!AO:AO,MATCH(CHECKLIST!B210,DATOS!B:B,0),1)=0,"",INDEX(DATOS!AO:AO,MATCH(CHECKLIST!B210,DATOS!B:B,0),1)),"")</f>
        <v/>
      </c>
      <c r="M210" s="17" t="str">
        <f>IFERROR(IF(INDEX(DATOS!AK:AK,MATCH(CHECKLIST!B210,DATOS!B:B,0),1)=0,"",INDEX(DATOS!AK:AK,MATCH(CHECKLIST!B210,DATOS!B:B,0),1)),"")</f>
        <v/>
      </c>
      <c r="N210" s="35" t="str">
        <f ca="1">IFERROR(IF(INDEX(DATOS!I:I,MATCH(CHECKLIST!B210,DATOS!B:B,0),1)="","X",IF(INDEX(DATOS!I:I,MATCH(CHECKLIST!B210,DATOS!B:B,0),1)&gt;YEAR(TODAY())-1,"","VENCIDA")),"")</f>
        <v/>
      </c>
      <c r="O210" s="35" t="str">
        <f>IFERROR(IF(INDEX(DATOS!AR:AR,MATCH(CHECKLIST!B210,DATOS!B:B,0),1)=0,"",INDEX(DATOS!AR:AR,MATCH(CHECKLIST!B210,DATOS!B:B,0),1)),"")</f>
        <v/>
      </c>
      <c r="P210" s="17" t="str">
        <f>IFERROR(IF(INDEX(DATOS!AP:AP,MATCH(CHECKLIST!B210,DATOS!B:B,0),1)=0,"",INDEX(DATOS!AP:AP,MATCH(CHECKLIST!B210,DATOS!B:B,0),1)),"")</f>
        <v/>
      </c>
      <c r="Q210" s="17" t="str">
        <f>IFERROR(IF(INDEX(DATOS!AQ:AQ,MATCH(CHECKLIST!B210,DATOS!B:B,0),1)=0,"",INDEX(DATOS!AQ:AQ,MATCH(CHECKLIST!B210,DATOS!B:B,0),1)),"")</f>
        <v/>
      </c>
      <c r="S210">
        <f t="shared" si="11"/>
        <v>0</v>
      </c>
      <c r="U210" t="str">
        <f t="shared" si="9"/>
        <v/>
      </c>
      <c r="V210" t="str">
        <f t="shared" si="10"/>
        <v/>
      </c>
    </row>
    <row r="211" spans="1:22" ht="15" customHeight="1" x14ac:dyDescent="0.25">
      <c r="A211" s="12">
        <v>198</v>
      </c>
      <c r="B211" t="str">
        <f>IFERROR(INDEX(DATOS!B:B,MATCH(CHECKLIST!A211,DATOS!BY:BY,0),1),"")</f>
        <v/>
      </c>
      <c r="C211" t="str">
        <f>IFERROR(INDEX(DATOS!J:J,MATCH(CHECKLIST!A211,DATOS!BY:BY,0),1),"")</f>
        <v/>
      </c>
      <c r="D211" t="str">
        <f>IFERROR(INDEX(DATOS!R:R,MATCH(CHECKLIST!E211,DATOS!C:C,0),1),"")</f>
        <v/>
      </c>
      <c r="E211" s="72" t="str">
        <f>IFERROR(INDEX(DATOS!C:C,MATCH(CHECKLIST!A211,DATOS!BY:BY,0),1),"")</f>
        <v/>
      </c>
      <c r="F211" s="82" t="str">
        <f>IFERROR(IF(INDEX(DATOS!AE:AE,MATCH(CHECKLIST!B211,DATOS!B:B,0),1)=0,"",INDEX(DATOS!AE:AE,MATCH(CHECKLIST!B211,DATOS!B:B,0),1)),"")</f>
        <v/>
      </c>
      <c r="G211" s="17" t="str">
        <f>IFERROR(IF(INDEX(DATOS!AJ:AJ,MATCH(CHECKLIST!B211,DATOS!B:B,0),1)=0,"",INDEX(DATOS!AJ:AJ,MATCH(CHECKLIST!B211,DATOS!B:B,0),1)),"")</f>
        <v/>
      </c>
      <c r="H211" s="17" t="str">
        <f>IFERROR(IF(INDEX(DATOS!BM:BM,MATCH(CHECKLIST!B211,DATOS!B:B,0),1)="","X",IF(INDEX(DATOS!BM:BM,MATCH(CHECKLIST!B211,DATOS!B:B,0),1)="VIGENTE","",INDEX(DATOS!BM:BM,MATCH(CHECKLIST!B211,DATOS!B:B,0),1))),"")</f>
        <v/>
      </c>
      <c r="I211" s="17" t="str">
        <f>IFERROR(IF(INDEX(DATOS!AN:AN,MATCH(CHECKLIST!B211,DATOS!B:B,0),1)=0,"",INDEX(DATOS!AN:AN,MATCH(CHECKLIST!B211,DATOS!B:B,0),1)),"")</f>
        <v/>
      </c>
      <c r="J211" s="17" t="str">
        <f>IFERROR(IF(INDEX(DATOS!AL:AL,MATCH(CHECKLIST!B211,DATOS!B:B,0),1)=0,"",INDEX(DATOS!AL:AL,MATCH(CHECKLIST!B211,DATOS!B:B,0),1)),"")</f>
        <v/>
      </c>
      <c r="K211" s="35" t="str">
        <f>IFERROR(IF(INDEX(DATOS!AM:AM,MATCH(CHECKLIST!B211,DATOS!B:B,0),1)=0,"",INDEX(DATOS!AM:AM,MATCH(CHECKLIST!B211,DATOS!B:B,0),1)),"")</f>
        <v/>
      </c>
      <c r="L211" s="17" t="str">
        <f>IFERROR(IF(INDEX(DATOS!AO:AO,MATCH(CHECKLIST!B211,DATOS!B:B,0),1)=0,"",INDEX(DATOS!AO:AO,MATCH(CHECKLIST!B211,DATOS!B:B,0),1)),"")</f>
        <v/>
      </c>
      <c r="M211" s="17" t="str">
        <f>IFERROR(IF(INDEX(DATOS!AK:AK,MATCH(CHECKLIST!B211,DATOS!B:B,0),1)=0,"",INDEX(DATOS!AK:AK,MATCH(CHECKLIST!B211,DATOS!B:B,0),1)),"")</f>
        <v/>
      </c>
      <c r="N211" s="35" t="str">
        <f ca="1">IFERROR(IF(INDEX(DATOS!I:I,MATCH(CHECKLIST!B211,DATOS!B:B,0),1)="","X",IF(INDEX(DATOS!I:I,MATCH(CHECKLIST!B211,DATOS!B:B,0),1)&gt;YEAR(TODAY())-1,"","VENCIDA")),"")</f>
        <v/>
      </c>
      <c r="O211" s="35" t="str">
        <f>IFERROR(IF(INDEX(DATOS!AR:AR,MATCH(CHECKLIST!B211,DATOS!B:B,0),1)=0,"",INDEX(DATOS!AR:AR,MATCH(CHECKLIST!B211,DATOS!B:B,0),1)),"")</f>
        <v/>
      </c>
      <c r="P211" s="17" t="str">
        <f>IFERROR(IF(INDEX(DATOS!AP:AP,MATCH(CHECKLIST!B211,DATOS!B:B,0),1)=0,"",INDEX(DATOS!AP:AP,MATCH(CHECKLIST!B211,DATOS!B:B,0),1)),"")</f>
        <v/>
      </c>
      <c r="Q211" s="17" t="str">
        <f>IFERROR(IF(INDEX(DATOS!AQ:AQ,MATCH(CHECKLIST!B211,DATOS!B:B,0),1)=0,"",INDEX(DATOS!AQ:AQ,MATCH(CHECKLIST!B211,DATOS!B:B,0),1)),"")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IFERROR(INDEX(DATOS!B:B,MATCH(CHECKLIST!A212,DATOS!BY:BY,0),1),"")</f>
        <v/>
      </c>
      <c r="C212" t="str">
        <f>IFERROR(INDEX(DATOS!J:J,MATCH(CHECKLIST!A212,DATOS!BY:BY,0),1),"")</f>
        <v/>
      </c>
      <c r="D212" t="str">
        <f>IFERROR(INDEX(DATOS!R:R,MATCH(CHECKLIST!E212,DATOS!C:C,0),1),"")</f>
        <v/>
      </c>
      <c r="E212" s="72" t="str">
        <f>IFERROR(INDEX(DATOS!C:C,MATCH(CHECKLIST!A212,DATOS!BY:BY,0),1),"")</f>
        <v/>
      </c>
      <c r="F212" s="82" t="str">
        <f>IFERROR(IF(INDEX(DATOS!AE:AE,MATCH(CHECKLIST!B212,DATOS!B:B,0),1)=0,"",INDEX(DATOS!AE:AE,MATCH(CHECKLIST!B212,DATOS!B:B,0),1)),"")</f>
        <v/>
      </c>
      <c r="G212" s="17" t="str">
        <f>IFERROR(IF(INDEX(DATOS!AJ:AJ,MATCH(CHECKLIST!B212,DATOS!B:B,0),1)=0,"",INDEX(DATOS!AJ:AJ,MATCH(CHECKLIST!B212,DATOS!B:B,0),1)),"")</f>
        <v/>
      </c>
      <c r="H212" s="17" t="str">
        <f>IFERROR(IF(INDEX(DATOS!BM:BM,MATCH(CHECKLIST!B212,DATOS!B:B,0),1)="","X",IF(INDEX(DATOS!BM:BM,MATCH(CHECKLIST!B212,DATOS!B:B,0),1)="VIGENTE","",INDEX(DATOS!BM:BM,MATCH(CHECKLIST!B212,DATOS!B:B,0),1))),"")</f>
        <v/>
      </c>
      <c r="I212" s="17" t="str">
        <f>IFERROR(IF(INDEX(DATOS!AN:AN,MATCH(CHECKLIST!B212,DATOS!B:B,0),1)=0,"",INDEX(DATOS!AN:AN,MATCH(CHECKLIST!B212,DATOS!B:B,0),1)),"")</f>
        <v/>
      </c>
      <c r="J212" s="17" t="str">
        <f>IFERROR(IF(INDEX(DATOS!AL:AL,MATCH(CHECKLIST!B212,DATOS!B:B,0),1)=0,"",INDEX(DATOS!AL:AL,MATCH(CHECKLIST!B212,DATOS!B:B,0),1)),"")</f>
        <v/>
      </c>
      <c r="K212" s="35" t="str">
        <f>IFERROR(IF(INDEX(DATOS!AM:AM,MATCH(CHECKLIST!B212,DATOS!B:B,0),1)=0,"",INDEX(DATOS!AM:AM,MATCH(CHECKLIST!B212,DATOS!B:B,0),1)),"")</f>
        <v/>
      </c>
      <c r="L212" s="17" t="str">
        <f>IFERROR(IF(INDEX(DATOS!AO:AO,MATCH(CHECKLIST!B212,DATOS!B:B,0),1)=0,"",INDEX(DATOS!AO:AO,MATCH(CHECKLIST!B212,DATOS!B:B,0),1)),"")</f>
        <v/>
      </c>
      <c r="M212" s="17" t="str">
        <f>IFERROR(IF(INDEX(DATOS!AK:AK,MATCH(CHECKLIST!B212,DATOS!B:B,0),1)=0,"",INDEX(DATOS!AK:AK,MATCH(CHECKLIST!B212,DATOS!B:B,0),1)),"")</f>
        <v/>
      </c>
      <c r="N212" s="35" t="str">
        <f ca="1">IFERROR(IF(INDEX(DATOS!I:I,MATCH(CHECKLIST!B212,DATOS!B:B,0),1)="","X",IF(INDEX(DATOS!I:I,MATCH(CHECKLIST!B212,DATOS!B:B,0),1)&gt;YEAR(TODAY())-1,"","VENCIDA")),"")</f>
        <v/>
      </c>
      <c r="O212" s="35" t="str">
        <f>IFERROR(IF(INDEX(DATOS!AR:AR,MATCH(CHECKLIST!B212,DATOS!B:B,0),1)=0,"",INDEX(DATOS!AR:AR,MATCH(CHECKLIST!B212,DATOS!B:B,0),1)),"")</f>
        <v/>
      </c>
      <c r="P212" s="17" t="str">
        <f>IFERROR(IF(INDEX(DATOS!AP:AP,MATCH(CHECKLIST!B212,DATOS!B:B,0),1)=0,"",INDEX(DATOS!AP:AP,MATCH(CHECKLIST!B212,DATOS!B:B,0),1)),"")</f>
        <v/>
      </c>
      <c r="Q212" s="17" t="str">
        <f>IFERROR(IF(INDEX(DATOS!AQ:AQ,MATCH(CHECKLIST!B212,DATOS!B:B,0),1)=0,"",INDEX(DATOS!AQ:AQ,MATCH(CHECKLIST!B212,DATOS!B:B,0),1)),"")</f>
        <v/>
      </c>
      <c r="S212">
        <f t="shared" si="11"/>
        <v>0</v>
      </c>
      <c r="U212" t="str">
        <f t="shared" si="9"/>
        <v/>
      </c>
      <c r="V212" t="str">
        <f t="shared" si="10"/>
        <v/>
      </c>
    </row>
    <row r="213" spans="1:22" x14ac:dyDescent="0.25">
      <c r="A213" s="12">
        <v>200</v>
      </c>
      <c r="B213" t="str">
        <f>IFERROR(INDEX(DATOS!B:B,MATCH(CHECKLIST!A213,DATOS!BY:BY,0),1),"")</f>
        <v/>
      </c>
      <c r="C213" t="str">
        <f>IFERROR(INDEX(DATOS!J:J,MATCH(CHECKLIST!A213,DATOS!BY:BY,0),1),"")</f>
        <v/>
      </c>
      <c r="D213" t="str">
        <f>IFERROR(INDEX(DATOS!R:R,MATCH(CHECKLIST!E213,DATOS!C:C,0),1),"")</f>
        <v/>
      </c>
      <c r="E213" s="72" t="str">
        <f>IFERROR(INDEX(DATOS!C:C,MATCH(CHECKLIST!A213,DATOS!BY:BY,0),1),"")</f>
        <v/>
      </c>
      <c r="F213" s="82" t="str">
        <f>IFERROR(IF(INDEX(DATOS!AE:AE,MATCH(CHECKLIST!B213,DATOS!B:B,0),1)=0,"",INDEX(DATOS!AE:AE,MATCH(CHECKLIST!B213,DATOS!B:B,0),1)),"")</f>
        <v/>
      </c>
      <c r="G213" s="17" t="str">
        <f>IFERROR(IF(INDEX(DATOS!AJ:AJ,MATCH(CHECKLIST!B213,DATOS!B:B,0),1)=0,"",INDEX(DATOS!AJ:AJ,MATCH(CHECKLIST!B213,DATOS!B:B,0),1)),"")</f>
        <v/>
      </c>
      <c r="H213" s="17" t="str">
        <f>IFERROR(IF(INDEX(DATOS!BM:BM,MATCH(CHECKLIST!B213,DATOS!B:B,0),1)="","X",IF(INDEX(DATOS!BM:BM,MATCH(CHECKLIST!B213,DATOS!B:B,0),1)="VIGENTE","",INDEX(DATOS!BM:BM,MATCH(CHECKLIST!B213,DATOS!B:B,0),1))),"")</f>
        <v/>
      </c>
      <c r="I213" s="17" t="str">
        <f>IFERROR(IF(INDEX(DATOS!AN:AN,MATCH(CHECKLIST!B213,DATOS!B:B,0),1)=0,"",INDEX(DATOS!AN:AN,MATCH(CHECKLIST!B213,DATOS!B:B,0),1)),"")</f>
        <v/>
      </c>
      <c r="J213" s="17" t="str">
        <f>IFERROR(IF(INDEX(DATOS!AL:AL,MATCH(CHECKLIST!B213,DATOS!B:B,0),1)=0,"",INDEX(DATOS!AL:AL,MATCH(CHECKLIST!B213,DATOS!B:B,0),1)),"")</f>
        <v/>
      </c>
      <c r="K213" s="35" t="str">
        <f>IFERROR(IF(INDEX(DATOS!AM:AM,MATCH(CHECKLIST!B213,DATOS!B:B,0),1)=0,"",INDEX(DATOS!AM:AM,MATCH(CHECKLIST!B213,DATOS!B:B,0),1)),"")</f>
        <v/>
      </c>
      <c r="L213" s="17" t="str">
        <f>IFERROR(IF(INDEX(DATOS!AO:AO,MATCH(CHECKLIST!B213,DATOS!B:B,0),1)=0,"",INDEX(DATOS!AO:AO,MATCH(CHECKLIST!B213,DATOS!B:B,0),1)),"")</f>
        <v/>
      </c>
      <c r="M213" s="17" t="str">
        <f>IFERROR(IF(INDEX(DATOS!AK:AK,MATCH(CHECKLIST!B213,DATOS!B:B,0),1)=0,"",INDEX(DATOS!AK:AK,MATCH(CHECKLIST!B213,DATOS!B:B,0),1)),"")</f>
        <v/>
      </c>
      <c r="N213" s="35" t="str">
        <f ca="1">IFERROR(IF(INDEX(DATOS!I:I,MATCH(CHECKLIST!B213,DATOS!B:B,0),1)="","X",IF(INDEX(DATOS!I:I,MATCH(CHECKLIST!B213,DATOS!B:B,0),1)&gt;YEAR(TODAY())-1,"","VENCIDA")),"")</f>
        <v/>
      </c>
      <c r="O213" s="35" t="str">
        <f>IFERROR(IF(INDEX(DATOS!AR:AR,MATCH(CHECKLIST!B213,DATOS!B:B,0),1)=0,"",INDEX(DATOS!AR:AR,MATCH(CHECKLIST!B213,DATOS!B:B,0),1)),"")</f>
        <v/>
      </c>
      <c r="P213" s="17" t="str">
        <f>IFERROR(IF(INDEX(DATOS!AP:AP,MATCH(CHECKLIST!B213,DATOS!B:B,0),1)=0,"",INDEX(DATOS!AP:AP,MATCH(CHECKLIST!B213,DATOS!B:B,0),1)),"")</f>
        <v/>
      </c>
      <c r="Q213" s="17" t="str">
        <f>IFERROR(IF(INDEX(DATOS!AQ:AQ,MATCH(CHECKLIST!B213,DATOS!B:B,0),1)=0,"",INDEX(DATOS!AQ:AQ,MATCH(CHECKLIST!B213,DATOS!B:B,0),1)),"")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IFERROR(INDEX(DATOS!B:B,MATCH(CHECKLIST!A214,DATOS!BY:BY,0),1),"")</f>
        <v/>
      </c>
      <c r="C214" t="str">
        <f>IFERROR(INDEX(DATOS!J:J,MATCH(CHECKLIST!A214,DATOS!BY:BY,0),1),"")</f>
        <v/>
      </c>
      <c r="D214" t="str">
        <f>IFERROR(INDEX(DATOS!R:R,MATCH(CHECKLIST!E214,DATOS!C:C,0),1),"")</f>
        <v/>
      </c>
      <c r="E214" s="72" t="str">
        <f>IFERROR(INDEX(DATOS!C:C,MATCH(CHECKLIST!A214,DATOS!BY:BY,0),1),"")</f>
        <v/>
      </c>
      <c r="F214" s="82" t="str">
        <f>IFERROR(IF(INDEX(DATOS!AE:AE,MATCH(CHECKLIST!B214,DATOS!B:B,0),1)=0,"",INDEX(DATOS!AE:AE,MATCH(CHECKLIST!B214,DATOS!B:B,0),1)),"")</f>
        <v/>
      </c>
      <c r="G214" s="17" t="str">
        <f>IFERROR(IF(INDEX(DATOS!AJ:AJ,MATCH(CHECKLIST!B214,DATOS!B:B,0),1)=0,"",INDEX(DATOS!AJ:AJ,MATCH(CHECKLIST!B214,DATOS!B:B,0),1)),"")</f>
        <v/>
      </c>
      <c r="H214" s="17" t="str">
        <f>IFERROR(IF(INDEX(DATOS!BM:BM,MATCH(CHECKLIST!B214,DATOS!B:B,0),1)="","X",IF(INDEX(DATOS!BM:BM,MATCH(CHECKLIST!B214,DATOS!B:B,0),1)="VIGENTE","",INDEX(DATOS!BM:BM,MATCH(CHECKLIST!B214,DATOS!B:B,0),1))),"")</f>
        <v/>
      </c>
      <c r="I214" s="17" t="str">
        <f>IFERROR(IF(INDEX(DATOS!AN:AN,MATCH(CHECKLIST!B214,DATOS!B:B,0),1)=0,"",INDEX(DATOS!AN:AN,MATCH(CHECKLIST!B214,DATOS!B:B,0),1)),"")</f>
        <v/>
      </c>
      <c r="J214" s="17" t="str">
        <f>IFERROR(IF(INDEX(DATOS!AL:AL,MATCH(CHECKLIST!B214,DATOS!B:B,0),1)=0,"",INDEX(DATOS!AL:AL,MATCH(CHECKLIST!B214,DATOS!B:B,0),1)),"")</f>
        <v/>
      </c>
      <c r="K214" s="35" t="str">
        <f>IFERROR(IF(INDEX(DATOS!AM:AM,MATCH(CHECKLIST!B214,DATOS!B:B,0),1)=0,"",INDEX(DATOS!AM:AM,MATCH(CHECKLIST!B214,DATOS!B:B,0),1)),"")</f>
        <v/>
      </c>
      <c r="L214" s="17" t="str">
        <f>IFERROR(IF(INDEX(DATOS!AO:AO,MATCH(CHECKLIST!B214,DATOS!B:B,0),1)=0,"",INDEX(DATOS!AO:AO,MATCH(CHECKLIST!B214,DATOS!B:B,0),1)),"")</f>
        <v/>
      </c>
      <c r="M214" s="17" t="str">
        <f>IFERROR(IF(INDEX(DATOS!AK:AK,MATCH(CHECKLIST!B214,DATOS!B:B,0),1)=0,"",INDEX(DATOS!AK:AK,MATCH(CHECKLIST!B214,DATOS!B:B,0),1)),"")</f>
        <v/>
      </c>
      <c r="N214" s="35" t="str">
        <f ca="1">IFERROR(IF(INDEX(DATOS!I:I,MATCH(CHECKLIST!B214,DATOS!B:B,0),1)="","X",IF(INDEX(DATOS!I:I,MATCH(CHECKLIST!B214,DATOS!B:B,0),1)&gt;YEAR(TODAY())-1,"","VENCIDA")),"")</f>
        <v/>
      </c>
      <c r="O214" s="35" t="str">
        <f>IFERROR(IF(INDEX(DATOS!AR:AR,MATCH(CHECKLIST!B214,DATOS!B:B,0),1)=0,"",INDEX(DATOS!AR:AR,MATCH(CHECKLIST!B214,DATOS!B:B,0),1)),"")</f>
        <v/>
      </c>
      <c r="P214" s="17" t="str">
        <f>IFERROR(IF(INDEX(DATOS!AP:AP,MATCH(CHECKLIST!B214,DATOS!B:B,0),1)=0,"",INDEX(DATOS!AP:AP,MATCH(CHECKLIST!B214,DATOS!B:B,0),1)),"")</f>
        <v/>
      </c>
      <c r="Q214" s="17" t="str">
        <f>IFERROR(IF(INDEX(DATOS!AQ:AQ,MATCH(CHECKLIST!B214,DATOS!B:B,0),1)=0,"",INDEX(DATOS!AQ:AQ,MATCH(CHECKLIST!B214,DATOS!B:B,0),1)),"")</f>
        <v/>
      </c>
      <c r="S214">
        <f t="shared" si="11"/>
        <v>0</v>
      </c>
      <c r="U214" t="str">
        <f t="shared" si="9"/>
        <v/>
      </c>
      <c r="V214" t="str">
        <f t="shared" si="10"/>
        <v/>
      </c>
    </row>
    <row r="215" spans="1:22" ht="15" customHeight="1" x14ac:dyDescent="0.25">
      <c r="A215" s="12">
        <v>202</v>
      </c>
      <c r="B215" t="str">
        <f>IFERROR(INDEX(DATOS!B:B,MATCH(CHECKLIST!A215,DATOS!BY:BY,0),1),"")</f>
        <v/>
      </c>
      <c r="C215" t="str">
        <f>IFERROR(INDEX(DATOS!J:J,MATCH(CHECKLIST!A215,DATOS!BY:BY,0),1),"")</f>
        <v/>
      </c>
      <c r="D215" t="str">
        <f>IFERROR(INDEX(DATOS!R:R,MATCH(CHECKLIST!E215,DATOS!C:C,0),1),"")</f>
        <v/>
      </c>
      <c r="E215" s="72" t="str">
        <f>IFERROR(INDEX(DATOS!C:C,MATCH(CHECKLIST!A215,DATOS!BY:BY,0),1),"")</f>
        <v/>
      </c>
      <c r="F215" s="82" t="str">
        <f>IFERROR(IF(INDEX(DATOS!AE:AE,MATCH(CHECKLIST!B215,DATOS!B:B,0),1)=0,"",INDEX(DATOS!AE:AE,MATCH(CHECKLIST!B215,DATOS!B:B,0),1)),"")</f>
        <v/>
      </c>
      <c r="G215" s="17" t="str">
        <f>IFERROR(IF(INDEX(DATOS!AJ:AJ,MATCH(CHECKLIST!B215,DATOS!B:B,0),1)=0,"",INDEX(DATOS!AJ:AJ,MATCH(CHECKLIST!B215,DATOS!B:B,0),1)),"")</f>
        <v/>
      </c>
      <c r="H215" s="17" t="str">
        <f>IFERROR(IF(INDEX(DATOS!BM:BM,MATCH(CHECKLIST!B215,DATOS!B:B,0),1)="","X",IF(INDEX(DATOS!BM:BM,MATCH(CHECKLIST!B215,DATOS!B:B,0),1)="VIGENTE","",INDEX(DATOS!BM:BM,MATCH(CHECKLIST!B215,DATOS!B:B,0),1))),"")</f>
        <v/>
      </c>
      <c r="I215" s="17" t="str">
        <f>IFERROR(IF(INDEX(DATOS!AN:AN,MATCH(CHECKLIST!B215,DATOS!B:B,0),1)=0,"",INDEX(DATOS!AN:AN,MATCH(CHECKLIST!B215,DATOS!B:B,0),1)),"")</f>
        <v/>
      </c>
      <c r="J215" s="17" t="str">
        <f>IFERROR(IF(INDEX(DATOS!AL:AL,MATCH(CHECKLIST!B215,DATOS!B:B,0),1)=0,"",INDEX(DATOS!AL:AL,MATCH(CHECKLIST!B215,DATOS!B:B,0),1)),"")</f>
        <v/>
      </c>
      <c r="K215" s="35" t="str">
        <f>IFERROR(IF(INDEX(DATOS!AM:AM,MATCH(CHECKLIST!B215,DATOS!B:B,0),1)=0,"",INDEX(DATOS!AM:AM,MATCH(CHECKLIST!B215,DATOS!B:B,0),1)),"")</f>
        <v/>
      </c>
      <c r="L215" s="17" t="str">
        <f>IFERROR(IF(INDEX(DATOS!AO:AO,MATCH(CHECKLIST!B215,DATOS!B:B,0),1)=0,"",INDEX(DATOS!AO:AO,MATCH(CHECKLIST!B215,DATOS!B:B,0),1)),"")</f>
        <v/>
      </c>
      <c r="M215" s="17" t="str">
        <f>IFERROR(IF(INDEX(DATOS!AK:AK,MATCH(CHECKLIST!B215,DATOS!B:B,0),1)=0,"",INDEX(DATOS!AK:AK,MATCH(CHECKLIST!B215,DATOS!B:B,0),1)),"")</f>
        <v/>
      </c>
      <c r="N215" s="35" t="str">
        <f ca="1">IFERROR(IF(INDEX(DATOS!I:I,MATCH(CHECKLIST!B215,DATOS!B:B,0),1)="","X",IF(INDEX(DATOS!I:I,MATCH(CHECKLIST!B215,DATOS!B:B,0),1)&gt;YEAR(TODAY())-1,"","VENCIDA")),"")</f>
        <v/>
      </c>
      <c r="O215" s="35" t="str">
        <f>IFERROR(IF(INDEX(DATOS!AR:AR,MATCH(CHECKLIST!B215,DATOS!B:B,0),1)=0,"",INDEX(DATOS!AR:AR,MATCH(CHECKLIST!B215,DATOS!B:B,0),1)),"")</f>
        <v/>
      </c>
      <c r="P215" s="17" t="str">
        <f>IFERROR(IF(INDEX(DATOS!AP:AP,MATCH(CHECKLIST!B215,DATOS!B:B,0),1)=0,"",INDEX(DATOS!AP:AP,MATCH(CHECKLIST!B215,DATOS!B:B,0),1)),"")</f>
        <v/>
      </c>
      <c r="Q215" s="17" t="str">
        <f>IFERROR(IF(INDEX(DATOS!AQ:AQ,MATCH(CHECKLIST!B215,DATOS!B:B,0),1)=0,"",INDEX(DATOS!AQ:AQ,MATCH(CHECKLIST!B215,DATOS!B:B,0),1)),"")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IFERROR(INDEX(DATOS!B:B,MATCH(CHECKLIST!A216,DATOS!BY:BY,0),1),"")</f>
        <v/>
      </c>
      <c r="C216" t="str">
        <f>IFERROR(INDEX(DATOS!J:J,MATCH(CHECKLIST!A216,DATOS!BY:BY,0),1),"")</f>
        <v/>
      </c>
      <c r="D216" t="str">
        <f>IFERROR(INDEX(DATOS!R:R,MATCH(CHECKLIST!E216,DATOS!C:C,0),1),"")</f>
        <v/>
      </c>
      <c r="E216" s="72" t="str">
        <f>IFERROR(INDEX(DATOS!C:C,MATCH(CHECKLIST!A216,DATOS!BY:BY,0),1),"")</f>
        <v/>
      </c>
      <c r="F216" s="82" t="str">
        <f>IFERROR(IF(INDEX(DATOS!AE:AE,MATCH(CHECKLIST!B216,DATOS!B:B,0),1)=0,"",INDEX(DATOS!AE:AE,MATCH(CHECKLIST!B216,DATOS!B:B,0),1)),"")</f>
        <v/>
      </c>
      <c r="G216" s="17" t="str">
        <f>IFERROR(IF(INDEX(DATOS!AJ:AJ,MATCH(CHECKLIST!B216,DATOS!B:B,0),1)=0,"",INDEX(DATOS!AJ:AJ,MATCH(CHECKLIST!B216,DATOS!B:B,0),1)),"")</f>
        <v/>
      </c>
      <c r="H216" s="17" t="str">
        <f>IFERROR(IF(INDEX(DATOS!BM:BM,MATCH(CHECKLIST!B216,DATOS!B:B,0),1)="","X",IF(INDEX(DATOS!BM:BM,MATCH(CHECKLIST!B216,DATOS!B:B,0),1)="VIGENTE","",INDEX(DATOS!BM:BM,MATCH(CHECKLIST!B216,DATOS!B:B,0),1))),"")</f>
        <v/>
      </c>
      <c r="I216" s="17" t="str">
        <f>IFERROR(IF(INDEX(DATOS!AN:AN,MATCH(CHECKLIST!B216,DATOS!B:B,0),1)=0,"",INDEX(DATOS!AN:AN,MATCH(CHECKLIST!B216,DATOS!B:B,0),1)),"")</f>
        <v/>
      </c>
      <c r="J216" s="17" t="str">
        <f>IFERROR(IF(INDEX(DATOS!AL:AL,MATCH(CHECKLIST!B216,DATOS!B:B,0),1)=0,"",INDEX(DATOS!AL:AL,MATCH(CHECKLIST!B216,DATOS!B:B,0),1)),"")</f>
        <v/>
      </c>
      <c r="K216" s="35" t="str">
        <f>IFERROR(IF(INDEX(DATOS!AM:AM,MATCH(CHECKLIST!B216,DATOS!B:B,0),1)=0,"",INDEX(DATOS!AM:AM,MATCH(CHECKLIST!B216,DATOS!B:B,0),1)),"")</f>
        <v/>
      </c>
      <c r="L216" s="17" t="str">
        <f>IFERROR(IF(INDEX(DATOS!AO:AO,MATCH(CHECKLIST!B216,DATOS!B:B,0),1)=0,"",INDEX(DATOS!AO:AO,MATCH(CHECKLIST!B216,DATOS!B:B,0),1)),"")</f>
        <v/>
      </c>
      <c r="M216" s="17" t="str">
        <f>IFERROR(IF(INDEX(DATOS!AK:AK,MATCH(CHECKLIST!B216,DATOS!B:B,0),1)=0,"",INDEX(DATOS!AK:AK,MATCH(CHECKLIST!B216,DATOS!B:B,0),1)),"")</f>
        <v/>
      </c>
      <c r="N216" s="35" t="str">
        <f ca="1">IFERROR(IF(INDEX(DATOS!I:I,MATCH(CHECKLIST!B216,DATOS!B:B,0),1)="","X",IF(INDEX(DATOS!I:I,MATCH(CHECKLIST!B216,DATOS!B:B,0),1)&gt;YEAR(TODAY())-1,"","VENCIDA")),"")</f>
        <v/>
      </c>
      <c r="O216" s="35" t="str">
        <f>IFERROR(IF(INDEX(DATOS!AR:AR,MATCH(CHECKLIST!B216,DATOS!B:B,0),1)=0,"",INDEX(DATOS!AR:AR,MATCH(CHECKLIST!B216,DATOS!B:B,0),1)),"")</f>
        <v/>
      </c>
      <c r="P216" s="17" t="str">
        <f>IFERROR(IF(INDEX(DATOS!AP:AP,MATCH(CHECKLIST!B216,DATOS!B:B,0),1)=0,"",INDEX(DATOS!AP:AP,MATCH(CHECKLIST!B216,DATOS!B:B,0),1)),"")</f>
        <v/>
      </c>
      <c r="Q216" s="17" t="str">
        <f>IFERROR(IF(INDEX(DATOS!AQ:AQ,MATCH(CHECKLIST!B216,DATOS!B:B,0),1)=0,"",INDEX(DATOS!AQ:AQ,MATCH(CHECKLIST!B216,DATOS!B:B,0),1)),"")</f>
        <v/>
      </c>
      <c r="S216">
        <f t="shared" si="11"/>
        <v>0</v>
      </c>
      <c r="U216" t="str">
        <f t="shared" si="9"/>
        <v/>
      </c>
      <c r="V216" t="str">
        <f t="shared" si="10"/>
        <v/>
      </c>
    </row>
    <row r="217" spans="1:22" ht="15" customHeight="1" x14ac:dyDescent="0.25">
      <c r="A217" s="12">
        <v>204</v>
      </c>
      <c r="B217" t="str">
        <f>IFERROR(INDEX(DATOS!B:B,MATCH(CHECKLIST!A217,DATOS!BY:BY,0),1),"")</f>
        <v/>
      </c>
      <c r="C217" t="str">
        <f>IFERROR(INDEX(DATOS!J:J,MATCH(CHECKLIST!A217,DATOS!BY:BY,0),1),"")</f>
        <v/>
      </c>
      <c r="D217" t="str">
        <f>IFERROR(INDEX(DATOS!R:R,MATCH(CHECKLIST!E217,DATOS!C:C,0),1),"")</f>
        <v/>
      </c>
      <c r="E217" s="72" t="str">
        <f>IFERROR(INDEX(DATOS!C:C,MATCH(CHECKLIST!A217,DATOS!BY:BY,0),1),"")</f>
        <v/>
      </c>
      <c r="F217" s="82" t="str">
        <f>IFERROR(IF(INDEX(DATOS!AE:AE,MATCH(CHECKLIST!B217,DATOS!B:B,0),1)=0,"",INDEX(DATOS!AE:AE,MATCH(CHECKLIST!B217,DATOS!B:B,0),1)),"")</f>
        <v/>
      </c>
      <c r="G217" s="17" t="str">
        <f>IFERROR(IF(INDEX(DATOS!AJ:AJ,MATCH(CHECKLIST!B217,DATOS!B:B,0),1)=0,"",INDEX(DATOS!AJ:AJ,MATCH(CHECKLIST!B217,DATOS!B:B,0),1)),"")</f>
        <v/>
      </c>
      <c r="H217" s="17" t="str">
        <f>IFERROR(IF(INDEX(DATOS!BM:BM,MATCH(CHECKLIST!B217,DATOS!B:B,0),1)="","X",IF(INDEX(DATOS!BM:BM,MATCH(CHECKLIST!B217,DATOS!B:B,0),1)="VIGENTE","",INDEX(DATOS!BM:BM,MATCH(CHECKLIST!B217,DATOS!B:B,0),1))),"")</f>
        <v/>
      </c>
      <c r="I217" s="17" t="str">
        <f>IFERROR(IF(INDEX(DATOS!AN:AN,MATCH(CHECKLIST!B217,DATOS!B:B,0),1)=0,"",INDEX(DATOS!AN:AN,MATCH(CHECKLIST!B217,DATOS!B:B,0),1)),"")</f>
        <v/>
      </c>
      <c r="J217" s="17" t="str">
        <f>IFERROR(IF(INDEX(DATOS!AL:AL,MATCH(CHECKLIST!B217,DATOS!B:B,0),1)=0,"",INDEX(DATOS!AL:AL,MATCH(CHECKLIST!B217,DATOS!B:B,0),1)),"")</f>
        <v/>
      </c>
      <c r="K217" s="35" t="str">
        <f>IFERROR(IF(INDEX(DATOS!AM:AM,MATCH(CHECKLIST!B217,DATOS!B:B,0),1)=0,"",INDEX(DATOS!AM:AM,MATCH(CHECKLIST!B217,DATOS!B:B,0),1)),"")</f>
        <v/>
      </c>
      <c r="L217" s="17" t="str">
        <f>IFERROR(IF(INDEX(DATOS!AO:AO,MATCH(CHECKLIST!B217,DATOS!B:B,0),1)=0,"",INDEX(DATOS!AO:AO,MATCH(CHECKLIST!B217,DATOS!B:B,0),1)),"")</f>
        <v/>
      </c>
      <c r="M217" s="17" t="str">
        <f>IFERROR(IF(INDEX(DATOS!AK:AK,MATCH(CHECKLIST!B217,DATOS!B:B,0),1)=0,"",INDEX(DATOS!AK:AK,MATCH(CHECKLIST!B217,DATOS!B:B,0),1)),"")</f>
        <v/>
      </c>
      <c r="N217" s="35" t="str">
        <f ca="1">IFERROR(IF(INDEX(DATOS!I:I,MATCH(CHECKLIST!B217,DATOS!B:B,0),1)="","X",IF(INDEX(DATOS!I:I,MATCH(CHECKLIST!B217,DATOS!B:B,0),1)&gt;YEAR(TODAY())-1,"","VENCIDA")),"")</f>
        <v/>
      </c>
      <c r="O217" s="35" t="str">
        <f>IFERROR(IF(INDEX(DATOS!AR:AR,MATCH(CHECKLIST!B217,DATOS!B:B,0),1)=0,"",INDEX(DATOS!AR:AR,MATCH(CHECKLIST!B217,DATOS!B:B,0),1)),"")</f>
        <v/>
      </c>
      <c r="P217" s="17" t="str">
        <f>IFERROR(IF(INDEX(DATOS!AP:AP,MATCH(CHECKLIST!B217,DATOS!B:B,0),1)=0,"",INDEX(DATOS!AP:AP,MATCH(CHECKLIST!B217,DATOS!B:B,0),1)),"")</f>
        <v/>
      </c>
      <c r="Q217" s="17" t="str">
        <f>IFERROR(IF(INDEX(DATOS!AQ:AQ,MATCH(CHECKLIST!B217,DATOS!B:B,0),1)=0,"",INDEX(DATOS!AQ:AQ,MATCH(CHECKLIST!B217,DATOS!B:B,0),1)),"")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IFERROR(INDEX(DATOS!B:B,MATCH(CHECKLIST!A218,DATOS!BY:BY,0),1),"")</f>
        <v/>
      </c>
      <c r="C218" t="str">
        <f>IFERROR(INDEX(DATOS!J:J,MATCH(CHECKLIST!A218,DATOS!BY:BY,0),1),"")</f>
        <v/>
      </c>
      <c r="D218" t="str">
        <f>IFERROR(INDEX(DATOS!R:R,MATCH(CHECKLIST!E218,DATOS!C:C,0),1),"")</f>
        <v/>
      </c>
      <c r="E218" s="72" t="str">
        <f>IFERROR(INDEX(DATOS!C:C,MATCH(CHECKLIST!A218,DATOS!BY:BY,0),1),"")</f>
        <v/>
      </c>
      <c r="F218" s="82" t="str">
        <f>IFERROR(IF(INDEX(DATOS!AE:AE,MATCH(CHECKLIST!B218,DATOS!B:B,0),1)=0,"",INDEX(DATOS!AE:AE,MATCH(CHECKLIST!B218,DATOS!B:B,0),1)),"")</f>
        <v/>
      </c>
      <c r="G218" s="17" t="str">
        <f>IFERROR(IF(INDEX(DATOS!AJ:AJ,MATCH(CHECKLIST!B218,DATOS!B:B,0),1)=0,"",INDEX(DATOS!AJ:AJ,MATCH(CHECKLIST!B218,DATOS!B:B,0),1)),"")</f>
        <v/>
      </c>
      <c r="H218" s="17" t="str">
        <f>IFERROR(IF(INDEX(DATOS!BM:BM,MATCH(CHECKLIST!B218,DATOS!B:B,0),1)="","X",IF(INDEX(DATOS!BM:BM,MATCH(CHECKLIST!B218,DATOS!B:B,0),1)="VIGENTE","",INDEX(DATOS!BM:BM,MATCH(CHECKLIST!B218,DATOS!B:B,0),1))),"")</f>
        <v/>
      </c>
      <c r="I218" s="17" t="str">
        <f>IFERROR(IF(INDEX(DATOS!AN:AN,MATCH(CHECKLIST!B218,DATOS!B:B,0),1)=0,"",INDEX(DATOS!AN:AN,MATCH(CHECKLIST!B218,DATOS!B:B,0),1)),"")</f>
        <v/>
      </c>
      <c r="J218" s="17" t="str">
        <f>IFERROR(IF(INDEX(DATOS!AL:AL,MATCH(CHECKLIST!B218,DATOS!B:B,0),1)=0,"",INDEX(DATOS!AL:AL,MATCH(CHECKLIST!B218,DATOS!B:B,0),1)),"")</f>
        <v/>
      </c>
      <c r="K218" s="35" t="str">
        <f>IFERROR(IF(INDEX(DATOS!AM:AM,MATCH(CHECKLIST!B218,DATOS!B:B,0),1)=0,"",INDEX(DATOS!AM:AM,MATCH(CHECKLIST!B218,DATOS!B:B,0),1)),"")</f>
        <v/>
      </c>
      <c r="L218" s="17" t="str">
        <f>IFERROR(IF(INDEX(DATOS!AO:AO,MATCH(CHECKLIST!B218,DATOS!B:B,0),1)=0,"",INDEX(DATOS!AO:AO,MATCH(CHECKLIST!B218,DATOS!B:B,0),1)),"")</f>
        <v/>
      </c>
      <c r="M218" s="17" t="str">
        <f>IFERROR(IF(INDEX(DATOS!AK:AK,MATCH(CHECKLIST!B218,DATOS!B:B,0),1)=0,"",INDEX(DATOS!AK:AK,MATCH(CHECKLIST!B218,DATOS!B:B,0),1)),"")</f>
        <v/>
      </c>
      <c r="N218" s="35" t="str">
        <f ca="1">IFERROR(IF(INDEX(DATOS!I:I,MATCH(CHECKLIST!B218,DATOS!B:B,0),1)="","X",IF(INDEX(DATOS!I:I,MATCH(CHECKLIST!B218,DATOS!B:B,0),1)&gt;YEAR(TODAY())-1,"","VENCIDA")),"")</f>
        <v/>
      </c>
      <c r="O218" s="35" t="str">
        <f>IFERROR(IF(INDEX(DATOS!AR:AR,MATCH(CHECKLIST!B218,DATOS!B:B,0),1)=0,"",INDEX(DATOS!AR:AR,MATCH(CHECKLIST!B218,DATOS!B:B,0),1)),"")</f>
        <v/>
      </c>
      <c r="P218" s="17" t="str">
        <f>IFERROR(IF(INDEX(DATOS!AP:AP,MATCH(CHECKLIST!B218,DATOS!B:B,0),1)=0,"",INDEX(DATOS!AP:AP,MATCH(CHECKLIST!B218,DATOS!B:B,0),1)),"")</f>
        <v/>
      </c>
      <c r="Q218" s="17" t="str">
        <f>IFERROR(IF(INDEX(DATOS!AQ:AQ,MATCH(CHECKLIST!B218,DATOS!B:B,0),1)=0,"",INDEX(DATOS!AQ:AQ,MATCH(CHECKLIST!B218,DATOS!B:B,0),1)),"")</f>
        <v/>
      </c>
      <c r="S218">
        <f t="shared" si="11"/>
        <v>0</v>
      </c>
      <c r="U218" t="str">
        <f t="shared" si="9"/>
        <v/>
      </c>
      <c r="V218" t="str">
        <f t="shared" si="10"/>
        <v/>
      </c>
    </row>
    <row r="219" spans="1:22" ht="15" customHeight="1" x14ac:dyDescent="0.25">
      <c r="A219" s="12">
        <v>206</v>
      </c>
      <c r="B219" t="str">
        <f>IFERROR(INDEX(DATOS!B:B,MATCH(CHECKLIST!A219,DATOS!BY:BY,0),1),"")</f>
        <v/>
      </c>
      <c r="C219" t="str">
        <f>IFERROR(INDEX(DATOS!J:J,MATCH(CHECKLIST!A219,DATOS!BY:BY,0),1),"")</f>
        <v/>
      </c>
      <c r="D219" t="str">
        <f>IFERROR(INDEX(DATOS!R:R,MATCH(CHECKLIST!E219,DATOS!C:C,0),1),"")</f>
        <v/>
      </c>
      <c r="E219" s="72" t="str">
        <f>IFERROR(INDEX(DATOS!C:C,MATCH(CHECKLIST!A219,DATOS!BY:BY,0),1),"")</f>
        <v/>
      </c>
      <c r="F219" s="82" t="str">
        <f>IFERROR(IF(INDEX(DATOS!AE:AE,MATCH(CHECKLIST!B219,DATOS!B:B,0),1)=0,"",INDEX(DATOS!AE:AE,MATCH(CHECKLIST!B219,DATOS!B:B,0),1)),"")</f>
        <v/>
      </c>
      <c r="G219" s="17" t="str">
        <f>IFERROR(IF(INDEX(DATOS!AJ:AJ,MATCH(CHECKLIST!B219,DATOS!B:B,0),1)=0,"",INDEX(DATOS!AJ:AJ,MATCH(CHECKLIST!B219,DATOS!B:B,0),1)),"")</f>
        <v/>
      </c>
      <c r="H219" s="17" t="str">
        <f>IFERROR(IF(INDEX(DATOS!BM:BM,MATCH(CHECKLIST!B219,DATOS!B:B,0),1)="","X",IF(INDEX(DATOS!BM:BM,MATCH(CHECKLIST!B219,DATOS!B:B,0),1)="VIGENTE","",INDEX(DATOS!BM:BM,MATCH(CHECKLIST!B219,DATOS!B:B,0),1))),"")</f>
        <v/>
      </c>
      <c r="I219" s="17" t="str">
        <f>IFERROR(IF(INDEX(DATOS!AN:AN,MATCH(CHECKLIST!B219,DATOS!B:B,0),1)=0,"",INDEX(DATOS!AN:AN,MATCH(CHECKLIST!B219,DATOS!B:B,0),1)),"")</f>
        <v/>
      </c>
      <c r="J219" s="17" t="str">
        <f>IFERROR(IF(INDEX(DATOS!AL:AL,MATCH(CHECKLIST!B219,DATOS!B:B,0),1)=0,"",INDEX(DATOS!AL:AL,MATCH(CHECKLIST!B219,DATOS!B:B,0),1)),"")</f>
        <v/>
      </c>
      <c r="K219" s="35" t="str">
        <f>IFERROR(IF(INDEX(DATOS!AM:AM,MATCH(CHECKLIST!B219,DATOS!B:B,0),1)=0,"",INDEX(DATOS!AM:AM,MATCH(CHECKLIST!B219,DATOS!B:B,0),1)),"")</f>
        <v/>
      </c>
      <c r="L219" s="17" t="str">
        <f>IFERROR(IF(INDEX(DATOS!AO:AO,MATCH(CHECKLIST!B219,DATOS!B:B,0),1)=0,"",INDEX(DATOS!AO:AO,MATCH(CHECKLIST!B219,DATOS!B:B,0),1)),"")</f>
        <v/>
      </c>
      <c r="M219" s="17" t="str">
        <f>IFERROR(IF(INDEX(DATOS!AK:AK,MATCH(CHECKLIST!B219,DATOS!B:B,0),1)=0,"",INDEX(DATOS!AK:AK,MATCH(CHECKLIST!B219,DATOS!B:B,0),1)),"")</f>
        <v/>
      </c>
      <c r="N219" s="35" t="str">
        <f ca="1">IFERROR(IF(INDEX(DATOS!I:I,MATCH(CHECKLIST!B219,DATOS!B:B,0),1)="","X",IF(INDEX(DATOS!I:I,MATCH(CHECKLIST!B219,DATOS!B:B,0),1)&gt;YEAR(TODAY())-1,"","VENCIDA")),"")</f>
        <v/>
      </c>
      <c r="O219" s="35" t="str">
        <f>IFERROR(IF(INDEX(DATOS!AR:AR,MATCH(CHECKLIST!B219,DATOS!B:B,0),1)=0,"",INDEX(DATOS!AR:AR,MATCH(CHECKLIST!B219,DATOS!B:B,0),1)),"")</f>
        <v/>
      </c>
      <c r="P219" s="17" t="str">
        <f>IFERROR(IF(INDEX(DATOS!AP:AP,MATCH(CHECKLIST!B219,DATOS!B:B,0),1)=0,"",INDEX(DATOS!AP:AP,MATCH(CHECKLIST!B219,DATOS!B:B,0),1)),"")</f>
        <v/>
      </c>
      <c r="Q219" s="17" t="str">
        <f>IFERROR(IF(INDEX(DATOS!AQ:AQ,MATCH(CHECKLIST!B219,DATOS!B:B,0),1)=0,"",INDEX(DATOS!AQ:AQ,MATCH(CHECKLIST!B219,DATOS!B:B,0),1)),"")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IFERROR(INDEX(DATOS!B:B,MATCH(CHECKLIST!A220,DATOS!BY:BY,0),1),"")</f>
        <v/>
      </c>
      <c r="C220" t="str">
        <f>IFERROR(INDEX(DATOS!J:J,MATCH(CHECKLIST!A220,DATOS!BY:BY,0),1),"")</f>
        <v/>
      </c>
      <c r="D220" t="str">
        <f>IFERROR(INDEX(DATOS!R:R,MATCH(CHECKLIST!E220,DATOS!C:C,0),1),"")</f>
        <v/>
      </c>
      <c r="E220" s="72" t="str">
        <f>IFERROR(INDEX(DATOS!C:C,MATCH(CHECKLIST!A220,DATOS!BY:BY,0),1),"")</f>
        <v/>
      </c>
      <c r="F220" s="82" t="str">
        <f>IFERROR(IF(INDEX(DATOS!AE:AE,MATCH(CHECKLIST!B220,DATOS!B:B,0),1)=0,"",INDEX(DATOS!AE:AE,MATCH(CHECKLIST!B220,DATOS!B:B,0),1)),"")</f>
        <v/>
      </c>
      <c r="G220" s="17" t="str">
        <f>IFERROR(IF(INDEX(DATOS!AJ:AJ,MATCH(CHECKLIST!B220,DATOS!B:B,0),1)=0,"",INDEX(DATOS!AJ:AJ,MATCH(CHECKLIST!B220,DATOS!B:B,0),1)),"")</f>
        <v/>
      </c>
      <c r="H220" s="17" t="str">
        <f>IFERROR(IF(INDEX(DATOS!BM:BM,MATCH(CHECKLIST!B220,DATOS!B:B,0),1)="","X",IF(INDEX(DATOS!BM:BM,MATCH(CHECKLIST!B220,DATOS!B:B,0),1)="VIGENTE","",INDEX(DATOS!BM:BM,MATCH(CHECKLIST!B220,DATOS!B:B,0),1))),"")</f>
        <v/>
      </c>
      <c r="I220" s="17" t="str">
        <f>IFERROR(IF(INDEX(DATOS!AN:AN,MATCH(CHECKLIST!B220,DATOS!B:B,0),1)=0,"",INDEX(DATOS!AN:AN,MATCH(CHECKLIST!B220,DATOS!B:B,0),1)),"")</f>
        <v/>
      </c>
      <c r="J220" s="17" t="str">
        <f>IFERROR(IF(INDEX(DATOS!AL:AL,MATCH(CHECKLIST!B220,DATOS!B:B,0),1)=0,"",INDEX(DATOS!AL:AL,MATCH(CHECKLIST!B220,DATOS!B:B,0),1)),"")</f>
        <v/>
      </c>
      <c r="K220" s="35" t="str">
        <f>IFERROR(IF(INDEX(DATOS!AM:AM,MATCH(CHECKLIST!B220,DATOS!B:B,0),1)=0,"",INDEX(DATOS!AM:AM,MATCH(CHECKLIST!B220,DATOS!B:B,0),1)),"")</f>
        <v/>
      </c>
      <c r="L220" s="17" t="str">
        <f>IFERROR(IF(INDEX(DATOS!AO:AO,MATCH(CHECKLIST!B220,DATOS!B:B,0),1)=0,"",INDEX(DATOS!AO:AO,MATCH(CHECKLIST!B220,DATOS!B:B,0),1)),"")</f>
        <v/>
      </c>
      <c r="M220" s="17" t="str">
        <f>IFERROR(IF(INDEX(DATOS!AK:AK,MATCH(CHECKLIST!B220,DATOS!B:B,0),1)=0,"",INDEX(DATOS!AK:AK,MATCH(CHECKLIST!B220,DATOS!B:B,0),1)),"")</f>
        <v/>
      </c>
      <c r="N220" s="35" t="str">
        <f ca="1">IFERROR(IF(INDEX(DATOS!I:I,MATCH(CHECKLIST!B220,DATOS!B:B,0),1)="","X",IF(INDEX(DATOS!I:I,MATCH(CHECKLIST!B220,DATOS!B:B,0),1)&gt;YEAR(TODAY())-1,"","VENCIDA")),"")</f>
        <v/>
      </c>
      <c r="O220" s="35" t="str">
        <f>IFERROR(IF(INDEX(DATOS!AR:AR,MATCH(CHECKLIST!B220,DATOS!B:B,0),1)=0,"",INDEX(DATOS!AR:AR,MATCH(CHECKLIST!B220,DATOS!B:B,0),1)),"")</f>
        <v/>
      </c>
      <c r="P220" s="17" t="str">
        <f>IFERROR(IF(INDEX(DATOS!AP:AP,MATCH(CHECKLIST!B220,DATOS!B:B,0),1)=0,"",INDEX(DATOS!AP:AP,MATCH(CHECKLIST!B220,DATOS!B:B,0),1)),"")</f>
        <v/>
      </c>
      <c r="Q220" s="17" t="str">
        <f>IFERROR(IF(INDEX(DATOS!AQ:AQ,MATCH(CHECKLIST!B220,DATOS!B:B,0),1)=0,"",INDEX(DATOS!AQ:AQ,MATCH(CHECKLIST!B220,DATOS!B:B,0),1)),"")</f>
        <v/>
      </c>
      <c r="S220">
        <f t="shared" si="11"/>
        <v>0</v>
      </c>
      <c r="U220" t="str">
        <f t="shared" si="9"/>
        <v/>
      </c>
      <c r="V220" t="str">
        <f t="shared" si="10"/>
        <v/>
      </c>
    </row>
    <row r="221" spans="1:22" ht="15" customHeight="1" x14ac:dyDescent="0.25">
      <c r="A221" s="12">
        <v>208</v>
      </c>
      <c r="B221" t="str">
        <f>IFERROR(INDEX(DATOS!B:B,MATCH(CHECKLIST!A221,DATOS!BY:BY,0),1),"")</f>
        <v/>
      </c>
      <c r="C221" t="str">
        <f>IFERROR(INDEX(DATOS!J:J,MATCH(CHECKLIST!A221,DATOS!BY:BY,0),1),"")</f>
        <v/>
      </c>
      <c r="D221" t="str">
        <f>IFERROR(INDEX(DATOS!R:R,MATCH(CHECKLIST!E221,DATOS!C:C,0),1),"")</f>
        <v/>
      </c>
      <c r="E221" s="72" t="str">
        <f>IFERROR(INDEX(DATOS!C:C,MATCH(CHECKLIST!A221,DATOS!BY:BY,0),1),"")</f>
        <v/>
      </c>
      <c r="F221" s="82" t="str">
        <f>IFERROR(IF(INDEX(DATOS!AE:AE,MATCH(CHECKLIST!B221,DATOS!B:B,0),1)=0,"",INDEX(DATOS!AE:AE,MATCH(CHECKLIST!B221,DATOS!B:B,0),1)),"")</f>
        <v/>
      </c>
      <c r="G221" s="17" t="str">
        <f>IFERROR(IF(INDEX(DATOS!AJ:AJ,MATCH(CHECKLIST!B221,DATOS!B:B,0),1)=0,"",INDEX(DATOS!AJ:AJ,MATCH(CHECKLIST!B221,DATOS!B:B,0),1)),"")</f>
        <v/>
      </c>
      <c r="H221" s="17" t="str">
        <f>IFERROR(IF(INDEX(DATOS!BM:BM,MATCH(CHECKLIST!B221,DATOS!B:B,0),1)="","X",IF(INDEX(DATOS!BM:BM,MATCH(CHECKLIST!B221,DATOS!B:B,0),1)="VIGENTE","",INDEX(DATOS!BM:BM,MATCH(CHECKLIST!B221,DATOS!B:B,0),1))),"")</f>
        <v/>
      </c>
      <c r="I221" s="17" t="str">
        <f>IFERROR(IF(INDEX(DATOS!AN:AN,MATCH(CHECKLIST!B221,DATOS!B:B,0),1)=0,"",INDEX(DATOS!AN:AN,MATCH(CHECKLIST!B221,DATOS!B:B,0),1)),"")</f>
        <v/>
      </c>
      <c r="J221" s="17" t="str">
        <f>IFERROR(IF(INDEX(DATOS!AL:AL,MATCH(CHECKLIST!B221,DATOS!B:B,0),1)=0,"",INDEX(DATOS!AL:AL,MATCH(CHECKLIST!B221,DATOS!B:B,0),1)),"")</f>
        <v/>
      </c>
      <c r="K221" s="35" t="str">
        <f>IFERROR(IF(INDEX(DATOS!AM:AM,MATCH(CHECKLIST!B221,DATOS!B:B,0),1)=0,"",INDEX(DATOS!AM:AM,MATCH(CHECKLIST!B221,DATOS!B:B,0),1)),"")</f>
        <v/>
      </c>
      <c r="L221" s="17" t="str">
        <f>IFERROR(IF(INDEX(DATOS!AO:AO,MATCH(CHECKLIST!B221,DATOS!B:B,0),1)=0,"",INDEX(DATOS!AO:AO,MATCH(CHECKLIST!B221,DATOS!B:B,0),1)),"")</f>
        <v/>
      </c>
      <c r="M221" s="17" t="str">
        <f>IFERROR(IF(INDEX(DATOS!AK:AK,MATCH(CHECKLIST!B221,DATOS!B:B,0),1)=0,"",INDEX(DATOS!AK:AK,MATCH(CHECKLIST!B221,DATOS!B:B,0),1)),"")</f>
        <v/>
      </c>
      <c r="N221" s="35" t="str">
        <f ca="1">IFERROR(IF(INDEX(DATOS!I:I,MATCH(CHECKLIST!B221,DATOS!B:B,0),1)="","X",IF(INDEX(DATOS!I:I,MATCH(CHECKLIST!B221,DATOS!B:B,0),1)&gt;YEAR(TODAY())-1,"","VENCIDA")),"")</f>
        <v/>
      </c>
      <c r="O221" s="35" t="str">
        <f>IFERROR(IF(INDEX(DATOS!AR:AR,MATCH(CHECKLIST!B221,DATOS!B:B,0),1)=0,"",INDEX(DATOS!AR:AR,MATCH(CHECKLIST!B221,DATOS!B:B,0),1)),"")</f>
        <v/>
      </c>
      <c r="P221" s="17" t="str">
        <f>IFERROR(IF(INDEX(DATOS!AP:AP,MATCH(CHECKLIST!B221,DATOS!B:B,0),1)=0,"",INDEX(DATOS!AP:AP,MATCH(CHECKLIST!B221,DATOS!B:B,0),1)),"")</f>
        <v/>
      </c>
      <c r="Q221" s="17" t="str">
        <f>IFERROR(IF(INDEX(DATOS!AQ:AQ,MATCH(CHECKLIST!B221,DATOS!B:B,0),1)=0,"",INDEX(DATOS!AQ:AQ,MATCH(CHECKLIST!B221,DATOS!B:B,0),1)),"")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IFERROR(INDEX(DATOS!B:B,MATCH(CHECKLIST!A222,DATOS!BY:BY,0),1),"")</f>
        <v/>
      </c>
      <c r="C222" t="str">
        <f>IFERROR(INDEX(DATOS!J:J,MATCH(CHECKLIST!A222,DATOS!BY:BY,0),1),"")</f>
        <v/>
      </c>
      <c r="D222" t="str">
        <f>IFERROR(INDEX(DATOS!R:R,MATCH(CHECKLIST!E222,DATOS!C:C,0),1),"")</f>
        <v/>
      </c>
      <c r="E222" s="72" t="str">
        <f>IFERROR(INDEX(DATOS!C:C,MATCH(CHECKLIST!A222,DATOS!BY:BY,0),1),"")</f>
        <v/>
      </c>
      <c r="F222" s="82" t="str">
        <f>IFERROR(IF(INDEX(DATOS!AE:AE,MATCH(CHECKLIST!B222,DATOS!B:B,0),1)=0,"",INDEX(DATOS!AE:AE,MATCH(CHECKLIST!B222,DATOS!B:B,0),1)),"")</f>
        <v/>
      </c>
      <c r="G222" s="17" t="str">
        <f>IFERROR(IF(INDEX(DATOS!AJ:AJ,MATCH(CHECKLIST!B222,DATOS!B:B,0),1)=0,"",INDEX(DATOS!AJ:AJ,MATCH(CHECKLIST!B222,DATOS!B:B,0),1)),"")</f>
        <v/>
      </c>
      <c r="H222" s="17" t="str">
        <f>IFERROR(IF(INDEX(DATOS!BM:BM,MATCH(CHECKLIST!B222,DATOS!B:B,0),1)="","X",IF(INDEX(DATOS!BM:BM,MATCH(CHECKLIST!B222,DATOS!B:B,0),1)="VIGENTE","",INDEX(DATOS!BM:BM,MATCH(CHECKLIST!B222,DATOS!B:B,0),1))),"")</f>
        <v/>
      </c>
      <c r="I222" s="17" t="str">
        <f>IFERROR(IF(INDEX(DATOS!AN:AN,MATCH(CHECKLIST!B222,DATOS!B:B,0),1)=0,"",INDEX(DATOS!AN:AN,MATCH(CHECKLIST!B222,DATOS!B:B,0),1)),"")</f>
        <v/>
      </c>
      <c r="J222" s="17" t="str">
        <f>IFERROR(IF(INDEX(DATOS!AL:AL,MATCH(CHECKLIST!B222,DATOS!B:B,0),1)=0,"",INDEX(DATOS!AL:AL,MATCH(CHECKLIST!B222,DATOS!B:B,0),1)),"")</f>
        <v/>
      </c>
      <c r="K222" s="35" t="str">
        <f>IFERROR(IF(INDEX(DATOS!AM:AM,MATCH(CHECKLIST!B222,DATOS!B:B,0),1)=0,"",INDEX(DATOS!AM:AM,MATCH(CHECKLIST!B222,DATOS!B:B,0),1)),"")</f>
        <v/>
      </c>
      <c r="L222" s="17" t="str">
        <f>IFERROR(IF(INDEX(DATOS!AO:AO,MATCH(CHECKLIST!B222,DATOS!B:B,0),1)=0,"",INDEX(DATOS!AO:AO,MATCH(CHECKLIST!B222,DATOS!B:B,0),1)),"")</f>
        <v/>
      </c>
      <c r="M222" s="17" t="str">
        <f>IFERROR(IF(INDEX(DATOS!AK:AK,MATCH(CHECKLIST!B222,DATOS!B:B,0),1)=0,"",INDEX(DATOS!AK:AK,MATCH(CHECKLIST!B222,DATOS!B:B,0),1)),"")</f>
        <v/>
      </c>
      <c r="N222" s="35" t="str">
        <f ca="1">IFERROR(IF(INDEX(DATOS!I:I,MATCH(CHECKLIST!B222,DATOS!B:B,0),1)="","X",IF(INDEX(DATOS!I:I,MATCH(CHECKLIST!B222,DATOS!B:B,0),1)&gt;YEAR(TODAY())-1,"","VENCIDA")),"")</f>
        <v/>
      </c>
      <c r="O222" s="35" t="str">
        <f>IFERROR(IF(INDEX(DATOS!AR:AR,MATCH(CHECKLIST!B222,DATOS!B:B,0),1)=0,"",INDEX(DATOS!AR:AR,MATCH(CHECKLIST!B222,DATOS!B:B,0),1)),"")</f>
        <v/>
      </c>
      <c r="P222" s="17" t="str">
        <f>IFERROR(IF(INDEX(DATOS!AP:AP,MATCH(CHECKLIST!B222,DATOS!B:B,0),1)=0,"",INDEX(DATOS!AP:AP,MATCH(CHECKLIST!B222,DATOS!B:B,0),1)),"")</f>
        <v/>
      </c>
      <c r="Q222" s="17" t="str">
        <f>IFERROR(IF(INDEX(DATOS!AQ:AQ,MATCH(CHECKLIST!B222,DATOS!B:B,0),1)=0,"",INDEX(DATOS!AQ:AQ,MATCH(CHECKLIST!B222,DATOS!B:B,0),1)),"")</f>
        <v/>
      </c>
      <c r="S222">
        <f t="shared" si="11"/>
        <v>0</v>
      </c>
      <c r="U222" t="str">
        <f t="shared" si="9"/>
        <v/>
      </c>
      <c r="V222" t="str">
        <f t="shared" si="10"/>
        <v/>
      </c>
    </row>
    <row r="223" spans="1:22" ht="15" customHeight="1" x14ac:dyDescent="0.25">
      <c r="A223" s="12">
        <v>210</v>
      </c>
      <c r="B223" t="str">
        <f>IFERROR(INDEX(DATOS!B:B,MATCH(CHECKLIST!A223,DATOS!BY:BY,0),1),"")</f>
        <v/>
      </c>
      <c r="C223" t="str">
        <f>IFERROR(INDEX(DATOS!J:J,MATCH(CHECKLIST!A223,DATOS!BY:BY,0),1),"")</f>
        <v/>
      </c>
      <c r="D223" t="str">
        <f>IFERROR(INDEX(DATOS!R:R,MATCH(CHECKLIST!E223,DATOS!C:C,0),1),"")</f>
        <v/>
      </c>
      <c r="E223" s="72" t="str">
        <f>IFERROR(INDEX(DATOS!C:C,MATCH(CHECKLIST!A223,DATOS!BY:BY,0),1),"")</f>
        <v/>
      </c>
      <c r="F223" s="82" t="str">
        <f>IFERROR(IF(INDEX(DATOS!AE:AE,MATCH(CHECKLIST!B223,DATOS!B:B,0),1)=0,"",INDEX(DATOS!AE:AE,MATCH(CHECKLIST!B223,DATOS!B:B,0),1)),"")</f>
        <v/>
      </c>
      <c r="G223" s="17" t="str">
        <f>IFERROR(IF(INDEX(DATOS!AJ:AJ,MATCH(CHECKLIST!B223,DATOS!B:B,0),1)=0,"",INDEX(DATOS!AJ:AJ,MATCH(CHECKLIST!B223,DATOS!B:B,0),1)),"")</f>
        <v/>
      </c>
      <c r="H223" s="17" t="str">
        <f>IFERROR(IF(INDEX(DATOS!BM:BM,MATCH(CHECKLIST!B223,DATOS!B:B,0),1)="","X",IF(INDEX(DATOS!BM:BM,MATCH(CHECKLIST!B223,DATOS!B:B,0),1)="VIGENTE","",INDEX(DATOS!BM:BM,MATCH(CHECKLIST!B223,DATOS!B:B,0),1))),"")</f>
        <v/>
      </c>
      <c r="I223" s="17" t="str">
        <f>IFERROR(IF(INDEX(DATOS!AN:AN,MATCH(CHECKLIST!B223,DATOS!B:B,0),1)=0,"",INDEX(DATOS!AN:AN,MATCH(CHECKLIST!B223,DATOS!B:B,0),1)),"")</f>
        <v/>
      </c>
      <c r="J223" s="17" t="str">
        <f>IFERROR(IF(INDEX(DATOS!AL:AL,MATCH(CHECKLIST!B223,DATOS!B:B,0),1)=0,"",INDEX(DATOS!AL:AL,MATCH(CHECKLIST!B223,DATOS!B:B,0),1)),"")</f>
        <v/>
      </c>
      <c r="K223" s="35" t="str">
        <f>IFERROR(IF(INDEX(DATOS!AM:AM,MATCH(CHECKLIST!B223,DATOS!B:B,0),1)=0,"",INDEX(DATOS!AM:AM,MATCH(CHECKLIST!B223,DATOS!B:B,0),1)),"")</f>
        <v/>
      </c>
      <c r="L223" s="17" t="str">
        <f>IFERROR(IF(INDEX(DATOS!AO:AO,MATCH(CHECKLIST!B223,DATOS!B:B,0),1)=0,"",INDEX(DATOS!AO:AO,MATCH(CHECKLIST!B223,DATOS!B:B,0),1)),"")</f>
        <v/>
      </c>
      <c r="M223" s="17" t="str">
        <f>IFERROR(IF(INDEX(DATOS!AK:AK,MATCH(CHECKLIST!B223,DATOS!B:B,0),1)=0,"",INDEX(DATOS!AK:AK,MATCH(CHECKLIST!B223,DATOS!B:B,0),1)),"")</f>
        <v/>
      </c>
      <c r="N223" s="35" t="str">
        <f ca="1">IFERROR(IF(INDEX(DATOS!I:I,MATCH(CHECKLIST!B223,DATOS!B:B,0),1)="","X",IF(INDEX(DATOS!I:I,MATCH(CHECKLIST!B223,DATOS!B:B,0),1)&gt;YEAR(TODAY())-1,"","VENCIDA")),"")</f>
        <v/>
      </c>
      <c r="O223" s="35" t="str">
        <f>IFERROR(IF(INDEX(DATOS!AR:AR,MATCH(CHECKLIST!B223,DATOS!B:B,0),1)=0,"",INDEX(DATOS!AR:AR,MATCH(CHECKLIST!B223,DATOS!B:B,0),1)),"")</f>
        <v/>
      </c>
      <c r="P223" s="17" t="str">
        <f>IFERROR(IF(INDEX(DATOS!AP:AP,MATCH(CHECKLIST!B223,DATOS!B:B,0),1)=0,"",INDEX(DATOS!AP:AP,MATCH(CHECKLIST!B223,DATOS!B:B,0),1)),"")</f>
        <v/>
      </c>
      <c r="Q223" s="17" t="str">
        <f>IFERROR(IF(INDEX(DATOS!AQ:AQ,MATCH(CHECKLIST!B223,DATOS!B:B,0),1)=0,"",INDEX(DATOS!AQ:AQ,MATCH(CHECKLIST!B223,DATOS!B:B,0),1)),"")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IFERROR(INDEX(DATOS!B:B,MATCH(CHECKLIST!A224,DATOS!BY:BY,0),1),"")</f>
        <v/>
      </c>
      <c r="C224" t="str">
        <f>IFERROR(INDEX(DATOS!J:J,MATCH(CHECKLIST!A224,DATOS!BY:BY,0),1),"")</f>
        <v/>
      </c>
      <c r="D224" t="str">
        <f>IFERROR(INDEX(DATOS!R:R,MATCH(CHECKLIST!E224,DATOS!C:C,0),1),"")</f>
        <v/>
      </c>
      <c r="E224" s="72" t="str">
        <f>IFERROR(INDEX(DATOS!C:C,MATCH(CHECKLIST!A224,DATOS!BY:BY,0),1),"")</f>
        <v/>
      </c>
      <c r="F224" s="82" t="str">
        <f>IFERROR(IF(INDEX(DATOS!AE:AE,MATCH(CHECKLIST!B224,DATOS!B:B,0),1)=0,"",INDEX(DATOS!AE:AE,MATCH(CHECKLIST!B224,DATOS!B:B,0),1)),"")</f>
        <v/>
      </c>
      <c r="G224" s="17" t="str">
        <f>IFERROR(IF(INDEX(DATOS!AJ:AJ,MATCH(CHECKLIST!B224,DATOS!B:B,0),1)=0,"",INDEX(DATOS!AJ:AJ,MATCH(CHECKLIST!B224,DATOS!B:B,0),1)),"")</f>
        <v/>
      </c>
      <c r="H224" s="17" t="str">
        <f>IFERROR(IF(INDEX(DATOS!BM:BM,MATCH(CHECKLIST!B224,DATOS!B:B,0),1)="","X",IF(INDEX(DATOS!BM:BM,MATCH(CHECKLIST!B224,DATOS!B:B,0),1)="VIGENTE","",INDEX(DATOS!BM:BM,MATCH(CHECKLIST!B224,DATOS!B:B,0),1))),"")</f>
        <v/>
      </c>
      <c r="I224" s="17" t="str">
        <f>IFERROR(IF(INDEX(DATOS!AN:AN,MATCH(CHECKLIST!B224,DATOS!B:B,0),1)=0,"",INDEX(DATOS!AN:AN,MATCH(CHECKLIST!B224,DATOS!B:B,0),1)),"")</f>
        <v/>
      </c>
      <c r="J224" s="17" t="str">
        <f>IFERROR(IF(INDEX(DATOS!AL:AL,MATCH(CHECKLIST!B224,DATOS!B:B,0),1)=0,"",INDEX(DATOS!AL:AL,MATCH(CHECKLIST!B224,DATOS!B:B,0),1)),"")</f>
        <v/>
      </c>
      <c r="K224" s="35" t="str">
        <f>IFERROR(IF(INDEX(DATOS!AM:AM,MATCH(CHECKLIST!B224,DATOS!B:B,0),1)=0,"",INDEX(DATOS!AM:AM,MATCH(CHECKLIST!B224,DATOS!B:B,0),1)),"")</f>
        <v/>
      </c>
      <c r="L224" s="17" t="str">
        <f>IFERROR(IF(INDEX(DATOS!AO:AO,MATCH(CHECKLIST!B224,DATOS!B:B,0),1)=0,"",INDEX(DATOS!AO:AO,MATCH(CHECKLIST!B224,DATOS!B:B,0),1)),"")</f>
        <v/>
      </c>
      <c r="M224" s="17" t="str">
        <f>IFERROR(IF(INDEX(DATOS!AK:AK,MATCH(CHECKLIST!B224,DATOS!B:B,0),1)=0,"",INDEX(DATOS!AK:AK,MATCH(CHECKLIST!B224,DATOS!B:B,0),1)),"")</f>
        <v/>
      </c>
      <c r="N224" s="35" t="str">
        <f ca="1">IFERROR(IF(INDEX(DATOS!I:I,MATCH(CHECKLIST!B224,DATOS!B:B,0),1)="","X",IF(INDEX(DATOS!I:I,MATCH(CHECKLIST!B224,DATOS!B:B,0),1)&gt;YEAR(TODAY())-1,"","VENCIDA")),"")</f>
        <v/>
      </c>
      <c r="O224" s="35" t="str">
        <f>IFERROR(IF(INDEX(DATOS!AR:AR,MATCH(CHECKLIST!B224,DATOS!B:B,0),1)=0,"",INDEX(DATOS!AR:AR,MATCH(CHECKLIST!B224,DATOS!B:B,0),1)),"")</f>
        <v/>
      </c>
      <c r="P224" s="17" t="str">
        <f>IFERROR(IF(INDEX(DATOS!AP:AP,MATCH(CHECKLIST!B224,DATOS!B:B,0),1)=0,"",INDEX(DATOS!AP:AP,MATCH(CHECKLIST!B224,DATOS!B:B,0),1)),"")</f>
        <v/>
      </c>
      <c r="Q224" s="17" t="str">
        <f>IFERROR(IF(INDEX(DATOS!AQ:AQ,MATCH(CHECKLIST!B224,DATOS!B:B,0),1)=0,"",INDEX(DATOS!AQ:AQ,MATCH(CHECKLIST!B224,DATOS!B:B,0),1)),"")</f>
        <v/>
      </c>
      <c r="S224">
        <f t="shared" si="11"/>
        <v>0</v>
      </c>
      <c r="U224" t="str">
        <f t="shared" si="9"/>
        <v/>
      </c>
      <c r="V224" t="str">
        <f t="shared" si="10"/>
        <v/>
      </c>
    </row>
    <row r="225" spans="1:22" ht="15" customHeight="1" x14ac:dyDescent="0.25">
      <c r="A225" s="12">
        <v>212</v>
      </c>
      <c r="B225" t="str">
        <f>IFERROR(INDEX(DATOS!B:B,MATCH(CHECKLIST!A225,DATOS!BY:BY,0),1),"")</f>
        <v/>
      </c>
      <c r="C225" t="str">
        <f>IFERROR(INDEX(DATOS!J:J,MATCH(CHECKLIST!A225,DATOS!BY:BY,0),1),"")</f>
        <v/>
      </c>
      <c r="D225" t="str">
        <f>IFERROR(INDEX(DATOS!R:R,MATCH(CHECKLIST!E225,DATOS!C:C,0),1),"")</f>
        <v/>
      </c>
      <c r="E225" s="72" t="str">
        <f>IFERROR(INDEX(DATOS!C:C,MATCH(CHECKLIST!A225,DATOS!BY:BY,0),1),"")</f>
        <v/>
      </c>
      <c r="F225" s="82" t="str">
        <f>IFERROR(IF(INDEX(DATOS!AE:AE,MATCH(CHECKLIST!B225,DATOS!B:B,0),1)=0,"",INDEX(DATOS!AE:AE,MATCH(CHECKLIST!B225,DATOS!B:B,0),1)),"")</f>
        <v/>
      </c>
      <c r="G225" s="17" t="str">
        <f>IFERROR(IF(INDEX(DATOS!AJ:AJ,MATCH(CHECKLIST!B225,DATOS!B:B,0),1)=0,"",INDEX(DATOS!AJ:AJ,MATCH(CHECKLIST!B225,DATOS!B:B,0),1)),"")</f>
        <v/>
      </c>
      <c r="H225" s="17" t="str">
        <f>IFERROR(IF(INDEX(DATOS!BM:BM,MATCH(CHECKLIST!B225,DATOS!B:B,0),1)="","X",IF(INDEX(DATOS!BM:BM,MATCH(CHECKLIST!B225,DATOS!B:B,0),1)="VIGENTE","",INDEX(DATOS!BM:BM,MATCH(CHECKLIST!B225,DATOS!B:B,0),1))),"")</f>
        <v/>
      </c>
      <c r="I225" s="17" t="str">
        <f>IFERROR(IF(INDEX(DATOS!AN:AN,MATCH(CHECKLIST!B225,DATOS!B:B,0),1)=0,"",INDEX(DATOS!AN:AN,MATCH(CHECKLIST!B225,DATOS!B:B,0),1)),"")</f>
        <v/>
      </c>
      <c r="J225" s="17" t="str">
        <f>IFERROR(IF(INDEX(DATOS!AL:AL,MATCH(CHECKLIST!B225,DATOS!B:B,0),1)=0,"",INDEX(DATOS!AL:AL,MATCH(CHECKLIST!B225,DATOS!B:B,0),1)),"")</f>
        <v/>
      </c>
      <c r="K225" s="35" t="str">
        <f>IFERROR(IF(INDEX(DATOS!AM:AM,MATCH(CHECKLIST!B225,DATOS!B:B,0),1)=0,"",INDEX(DATOS!AM:AM,MATCH(CHECKLIST!B225,DATOS!B:B,0),1)),"")</f>
        <v/>
      </c>
      <c r="L225" s="17" t="str">
        <f>IFERROR(IF(INDEX(DATOS!AO:AO,MATCH(CHECKLIST!B225,DATOS!B:B,0),1)=0,"",INDEX(DATOS!AO:AO,MATCH(CHECKLIST!B225,DATOS!B:B,0),1)),"")</f>
        <v/>
      </c>
      <c r="M225" s="17" t="str">
        <f>IFERROR(IF(INDEX(DATOS!AK:AK,MATCH(CHECKLIST!B225,DATOS!B:B,0),1)=0,"",INDEX(DATOS!AK:AK,MATCH(CHECKLIST!B225,DATOS!B:B,0),1)),"")</f>
        <v/>
      </c>
      <c r="N225" s="35" t="str">
        <f ca="1">IFERROR(IF(INDEX(DATOS!I:I,MATCH(CHECKLIST!B225,DATOS!B:B,0),1)="","X",IF(INDEX(DATOS!I:I,MATCH(CHECKLIST!B225,DATOS!B:B,0),1)&gt;YEAR(TODAY())-1,"","VENCIDA")),"")</f>
        <v/>
      </c>
      <c r="O225" s="35" t="str">
        <f>IFERROR(IF(INDEX(DATOS!AR:AR,MATCH(CHECKLIST!B225,DATOS!B:B,0),1)=0,"",INDEX(DATOS!AR:AR,MATCH(CHECKLIST!B225,DATOS!B:B,0),1)),"")</f>
        <v/>
      </c>
      <c r="P225" s="17" t="str">
        <f>IFERROR(IF(INDEX(DATOS!AP:AP,MATCH(CHECKLIST!B225,DATOS!B:B,0),1)=0,"",INDEX(DATOS!AP:AP,MATCH(CHECKLIST!B225,DATOS!B:B,0),1)),"")</f>
        <v/>
      </c>
      <c r="Q225" s="17" t="str">
        <f>IFERROR(IF(INDEX(DATOS!AQ:AQ,MATCH(CHECKLIST!B225,DATOS!B:B,0),1)=0,"",INDEX(DATOS!AQ:AQ,MATCH(CHECKLIST!B225,DATOS!B:B,0),1)),"")</f>
        <v/>
      </c>
      <c r="R225" t="str">
        <f>IF(B225="","",1)</f>
        <v/>
      </c>
      <c r="S225" t="str">
        <f t="shared" si="11"/>
        <v/>
      </c>
      <c r="U225" t="str">
        <f t="shared" si="9"/>
        <v/>
      </c>
      <c r="V225" t="str">
        <f t="shared" si="10"/>
        <v/>
      </c>
    </row>
    <row r="226" spans="1:22" x14ac:dyDescent="0.25">
      <c r="A226" s="12">
        <v>213</v>
      </c>
      <c r="B226" t="str">
        <f>IFERROR(INDEX(DATOS!B:B,MATCH(CHECKLIST!A226,DATOS!BY:BY,0),1),"")</f>
        <v/>
      </c>
      <c r="C226" t="str">
        <f>IFERROR(INDEX(DATOS!J:J,MATCH(CHECKLIST!A226,DATOS!BY:BY,0),1),"")</f>
        <v/>
      </c>
      <c r="D226" t="str">
        <f>IFERROR(INDEX(DATOS!R:R,MATCH(CHECKLIST!E226,DATOS!C:C,0),1),"")</f>
        <v/>
      </c>
      <c r="E226" s="72" t="str">
        <f>IFERROR(INDEX(DATOS!C:C,MATCH(CHECKLIST!A226,DATOS!BY:BY,0),1),"")</f>
        <v/>
      </c>
      <c r="F226" s="82" t="str">
        <f>IFERROR(IF(INDEX(DATOS!AE:AE,MATCH(CHECKLIST!B226,DATOS!B:B,0),1)=0,"",INDEX(DATOS!AE:AE,MATCH(CHECKLIST!B226,DATOS!B:B,0),1)),"")</f>
        <v/>
      </c>
      <c r="G226" s="17" t="str">
        <f>IFERROR(IF(INDEX(DATOS!AJ:AJ,MATCH(CHECKLIST!B226,DATOS!B:B,0),1)=0,"",INDEX(DATOS!AJ:AJ,MATCH(CHECKLIST!B226,DATOS!B:B,0),1)),"")</f>
        <v/>
      </c>
      <c r="H226" s="17" t="str">
        <f>IFERROR(IF(INDEX(DATOS!BM:BM,MATCH(CHECKLIST!B226,DATOS!B:B,0),1)="","X",IF(INDEX(DATOS!BM:BM,MATCH(CHECKLIST!B226,DATOS!B:B,0),1)="VIGENTE","",INDEX(DATOS!BM:BM,MATCH(CHECKLIST!B226,DATOS!B:B,0),1))),"")</f>
        <v/>
      </c>
      <c r="I226" s="17" t="str">
        <f>IFERROR(IF(INDEX(DATOS!AN:AN,MATCH(CHECKLIST!B226,DATOS!B:B,0),1)=0,"",INDEX(DATOS!AN:AN,MATCH(CHECKLIST!B226,DATOS!B:B,0),1)),"")</f>
        <v/>
      </c>
      <c r="J226" s="17" t="str">
        <f>IFERROR(IF(INDEX(DATOS!AL:AL,MATCH(CHECKLIST!B226,DATOS!B:B,0),1)=0,"",INDEX(DATOS!AL:AL,MATCH(CHECKLIST!B226,DATOS!B:B,0),1)),"")</f>
        <v/>
      </c>
      <c r="K226" s="35" t="str">
        <f>IFERROR(IF(INDEX(DATOS!AM:AM,MATCH(CHECKLIST!B226,DATOS!B:B,0),1)=0,"",INDEX(DATOS!AM:AM,MATCH(CHECKLIST!B226,DATOS!B:B,0),1)),"")</f>
        <v/>
      </c>
      <c r="L226" s="17" t="str">
        <f>IFERROR(IF(INDEX(DATOS!AO:AO,MATCH(CHECKLIST!B226,DATOS!B:B,0),1)=0,"",INDEX(DATOS!AO:AO,MATCH(CHECKLIST!B226,DATOS!B:B,0),1)),"")</f>
        <v/>
      </c>
      <c r="M226" s="17" t="str">
        <f>IFERROR(IF(INDEX(DATOS!AK:AK,MATCH(CHECKLIST!B226,DATOS!B:B,0),1)=0,"",INDEX(DATOS!AK:AK,MATCH(CHECKLIST!B226,DATOS!B:B,0),1)),"")</f>
        <v/>
      </c>
      <c r="N226" s="35" t="str">
        <f ca="1">IFERROR(IF(INDEX(DATOS!I:I,MATCH(CHECKLIST!B226,DATOS!B:B,0),1)="","X",IF(INDEX(DATOS!I:I,MATCH(CHECKLIST!B226,DATOS!B:B,0),1)&gt;YEAR(TODAY())-1,"","VENCIDA")),"")</f>
        <v/>
      </c>
      <c r="O226" s="35" t="str">
        <f>IFERROR(IF(INDEX(DATOS!AR:AR,MATCH(CHECKLIST!B226,DATOS!B:B,0),1)=0,"",INDEX(DATOS!AR:AR,MATCH(CHECKLIST!B226,DATOS!B:B,0),1)),"")</f>
        <v/>
      </c>
      <c r="P226" s="17" t="str">
        <f>IFERROR(IF(INDEX(DATOS!AP:AP,MATCH(CHECKLIST!B226,DATOS!B:B,0),1)=0,"",INDEX(DATOS!AP:AP,MATCH(CHECKLIST!B226,DATOS!B:B,0),1)),"")</f>
        <v/>
      </c>
      <c r="Q226" s="17" t="str">
        <f>IFERROR(IF(INDEX(DATOS!AQ:AQ,MATCH(CHECKLIST!B226,DATOS!B:B,0),1)=0,"",INDEX(DATOS!AQ:AQ,MATCH(CHECKLIST!B226,DATOS!B:B,0),1)),"")</f>
        <v/>
      </c>
      <c r="S226">
        <f t="shared" si="11"/>
        <v>0</v>
      </c>
      <c r="U226" t="str">
        <f t="shared" si="9"/>
        <v/>
      </c>
      <c r="V226" t="str">
        <f t="shared" si="10"/>
        <v/>
      </c>
    </row>
    <row r="227" spans="1:22" x14ac:dyDescent="0.25">
      <c r="A227" s="12">
        <v>214</v>
      </c>
      <c r="B227" t="str">
        <f>IFERROR(INDEX(DATOS!B:B,MATCH(CHECKLIST!A227,DATOS!BY:BY,0),1),"")</f>
        <v/>
      </c>
      <c r="C227" t="str">
        <f>IFERROR(INDEX(DATOS!J:J,MATCH(CHECKLIST!A227,DATOS!BY:BY,0),1),"")</f>
        <v/>
      </c>
      <c r="D227" t="str">
        <f>IFERROR(INDEX(DATOS!R:R,MATCH(CHECKLIST!E227,DATOS!C:C,0),1),"")</f>
        <v/>
      </c>
      <c r="E227" s="72" t="str">
        <f>IFERROR(INDEX(DATOS!C:C,MATCH(CHECKLIST!A227,DATOS!BY:BY,0),1),"")</f>
        <v/>
      </c>
      <c r="F227" s="82" t="str">
        <f>IFERROR(IF(INDEX(DATOS!AE:AE,MATCH(CHECKLIST!B227,DATOS!B:B,0),1)=0,"",INDEX(DATOS!AE:AE,MATCH(CHECKLIST!B227,DATOS!B:B,0),1)),"")</f>
        <v/>
      </c>
      <c r="G227" s="17" t="str">
        <f>IFERROR(IF(INDEX(DATOS!AJ:AJ,MATCH(CHECKLIST!B227,DATOS!B:B,0),1)=0,"",INDEX(DATOS!AJ:AJ,MATCH(CHECKLIST!B227,DATOS!B:B,0),1)),"")</f>
        <v/>
      </c>
      <c r="H227" s="17" t="str">
        <f>IFERROR(IF(INDEX(DATOS!BM:BM,MATCH(CHECKLIST!B227,DATOS!B:B,0),1)="","X",IF(INDEX(DATOS!BM:BM,MATCH(CHECKLIST!B227,DATOS!B:B,0),1)="VIGENTE","",INDEX(DATOS!BM:BM,MATCH(CHECKLIST!B227,DATOS!B:B,0),1))),"")</f>
        <v/>
      </c>
      <c r="I227" s="17" t="str">
        <f>IFERROR(IF(INDEX(DATOS!AN:AN,MATCH(CHECKLIST!B227,DATOS!B:B,0),1)=0,"",INDEX(DATOS!AN:AN,MATCH(CHECKLIST!B227,DATOS!B:B,0),1)),"")</f>
        <v/>
      </c>
      <c r="J227" s="17" t="str">
        <f>IFERROR(IF(INDEX(DATOS!AL:AL,MATCH(CHECKLIST!B227,DATOS!B:B,0),1)=0,"",INDEX(DATOS!AL:AL,MATCH(CHECKLIST!B227,DATOS!B:B,0),1)),"")</f>
        <v/>
      </c>
      <c r="K227" s="35" t="str">
        <f>IFERROR(IF(INDEX(DATOS!AM:AM,MATCH(CHECKLIST!B227,DATOS!B:B,0),1)=0,"",INDEX(DATOS!AM:AM,MATCH(CHECKLIST!B227,DATOS!B:B,0),1)),"")</f>
        <v/>
      </c>
      <c r="L227" s="17" t="str">
        <f>IFERROR(IF(INDEX(DATOS!AO:AO,MATCH(CHECKLIST!B227,DATOS!B:B,0),1)=0,"",INDEX(DATOS!AO:AO,MATCH(CHECKLIST!B227,DATOS!B:B,0),1)),"")</f>
        <v/>
      </c>
      <c r="M227" s="17" t="str">
        <f>IFERROR(IF(INDEX(DATOS!AK:AK,MATCH(CHECKLIST!B227,DATOS!B:B,0),1)=0,"",INDEX(DATOS!AK:AK,MATCH(CHECKLIST!B227,DATOS!B:B,0),1)),"")</f>
        <v/>
      </c>
      <c r="N227" s="35" t="str">
        <f ca="1">IFERROR(IF(INDEX(DATOS!I:I,MATCH(CHECKLIST!B227,DATOS!B:B,0),1)="","X",IF(INDEX(DATOS!I:I,MATCH(CHECKLIST!B227,DATOS!B:B,0),1)&gt;YEAR(TODAY())-1,"","VENCIDA")),"")</f>
        <v/>
      </c>
      <c r="O227" s="35" t="str">
        <f>IFERROR(IF(INDEX(DATOS!AR:AR,MATCH(CHECKLIST!B227,DATOS!B:B,0),1)=0,"",INDEX(DATOS!AR:AR,MATCH(CHECKLIST!B227,DATOS!B:B,0),1)),"")</f>
        <v/>
      </c>
      <c r="P227" s="17" t="str">
        <f>IFERROR(IF(INDEX(DATOS!AP:AP,MATCH(CHECKLIST!B227,DATOS!B:B,0),1)=0,"",INDEX(DATOS!AP:AP,MATCH(CHECKLIST!B227,DATOS!B:B,0),1)),"")</f>
        <v/>
      </c>
      <c r="Q227" s="17" t="str">
        <f>IFERROR(IF(INDEX(DATOS!AQ:AQ,MATCH(CHECKLIST!B227,DATOS!B:B,0),1)=0,"",INDEX(DATOS!AQ:AQ,MATCH(CHECKLIST!B227,DATOS!B:B,0),1)),"")</f>
        <v/>
      </c>
      <c r="R227" t="str">
        <f>IF(B227="","",1)</f>
        <v/>
      </c>
      <c r="S227" t="str">
        <f t="shared" si="11"/>
        <v/>
      </c>
      <c r="U227" t="str">
        <f t="shared" si="9"/>
        <v/>
      </c>
      <c r="V227" t="str">
        <f t="shared" si="10"/>
        <v/>
      </c>
    </row>
    <row r="228" spans="1:22" x14ac:dyDescent="0.25">
      <c r="A228" s="12">
        <v>215</v>
      </c>
      <c r="B228" t="str">
        <f>IFERROR(INDEX(DATOS!B:B,MATCH(CHECKLIST!A228,DATOS!BY:BY,0),1),"")</f>
        <v/>
      </c>
      <c r="C228" t="str">
        <f>IFERROR(INDEX(DATOS!J:J,MATCH(CHECKLIST!A228,DATOS!BY:BY,0),1),"")</f>
        <v/>
      </c>
      <c r="D228" t="str">
        <f>IFERROR(INDEX(DATOS!R:R,MATCH(CHECKLIST!E228,DATOS!C:C,0),1),"")</f>
        <v/>
      </c>
      <c r="E228" s="72" t="str">
        <f>IFERROR(INDEX(DATOS!C:C,MATCH(CHECKLIST!A228,DATOS!BY:BY,0),1),"")</f>
        <v/>
      </c>
      <c r="F228" s="82" t="str">
        <f>IFERROR(IF(INDEX(DATOS!AE:AE,MATCH(CHECKLIST!B228,DATOS!B:B,0),1)=0,"",INDEX(DATOS!AE:AE,MATCH(CHECKLIST!B228,DATOS!B:B,0),1)),"")</f>
        <v/>
      </c>
      <c r="G228" s="17" t="str">
        <f>IFERROR(IF(INDEX(DATOS!AJ:AJ,MATCH(CHECKLIST!B228,DATOS!B:B,0),1)=0,"",INDEX(DATOS!AJ:AJ,MATCH(CHECKLIST!B228,DATOS!B:B,0),1)),"")</f>
        <v/>
      </c>
      <c r="H228" s="17" t="str">
        <f>IFERROR(IF(INDEX(DATOS!BM:BM,MATCH(CHECKLIST!B228,DATOS!B:B,0),1)="","X",IF(INDEX(DATOS!BM:BM,MATCH(CHECKLIST!B228,DATOS!B:B,0),1)="VIGENTE","",INDEX(DATOS!BM:BM,MATCH(CHECKLIST!B228,DATOS!B:B,0),1))),"")</f>
        <v/>
      </c>
      <c r="I228" s="17" t="str">
        <f>IFERROR(IF(INDEX(DATOS!AN:AN,MATCH(CHECKLIST!B228,DATOS!B:B,0),1)=0,"",INDEX(DATOS!AN:AN,MATCH(CHECKLIST!B228,DATOS!B:B,0),1)),"")</f>
        <v/>
      </c>
      <c r="J228" s="17" t="str">
        <f>IFERROR(IF(INDEX(DATOS!AL:AL,MATCH(CHECKLIST!B228,DATOS!B:B,0),1)=0,"",INDEX(DATOS!AL:AL,MATCH(CHECKLIST!B228,DATOS!B:B,0),1)),"")</f>
        <v/>
      </c>
      <c r="K228" s="35" t="str">
        <f>IFERROR(IF(INDEX(DATOS!AM:AM,MATCH(CHECKLIST!B228,DATOS!B:B,0),1)=0,"",INDEX(DATOS!AM:AM,MATCH(CHECKLIST!B228,DATOS!B:B,0),1)),"")</f>
        <v/>
      </c>
      <c r="L228" s="17" t="str">
        <f>IFERROR(IF(INDEX(DATOS!AO:AO,MATCH(CHECKLIST!B228,DATOS!B:B,0),1)=0,"",INDEX(DATOS!AO:AO,MATCH(CHECKLIST!B228,DATOS!B:B,0),1)),"")</f>
        <v/>
      </c>
      <c r="M228" s="17" t="str">
        <f>IFERROR(IF(INDEX(DATOS!AK:AK,MATCH(CHECKLIST!B228,DATOS!B:B,0),1)=0,"",INDEX(DATOS!AK:AK,MATCH(CHECKLIST!B228,DATOS!B:B,0),1)),"")</f>
        <v/>
      </c>
      <c r="N228" s="35" t="str">
        <f ca="1">IFERROR(IF(INDEX(DATOS!I:I,MATCH(CHECKLIST!B228,DATOS!B:B,0),1)="","X",IF(INDEX(DATOS!I:I,MATCH(CHECKLIST!B228,DATOS!B:B,0),1)&gt;YEAR(TODAY())-1,"","VENCIDA")),"")</f>
        <v/>
      </c>
      <c r="O228" s="35" t="str">
        <f>IFERROR(IF(INDEX(DATOS!AR:AR,MATCH(CHECKLIST!B228,DATOS!B:B,0),1)=0,"",INDEX(DATOS!AR:AR,MATCH(CHECKLIST!B228,DATOS!B:B,0),1)),"")</f>
        <v/>
      </c>
      <c r="P228" s="17" t="str">
        <f>IFERROR(IF(INDEX(DATOS!AP:AP,MATCH(CHECKLIST!B228,DATOS!B:B,0),1)=0,"",INDEX(DATOS!AP:AP,MATCH(CHECKLIST!B228,DATOS!B:B,0),1)),"")</f>
        <v/>
      </c>
      <c r="Q228" s="17" t="str">
        <f>IFERROR(IF(INDEX(DATOS!AQ:AQ,MATCH(CHECKLIST!B228,DATOS!B:B,0),1)=0,"",INDEX(DATOS!AQ:AQ,MATCH(CHECKLIST!B228,DATOS!B:B,0),1)),"")</f>
        <v/>
      </c>
      <c r="S228">
        <f t="shared" si="11"/>
        <v>0</v>
      </c>
      <c r="U228" t="str">
        <f t="shared" si="9"/>
        <v/>
      </c>
      <c r="V228" t="str">
        <f t="shared" si="10"/>
        <v/>
      </c>
    </row>
    <row r="229" spans="1:22" ht="15" customHeight="1" x14ac:dyDescent="0.25">
      <c r="A229" s="12">
        <v>216</v>
      </c>
      <c r="B229" t="str">
        <f>IFERROR(INDEX(DATOS!B:B,MATCH(CHECKLIST!A229,DATOS!BY:BY,0),1),"")</f>
        <v/>
      </c>
      <c r="C229" t="str">
        <f>IFERROR(INDEX(DATOS!J:J,MATCH(CHECKLIST!A229,DATOS!BY:BY,0),1),"")</f>
        <v/>
      </c>
      <c r="D229" t="str">
        <f>IFERROR(INDEX(DATOS!R:R,MATCH(CHECKLIST!E229,DATOS!C:C,0),1),"")</f>
        <v/>
      </c>
      <c r="E229" s="72" t="str">
        <f>IFERROR(INDEX(DATOS!C:C,MATCH(CHECKLIST!A229,DATOS!BY:BY,0),1),"")</f>
        <v/>
      </c>
      <c r="F229" s="82" t="str">
        <f>IFERROR(IF(INDEX(DATOS!AE:AE,MATCH(CHECKLIST!B229,DATOS!B:B,0),1)=0,"",INDEX(DATOS!AE:AE,MATCH(CHECKLIST!B229,DATOS!B:B,0),1)),"")</f>
        <v/>
      </c>
      <c r="G229" s="17" t="str">
        <f>IFERROR(IF(INDEX(DATOS!AJ:AJ,MATCH(CHECKLIST!B229,DATOS!B:B,0),1)=0,"",INDEX(DATOS!AJ:AJ,MATCH(CHECKLIST!B229,DATOS!B:B,0),1)),"")</f>
        <v/>
      </c>
      <c r="H229" s="17" t="str">
        <f>IFERROR(IF(INDEX(DATOS!BM:BM,MATCH(CHECKLIST!B229,DATOS!B:B,0),1)="","X",IF(INDEX(DATOS!BM:BM,MATCH(CHECKLIST!B229,DATOS!B:B,0),1)="VIGENTE","",INDEX(DATOS!BM:BM,MATCH(CHECKLIST!B229,DATOS!B:B,0),1))),"")</f>
        <v/>
      </c>
      <c r="I229" s="17" t="str">
        <f>IFERROR(IF(INDEX(DATOS!AN:AN,MATCH(CHECKLIST!B229,DATOS!B:B,0),1)=0,"",INDEX(DATOS!AN:AN,MATCH(CHECKLIST!B229,DATOS!B:B,0),1)),"")</f>
        <v/>
      </c>
      <c r="J229" s="17" t="str">
        <f>IFERROR(IF(INDEX(DATOS!AL:AL,MATCH(CHECKLIST!B229,DATOS!B:B,0),1)=0,"",INDEX(DATOS!AL:AL,MATCH(CHECKLIST!B229,DATOS!B:B,0),1)),"")</f>
        <v/>
      </c>
      <c r="K229" s="35" t="str">
        <f>IFERROR(IF(INDEX(DATOS!AM:AM,MATCH(CHECKLIST!B229,DATOS!B:B,0),1)=0,"",INDEX(DATOS!AM:AM,MATCH(CHECKLIST!B229,DATOS!B:B,0),1)),"")</f>
        <v/>
      </c>
      <c r="L229" s="17" t="str">
        <f>IFERROR(IF(INDEX(DATOS!AO:AO,MATCH(CHECKLIST!B229,DATOS!B:B,0),1)=0,"",INDEX(DATOS!AO:AO,MATCH(CHECKLIST!B229,DATOS!B:B,0),1)),"")</f>
        <v/>
      </c>
      <c r="M229" s="17" t="str">
        <f>IFERROR(IF(INDEX(DATOS!AK:AK,MATCH(CHECKLIST!B229,DATOS!B:B,0),1)=0,"",INDEX(DATOS!AK:AK,MATCH(CHECKLIST!B229,DATOS!B:B,0),1)),"")</f>
        <v/>
      </c>
      <c r="N229" s="35" t="str">
        <f ca="1">IFERROR(IF(INDEX(DATOS!I:I,MATCH(CHECKLIST!B229,DATOS!B:B,0),1)="","X",IF(INDEX(DATOS!I:I,MATCH(CHECKLIST!B229,DATOS!B:B,0),1)&gt;YEAR(TODAY())-1,"","VENCIDA")),"")</f>
        <v/>
      </c>
      <c r="O229" s="35" t="str">
        <f>IFERROR(IF(INDEX(DATOS!AR:AR,MATCH(CHECKLIST!B229,DATOS!B:B,0),1)=0,"",INDEX(DATOS!AR:AR,MATCH(CHECKLIST!B229,DATOS!B:B,0),1)),"")</f>
        <v/>
      </c>
      <c r="P229" s="17" t="str">
        <f>IFERROR(IF(INDEX(DATOS!AP:AP,MATCH(CHECKLIST!B229,DATOS!B:B,0),1)=0,"",INDEX(DATOS!AP:AP,MATCH(CHECKLIST!B229,DATOS!B:B,0),1)),"")</f>
        <v/>
      </c>
      <c r="Q229" s="17" t="str">
        <f>IFERROR(IF(INDEX(DATOS!AQ:AQ,MATCH(CHECKLIST!B229,DATOS!B:B,0),1)=0,"",INDEX(DATOS!AQ:AQ,MATCH(CHECKLIST!B229,DATOS!B:B,0),1)),"")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IFERROR(INDEX(DATOS!B:B,MATCH(CHECKLIST!A230,DATOS!BY:BY,0),1),"")</f>
        <v/>
      </c>
      <c r="C230" t="str">
        <f>IFERROR(INDEX(DATOS!J:J,MATCH(CHECKLIST!A230,DATOS!BY:BY,0),1),"")</f>
        <v/>
      </c>
      <c r="D230" t="str">
        <f>IFERROR(INDEX(DATOS!R:R,MATCH(CHECKLIST!E230,DATOS!C:C,0),1),"")</f>
        <v/>
      </c>
      <c r="E230" s="72" t="str">
        <f>IFERROR(INDEX(DATOS!C:C,MATCH(CHECKLIST!A230,DATOS!BY:BY,0),1),"")</f>
        <v/>
      </c>
      <c r="F230" s="82" t="str">
        <f>IFERROR(IF(INDEX(DATOS!AE:AE,MATCH(CHECKLIST!B230,DATOS!B:B,0),1)=0,"",INDEX(DATOS!AE:AE,MATCH(CHECKLIST!B230,DATOS!B:B,0),1)),"")</f>
        <v/>
      </c>
      <c r="G230" s="17" t="str">
        <f>IFERROR(IF(INDEX(DATOS!AJ:AJ,MATCH(CHECKLIST!B230,DATOS!B:B,0),1)=0,"",INDEX(DATOS!AJ:AJ,MATCH(CHECKLIST!B230,DATOS!B:B,0),1)),"")</f>
        <v/>
      </c>
      <c r="H230" s="17" t="str">
        <f>IFERROR(IF(INDEX(DATOS!BM:BM,MATCH(CHECKLIST!B230,DATOS!B:B,0),1)="","X",IF(INDEX(DATOS!BM:BM,MATCH(CHECKLIST!B230,DATOS!B:B,0),1)="VIGENTE","",INDEX(DATOS!BM:BM,MATCH(CHECKLIST!B230,DATOS!B:B,0),1))),"")</f>
        <v/>
      </c>
      <c r="I230" s="17" t="str">
        <f>IFERROR(IF(INDEX(DATOS!AN:AN,MATCH(CHECKLIST!B230,DATOS!B:B,0),1)=0,"",INDEX(DATOS!AN:AN,MATCH(CHECKLIST!B230,DATOS!B:B,0),1)),"")</f>
        <v/>
      </c>
      <c r="J230" s="17" t="str">
        <f>IFERROR(IF(INDEX(DATOS!AL:AL,MATCH(CHECKLIST!B230,DATOS!B:B,0),1)=0,"",INDEX(DATOS!AL:AL,MATCH(CHECKLIST!B230,DATOS!B:B,0),1)),"")</f>
        <v/>
      </c>
      <c r="K230" s="35" t="str">
        <f>IFERROR(IF(INDEX(DATOS!AM:AM,MATCH(CHECKLIST!B230,DATOS!B:B,0),1)=0,"",INDEX(DATOS!AM:AM,MATCH(CHECKLIST!B230,DATOS!B:B,0),1)),"")</f>
        <v/>
      </c>
      <c r="L230" s="17" t="str">
        <f>IFERROR(IF(INDEX(DATOS!AO:AO,MATCH(CHECKLIST!B230,DATOS!B:B,0),1)=0,"",INDEX(DATOS!AO:AO,MATCH(CHECKLIST!B230,DATOS!B:B,0),1)),"")</f>
        <v/>
      </c>
      <c r="M230" s="17" t="str">
        <f>IFERROR(IF(INDEX(DATOS!AK:AK,MATCH(CHECKLIST!B230,DATOS!B:B,0),1)=0,"",INDEX(DATOS!AK:AK,MATCH(CHECKLIST!B230,DATOS!B:B,0),1)),"")</f>
        <v/>
      </c>
      <c r="N230" s="35" t="str">
        <f ca="1">IFERROR(IF(INDEX(DATOS!I:I,MATCH(CHECKLIST!B230,DATOS!B:B,0),1)="","X",IF(INDEX(DATOS!I:I,MATCH(CHECKLIST!B230,DATOS!B:B,0),1)&gt;YEAR(TODAY())-1,"","VENCIDA")),"")</f>
        <v/>
      </c>
      <c r="O230" s="35" t="str">
        <f>IFERROR(IF(INDEX(DATOS!AR:AR,MATCH(CHECKLIST!B230,DATOS!B:B,0),1)=0,"",INDEX(DATOS!AR:AR,MATCH(CHECKLIST!B230,DATOS!B:B,0),1)),"")</f>
        <v/>
      </c>
      <c r="P230" s="17" t="str">
        <f>IFERROR(IF(INDEX(DATOS!AP:AP,MATCH(CHECKLIST!B230,DATOS!B:B,0),1)=0,"",INDEX(DATOS!AP:AP,MATCH(CHECKLIST!B230,DATOS!B:B,0),1)),"")</f>
        <v/>
      </c>
      <c r="Q230" s="17" t="str">
        <f>IFERROR(IF(INDEX(DATOS!AQ:AQ,MATCH(CHECKLIST!B230,DATOS!B:B,0),1)=0,"",INDEX(DATOS!AQ:AQ,MATCH(CHECKLIST!B230,DATOS!B:B,0),1)),"")</f>
        <v/>
      </c>
      <c r="S230">
        <f t="shared" si="11"/>
        <v>0</v>
      </c>
      <c r="U230" t="str">
        <f t="shared" si="9"/>
        <v/>
      </c>
      <c r="V230" t="str">
        <f t="shared" si="10"/>
        <v/>
      </c>
    </row>
    <row r="231" spans="1:22" ht="15" customHeight="1" x14ac:dyDescent="0.25">
      <c r="A231" s="12">
        <v>218</v>
      </c>
      <c r="B231" t="str">
        <f>IFERROR(INDEX(DATOS!B:B,MATCH(CHECKLIST!A231,DATOS!BY:BY,0),1),"")</f>
        <v/>
      </c>
      <c r="C231" t="str">
        <f>IFERROR(INDEX(DATOS!J:J,MATCH(CHECKLIST!A231,DATOS!BY:BY,0),1),"")</f>
        <v/>
      </c>
      <c r="D231" t="str">
        <f>IFERROR(INDEX(DATOS!R:R,MATCH(CHECKLIST!E231,DATOS!C:C,0),1),"")</f>
        <v/>
      </c>
      <c r="E231" s="72" t="str">
        <f>IFERROR(INDEX(DATOS!C:C,MATCH(CHECKLIST!A231,DATOS!BY:BY,0),1),"")</f>
        <v/>
      </c>
      <c r="F231" s="82" t="str">
        <f>IFERROR(IF(INDEX(DATOS!AE:AE,MATCH(CHECKLIST!B231,DATOS!B:B,0),1)=0,"",INDEX(DATOS!AE:AE,MATCH(CHECKLIST!B231,DATOS!B:B,0),1)),"")</f>
        <v/>
      </c>
      <c r="G231" s="17" t="str">
        <f>IFERROR(IF(INDEX(DATOS!AJ:AJ,MATCH(CHECKLIST!B231,DATOS!B:B,0),1)=0,"",INDEX(DATOS!AJ:AJ,MATCH(CHECKLIST!B231,DATOS!B:B,0),1)),"")</f>
        <v/>
      </c>
      <c r="H231" s="17" t="str">
        <f>IFERROR(IF(INDEX(DATOS!BM:BM,MATCH(CHECKLIST!B231,DATOS!B:B,0),1)="","X",IF(INDEX(DATOS!BM:BM,MATCH(CHECKLIST!B231,DATOS!B:B,0),1)="VIGENTE","",INDEX(DATOS!BM:BM,MATCH(CHECKLIST!B231,DATOS!B:B,0),1))),"")</f>
        <v/>
      </c>
      <c r="I231" s="17" t="str">
        <f>IFERROR(IF(INDEX(DATOS!AN:AN,MATCH(CHECKLIST!B231,DATOS!B:B,0),1)=0,"",INDEX(DATOS!AN:AN,MATCH(CHECKLIST!B231,DATOS!B:B,0),1)),"")</f>
        <v/>
      </c>
      <c r="J231" s="17" t="str">
        <f>IFERROR(IF(INDEX(DATOS!AL:AL,MATCH(CHECKLIST!B231,DATOS!B:B,0),1)=0,"",INDEX(DATOS!AL:AL,MATCH(CHECKLIST!B231,DATOS!B:B,0),1)),"")</f>
        <v/>
      </c>
      <c r="K231" s="35" t="str">
        <f>IFERROR(IF(INDEX(DATOS!AM:AM,MATCH(CHECKLIST!B231,DATOS!B:B,0),1)=0,"",INDEX(DATOS!AM:AM,MATCH(CHECKLIST!B231,DATOS!B:B,0),1)),"")</f>
        <v/>
      </c>
      <c r="L231" s="17" t="str">
        <f>IFERROR(IF(INDEX(DATOS!AO:AO,MATCH(CHECKLIST!B231,DATOS!B:B,0),1)=0,"",INDEX(DATOS!AO:AO,MATCH(CHECKLIST!B231,DATOS!B:B,0),1)),"")</f>
        <v/>
      </c>
      <c r="M231" s="17" t="str">
        <f>IFERROR(IF(INDEX(DATOS!AK:AK,MATCH(CHECKLIST!B231,DATOS!B:B,0),1)=0,"",INDEX(DATOS!AK:AK,MATCH(CHECKLIST!B231,DATOS!B:B,0),1)),"")</f>
        <v/>
      </c>
      <c r="N231" s="35" t="str">
        <f ca="1">IFERROR(IF(INDEX(DATOS!I:I,MATCH(CHECKLIST!B231,DATOS!B:B,0),1)="","X",IF(INDEX(DATOS!I:I,MATCH(CHECKLIST!B231,DATOS!B:B,0),1)&gt;YEAR(TODAY())-1,"","VENCIDA")),"")</f>
        <v/>
      </c>
      <c r="O231" s="35" t="str">
        <f>IFERROR(IF(INDEX(DATOS!AR:AR,MATCH(CHECKLIST!B231,DATOS!B:B,0),1)=0,"",INDEX(DATOS!AR:AR,MATCH(CHECKLIST!B231,DATOS!B:B,0),1)),"")</f>
        <v/>
      </c>
      <c r="P231" s="17" t="str">
        <f>IFERROR(IF(INDEX(DATOS!AP:AP,MATCH(CHECKLIST!B231,DATOS!B:B,0),1)=0,"",INDEX(DATOS!AP:AP,MATCH(CHECKLIST!B231,DATOS!B:B,0),1)),"")</f>
        <v/>
      </c>
      <c r="Q231" s="17" t="str">
        <f>IFERROR(IF(INDEX(DATOS!AQ:AQ,MATCH(CHECKLIST!B231,DATOS!B:B,0),1)=0,"",INDEX(DATOS!AQ:AQ,MATCH(CHECKLIST!B231,DATOS!B:B,0),1)),"")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IFERROR(INDEX(DATOS!B:B,MATCH(CHECKLIST!A232,DATOS!BY:BY,0),1),"")</f>
        <v/>
      </c>
      <c r="C232" t="str">
        <f>IFERROR(INDEX(DATOS!J:J,MATCH(CHECKLIST!A232,DATOS!BY:BY,0),1),"")</f>
        <v/>
      </c>
      <c r="D232" t="str">
        <f>IFERROR(INDEX(DATOS!R:R,MATCH(CHECKLIST!E232,DATOS!C:C,0),1),"")</f>
        <v/>
      </c>
      <c r="E232" s="72" t="str">
        <f>IFERROR(INDEX(DATOS!C:C,MATCH(CHECKLIST!A232,DATOS!BY:BY,0),1),"")</f>
        <v/>
      </c>
      <c r="F232" s="82" t="str">
        <f>IFERROR(IF(INDEX(DATOS!AE:AE,MATCH(CHECKLIST!B232,DATOS!B:B,0),1)=0,"",INDEX(DATOS!AE:AE,MATCH(CHECKLIST!B232,DATOS!B:B,0),1)),"")</f>
        <v/>
      </c>
      <c r="G232" s="17" t="str">
        <f>IFERROR(IF(INDEX(DATOS!AJ:AJ,MATCH(CHECKLIST!B232,DATOS!B:B,0),1)=0,"",INDEX(DATOS!AJ:AJ,MATCH(CHECKLIST!B232,DATOS!B:B,0),1)),"")</f>
        <v/>
      </c>
      <c r="H232" s="17" t="str">
        <f>IFERROR(IF(INDEX(DATOS!BM:BM,MATCH(CHECKLIST!B232,DATOS!B:B,0),1)="","X",IF(INDEX(DATOS!BM:BM,MATCH(CHECKLIST!B232,DATOS!B:B,0),1)="VIGENTE","",INDEX(DATOS!BM:BM,MATCH(CHECKLIST!B232,DATOS!B:B,0),1))),"")</f>
        <v/>
      </c>
      <c r="I232" s="17" t="str">
        <f>IFERROR(IF(INDEX(DATOS!AN:AN,MATCH(CHECKLIST!B232,DATOS!B:B,0),1)=0,"",INDEX(DATOS!AN:AN,MATCH(CHECKLIST!B232,DATOS!B:B,0),1)),"")</f>
        <v/>
      </c>
      <c r="J232" s="17" t="str">
        <f>IFERROR(IF(INDEX(DATOS!AL:AL,MATCH(CHECKLIST!B232,DATOS!B:B,0),1)=0,"",INDEX(DATOS!AL:AL,MATCH(CHECKLIST!B232,DATOS!B:B,0),1)),"")</f>
        <v/>
      </c>
      <c r="K232" s="35" t="str">
        <f>IFERROR(IF(INDEX(DATOS!AM:AM,MATCH(CHECKLIST!B232,DATOS!B:B,0),1)=0,"",INDEX(DATOS!AM:AM,MATCH(CHECKLIST!B232,DATOS!B:B,0),1)),"")</f>
        <v/>
      </c>
      <c r="L232" s="17" t="str">
        <f>IFERROR(IF(INDEX(DATOS!AO:AO,MATCH(CHECKLIST!B232,DATOS!B:B,0),1)=0,"",INDEX(DATOS!AO:AO,MATCH(CHECKLIST!B232,DATOS!B:B,0),1)),"")</f>
        <v/>
      </c>
      <c r="M232" s="17" t="str">
        <f>IFERROR(IF(INDEX(DATOS!AK:AK,MATCH(CHECKLIST!B232,DATOS!B:B,0),1)=0,"",INDEX(DATOS!AK:AK,MATCH(CHECKLIST!B232,DATOS!B:B,0),1)),"")</f>
        <v/>
      </c>
      <c r="N232" s="35" t="str">
        <f ca="1">IFERROR(IF(INDEX(DATOS!I:I,MATCH(CHECKLIST!B232,DATOS!B:B,0),1)="","X",IF(INDEX(DATOS!I:I,MATCH(CHECKLIST!B232,DATOS!B:B,0),1)&gt;YEAR(TODAY())-1,"","VENCIDA")),"")</f>
        <v/>
      </c>
      <c r="O232" s="35" t="str">
        <f>IFERROR(IF(INDEX(DATOS!AR:AR,MATCH(CHECKLIST!B232,DATOS!B:B,0),1)=0,"",INDEX(DATOS!AR:AR,MATCH(CHECKLIST!B232,DATOS!B:B,0),1)),"")</f>
        <v/>
      </c>
      <c r="P232" s="17" t="str">
        <f>IFERROR(IF(INDEX(DATOS!AP:AP,MATCH(CHECKLIST!B232,DATOS!B:B,0),1)=0,"",INDEX(DATOS!AP:AP,MATCH(CHECKLIST!B232,DATOS!B:B,0),1)),"")</f>
        <v/>
      </c>
      <c r="Q232" s="17" t="str">
        <f>IFERROR(IF(INDEX(DATOS!AQ:AQ,MATCH(CHECKLIST!B232,DATOS!B:B,0),1)=0,"",INDEX(DATOS!AQ:AQ,MATCH(CHECKLIST!B232,DATOS!B:B,0),1)),"")</f>
        <v/>
      </c>
      <c r="S232">
        <f t="shared" si="11"/>
        <v>0</v>
      </c>
      <c r="U232" t="str">
        <f t="shared" si="9"/>
        <v/>
      </c>
      <c r="V232" t="str">
        <f t="shared" si="10"/>
        <v/>
      </c>
    </row>
    <row r="233" spans="1:22" ht="15" customHeight="1" x14ac:dyDescent="0.25">
      <c r="A233" s="12">
        <v>220</v>
      </c>
      <c r="B233" t="str">
        <f>IFERROR(INDEX(DATOS!B:B,MATCH(CHECKLIST!A233,DATOS!BY:BY,0),1),"")</f>
        <v/>
      </c>
      <c r="C233" t="str">
        <f>IFERROR(INDEX(DATOS!J:J,MATCH(CHECKLIST!A233,DATOS!BY:BY,0),1),"")</f>
        <v/>
      </c>
      <c r="D233" t="str">
        <f>IFERROR(INDEX(DATOS!R:R,MATCH(CHECKLIST!E233,DATOS!C:C,0),1),"")</f>
        <v/>
      </c>
      <c r="E233" s="72" t="str">
        <f>IFERROR(INDEX(DATOS!C:C,MATCH(CHECKLIST!A233,DATOS!BY:BY,0),1),"")</f>
        <v/>
      </c>
      <c r="F233" s="82" t="str">
        <f>IFERROR(IF(INDEX(DATOS!AE:AE,MATCH(CHECKLIST!B233,DATOS!B:B,0),1)=0,"",INDEX(DATOS!AE:AE,MATCH(CHECKLIST!B233,DATOS!B:B,0),1)),"")</f>
        <v/>
      </c>
      <c r="G233" s="17" t="str">
        <f>IFERROR(IF(INDEX(DATOS!AJ:AJ,MATCH(CHECKLIST!B233,DATOS!B:B,0),1)=0,"",INDEX(DATOS!AJ:AJ,MATCH(CHECKLIST!B233,DATOS!B:B,0),1)),"")</f>
        <v/>
      </c>
      <c r="H233" s="17" t="str">
        <f>IFERROR(IF(INDEX(DATOS!BM:BM,MATCH(CHECKLIST!B233,DATOS!B:B,0),1)="","X",IF(INDEX(DATOS!BM:BM,MATCH(CHECKLIST!B233,DATOS!B:B,0),1)="VIGENTE","",INDEX(DATOS!BM:BM,MATCH(CHECKLIST!B233,DATOS!B:B,0),1))),"")</f>
        <v/>
      </c>
      <c r="I233" s="17" t="str">
        <f>IFERROR(IF(INDEX(DATOS!AN:AN,MATCH(CHECKLIST!B233,DATOS!B:B,0),1)=0,"",INDEX(DATOS!AN:AN,MATCH(CHECKLIST!B233,DATOS!B:B,0),1)),"")</f>
        <v/>
      </c>
      <c r="J233" s="17" t="str">
        <f>IFERROR(IF(INDEX(DATOS!AL:AL,MATCH(CHECKLIST!B233,DATOS!B:B,0),1)=0,"",INDEX(DATOS!AL:AL,MATCH(CHECKLIST!B233,DATOS!B:B,0),1)),"")</f>
        <v/>
      </c>
      <c r="K233" s="35" t="str">
        <f>IFERROR(IF(INDEX(DATOS!AM:AM,MATCH(CHECKLIST!B233,DATOS!B:B,0),1)=0,"",INDEX(DATOS!AM:AM,MATCH(CHECKLIST!B233,DATOS!B:B,0),1)),"")</f>
        <v/>
      </c>
      <c r="L233" s="17" t="str">
        <f>IFERROR(IF(INDEX(DATOS!AO:AO,MATCH(CHECKLIST!B233,DATOS!B:B,0),1)=0,"",INDEX(DATOS!AO:AO,MATCH(CHECKLIST!B233,DATOS!B:B,0),1)),"")</f>
        <v/>
      </c>
      <c r="M233" s="17" t="str">
        <f>IFERROR(IF(INDEX(DATOS!AK:AK,MATCH(CHECKLIST!B233,DATOS!B:B,0),1)=0,"",INDEX(DATOS!AK:AK,MATCH(CHECKLIST!B233,DATOS!B:B,0),1)),"")</f>
        <v/>
      </c>
      <c r="N233" s="35" t="str">
        <f ca="1">IFERROR(IF(INDEX(DATOS!I:I,MATCH(CHECKLIST!B233,DATOS!B:B,0),1)="","X",IF(INDEX(DATOS!I:I,MATCH(CHECKLIST!B233,DATOS!B:B,0),1)&gt;YEAR(TODAY())-1,"","VENCIDA")),"")</f>
        <v/>
      </c>
      <c r="O233" s="35" t="str">
        <f>IFERROR(IF(INDEX(DATOS!AR:AR,MATCH(CHECKLIST!B233,DATOS!B:B,0),1)=0,"",INDEX(DATOS!AR:AR,MATCH(CHECKLIST!B233,DATOS!B:B,0),1)),"")</f>
        <v/>
      </c>
      <c r="P233" s="17" t="str">
        <f>IFERROR(IF(INDEX(DATOS!AP:AP,MATCH(CHECKLIST!B233,DATOS!B:B,0),1)=0,"",INDEX(DATOS!AP:AP,MATCH(CHECKLIST!B233,DATOS!B:B,0),1)),"")</f>
        <v/>
      </c>
      <c r="Q233" s="17" t="str">
        <f>IFERROR(IF(INDEX(DATOS!AQ:AQ,MATCH(CHECKLIST!B233,DATOS!B:B,0),1)=0,"",INDEX(DATOS!AQ:AQ,MATCH(CHECKLIST!B233,DATOS!B:B,0),1)),"")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IFERROR(INDEX(DATOS!B:B,MATCH(CHECKLIST!A234,DATOS!BY:BY,0),1),"")</f>
        <v/>
      </c>
      <c r="C234" t="str">
        <f>IFERROR(INDEX(DATOS!J:J,MATCH(CHECKLIST!A234,DATOS!BY:BY,0),1),"")</f>
        <v/>
      </c>
      <c r="D234" t="str">
        <f>IFERROR(INDEX(DATOS!R:R,MATCH(CHECKLIST!E234,DATOS!C:C,0),1),"")</f>
        <v/>
      </c>
      <c r="E234" s="72" t="str">
        <f>IFERROR(INDEX(DATOS!C:C,MATCH(CHECKLIST!A234,DATOS!BY:BY,0),1),"")</f>
        <v/>
      </c>
      <c r="F234" s="82" t="str">
        <f>IFERROR(IF(INDEX(DATOS!AE:AE,MATCH(CHECKLIST!B234,DATOS!B:B,0),1)=0,"",INDEX(DATOS!AE:AE,MATCH(CHECKLIST!B234,DATOS!B:B,0),1)),"")</f>
        <v/>
      </c>
      <c r="G234" s="17" t="str">
        <f>IFERROR(IF(INDEX(DATOS!AJ:AJ,MATCH(CHECKLIST!B234,DATOS!B:B,0),1)=0,"",INDEX(DATOS!AJ:AJ,MATCH(CHECKLIST!B234,DATOS!B:B,0),1)),"")</f>
        <v/>
      </c>
      <c r="H234" s="17" t="str">
        <f>IFERROR(IF(INDEX(DATOS!BM:BM,MATCH(CHECKLIST!B234,DATOS!B:B,0),1)="","X",IF(INDEX(DATOS!BM:BM,MATCH(CHECKLIST!B234,DATOS!B:B,0),1)="VIGENTE","",INDEX(DATOS!BM:BM,MATCH(CHECKLIST!B234,DATOS!B:B,0),1))),"")</f>
        <v/>
      </c>
      <c r="I234" s="17" t="str">
        <f>IFERROR(IF(INDEX(DATOS!AN:AN,MATCH(CHECKLIST!B234,DATOS!B:B,0),1)=0,"",INDEX(DATOS!AN:AN,MATCH(CHECKLIST!B234,DATOS!B:B,0),1)),"")</f>
        <v/>
      </c>
      <c r="J234" s="17" t="str">
        <f>IFERROR(IF(INDEX(DATOS!AL:AL,MATCH(CHECKLIST!B234,DATOS!B:B,0),1)=0,"",INDEX(DATOS!AL:AL,MATCH(CHECKLIST!B234,DATOS!B:B,0),1)),"")</f>
        <v/>
      </c>
      <c r="K234" s="35" t="str">
        <f>IFERROR(IF(INDEX(DATOS!AM:AM,MATCH(CHECKLIST!B234,DATOS!B:B,0),1)=0,"",INDEX(DATOS!AM:AM,MATCH(CHECKLIST!B234,DATOS!B:B,0),1)),"")</f>
        <v/>
      </c>
      <c r="L234" s="17" t="str">
        <f>IFERROR(IF(INDEX(DATOS!AO:AO,MATCH(CHECKLIST!B234,DATOS!B:B,0),1)=0,"",INDEX(DATOS!AO:AO,MATCH(CHECKLIST!B234,DATOS!B:B,0),1)),"")</f>
        <v/>
      </c>
      <c r="M234" s="17" t="str">
        <f>IFERROR(IF(INDEX(DATOS!AK:AK,MATCH(CHECKLIST!B234,DATOS!B:B,0),1)=0,"",INDEX(DATOS!AK:AK,MATCH(CHECKLIST!B234,DATOS!B:B,0),1)),"")</f>
        <v/>
      </c>
      <c r="N234" s="35" t="str">
        <f ca="1">IFERROR(IF(INDEX(DATOS!I:I,MATCH(CHECKLIST!B234,DATOS!B:B,0),1)="","X",IF(INDEX(DATOS!I:I,MATCH(CHECKLIST!B234,DATOS!B:B,0),1)&gt;YEAR(TODAY())-1,"","VENCIDA")),"")</f>
        <v/>
      </c>
      <c r="O234" s="35" t="str">
        <f>IFERROR(IF(INDEX(DATOS!AR:AR,MATCH(CHECKLIST!B234,DATOS!B:B,0),1)=0,"",INDEX(DATOS!AR:AR,MATCH(CHECKLIST!B234,DATOS!B:B,0),1)),"")</f>
        <v/>
      </c>
      <c r="P234" s="17" t="str">
        <f>IFERROR(IF(INDEX(DATOS!AP:AP,MATCH(CHECKLIST!B234,DATOS!B:B,0),1)=0,"",INDEX(DATOS!AP:AP,MATCH(CHECKLIST!B234,DATOS!B:B,0),1)),"")</f>
        <v/>
      </c>
      <c r="Q234" s="17" t="str">
        <f>IFERROR(IF(INDEX(DATOS!AQ:AQ,MATCH(CHECKLIST!B234,DATOS!B:B,0),1)=0,"",INDEX(DATOS!AQ:AQ,MATCH(CHECKLIST!B234,DATOS!B:B,0),1)),"")</f>
        <v/>
      </c>
      <c r="S234">
        <f t="shared" si="11"/>
        <v>0</v>
      </c>
      <c r="U234" t="str">
        <f t="shared" si="9"/>
        <v/>
      </c>
      <c r="V234" t="str">
        <f t="shared" si="10"/>
        <v/>
      </c>
    </row>
    <row r="235" spans="1:22" ht="15" customHeight="1" x14ac:dyDescent="0.25">
      <c r="A235" s="12">
        <v>222</v>
      </c>
      <c r="B235" t="str">
        <f>IFERROR(INDEX(DATOS!B:B,MATCH(CHECKLIST!A235,DATOS!BY:BY,0),1),"")</f>
        <v/>
      </c>
      <c r="C235" t="str">
        <f>IFERROR(INDEX(DATOS!J:J,MATCH(CHECKLIST!A235,DATOS!BY:BY,0),1),"")</f>
        <v/>
      </c>
      <c r="D235" t="str">
        <f>IFERROR(INDEX(DATOS!R:R,MATCH(CHECKLIST!E235,DATOS!C:C,0),1),"")</f>
        <v/>
      </c>
      <c r="E235" s="72" t="str">
        <f>IFERROR(INDEX(DATOS!C:C,MATCH(CHECKLIST!A235,DATOS!BY:BY,0),1),"")</f>
        <v/>
      </c>
      <c r="F235" s="82" t="str">
        <f>IFERROR(IF(INDEX(DATOS!AE:AE,MATCH(CHECKLIST!B235,DATOS!B:B,0),1)=0,"",INDEX(DATOS!AE:AE,MATCH(CHECKLIST!B235,DATOS!B:B,0),1)),"")</f>
        <v/>
      </c>
      <c r="G235" s="17" t="str">
        <f>IFERROR(IF(INDEX(DATOS!AJ:AJ,MATCH(CHECKLIST!B235,DATOS!B:B,0),1)=0,"",INDEX(DATOS!AJ:AJ,MATCH(CHECKLIST!B235,DATOS!B:B,0),1)),"")</f>
        <v/>
      </c>
      <c r="H235" s="17" t="str">
        <f>IFERROR(IF(INDEX(DATOS!BM:BM,MATCH(CHECKLIST!B235,DATOS!B:B,0),1)="","X",IF(INDEX(DATOS!BM:BM,MATCH(CHECKLIST!B235,DATOS!B:B,0),1)="VIGENTE","",INDEX(DATOS!BM:BM,MATCH(CHECKLIST!B235,DATOS!B:B,0),1))),"")</f>
        <v/>
      </c>
      <c r="I235" s="17" t="str">
        <f>IFERROR(IF(INDEX(DATOS!AN:AN,MATCH(CHECKLIST!B235,DATOS!B:B,0),1)=0,"",INDEX(DATOS!AN:AN,MATCH(CHECKLIST!B235,DATOS!B:B,0),1)),"")</f>
        <v/>
      </c>
      <c r="J235" s="17" t="str">
        <f>IFERROR(IF(INDEX(DATOS!AL:AL,MATCH(CHECKLIST!B235,DATOS!B:B,0),1)=0,"",INDEX(DATOS!AL:AL,MATCH(CHECKLIST!B235,DATOS!B:B,0),1)),"")</f>
        <v/>
      </c>
      <c r="K235" s="35" t="str">
        <f>IFERROR(IF(INDEX(DATOS!AM:AM,MATCH(CHECKLIST!B235,DATOS!B:B,0),1)=0,"",INDEX(DATOS!AM:AM,MATCH(CHECKLIST!B235,DATOS!B:B,0),1)),"")</f>
        <v/>
      </c>
      <c r="L235" s="17" t="str">
        <f>IFERROR(IF(INDEX(DATOS!AO:AO,MATCH(CHECKLIST!B235,DATOS!B:B,0),1)=0,"",INDEX(DATOS!AO:AO,MATCH(CHECKLIST!B235,DATOS!B:B,0),1)),"")</f>
        <v/>
      </c>
      <c r="M235" s="17" t="str">
        <f>IFERROR(IF(INDEX(DATOS!AK:AK,MATCH(CHECKLIST!B235,DATOS!B:B,0),1)=0,"",INDEX(DATOS!AK:AK,MATCH(CHECKLIST!B235,DATOS!B:B,0),1)),"")</f>
        <v/>
      </c>
      <c r="N235" s="35" t="str">
        <f ca="1">IFERROR(IF(INDEX(DATOS!I:I,MATCH(CHECKLIST!B235,DATOS!B:B,0),1)="","X",IF(INDEX(DATOS!I:I,MATCH(CHECKLIST!B235,DATOS!B:B,0),1)&gt;YEAR(TODAY())-1,"","VENCIDA")),"")</f>
        <v/>
      </c>
      <c r="O235" s="35" t="str">
        <f>IFERROR(IF(INDEX(DATOS!AR:AR,MATCH(CHECKLIST!B235,DATOS!B:B,0),1)=0,"",INDEX(DATOS!AR:AR,MATCH(CHECKLIST!B235,DATOS!B:B,0),1)),"")</f>
        <v/>
      </c>
      <c r="P235" s="17" t="str">
        <f>IFERROR(IF(INDEX(DATOS!AP:AP,MATCH(CHECKLIST!B235,DATOS!B:B,0),1)=0,"",INDEX(DATOS!AP:AP,MATCH(CHECKLIST!B235,DATOS!B:B,0),1)),"")</f>
        <v/>
      </c>
      <c r="Q235" s="17" t="str">
        <f>IFERROR(IF(INDEX(DATOS!AQ:AQ,MATCH(CHECKLIST!B235,DATOS!B:B,0),1)=0,"",INDEX(DATOS!AQ:AQ,MATCH(CHECKLIST!B235,DATOS!B:B,0),1)),"")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IFERROR(INDEX(DATOS!B:B,MATCH(CHECKLIST!A236,DATOS!BY:BY,0),1),"")</f>
        <v/>
      </c>
      <c r="C236" t="str">
        <f>IFERROR(INDEX(DATOS!J:J,MATCH(CHECKLIST!A236,DATOS!BY:BY,0),1),"")</f>
        <v/>
      </c>
      <c r="D236" t="str">
        <f>IFERROR(INDEX(DATOS!R:R,MATCH(CHECKLIST!E236,DATOS!C:C,0),1),"")</f>
        <v/>
      </c>
      <c r="E236" s="72" t="str">
        <f>IFERROR(INDEX(DATOS!C:C,MATCH(CHECKLIST!A236,DATOS!BY:BY,0),1),"")</f>
        <v/>
      </c>
      <c r="F236" s="82" t="str">
        <f>IFERROR(IF(INDEX(DATOS!AE:AE,MATCH(CHECKLIST!B236,DATOS!B:B,0),1)=0,"",INDEX(DATOS!AE:AE,MATCH(CHECKLIST!B236,DATOS!B:B,0),1)),"")</f>
        <v/>
      </c>
      <c r="G236" s="17" t="str">
        <f>IFERROR(IF(INDEX(DATOS!AJ:AJ,MATCH(CHECKLIST!B236,DATOS!B:B,0),1)=0,"",INDEX(DATOS!AJ:AJ,MATCH(CHECKLIST!B236,DATOS!B:B,0),1)),"")</f>
        <v/>
      </c>
      <c r="H236" s="17" t="str">
        <f>IFERROR(IF(INDEX(DATOS!BM:BM,MATCH(CHECKLIST!B236,DATOS!B:B,0),1)="","X",IF(INDEX(DATOS!BM:BM,MATCH(CHECKLIST!B236,DATOS!B:B,0),1)="VIGENTE","",INDEX(DATOS!BM:BM,MATCH(CHECKLIST!B236,DATOS!B:B,0),1))),"")</f>
        <v/>
      </c>
      <c r="I236" s="17" t="str">
        <f>IFERROR(IF(INDEX(DATOS!AN:AN,MATCH(CHECKLIST!B236,DATOS!B:B,0),1)=0,"",INDEX(DATOS!AN:AN,MATCH(CHECKLIST!B236,DATOS!B:B,0),1)),"")</f>
        <v/>
      </c>
      <c r="J236" s="17" t="str">
        <f>IFERROR(IF(INDEX(DATOS!AL:AL,MATCH(CHECKLIST!B236,DATOS!B:B,0),1)=0,"",INDEX(DATOS!AL:AL,MATCH(CHECKLIST!B236,DATOS!B:B,0),1)),"")</f>
        <v/>
      </c>
      <c r="K236" s="35" t="str">
        <f>IFERROR(IF(INDEX(DATOS!AM:AM,MATCH(CHECKLIST!B236,DATOS!B:B,0),1)=0,"",INDEX(DATOS!AM:AM,MATCH(CHECKLIST!B236,DATOS!B:B,0),1)),"")</f>
        <v/>
      </c>
      <c r="L236" s="17" t="str">
        <f>IFERROR(IF(INDEX(DATOS!AO:AO,MATCH(CHECKLIST!B236,DATOS!B:B,0),1)=0,"",INDEX(DATOS!AO:AO,MATCH(CHECKLIST!B236,DATOS!B:B,0),1)),"")</f>
        <v/>
      </c>
      <c r="M236" s="17" t="str">
        <f>IFERROR(IF(INDEX(DATOS!AK:AK,MATCH(CHECKLIST!B236,DATOS!B:B,0),1)=0,"",INDEX(DATOS!AK:AK,MATCH(CHECKLIST!B236,DATOS!B:B,0),1)),"")</f>
        <v/>
      </c>
      <c r="N236" s="35" t="str">
        <f ca="1">IFERROR(IF(INDEX(DATOS!I:I,MATCH(CHECKLIST!B236,DATOS!B:B,0),1)="","X",IF(INDEX(DATOS!I:I,MATCH(CHECKLIST!B236,DATOS!B:B,0),1)&gt;YEAR(TODAY())-1,"","VENCIDA")),"")</f>
        <v/>
      </c>
      <c r="O236" s="35" t="str">
        <f>IFERROR(IF(INDEX(DATOS!AR:AR,MATCH(CHECKLIST!B236,DATOS!B:B,0),1)=0,"",INDEX(DATOS!AR:AR,MATCH(CHECKLIST!B236,DATOS!B:B,0),1)),"")</f>
        <v/>
      </c>
      <c r="P236" s="17" t="str">
        <f>IFERROR(IF(INDEX(DATOS!AP:AP,MATCH(CHECKLIST!B236,DATOS!B:B,0),1)=0,"",INDEX(DATOS!AP:AP,MATCH(CHECKLIST!B236,DATOS!B:B,0),1)),"")</f>
        <v/>
      </c>
      <c r="Q236" s="17" t="str">
        <f>IFERROR(IF(INDEX(DATOS!AQ:AQ,MATCH(CHECKLIST!B236,DATOS!B:B,0),1)=0,"",INDEX(DATOS!AQ:AQ,MATCH(CHECKLIST!B236,DATOS!B:B,0),1)),"")</f>
        <v/>
      </c>
      <c r="S236">
        <f t="shared" si="11"/>
        <v>0</v>
      </c>
      <c r="U236" t="str">
        <f t="shared" si="9"/>
        <v/>
      </c>
      <c r="V236" t="str">
        <f t="shared" si="10"/>
        <v/>
      </c>
    </row>
    <row r="237" spans="1:22" ht="15" customHeight="1" x14ac:dyDescent="0.25">
      <c r="A237" s="12">
        <v>224</v>
      </c>
      <c r="B237" t="str">
        <f>IFERROR(INDEX(DATOS!B:B,MATCH(CHECKLIST!A237,DATOS!BY:BY,0),1),"")</f>
        <v/>
      </c>
      <c r="C237" t="str">
        <f>IFERROR(INDEX(DATOS!J:J,MATCH(CHECKLIST!A237,DATOS!BY:BY,0),1),"")</f>
        <v/>
      </c>
      <c r="D237" t="str">
        <f>IFERROR(INDEX(DATOS!R:R,MATCH(CHECKLIST!E237,DATOS!C:C,0),1),"")</f>
        <v/>
      </c>
      <c r="E237" s="72" t="str">
        <f>IFERROR(INDEX(DATOS!C:C,MATCH(CHECKLIST!A237,DATOS!BY:BY,0),1),"")</f>
        <v/>
      </c>
      <c r="F237" s="82" t="str">
        <f>IFERROR(IF(INDEX(DATOS!AE:AE,MATCH(CHECKLIST!B237,DATOS!B:B,0),1)=0,"",INDEX(DATOS!AE:AE,MATCH(CHECKLIST!B237,DATOS!B:B,0),1)),"")</f>
        <v/>
      </c>
      <c r="G237" s="17" t="str">
        <f>IFERROR(IF(INDEX(DATOS!AJ:AJ,MATCH(CHECKLIST!B237,DATOS!B:B,0),1)=0,"",INDEX(DATOS!AJ:AJ,MATCH(CHECKLIST!B237,DATOS!B:B,0),1)),"")</f>
        <v/>
      </c>
      <c r="H237" s="17" t="str">
        <f>IFERROR(IF(INDEX(DATOS!BM:BM,MATCH(CHECKLIST!B237,DATOS!B:B,0),1)="","X",IF(INDEX(DATOS!BM:BM,MATCH(CHECKLIST!B237,DATOS!B:B,0),1)="VIGENTE","",INDEX(DATOS!BM:BM,MATCH(CHECKLIST!B237,DATOS!B:B,0),1))),"")</f>
        <v/>
      </c>
      <c r="I237" s="17" t="str">
        <f>IFERROR(IF(INDEX(DATOS!AN:AN,MATCH(CHECKLIST!B237,DATOS!B:B,0),1)=0,"",INDEX(DATOS!AN:AN,MATCH(CHECKLIST!B237,DATOS!B:B,0),1)),"")</f>
        <v/>
      </c>
      <c r="J237" s="17" t="str">
        <f>IFERROR(IF(INDEX(DATOS!AL:AL,MATCH(CHECKLIST!B237,DATOS!B:B,0),1)=0,"",INDEX(DATOS!AL:AL,MATCH(CHECKLIST!B237,DATOS!B:B,0),1)),"")</f>
        <v/>
      </c>
      <c r="K237" s="35" t="str">
        <f>IFERROR(IF(INDEX(DATOS!AM:AM,MATCH(CHECKLIST!B237,DATOS!B:B,0),1)=0,"",INDEX(DATOS!AM:AM,MATCH(CHECKLIST!B237,DATOS!B:B,0),1)),"")</f>
        <v/>
      </c>
      <c r="L237" s="17" t="str">
        <f>IFERROR(IF(INDEX(DATOS!AO:AO,MATCH(CHECKLIST!B237,DATOS!B:B,0),1)=0,"",INDEX(DATOS!AO:AO,MATCH(CHECKLIST!B237,DATOS!B:B,0),1)),"")</f>
        <v/>
      </c>
      <c r="M237" s="17" t="str">
        <f>IFERROR(IF(INDEX(DATOS!AK:AK,MATCH(CHECKLIST!B237,DATOS!B:B,0),1)=0,"",INDEX(DATOS!AK:AK,MATCH(CHECKLIST!B237,DATOS!B:B,0),1)),"")</f>
        <v/>
      </c>
      <c r="N237" s="35" t="str">
        <f ca="1">IFERROR(IF(INDEX(DATOS!I:I,MATCH(CHECKLIST!B237,DATOS!B:B,0),1)="","X",IF(INDEX(DATOS!I:I,MATCH(CHECKLIST!B237,DATOS!B:B,0),1)&gt;YEAR(TODAY())-1,"","VENCIDA")),"")</f>
        <v/>
      </c>
      <c r="O237" s="35" t="str">
        <f>IFERROR(IF(INDEX(DATOS!AR:AR,MATCH(CHECKLIST!B237,DATOS!B:B,0),1)=0,"",INDEX(DATOS!AR:AR,MATCH(CHECKLIST!B237,DATOS!B:B,0),1)),"")</f>
        <v/>
      </c>
      <c r="P237" s="17" t="str">
        <f>IFERROR(IF(INDEX(DATOS!AP:AP,MATCH(CHECKLIST!B237,DATOS!B:B,0),1)=0,"",INDEX(DATOS!AP:AP,MATCH(CHECKLIST!B237,DATOS!B:B,0),1)),"")</f>
        <v/>
      </c>
      <c r="Q237" s="17" t="str">
        <f>IFERROR(IF(INDEX(DATOS!AQ:AQ,MATCH(CHECKLIST!B237,DATOS!B:B,0),1)=0,"",INDEX(DATOS!AQ:AQ,MATCH(CHECKLIST!B237,DATOS!B:B,0),1)),"")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IFERROR(INDEX(DATOS!B:B,MATCH(CHECKLIST!A238,DATOS!BY:BY,0),1),"")</f>
        <v/>
      </c>
      <c r="C238" t="str">
        <f>IFERROR(INDEX(DATOS!J:J,MATCH(CHECKLIST!A238,DATOS!BY:BY,0),1),"")</f>
        <v/>
      </c>
      <c r="D238" t="str">
        <f>IFERROR(INDEX(DATOS!R:R,MATCH(CHECKLIST!E238,DATOS!C:C,0),1),"")</f>
        <v/>
      </c>
      <c r="E238" s="72" t="str">
        <f>IFERROR(INDEX(DATOS!C:C,MATCH(CHECKLIST!A238,DATOS!BY:BY,0),1),"")</f>
        <v/>
      </c>
      <c r="F238" s="82" t="str">
        <f>IFERROR(IF(INDEX(DATOS!AE:AE,MATCH(CHECKLIST!B238,DATOS!B:B,0),1)=0,"",INDEX(DATOS!AE:AE,MATCH(CHECKLIST!B238,DATOS!B:B,0),1)),"")</f>
        <v/>
      </c>
      <c r="G238" s="17" t="str">
        <f>IFERROR(IF(INDEX(DATOS!AJ:AJ,MATCH(CHECKLIST!B238,DATOS!B:B,0),1)=0,"",INDEX(DATOS!AJ:AJ,MATCH(CHECKLIST!B238,DATOS!B:B,0),1)),"")</f>
        <v/>
      </c>
      <c r="H238" s="17" t="str">
        <f>IFERROR(IF(INDEX(DATOS!BM:BM,MATCH(CHECKLIST!B238,DATOS!B:B,0),1)="","X",IF(INDEX(DATOS!BM:BM,MATCH(CHECKLIST!B238,DATOS!B:B,0),1)="VIGENTE","",INDEX(DATOS!BM:BM,MATCH(CHECKLIST!B238,DATOS!B:B,0),1))),"")</f>
        <v/>
      </c>
      <c r="I238" s="17" t="str">
        <f>IFERROR(IF(INDEX(DATOS!AN:AN,MATCH(CHECKLIST!B238,DATOS!B:B,0),1)=0,"",INDEX(DATOS!AN:AN,MATCH(CHECKLIST!B238,DATOS!B:B,0),1)),"")</f>
        <v/>
      </c>
      <c r="J238" s="17" t="str">
        <f>IFERROR(IF(INDEX(DATOS!AL:AL,MATCH(CHECKLIST!B238,DATOS!B:B,0),1)=0,"",INDEX(DATOS!AL:AL,MATCH(CHECKLIST!B238,DATOS!B:B,0),1)),"")</f>
        <v/>
      </c>
      <c r="K238" s="35" t="str">
        <f>IFERROR(IF(INDEX(DATOS!AM:AM,MATCH(CHECKLIST!B238,DATOS!B:B,0),1)=0,"",INDEX(DATOS!AM:AM,MATCH(CHECKLIST!B238,DATOS!B:B,0),1)),"")</f>
        <v/>
      </c>
      <c r="L238" s="17" t="str">
        <f>IFERROR(IF(INDEX(DATOS!AO:AO,MATCH(CHECKLIST!B238,DATOS!B:B,0),1)=0,"",INDEX(DATOS!AO:AO,MATCH(CHECKLIST!B238,DATOS!B:B,0),1)),"")</f>
        <v/>
      </c>
      <c r="M238" s="17" t="str">
        <f>IFERROR(IF(INDEX(DATOS!AK:AK,MATCH(CHECKLIST!B238,DATOS!B:B,0),1)=0,"",INDEX(DATOS!AK:AK,MATCH(CHECKLIST!B238,DATOS!B:B,0),1)),"")</f>
        <v/>
      </c>
      <c r="N238" s="35" t="str">
        <f ca="1">IFERROR(IF(INDEX(DATOS!I:I,MATCH(CHECKLIST!B238,DATOS!B:B,0),1)="","X",IF(INDEX(DATOS!I:I,MATCH(CHECKLIST!B238,DATOS!B:B,0),1)&gt;YEAR(TODAY())-1,"","VENCIDA")),"")</f>
        <v/>
      </c>
      <c r="O238" s="35" t="str">
        <f>IFERROR(IF(INDEX(DATOS!AR:AR,MATCH(CHECKLIST!B238,DATOS!B:B,0),1)=0,"",INDEX(DATOS!AR:AR,MATCH(CHECKLIST!B238,DATOS!B:B,0),1)),"")</f>
        <v/>
      </c>
      <c r="P238" s="17" t="str">
        <f>IFERROR(IF(INDEX(DATOS!AP:AP,MATCH(CHECKLIST!B238,DATOS!B:B,0),1)=0,"",INDEX(DATOS!AP:AP,MATCH(CHECKLIST!B238,DATOS!B:B,0),1)),"")</f>
        <v/>
      </c>
      <c r="Q238" s="17" t="str">
        <f>IFERROR(IF(INDEX(DATOS!AQ:AQ,MATCH(CHECKLIST!B238,DATOS!B:B,0),1)=0,"",INDEX(DATOS!AQ:AQ,MATCH(CHECKLIST!B238,DATOS!B:B,0),1)),"")</f>
        <v/>
      </c>
      <c r="S238">
        <f t="shared" si="11"/>
        <v>0</v>
      </c>
      <c r="U238" t="str">
        <f t="shared" si="9"/>
        <v/>
      </c>
      <c r="V238" t="str">
        <f t="shared" si="10"/>
        <v/>
      </c>
    </row>
    <row r="239" spans="1:22" ht="15" customHeight="1" x14ac:dyDescent="0.25">
      <c r="A239" s="12">
        <v>226</v>
      </c>
      <c r="B239" t="str">
        <f>IFERROR(INDEX(DATOS!B:B,MATCH(CHECKLIST!A239,DATOS!BY:BY,0),1),"")</f>
        <v/>
      </c>
      <c r="C239" t="str">
        <f>IFERROR(INDEX(DATOS!J:J,MATCH(CHECKLIST!A239,DATOS!BY:BY,0),1),"")</f>
        <v/>
      </c>
      <c r="D239" t="str">
        <f>IFERROR(INDEX(DATOS!R:R,MATCH(CHECKLIST!E239,DATOS!C:C,0),1),"")</f>
        <v/>
      </c>
      <c r="E239" s="72" t="str">
        <f>IFERROR(INDEX(DATOS!C:C,MATCH(CHECKLIST!A239,DATOS!BY:BY,0),1),"")</f>
        <v/>
      </c>
      <c r="F239" s="82" t="str">
        <f>IFERROR(IF(INDEX(DATOS!AE:AE,MATCH(CHECKLIST!B239,DATOS!B:B,0),1)=0,"",INDEX(DATOS!AE:AE,MATCH(CHECKLIST!B239,DATOS!B:B,0),1)),"")</f>
        <v/>
      </c>
      <c r="G239" s="17" t="str">
        <f>IFERROR(IF(INDEX(DATOS!AJ:AJ,MATCH(CHECKLIST!B239,DATOS!B:B,0),1)=0,"",INDEX(DATOS!AJ:AJ,MATCH(CHECKLIST!B239,DATOS!B:B,0),1)),"")</f>
        <v/>
      </c>
      <c r="H239" s="17" t="str">
        <f>IFERROR(IF(INDEX(DATOS!BM:BM,MATCH(CHECKLIST!B239,DATOS!B:B,0),1)="","X",IF(INDEX(DATOS!BM:BM,MATCH(CHECKLIST!B239,DATOS!B:B,0),1)="VIGENTE","",INDEX(DATOS!BM:BM,MATCH(CHECKLIST!B239,DATOS!B:B,0),1))),"")</f>
        <v/>
      </c>
      <c r="I239" s="17" t="str">
        <f>IFERROR(IF(INDEX(DATOS!AN:AN,MATCH(CHECKLIST!B239,DATOS!B:B,0),1)=0,"",INDEX(DATOS!AN:AN,MATCH(CHECKLIST!B239,DATOS!B:B,0),1)),"")</f>
        <v/>
      </c>
      <c r="J239" s="17" t="str">
        <f>IFERROR(IF(INDEX(DATOS!AL:AL,MATCH(CHECKLIST!B239,DATOS!B:B,0),1)=0,"",INDEX(DATOS!AL:AL,MATCH(CHECKLIST!B239,DATOS!B:B,0),1)),"")</f>
        <v/>
      </c>
      <c r="K239" s="35" t="str">
        <f>IFERROR(IF(INDEX(DATOS!AM:AM,MATCH(CHECKLIST!B239,DATOS!B:B,0),1)=0,"",INDEX(DATOS!AM:AM,MATCH(CHECKLIST!B239,DATOS!B:B,0),1)),"")</f>
        <v/>
      </c>
      <c r="L239" s="17" t="str">
        <f>IFERROR(IF(INDEX(DATOS!AO:AO,MATCH(CHECKLIST!B239,DATOS!B:B,0),1)=0,"",INDEX(DATOS!AO:AO,MATCH(CHECKLIST!B239,DATOS!B:B,0),1)),"")</f>
        <v/>
      </c>
      <c r="M239" s="17" t="str">
        <f>IFERROR(IF(INDEX(DATOS!AK:AK,MATCH(CHECKLIST!B239,DATOS!B:B,0),1)=0,"",INDEX(DATOS!AK:AK,MATCH(CHECKLIST!B239,DATOS!B:B,0),1)),"")</f>
        <v/>
      </c>
      <c r="N239" s="35" t="str">
        <f ca="1">IFERROR(IF(INDEX(DATOS!I:I,MATCH(CHECKLIST!B239,DATOS!B:B,0),1)="","X",IF(INDEX(DATOS!I:I,MATCH(CHECKLIST!B239,DATOS!B:B,0),1)&gt;YEAR(TODAY())-1,"","VENCIDA")),"")</f>
        <v/>
      </c>
      <c r="O239" s="35" t="str">
        <f>IFERROR(IF(INDEX(DATOS!AR:AR,MATCH(CHECKLIST!B239,DATOS!B:B,0),1)=0,"",INDEX(DATOS!AR:AR,MATCH(CHECKLIST!B239,DATOS!B:B,0),1)),"")</f>
        <v/>
      </c>
      <c r="P239" s="17" t="str">
        <f>IFERROR(IF(INDEX(DATOS!AP:AP,MATCH(CHECKLIST!B239,DATOS!B:B,0),1)=0,"",INDEX(DATOS!AP:AP,MATCH(CHECKLIST!B239,DATOS!B:B,0),1)),"")</f>
        <v/>
      </c>
      <c r="Q239" s="17" t="str">
        <f>IFERROR(IF(INDEX(DATOS!AQ:AQ,MATCH(CHECKLIST!B239,DATOS!B:B,0),1)=0,"",INDEX(DATOS!AQ:AQ,MATCH(CHECKLIST!B239,DATOS!B:B,0),1)),"")</f>
        <v/>
      </c>
      <c r="R239" t="str">
        <f>IF(B239="","",1)</f>
        <v/>
      </c>
      <c r="S239" t="str">
        <f t="shared" si="11"/>
        <v/>
      </c>
      <c r="U239" t="str">
        <f t="shared" si="9"/>
        <v/>
      </c>
      <c r="V239" t="str">
        <f t="shared" si="10"/>
        <v/>
      </c>
    </row>
    <row r="240" spans="1:22" x14ac:dyDescent="0.25">
      <c r="A240" s="12">
        <v>227</v>
      </c>
      <c r="B240" t="str">
        <f>IFERROR(INDEX(DATOS!B:B,MATCH(CHECKLIST!A240,DATOS!BY:BY,0),1),"")</f>
        <v/>
      </c>
      <c r="C240" t="str">
        <f>IFERROR(INDEX(DATOS!J:J,MATCH(CHECKLIST!A240,DATOS!BY:BY,0),1),"")</f>
        <v/>
      </c>
      <c r="D240" t="str">
        <f>IFERROR(INDEX(DATOS!R:R,MATCH(CHECKLIST!E240,DATOS!C:C,0),1),"")</f>
        <v/>
      </c>
      <c r="E240" s="72" t="str">
        <f>IFERROR(INDEX(DATOS!C:C,MATCH(CHECKLIST!A240,DATOS!BY:BY,0),1),"")</f>
        <v/>
      </c>
      <c r="F240" s="82" t="str">
        <f>IFERROR(IF(INDEX(DATOS!AE:AE,MATCH(CHECKLIST!B240,DATOS!B:B,0),1)=0,"",INDEX(DATOS!AE:AE,MATCH(CHECKLIST!B240,DATOS!B:B,0),1)),"")</f>
        <v/>
      </c>
      <c r="G240" s="17" t="str">
        <f>IFERROR(IF(INDEX(DATOS!AJ:AJ,MATCH(CHECKLIST!B240,DATOS!B:B,0),1)=0,"",INDEX(DATOS!AJ:AJ,MATCH(CHECKLIST!B240,DATOS!B:B,0),1)),"")</f>
        <v/>
      </c>
      <c r="H240" s="17" t="str">
        <f>IFERROR(IF(INDEX(DATOS!BM:BM,MATCH(CHECKLIST!B240,DATOS!B:B,0),1)="","X",IF(INDEX(DATOS!BM:BM,MATCH(CHECKLIST!B240,DATOS!B:B,0),1)="VIGENTE","",INDEX(DATOS!BM:BM,MATCH(CHECKLIST!B240,DATOS!B:B,0),1))),"")</f>
        <v/>
      </c>
      <c r="I240" s="17" t="str">
        <f>IFERROR(IF(INDEX(DATOS!AN:AN,MATCH(CHECKLIST!B240,DATOS!B:B,0),1)=0,"",INDEX(DATOS!AN:AN,MATCH(CHECKLIST!B240,DATOS!B:B,0),1)),"")</f>
        <v/>
      </c>
      <c r="J240" s="17" t="str">
        <f>IFERROR(IF(INDEX(DATOS!AL:AL,MATCH(CHECKLIST!B240,DATOS!B:B,0),1)=0,"",INDEX(DATOS!AL:AL,MATCH(CHECKLIST!B240,DATOS!B:B,0),1)),"")</f>
        <v/>
      </c>
      <c r="K240" s="35" t="str">
        <f>IFERROR(IF(INDEX(DATOS!AM:AM,MATCH(CHECKLIST!B240,DATOS!B:B,0),1)=0,"",INDEX(DATOS!AM:AM,MATCH(CHECKLIST!B240,DATOS!B:B,0),1)),"")</f>
        <v/>
      </c>
      <c r="L240" s="17" t="str">
        <f>IFERROR(IF(INDEX(DATOS!AO:AO,MATCH(CHECKLIST!B240,DATOS!B:B,0),1)=0,"",INDEX(DATOS!AO:AO,MATCH(CHECKLIST!B240,DATOS!B:B,0),1)),"")</f>
        <v/>
      </c>
      <c r="M240" s="17" t="str">
        <f>IFERROR(IF(INDEX(DATOS!AK:AK,MATCH(CHECKLIST!B240,DATOS!B:B,0),1)=0,"",INDEX(DATOS!AK:AK,MATCH(CHECKLIST!B240,DATOS!B:B,0),1)),"")</f>
        <v/>
      </c>
      <c r="N240" s="35" t="str">
        <f ca="1">IFERROR(IF(INDEX(DATOS!I:I,MATCH(CHECKLIST!B240,DATOS!B:B,0),1)="","X",IF(INDEX(DATOS!I:I,MATCH(CHECKLIST!B240,DATOS!B:B,0),1)&gt;YEAR(TODAY())-1,"","VENCIDA")),"")</f>
        <v/>
      </c>
      <c r="O240" s="35" t="str">
        <f>IFERROR(IF(INDEX(DATOS!AR:AR,MATCH(CHECKLIST!B240,DATOS!B:B,0),1)=0,"",INDEX(DATOS!AR:AR,MATCH(CHECKLIST!B240,DATOS!B:B,0),1)),"")</f>
        <v/>
      </c>
      <c r="P240" s="17" t="str">
        <f>IFERROR(IF(INDEX(DATOS!AP:AP,MATCH(CHECKLIST!B240,DATOS!B:B,0),1)=0,"",INDEX(DATOS!AP:AP,MATCH(CHECKLIST!B240,DATOS!B:B,0),1)),"")</f>
        <v/>
      </c>
      <c r="Q240" s="17" t="str">
        <f>IFERROR(IF(INDEX(DATOS!AQ:AQ,MATCH(CHECKLIST!B240,DATOS!B:B,0),1)=0,"",INDEX(DATOS!AQ:AQ,MATCH(CHECKLIST!B240,DATOS!B:B,0),1)),"")</f>
        <v/>
      </c>
      <c r="S240">
        <f t="shared" si="11"/>
        <v>0</v>
      </c>
      <c r="U240" t="str">
        <f t="shared" si="9"/>
        <v/>
      </c>
      <c r="V240" t="str">
        <f t="shared" si="10"/>
        <v/>
      </c>
    </row>
    <row r="241" spans="1:22" ht="15" customHeight="1" x14ac:dyDescent="0.25">
      <c r="A241" s="12">
        <v>228</v>
      </c>
      <c r="B241" t="str">
        <f>IFERROR(INDEX(DATOS!B:B,MATCH(CHECKLIST!A241,DATOS!BY:BY,0),1),"")</f>
        <v/>
      </c>
      <c r="C241" t="str">
        <f>IFERROR(INDEX(DATOS!J:J,MATCH(CHECKLIST!A241,DATOS!BY:BY,0),1),"")</f>
        <v/>
      </c>
      <c r="D241" t="str">
        <f>IFERROR(INDEX(DATOS!R:R,MATCH(CHECKLIST!E241,DATOS!C:C,0),1),"")</f>
        <v/>
      </c>
      <c r="E241" s="72" t="str">
        <f>IFERROR(INDEX(DATOS!C:C,MATCH(CHECKLIST!A241,DATOS!BY:BY,0),1),"")</f>
        <v/>
      </c>
      <c r="F241" s="82" t="str">
        <f>IFERROR(IF(INDEX(DATOS!AE:AE,MATCH(CHECKLIST!B241,DATOS!B:B,0),1)=0,"",INDEX(DATOS!AE:AE,MATCH(CHECKLIST!B241,DATOS!B:B,0),1)),"")</f>
        <v/>
      </c>
      <c r="G241" s="17" t="str">
        <f>IFERROR(IF(INDEX(DATOS!AJ:AJ,MATCH(CHECKLIST!B241,DATOS!B:B,0),1)=0,"",INDEX(DATOS!AJ:AJ,MATCH(CHECKLIST!B241,DATOS!B:B,0),1)),"")</f>
        <v/>
      </c>
      <c r="H241" s="17" t="str">
        <f>IFERROR(IF(INDEX(DATOS!BM:BM,MATCH(CHECKLIST!B241,DATOS!B:B,0),1)="","X",IF(INDEX(DATOS!BM:BM,MATCH(CHECKLIST!B241,DATOS!B:B,0),1)="VIGENTE","",INDEX(DATOS!BM:BM,MATCH(CHECKLIST!B241,DATOS!B:B,0),1))),"")</f>
        <v/>
      </c>
      <c r="I241" s="17" t="str">
        <f>IFERROR(IF(INDEX(DATOS!AN:AN,MATCH(CHECKLIST!B241,DATOS!B:B,0),1)=0,"",INDEX(DATOS!AN:AN,MATCH(CHECKLIST!B241,DATOS!B:B,0),1)),"")</f>
        <v/>
      </c>
      <c r="J241" s="17" t="str">
        <f>IFERROR(IF(INDEX(DATOS!AL:AL,MATCH(CHECKLIST!B241,DATOS!B:B,0),1)=0,"",INDEX(DATOS!AL:AL,MATCH(CHECKLIST!B241,DATOS!B:B,0),1)),"")</f>
        <v/>
      </c>
      <c r="K241" s="35" t="str">
        <f>IFERROR(IF(INDEX(DATOS!AM:AM,MATCH(CHECKLIST!B241,DATOS!B:B,0),1)=0,"",INDEX(DATOS!AM:AM,MATCH(CHECKLIST!B241,DATOS!B:B,0),1)),"")</f>
        <v/>
      </c>
      <c r="L241" s="17" t="str">
        <f>IFERROR(IF(INDEX(DATOS!AO:AO,MATCH(CHECKLIST!B241,DATOS!B:B,0),1)=0,"",INDEX(DATOS!AO:AO,MATCH(CHECKLIST!B241,DATOS!B:B,0),1)),"")</f>
        <v/>
      </c>
      <c r="M241" s="17" t="str">
        <f>IFERROR(IF(INDEX(DATOS!AK:AK,MATCH(CHECKLIST!B241,DATOS!B:B,0),1)=0,"",INDEX(DATOS!AK:AK,MATCH(CHECKLIST!B241,DATOS!B:B,0),1)),"")</f>
        <v/>
      </c>
      <c r="N241" s="35" t="str">
        <f ca="1">IFERROR(IF(INDEX(DATOS!I:I,MATCH(CHECKLIST!B241,DATOS!B:B,0),1)="","X",IF(INDEX(DATOS!I:I,MATCH(CHECKLIST!B241,DATOS!B:B,0),1)&gt;YEAR(TODAY())-1,"","VENCIDA")),"")</f>
        <v/>
      </c>
      <c r="O241" s="35" t="str">
        <f>IFERROR(IF(INDEX(DATOS!AR:AR,MATCH(CHECKLIST!B241,DATOS!B:B,0),1)=0,"",INDEX(DATOS!AR:AR,MATCH(CHECKLIST!B241,DATOS!B:B,0),1)),"")</f>
        <v/>
      </c>
      <c r="P241" s="17" t="str">
        <f>IFERROR(IF(INDEX(DATOS!AP:AP,MATCH(CHECKLIST!B241,DATOS!B:B,0),1)=0,"",INDEX(DATOS!AP:AP,MATCH(CHECKLIST!B241,DATOS!B:B,0),1)),"")</f>
        <v/>
      </c>
      <c r="Q241" s="17" t="str">
        <f>IFERROR(IF(INDEX(DATOS!AQ:AQ,MATCH(CHECKLIST!B241,DATOS!B:B,0),1)=0,"",INDEX(DATOS!AQ:AQ,MATCH(CHECKLIST!B241,DATOS!B:B,0),1)),"")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IFERROR(INDEX(DATOS!B:B,MATCH(CHECKLIST!A242,DATOS!BY:BY,0),1),"")</f>
        <v/>
      </c>
      <c r="C242" t="str">
        <f>IFERROR(INDEX(DATOS!J:J,MATCH(CHECKLIST!A242,DATOS!BY:BY,0),1),"")</f>
        <v/>
      </c>
      <c r="D242" t="str">
        <f>IFERROR(INDEX(DATOS!R:R,MATCH(CHECKLIST!E242,DATOS!C:C,0),1),"")</f>
        <v/>
      </c>
      <c r="E242" s="72" t="str">
        <f>IFERROR(INDEX(DATOS!C:C,MATCH(CHECKLIST!A242,DATOS!BY:BY,0),1),"")</f>
        <v/>
      </c>
      <c r="F242" s="82" t="str">
        <f>IFERROR(IF(INDEX(DATOS!AE:AE,MATCH(CHECKLIST!B242,DATOS!B:B,0),1)=0,"",INDEX(DATOS!AE:AE,MATCH(CHECKLIST!B242,DATOS!B:B,0),1)),"")</f>
        <v/>
      </c>
      <c r="G242" s="17" t="str">
        <f>IFERROR(IF(INDEX(DATOS!AJ:AJ,MATCH(CHECKLIST!B242,DATOS!B:B,0),1)=0,"",INDEX(DATOS!AJ:AJ,MATCH(CHECKLIST!B242,DATOS!B:B,0),1)),"")</f>
        <v/>
      </c>
      <c r="H242" s="17" t="str">
        <f>IFERROR(IF(INDEX(DATOS!BM:BM,MATCH(CHECKLIST!B242,DATOS!B:B,0),1)="","X",IF(INDEX(DATOS!BM:BM,MATCH(CHECKLIST!B242,DATOS!B:B,0),1)="VIGENTE","",INDEX(DATOS!BM:BM,MATCH(CHECKLIST!B242,DATOS!B:B,0),1))),"")</f>
        <v/>
      </c>
      <c r="I242" s="17" t="str">
        <f>IFERROR(IF(INDEX(DATOS!AN:AN,MATCH(CHECKLIST!B242,DATOS!B:B,0),1)=0,"",INDEX(DATOS!AN:AN,MATCH(CHECKLIST!B242,DATOS!B:B,0),1)),"")</f>
        <v/>
      </c>
      <c r="J242" s="17" t="str">
        <f>IFERROR(IF(INDEX(DATOS!AL:AL,MATCH(CHECKLIST!B242,DATOS!B:B,0),1)=0,"",INDEX(DATOS!AL:AL,MATCH(CHECKLIST!B242,DATOS!B:B,0),1)),"")</f>
        <v/>
      </c>
      <c r="K242" s="35" t="str">
        <f>IFERROR(IF(INDEX(DATOS!AM:AM,MATCH(CHECKLIST!B242,DATOS!B:B,0),1)=0,"",INDEX(DATOS!AM:AM,MATCH(CHECKLIST!B242,DATOS!B:B,0),1)),"")</f>
        <v/>
      </c>
      <c r="L242" s="17" t="str">
        <f>IFERROR(IF(INDEX(DATOS!AO:AO,MATCH(CHECKLIST!B242,DATOS!B:B,0),1)=0,"",INDEX(DATOS!AO:AO,MATCH(CHECKLIST!B242,DATOS!B:B,0),1)),"")</f>
        <v/>
      </c>
      <c r="M242" s="17" t="str">
        <f>IFERROR(IF(INDEX(DATOS!AK:AK,MATCH(CHECKLIST!B242,DATOS!B:B,0),1)=0,"",INDEX(DATOS!AK:AK,MATCH(CHECKLIST!B242,DATOS!B:B,0),1)),"")</f>
        <v/>
      </c>
      <c r="N242" s="35" t="str">
        <f ca="1">IFERROR(IF(INDEX(DATOS!I:I,MATCH(CHECKLIST!B242,DATOS!B:B,0),1)="","X",IF(INDEX(DATOS!I:I,MATCH(CHECKLIST!B242,DATOS!B:B,0),1)&gt;YEAR(TODAY())-1,"","VENCIDA")),"")</f>
        <v/>
      </c>
      <c r="O242" s="35" t="str">
        <f>IFERROR(IF(INDEX(DATOS!AR:AR,MATCH(CHECKLIST!B242,DATOS!B:B,0),1)=0,"",INDEX(DATOS!AR:AR,MATCH(CHECKLIST!B242,DATOS!B:B,0),1)),"")</f>
        <v/>
      </c>
      <c r="P242" s="17" t="str">
        <f>IFERROR(IF(INDEX(DATOS!AP:AP,MATCH(CHECKLIST!B242,DATOS!B:B,0),1)=0,"",INDEX(DATOS!AP:AP,MATCH(CHECKLIST!B242,DATOS!B:B,0),1)),"")</f>
        <v/>
      </c>
      <c r="Q242" s="17" t="str">
        <f>IFERROR(IF(INDEX(DATOS!AQ:AQ,MATCH(CHECKLIST!B242,DATOS!B:B,0),1)=0,"",INDEX(DATOS!AQ:AQ,MATCH(CHECKLIST!B242,DATOS!B:B,0),1)),"")</f>
        <v/>
      </c>
      <c r="S242">
        <f t="shared" si="11"/>
        <v>0</v>
      </c>
      <c r="U242" t="str">
        <f t="shared" si="9"/>
        <v/>
      </c>
      <c r="V242" t="str">
        <f t="shared" si="10"/>
        <v/>
      </c>
    </row>
    <row r="243" spans="1:22" ht="15" customHeight="1" x14ac:dyDescent="0.25">
      <c r="A243" s="12">
        <v>230</v>
      </c>
      <c r="B243" t="str">
        <f>IFERROR(INDEX(DATOS!B:B,MATCH(CHECKLIST!A243,DATOS!BY:BY,0),1),"")</f>
        <v/>
      </c>
      <c r="C243" t="str">
        <f>IFERROR(INDEX(DATOS!J:J,MATCH(CHECKLIST!A243,DATOS!BY:BY,0),1),"")</f>
        <v/>
      </c>
      <c r="D243" t="str">
        <f>IFERROR(INDEX(DATOS!R:R,MATCH(CHECKLIST!E243,DATOS!C:C,0),1),"")</f>
        <v/>
      </c>
      <c r="E243" s="72" t="str">
        <f>IFERROR(INDEX(DATOS!C:C,MATCH(CHECKLIST!A243,DATOS!BY:BY,0),1),"")</f>
        <v/>
      </c>
      <c r="F243" s="82" t="str">
        <f>IFERROR(IF(INDEX(DATOS!AE:AE,MATCH(CHECKLIST!B243,DATOS!B:B,0),1)=0,"",INDEX(DATOS!AE:AE,MATCH(CHECKLIST!B243,DATOS!B:B,0),1)),"")</f>
        <v/>
      </c>
      <c r="G243" s="17" t="str">
        <f>IFERROR(IF(INDEX(DATOS!AJ:AJ,MATCH(CHECKLIST!B243,DATOS!B:B,0),1)=0,"",INDEX(DATOS!AJ:AJ,MATCH(CHECKLIST!B243,DATOS!B:B,0),1)),"")</f>
        <v/>
      </c>
      <c r="H243" s="17" t="str">
        <f>IFERROR(IF(INDEX(DATOS!BM:BM,MATCH(CHECKLIST!B243,DATOS!B:B,0),1)="","X",IF(INDEX(DATOS!BM:BM,MATCH(CHECKLIST!B243,DATOS!B:B,0),1)="VIGENTE","",INDEX(DATOS!BM:BM,MATCH(CHECKLIST!B243,DATOS!B:B,0),1))),"")</f>
        <v/>
      </c>
      <c r="I243" s="17" t="str">
        <f>IFERROR(IF(INDEX(DATOS!AN:AN,MATCH(CHECKLIST!B243,DATOS!B:B,0),1)=0,"",INDEX(DATOS!AN:AN,MATCH(CHECKLIST!B243,DATOS!B:B,0),1)),"")</f>
        <v/>
      </c>
      <c r="J243" s="17" t="str">
        <f>IFERROR(IF(INDEX(DATOS!AL:AL,MATCH(CHECKLIST!B243,DATOS!B:B,0),1)=0,"",INDEX(DATOS!AL:AL,MATCH(CHECKLIST!B243,DATOS!B:B,0),1)),"")</f>
        <v/>
      </c>
      <c r="K243" s="35" t="str">
        <f>IFERROR(IF(INDEX(DATOS!AM:AM,MATCH(CHECKLIST!B243,DATOS!B:B,0),1)=0,"",INDEX(DATOS!AM:AM,MATCH(CHECKLIST!B243,DATOS!B:B,0),1)),"")</f>
        <v/>
      </c>
      <c r="L243" s="17" t="str">
        <f>IFERROR(IF(INDEX(DATOS!AO:AO,MATCH(CHECKLIST!B243,DATOS!B:B,0),1)=0,"",INDEX(DATOS!AO:AO,MATCH(CHECKLIST!B243,DATOS!B:B,0),1)),"")</f>
        <v/>
      </c>
      <c r="M243" s="17" t="str">
        <f>IFERROR(IF(INDEX(DATOS!AK:AK,MATCH(CHECKLIST!B243,DATOS!B:B,0),1)=0,"",INDEX(DATOS!AK:AK,MATCH(CHECKLIST!B243,DATOS!B:B,0),1)),"")</f>
        <v/>
      </c>
      <c r="N243" s="35" t="str">
        <f ca="1">IFERROR(IF(INDEX(DATOS!I:I,MATCH(CHECKLIST!B243,DATOS!B:B,0),1)="","X",IF(INDEX(DATOS!I:I,MATCH(CHECKLIST!B243,DATOS!B:B,0),1)&gt;YEAR(TODAY())-1,"","VENCIDA")),"")</f>
        <v/>
      </c>
      <c r="O243" s="35" t="str">
        <f>IFERROR(IF(INDEX(DATOS!AR:AR,MATCH(CHECKLIST!B243,DATOS!B:B,0),1)=0,"",INDEX(DATOS!AR:AR,MATCH(CHECKLIST!B243,DATOS!B:B,0),1)),"")</f>
        <v/>
      </c>
      <c r="P243" s="17" t="str">
        <f>IFERROR(IF(INDEX(DATOS!AP:AP,MATCH(CHECKLIST!B243,DATOS!B:B,0),1)=0,"",INDEX(DATOS!AP:AP,MATCH(CHECKLIST!B243,DATOS!B:B,0),1)),"")</f>
        <v/>
      </c>
      <c r="Q243" s="17" t="str">
        <f>IFERROR(IF(INDEX(DATOS!AQ:AQ,MATCH(CHECKLIST!B243,DATOS!B:B,0),1)=0,"",INDEX(DATOS!AQ:AQ,MATCH(CHECKLIST!B243,DATOS!B:B,0),1)),"")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IFERROR(INDEX(DATOS!B:B,MATCH(CHECKLIST!A244,DATOS!BY:BY,0),1),"")</f>
        <v/>
      </c>
      <c r="C244" t="str">
        <f>IFERROR(INDEX(DATOS!J:J,MATCH(CHECKLIST!A244,DATOS!BY:BY,0),1),"")</f>
        <v/>
      </c>
      <c r="D244" t="str">
        <f>IFERROR(INDEX(DATOS!R:R,MATCH(CHECKLIST!E244,DATOS!C:C,0),1),"")</f>
        <v/>
      </c>
      <c r="E244" s="72" t="str">
        <f>IFERROR(INDEX(DATOS!C:C,MATCH(CHECKLIST!A244,DATOS!BY:BY,0),1),"")</f>
        <v/>
      </c>
      <c r="F244" s="82" t="str">
        <f>IFERROR(IF(INDEX(DATOS!AE:AE,MATCH(CHECKLIST!B244,DATOS!B:B,0),1)=0,"",INDEX(DATOS!AE:AE,MATCH(CHECKLIST!B244,DATOS!B:B,0),1)),"")</f>
        <v/>
      </c>
      <c r="G244" s="17" t="str">
        <f>IFERROR(IF(INDEX(DATOS!AJ:AJ,MATCH(CHECKLIST!B244,DATOS!B:B,0),1)=0,"",INDEX(DATOS!AJ:AJ,MATCH(CHECKLIST!B244,DATOS!B:B,0),1)),"")</f>
        <v/>
      </c>
      <c r="H244" s="17" t="str">
        <f>IFERROR(IF(INDEX(DATOS!BM:BM,MATCH(CHECKLIST!B244,DATOS!B:B,0),1)="","X",IF(INDEX(DATOS!BM:BM,MATCH(CHECKLIST!B244,DATOS!B:B,0),1)="VIGENTE","",INDEX(DATOS!BM:BM,MATCH(CHECKLIST!B244,DATOS!B:B,0),1))),"")</f>
        <v/>
      </c>
      <c r="I244" s="17" t="str">
        <f>IFERROR(IF(INDEX(DATOS!AN:AN,MATCH(CHECKLIST!B244,DATOS!B:B,0),1)=0,"",INDEX(DATOS!AN:AN,MATCH(CHECKLIST!B244,DATOS!B:B,0),1)),"")</f>
        <v/>
      </c>
      <c r="J244" s="17" t="str">
        <f>IFERROR(IF(INDEX(DATOS!AL:AL,MATCH(CHECKLIST!B244,DATOS!B:B,0),1)=0,"",INDEX(DATOS!AL:AL,MATCH(CHECKLIST!B244,DATOS!B:B,0),1)),"")</f>
        <v/>
      </c>
      <c r="K244" s="35" t="str">
        <f>IFERROR(IF(INDEX(DATOS!AM:AM,MATCH(CHECKLIST!B244,DATOS!B:B,0),1)=0,"",INDEX(DATOS!AM:AM,MATCH(CHECKLIST!B244,DATOS!B:B,0),1)),"")</f>
        <v/>
      </c>
      <c r="L244" s="17" t="str">
        <f>IFERROR(IF(INDEX(DATOS!AO:AO,MATCH(CHECKLIST!B244,DATOS!B:B,0),1)=0,"",INDEX(DATOS!AO:AO,MATCH(CHECKLIST!B244,DATOS!B:B,0),1)),"")</f>
        <v/>
      </c>
      <c r="M244" s="17" t="str">
        <f>IFERROR(IF(INDEX(DATOS!AK:AK,MATCH(CHECKLIST!B244,DATOS!B:B,0),1)=0,"",INDEX(DATOS!AK:AK,MATCH(CHECKLIST!B244,DATOS!B:B,0),1)),"")</f>
        <v/>
      </c>
      <c r="N244" s="35" t="str">
        <f ca="1">IFERROR(IF(INDEX(DATOS!I:I,MATCH(CHECKLIST!B244,DATOS!B:B,0),1)="","X",IF(INDEX(DATOS!I:I,MATCH(CHECKLIST!B244,DATOS!B:B,0),1)&gt;YEAR(TODAY())-1,"","VENCIDA")),"")</f>
        <v/>
      </c>
      <c r="O244" s="35" t="str">
        <f>IFERROR(IF(INDEX(DATOS!AR:AR,MATCH(CHECKLIST!B244,DATOS!B:B,0),1)=0,"",INDEX(DATOS!AR:AR,MATCH(CHECKLIST!B244,DATOS!B:B,0),1)),"")</f>
        <v/>
      </c>
      <c r="P244" s="17" t="str">
        <f>IFERROR(IF(INDEX(DATOS!AP:AP,MATCH(CHECKLIST!B244,DATOS!B:B,0),1)=0,"",INDEX(DATOS!AP:AP,MATCH(CHECKLIST!B244,DATOS!B:B,0),1)),"")</f>
        <v/>
      </c>
      <c r="Q244" s="17" t="str">
        <f>IFERROR(IF(INDEX(DATOS!AQ:AQ,MATCH(CHECKLIST!B244,DATOS!B:B,0),1)=0,"",INDEX(DATOS!AQ:AQ,MATCH(CHECKLIST!B244,DATOS!B:B,0),1)),"")</f>
        <v/>
      </c>
      <c r="S244">
        <f t="shared" si="11"/>
        <v>0</v>
      </c>
      <c r="U244" t="str">
        <f t="shared" si="9"/>
        <v/>
      </c>
      <c r="V244" t="str">
        <f t="shared" si="10"/>
        <v/>
      </c>
    </row>
    <row r="245" spans="1:22" ht="15" customHeight="1" x14ac:dyDescent="0.25">
      <c r="A245" s="12">
        <v>232</v>
      </c>
      <c r="B245" t="str">
        <f>IFERROR(INDEX(DATOS!B:B,MATCH(CHECKLIST!A245,DATOS!BY:BY,0),1),"")</f>
        <v/>
      </c>
      <c r="C245" t="str">
        <f>IFERROR(INDEX(DATOS!J:J,MATCH(CHECKLIST!A245,DATOS!BY:BY,0),1),"")</f>
        <v/>
      </c>
      <c r="D245" t="str">
        <f>IFERROR(INDEX(DATOS!R:R,MATCH(CHECKLIST!E245,DATOS!C:C,0),1),"")</f>
        <v/>
      </c>
      <c r="E245" s="72" t="str">
        <f>IFERROR(INDEX(DATOS!C:C,MATCH(CHECKLIST!A245,DATOS!BY:BY,0),1),"")</f>
        <v/>
      </c>
      <c r="F245" s="82" t="str">
        <f>IFERROR(IF(INDEX(DATOS!AE:AE,MATCH(CHECKLIST!B245,DATOS!B:B,0),1)=0,"",INDEX(DATOS!AE:AE,MATCH(CHECKLIST!B245,DATOS!B:B,0),1)),"")</f>
        <v/>
      </c>
      <c r="G245" s="17" t="str">
        <f>IFERROR(IF(INDEX(DATOS!AJ:AJ,MATCH(CHECKLIST!B245,DATOS!B:B,0),1)=0,"",INDEX(DATOS!AJ:AJ,MATCH(CHECKLIST!B245,DATOS!B:B,0),1)),"")</f>
        <v/>
      </c>
      <c r="H245" s="17" t="str">
        <f>IFERROR(IF(INDEX(DATOS!BM:BM,MATCH(CHECKLIST!B245,DATOS!B:B,0),1)="","X",IF(INDEX(DATOS!BM:BM,MATCH(CHECKLIST!B245,DATOS!B:B,0),1)="VIGENTE","",INDEX(DATOS!BM:BM,MATCH(CHECKLIST!B245,DATOS!B:B,0),1))),"")</f>
        <v/>
      </c>
      <c r="I245" s="17" t="str">
        <f>IFERROR(IF(INDEX(DATOS!AN:AN,MATCH(CHECKLIST!B245,DATOS!B:B,0),1)=0,"",INDEX(DATOS!AN:AN,MATCH(CHECKLIST!B245,DATOS!B:B,0),1)),"")</f>
        <v/>
      </c>
      <c r="J245" s="17" t="str">
        <f>IFERROR(IF(INDEX(DATOS!AL:AL,MATCH(CHECKLIST!B245,DATOS!B:B,0),1)=0,"",INDEX(DATOS!AL:AL,MATCH(CHECKLIST!B245,DATOS!B:B,0),1)),"")</f>
        <v/>
      </c>
      <c r="K245" s="35" t="str">
        <f>IFERROR(IF(INDEX(DATOS!AM:AM,MATCH(CHECKLIST!B245,DATOS!B:B,0),1)=0,"",INDEX(DATOS!AM:AM,MATCH(CHECKLIST!B245,DATOS!B:B,0),1)),"")</f>
        <v/>
      </c>
      <c r="L245" s="17" t="str">
        <f>IFERROR(IF(INDEX(DATOS!AO:AO,MATCH(CHECKLIST!B245,DATOS!B:B,0),1)=0,"",INDEX(DATOS!AO:AO,MATCH(CHECKLIST!B245,DATOS!B:B,0),1)),"")</f>
        <v/>
      </c>
      <c r="M245" s="17" t="str">
        <f>IFERROR(IF(INDEX(DATOS!AK:AK,MATCH(CHECKLIST!B245,DATOS!B:B,0),1)=0,"",INDEX(DATOS!AK:AK,MATCH(CHECKLIST!B245,DATOS!B:B,0),1)),"")</f>
        <v/>
      </c>
      <c r="N245" s="35" t="str">
        <f ca="1">IFERROR(IF(INDEX(DATOS!I:I,MATCH(CHECKLIST!B245,DATOS!B:B,0),1)="","X",IF(INDEX(DATOS!I:I,MATCH(CHECKLIST!B245,DATOS!B:B,0),1)&gt;YEAR(TODAY())-1,"","VENCIDA")),"")</f>
        <v/>
      </c>
      <c r="O245" s="35" t="str">
        <f>IFERROR(IF(INDEX(DATOS!AR:AR,MATCH(CHECKLIST!B245,DATOS!B:B,0),1)=0,"",INDEX(DATOS!AR:AR,MATCH(CHECKLIST!B245,DATOS!B:B,0),1)),"")</f>
        <v/>
      </c>
      <c r="P245" s="17" t="str">
        <f>IFERROR(IF(INDEX(DATOS!AP:AP,MATCH(CHECKLIST!B245,DATOS!B:B,0),1)=0,"",INDEX(DATOS!AP:AP,MATCH(CHECKLIST!B245,DATOS!B:B,0),1)),"")</f>
        <v/>
      </c>
      <c r="Q245" s="17" t="str">
        <f>IFERROR(IF(INDEX(DATOS!AQ:AQ,MATCH(CHECKLIST!B245,DATOS!B:B,0),1)=0,"",INDEX(DATOS!AQ:AQ,MATCH(CHECKLIST!B245,DATOS!B:B,0),1)),"")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IFERROR(INDEX(DATOS!B:B,MATCH(CHECKLIST!A246,DATOS!BY:BY,0),1),"")</f>
        <v/>
      </c>
      <c r="C246" t="str">
        <f>IFERROR(INDEX(DATOS!J:J,MATCH(CHECKLIST!A246,DATOS!BY:BY,0),1),"")</f>
        <v/>
      </c>
      <c r="D246" t="str">
        <f>IFERROR(INDEX(DATOS!R:R,MATCH(CHECKLIST!E246,DATOS!C:C,0),1),"")</f>
        <v/>
      </c>
      <c r="E246" s="72" t="str">
        <f>IFERROR(INDEX(DATOS!C:C,MATCH(CHECKLIST!A246,DATOS!BY:BY,0),1),"")</f>
        <v/>
      </c>
      <c r="F246" s="82" t="str">
        <f>IFERROR(IF(INDEX(DATOS!AE:AE,MATCH(CHECKLIST!B246,DATOS!B:B,0),1)=0,"",INDEX(DATOS!AE:AE,MATCH(CHECKLIST!B246,DATOS!B:B,0),1)),"")</f>
        <v/>
      </c>
      <c r="G246" s="17" t="str">
        <f>IFERROR(IF(INDEX(DATOS!AJ:AJ,MATCH(CHECKLIST!B246,DATOS!B:B,0),1)=0,"",INDEX(DATOS!AJ:AJ,MATCH(CHECKLIST!B246,DATOS!B:B,0),1)),"")</f>
        <v/>
      </c>
      <c r="H246" s="17" t="str">
        <f>IFERROR(IF(INDEX(DATOS!BM:BM,MATCH(CHECKLIST!B246,DATOS!B:B,0),1)="","X",IF(INDEX(DATOS!BM:BM,MATCH(CHECKLIST!B246,DATOS!B:B,0),1)="VIGENTE","",INDEX(DATOS!BM:BM,MATCH(CHECKLIST!B246,DATOS!B:B,0),1))),"")</f>
        <v/>
      </c>
      <c r="I246" s="17" t="str">
        <f>IFERROR(IF(INDEX(DATOS!AN:AN,MATCH(CHECKLIST!B246,DATOS!B:B,0),1)=0,"",INDEX(DATOS!AN:AN,MATCH(CHECKLIST!B246,DATOS!B:B,0),1)),"")</f>
        <v/>
      </c>
      <c r="J246" s="17" t="str">
        <f>IFERROR(IF(INDEX(DATOS!AL:AL,MATCH(CHECKLIST!B246,DATOS!B:B,0),1)=0,"",INDEX(DATOS!AL:AL,MATCH(CHECKLIST!B246,DATOS!B:B,0),1)),"")</f>
        <v/>
      </c>
      <c r="K246" s="35" t="str">
        <f>IFERROR(IF(INDEX(DATOS!AM:AM,MATCH(CHECKLIST!B246,DATOS!B:B,0),1)=0,"",INDEX(DATOS!AM:AM,MATCH(CHECKLIST!B246,DATOS!B:B,0),1)),"")</f>
        <v/>
      </c>
      <c r="L246" s="17" t="str">
        <f>IFERROR(IF(INDEX(DATOS!AO:AO,MATCH(CHECKLIST!B246,DATOS!B:B,0),1)=0,"",INDEX(DATOS!AO:AO,MATCH(CHECKLIST!B246,DATOS!B:B,0),1)),"")</f>
        <v/>
      </c>
      <c r="M246" s="17" t="str">
        <f>IFERROR(IF(INDEX(DATOS!AK:AK,MATCH(CHECKLIST!B246,DATOS!B:B,0),1)=0,"",INDEX(DATOS!AK:AK,MATCH(CHECKLIST!B246,DATOS!B:B,0),1)),"")</f>
        <v/>
      </c>
      <c r="N246" s="35" t="str">
        <f ca="1">IFERROR(IF(INDEX(DATOS!I:I,MATCH(CHECKLIST!B246,DATOS!B:B,0),1)="","X",IF(INDEX(DATOS!I:I,MATCH(CHECKLIST!B246,DATOS!B:B,0),1)&gt;YEAR(TODAY())-1,"","VENCIDA")),"")</f>
        <v/>
      </c>
      <c r="O246" s="35" t="str">
        <f>IFERROR(IF(INDEX(DATOS!AR:AR,MATCH(CHECKLIST!B246,DATOS!B:B,0),1)=0,"",INDEX(DATOS!AR:AR,MATCH(CHECKLIST!B246,DATOS!B:B,0),1)),"")</f>
        <v/>
      </c>
      <c r="P246" s="17" t="str">
        <f>IFERROR(IF(INDEX(DATOS!AP:AP,MATCH(CHECKLIST!B246,DATOS!B:B,0),1)=0,"",INDEX(DATOS!AP:AP,MATCH(CHECKLIST!B246,DATOS!B:B,0),1)),"")</f>
        <v/>
      </c>
      <c r="Q246" s="17" t="str">
        <f>IFERROR(IF(INDEX(DATOS!AQ:AQ,MATCH(CHECKLIST!B246,DATOS!B:B,0),1)=0,"",INDEX(DATOS!AQ:AQ,MATCH(CHECKLIST!B246,DATOS!B:B,0),1)),"")</f>
        <v/>
      </c>
      <c r="S246">
        <f t="shared" si="11"/>
        <v>0</v>
      </c>
      <c r="U246" t="str">
        <f t="shared" si="9"/>
        <v/>
      </c>
      <c r="V246" t="str">
        <f t="shared" si="10"/>
        <v/>
      </c>
    </row>
    <row r="247" spans="1:22" ht="15" customHeight="1" x14ac:dyDescent="0.25">
      <c r="A247" s="12">
        <v>234</v>
      </c>
      <c r="B247" t="str">
        <f>IFERROR(INDEX(DATOS!B:B,MATCH(CHECKLIST!A247,DATOS!BY:BY,0),1),"")</f>
        <v/>
      </c>
      <c r="C247" t="str">
        <f>IFERROR(INDEX(DATOS!J:J,MATCH(CHECKLIST!A247,DATOS!BY:BY,0),1),"")</f>
        <v/>
      </c>
      <c r="D247" t="str">
        <f>IFERROR(INDEX(DATOS!R:R,MATCH(CHECKLIST!E247,DATOS!C:C,0),1),"")</f>
        <v/>
      </c>
      <c r="E247" s="72" t="str">
        <f>IFERROR(INDEX(DATOS!C:C,MATCH(CHECKLIST!A247,DATOS!BY:BY,0),1),"")</f>
        <v/>
      </c>
      <c r="F247" s="82" t="str">
        <f>IFERROR(IF(INDEX(DATOS!AE:AE,MATCH(CHECKLIST!B247,DATOS!B:B,0),1)=0,"",INDEX(DATOS!AE:AE,MATCH(CHECKLIST!B247,DATOS!B:B,0),1)),"")</f>
        <v/>
      </c>
      <c r="G247" s="17" t="str">
        <f>IFERROR(IF(INDEX(DATOS!AJ:AJ,MATCH(CHECKLIST!B247,DATOS!B:B,0),1)=0,"",INDEX(DATOS!AJ:AJ,MATCH(CHECKLIST!B247,DATOS!B:B,0),1)),"")</f>
        <v/>
      </c>
      <c r="H247" s="17" t="str">
        <f>IFERROR(IF(INDEX(DATOS!BM:BM,MATCH(CHECKLIST!B247,DATOS!B:B,0),1)="","X",IF(INDEX(DATOS!BM:BM,MATCH(CHECKLIST!B247,DATOS!B:B,0),1)="VIGENTE","",INDEX(DATOS!BM:BM,MATCH(CHECKLIST!B247,DATOS!B:B,0),1))),"")</f>
        <v/>
      </c>
      <c r="I247" s="17" t="str">
        <f>IFERROR(IF(INDEX(DATOS!AN:AN,MATCH(CHECKLIST!B247,DATOS!B:B,0),1)=0,"",INDEX(DATOS!AN:AN,MATCH(CHECKLIST!B247,DATOS!B:B,0),1)),"")</f>
        <v/>
      </c>
      <c r="J247" s="17" t="str">
        <f>IFERROR(IF(INDEX(DATOS!AL:AL,MATCH(CHECKLIST!B247,DATOS!B:B,0),1)=0,"",INDEX(DATOS!AL:AL,MATCH(CHECKLIST!B247,DATOS!B:B,0),1)),"")</f>
        <v/>
      </c>
      <c r="K247" s="35" t="str">
        <f>IFERROR(IF(INDEX(DATOS!AM:AM,MATCH(CHECKLIST!B247,DATOS!B:B,0),1)=0,"",INDEX(DATOS!AM:AM,MATCH(CHECKLIST!B247,DATOS!B:B,0),1)),"")</f>
        <v/>
      </c>
      <c r="L247" s="17" t="str">
        <f>IFERROR(IF(INDEX(DATOS!AO:AO,MATCH(CHECKLIST!B247,DATOS!B:B,0),1)=0,"",INDEX(DATOS!AO:AO,MATCH(CHECKLIST!B247,DATOS!B:B,0),1)),"")</f>
        <v/>
      </c>
      <c r="M247" s="17" t="str">
        <f>IFERROR(IF(INDEX(DATOS!AK:AK,MATCH(CHECKLIST!B247,DATOS!B:B,0),1)=0,"",INDEX(DATOS!AK:AK,MATCH(CHECKLIST!B247,DATOS!B:B,0),1)),"")</f>
        <v/>
      </c>
      <c r="N247" s="35" t="str">
        <f ca="1">IFERROR(IF(INDEX(DATOS!I:I,MATCH(CHECKLIST!B247,DATOS!B:B,0),1)="","X",IF(INDEX(DATOS!I:I,MATCH(CHECKLIST!B247,DATOS!B:B,0),1)&gt;YEAR(TODAY())-1,"","VENCIDA")),"")</f>
        <v/>
      </c>
      <c r="O247" s="35" t="str">
        <f>IFERROR(IF(INDEX(DATOS!AR:AR,MATCH(CHECKLIST!B247,DATOS!B:B,0),1)=0,"",INDEX(DATOS!AR:AR,MATCH(CHECKLIST!B247,DATOS!B:B,0),1)),"")</f>
        <v/>
      </c>
      <c r="P247" s="17" t="str">
        <f>IFERROR(IF(INDEX(DATOS!AP:AP,MATCH(CHECKLIST!B247,DATOS!B:B,0),1)=0,"",INDEX(DATOS!AP:AP,MATCH(CHECKLIST!B247,DATOS!B:B,0),1)),"")</f>
        <v/>
      </c>
      <c r="Q247" s="17" t="str">
        <f>IFERROR(IF(INDEX(DATOS!AQ:AQ,MATCH(CHECKLIST!B247,DATOS!B:B,0),1)=0,"",INDEX(DATOS!AQ:AQ,MATCH(CHECKLIST!B247,DATOS!B:B,0),1)),"")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IFERROR(INDEX(DATOS!B:B,MATCH(CHECKLIST!A248,DATOS!BY:BY,0),1),"")</f>
        <v/>
      </c>
      <c r="C248" t="str">
        <f>IFERROR(INDEX(DATOS!J:J,MATCH(CHECKLIST!A248,DATOS!BY:BY,0),1),"")</f>
        <v/>
      </c>
      <c r="D248" t="str">
        <f>IFERROR(INDEX(DATOS!R:R,MATCH(CHECKLIST!E248,DATOS!C:C,0),1),"")</f>
        <v/>
      </c>
      <c r="E248" s="72" t="str">
        <f>IFERROR(INDEX(DATOS!C:C,MATCH(CHECKLIST!A248,DATOS!BY:BY,0),1),"")</f>
        <v/>
      </c>
      <c r="F248" s="82" t="str">
        <f>IFERROR(IF(INDEX(DATOS!AE:AE,MATCH(CHECKLIST!B248,DATOS!B:B,0),1)=0,"",INDEX(DATOS!AE:AE,MATCH(CHECKLIST!B248,DATOS!B:B,0),1)),"")</f>
        <v/>
      </c>
      <c r="G248" s="17" t="str">
        <f>IFERROR(IF(INDEX(DATOS!AJ:AJ,MATCH(CHECKLIST!B248,DATOS!B:B,0),1)=0,"",INDEX(DATOS!AJ:AJ,MATCH(CHECKLIST!B248,DATOS!B:B,0),1)),"")</f>
        <v/>
      </c>
      <c r="H248" s="17" t="str">
        <f>IFERROR(IF(INDEX(DATOS!BM:BM,MATCH(CHECKLIST!B248,DATOS!B:B,0),1)="","X",IF(INDEX(DATOS!BM:BM,MATCH(CHECKLIST!B248,DATOS!B:B,0),1)="VIGENTE","",INDEX(DATOS!BM:BM,MATCH(CHECKLIST!B248,DATOS!B:B,0),1))),"")</f>
        <v/>
      </c>
      <c r="I248" s="17" t="str">
        <f>IFERROR(IF(INDEX(DATOS!AN:AN,MATCH(CHECKLIST!B248,DATOS!B:B,0),1)=0,"",INDEX(DATOS!AN:AN,MATCH(CHECKLIST!B248,DATOS!B:B,0),1)),"")</f>
        <v/>
      </c>
      <c r="J248" s="17" t="str">
        <f>IFERROR(IF(INDEX(DATOS!AL:AL,MATCH(CHECKLIST!B248,DATOS!B:B,0),1)=0,"",INDEX(DATOS!AL:AL,MATCH(CHECKLIST!B248,DATOS!B:B,0),1)),"")</f>
        <v/>
      </c>
      <c r="K248" s="35" t="str">
        <f>IFERROR(IF(INDEX(DATOS!AM:AM,MATCH(CHECKLIST!B248,DATOS!B:B,0),1)=0,"",INDEX(DATOS!AM:AM,MATCH(CHECKLIST!B248,DATOS!B:B,0),1)),"")</f>
        <v/>
      </c>
      <c r="L248" s="17" t="str">
        <f>IFERROR(IF(INDEX(DATOS!AO:AO,MATCH(CHECKLIST!B248,DATOS!B:B,0),1)=0,"",INDEX(DATOS!AO:AO,MATCH(CHECKLIST!B248,DATOS!B:B,0),1)),"")</f>
        <v/>
      </c>
      <c r="M248" s="17" t="str">
        <f>IFERROR(IF(INDEX(DATOS!AK:AK,MATCH(CHECKLIST!B248,DATOS!B:B,0),1)=0,"",INDEX(DATOS!AK:AK,MATCH(CHECKLIST!B248,DATOS!B:B,0),1)),"")</f>
        <v/>
      </c>
      <c r="N248" s="35" t="str">
        <f ca="1">IFERROR(IF(INDEX(DATOS!I:I,MATCH(CHECKLIST!B248,DATOS!B:B,0),1)="","X",IF(INDEX(DATOS!I:I,MATCH(CHECKLIST!B248,DATOS!B:B,0),1)&gt;YEAR(TODAY())-1,"","VENCIDA")),"")</f>
        <v/>
      </c>
      <c r="O248" s="35" t="str">
        <f>IFERROR(IF(INDEX(DATOS!AR:AR,MATCH(CHECKLIST!B248,DATOS!B:B,0),1)=0,"",INDEX(DATOS!AR:AR,MATCH(CHECKLIST!B248,DATOS!B:B,0),1)),"")</f>
        <v/>
      </c>
      <c r="P248" s="17" t="str">
        <f>IFERROR(IF(INDEX(DATOS!AP:AP,MATCH(CHECKLIST!B248,DATOS!B:B,0),1)=0,"",INDEX(DATOS!AP:AP,MATCH(CHECKLIST!B248,DATOS!B:B,0),1)),"")</f>
        <v/>
      </c>
      <c r="Q248" s="17" t="str">
        <f>IFERROR(IF(INDEX(DATOS!AQ:AQ,MATCH(CHECKLIST!B248,DATOS!B:B,0),1)=0,"",INDEX(DATOS!AQ:AQ,MATCH(CHECKLIST!B248,DATOS!B:B,0),1)),"")</f>
        <v/>
      </c>
      <c r="S248">
        <f t="shared" si="11"/>
        <v>0</v>
      </c>
      <c r="U248" t="str">
        <f t="shared" si="9"/>
        <v/>
      </c>
      <c r="V248" t="str">
        <f t="shared" si="10"/>
        <v/>
      </c>
    </row>
    <row r="249" spans="1:22" ht="15" customHeight="1" x14ac:dyDescent="0.25">
      <c r="A249" s="12">
        <v>236</v>
      </c>
      <c r="B249" t="str">
        <f>IFERROR(INDEX(DATOS!B:B,MATCH(CHECKLIST!A249,DATOS!BY:BY,0),1),"")</f>
        <v/>
      </c>
      <c r="C249" t="str">
        <f>IFERROR(INDEX(DATOS!J:J,MATCH(CHECKLIST!A249,DATOS!BY:BY,0),1),"")</f>
        <v/>
      </c>
      <c r="D249" t="str">
        <f>IFERROR(INDEX(DATOS!R:R,MATCH(CHECKLIST!E249,DATOS!C:C,0),1),"")</f>
        <v/>
      </c>
      <c r="E249" s="72" t="str">
        <f>IFERROR(INDEX(DATOS!C:C,MATCH(CHECKLIST!A249,DATOS!BY:BY,0),1),"")</f>
        <v/>
      </c>
      <c r="F249" s="82" t="str">
        <f>IFERROR(IF(INDEX(DATOS!AE:AE,MATCH(CHECKLIST!B249,DATOS!B:B,0),1)=0,"",INDEX(DATOS!AE:AE,MATCH(CHECKLIST!B249,DATOS!B:B,0),1)),"")</f>
        <v/>
      </c>
      <c r="G249" s="17" t="str">
        <f>IFERROR(IF(INDEX(DATOS!AJ:AJ,MATCH(CHECKLIST!B249,DATOS!B:B,0),1)=0,"",INDEX(DATOS!AJ:AJ,MATCH(CHECKLIST!B249,DATOS!B:B,0),1)),"")</f>
        <v/>
      </c>
      <c r="H249" s="17" t="str">
        <f>IFERROR(IF(INDEX(DATOS!BM:BM,MATCH(CHECKLIST!B249,DATOS!B:B,0),1)="","X",IF(INDEX(DATOS!BM:BM,MATCH(CHECKLIST!B249,DATOS!B:B,0),1)="VIGENTE","",INDEX(DATOS!BM:BM,MATCH(CHECKLIST!B249,DATOS!B:B,0),1))),"")</f>
        <v/>
      </c>
      <c r="I249" s="17" t="str">
        <f>IFERROR(IF(INDEX(DATOS!AN:AN,MATCH(CHECKLIST!B249,DATOS!B:B,0),1)=0,"",INDEX(DATOS!AN:AN,MATCH(CHECKLIST!B249,DATOS!B:B,0),1)),"")</f>
        <v/>
      </c>
      <c r="J249" s="17" t="str">
        <f>IFERROR(IF(INDEX(DATOS!AL:AL,MATCH(CHECKLIST!B249,DATOS!B:B,0),1)=0,"",INDEX(DATOS!AL:AL,MATCH(CHECKLIST!B249,DATOS!B:B,0),1)),"")</f>
        <v/>
      </c>
      <c r="K249" s="35" t="str">
        <f>IFERROR(IF(INDEX(DATOS!AM:AM,MATCH(CHECKLIST!B249,DATOS!B:B,0),1)=0,"",INDEX(DATOS!AM:AM,MATCH(CHECKLIST!B249,DATOS!B:B,0),1)),"")</f>
        <v/>
      </c>
      <c r="L249" s="17" t="str">
        <f>IFERROR(IF(INDEX(DATOS!AO:AO,MATCH(CHECKLIST!B249,DATOS!B:B,0),1)=0,"",INDEX(DATOS!AO:AO,MATCH(CHECKLIST!B249,DATOS!B:B,0),1)),"")</f>
        <v/>
      </c>
      <c r="M249" s="17" t="str">
        <f>IFERROR(IF(INDEX(DATOS!AK:AK,MATCH(CHECKLIST!B249,DATOS!B:B,0),1)=0,"",INDEX(DATOS!AK:AK,MATCH(CHECKLIST!B249,DATOS!B:B,0),1)),"")</f>
        <v/>
      </c>
      <c r="N249" s="35" t="str">
        <f ca="1">IFERROR(IF(INDEX(DATOS!I:I,MATCH(CHECKLIST!B249,DATOS!B:B,0),1)="","X",IF(INDEX(DATOS!I:I,MATCH(CHECKLIST!B249,DATOS!B:B,0),1)&gt;YEAR(TODAY())-1,"","VENCIDA")),"")</f>
        <v/>
      </c>
      <c r="O249" s="35" t="str">
        <f>IFERROR(IF(INDEX(DATOS!AR:AR,MATCH(CHECKLIST!B249,DATOS!B:B,0),1)=0,"",INDEX(DATOS!AR:AR,MATCH(CHECKLIST!B249,DATOS!B:B,0),1)),"")</f>
        <v/>
      </c>
      <c r="P249" s="17" t="str">
        <f>IFERROR(IF(INDEX(DATOS!AP:AP,MATCH(CHECKLIST!B249,DATOS!B:B,0),1)=0,"",INDEX(DATOS!AP:AP,MATCH(CHECKLIST!B249,DATOS!B:B,0),1)),"")</f>
        <v/>
      </c>
      <c r="Q249" s="17" t="str">
        <f>IFERROR(IF(INDEX(DATOS!AQ:AQ,MATCH(CHECKLIST!B249,DATOS!B:B,0),1)=0,"",INDEX(DATOS!AQ:AQ,MATCH(CHECKLIST!B249,DATOS!B:B,0),1)),"")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IFERROR(INDEX(DATOS!B:B,MATCH(CHECKLIST!A250,DATOS!BY:BY,0),1),"")</f>
        <v/>
      </c>
      <c r="C250" t="str">
        <f>IFERROR(INDEX(DATOS!J:J,MATCH(CHECKLIST!A250,DATOS!BY:BY,0),1),"")</f>
        <v/>
      </c>
      <c r="D250" t="str">
        <f>IFERROR(INDEX(DATOS!R:R,MATCH(CHECKLIST!E250,DATOS!C:C,0),1),"")</f>
        <v/>
      </c>
      <c r="E250" s="72" t="str">
        <f>IFERROR(INDEX(DATOS!C:C,MATCH(CHECKLIST!A250,DATOS!BY:BY,0),1),"")</f>
        <v/>
      </c>
      <c r="F250" s="82" t="str">
        <f>IFERROR(IF(INDEX(DATOS!AE:AE,MATCH(CHECKLIST!B250,DATOS!B:B,0),1)=0,"",INDEX(DATOS!AE:AE,MATCH(CHECKLIST!B250,DATOS!B:B,0),1)),"")</f>
        <v/>
      </c>
      <c r="G250" s="17" t="str">
        <f>IFERROR(IF(INDEX(DATOS!AJ:AJ,MATCH(CHECKLIST!B250,DATOS!B:B,0),1)=0,"",INDEX(DATOS!AJ:AJ,MATCH(CHECKLIST!B250,DATOS!B:B,0),1)),"")</f>
        <v/>
      </c>
      <c r="H250" s="17" t="str">
        <f>IFERROR(IF(INDEX(DATOS!BM:BM,MATCH(CHECKLIST!B250,DATOS!B:B,0),1)="","X",IF(INDEX(DATOS!BM:BM,MATCH(CHECKLIST!B250,DATOS!B:B,0),1)="VIGENTE","",INDEX(DATOS!BM:BM,MATCH(CHECKLIST!B250,DATOS!B:B,0),1))),"")</f>
        <v/>
      </c>
      <c r="I250" s="17" t="str">
        <f>IFERROR(IF(INDEX(DATOS!AN:AN,MATCH(CHECKLIST!B250,DATOS!B:B,0),1)=0,"",INDEX(DATOS!AN:AN,MATCH(CHECKLIST!B250,DATOS!B:B,0),1)),"")</f>
        <v/>
      </c>
      <c r="J250" s="17" t="str">
        <f>IFERROR(IF(INDEX(DATOS!AL:AL,MATCH(CHECKLIST!B250,DATOS!B:B,0),1)=0,"",INDEX(DATOS!AL:AL,MATCH(CHECKLIST!B250,DATOS!B:B,0),1)),"")</f>
        <v/>
      </c>
      <c r="K250" s="35" t="str">
        <f>IFERROR(IF(INDEX(DATOS!AM:AM,MATCH(CHECKLIST!B250,DATOS!B:B,0),1)=0,"",INDEX(DATOS!AM:AM,MATCH(CHECKLIST!B250,DATOS!B:B,0),1)),"")</f>
        <v/>
      </c>
      <c r="L250" s="17" t="str">
        <f>IFERROR(IF(INDEX(DATOS!AO:AO,MATCH(CHECKLIST!B250,DATOS!B:B,0),1)=0,"",INDEX(DATOS!AO:AO,MATCH(CHECKLIST!B250,DATOS!B:B,0),1)),"")</f>
        <v/>
      </c>
      <c r="M250" s="17" t="str">
        <f>IFERROR(IF(INDEX(DATOS!AK:AK,MATCH(CHECKLIST!B250,DATOS!B:B,0),1)=0,"",INDEX(DATOS!AK:AK,MATCH(CHECKLIST!B250,DATOS!B:B,0),1)),"")</f>
        <v/>
      </c>
      <c r="N250" s="35" t="str">
        <f ca="1">IFERROR(IF(INDEX(DATOS!I:I,MATCH(CHECKLIST!B250,DATOS!B:B,0),1)="","X",IF(INDEX(DATOS!I:I,MATCH(CHECKLIST!B250,DATOS!B:B,0),1)&gt;YEAR(TODAY())-1,"","VENCIDA")),"")</f>
        <v/>
      </c>
      <c r="O250" s="35" t="str">
        <f>IFERROR(IF(INDEX(DATOS!AR:AR,MATCH(CHECKLIST!B250,DATOS!B:B,0),1)=0,"",INDEX(DATOS!AR:AR,MATCH(CHECKLIST!B250,DATOS!B:B,0),1)),"")</f>
        <v/>
      </c>
      <c r="P250" s="17" t="str">
        <f>IFERROR(IF(INDEX(DATOS!AP:AP,MATCH(CHECKLIST!B250,DATOS!B:B,0),1)=0,"",INDEX(DATOS!AP:AP,MATCH(CHECKLIST!B250,DATOS!B:B,0),1)),"")</f>
        <v/>
      </c>
      <c r="Q250" s="17" t="str">
        <f>IFERROR(IF(INDEX(DATOS!AQ:AQ,MATCH(CHECKLIST!B250,DATOS!B:B,0),1)=0,"",INDEX(DATOS!AQ:AQ,MATCH(CHECKLIST!B250,DATOS!B:B,0),1)),"")</f>
        <v/>
      </c>
      <c r="S250">
        <f t="shared" si="11"/>
        <v>0</v>
      </c>
      <c r="U250" t="str">
        <f t="shared" si="9"/>
        <v/>
      </c>
      <c r="V250" t="str">
        <f t="shared" si="10"/>
        <v/>
      </c>
    </row>
    <row r="251" spans="1:22" ht="15" customHeight="1" x14ac:dyDescent="0.25">
      <c r="A251" s="12">
        <v>238</v>
      </c>
      <c r="B251" t="str">
        <f>IFERROR(INDEX(DATOS!B:B,MATCH(CHECKLIST!A251,DATOS!BY:BY,0),1),"")</f>
        <v/>
      </c>
      <c r="C251" t="str">
        <f>IFERROR(INDEX(DATOS!J:J,MATCH(CHECKLIST!A251,DATOS!BY:BY,0),1),"")</f>
        <v/>
      </c>
      <c r="D251" t="str">
        <f>IFERROR(INDEX(DATOS!R:R,MATCH(CHECKLIST!E251,DATOS!C:C,0),1),"")</f>
        <v/>
      </c>
      <c r="E251" s="72" t="str">
        <f>IFERROR(INDEX(DATOS!C:C,MATCH(CHECKLIST!A251,DATOS!BY:BY,0),1),"")</f>
        <v/>
      </c>
      <c r="F251" s="82" t="str">
        <f>IFERROR(IF(INDEX(DATOS!AE:AE,MATCH(CHECKLIST!B251,DATOS!B:B,0),1)=0,"",INDEX(DATOS!AE:AE,MATCH(CHECKLIST!B251,DATOS!B:B,0),1)),"")</f>
        <v/>
      </c>
      <c r="G251" s="17" t="str">
        <f>IFERROR(IF(INDEX(DATOS!AJ:AJ,MATCH(CHECKLIST!B251,DATOS!B:B,0),1)=0,"",INDEX(DATOS!AJ:AJ,MATCH(CHECKLIST!B251,DATOS!B:B,0),1)),"")</f>
        <v/>
      </c>
      <c r="H251" s="17" t="str">
        <f>IFERROR(IF(INDEX(DATOS!BM:BM,MATCH(CHECKLIST!B251,DATOS!B:B,0),1)="","X",IF(INDEX(DATOS!BM:BM,MATCH(CHECKLIST!B251,DATOS!B:B,0),1)="VIGENTE","",INDEX(DATOS!BM:BM,MATCH(CHECKLIST!B251,DATOS!B:B,0),1))),"")</f>
        <v/>
      </c>
      <c r="I251" s="17" t="str">
        <f>IFERROR(IF(INDEX(DATOS!AN:AN,MATCH(CHECKLIST!B251,DATOS!B:B,0),1)=0,"",INDEX(DATOS!AN:AN,MATCH(CHECKLIST!B251,DATOS!B:B,0),1)),"")</f>
        <v/>
      </c>
      <c r="J251" s="17" t="str">
        <f>IFERROR(IF(INDEX(DATOS!AL:AL,MATCH(CHECKLIST!B251,DATOS!B:B,0),1)=0,"",INDEX(DATOS!AL:AL,MATCH(CHECKLIST!B251,DATOS!B:B,0),1)),"")</f>
        <v/>
      </c>
      <c r="K251" s="35" t="str">
        <f>IFERROR(IF(INDEX(DATOS!AM:AM,MATCH(CHECKLIST!B251,DATOS!B:B,0),1)=0,"",INDEX(DATOS!AM:AM,MATCH(CHECKLIST!B251,DATOS!B:B,0),1)),"")</f>
        <v/>
      </c>
      <c r="L251" s="17" t="str">
        <f>IFERROR(IF(INDEX(DATOS!AO:AO,MATCH(CHECKLIST!B251,DATOS!B:B,0),1)=0,"",INDEX(DATOS!AO:AO,MATCH(CHECKLIST!B251,DATOS!B:B,0),1)),"")</f>
        <v/>
      </c>
      <c r="M251" s="17" t="str">
        <f>IFERROR(IF(INDEX(DATOS!AK:AK,MATCH(CHECKLIST!B251,DATOS!B:B,0),1)=0,"",INDEX(DATOS!AK:AK,MATCH(CHECKLIST!B251,DATOS!B:B,0),1)),"")</f>
        <v/>
      </c>
      <c r="N251" s="35" t="str">
        <f ca="1">IFERROR(IF(INDEX(DATOS!I:I,MATCH(CHECKLIST!B251,DATOS!B:B,0),1)="","X",IF(INDEX(DATOS!I:I,MATCH(CHECKLIST!B251,DATOS!B:B,0),1)&gt;YEAR(TODAY())-1,"","VENCIDA")),"")</f>
        <v/>
      </c>
      <c r="O251" s="35" t="str">
        <f>IFERROR(IF(INDEX(DATOS!AR:AR,MATCH(CHECKLIST!B251,DATOS!B:B,0),1)=0,"",INDEX(DATOS!AR:AR,MATCH(CHECKLIST!B251,DATOS!B:B,0),1)),"")</f>
        <v/>
      </c>
      <c r="P251" s="17" t="str">
        <f>IFERROR(IF(INDEX(DATOS!AP:AP,MATCH(CHECKLIST!B251,DATOS!B:B,0),1)=0,"",INDEX(DATOS!AP:AP,MATCH(CHECKLIST!B251,DATOS!B:B,0),1)),"")</f>
        <v/>
      </c>
      <c r="Q251" s="17" t="str">
        <f>IFERROR(IF(INDEX(DATOS!AQ:AQ,MATCH(CHECKLIST!B251,DATOS!B:B,0),1)=0,"",INDEX(DATOS!AQ:AQ,MATCH(CHECKLIST!B251,DATOS!B:B,0),1)),"")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IFERROR(INDEX(DATOS!B:B,MATCH(CHECKLIST!A252,DATOS!BY:BY,0),1),"")</f>
        <v/>
      </c>
      <c r="C252" t="str">
        <f>IFERROR(INDEX(DATOS!J:J,MATCH(CHECKLIST!A252,DATOS!BY:BY,0),1),"")</f>
        <v/>
      </c>
      <c r="D252" t="str">
        <f>IFERROR(INDEX(DATOS!R:R,MATCH(CHECKLIST!E252,DATOS!C:C,0),1),"")</f>
        <v/>
      </c>
      <c r="E252" s="72" t="str">
        <f>IFERROR(INDEX(DATOS!C:C,MATCH(CHECKLIST!A252,DATOS!BY:BY,0),1),"")</f>
        <v/>
      </c>
      <c r="F252" s="82" t="str">
        <f>IFERROR(IF(INDEX(DATOS!AE:AE,MATCH(CHECKLIST!B252,DATOS!B:B,0),1)=0,"",INDEX(DATOS!AE:AE,MATCH(CHECKLIST!B252,DATOS!B:B,0),1)),"")</f>
        <v/>
      </c>
      <c r="G252" s="17" t="str">
        <f>IFERROR(IF(INDEX(DATOS!AJ:AJ,MATCH(CHECKLIST!B252,DATOS!B:B,0),1)=0,"",INDEX(DATOS!AJ:AJ,MATCH(CHECKLIST!B252,DATOS!B:B,0),1)),"")</f>
        <v/>
      </c>
      <c r="H252" s="17" t="str">
        <f>IFERROR(IF(INDEX(DATOS!BM:BM,MATCH(CHECKLIST!B252,DATOS!B:B,0),1)="","X",IF(INDEX(DATOS!BM:BM,MATCH(CHECKLIST!B252,DATOS!B:B,0),1)="VIGENTE","",INDEX(DATOS!BM:BM,MATCH(CHECKLIST!B252,DATOS!B:B,0),1))),"")</f>
        <v/>
      </c>
      <c r="I252" s="17" t="str">
        <f>IFERROR(IF(INDEX(DATOS!AN:AN,MATCH(CHECKLIST!B252,DATOS!B:B,0),1)=0,"",INDEX(DATOS!AN:AN,MATCH(CHECKLIST!B252,DATOS!B:B,0),1)),"")</f>
        <v/>
      </c>
      <c r="J252" s="17" t="str">
        <f>IFERROR(IF(INDEX(DATOS!AL:AL,MATCH(CHECKLIST!B252,DATOS!B:B,0),1)=0,"",INDEX(DATOS!AL:AL,MATCH(CHECKLIST!B252,DATOS!B:B,0),1)),"")</f>
        <v/>
      </c>
      <c r="K252" s="35" t="str">
        <f>IFERROR(IF(INDEX(DATOS!AM:AM,MATCH(CHECKLIST!B252,DATOS!B:B,0),1)=0,"",INDEX(DATOS!AM:AM,MATCH(CHECKLIST!B252,DATOS!B:B,0),1)),"")</f>
        <v/>
      </c>
      <c r="L252" s="17" t="str">
        <f>IFERROR(IF(INDEX(DATOS!AO:AO,MATCH(CHECKLIST!B252,DATOS!B:B,0),1)=0,"",INDEX(DATOS!AO:AO,MATCH(CHECKLIST!B252,DATOS!B:B,0),1)),"")</f>
        <v/>
      </c>
      <c r="M252" s="17" t="str">
        <f>IFERROR(IF(INDEX(DATOS!AK:AK,MATCH(CHECKLIST!B252,DATOS!B:B,0),1)=0,"",INDEX(DATOS!AK:AK,MATCH(CHECKLIST!B252,DATOS!B:B,0),1)),"")</f>
        <v/>
      </c>
      <c r="N252" s="35" t="str">
        <f ca="1">IFERROR(IF(INDEX(DATOS!I:I,MATCH(CHECKLIST!B252,DATOS!B:B,0),1)="","X",IF(INDEX(DATOS!I:I,MATCH(CHECKLIST!B252,DATOS!B:B,0),1)&gt;YEAR(TODAY())-1,"","VENCIDA")),"")</f>
        <v/>
      </c>
      <c r="O252" s="35" t="str">
        <f>IFERROR(IF(INDEX(DATOS!AR:AR,MATCH(CHECKLIST!B252,DATOS!B:B,0),1)=0,"",INDEX(DATOS!AR:AR,MATCH(CHECKLIST!B252,DATOS!B:B,0),1)),"")</f>
        <v/>
      </c>
      <c r="P252" s="17" t="str">
        <f>IFERROR(IF(INDEX(DATOS!AP:AP,MATCH(CHECKLIST!B252,DATOS!B:B,0),1)=0,"",INDEX(DATOS!AP:AP,MATCH(CHECKLIST!B252,DATOS!B:B,0),1)),"")</f>
        <v/>
      </c>
      <c r="Q252" s="17" t="str">
        <f>IFERROR(IF(INDEX(DATOS!AQ:AQ,MATCH(CHECKLIST!B252,DATOS!B:B,0),1)=0,"",INDEX(DATOS!AQ:AQ,MATCH(CHECKLIST!B252,DATOS!B:B,0),1)),"")</f>
        <v/>
      </c>
      <c r="S252">
        <f t="shared" si="11"/>
        <v>0</v>
      </c>
      <c r="U252" t="str">
        <f t="shared" si="9"/>
        <v/>
      </c>
      <c r="V252" t="str">
        <f t="shared" si="10"/>
        <v/>
      </c>
    </row>
    <row r="253" spans="1:22" ht="15" customHeight="1" x14ac:dyDescent="0.25">
      <c r="A253" s="12">
        <v>240</v>
      </c>
      <c r="B253" t="str">
        <f>IFERROR(INDEX(DATOS!B:B,MATCH(CHECKLIST!A253,DATOS!BY:BY,0),1),"")</f>
        <v/>
      </c>
      <c r="C253" t="str">
        <f>IFERROR(INDEX(DATOS!J:J,MATCH(CHECKLIST!A253,DATOS!BY:BY,0),1),"")</f>
        <v/>
      </c>
      <c r="D253" t="str">
        <f>IFERROR(INDEX(DATOS!R:R,MATCH(CHECKLIST!E253,DATOS!C:C,0),1),"")</f>
        <v/>
      </c>
      <c r="E253" s="72" t="str">
        <f>IFERROR(INDEX(DATOS!C:C,MATCH(CHECKLIST!A253,DATOS!BY:BY,0),1),"")</f>
        <v/>
      </c>
      <c r="F253" s="82" t="str">
        <f>IFERROR(IF(INDEX(DATOS!AE:AE,MATCH(CHECKLIST!B253,DATOS!B:B,0),1)=0,"",INDEX(DATOS!AE:AE,MATCH(CHECKLIST!B253,DATOS!B:B,0),1)),"")</f>
        <v/>
      </c>
      <c r="G253" s="17" t="str">
        <f>IFERROR(IF(INDEX(DATOS!AJ:AJ,MATCH(CHECKLIST!B253,DATOS!B:B,0),1)=0,"",INDEX(DATOS!AJ:AJ,MATCH(CHECKLIST!B253,DATOS!B:B,0),1)),"")</f>
        <v/>
      </c>
      <c r="H253" s="17" t="str">
        <f>IFERROR(IF(INDEX(DATOS!BM:BM,MATCH(CHECKLIST!B253,DATOS!B:B,0),1)="","X",IF(INDEX(DATOS!BM:BM,MATCH(CHECKLIST!B253,DATOS!B:B,0),1)="VIGENTE","",INDEX(DATOS!BM:BM,MATCH(CHECKLIST!B253,DATOS!B:B,0),1))),"")</f>
        <v/>
      </c>
      <c r="I253" s="17" t="str">
        <f>IFERROR(IF(INDEX(DATOS!AN:AN,MATCH(CHECKLIST!B253,DATOS!B:B,0),1)=0,"",INDEX(DATOS!AN:AN,MATCH(CHECKLIST!B253,DATOS!B:B,0),1)),"")</f>
        <v/>
      </c>
      <c r="J253" s="17" t="str">
        <f>IFERROR(IF(INDEX(DATOS!AL:AL,MATCH(CHECKLIST!B253,DATOS!B:B,0),1)=0,"",INDEX(DATOS!AL:AL,MATCH(CHECKLIST!B253,DATOS!B:B,0),1)),"")</f>
        <v/>
      </c>
      <c r="K253" s="35" t="str">
        <f>IFERROR(IF(INDEX(DATOS!AM:AM,MATCH(CHECKLIST!B253,DATOS!B:B,0),1)=0,"",INDEX(DATOS!AM:AM,MATCH(CHECKLIST!B253,DATOS!B:B,0),1)),"")</f>
        <v/>
      </c>
      <c r="L253" s="17" t="str">
        <f>IFERROR(IF(INDEX(DATOS!AO:AO,MATCH(CHECKLIST!B253,DATOS!B:B,0),1)=0,"",INDEX(DATOS!AO:AO,MATCH(CHECKLIST!B253,DATOS!B:B,0),1)),"")</f>
        <v/>
      </c>
      <c r="M253" s="17" t="str">
        <f>IFERROR(IF(INDEX(DATOS!AK:AK,MATCH(CHECKLIST!B253,DATOS!B:B,0),1)=0,"",INDEX(DATOS!AK:AK,MATCH(CHECKLIST!B253,DATOS!B:B,0),1)),"")</f>
        <v/>
      </c>
      <c r="N253" s="35" t="str">
        <f ca="1">IFERROR(IF(INDEX(DATOS!I:I,MATCH(CHECKLIST!B253,DATOS!B:B,0),1)="","X",IF(INDEX(DATOS!I:I,MATCH(CHECKLIST!B253,DATOS!B:B,0),1)&gt;YEAR(TODAY())-1,"","VENCIDA")),"")</f>
        <v/>
      </c>
      <c r="O253" s="35" t="str">
        <f>IFERROR(IF(INDEX(DATOS!AR:AR,MATCH(CHECKLIST!B253,DATOS!B:B,0),1)=0,"",INDEX(DATOS!AR:AR,MATCH(CHECKLIST!B253,DATOS!B:B,0),1)),"")</f>
        <v/>
      </c>
      <c r="P253" s="17" t="str">
        <f>IFERROR(IF(INDEX(DATOS!AP:AP,MATCH(CHECKLIST!B253,DATOS!B:B,0),1)=0,"",INDEX(DATOS!AP:AP,MATCH(CHECKLIST!B253,DATOS!B:B,0),1)),"")</f>
        <v/>
      </c>
      <c r="Q253" s="17" t="str">
        <f>IFERROR(IF(INDEX(DATOS!AQ:AQ,MATCH(CHECKLIST!B253,DATOS!B:B,0),1)=0,"",INDEX(DATOS!AQ:AQ,MATCH(CHECKLIST!B253,DATOS!B:B,0),1)),"")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IFERROR(INDEX(DATOS!B:B,MATCH(CHECKLIST!A254,DATOS!BY:BY,0),1),"")</f>
        <v/>
      </c>
      <c r="C254" t="str">
        <f>IFERROR(INDEX(DATOS!J:J,MATCH(CHECKLIST!A254,DATOS!BY:BY,0),1),"")</f>
        <v/>
      </c>
      <c r="D254" t="str">
        <f>IFERROR(INDEX(DATOS!R:R,MATCH(CHECKLIST!E254,DATOS!C:C,0),1),"")</f>
        <v/>
      </c>
      <c r="E254" s="72" t="str">
        <f>IFERROR(INDEX(DATOS!C:C,MATCH(CHECKLIST!A254,DATOS!BY:BY,0),1),"")</f>
        <v/>
      </c>
      <c r="F254" s="82" t="str">
        <f>IFERROR(IF(INDEX(DATOS!AE:AE,MATCH(CHECKLIST!B254,DATOS!B:B,0),1)=0,"",INDEX(DATOS!AE:AE,MATCH(CHECKLIST!B254,DATOS!B:B,0),1)),"")</f>
        <v/>
      </c>
      <c r="G254" s="17" t="str">
        <f>IFERROR(IF(INDEX(DATOS!AJ:AJ,MATCH(CHECKLIST!B254,DATOS!B:B,0),1)=0,"",INDEX(DATOS!AJ:AJ,MATCH(CHECKLIST!B254,DATOS!B:B,0),1)),"")</f>
        <v/>
      </c>
      <c r="H254" s="17" t="str">
        <f>IFERROR(IF(INDEX(DATOS!BM:BM,MATCH(CHECKLIST!B254,DATOS!B:B,0),1)="","X",IF(INDEX(DATOS!BM:BM,MATCH(CHECKLIST!B254,DATOS!B:B,0),1)="VIGENTE","",INDEX(DATOS!BM:BM,MATCH(CHECKLIST!B254,DATOS!B:B,0),1))),"")</f>
        <v/>
      </c>
      <c r="I254" s="17" t="str">
        <f>IFERROR(IF(INDEX(DATOS!AN:AN,MATCH(CHECKLIST!B254,DATOS!B:B,0),1)=0,"",INDEX(DATOS!AN:AN,MATCH(CHECKLIST!B254,DATOS!B:B,0),1)),"")</f>
        <v/>
      </c>
      <c r="J254" s="17" t="str">
        <f>IFERROR(IF(INDEX(DATOS!AL:AL,MATCH(CHECKLIST!B254,DATOS!B:B,0),1)=0,"",INDEX(DATOS!AL:AL,MATCH(CHECKLIST!B254,DATOS!B:B,0),1)),"")</f>
        <v/>
      </c>
      <c r="K254" s="35" t="str">
        <f>IFERROR(IF(INDEX(DATOS!AM:AM,MATCH(CHECKLIST!B254,DATOS!B:B,0),1)=0,"",INDEX(DATOS!AM:AM,MATCH(CHECKLIST!B254,DATOS!B:B,0),1)),"")</f>
        <v/>
      </c>
      <c r="L254" s="17" t="str">
        <f>IFERROR(IF(INDEX(DATOS!AO:AO,MATCH(CHECKLIST!B254,DATOS!B:B,0),1)=0,"",INDEX(DATOS!AO:AO,MATCH(CHECKLIST!B254,DATOS!B:B,0),1)),"")</f>
        <v/>
      </c>
      <c r="M254" s="17" t="str">
        <f>IFERROR(IF(INDEX(DATOS!AK:AK,MATCH(CHECKLIST!B254,DATOS!B:B,0),1)=0,"",INDEX(DATOS!AK:AK,MATCH(CHECKLIST!B254,DATOS!B:B,0),1)),"")</f>
        <v/>
      </c>
      <c r="N254" s="35" t="str">
        <f ca="1">IFERROR(IF(INDEX(DATOS!I:I,MATCH(CHECKLIST!B254,DATOS!B:B,0),1)="","X",IF(INDEX(DATOS!I:I,MATCH(CHECKLIST!B254,DATOS!B:B,0),1)&gt;YEAR(TODAY())-1,"","VENCIDA")),"")</f>
        <v/>
      </c>
      <c r="O254" s="35" t="str">
        <f>IFERROR(IF(INDEX(DATOS!AR:AR,MATCH(CHECKLIST!B254,DATOS!B:B,0),1)=0,"",INDEX(DATOS!AR:AR,MATCH(CHECKLIST!B254,DATOS!B:B,0),1)),"")</f>
        <v/>
      </c>
      <c r="P254" s="17" t="str">
        <f>IFERROR(IF(INDEX(DATOS!AP:AP,MATCH(CHECKLIST!B254,DATOS!B:B,0),1)=0,"",INDEX(DATOS!AP:AP,MATCH(CHECKLIST!B254,DATOS!B:B,0),1)),"")</f>
        <v/>
      </c>
      <c r="Q254" s="17" t="str">
        <f>IFERROR(IF(INDEX(DATOS!AQ:AQ,MATCH(CHECKLIST!B254,DATOS!B:B,0),1)=0,"",INDEX(DATOS!AQ:AQ,MATCH(CHECKLIST!B254,DATOS!B:B,0),1)),"")</f>
        <v/>
      </c>
      <c r="S254">
        <f t="shared" si="11"/>
        <v>0</v>
      </c>
      <c r="U254" t="str">
        <f t="shared" si="9"/>
        <v/>
      </c>
      <c r="V254" t="str">
        <f t="shared" si="10"/>
        <v/>
      </c>
    </row>
    <row r="255" spans="1:22" ht="15" customHeight="1" x14ac:dyDescent="0.25">
      <c r="A255" s="12">
        <v>242</v>
      </c>
      <c r="B255" t="str">
        <f>IFERROR(INDEX(DATOS!B:B,MATCH(CHECKLIST!A255,DATOS!BY:BY,0),1),"")</f>
        <v/>
      </c>
      <c r="C255" t="str">
        <f>IFERROR(INDEX(DATOS!J:J,MATCH(CHECKLIST!A255,DATOS!BY:BY,0),1),"")</f>
        <v/>
      </c>
      <c r="D255" t="str">
        <f>IFERROR(INDEX(DATOS!R:R,MATCH(CHECKLIST!E255,DATOS!C:C,0),1),"")</f>
        <v/>
      </c>
      <c r="E255" s="72" t="str">
        <f>IFERROR(INDEX(DATOS!C:C,MATCH(CHECKLIST!A255,DATOS!BY:BY,0),1),"")</f>
        <v/>
      </c>
      <c r="F255" s="82" t="str">
        <f>IFERROR(IF(INDEX(DATOS!AE:AE,MATCH(CHECKLIST!B255,DATOS!B:B,0),1)=0,"",INDEX(DATOS!AE:AE,MATCH(CHECKLIST!B255,DATOS!B:B,0),1)),"")</f>
        <v/>
      </c>
      <c r="G255" s="17" t="str">
        <f>IFERROR(IF(INDEX(DATOS!AJ:AJ,MATCH(CHECKLIST!B255,DATOS!B:B,0),1)=0,"",INDEX(DATOS!AJ:AJ,MATCH(CHECKLIST!B255,DATOS!B:B,0),1)),"")</f>
        <v/>
      </c>
      <c r="H255" s="17" t="str">
        <f>IFERROR(IF(INDEX(DATOS!BM:BM,MATCH(CHECKLIST!B255,DATOS!B:B,0),1)="","X",IF(INDEX(DATOS!BM:BM,MATCH(CHECKLIST!B255,DATOS!B:B,0),1)="VIGENTE","",INDEX(DATOS!BM:BM,MATCH(CHECKLIST!B255,DATOS!B:B,0),1))),"")</f>
        <v/>
      </c>
      <c r="I255" s="17" t="str">
        <f>IFERROR(IF(INDEX(DATOS!AN:AN,MATCH(CHECKLIST!B255,DATOS!B:B,0),1)=0,"",INDEX(DATOS!AN:AN,MATCH(CHECKLIST!B255,DATOS!B:B,0),1)),"")</f>
        <v/>
      </c>
      <c r="J255" s="17" t="str">
        <f>IFERROR(IF(INDEX(DATOS!AL:AL,MATCH(CHECKLIST!B255,DATOS!B:B,0),1)=0,"",INDEX(DATOS!AL:AL,MATCH(CHECKLIST!B255,DATOS!B:B,0),1)),"")</f>
        <v/>
      </c>
      <c r="K255" s="35" t="str">
        <f>IFERROR(IF(INDEX(DATOS!AM:AM,MATCH(CHECKLIST!B255,DATOS!B:B,0),1)=0,"",INDEX(DATOS!AM:AM,MATCH(CHECKLIST!B255,DATOS!B:B,0),1)),"")</f>
        <v/>
      </c>
      <c r="L255" s="17" t="str">
        <f>IFERROR(IF(INDEX(DATOS!AO:AO,MATCH(CHECKLIST!B255,DATOS!B:B,0),1)=0,"",INDEX(DATOS!AO:AO,MATCH(CHECKLIST!B255,DATOS!B:B,0),1)),"")</f>
        <v/>
      </c>
      <c r="M255" s="17" t="str">
        <f>IFERROR(IF(INDEX(DATOS!AK:AK,MATCH(CHECKLIST!B255,DATOS!B:B,0),1)=0,"",INDEX(DATOS!AK:AK,MATCH(CHECKLIST!B255,DATOS!B:B,0),1)),"")</f>
        <v/>
      </c>
      <c r="N255" s="35" t="str">
        <f ca="1">IFERROR(IF(INDEX(DATOS!I:I,MATCH(CHECKLIST!B255,DATOS!B:B,0),1)="","X",IF(INDEX(DATOS!I:I,MATCH(CHECKLIST!B255,DATOS!B:B,0),1)&gt;YEAR(TODAY())-1,"","VENCIDA")),"")</f>
        <v/>
      </c>
      <c r="O255" s="35" t="str">
        <f>IFERROR(IF(INDEX(DATOS!AR:AR,MATCH(CHECKLIST!B255,DATOS!B:B,0),1)=0,"",INDEX(DATOS!AR:AR,MATCH(CHECKLIST!B255,DATOS!B:B,0),1)),"")</f>
        <v/>
      </c>
      <c r="P255" s="17" t="str">
        <f>IFERROR(IF(INDEX(DATOS!AP:AP,MATCH(CHECKLIST!B255,DATOS!B:B,0),1)=0,"",INDEX(DATOS!AP:AP,MATCH(CHECKLIST!B255,DATOS!B:B,0),1)),"")</f>
        <v/>
      </c>
      <c r="Q255" s="17" t="str">
        <f>IFERROR(IF(INDEX(DATOS!AQ:AQ,MATCH(CHECKLIST!B255,DATOS!B:B,0),1)=0,"",INDEX(DATOS!AQ:AQ,MATCH(CHECKLIST!B255,DATOS!B:B,0),1)),"")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IFERROR(INDEX(DATOS!B:B,MATCH(CHECKLIST!A256,DATOS!BY:BY,0),1),"")</f>
        <v/>
      </c>
      <c r="C256" t="str">
        <f>IFERROR(INDEX(DATOS!J:J,MATCH(CHECKLIST!A256,DATOS!BY:BY,0),1),"")</f>
        <v/>
      </c>
      <c r="D256" t="str">
        <f>IFERROR(INDEX(DATOS!R:R,MATCH(CHECKLIST!E256,DATOS!C:C,0),1),"")</f>
        <v/>
      </c>
      <c r="E256" s="72" t="str">
        <f>IFERROR(INDEX(DATOS!C:C,MATCH(CHECKLIST!A256,DATOS!BY:BY,0),1),"")</f>
        <v/>
      </c>
      <c r="F256" s="82" t="str">
        <f>IFERROR(IF(INDEX(DATOS!AE:AE,MATCH(CHECKLIST!B256,DATOS!B:B,0),1)=0,"",INDEX(DATOS!AE:AE,MATCH(CHECKLIST!B256,DATOS!B:B,0),1)),"")</f>
        <v/>
      </c>
      <c r="G256" s="17" t="str">
        <f>IFERROR(IF(INDEX(DATOS!AJ:AJ,MATCH(CHECKLIST!B256,DATOS!B:B,0),1)=0,"",INDEX(DATOS!AJ:AJ,MATCH(CHECKLIST!B256,DATOS!B:B,0),1)),"")</f>
        <v/>
      </c>
      <c r="H256" s="17" t="str">
        <f>IFERROR(IF(INDEX(DATOS!BM:BM,MATCH(CHECKLIST!B256,DATOS!B:B,0),1)="","X",IF(INDEX(DATOS!BM:BM,MATCH(CHECKLIST!B256,DATOS!B:B,0),1)="VIGENTE","",INDEX(DATOS!BM:BM,MATCH(CHECKLIST!B256,DATOS!B:B,0),1))),"")</f>
        <v/>
      </c>
      <c r="I256" s="17" t="str">
        <f>IFERROR(IF(INDEX(DATOS!AN:AN,MATCH(CHECKLIST!B256,DATOS!B:B,0),1)=0,"",INDEX(DATOS!AN:AN,MATCH(CHECKLIST!B256,DATOS!B:B,0),1)),"")</f>
        <v/>
      </c>
      <c r="J256" s="17" t="str">
        <f>IFERROR(IF(INDEX(DATOS!AL:AL,MATCH(CHECKLIST!B256,DATOS!B:B,0),1)=0,"",INDEX(DATOS!AL:AL,MATCH(CHECKLIST!B256,DATOS!B:B,0),1)),"")</f>
        <v/>
      </c>
      <c r="K256" s="35" t="str">
        <f>IFERROR(IF(INDEX(DATOS!AM:AM,MATCH(CHECKLIST!B256,DATOS!B:B,0),1)=0,"",INDEX(DATOS!AM:AM,MATCH(CHECKLIST!B256,DATOS!B:B,0),1)),"")</f>
        <v/>
      </c>
      <c r="L256" s="17" t="str">
        <f>IFERROR(IF(INDEX(DATOS!AO:AO,MATCH(CHECKLIST!B256,DATOS!B:B,0),1)=0,"",INDEX(DATOS!AO:AO,MATCH(CHECKLIST!B256,DATOS!B:B,0),1)),"")</f>
        <v/>
      </c>
      <c r="M256" s="17" t="str">
        <f>IFERROR(IF(INDEX(DATOS!AK:AK,MATCH(CHECKLIST!B256,DATOS!B:B,0),1)=0,"",INDEX(DATOS!AK:AK,MATCH(CHECKLIST!B256,DATOS!B:B,0),1)),"")</f>
        <v/>
      </c>
      <c r="N256" s="35" t="str">
        <f ca="1">IFERROR(IF(INDEX(DATOS!I:I,MATCH(CHECKLIST!B256,DATOS!B:B,0),1)="","X",IF(INDEX(DATOS!I:I,MATCH(CHECKLIST!B256,DATOS!B:B,0),1)&gt;YEAR(TODAY())-1,"","VENCIDA")),"")</f>
        <v/>
      </c>
      <c r="O256" s="35" t="str">
        <f>IFERROR(IF(INDEX(DATOS!AR:AR,MATCH(CHECKLIST!B256,DATOS!B:B,0),1)=0,"",INDEX(DATOS!AR:AR,MATCH(CHECKLIST!B256,DATOS!B:B,0),1)),"")</f>
        <v/>
      </c>
      <c r="P256" s="17" t="str">
        <f>IFERROR(IF(INDEX(DATOS!AP:AP,MATCH(CHECKLIST!B256,DATOS!B:B,0),1)=0,"",INDEX(DATOS!AP:AP,MATCH(CHECKLIST!B256,DATOS!B:B,0),1)),"")</f>
        <v/>
      </c>
      <c r="Q256" s="17" t="str">
        <f>IFERROR(IF(INDEX(DATOS!AQ:AQ,MATCH(CHECKLIST!B256,DATOS!B:B,0),1)=0,"",INDEX(DATOS!AQ:AQ,MATCH(CHECKLIST!B256,DATOS!B:B,0),1)),"")</f>
        <v/>
      </c>
      <c r="S256">
        <f t="shared" si="11"/>
        <v>0</v>
      </c>
      <c r="U256" t="str">
        <f t="shared" si="9"/>
        <v/>
      </c>
      <c r="V256" t="str">
        <f t="shared" si="10"/>
        <v/>
      </c>
    </row>
    <row r="257" spans="1:22" ht="15" customHeight="1" x14ac:dyDescent="0.25">
      <c r="A257" s="12">
        <v>244</v>
      </c>
      <c r="B257" t="str">
        <f>IFERROR(INDEX(DATOS!B:B,MATCH(CHECKLIST!A257,DATOS!BY:BY,0),1),"")</f>
        <v/>
      </c>
      <c r="C257" t="str">
        <f>IFERROR(INDEX(DATOS!J:J,MATCH(CHECKLIST!A257,DATOS!BY:BY,0),1),"")</f>
        <v/>
      </c>
      <c r="D257" t="str">
        <f>IFERROR(INDEX(DATOS!R:R,MATCH(CHECKLIST!E257,DATOS!C:C,0),1),"")</f>
        <v/>
      </c>
      <c r="E257" s="72" t="str">
        <f>IFERROR(INDEX(DATOS!C:C,MATCH(CHECKLIST!A257,DATOS!BY:BY,0),1),"")</f>
        <v/>
      </c>
      <c r="F257" s="82" t="str">
        <f>IFERROR(IF(INDEX(DATOS!AE:AE,MATCH(CHECKLIST!B257,DATOS!B:B,0),1)=0,"",INDEX(DATOS!AE:AE,MATCH(CHECKLIST!B257,DATOS!B:B,0),1)),"")</f>
        <v/>
      </c>
      <c r="G257" s="17" t="str">
        <f>IFERROR(IF(INDEX(DATOS!AJ:AJ,MATCH(CHECKLIST!B257,DATOS!B:B,0),1)=0,"",INDEX(DATOS!AJ:AJ,MATCH(CHECKLIST!B257,DATOS!B:B,0),1)),"")</f>
        <v/>
      </c>
      <c r="H257" s="17" t="str">
        <f>IFERROR(IF(INDEX(DATOS!BM:BM,MATCH(CHECKLIST!B257,DATOS!B:B,0),1)="","X",IF(INDEX(DATOS!BM:BM,MATCH(CHECKLIST!B257,DATOS!B:B,0),1)="VIGENTE","",INDEX(DATOS!BM:BM,MATCH(CHECKLIST!B257,DATOS!B:B,0),1))),"")</f>
        <v/>
      </c>
      <c r="I257" s="17" t="str">
        <f>IFERROR(IF(INDEX(DATOS!AN:AN,MATCH(CHECKLIST!B257,DATOS!B:B,0),1)=0,"",INDEX(DATOS!AN:AN,MATCH(CHECKLIST!B257,DATOS!B:B,0),1)),"")</f>
        <v/>
      </c>
      <c r="J257" s="17" t="str">
        <f>IFERROR(IF(INDEX(DATOS!AL:AL,MATCH(CHECKLIST!B257,DATOS!B:B,0),1)=0,"",INDEX(DATOS!AL:AL,MATCH(CHECKLIST!B257,DATOS!B:B,0),1)),"")</f>
        <v/>
      </c>
      <c r="K257" s="35" t="str">
        <f>IFERROR(IF(INDEX(DATOS!AM:AM,MATCH(CHECKLIST!B257,DATOS!B:B,0),1)=0,"",INDEX(DATOS!AM:AM,MATCH(CHECKLIST!B257,DATOS!B:B,0),1)),"")</f>
        <v/>
      </c>
      <c r="L257" s="17" t="str">
        <f>IFERROR(IF(INDEX(DATOS!AO:AO,MATCH(CHECKLIST!B257,DATOS!B:B,0),1)=0,"",INDEX(DATOS!AO:AO,MATCH(CHECKLIST!B257,DATOS!B:B,0),1)),"")</f>
        <v/>
      </c>
      <c r="M257" s="17" t="str">
        <f>IFERROR(IF(INDEX(DATOS!AK:AK,MATCH(CHECKLIST!B257,DATOS!B:B,0),1)=0,"",INDEX(DATOS!AK:AK,MATCH(CHECKLIST!B257,DATOS!B:B,0),1)),"")</f>
        <v/>
      </c>
      <c r="N257" s="35" t="str">
        <f ca="1">IFERROR(IF(INDEX(DATOS!I:I,MATCH(CHECKLIST!B257,DATOS!B:B,0),1)="","X",IF(INDEX(DATOS!I:I,MATCH(CHECKLIST!B257,DATOS!B:B,0),1)&gt;YEAR(TODAY())-1,"","VENCIDA")),"")</f>
        <v/>
      </c>
      <c r="O257" s="35" t="str">
        <f>IFERROR(IF(INDEX(DATOS!AR:AR,MATCH(CHECKLIST!B257,DATOS!B:B,0),1)=0,"",INDEX(DATOS!AR:AR,MATCH(CHECKLIST!B257,DATOS!B:B,0),1)),"")</f>
        <v/>
      </c>
      <c r="P257" s="17" t="str">
        <f>IFERROR(IF(INDEX(DATOS!AP:AP,MATCH(CHECKLIST!B257,DATOS!B:B,0),1)=0,"",INDEX(DATOS!AP:AP,MATCH(CHECKLIST!B257,DATOS!B:B,0),1)),"")</f>
        <v/>
      </c>
      <c r="Q257" s="17" t="str">
        <f>IFERROR(IF(INDEX(DATOS!AQ:AQ,MATCH(CHECKLIST!B257,DATOS!B:B,0),1)=0,"",INDEX(DATOS!AQ:AQ,MATCH(CHECKLIST!B257,DATOS!B:B,0),1)),"")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IFERROR(INDEX(DATOS!B:B,MATCH(CHECKLIST!A258,DATOS!BY:BY,0),1),"")</f>
        <v/>
      </c>
      <c r="C258" t="str">
        <f>IFERROR(INDEX(DATOS!J:J,MATCH(CHECKLIST!A258,DATOS!BY:BY,0),1),"")</f>
        <v/>
      </c>
      <c r="D258" t="str">
        <f>IFERROR(INDEX(DATOS!R:R,MATCH(CHECKLIST!E258,DATOS!C:C,0),1),"")</f>
        <v/>
      </c>
      <c r="E258" s="72" t="str">
        <f>IFERROR(INDEX(DATOS!C:C,MATCH(CHECKLIST!A258,DATOS!BY:BY,0),1),"")</f>
        <v/>
      </c>
      <c r="F258" s="82" t="str">
        <f>IFERROR(IF(INDEX(DATOS!AE:AE,MATCH(CHECKLIST!B258,DATOS!B:B,0),1)=0,"",INDEX(DATOS!AE:AE,MATCH(CHECKLIST!B258,DATOS!B:B,0),1)),"")</f>
        <v/>
      </c>
      <c r="G258" s="17" t="str">
        <f>IFERROR(IF(INDEX(DATOS!AJ:AJ,MATCH(CHECKLIST!B258,DATOS!B:B,0),1)=0,"",INDEX(DATOS!AJ:AJ,MATCH(CHECKLIST!B258,DATOS!B:B,0),1)),"")</f>
        <v/>
      </c>
      <c r="H258" s="17" t="str">
        <f>IFERROR(IF(INDEX(DATOS!BM:BM,MATCH(CHECKLIST!B258,DATOS!B:B,0),1)="","X",IF(INDEX(DATOS!BM:BM,MATCH(CHECKLIST!B258,DATOS!B:B,0),1)="VIGENTE","",INDEX(DATOS!BM:BM,MATCH(CHECKLIST!B258,DATOS!B:B,0),1))),"")</f>
        <v/>
      </c>
      <c r="I258" s="17" t="str">
        <f>IFERROR(IF(INDEX(DATOS!AN:AN,MATCH(CHECKLIST!B258,DATOS!B:B,0),1)=0,"",INDEX(DATOS!AN:AN,MATCH(CHECKLIST!B258,DATOS!B:B,0),1)),"")</f>
        <v/>
      </c>
      <c r="J258" s="17" t="str">
        <f>IFERROR(IF(INDEX(DATOS!AL:AL,MATCH(CHECKLIST!B258,DATOS!B:B,0),1)=0,"",INDEX(DATOS!AL:AL,MATCH(CHECKLIST!B258,DATOS!B:B,0),1)),"")</f>
        <v/>
      </c>
      <c r="K258" s="35" t="str">
        <f>IFERROR(IF(INDEX(DATOS!AM:AM,MATCH(CHECKLIST!B258,DATOS!B:B,0),1)=0,"",INDEX(DATOS!AM:AM,MATCH(CHECKLIST!B258,DATOS!B:B,0),1)),"")</f>
        <v/>
      </c>
      <c r="L258" s="17" t="str">
        <f>IFERROR(IF(INDEX(DATOS!AO:AO,MATCH(CHECKLIST!B258,DATOS!B:B,0),1)=0,"",INDEX(DATOS!AO:AO,MATCH(CHECKLIST!B258,DATOS!B:B,0),1)),"")</f>
        <v/>
      </c>
      <c r="M258" s="17" t="str">
        <f>IFERROR(IF(INDEX(DATOS!AK:AK,MATCH(CHECKLIST!B258,DATOS!B:B,0),1)=0,"",INDEX(DATOS!AK:AK,MATCH(CHECKLIST!B258,DATOS!B:B,0),1)),"")</f>
        <v/>
      </c>
      <c r="N258" s="35" t="str">
        <f ca="1">IFERROR(IF(INDEX(DATOS!I:I,MATCH(CHECKLIST!B258,DATOS!B:B,0),1)="","X",IF(INDEX(DATOS!I:I,MATCH(CHECKLIST!B258,DATOS!B:B,0),1)&gt;YEAR(TODAY())-1,"","VENCIDA")),"")</f>
        <v/>
      </c>
      <c r="O258" s="35" t="str">
        <f>IFERROR(IF(INDEX(DATOS!AR:AR,MATCH(CHECKLIST!B258,DATOS!B:B,0),1)=0,"",INDEX(DATOS!AR:AR,MATCH(CHECKLIST!B258,DATOS!B:B,0),1)),"")</f>
        <v/>
      </c>
      <c r="P258" s="17" t="str">
        <f>IFERROR(IF(INDEX(DATOS!AP:AP,MATCH(CHECKLIST!B258,DATOS!B:B,0),1)=0,"",INDEX(DATOS!AP:AP,MATCH(CHECKLIST!B258,DATOS!B:B,0),1)),"")</f>
        <v/>
      </c>
      <c r="Q258" s="17" t="str">
        <f>IFERROR(IF(INDEX(DATOS!AQ:AQ,MATCH(CHECKLIST!B258,DATOS!B:B,0),1)=0,"",INDEX(DATOS!AQ:AQ,MATCH(CHECKLIST!B258,DATOS!B:B,0),1)),"")</f>
        <v/>
      </c>
      <c r="S258">
        <f t="shared" si="11"/>
        <v>0</v>
      </c>
      <c r="U258" t="str">
        <f t="shared" si="9"/>
        <v/>
      </c>
      <c r="V258" t="str">
        <f t="shared" si="10"/>
        <v/>
      </c>
    </row>
    <row r="259" spans="1:22" x14ac:dyDescent="0.25">
      <c r="A259" s="12">
        <v>246</v>
      </c>
      <c r="B259" t="str">
        <f>IFERROR(INDEX(DATOS!B:B,MATCH(CHECKLIST!A259,DATOS!BY:BY,0),1),"")</f>
        <v/>
      </c>
      <c r="C259" t="str">
        <f>IFERROR(INDEX(DATOS!J:J,MATCH(CHECKLIST!A259,DATOS!BY:BY,0),1),"")</f>
        <v/>
      </c>
      <c r="D259" t="str">
        <f>IFERROR(INDEX(DATOS!R:R,MATCH(CHECKLIST!E259,DATOS!C:C,0),1),"")</f>
        <v/>
      </c>
      <c r="E259" s="72" t="str">
        <f>IFERROR(INDEX(DATOS!C:C,MATCH(CHECKLIST!A259,DATOS!BY:BY,0),1),"")</f>
        <v/>
      </c>
      <c r="F259" s="82" t="str">
        <f>IFERROR(IF(INDEX(DATOS!AE:AE,MATCH(CHECKLIST!B259,DATOS!B:B,0),1)=0,"",INDEX(DATOS!AE:AE,MATCH(CHECKLIST!B259,DATOS!B:B,0),1)),"")</f>
        <v/>
      </c>
      <c r="G259" s="17" t="str">
        <f>IFERROR(IF(INDEX(DATOS!AJ:AJ,MATCH(CHECKLIST!B259,DATOS!B:B,0),1)=0,"",INDEX(DATOS!AJ:AJ,MATCH(CHECKLIST!B259,DATOS!B:B,0),1)),"")</f>
        <v/>
      </c>
      <c r="H259" s="17" t="str">
        <f>IFERROR(IF(INDEX(DATOS!BM:BM,MATCH(CHECKLIST!B259,DATOS!B:B,0),1)="","X",IF(INDEX(DATOS!BM:BM,MATCH(CHECKLIST!B259,DATOS!B:B,0),1)="VIGENTE","",INDEX(DATOS!BM:BM,MATCH(CHECKLIST!B259,DATOS!B:B,0),1))),"")</f>
        <v/>
      </c>
      <c r="I259" s="17" t="str">
        <f>IFERROR(IF(INDEX(DATOS!AN:AN,MATCH(CHECKLIST!B259,DATOS!B:B,0),1)=0,"",INDEX(DATOS!AN:AN,MATCH(CHECKLIST!B259,DATOS!B:B,0),1)),"")</f>
        <v/>
      </c>
      <c r="J259" s="17" t="str">
        <f>IFERROR(IF(INDEX(DATOS!AL:AL,MATCH(CHECKLIST!B259,DATOS!B:B,0),1)=0,"",INDEX(DATOS!AL:AL,MATCH(CHECKLIST!B259,DATOS!B:B,0),1)),"")</f>
        <v/>
      </c>
      <c r="K259" s="35" t="str">
        <f>IFERROR(IF(INDEX(DATOS!AM:AM,MATCH(CHECKLIST!B259,DATOS!B:B,0),1)=0,"",INDEX(DATOS!AM:AM,MATCH(CHECKLIST!B259,DATOS!B:B,0),1)),"")</f>
        <v/>
      </c>
      <c r="L259" s="17" t="str">
        <f>IFERROR(IF(INDEX(DATOS!AO:AO,MATCH(CHECKLIST!B259,DATOS!B:B,0),1)=0,"",INDEX(DATOS!AO:AO,MATCH(CHECKLIST!B259,DATOS!B:B,0),1)),"")</f>
        <v/>
      </c>
      <c r="M259" s="17" t="str">
        <f>IFERROR(IF(INDEX(DATOS!AK:AK,MATCH(CHECKLIST!B259,DATOS!B:B,0),1)=0,"",INDEX(DATOS!AK:AK,MATCH(CHECKLIST!B259,DATOS!B:B,0),1)),"")</f>
        <v/>
      </c>
      <c r="N259" s="35" t="str">
        <f ca="1">IFERROR(IF(INDEX(DATOS!I:I,MATCH(CHECKLIST!B259,DATOS!B:B,0),1)="","X",IF(INDEX(DATOS!I:I,MATCH(CHECKLIST!B259,DATOS!B:B,0),1)&gt;YEAR(TODAY())-1,"","VENCIDA")),"")</f>
        <v/>
      </c>
      <c r="O259" s="35" t="str">
        <f>IFERROR(IF(INDEX(DATOS!AR:AR,MATCH(CHECKLIST!B259,DATOS!B:B,0),1)=0,"",INDEX(DATOS!AR:AR,MATCH(CHECKLIST!B259,DATOS!B:B,0),1)),"")</f>
        <v/>
      </c>
      <c r="P259" s="17" t="str">
        <f>IFERROR(IF(INDEX(DATOS!AP:AP,MATCH(CHECKLIST!B259,DATOS!B:B,0),1)=0,"",INDEX(DATOS!AP:AP,MATCH(CHECKLIST!B259,DATOS!B:B,0),1)),"")</f>
        <v/>
      </c>
      <c r="Q259" s="17" t="str">
        <f>IFERROR(IF(INDEX(DATOS!AQ:AQ,MATCH(CHECKLIST!B259,DATOS!B:B,0),1)=0,"",INDEX(DATOS!AQ:AQ,MATCH(CHECKLIST!B259,DATOS!B:B,0),1)),"")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IFERROR(INDEX(DATOS!B:B,MATCH(CHECKLIST!A260,DATOS!BY:BY,0),1),"")</f>
        <v/>
      </c>
      <c r="C260" t="str">
        <f>IFERROR(INDEX(DATOS!J:J,MATCH(CHECKLIST!A260,DATOS!BY:BY,0),1),"")</f>
        <v/>
      </c>
      <c r="D260" t="str">
        <f>IFERROR(INDEX(DATOS!R:R,MATCH(CHECKLIST!E260,DATOS!C:C,0),1),"")</f>
        <v/>
      </c>
      <c r="E260" s="72" t="str">
        <f>IFERROR(INDEX(DATOS!C:C,MATCH(CHECKLIST!A260,DATOS!BY:BY,0),1),"")</f>
        <v/>
      </c>
      <c r="F260" s="82" t="str">
        <f>IFERROR(IF(INDEX(DATOS!AE:AE,MATCH(CHECKLIST!B260,DATOS!B:B,0),1)=0,"",INDEX(DATOS!AE:AE,MATCH(CHECKLIST!B260,DATOS!B:B,0),1)),"")</f>
        <v/>
      </c>
      <c r="G260" s="17" t="str">
        <f>IFERROR(IF(INDEX(DATOS!AJ:AJ,MATCH(CHECKLIST!B260,DATOS!B:B,0),1)=0,"",INDEX(DATOS!AJ:AJ,MATCH(CHECKLIST!B260,DATOS!B:B,0),1)),"")</f>
        <v/>
      </c>
      <c r="H260" s="17" t="str">
        <f>IFERROR(IF(INDEX(DATOS!BM:BM,MATCH(CHECKLIST!B260,DATOS!B:B,0),1)="","X",IF(INDEX(DATOS!BM:BM,MATCH(CHECKLIST!B260,DATOS!B:B,0),1)="VIGENTE","",INDEX(DATOS!BM:BM,MATCH(CHECKLIST!B260,DATOS!B:B,0),1))),"")</f>
        <v/>
      </c>
      <c r="I260" s="17" t="str">
        <f>IFERROR(IF(INDEX(DATOS!AN:AN,MATCH(CHECKLIST!B260,DATOS!B:B,0),1)=0,"",INDEX(DATOS!AN:AN,MATCH(CHECKLIST!B260,DATOS!B:B,0),1)),"")</f>
        <v/>
      </c>
      <c r="J260" s="17" t="str">
        <f>IFERROR(IF(INDEX(DATOS!AL:AL,MATCH(CHECKLIST!B260,DATOS!B:B,0),1)=0,"",INDEX(DATOS!AL:AL,MATCH(CHECKLIST!B260,DATOS!B:B,0),1)),"")</f>
        <v/>
      </c>
      <c r="K260" s="35" t="str">
        <f>IFERROR(IF(INDEX(DATOS!AM:AM,MATCH(CHECKLIST!B260,DATOS!B:B,0),1)=0,"",INDEX(DATOS!AM:AM,MATCH(CHECKLIST!B260,DATOS!B:B,0),1)),"")</f>
        <v/>
      </c>
      <c r="L260" s="17" t="str">
        <f>IFERROR(IF(INDEX(DATOS!AO:AO,MATCH(CHECKLIST!B260,DATOS!B:B,0),1)=0,"",INDEX(DATOS!AO:AO,MATCH(CHECKLIST!B260,DATOS!B:B,0),1)),"")</f>
        <v/>
      </c>
      <c r="M260" s="17" t="str">
        <f>IFERROR(IF(INDEX(DATOS!AK:AK,MATCH(CHECKLIST!B260,DATOS!B:B,0),1)=0,"",INDEX(DATOS!AK:AK,MATCH(CHECKLIST!B260,DATOS!B:B,0),1)),"")</f>
        <v/>
      </c>
      <c r="N260" s="35" t="str">
        <f ca="1">IFERROR(IF(INDEX(DATOS!I:I,MATCH(CHECKLIST!B260,DATOS!B:B,0),1)="","X",IF(INDEX(DATOS!I:I,MATCH(CHECKLIST!B260,DATOS!B:B,0),1)&gt;YEAR(TODAY())-1,"","VENCIDA")),"")</f>
        <v/>
      </c>
      <c r="O260" s="35" t="str">
        <f>IFERROR(IF(INDEX(DATOS!AR:AR,MATCH(CHECKLIST!B260,DATOS!B:B,0),1)=0,"",INDEX(DATOS!AR:AR,MATCH(CHECKLIST!B260,DATOS!B:B,0),1)),"")</f>
        <v/>
      </c>
      <c r="P260" s="17" t="str">
        <f>IFERROR(IF(INDEX(DATOS!AP:AP,MATCH(CHECKLIST!B260,DATOS!B:B,0),1)=0,"",INDEX(DATOS!AP:AP,MATCH(CHECKLIST!B260,DATOS!B:B,0),1)),"")</f>
        <v/>
      </c>
      <c r="Q260" s="17" t="str">
        <f>IFERROR(IF(INDEX(DATOS!AQ:AQ,MATCH(CHECKLIST!B260,DATOS!B:B,0),1)=0,"",INDEX(DATOS!AQ:AQ,MATCH(CHECKLIST!B260,DATOS!B:B,0),1)),"")</f>
        <v/>
      </c>
      <c r="S260">
        <f t="shared" si="11"/>
        <v>0</v>
      </c>
      <c r="U260" t="str">
        <f t="shared" si="9"/>
        <v/>
      </c>
      <c r="V260" t="str">
        <f t="shared" si="10"/>
        <v/>
      </c>
    </row>
    <row r="261" spans="1:22" ht="15" customHeight="1" x14ac:dyDescent="0.25">
      <c r="A261" s="12">
        <v>248</v>
      </c>
      <c r="B261" t="str">
        <f>IFERROR(INDEX(DATOS!B:B,MATCH(CHECKLIST!A261,DATOS!BY:BY,0),1),"")</f>
        <v/>
      </c>
      <c r="C261" t="str">
        <f>IFERROR(INDEX(DATOS!J:J,MATCH(CHECKLIST!A261,DATOS!BY:BY,0),1),"")</f>
        <v/>
      </c>
      <c r="D261" t="str">
        <f>IFERROR(INDEX(DATOS!R:R,MATCH(CHECKLIST!E261,DATOS!C:C,0),1),"")</f>
        <v/>
      </c>
      <c r="E261" s="72" t="str">
        <f>IFERROR(INDEX(DATOS!C:C,MATCH(CHECKLIST!A261,DATOS!BY:BY,0),1),"")</f>
        <v/>
      </c>
      <c r="F261" s="82" t="str">
        <f>IFERROR(IF(INDEX(DATOS!AE:AE,MATCH(CHECKLIST!B261,DATOS!B:B,0),1)=0,"",INDEX(DATOS!AE:AE,MATCH(CHECKLIST!B261,DATOS!B:B,0),1)),"")</f>
        <v/>
      </c>
      <c r="G261" s="17" t="str">
        <f>IFERROR(IF(INDEX(DATOS!AJ:AJ,MATCH(CHECKLIST!B261,DATOS!B:B,0),1)=0,"",INDEX(DATOS!AJ:AJ,MATCH(CHECKLIST!B261,DATOS!B:B,0),1)),"")</f>
        <v/>
      </c>
      <c r="H261" s="17" t="str">
        <f>IFERROR(IF(INDEX(DATOS!BM:BM,MATCH(CHECKLIST!B261,DATOS!B:B,0),1)="","X",IF(INDEX(DATOS!BM:BM,MATCH(CHECKLIST!B261,DATOS!B:B,0),1)="VIGENTE","",INDEX(DATOS!BM:BM,MATCH(CHECKLIST!B261,DATOS!B:B,0),1))),"")</f>
        <v/>
      </c>
      <c r="I261" s="17" t="str">
        <f>IFERROR(IF(INDEX(DATOS!AN:AN,MATCH(CHECKLIST!B261,DATOS!B:B,0),1)=0,"",INDEX(DATOS!AN:AN,MATCH(CHECKLIST!B261,DATOS!B:B,0),1)),"")</f>
        <v/>
      </c>
      <c r="J261" s="17" t="str">
        <f>IFERROR(IF(INDEX(DATOS!AL:AL,MATCH(CHECKLIST!B261,DATOS!B:B,0),1)=0,"",INDEX(DATOS!AL:AL,MATCH(CHECKLIST!B261,DATOS!B:B,0),1)),"")</f>
        <v/>
      </c>
      <c r="K261" s="35" t="str">
        <f>IFERROR(IF(INDEX(DATOS!AM:AM,MATCH(CHECKLIST!B261,DATOS!B:B,0),1)=0,"",INDEX(DATOS!AM:AM,MATCH(CHECKLIST!B261,DATOS!B:B,0),1)),"")</f>
        <v/>
      </c>
      <c r="L261" s="17" t="str">
        <f>IFERROR(IF(INDEX(DATOS!AO:AO,MATCH(CHECKLIST!B261,DATOS!B:B,0),1)=0,"",INDEX(DATOS!AO:AO,MATCH(CHECKLIST!B261,DATOS!B:B,0),1)),"")</f>
        <v/>
      </c>
      <c r="M261" s="17" t="str">
        <f>IFERROR(IF(INDEX(DATOS!AK:AK,MATCH(CHECKLIST!B261,DATOS!B:B,0),1)=0,"",INDEX(DATOS!AK:AK,MATCH(CHECKLIST!B261,DATOS!B:B,0),1)),"")</f>
        <v/>
      </c>
      <c r="N261" s="35" t="str">
        <f ca="1">IFERROR(IF(INDEX(DATOS!I:I,MATCH(CHECKLIST!B261,DATOS!B:B,0),1)="","X",IF(INDEX(DATOS!I:I,MATCH(CHECKLIST!B261,DATOS!B:B,0),1)&gt;YEAR(TODAY())-1,"","VENCIDA")),"")</f>
        <v/>
      </c>
      <c r="O261" s="35" t="str">
        <f>IFERROR(IF(INDEX(DATOS!AR:AR,MATCH(CHECKLIST!B261,DATOS!B:B,0),1)=0,"",INDEX(DATOS!AR:AR,MATCH(CHECKLIST!B261,DATOS!B:B,0),1)),"")</f>
        <v/>
      </c>
      <c r="P261" s="17" t="str">
        <f>IFERROR(IF(INDEX(DATOS!AP:AP,MATCH(CHECKLIST!B261,DATOS!B:B,0),1)=0,"",INDEX(DATOS!AP:AP,MATCH(CHECKLIST!B261,DATOS!B:B,0),1)),"")</f>
        <v/>
      </c>
      <c r="Q261" s="17" t="str">
        <f>IFERROR(IF(INDEX(DATOS!AQ:AQ,MATCH(CHECKLIST!B261,DATOS!B:B,0),1)=0,"",INDEX(DATOS!AQ:AQ,MATCH(CHECKLIST!B261,DATOS!B:B,0),1)),"")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IFERROR(INDEX(DATOS!B:B,MATCH(CHECKLIST!A262,DATOS!BY:BY,0),1),"")</f>
        <v/>
      </c>
      <c r="C262" t="str">
        <f>IFERROR(INDEX(DATOS!J:J,MATCH(CHECKLIST!A262,DATOS!BY:BY,0),1),"")</f>
        <v/>
      </c>
      <c r="D262" t="str">
        <f>IFERROR(INDEX(DATOS!R:R,MATCH(CHECKLIST!E262,DATOS!C:C,0),1),"")</f>
        <v/>
      </c>
      <c r="E262" s="72" t="str">
        <f>IFERROR(INDEX(DATOS!C:C,MATCH(CHECKLIST!A262,DATOS!BY:BY,0),1),"")</f>
        <v/>
      </c>
      <c r="F262" s="82" t="str">
        <f>IFERROR(IF(INDEX(DATOS!AE:AE,MATCH(CHECKLIST!B262,DATOS!B:B,0),1)=0,"",INDEX(DATOS!AE:AE,MATCH(CHECKLIST!B262,DATOS!B:B,0),1)),"")</f>
        <v/>
      </c>
      <c r="G262" s="17" t="str">
        <f>IFERROR(IF(INDEX(DATOS!AJ:AJ,MATCH(CHECKLIST!B262,DATOS!B:B,0),1)=0,"",INDEX(DATOS!AJ:AJ,MATCH(CHECKLIST!B262,DATOS!B:B,0),1)),"")</f>
        <v/>
      </c>
      <c r="H262" s="17" t="str">
        <f>IFERROR(IF(INDEX(DATOS!BM:BM,MATCH(CHECKLIST!B262,DATOS!B:B,0),1)="","X",IF(INDEX(DATOS!BM:BM,MATCH(CHECKLIST!B262,DATOS!B:B,0),1)="VIGENTE","",INDEX(DATOS!BM:BM,MATCH(CHECKLIST!B262,DATOS!B:B,0),1))),"")</f>
        <v/>
      </c>
      <c r="I262" s="17" t="str">
        <f>IFERROR(IF(INDEX(DATOS!AN:AN,MATCH(CHECKLIST!B262,DATOS!B:B,0),1)=0,"",INDEX(DATOS!AN:AN,MATCH(CHECKLIST!B262,DATOS!B:B,0),1)),"")</f>
        <v/>
      </c>
      <c r="J262" s="17" t="str">
        <f>IFERROR(IF(INDEX(DATOS!AL:AL,MATCH(CHECKLIST!B262,DATOS!B:B,0),1)=0,"",INDEX(DATOS!AL:AL,MATCH(CHECKLIST!B262,DATOS!B:B,0),1)),"")</f>
        <v/>
      </c>
      <c r="K262" s="35" t="str">
        <f>IFERROR(IF(INDEX(DATOS!AM:AM,MATCH(CHECKLIST!B262,DATOS!B:B,0),1)=0,"",INDEX(DATOS!AM:AM,MATCH(CHECKLIST!B262,DATOS!B:B,0),1)),"")</f>
        <v/>
      </c>
      <c r="L262" s="17" t="str">
        <f>IFERROR(IF(INDEX(DATOS!AO:AO,MATCH(CHECKLIST!B262,DATOS!B:B,0),1)=0,"",INDEX(DATOS!AO:AO,MATCH(CHECKLIST!B262,DATOS!B:B,0),1)),"")</f>
        <v/>
      </c>
      <c r="M262" s="17" t="str">
        <f>IFERROR(IF(INDEX(DATOS!AK:AK,MATCH(CHECKLIST!B262,DATOS!B:B,0),1)=0,"",INDEX(DATOS!AK:AK,MATCH(CHECKLIST!B262,DATOS!B:B,0),1)),"")</f>
        <v/>
      </c>
      <c r="N262" s="35" t="str">
        <f ca="1">IFERROR(IF(INDEX(DATOS!I:I,MATCH(CHECKLIST!B262,DATOS!B:B,0),1)="","X",IF(INDEX(DATOS!I:I,MATCH(CHECKLIST!B262,DATOS!B:B,0),1)&gt;YEAR(TODAY())-1,"","VENCIDA")),"")</f>
        <v/>
      </c>
      <c r="O262" s="35" t="str">
        <f>IFERROR(IF(INDEX(DATOS!AR:AR,MATCH(CHECKLIST!B262,DATOS!B:B,0),1)=0,"",INDEX(DATOS!AR:AR,MATCH(CHECKLIST!B262,DATOS!B:B,0),1)),"")</f>
        <v/>
      </c>
      <c r="P262" s="17" t="str">
        <f>IFERROR(IF(INDEX(DATOS!AP:AP,MATCH(CHECKLIST!B262,DATOS!B:B,0),1)=0,"",INDEX(DATOS!AP:AP,MATCH(CHECKLIST!B262,DATOS!B:B,0),1)),"")</f>
        <v/>
      </c>
      <c r="Q262" s="17" t="str">
        <f>IFERROR(IF(INDEX(DATOS!AQ:AQ,MATCH(CHECKLIST!B262,DATOS!B:B,0),1)=0,"",INDEX(DATOS!AQ:AQ,MATCH(CHECKLIST!B262,DATOS!B:B,0),1)),"")</f>
        <v/>
      </c>
      <c r="S262">
        <f t="shared" si="11"/>
        <v>0</v>
      </c>
      <c r="U262" t="str">
        <f t="shared" si="9"/>
        <v/>
      </c>
      <c r="V262" t="str">
        <f t="shared" si="10"/>
        <v/>
      </c>
    </row>
    <row r="263" spans="1:22" ht="15" customHeight="1" x14ac:dyDescent="0.25">
      <c r="A263" s="12">
        <v>250</v>
      </c>
      <c r="B263" t="str">
        <f>IFERROR(INDEX(DATOS!B:B,MATCH(CHECKLIST!A263,DATOS!BY:BY,0),1),"")</f>
        <v/>
      </c>
      <c r="C263" t="str">
        <f>IFERROR(INDEX(DATOS!J:J,MATCH(CHECKLIST!A263,DATOS!BY:BY,0),1),"")</f>
        <v/>
      </c>
      <c r="D263" t="str">
        <f>IFERROR(INDEX(DATOS!R:R,MATCH(CHECKLIST!E263,DATOS!C:C,0),1),"")</f>
        <v/>
      </c>
      <c r="E263" s="72" t="str">
        <f>IFERROR(INDEX(DATOS!C:C,MATCH(CHECKLIST!A263,DATOS!BY:BY,0),1),"")</f>
        <v/>
      </c>
      <c r="F263" s="82" t="str">
        <f>IFERROR(IF(INDEX(DATOS!AE:AE,MATCH(CHECKLIST!B263,DATOS!B:B,0),1)=0,"",INDEX(DATOS!AE:AE,MATCH(CHECKLIST!B263,DATOS!B:B,0),1)),"")</f>
        <v/>
      </c>
      <c r="G263" s="17" t="str">
        <f>IFERROR(IF(INDEX(DATOS!AJ:AJ,MATCH(CHECKLIST!B263,DATOS!B:B,0),1)=0,"",INDEX(DATOS!AJ:AJ,MATCH(CHECKLIST!B263,DATOS!B:B,0),1)),"")</f>
        <v/>
      </c>
      <c r="H263" s="17" t="str">
        <f>IFERROR(IF(INDEX(DATOS!BM:BM,MATCH(CHECKLIST!B263,DATOS!B:B,0),1)="","X",IF(INDEX(DATOS!BM:BM,MATCH(CHECKLIST!B263,DATOS!B:B,0),1)="VIGENTE","",INDEX(DATOS!BM:BM,MATCH(CHECKLIST!B263,DATOS!B:B,0),1))),"")</f>
        <v/>
      </c>
      <c r="I263" s="17" t="str">
        <f>IFERROR(IF(INDEX(DATOS!AN:AN,MATCH(CHECKLIST!B263,DATOS!B:B,0),1)=0,"",INDEX(DATOS!AN:AN,MATCH(CHECKLIST!B263,DATOS!B:B,0),1)),"")</f>
        <v/>
      </c>
      <c r="J263" s="17" t="str">
        <f>IFERROR(IF(INDEX(DATOS!AL:AL,MATCH(CHECKLIST!B263,DATOS!B:B,0),1)=0,"",INDEX(DATOS!AL:AL,MATCH(CHECKLIST!B263,DATOS!B:B,0),1)),"")</f>
        <v/>
      </c>
      <c r="K263" s="35" t="str">
        <f>IFERROR(IF(INDEX(DATOS!AM:AM,MATCH(CHECKLIST!B263,DATOS!B:B,0),1)=0,"",INDEX(DATOS!AM:AM,MATCH(CHECKLIST!B263,DATOS!B:B,0),1)),"")</f>
        <v/>
      </c>
      <c r="L263" s="17" t="str">
        <f>IFERROR(IF(INDEX(DATOS!AO:AO,MATCH(CHECKLIST!B263,DATOS!B:B,0),1)=0,"",INDEX(DATOS!AO:AO,MATCH(CHECKLIST!B263,DATOS!B:B,0),1)),"")</f>
        <v/>
      </c>
      <c r="M263" s="17" t="str">
        <f>IFERROR(IF(INDEX(DATOS!AK:AK,MATCH(CHECKLIST!B263,DATOS!B:B,0),1)=0,"",INDEX(DATOS!AK:AK,MATCH(CHECKLIST!B263,DATOS!B:B,0),1)),"")</f>
        <v/>
      </c>
      <c r="N263" s="35" t="str">
        <f ca="1">IFERROR(IF(INDEX(DATOS!I:I,MATCH(CHECKLIST!B263,DATOS!B:B,0),1)="","X",IF(INDEX(DATOS!I:I,MATCH(CHECKLIST!B263,DATOS!B:B,0),1)&gt;YEAR(TODAY())-1,"","VENCIDA")),"")</f>
        <v/>
      </c>
      <c r="O263" s="35" t="str">
        <f>IFERROR(IF(INDEX(DATOS!AR:AR,MATCH(CHECKLIST!B263,DATOS!B:B,0),1)=0,"",INDEX(DATOS!AR:AR,MATCH(CHECKLIST!B263,DATOS!B:B,0),1)),"")</f>
        <v/>
      </c>
      <c r="P263" s="17" t="str">
        <f>IFERROR(IF(INDEX(DATOS!AP:AP,MATCH(CHECKLIST!B263,DATOS!B:B,0),1)=0,"",INDEX(DATOS!AP:AP,MATCH(CHECKLIST!B263,DATOS!B:B,0),1)),"")</f>
        <v/>
      </c>
      <c r="Q263" s="17" t="str">
        <f>IFERROR(IF(INDEX(DATOS!AQ:AQ,MATCH(CHECKLIST!B263,DATOS!B:B,0),1)=0,"",INDEX(DATOS!AQ:AQ,MATCH(CHECKLIST!B263,DATOS!B:B,0),1)),"")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IFERROR(INDEX(DATOS!B:B,MATCH(CHECKLIST!A264,DATOS!BY:BY,0),1),"")</f>
        <v/>
      </c>
      <c r="C264" t="str">
        <f>IFERROR(INDEX(DATOS!J:J,MATCH(CHECKLIST!A264,DATOS!BY:BY,0),1),"")</f>
        <v/>
      </c>
      <c r="D264" t="str">
        <f>IFERROR(INDEX(DATOS!R:R,MATCH(CHECKLIST!E264,DATOS!C:C,0),1),"")</f>
        <v/>
      </c>
      <c r="E264" s="72" t="str">
        <f>IFERROR(INDEX(DATOS!C:C,MATCH(CHECKLIST!A264,DATOS!BY:BY,0),1),"")</f>
        <v/>
      </c>
      <c r="F264" s="82" t="str">
        <f>IFERROR(IF(INDEX(DATOS!AE:AE,MATCH(CHECKLIST!B264,DATOS!B:B,0),1)=0,"",INDEX(DATOS!AE:AE,MATCH(CHECKLIST!B264,DATOS!B:B,0),1)),"")</f>
        <v/>
      </c>
      <c r="G264" s="17" t="str">
        <f>IFERROR(IF(INDEX(DATOS!AJ:AJ,MATCH(CHECKLIST!B264,DATOS!B:B,0),1)=0,"",INDEX(DATOS!AJ:AJ,MATCH(CHECKLIST!B264,DATOS!B:B,0),1)),"")</f>
        <v/>
      </c>
      <c r="H264" s="17" t="str">
        <f>IFERROR(IF(INDEX(DATOS!BM:BM,MATCH(CHECKLIST!B264,DATOS!B:B,0),1)="","X",IF(INDEX(DATOS!BM:BM,MATCH(CHECKLIST!B264,DATOS!B:B,0),1)="VIGENTE","",INDEX(DATOS!BM:BM,MATCH(CHECKLIST!B264,DATOS!B:B,0),1))),"")</f>
        <v/>
      </c>
      <c r="I264" s="17" t="str">
        <f>IFERROR(IF(INDEX(DATOS!AN:AN,MATCH(CHECKLIST!B264,DATOS!B:B,0),1)=0,"",INDEX(DATOS!AN:AN,MATCH(CHECKLIST!B264,DATOS!B:B,0),1)),"")</f>
        <v/>
      </c>
      <c r="J264" s="17" t="str">
        <f>IFERROR(IF(INDEX(DATOS!AL:AL,MATCH(CHECKLIST!B264,DATOS!B:B,0),1)=0,"",INDEX(DATOS!AL:AL,MATCH(CHECKLIST!B264,DATOS!B:B,0),1)),"")</f>
        <v/>
      </c>
      <c r="K264" s="35" t="str">
        <f>IFERROR(IF(INDEX(DATOS!AM:AM,MATCH(CHECKLIST!B264,DATOS!B:B,0),1)=0,"",INDEX(DATOS!AM:AM,MATCH(CHECKLIST!B264,DATOS!B:B,0),1)),"")</f>
        <v/>
      </c>
      <c r="L264" s="17" t="str">
        <f>IFERROR(IF(INDEX(DATOS!AO:AO,MATCH(CHECKLIST!B264,DATOS!B:B,0),1)=0,"",INDEX(DATOS!AO:AO,MATCH(CHECKLIST!B264,DATOS!B:B,0),1)),"")</f>
        <v/>
      </c>
      <c r="M264" s="17" t="str">
        <f>IFERROR(IF(INDEX(DATOS!AK:AK,MATCH(CHECKLIST!B264,DATOS!B:B,0),1)=0,"",INDEX(DATOS!AK:AK,MATCH(CHECKLIST!B264,DATOS!B:B,0),1)),"")</f>
        <v/>
      </c>
      <c r="N264" s="35" t="str">
        <f ca="1">IFERROR(IF(INDEX(DATOS!I:I,MATCH(CHECKLIST!B264,DATOS!B:B,0),1)="","X",IF(INDEX(DATOS!I:I,MATCH(CHECKLIST!B264,DATOS!B:B,0),1)&gt;YEAR(TODAY())-1,"","VENCIDA")),"")</f>
        <v/>
      </c>
      <c r="O264" s="35" t="str">
        <f>IFERROR(IF(INDEX(DATOS!AR:AR,MATCH(CHECKLIST!B264,DATOS!B:B,0),1)=0,"",INDEX(DATOS!AR:AR,MATCH(CHECKLIST!B264,DATOS!B:B,0),1)),"")</f>
        <v/>
      </c>
      <c r="P264" s="17" t="str">
        <f>IFERROR(IF(INDEX(DATOS!AP:AP,MATCH(CHECKLIST!B264,DATOS!B:B,0),1)=0,"",INDEX(DATOS!AP:AP,MATCH(CHECKLIST!B264,DATOS!B:B,0),1)),"")</f>
        <v/>
      </c>
      <c r="Q264" s="17" t="str">
        <f>IFERROR(IF(INDEX(DATOS!AQ:AQ,MATCH(CHECKLIST!B264,DATOS!B:B,0),1)=0,"",INDEX(DATOS!AQ:AQ,MATCH(CHECKLIST!B264,DATOS!B:B,0),1)),"")</f>
        <v/>
      </c>
      <c r="S264">
        <f t="shared" si="11"/>
        <v>0</v>
      </c>
      <c r="U264" t="str">
        <f t="shared" si="9"/>
        <v/>
      </c>
      <c r="V264" t="str">
        <f t="shared" si="10"/>
        <v/>
      </c>
    </row>
    <row r="265" spans="1:22" ht="15" customHeight="1" x14ac:dyDescent="0.25">
      <c r="A265" s="12">
        <v>252</v>
      </c>
      <c r="B265" t="str">
        <f>IFERROR(INDEX(DATOS!B:B,MATCH(CHECKLIST!A265,DATOS!BY:BY,0),1),"")</f>
        <v/>
      </c>
      <c r="C265" t="str">
        <f>IFERROR(INDEX(DATOS!J:J,MATCH(CHECKLIST!A265,DATOS!BY:BY,0),1),"")</f>
        <v/>
      </c>
      <c r="D265" t="str">
        <f>IFERROR(INDEX(DATOS!R:R,MATCH(CHECKLIST!E265,DATOS!C:C,0),1),"")</f>
        <v/>
      </c>
      <c r="E265" s="72" t="str">
        <f>IFERROR(INDEX(DATOS!C:C,MATCH(CHECKLIST!A265,DATOS!BY:BY,0),1),"")</f>
        <v/>
      </c>
      <c r="F265" s="82" t="str">
        <f>IFERROR(IF(INDEX(DATOS!AE:AE,MATCH(CHECKLIST!B265,DATOS!B:B,0),1)=0,"",INDEX(DATOS!AE:AE,MATCH(CHECKLIST!B265,DATOS!B:B,0),1)),"")</f>
        <v/>
      </c>
      <c r="G265" s="17" t="str">
        <f>IFERROR(IF(INDEX(DATOS!AJ:AJ,MATCH(CHECKLIST!B265,DATOS!B:B,0),1)=0,"",INDEX(DATOS!AJ:AJ,MATCH(CHECKLIST!B265,DATOS!B:B,0),1)),"")</f>
        <v/>
      </c>
      <c r="H265" s="17" t="str">
        <f>IFERROR(IF(INDEX(DATOS!BM:BM,MATCH(CHECKLIST!B265,DATOS!B:B,0),1)="","X",IF(INDEX(DATOS!BM:BM,MATCH(CHECKLIST!B265,DATOS!B:B,0),1)="VIGENTE","",INDEX(DATOS!BM:BM,MATCH(CHECKLIST!B265,DATOS!B:B,0),1))),"")</f>
        <v/>
      </c>
      <c r="I265" s="17" t="str">
        <f>IFERROR(IF(INDEX(DATOS!AN:AN,MATCH(CHECKLIST!B265,DATOS!B:B,0),1)=0,"",INDEX(DATOS!AN:AN,MATCH(CHECKLIST!B265,DATOS!B:B,0),1)),"")</f>
        <v/>
      </c>
      <c r="J265" s="17" t="str">
        <f>IFERROR(IF(INDEX(DATOS!AL:AL,MATCH(CHECKLIST!B265,DATOS!B:B,0),1)=0,"",INDEX(DATOS!AL:AL,MATCH(CHECKLIST!B265,DATOS!B:B,0),1)),"")</f>
        <v/>
      </c>
      <c r="K265" s="35" t="str">
        <f>IFERROR(IF(INDEX(DATOS!AM:AM,MATCH(CHECKLIST!B265,DATOS!B:B,0),1)=0,"",INDEX(DATOS!AM:AM,MATCH(CHECKLIST!B265,DATOS!B:B,0),1)),"")</f>
        <v/>
      </c>
      <c r="L265" s="17" t="str">
        <f>IFERROR(IF(INDEX(DATOS!AO:AO,MATCH(CHECKLIST!B265,DATOS!B:B,0),1)=0,"",INDEX(DATOS!AO:AO,MATCH(CHECKLIST!B265,DATOS!B:B,0),1)),"")</f>
        <v/>
      </c>
      <c r="M265" s="17" t="str">
        <f>IFERROR(IF(INDEX(DATOS!AK:AK,MATCH(CHECKLIST!B265,DATOS!B:B,0),1)=0,"",INDEX(DATOS!AK:AK,MATCH(CHECKLIST!B265,DATOS!B:B,0),1)),"")</f>
        <v/>
      </c>
      <c r="N265" s="35" t="str">
        <f ca="1">IFERROR(IF(INDEX(DATOS!I:I,MATCH(CHECKLIST!B265,DATOS!B:B,0),1)="","X",IF(INDEX(DATOS!I:I,MATCH(CHECKLIST!B265,DATOS!B:B,0),1)&gt;YEAR(TODAY())-1,"","VENCIDA")),"")</f>
        <v/>
      </c>
      <c r="O265" s="35" t="str">
        <f>IFERROR(IF(INDEX(DATOS!AR:AR,MATCH(CHECKLIST!B265,DATOS!B:B,0),1)=0,"",INDEX(DATOS!AR:AR,MATCH(CHECKLIST!B265,DATOS!B:B,0),1)),"")</f>
        <v/>
      </c>
      <c r="P265" s="17" t="str">
        <f>IFERROR(IF(INDEX(DATOS!AP:AP,MATCH(CHECKLIST!B265,DATOS!B:B,0),1)=0,"",INDEX(DATOS!AP:AP,MATCH(CHECKLIST!B265,DATOS!B:B,0),1)),"")</f>
        <v/>
      </c>
      <c r="Q265" s="17" t="str">
        <f>IFERROR(IF(INDEX(DATOS!AQ:AQ,MATCH(CHECKLIST!B265,DATOS!B:B,0),1)=0,"",INDEX(DATOS!AQ:AQ,MATCH(CHECKLIST!B265,DATOS!B:B,0),1)),"")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IFERROR(INDEX(DATOS!B:B,MATCH(CHECKLIST!A266,DATOS!BY:BY,0),1),"")</f>
        <v/>
      </c>
      <c r="C266" t="str">
        <f>IFERROR(INDEX(DATOS!J:J,MATCH(CHECKLIST!A266,DATOS!BY:BY,0),1),"")</f>
        <v/>
      </c>
      <c r="D266" t="str">
        <f>IFERROR(INDEX(DATOS!R:R,MATCH(CHECKLIST!E266,DATOS!C:C,0),1),"")</f>
        <v/>
      </c>
      <c r="E266" s="72" t="str">
        <f>IFERROR(INDEX(DATOS!C:C,MATCH(CHECKLIST!A266,DATOS!BY:BY,0),1),"")</f>
        <v/>
      </c>
      <c r="F266" s="82" t="str">
        <f>IFERROR(IF(INDEX(DATOS!AE:AE,MATCH(CHECKLIST!B266,DATOS!B:B,0),1)=0,"",INDEX(DATOS!AE:AE,MATCH(CHECKLIST!B266,DATOS!B:B,0),1)),"")</f>
        <v/>
      </c>
      <c r="G266" s="17" t="str">
        <f>IFERROR(IF(INDEX(DATOS!AJ:AJ,MATCH(CHECKLIST!B266,DATOS!B:B,0),1)=0,"",INDEX(DATOS!AJ:AJ,MATCH(CHECKLIST!B266,DATOS!B:B,0),1)),"")</f>
        <v/>
      </c>
      <c r="H266" s="17" t="str">
        <f>IFERROR(IF(INDEX(DATOS!BM:BM,MATCH(CHECKLIST!B266,DATOS!B:B,0),1)="","X",IF(INDEX(DATOS!BM:BM,MATCH(CHECKLIST!B266,DATOS!B:B,0),1)="VIGENTE","",INDEX(DATOS!BM:BM,MATCH(CHECKLIST!B266,DATOS!B:B,0),1))),"")</f>
        <v/>
      </c>
      <c r="I266" s="17" t="str">
        <f>IFERROR(IF(INDEX(DATOS!AN:AN,MATCH(CHECKLIST!B266,DATOS!B:B,0),1)=0,"",INDEX(DATOS!AN:AN,MATCH(CHECKLIST!B266,DATOS!B:B,0),1)),"")</f>
        <v/>
      </c>
      <c r="J266" s="17" t="str">
        <f>IFERROR(IF(INDEX(DATOS!AL:AL,MATCH(CHECKLIST!B266,DATOS!B:B,0),1)=0,"",INDEX(DATOS!AL:AL,MATCH(CHECKLIST!B266,DATOS!B:B,0),1)),"")</f>
        <v/>
      </c>
      <c r="K266" s="35" t="str">
        <f>IFERROR(IF(INDEX(DATOS!AM:AM,MATCH(CHECKLIST!B266,DATOS!B:B,0),1)=0,"",INDEX(DATOS!AM:AM,MATCH(CHECKLIST!B266,DATOS!B:B,0),1)),"")</f>
        <v/>
      </c>
      <c r="L266" s="17" t="str">
        <f>IFERROR(IF(INDEX(DATOS!AO:AO,MATCH(CHECKLIST!B266,DATOS!B:B,0),1)=0,"",INDEX(DATOS!AO:AO,MATCH(CHECKLIST!B266,DATOS!B:B,0),1)),"")</f>
        <v/>
      </c>
      <c r="M266" s="17" t="str">
        <f>IFERROR(IF(INDEX(DATOS!AK:AK,MATCH(CHECKLIST!B266,DATOS!B:B,0),1)=0,"",INDEX(DATOS!AK:AK,MATCH(CHECKLIST!B266,DATOS!B:B,0),1)),"")</f>
        <v/>
      </c>
      <c r="N266" s="35" t="str">
        <f ca="1">IFERROR(IF(INDEX(DATOS!I:I,MATCH(CHECKLIST!B266,DATOS!B:B,0),1)="","X",IF(INDEX(DATOS!I:I,MATCH(CHECKLIST!B266,DATOS!B:B,0),1)&gt;YEAR(TODAY())-1,"","VENCIDA")),"")</f>
        <v/>
      </c>
      <c r="O266" s="35" t="str">
        <f>IFERROR(IF(INDEX(DATOS!AR:AR,MATCH(CHECKLIST!B266,DATOS!B:B,0),1)=0,"",INDEX(DATOS!AR:AR,MATCH(CHECKLIST!B266,DATOS!B:B,0),1)),"")</f>
        <v/>
      </c>
      <c r="P266" s="17" t="str">
        <f>IFERROR(IF(INDEX(DATOS!AP:AP,MATCH(CHECKLIST!B266,DATOS!B:B,0),1)=0,"",INDEX(DATOS!AP:AP,MATCH(CHECKLIST!B266,DATOS!B:B,0),1)),"")</f>
        <v/>
      </c>
      <c r="Q266" s="17" t="str">
        <f>IFERROR(IF(INDEX(DATOS!AQ:AQ,MATCH(CHECKLIST!B266,DATOS!B:B,0),1)=0,"",INDEX(DATOS!AQ:AQ,MATCH(CHECKLIST!B266,DATOS!B:B,0),1)),"")</f>
        <v/>
      </c>
      <c r="S266">
        <f t="shared" si="11"/>
        <v>0</v>
      </c>
      <c r="U266" t="str">
        <f t="shared" si="9"/>
        <v/>
      </c>
      <c r="V266" t="str">
        <f t="shared" si="10"/>
        <v/>
      </c>
    </row>
    <row r="267" spans="1:22" ht="15" customHeight="1" x14ac:dyDescent="0.25">
      <c r="A267" s="12">
        <v>254</v>
      </c>
      <c r="B267" t="str">
        <f>IFERROR(INDEX(DATOS!B:B,MATCH(CHECKLIST!A267,DATOS!BY:BY,0),1),"")</f>
        <v/>
      </c>
      <c r="C267" t="str">
        <f>IFERROR(INDEX(DATOS!J:J,MATCH(CHECKLIST!A267,DATOS!BY:BY,0),1),"")</f>
        <v/>
      </c>
      <c r="D267" t="str">
        <f>IFERROR(INDEX(DATOS!R:R,MATCH(CHECKLIST!E267,DATOS!C:C,0),1),"")</f>
        <v/>
      </c>
      <c r="E267" s="72" t="str">
        <f>IFERROR(INDEX(DATOS!C:C,MATCH(CHECKLIST!A267,DATOS!BY:BY,0),1),"")</f>
        <v/>
      </c>
      <c r="F267" s="82" t="str">
        <f>IFERROR(IF(INDEX(DATOS!AE:AE,MATCH(CHECKLIST!B267,DATOS!B:B,0),1)=0,"",INDEX(DATOS!AE:AE,MATCH(CHECKLIST!B267,DATOS!B:B,0),1)),"")</f>
        <v/>
      </c>
      <c r="G267" s="17" t="str">
        <f>IFERROR(IF(INDEX(DATOS!AJ:AJ,MATCH(CHECKLIST!B267,DATOS!B:B,0),1)=0,"",INDEX(DATOS!AJ:AJ,MATCH(CHECKLIST!B267,DATOS!B:B,0),1)),"")</f>
        <v/>
      </c>
      <c r="H267" s="17" t="str">
        <f>IFERROR(IF(INDEX(DATOS!BM:BM,MATCH(CHECKLIST!B267,DATOS!B:B,0),1)="","X",IF(INDEX(DATOS!BM:BM,MATCH(CHECKLIST!B267,DATOS!B:B,0),1)="VIGENTE","",INDEX(DATOS!BM:BM,MATCH(CHECKLIST!B267,DATOS!B:B,0),1))),"")</f>
        <v/>
      </c>
      <c r="I267" s="17" t="str">
        <f>IFERROR(IF(INDEX(DATOS!AN:AN,MATCH(CHECKLIST!B267,DATOS!B:B,0),1)=0,"",INDEX(DATOS!AN:AN,MATCH(CHECKLIST!B267,DATOS!B:B,0),1)),"")</f>
        <v/>
      </c>
      <c r="J267" s="17" t="str">
        <f>IFERROR(IF(INDEX(DATOS!AL:AL,MATCH(CHECKLIST!B267,DATOS!B:B,0),1)=0,"",INDEX(DATOS!AL:AL,MATCH(CHECKLIST!B267,DATOS!B:B,0),1)),"")</f>
        <v/>
      </c>
      <c r="K267" s="35" t="str">
        <f>IFERROR(IF(INDEX(DATOS!AM:AM,MATCH(CHECKLIST!B267,DATOS!B:B,0),1)=0,"",INDEX(DATOS!AM:AM,MATCH(CHECKLIST!B267,DATOS!B:B,0),1)),"")</f>
        <v/>
      </c>
      <c r="L267" s="17" t="str">
        <f>IFERROR(IF(INDEX(DATOS!AO:AO,MATCH(CHECKLIST!B267,DATOS!B:B,0),1)=0,"",INDEX(DATOS!AO:AO,MATCH(CHECKLIST!B267,DATOS!B:B,0),1)),"")</f>
        <v/>
      </c>
      <c r="M267" s="17" t="str">
        <f>IFERROR(IF(INDEX(DATOS!AK:AK,MATCH(CHECKLIST!B267,DATOS!B:B,0),1)=0,"",INDEX(DATOS!AK:AK,MATCH(CHECKLIST!B267,DATOS!B:B,0),1)),"")</f>
        <v/>
      </c>
      <c r="N267" s="35" t="str">
        <f ca="1">IFERROR(IF(INDEX(DATOS!I:I,MATCH(CHECKLIST!B267,DATOS!B:B,0),1)="","X",IF(INDEX(DATOS!I:I,MATCH(CHECKLIST!B267,DATOS!B:B,0),1)&gt;YEAR(TODAY())-1,"","VENCIDA")),"")</f>
        <v/>
      </c>
      <c r="O267" s="35" t="str">
        <f>IFERROR(IF(INDEX(DATOS!AR:AR,MATCH(CHECKLIST!B267,DATOS!B:B,0),1)=0,"",INDEX(DATOS!AR:AR,MATCH(CHECKLIST!B267,DATOS!B:B,0),1)),"")</f>
        <v/>
      </c>
      <c r="P267" s="17" t="str">
        <f>IFERROR(IF(INDEX(DATOS!AP:AP,MATCH(CHECKLIST!B267,DATOS!B:B,0),1)=0,"",INDEX(DATOS!AP:AP,MATCH(CHECKLIST!B267,DATOS!B:B,0),1)),"")</f>
        <v/>
      </c>
      <c r="Q267" s="17" t="str">
        <f>IFERROR(IF(INDEX(DATOS!AQ:AQ,MATCH(CHECKLIST!B267,DATOS!B:B,0),1)=0,"",INDEX(DATOS!AQ:AQ,MATCH(CHECKLIST!B267,DATOS!B:B,0),1)),"")</f>
        <v/>
      </c>
      <c r="R267" t="str">
        <f>IF(B267="","",1)</f>
        <v/>
      </c>
      <c r="S267" t="str">
        <f t="shared" si="11"/>
        <v/>
      </c>
      <c r="U267" t="str">
        <f t="shared" si="9"/>
        <v/>
      </c>
      <c r="V267" t="str">
        <f t="shared" si="10"/>
        <v/>
      </c>
    </row>
    <row r="268" spans="1:22" x14ac:dyDescent="0.25">
      <c r="A268" s="12">
        <v>255</v>
      </c>
      <c r="B268" t="str">
        <f>IFERROR(INDEX(DATOS!B:B,MATCH(CHECKLIST!A268,DATOS!BY:BY,0),1),"")</f>
        <v/>
      </c>
      <c r="C268" t="str">
        <f>IFERROR(INDEX(DATOS!J:J,MATCH(CHECKLIST!A268,DATOS!BY:BY,0),1),"")</f>
        <v/>
      </c>
      <c r="D268" t="str">
        <f>IFERROR(INDEX(DATOS!R:R,MATCH(CHECKLIST!E268,DATOS!C:C,0),1),"")</f>
        <v/>
      </c>
      <c r="E268" s="72" t="str">
        <f>IFERROR(INDEX(DATOS!C:C,MATCH(CHECKLIST!A268,DATOS!BY:BY,0),1),"")</f>
        <v/>
      </c>
      <c r="F268" s="82" t="str">
        <f>IFERROR(IF(INDEX(DATOS!AE:AE,MATCH(CHECKLIST!B268,DATOS!B:B,0),1)=0,"",INDEX(DATOS!AE:AE,MATCH(CHECKLIST!B268,DATOS!B:B,0),1)),"")</f>
        <v/>
      </c>
      <c r="G268" s="17" t="str">
        <f>IFERROR(IF(INDEX(DATOS!AJ:AJ,MATCH(CHECKLIST!B268,DATOS!B:B,0),1)=0,"",INDEX(DATOS!AJ:AJ,MATCH(CHECKLIST!B268,DATOS!B:B,0),1)),"")</f>
        <v/>
      </c>
      <c r="H268" s="17" t="str">
        <f>IFERROR(IF(INDEX(DATOS!BM:BM,MATCH(CHECKLIST!B268,DATOS!B:B,0),1)="","X",IF(INDEX(DATOS!BM:BM,MATCH(CHECKLIST!B268,DATOS!B:B,0),1)="VIGENTE","",INDEX(DATOS!BM:BM,MATCH(CHECKLIST!B268,DATOS!B:B,0),1))),"")</f>
        <v/>
      </c>
      <c r="I268" s="17" t="str">
        <f>IFERROR(IF(INDEX(DATOS!AN:AN,MATCH(CHECKLIST!B268,DATOS!B:B,0),1)=0,"",INDEX(DATOS!AN:AN,MATCH(CHECKLIST!B268,DATOS!B:B,0),1)),"")</f>
        <v/>
      </c>
      <c r="J268" s="17" t="str">
        <f>IFERROR(IF(INDEX(DATOS!AL:AL,MATCH(CHECKLIST!B268,DATOS!B:B,0),1)=0,"",INDEX(DATOS!AL:AL,MATCH(CHECKLIST!B268,DATOS!B:B,0),1)),"")</f>
        <v/>
      </c>
      <c r="K268" s="35" t="str">
        <f>IFERROR(IF(INDEX(DATOS!AM:AM,MATCH(CHECKLIST!B268,DATOS!B:B,0),1)=0,"",INDEX(DATOS!AM:AM,MATCH(CHECKLIST!B268,DATOS!B:B,0),1)),"")</f>
        <v/>
      </c>
      <c r="L268" s="17" t="str">
        <f>IFERROR(IF(INDEX(DATOS!AO:AO,MATCH(CHECKLIST!B268,DATOS!B:B,0),1)=0,"",INDEX(DATOS!AO:AO,MATCH(CHECKLIST!B268,DATOS!B:B,0),1)),"")</f>
        <v/>
      </c>
      <c r="M268" s="17" t="str">
        <f>IFERROR(IF(INDEX(DATOS!AK:AK,MATCH(CHECKLIST!B268,DATOS!B:B,0),1)=0,"",INDEX(DATOS!AK:AK,MATCH(CHECKLIST!B268,DATOS!B:B,0),1)),"")</f>
        <v/>
      </c>
      <c r="N268" s="35" t="str">
        <f ca="1">IFERROR(IF(INDEX(DATOS!I:I,MATCH(CHECKLIST!B268,DATOS!B:B,0),1)="","X",IF(INDEX(DATOS!I:I,MATCH(CHECKLIST!B268,DATOS!B:B,0),1)&gt;YEAR(TODAY())-1,"","VENCIDA")),"")</f>
        <v/>
      </c>
      <c r="O268" s="35" t="str">
        <f>IFERROR(IF(INDEX(DATOS!AR:AR,MATCH(CHECKLIST!B268,DATOS!B:B,0),1)=0,"",INDEX(DATOS!AR:AR,MATCH(CHECKLIST!B268,DATOS!B:B,0),1)),"")</f>
        <v/>
      </c>
      <c r="P268" s="17" t="str">
        <f>IFERROR(IF(INDEX(DATOS!AP:AP,MATCH(CHECKLIST!B268,DATOS!B:B,0),1)=0,"",INDEX(DATOS!AP:AP,MATCH(CHECKLIST!B268,DATOS!B:B,0),1)),"")</f>
        <v/>
      </c>
      <c r="Q268" s="17" t="str">
        <f>IFERROR(IF(INDEX(DATOS!AQ:AQ,MATCH(CHECKLIST!B268,DATOS!B:B,0),1)=0,"",INDEX(DATOS!AQ:AQ,MATCH(CHECKLIST!B268,DATOS!B:B,0),1)),"")</f>
        <v/>
      </c>
      <c r="S268">
        <f t="shared" si="11"/>
        <v>0</v>
      </c>
      <c r="U268" t="str">
        <f t="shared" si="9"/>
        <v/>
      </c>
      <c r="V268" t="str">
        <f t="shared" si="10"/>
        <v/>
      </c>
    </row>
    <row r="269" spans="1:22" ht="15" customHeight="1" x14ac:dyDescent="0.25">
      <c r="A269" s="12">
        <v>256</v>
      </c>
      <c r="B269" t="str">
        <f>IFERROR(INDEX(DATOS!B:B,MATCH(CHECKLIST!A269,DATOS!BY:BY,0),1),"")</f>
        <v/>
      </c>
      <c r="C269" t="str">
        <f>IFERROR(INDEX(DATOS!J:J,MATCH(CHECKLIST!A269,DATOS!BY:BY,0),1),"")</f>
        <v/>
      </c>
      <c r="D269" t="str">
        <f>IFERROR(INDEX(DATOS!R:R,MATCH(CHECKLIST!E269,DATOS!C:C,0),1),"")</f>
        <v/>
      </c>
      <c r="E269" s="72" t="str">
        <f>IFERROR(INDEX(DATOS!C:C,MATCH(CHECKLIST!A269,DATOS!BY:BY,0),1),"")</f>
        <v/>
      </c>
      <c r="F269" s="82" t="str">
        <f>IFERROR(IF(INDEX(DATOS!AE:AE,MATCH(CHECKLIST!B269,DATOS!B:B,0),1)=0,"",INDEX(DATOS!AE:AE,MATCH(CHECKLIST!B269,DATOS!B:B,0),1)),"")</f>
        <v/>
      </c>
      <c r="G269" s="17" t="str">
        <f>IFERROR(IF(INDEX(DATOS!AJ:AJ,MATCH(CHECKLIST!B269,DATOS!B:B,0),1)=0,"",INDEX(DATOS!AJ:AJ,MATCH(CHECKLIST!B269,DATOS!B:B,0),1)),"")</f>
        <v/>
      </c>
      <c r="H269" s="17" t="str">
        <f>IFERROR(IF(INDEX(DATOS!BM:BM,MATCH(CHECKLIST!B269,DATOS!B:B,0),1)="","X",IF(INDEX(DATOS!BM:BM,MATCH(CHECKLIST!B269,DATOS!B:B,0),1)="VIGENTE","",INDEX(DATOS!BM:BM,MATCH(CHECKLIST!B269,DATOS!B:B,0),1))),"")</f>
        <v/>
      </c>
      <c r="I269" s="17" t="str">
        <f>IFERROR(IF(INDEX(DATOS!AN:AN,MATCH(CHECKLIST!B269,DATOS!B:B,0),1)=0,"",INDEX(DATOS!AN:AN,MATCH(CHECKLIST!B269,DATOS!B:B,0),1)),"")</f>
        <v/>
      </c>
      <c r="J269" s="17" t="str">
        <f>IFERROR(IF(INDEX(DATOS!AL:AL,MATCH(CHECKLIST!B269,DATOS!B:B,0),1)=0,"",INDEX(DATOS!AL:AL,MATCH(CHECKLIST!B269,DATOS!B:B,0),1)),"")</f>
        <v/>
      </c>
      <c r="K269" s="35" t="str">
        <f>IFERROR(IF(INDEX(DATOS!AM:AM,MATCH(CHECKLIST!B269,DATOS!B:B,0),1)=0,"",INDEX(DATOS!AM:AM,MATCH(CHECKLIST!B269,DATOS!B:B,0),1)),"")</f>
        <v/>
      </c>
      <c r="L269" s="17" t="str">
        <f>IFERROR(IF(INDEX(DATOS!AO:AO,MATCH(CHECKLIST!B269,DATOS!B:B,0),1)=0,"",INDEX(DATOS!AO:AO,MATCH(CHECKLIST!B269,DATOS!B:B,0),1)),"")</f>
        <v/>
      </c>
      <c r="M269" s="17" t="str">
        <f>IFERROR(IF(INDEX(DATOS!AK:AK,MATCH(CHECKLIST!B269,DATOS!B:B,0),1)=0,"",INDEX(DATOS!AK:AK,MATCH(CHECKLIST!B269,DATOS!B:B,0),1)),"")</f>
        <v/>
      </c>
      <c r="N269" s="35" t="str">
        <f ca="1">IFERROR(IF(INDEX(DATOS!I:I,MATCH(CHECKLIST!B269,DATOS!B:B,0),1)="","X",IF(INDEX(DATOS!I:I,MATCH(CHECKLIST!B269,DATOS!B:B,0),1)&gt;YEAR(TODAY())-1,"","VENCIDA")),"")</f>
        <v/>
      </c>
      <c r="O269" s="35" t="str">
        <f>IFERROR(IF(INDEX(DATOS!AR:AR,MATCH(CHECKLIST!B269,DATOS!B:B,0),1)=0,"",INDEX(DATOS!AR:AR,MATCH(CHECKLIST!B269,DATOS!B:B,0),1)),"")</f>
        <v/>
      </c>
      <c r="P269" s="17" t="str">
        <f>IFERROR(IF(INDEX(DATOS!AP:AP,MATCH(CHECKLIST!B269,DATOS!B:B,0),1)=0,"",INDEX(DATOS!AP:AP,MATCH(CHECKLIST!B269,DATOS!B:B,0),1)),"")</f>
        <v/>
      </c>
      <c r="Q269" s="17" t="str">
        <f>IFERROR(IF(INDEX(DATOS!AQ:AQ,MATCH(CHECKLIST!B269,DATOS!B:B,0),1)=0,"",INDEX(DATOS!AQ:AQ,MATCH(CHECKLIST!B269,DATOS!B:B,0),1)),"")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IFERROR(INDEX(DATOS!B:B,MATCH(CHECKLIST!A270,DATOS!BY:BY,0),1),"")</f>
        <v/>
      </c>
      <c r="C270" t="str">
        <f>IFERROR(INDEX(DATOS!J:J,MATCH(CHECKLIST!A270,DATOS!BY:BY,0),1),"")</f>
        <v/>
      </c>
      <c r="D270" t="str">
        <f>IFERROR(INDEX(DATOS!R:R,MATCH(CHECKLIST!E270,DATOS!C:C,0),1),"")</f>
        <v/>
      </c>
      <c r="E270" s="72" t="str">
        <f>IFERROR(INDEX(DATOS!C:C,MATCH(CHECKLIST!A270,DATOS!BY:BY,0),1),"")</f>
        <v/>
      </c>
      <c r="F270" s="82" t="str">
        <f>IFERROR(IF(INDEX(DATOS!AE:AE,MATCH(CHECKLIST!B270,DATOS!B:B,0),1)=0,"",INDEX(DATOS!AE:AE,MATCH(CHECKLIST!B270,DATOS!B:B,0),1)),"")</f>
        <v/>
      </c>
      <c r="G270" s="17" t="str">
        <f>IFERROR(IF(INDEX(DATOS!AJ:AJ,MATCH(CHECKLIST!B270,DATOS!B:B,0),1)=0,"",INDEX(DATOS!AJ:AJ,MATCH(CHECKLIST!B270,DATOS!B:B,0),1)),"")</f>
        <v/>
      </c>
      <c r="H270" s="17" t="str">
        <f>IFERROR(IF(INDEX(DATOS!BM:BM,MATCH(CHECKLIST!B270,DATOS!B:B,0),1)="","X",IF(INDEX(DATOS!BM:BM,MATCH(CHECKLIST!B270,DATOS!B:B,0),1)="VIGENTE","",INDEX(DATOS!BM:BM,MATCH(CHECKLIST!B270,DATOS!B:B,0),1))),"")</f>
        <v/>
      </c>
      <c r="I270" s="17" t="str">
        <f>IFERROR(IF(INDEX(DATOS!AN:AN,MATCH(CHECKLIST!B270,DATOS!B:B,0),1)=0,"",INDEX(DATOS!AN:AN,MATCH(CHECKLIST!B270,DATOS!B:B,0),1)),"")</f>
        <v/>
      </c>
      <c r="J270" s="17" t="str">
        <f>IFERROR(IF(INDEX(DATOS!AL:AL,MATCH(CHECKLIST!B270,DATOS!B:B,0),1)=0,"",INDEX(DATOS!AL:AL,MATCH(CHECKLIST!B270,DATOS!B:B,0),1)),"")</f>
        <v/>
      </c>
      <c r="K270" s="35" t="str">
        <f>IFERROR(IF(INDEX(DATOS!AM:AM,MATCH(CHECKLIST!B270,DATOS!B:B,0),1)=0,"",INDEX(DATOS!AM:AM,MATCH(CHECKLIST!B270,DATOS!B:B,0),1)),"")</f>
        <v/>
      </c>
      <c r="L270" s="17" t="str">
        <f>IFERROR(IF(INDEX(DATOS!AO:AO,MATCH(CHECKLIST!B270,DATOS!B:B,0),1)=0,"",INDEX(DATOS!AO:AO,MATCH(CHECKLIST!B270,DATOS!B:B,0),1)),"")</f>
        <v/>
      </c>
      <c r="M270" s="17" t="str">
        <f>IFERROR(IF(INDEX(DATOS!AK:AK,MATCH(CHECKLIST!B270,DATOS!B:B,0),1)=0,"",INDEX(DATOS!AK:AK,MATCH(CHECKLIST!B270,DATOS!B:B,0),1)),"")</f>
        <v/>
      </c>
      <c r="N270" s="35" t="str">
        <f ca="1">IFERROR(IF(INDEX(DATOS!I:I,MATCH(CHECKLIST!B270,DATOS!B:B,0),1)="","X",IF(INDEX(DATOS!I:I,MATCH(CHECKLIST!B270,DATOS!B:B,0),1)&gt;YEAR(TODAY())-1,"","VENCIDA")),"")</f>
        <v/>
      </c>
      <c r="O270" s="35" t="str">
        <f>IFERROR(IF(INDEX(DATOS!AR:AR,MATCH(CHECKLIST!B270,DATOS!B:B,0),1)=0,"",INDEX(DATOS!AR:AR,MATCH(CHECKLIST!B270,DATOS!B:B,0),1)),"")</f>
        <v/>
      </c>
      <c r="P270" s="17" t="str">
        <f>IFERROR(IF(INDEX(DATOS!AP:AP,MATCH(CHECKLIST!B270,DATOS!B:B,0),1)=0,"",INDEX(DATOS!AP:AP,MATCH(CHECKLIST!B270,DATOS!B:B,0),1)),"")</f>
        <v/>
      </c>
      <c r="Q270" s="17" t="str">
        <f>IFERROR(IF(INDEX(DATOS!AQ:AQ,MATCH(CHECKLIST!B270,DATOS!B:B,0),1)=0,"",INDEX(DATOS!AQ:AQ,MATCH(CHECKLIST!B270,DATOS!B:B,0),1)),"")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IFERROR(INDEX(DATOS!B:B,MATCH(CHECKLIST!A271,DATOS!BY:BY,0),1),"")</f>
        <v/>
      </c>
      <c r="C271" t="str">
        <f>IFERROR(INDEX(DATOS!J:J,MATCH(CHECKLIST!A271,DATOS!BY:BY,0),1),"")</f>
        <v/>
      </c>
      <c r="D271" t="str">
        <f>IFERROR(INDEX(DATOS!R:R,MATCH(CHECKLIST!E271,DATOS!C:C,0),1),"")</f>
        <v/>
      </c>
      <c r="E271" s="72" t="str">
        <f>IFERROR(INDEX(DATOS!C:C,MATCH(CHECKLIST!A271,DATOS!BY:BY,0),1),"")</f>
        <v/>
      </c>
      <c r="F271" s="82" t="str">
        <f>IFERROR(IF(INDEX(DATOS!AE:AE,MATCH(CHECKLIST!B271,DATOS!B:B,0),1)=0,"",INDEX(DATOS!AE:AE,MATCH(CHECKLIST!B271,DATOS!B:B,0),1)),"")</f>
        <v/>
      </c>
      <c r="G271" s="17" t="str">
        <f>IFERROR(IF(INDEX(DATOS!AJ:AJ,MATCH(CHECKLIST!B271,DATOS!B:B,0),1)=0,"",INDEX(DATOS!AJ:AJ,MATCH(CHECKLIST!B271,DATOS!B:B,0),1)),"")</f>
        <v/>
      </c>
      <c r="H271" s="17" t="str">
        <f>IFERROR(IF(INDEX(DATOS!BM:BM,MATCH(CHECKLIST!B271,DATOS!B:B,0),1)="","X",IF(INDEX(DATOS!BM:BM,MATCH(CHECKLIST!B271,DATOS!B:B,0),1)="VIGENTE","",INDEX(DATOS!BM:BM,MATCH(CHECKLIST!B271,DATOS!B:B,0),1))),"")</f>
        <v/>
      </c>
      <c r="I271" s="17" t="str">
        <f>IFERROR(IF(INDEX(DATOS!AN:AN,MATCH(CHECKLIST!B271,DATOS!B:B,0),1)=0,"",INDEX(DATOS!AN:AN,MATCH(CHECKLIST!B271,DATOS!B:B,0),1)),"")</f>
        <v/>
      </c>
      <c r="J271" s="17" t="str">
        <f>IFERROR(IF(INDEX(DATOS!AL:AL,MATCH(CHECKLIST!B271,DATOS!B:B,0),1)=0,"",INDEX(DATOS!AL:AL,MATCH(CHECKLIST!B271,DATOS!B:B,0),1)),"")</f>
        <v/>
      </c>
      <c r="K271" s="35" t="str">
        <f>IFERROR(IF(INDEX(DATOS!AM:AM,MATCH(CHECKLIST!B271,DATOS!B:B,0),1)=0,"",INDEX(DATOS!AM:AM,MATCH(CHECKLIST!B271,DATOS!B:B,0),1)),"")</f>
        <v/>
      </c>
      <c r="L271" s="17" t="str">
        <f>IFERROR(IF(INDEX(DATOS!AO:AO,MATCH(CHECKLIST!B271,DATOS!B:B,0),1)=0,"",INDEX(DATOS!AO:AO,MATCH(CHECKLIST!B271,DATOS!B:B,0),1)),"")</f>
        <v/>
      </c>
      <c r="M271" s="17" t="str">
        <f>IFERROR(IF(INDEX(DATOS!AK:AK,MATCH(CHECKLIST!B271,DATOS!B:B,0),1)=0,"",INDEX(DATOS!AK:AK,MATCH(CHECKLIST!B271,DATOS!B:B,0),1)),"")</f>
        <v/>
      </c>
      <c r="N271" s="35" t="str">
        <f ca="1">IFERROR(IF(INDEX(DATOS!I:I,MATCH(CHECKLIST!B271,DATOS!B:B,0),1)="","X",IF(INDEX(DATOS!I:I,MATCH(CHECKLIST!B271,DATOS!B:B,0),1)&gt;YEAR(TODAY())-1,"","VENCIDA")),"")</f>
        <v/>
      </c>
      <c r="O271" s="35" t="str">
        <f>IFERROR(IF(INDEX(DATOS!AR:AR,MATCH(CHECKLIST!B271,DATOS!B:B,0),1)=0,"",INDEX(DATOS!AR:AR,MATCH(CHECKLIST!B271,DATOS!B:B,0),1)),"")</f>
        <v/>
      </c>
      <c r="P271" s="17" t="str">
        <f>IFERROR(IF(INDEX(DATOS!AP:AP,MATCH(CHECKLIST!B271,DATOS!B:B,0),1)=0,"",INDEX(DATOS!AP:AP,MATCH(CHECKLIST!B271,DATOS!B:B,0),1)),"")</f>
        <v/>
      </c>
      <c r="Q271" s="17" t="str">
        <f>IFERROR(IF(INDEX(DATOS!AQ:AQ,MATCH(CHECKLIST!B271,DATOS!B:B,0),1)=0,"",INDEX(DATOS!AQ:AQ,MATCH(CHECKLIST!B271,DATOS!B:B,0),1)),"")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IFERROR(INDEX(DATOS!B:B,MATCH(CHECKLIST!A272,DATOS!BY:BY,0),1),"")</f>
        <v/>
      </c>
      <c r="C272" t="str">
        <f>IFERROR(INDEX(DATOS!J:J,MATCH(CHECKLIST!A272,DATOS!BY:BY,0),1),"")</f>
        <v/>
      </c>
      <c r="D272" t="str">
        <f>IFERROR(INDEX(DATOS!R:R,MATCH(CHECKLIST!E272,DATOS!C:C,0),1),"")</f>
        <v/>
      </c>
      <c r="E272" s="72" t="str">
        <f>IFERROR(INDEX(DATOS!C:C,MATCH(CHECKLIST!A272,DATOS!BY:BY,0),1),"")</f>
        <v/>
      </c>
      <c r="F272" s="82" t="str">
        <f>IFERROR(IF(INDEX(DATOS!AE:AE,MATCH(CHECKLIST!B272,DATOS!B:B,0),1)=0,"",INDEX(DATOS!AE:AE,MATCH(CHECKLIST!B272,DATOS!B:B,0),1)),"")</f>
        <v/>
      </c>
      <c r="G272" s="17" t="str">
        <f>IFERROR(IF(INDEX(DATOS!AJ:AJ,MATCH(CHECKLIST!B272,DATOS!B:B,0),1)=0,"",INDEX(DATOS!AJ:AJ,MATCH(CHECKLIST!B272,DATOS!B:B,0),1)),"")</f>
        <v/>
      </c>
      <c r="H272" s="17" t="str">
        <f>IFERROR(IF(INDEX(DATOS!BM:BM,MATCH(CHECKLIST!B272,DATOS!B:B,0),1)="","X",IF(INDEX(DATOS!BM:BM,MATCH(CHECKLIST!B272,DATOS!B:B,0),1)="VIGENTE","",INDEX(DATOS!BM:BM,MATCH(CHECKLIST!B272,DATOS!B:B,0),1))),"")</f>
        <v/>
      </c>
      <c r="I272" s="17" t="str">
        <f>IFERROR(IF(INDEX(DATOS!AN:AN,MATCH(CHECKLIST!B272,DATOS!B:B,0),1)=0,"",INDEX(DATOS!AN:AN,MATCH(CHECKLIST!B272,DATOS!B:B,0),1)),"")</f>
        <v/>
      </c>
      <c r="J272" s="17" t="str">
        <f>IFERROR(IF(INDEX(DATOS!AL:AL,MATCH(CHECKLIST!B272,DATOS!B:B,0),1)=0,"",INDEX(DATOS!AL:AL,MATCH(CHECKLIST!B272,DATOS!B:B,0),1)),"")</f>
        <v/>
      </c>
      <c r="K272" s="35" t="str">
        <f>IFERROR(IF(INDEX(DATOS!AM:AM,MATCH(CHECKLIST!B272,DATOS!B:B,0),1)=0,"",INDEX(DATOS!AM:AM,MATCH(CHECKLIST!B272,DATOS!B:B,0),1)),"")</f>
        <v/>
      </c>
      <c r="L272" s="17" t="str">
        <f>IFERROR(IF(INDEX(DATOS!AO:AO,MATCH(CHECKLIST!B272,DATOS!B:B,0),1)=0,"",INDEX(DATOS!AO:AO,MATCH(CHECKLIST!B272,DATOS!B:B,0),1)),"")</f>
        <v/>
      </c>
      <c r="M272" s="17" t="str">
        <f>IFERROR(IF(INDEX(DATOS!AK:AK,MATCH(CHECKLIST!B272,DATOS!B:B,0),1)=0,"",INDEX(DATOS!AK:AK,MATCH(CHECKLIST!B272,DATOS!B:B,0),1)),"")</f>
        <v/>
      </c>
      <c r="N272" s="35" t="str">
        <f ca="1">IFERROR(IF(INDEX(DATOS!I:I,MATCH(CHECKLIST!B272,DATOS!B:B,0),1)="","X",IF(INDEX(DATOS!I:I,MATCH(CHECKLIST!B272,DATOS!B:B,0),1)&gt;YEAR(TODAY())-1,"","VENCIDA")),"")</f>
        <v/>
      </c>
      <c r="O272" s="35" t="str">
        <f>IFERROR(IF(INDEX(DATOS!AR:AR,MATCH(CHECKLIST!B272,DATOS!B:B,0),1)=0,"",INDEX(DATOS!AR:AR,MATCH(CHECKLIST!B272,DATOS!B:B,0),1)),"")</f>
        <v/>
      </c>
      <c r="P272" s="17" t="str">
        <f>IFERROR(IF(INDEX(DATOS!AP:AP,MATCH(CHECKLIST!B272,DATOS!B:B,0),1)=0,"",INDEX(DATOS!AP:AP,MATCH(CHECKLIST!B272,DATOS!B:B,0),1)),"")</f>
        <v/>
      </c>
      <c r="Q272" s="17" t="str">
        <f>IFERROR(IF(INDEX(DATOS!AQ:AQ,MATCH(CHECKLIST!B272,DATOS!B:B,0),1)=0,"",INDEX(DATOS!AQ:AQ,MATCH(CHECKLIST!B272,DATOS!B:B,0),1)),"")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IFERROR(INDEX(DATOS!B:B,MATCH(CHECKLIST!A273,DATOS!BY:BY,0),1),"")</f>
        <v/>
      </c>
      <c r="C273" t="str">
        <f>IFERROR(INDEX(DATOS!J:J,MATCH(CHECKLIST!A273,DATOS!BY:BY,0),1),"")</f>
        <v/>
      </c>
      <c r="D273" t="str">
        <f>IFERROR(INDEX(DATOS!R:R,MATCH(CHECKLIST!E273,DATOS!C:C,0),1),"")</f>
        <v/>
      </c>
      <c r="E273" s="72" t="str">
        <f>IFERROR(INDEX(DATOS!C:C,MATCH(CHECKLIST!A273,DATOS!BY:BY,0),1),"")</f>
        <v/>
      </c>
      <c r="F273" s="82" t="str">
        <f>IFERROR(IF(INDEX(DATOS!AE:AE,MATCH(CHECKLIST!B273,DATOS!B:B,0),1)=0,"",INDEX(DATOS!AE:AE,MATCH(CHECKLIST!B273,DATOS!B:B,0),1)),"")</f>
        <v/>
      </c>
      <c r="G273" s="17" t="str">
        <f>IFERROR(IF(INDEX(DATOS!AJ:AJ,MATCH(CHECKLIST!B273,DATOS!B:B,0),1)=0,"",INDEX(DATOS!AJ:AJ,MATCH(CHECKLIST!B273,DATOS!B:B,0),1)),"")</f>
        <v/>
      </c>
      <c r="H273" s="17" t="str">
        <f>IFERROR(IF(INDEX(DATOS!BM:BM,MATCH(CHECKLIST!B273,DATOS!B:B,0),1)="","X",IF(INDEX(DATOS!BM:BM,MATCH(CHECKLIST!B273,DATOS!B:B,0),1)="VIGENTE","",INDEX(DATOS!BM:BM,MATCH(CHECKLIST!B273,DATOS!B:B,0),1))),"")</f>
        <v/>
      </c>
      <c r="I273" s="17" t="str">
        <f>IFERROR(IF(INDEX(DATOS!AN:AN,MATCH(CHECKLIST!B273,DATOS!B:B,0),1)=0,"",INDEX(DATOS!AN:AN,MATCH(CHECKLIST!B273,DATOS!B:B,0),1)),"")</f>
        <v/>
      </c>
      <c r="J273" s="17" t="str">
        <f>IFERROR(IF(INDEX(DATOS!AL:AL,MATCH(CHECKLIST!B273,DATOS!B:B,0),1)=0,"",INDEX(DATOS!AL:AL,MATCH(CHECKLIST!B273,DATOS!B:B,0),1)),"")</f>
        <v/>
      </c>
      <c r="K273" s="35" t="str">
        <f>IFERROR(IF(INDEX(DATOS!AM:AM,MATCH(CHECKLIST!B273,DATOS!B:B,0),1)=0,"",INDEX(DATOS!AM:AM,MATCH(CHECKLIST!B273,DATOS!B:B,0),1)),"")</f>
        <v/>
      </c>
      <c r="L273" s="17" t="str">
        <f>IFERROR(IF(INDEX(DATOS!AO:AO,MATCH(CHECKLIST!B273,DATOS!B:B,0),1)=0,"",INDEX(DATOS!AO:AO,MATCH(CHECKLIST!B273,DATOS!B:B,0),1)),"")</f>
        <v/>
      </c>
      <c r="M273" s="17" t="str">
        <f>IFERROR(IF(INDEX(DATOS!AK:AK,MATCH(CHECKLIST!B273,DATOS!B:B,0),1)=0,"",INDEX(DATOS!AK:AK,MATCH(CHECKLIST!B273,DATOS!B:B,0),1)),"")</f>
        <v/>
      </c>
      <c r="N273" s="35" t="str">
        <f ca="1">IFERROR(IF(INDEX(DATOS!I:I,MATCH(CHECKLIST!B273,DATOS!B:B,0),1)="","X",IF(INDEX(DATOS!I:I,MATCH(CHECKLIST!B273,DATOS!B:B,0),1)&gt;YEAR(TODAY())-1,"","VENCIDA")),"")</f>
        <v/>
      </c>
      <c r="O273" s="35" t="str">
        <f>IFERROR(IF(INDEX(DATOS!AR:AR,MATCH(CHECKLIST!B273,DATOS!B:B,0),1)=0,"",INDEX(DATOS!AR:AR,MATCH(CHECKLIST!B273,DATOS!B:B,0),1)),"")</f>
        <v/>
      </c>
      <c r="P273" s="17" t="str">
        <f>IFERROR(IF(INDEX(DATOS!AP:AP,MATCH(CHECKLIST!B273,DATOS!B:B,0),1)=0,"",INDEX(DATOS!AP:AP,MATCH(CHECKLIST!B273,DATOS!B:B,0),1)),"")</f>
        <v/>
      </c>
      <c r="Q273" s="17" t="str">
        <f>IFERROR(IF(INDEX(DATOS!AQ:AQ,MATCH(CHECKLIST!B273,DATOS!B:B,0),1)=0,"",INDEX(DATOS!AQ:AQ,MATCH(CHECKLIST!B273,DATOS!B:B,0),1)),"")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IFERROR(INDEX(DATOS!B:B,MATCH(CHECKLIST!A274,DATOS!BY:BY,0),1),"")</f>
        <v/>
      </c>
      <c r="C274" t="str">
        <f>IFERROR(INDEX(DATOS!J:J,MATCH(CHECKLIST!A274,DATOS!BY:BY,0),1),"")</f>
        <v/>
      </c>
      <c r="D274" t="str">
        <f>IFERROR(INDEX(DATOS!R:R,MATCH(CHECKLIST!E274,DATOS!C:C,0),1),"")</f>
        <v/>
      </c>
      <c r="E274" s="72" t="str">
        <f>IFERROR(INDEX(DATOS!C:C,MATCH(CHECKLIST!A274,DATOS!BY:BY,0),1),"")</f>
        <v/>
      </c>
      <c r="F274" s="82" t="str">
        <f>IFERROR(IF(INDEX(DATOS!AE:AE,MATCH(CHECKLIST!B274,DATOS!B:B,0),1)=0,"",INDEX(DATOS!AE:AE,MATCH(CHECKLIST!B274,DATOS!B:B,0),1)),"")</f>
        <v/>
      </c>
      <c r="G274" s="17" t="str">
        <f>IFERROR(IF(INDEX(DATOS!AJ:AJ,MATCH(CHECKLIST!B274,DATOS!B:B,0),1)=0,"",INDEX(DATOS!AJ:AJ,MATCH(CHECKLIST!B274,DATOS!B:B,0),1)),"")</f>
        <v/>
      </c>
      <c r="H274" s="17" t="str">
        <f>IFERROR(IF(INDEX(DATOS!BM:BM,MATCH(CHECKLIST!B274,DATOS!B:B,0),1)="","X",IF(INDEX(DATOS!BM:BM,MATCH(CHECKLIST!B274,DATOS!B:B,0),1)="VIGENTE","",INDEX(DATOS!BM:BM,MATCH(CHECKLIST!B274,DATOS!B:B,0),1))),"")</f>
        <v/>
      </c>
      <c r="I274" s="17" t="str">
        <f>IFERROR(IF(INDEX(DATOS!AN:AN,MATCH(CHECKLIST!B274,DATOS!B:B,0),1)=0,"",INDEX(DATOS!AN:AN,MATCH(CHECKLIST!B274,DATOS!B:B,0),1)),"")</f>
        <v/>
      </c>
      <c r="J274" s="17" t="str">
        <f>IFERROR(IF(INDEX(DATOS!AL:AL,MATCH(CHECKLIST!B274,DATOS!B:B,0),1)=0,"",INDEX(DATOS!AL:AL,MATCH(CHECKLIST!B274,DATOS!B:B,0),1)),"")</f>
        <v/>
      </c>
      <c r="K274" s="35" t="str">
        <f>IFERROR(IF(INDEX(DATOS!AM:AM,MATCH(CHECKLIST!B274,DATOS!B:B,0),1)=0,"",INDEX(DATOS!AM:AM,MATCH(CHECKLIST!B274,DATOS!B:B,0),1)),"")</f>
        <v/>
      </c>
      <c r="L274" s="17" t="str">
        <f>IFERROR(IF(INDEX(DATOS!AO:AO,MATCH(CHECKLIST!B274,DATOS!B:B,0),1)=0,"",INDEX(DATOS!AO:AO,MATCH(CHECKLIST!B274,DATOS!B:B,0),1)),"")</f>
        <v/>
      </c>
      <c r="M274" s="17" t="str">
        <f>IFERROR(IF(INDEX(DATOS!AK:AK,MATCH(CHECKLIST!B274,DATOS!B:B,0),1)=0,"",INDEX(DATOS!AK:AK,MATCH(CHECKLIST!B274,DATOS!B:B,0),1)),"")</f>
        <v/>
      </c>
      <c r="N274" s="35" t="str">
        <f ca="1">IFERROR(IF(INDEX(DATOS!I:I,MATCH(CHECKLIST!B274,DATOS!B:B,0),1)="","X",IF(INDEX(DATOS!I:I,MATCH(CHECKLIST!B274,DATOS!B:B,0),1)&gt;YEAR(TODAY())-1,"","VENCIDA")),"")</f>
        <v/>
      </c>
      <c r="O274" s="35" t="str">
        <f>IFERROR(IF(INDEX(DATOS!AR:AR,MATCH(CHECKLIST!B274,DATOS!B:B,0),1)=0,"",INDEX(DATOS!AR:AR,MATCH(CHECKLIST!B274,DATOS!B:B,0),1)),"")</f>
        <v/>
      </c>
      <c r="P274" s="17" t="str">
        <f>IFERROR(IF(INDEX(DATOS!AP:AP,MATCH(CHECKLIST!B274,DATOS!B:B,0),1)=0,"",INDEX(DATOS!AP:AP,MATCH(CHECKLIST!B274,DATOS!B:B,0),1)),"")</f>
        <v/>
      </c>
      <c r="Q274" s="17" t="str">
        <f>IFERROR(IF(INDEX(DATOS!AQ:AQ,MATCH(CHECKLIST!B274,DATOS!B:B,0),1)=0,"",INDEX(DATOS!AQ:AQ,MATCH(CHECKLIST!B274,DATOS!B:B,0),1)),"")</f>
        <v/>
      </c>
      <c r="S274">
        <f t="shared" si="14"/>
        <v>0</v>
      </c>
      <c r="U274" t="str">
        <f t="shared" si="12"/>
        <v/>
      </c>
      <c r="V274" t="str">
        <f t="shared" si="13"/>
        <v/>
      </c>
    </row>
    <row r="275" spans="1:22" ht="15" customHeight="1" x14ac:dyDescent="0.25">
      <c r="A275" s="12">
        <v>262</v>
      </c>
      <c r="B275" t="str">
        <f>IFERROR(INDEX(DATOS!B:B,MATCH(CHECKLIST!A275,DATOS!BY:BY,0),1),"")</f>
        <v/>
      </c>
      <c r="C275" t="str">
        <f>IFERROR(INDEX(DATOS!J:J,MATCH(CHECKLIST!A275,DATOS!BY:BY,0),1),"")</f>
        <v/>
      </c>
      <c r="D275" t="str">
        <f>IFERROR(INDEX(DATOS!R:R,MATCH(CHECKLIST!E275,DATOS!C:C,0),1),"")</f>
        <v/>
      </c>
      <c r="E275" s="72" t="str">
        <f>IFERROR(INDEX(DATOS!C:C,MATCH(CHECKLIST!A275,DATOS!BY:BY,0),1),"")</f>
        <v/>
      </c>
      <c r="F275" s="82" t="str">
        <f>IFERROR(IF(INDEX(DATOS!AE:AE,MATCH(CHECKLIST!B275,DATOS!B:B,0),1)=0,"",INDEX(DATOS!AE:AE,MATCH(CHECKLIST!B275,DATOS!B:B,0),1)),"")</f>
        <v/>
      </c>
      <c r="G275" s="17" t="str">
        <f>IFERROR(IF(INDEX(DATOS!AJ:AJ,MATCH(CHECKLIST!B275,DATOS!B:B,0),1)=0,"",INDEX(DATOS!AJ:AJ,MATCH(CHECKLIST!B275,DATOS!B:B,0),1)),"")</f>
        <v/>
      </c>
      <c r="H275" s="17" t="str">
        <f>IFERROR(IF(INDEX(DATOS!BM:BM,MATCH(CHECKLIST!B275,DATOS!B:B,0),1)="","X",IF(INDEX(DATOS!BM:BM,MATCH(CHECKLIST!B275,DATOS!B:B,0),1)="VIGENTE","",INDEX(DATOS!BM:BM,MATCH(CHECKLIST!B275,DATOS!B:B,0),1))),"")</f>
        <v/>
      </c>
      <c r="I275" s="17" t="str">
        <f>IFERROR(IF(INDEX(DATOS!AN:AN,MATCH(CHECKLIST!B275,DATOS!B:B,0),1)=0,"",INDEX(DATOS!AN:AN,MATCH(CHECKLIST!B275,DATOS!B:B,0),1)),"")</f>
        <v/>
      </c>
      <c r="J275" s="17" t="str">
        <f>IFERROR(IF(INDEX(DATOS!AL:AL,MATCH(CHECKLIST!B275,DATOS!B:B,0),1)=0,"",INDEX(DATOS!AL:AL,MATCH(CHECKLIST!B275,DATOS!B:B,0),1)),"")</f>
        <v/>
      </c>
      <c r="K275" s="35" t="str">
        <f>IFERROR(IF(INDEX(DATOS!AM:AM,MATCH(CHECKLIST!B275,DATOS!B:B,0),1)=0,"",INDEX(DATOS!AM:AM,MATCH(CHECKLIST!B275,DATOS!B:B,0),1)),"")</f>
        <v/>
      </c>
      <c r="L275" s="17" t="str">
        <f>IFERROR(IF(INDEX(DATOS!AO:AO,MATCH(CHECKLIST!B275,DATOS!B:B,0),1)=0,"",INDEX(DATOS!AO:AO,MATCH(CHECKLIST!B275,DATOS!B:B,0),1)),"")</f>
        <v/>
      </c>
      <c r="M275" s="17" t="str">
        <f>IFERROR(IF(INDEX(DATOS!AK:AK,MATCH(CHECKLIST!B275,DATOS!B:B,0),1)=0,"",INDEX(DATOS!AK:AK,MATCH(CHECKLIST!B275,DATOS!B:B,0),1)),"")</f>
        <v/>
      </c>
      <c r="N275" s="35" t="str">
        <f ca="1">IFERROR(IF(INDEX(DATOS!I:I,MATCH(CHECKLIST!B275,DATOS!B:B,0),1)="","X",IF(INDEX(DATOS!I:I,MATCH(CHECKLIST!B275,DATOS!B:B,0),1)&gt;YEAR(TODAY())-1,"","VENCIDA")),"")</f>
        <v/>
      </c>
      <c r="O275" s="35" t="str">
        <f>IFERROR(IF(INDEX(DATOS!AR:AR,MATCH(CHECKLIST!B275,DATOS!B:B,0),1)=0,"",INDEX(DATOS!AR:AR,MATCH(CHECKLIST!B275,DATOS!B:B,0),1)),"")</f>
        <v/>
      </c>
      <c r="P275" s="17" t="str">
        <f>IFERROR(IF(INDEX(DATOS!AP:AP,MATCH(CHECKLIST!B275,DATOS!B:B,0),1)=0,"",INDEX(DATOS!AP:AP,MATCH(CHECKLIST!B275,DATOS!B:B,0),1)),"")</f>
        <v/>
      </c>
      <c r="Q275" s="17" t="str">
        <f>IFERROR(IF(INDEX(DATOS!AQ:AQ,MATCH(CHECKLIST!B275,DATOS!B:B,0),1)=0,"",INDEX(DATOS!AQ:AQ,MATCH(CHECKLIST!B275,DATOS!B:B,0),1)),"")</f>
        <v/>
      </c>
      <c r="R275" t="str">
        <f>IF(B275="","",1)</f>
        <v/>
      </c>
      <c r="S275" t="str">
        <f t="shared" si="14"/>
        <v/>
      </c>
      <c r="U275" t="str">
        <f t="shared" si="12"/>
        <v/>
      </c>
      <c r="V275" t="str">
        <f t="shared" si="13"/>
        <v/>
      </c>
    </row>
    <row r="276" spans="1:22" x14ac:dyDescent="0.25">
      <c r="A276" s="12">
        <v>263</v>
      </c>
      <c r="B276" t="str">
        <f>IFERROR(INDEX(DATOS!B:B,MATCH(CHECKLIST!A276,DATOS!BY:BY,0),1),"")</f>
        <v/>
      </c>
      <c r="C276" t="str">
        <f>IFERROR(INDEX(DATOS!J:J,MATCH(CHECKLIST!A276,DATOS!BY:BY,0),1),"")</f>
        <v/>
      </c>
      <c r="D276" t="str">
        <f>IFERROR(INDEX(DATOS!R:R,MATCH(CHECKLIST!E276,DATOS!C:C,0),1),"")</f>
        <v/>
      </c>
      <c r="E276" s="72" t="str">
        <f>IFERROR(INDEX(DATOS!C:C,MATCH(CHECKLIST!A276,DATOS!BY:BY,0),1),"")</f>
        <v/>
      </c>
      <c r="F276" s="82" t="str">
        <f>IFERROR(IF(INDEX(DATOS!AE:AE,MATCH(CHECKLIST!B276,DATOS!B:B,0),1)=0,"",INDEX(DATOS!AE:AE,MATCH(CHECKLIST!B276,DATOS!B:B,0),1)),"")</f>
        <v/>
      </c>
      <c r="G276" s="17" t="str">
        <f>IFERROR(IF(INDEX(DATOS!AJ:AJ,MATCH(CHECKLIST!B276,DATOS!B:B,0),1)=0,"",INDEX(DATOS!AJ:AJ,MATCH(CHECKLIST!B276,DATOS!B:B,0),1)),"")</f>
        <v/>
      </c>
      <c r="H276" s="17" t="str">
        <f>IFERROR(IF(INDEX(DATOS!BM:BM,MATCH(CHECKLIST!B276,DATOS!B:B,0),1)="","X",IF(INDEX(DATOS!BM:BM,MATCH(CHECKLIST!B276,DATOS!B:B,0),1)="VIGENTE","",INDEX(DATOS!BM:BM,MATCH(CHECKLIST!B276,DATOS!B:B,0),1))),"")</f>
        <v/>
      </c>
      <c r="I276" s="17" t="str">
        <f>IFERROR(IF(INDEX(DATOS!AN:AN,MATCH(CHECKLIST!B276,DATOS!B:B,0),1)=0,"",INDEX(DATOS!AN:AN,MATCH(CHECKLIST!B276,DATOS!B:B,0),1)),"")</f>
        <v/>
      </c>
      <c r="J276" s="17" t="str">
        <f>IFERROR(IF(INDEX(DATOS!AL:AL,MATCH(CHECKLIST!B276,DATOS!B:B,0),1)=0,"",INDEX(DATOS!AL:AL,MATCH(CHECKLIST!B276,DATOS!B:B,0),1)),"")</f>
        <v/>
      </c>
      <c r="K276" s="35" t="str">
        <f>IFERROR(IF(INDEX(DATOS!AM:AM,MATCH(CHECKLIST!B276,DATOS!B:B,0),1)=0,"",INDEX(DATOS!AM:AM,MATCH(CHECKLIST!B276,DATOS!B:B,0),1)),"")</f>
        <v/>
      </c>
      <c r="L276" s="17" t="str">
        <f>IFERROR(IF(INDEX(DATOS!AO:AO,MATCH(CHECKLIST!B276,DATOS!B:B,0),1)=0,"",INDEX(DATOS!AO:AO,MATCH(CHECKLIST!B276,DATOS!B:B,0),1)),"")</f>
        <v/>
      </c>
      <c r="M276" s="17" t="str">
        <f>IFERROR(IF(INDEX(DATOS!AK:AK,MATCH(CHECKLIST!B276,DATOS!B:B,0),1)=0,"",INDEX(DATOS!AK:AK,MATCH(CHECKLIST!B276,DATOS!B:B,0),1)),"")</f>
        <v/>
      </c>
      <c r="N276" s="35" t="str">
        <f ca="1">IFERROR(IF(INDEX(DATOS!I:I,MATCH(CHECKLIST!B276,DATOS!B:B,0),1)="","X",IF(INDEX(DATOS!I:I,MATCH(CHECKLIST!B276,DATOS!B:B,0),1)&gt;YEAR(TODAY())-1,"","VENCIDA")),"")</f>
        <v/>
      </c>
      <c r="O276" s="35" t="str">
        <f>IFERROR(IF(INDEX(DATOS!AR:AR,MATCH(CHECKLIST!B276,DATOS!B:B,0),1)=0,"",INDEX(DATOS!AR:AR,MATCH(CHECKLIST!B276,DATOS!B:B,0),1)),"")</f>
        <v/>
      </c>
      <c r="P276" s="17" t="str">
        <f>IFERROR(IF(INDEX(DATOS!AP:AP,MATCH(CHECKLIST!B276,DATOS!B:B,0),1)=0,"",INDEX(DATOS!AP:AP,MATCH(CHECKLIST!B276,DATOS!B:B,0),1)),"")</f>
        <v/>
      </c>
      <c r="Q276" s="17" t="str">
        <f>IFERROR(IF(INDEX(DATOS!AQ:AQ,MATCH(CHECKLIST!B276,DATOS!B:B,0),1)=0,"",INDEX(DATOS!AQ:AQ,MATCH(CHECKLIST!B276,DATOS!B:B,0),1)),"")</f>
        <v/>
      </c>
      <c r="S276">
        <f t="shared" si="14"/>
        <v>0</v>
      </c>
      <c r="U276" t="str">
        <f t="shared" si="12"/>
        <v/>
      </c>
      <c r="V276" t="str">
        <f t="shared" si="13"/>
        <v/>
      </c>
    </row>
    <row r="277" spans="1:22" ht="15" customHeight="1" x14ac:dyDescent="0.25">
      <c r="A277" s="12">
        <v>264</v>
      </c>
      <c r="B277" t="str">
        <f>IFERROR(INDEX(DATOS!B:B,MATCH(CHECKLIST!A277,DATOS!BY:BY,0),1),"")</f>
        <v/>
      </c>
      <c r="C277" t="str">
        <f>IFERROR(INDEX(DATOS!J:J,MATCH(CHECKLIST!A277,DATOS!BY:BY,0),1),"")</f>
        <v/>
      </c>
      <c r="D277" t="str">
        <f>IFERROR(INDEX(DATOS!R:R,MATCH(CHECKLIST!E277,DATOS!C:C,0),1),"")</f>
        <v/>
      </c>
      <c r="E277" s="72" t="str">
        <f>IFERROR(INDEX(DATOS!C:C,MATCH(CHECKLIST!A277,DATOS!BY:BY,0),1),"")</f>
        <v/>
      </c>
      <c r="F277" s="82" t="str">
        <f>IFERROR(IF(INDEX(DATOS!AE:AE,MATCH(CHECKLIST!B277,DATOS!B:B,0),1)=0,"",INDEX(DATOS!AE:AE,MATCH(CHECKLIST!B277,DATOS!B:B,0),1)),"")</f>
        <v/>
      </c>
      <c r="G277" s="17" t="str">
        <f>IFERROR(IF(INDEX(DATOS!AJ:AJ,MATCH(CHECKLIST!B277,DATOS!B:B,0),1)=0,"",INDEX(DATOS!AJ:AJ,MATCH(CHECKLIST!B277,DATOS!B:B,0),1)),"")</f>
        <v/>
      </c>
      <c r="H277" s="17" t="str">
        <f>IFERROR(IF(INDEX(DATOS!BM:BM,MATCH(CHECKLIST!B277,DATOS!B:B,0),1)="","X",IF(INDEX(DATOS!BM:BM,MATCH(CHECKLIST!B277,DATOS!B:B,0),1)="VIGENTE","",INDEX(DATOS!BM:BM,MATCH(CHECKLIST!B277,DATOS!B:B,0),1))),"")</f>
        <v/>
      </c>
      <c r="I277" s="17" t="str">
        <f>IFERROR(IF(INDEX(DATOS!AN:AN,MATCH(CHECKLIST!B277,DATOS!B:B,0),1)=0,"",INDEX(DATOS!AN:AN,MATCH(CHECKLIST!B277,DATOS!B:B,0),1)),"")</f>
        <v/>
      </c>
      <c r="J277" s="17" t="str">
        <f>IFERROR(IF(INDEX(DATOS!AL:AL,MATCH(CHECKLIST!B277,DATOS!B:B,0),1)=0,"",INDEX(DATOS!AL:AL,MATCH(CHECKLIST!B277,DATOS!B:B,0),1)),"")</f>
        <v/>
      </c>
      <c r="K277" s="35" t="str">
        <f>IFERROR(IF(INDEX(DATOS!AM:AM,MATCH(CHECKLIST!B277,DATOS!B:B,0),1)=0,"",INDEX(DATOS!AM:AM,MATCH(CHECKLIST!B277,DATOS!B:B,0),1)),"")</f>
        <v/>
      </c>
      <c r="L277" s="17" t="str">
        <f>IFERROR(IF(INDEX(DATOS!AO:AO,MATCH(CHECKLIST!B277,DATOS!B:B,0),1)=0,"",INDEX(DATOS!AO:AO,MATCH(CHECKLIST!B277,DATOS!B:B,0),1)),"")</f>
        <v/>
      </c>
      <c r="M277" s="17" t="str">
        <f>IFERROR(IF(INDEX(DATOS!AK:AK,MATCH(CHECKLIST!B277,DATOS!B:B,0),1)=0,"",INDEX(DATOS!AK:AK,MATCH(CHECKLIST!B277,DATOS!B:B,0),1)),"")</f>
        <v/>
      </c>
      <c r="N277" s="35" t="str">
        <f ca="1">IFERROR(IF(INDEX(DATOS!I:I,MATCH(CHECKLIST!B277,DATOS!B:B,0),1)="","X",IF(INDEX(DATOS!I:I,MATCH(CHECKLIST!B277,DATOS!B:B,0),1)&gt;YEAR(TODAY())-1,"","VENCIDA")),"")</f>
        <v/>
      </c>
      <c r="O277" s="35" t="str">
        <f>IFERROR(IF(INDEX(DATOS!AR:AR,MATCH(CHECKLIST!B277,DATOS!B:B,0),1)=0,"",INDEX(DATOS!AR:AR,MATCH(CHECKLIST!B277,DATOS!B:B,0),1)),"")</f>
        <v/>
      </c>
      <c r="P277" s="17" t="str">
        <f>IFERROR(IF(INDEX(DATOS!AP:AP,MATCH(CHECKLIST!B277,DATOS!B:B,0),1)=0,"",INDEX(DATOS!AP:AP,MATCH(CHECKLIST!B277,DATOS!B:B,0),1)),"")</f>
        <v/>
      </c>
      <c r="Q277" s="17" t="str">
        <f>IFERROR(IF(INDEX(DATOS!AQ:AQ,MATCH(CHECKLIST!B277,DATOS!B:B,0),1)=0,"",INDEX(DATOS!AQ:AQ,MATCH(CHECKLIST!B277,DATOS!B:B,0),1)),"")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IFERROR(INDEX(DATOS!B:B,MATCH(CHECKLIST!A278,DATOS!BY:BY,0),1),"")</f>
        <v/>
      </c>
      <c r="C278" t="str">
        <f>IFERROR(INDEX(DATOS!J:J,MATCH(CHECKLIST!A278,DATOS!BY:BY,0),1),"")</f>
        <v/>
      </c>
      <c r="D278" t="str">
        <f>IFERROR(INDEX(DATOS!R:R,MATCH(CHECKLIST!E278,DATOS!C:C,0),1),"")</f>
        <v/>
      </c>
      <c r="E278" s="72" t="str">
        <f>IFERROR(INDEX(DATOS!C:C,MATCH(CHECKLIST!A278,DATOS!BY:BY,0),1),"")</f>
        <v/>
      </c>
      <c r="F278" s="82" t="str">
        <f>IFERROR(IF(INDEX(DATOS!AE:AE,MATCH(CHECKLIST!B278,DATOS!B:B,0),1)=0,"",INDEX(DATOS!AE:AE,MATCH(CHECKLIST!B278,DATOS!B:B,0),1)),"")</f>
        <v/>
      </c>
      <c r="G278" s="17" t="str">
        <f>IFERROR(IF(INDEX(DATOS!AJ:AJ,MATCH(CHECKLIST!B278,DATOS!B:B,0),1)=0,"",INDEX(DATOS!AJ:AJ,MATCH(CHECKLIST!B278,DATOS!B:B,0),1)),"")</f>
        <v/>
      </c>
      <c r="H278" s="17" t="str">
        <f>IFERROR(IF(INDEX(DATOS!BM:BM,MATCH(CHECKLIST!B278,DATOS!B:B,0),1)="","X",IF(INDEX(DATOS!BM:BM,MATCH(CHECKLIST!B278,DATOS!B:B,0),1)="VIGENTE","",INDEX(DATOS!BM:BM,MATCH(CHECKLIST!B278,DATOS!B:B,0),1))),"")</f>
        <v/>
      </c>
      <c r="I278" s="17" t="str">
        <f>IFERROR(IF(INDEX(DATOS!AN:AN,MATCH(CHECKLIST!B278,DATOS!B:B,0),1)=0,"",INDEX(DATOS!AN:AN,MATCH(CHECKLIST!B278,DATOS!B:B,0),1)),"")</f>
        <v/>
      </c>
      <c r="J278" s="17" t="str">
        <f>IFERROR(IF(INDEX(DATOS!AL:AL,MATCH(CHECKLIST!B278,DATOS!B:B,0),1)=0,"",INDEX(DATOS!AL:AL,MATCH(CHECKLIST!B278,DATOS!B:B,0),1)),"")</f>
        <v/>
      </c>
      <c r="K278" s="35" t="str">
        <f>IFERROR(IF(INDEX(DATOS!AM:AM,MATCH(CHECKLIST!B278,DATOS!B:B,0),1)=0,"",INDEX(DATOS!AM:AM,MATCH(CHECKLIST!B278,DATOS!B:B,0),1)),"")</f>
        <v/>
      </c>
      <c r="L278" s="17" t="str">
        <f>IFERROR(IF(INDEX(DATOS!AO:AO,MATCH(CHECKLIST!B278,DATOS!B:B,0),1)=0,"",INDEX(DATOS!AO:AO,MATCH(CHECKLIST!B278,DATOS!B:B,0),1)),"")</f>
        <v/>
      </c>
      <c r="M278" s="17" t="str">
        <f>IFERROR(IF(INDEX(DATOS!AK:AK,MATCH(CHECKLIST!B278,DATOS!B:B,0),1)=0,"",INDEX(DATOS!AK:AK,MATCH(CHECKLIST!B278,DATOS!B:B,0),1)),"")</f>
        <v/>
      </c>
      <c r="N278" s="35" t="str">
        <f ca="1">IFERROR(IF(INDEX(DATOS!I:I,MATCH(CHECKLIST!B278,DATOS!B:B,0),1)="","X",IF(INDEX(DATOS!I:I,MATCH(CHECKLIST!B278,DATOS!B:B,0),1)&gt;YEAR(TODAY())-1,"","VENCIDA")),"")</f>
        <v/>
      </c>
      <c r="O278" s="35" t="str">
        <f>IFERROR(IF(INDEX(DATOS!AR:AR,MATCH(CHECKLIST!B278,DATOS!B:B,0),1)=0,"",INDEX(DATOS!AR:AR,MATCH(CHECKLIST!B278,DATOS!B:B,0),1)),"")</f>
        <v/>
      </c>
      <c r="P278" s="17" t="str">
        <f>IFERROR(IF(INDEX(DATOS!AP:AP,MATCH(CHECKLIST!B278,DATOS!B:B,0),1)=0,"",INDEX(DATOS!AP:AP,MATCH(CHECKLIST!B278,DATOS!B:B,0),1)),"")</f>
        <v/>
      </c>
      <c r="Q278" s="17" t="str">
        <f>IFERROR(IF(INDEX(DATOS!AQ:AQ,MATCH(CHECKLIST!B278,DATOS!B:B,0),1)=0,"",INDEX(DATOS!AQ:AQ,MATCH(CHECKLIST!B278,DATOS!B:B,0),1)),"")</f>
        <v/>
      </c>
      <c r="S278">
        <f t="shared" si="14"/>
        <v>0</v>
      </c>
      <c r="U278" t="str">
        <f t="shared" si="12"/>
        <v/>
      </c>
      <c r="V278" t="str">
        <f t="shared" si="13"/>
        <v/>
      </c>
    </row>
    <row r="279" spans="1:22" ht="15" customHeight="1" x14ac:dyDescent="0.25">
      <c r="A279" s="12">
        <v>266</v>
      </c>
      <c r="B279" t="str">
        <f>IFERROR(INDEX(DATOS!B:B,MATCH(CHECKLIST!A279,DATOS!BY:BY,0),1),"")</f>
        <v/>
      </c>
      <c r="C279" t="str">
        <f>IFERROR(INDEX(DATOS!J:J,MATCH(CHECKLIST!A279,DATOS!BY:BY,0),1),"")</f>
        <v/>
      </c>
      <c r="D279" t="str">
        <f>IFERROR(INDEX(DATOS!R:R,MATCH(CHECKLIST!E279,DATOS!C:C,0),1),"")</f>
        <v/>
      </c>
      <c r="E279" s="72" t="str">
        <f>IFERROR(INDEX(DATOS!C:C,MATCH(CHECKLIST!A279,DATOS!BY:BY,0),1),"")</f>
        <v/>
      </c>
      <c r="F279" s="82" t="str">
        <f>IFERROR(IF(INDEX(DATOS!AE:AE,MATCH(CHECKLIST!B279,DATOS!B:B,0),1)=0,"",INDEX(DATOS!AE:AE,MATCH(CHECKLIST!B279,DATOS!B:B,0),1)),"")</f>
        <v/>
      </c>
      <c r="G279" s="17" t="str">
        <f>IFERROR(IF(INDEX(DATOS!AJ:AJ,MATCH(CHECKLIST!B279,DATOS!B:B,0),1)=0,"",INDEX(DATOS!AJ:AJ,MATCH(CHECKLIST!B279,DATOS!B:B,0),1)),"")</f>
        <v/>
      </c>
      <c r="H279" s="17" t="str">
        <f>IFERROR(IF(INDEX(DATOS!BM:BM,MATCH(CHECKLIST!B279,DATOS!B:B,0),1)="","X",IF(INDEX(DATOS!BM:BM,MATCH(CHECKLIST!B279,DATOS!B:B,0),1)="VIGENTE","",INDEX(DATOS!BM:BM,MATCH(CHECKLIST!B279,DATOS!B:B,0),1))),"")</f>
        <v/>
      </c>
      <c r="I279" s="17" t="str">
        <f>IFERROR(IF(INDEX(DATOS!AN:AN,MATCH(CHECKLIST!B279,DATOS!B:B,0),1)=0,"",INDEX(DATOS!AN:AN,MATCH(CHECKLIST!B279,DATOS!B:B,0),1)),"")</f>
        <v/>
      </c>
      <c r="J279" s="17" t="str">
        <f>IFERROR(IF(INDEX(DATOS!AL:AL,MATCH(CHECKLIST!B279,DATOS!B:B,0),1)=0,"",INDEX(DATOS!AL:AL,MATCH(CHECKLIST!B279,DATOS!B:B,0),1)),"")</f>
        <v/>
      </c>
      <c r="K279" s="35" t="str">
        <f>IFERROR(IF(INDEX(DATOS!AM:AM,MATCH(CHECKLIST!B279,DATOS!B:B,0),1)=0,"",INDEX(DATOS!AM:AM,MATCH(CHECKLIST!B279,DATOS!B:B,0),1)),"")</f>
        <v/>
      </c>
      <c r="L279" s="17" t="str">
        <f>IFERROR(IF(INDEX(DATOS!AO:AO,MATCH(CHECKLIST!B279,DATOS!B:B,0),1)=0,"",INDEX(DATOS!AO:AO,MATCH(CHECKLIST!B279,DATOS!B:B,0),1)),"")</f>
        <v/>
      </c>
      <c r="M279" s="17" t="str">
        <f>IFERROR(IF(INDEX(DATOS!AK:AK,MATCH(CHECKLIST!B279,DATOS!B:B,0),1)=0,"",INDEX(DATOS!AK:AK,MATCH(CHECKLIST!B279,DATOS!B:B,0),1)),"")</f>
        <v/>
      </c>
      <c r="N279" s="35" t="str">
        <f ca="1">IFERROR(IF(INDEX(DATOS!I:I,MATCH(CHECKLIST!B279,DATOS!B:B,0),1)="","X",IF(INDEX(DATOS!I:I,MATCH(CHECKLIST!B279,DATOS!B:B,0),1)&gt;YEAR(TODAY())-1,"","VENCIDA")),"")</f>
        <v/>
      </c>
      <c r="O279" s="35" t="str">
        <f>IFERROR(IF(INDEX(DATOS!AR:AR,MATCH(CHECKLIST!B279,DATOS!B:B,0),1)=0,"",INDEX(DATOS!AR:AR,MATCH(CHECKLIST!B279,DATOS!B:B,0),1)),"")</f>
        <v/>
      </c>
      <c r="P279" s="17" t="str">
        <f>IFERROR(IF(INDEX(DATOS!AP:AP,MATCH(CHECKLIST!B279,DATOS!B:B,0),1)=0,"",INDEX(DATOS!AP:AP,MATCH(CHECKLIST!B279,DATOS!B:B,0),1)),"")</f>
        <v/>
      </c>
      <c r="Q279" s="17" t="str">
        <f>IFERROR(IF(INDEX(DATOS!AQ:AQ,MATCH(CHECKLIST!B279,DATOS!B:B,0),1)=0,"",INDEX(DATOS!AQ:AQ,MATCH(CHECKLIST!B279,DATOS!B:B,0),1)),"")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IFERROR(INDEX(DATOS!B:B,MATCH(CHECKLIST!A280,DATOS!BY:BY,0),1),"")</f>
        <v/>
      </c>
      <c r="C280" t="str">
        <f>IFERROR(INDEX(DATOS!J:J,MATCH(CHECKLIST!A280,DATOS!BY:BY,0),1),"")</f>
        <v/>
      </c>
      <c r="D280" t="str">
        <f>IFERROR(INDEX(DATOS!R:R,MATCH(CHECKLIST!E280,DATOS!C:C,0),1),"")</f>
        <v/>
      </c>
      <c r="E280" s="72" t="str">
        <f>IFERROR(INDEX(DATOS!C:C,MATCH(CHECKLIST!A280,DATOS!BY:BY,0),1),"")</f>
        <v/>
      </c>
      <c r="F280" s="82" t="str">
        <f>IFERROR(IF(INDEX(DATOS!AE:AE,MATCH(CHECKLIST!B280,DATOS!B:B,0),1)=0,"",INDEX(DATOS!AE:AE,MATCH(CHECKLIST!B280,DATOS!B:B,0),1)),"")</f>
        <v/>
      </c>
      <c r="G280" s="17" t="str">
        <f>IFERROR(IF(INDEX(DATOS!AJ:AJ,MATCH(CHECKLIST!B280,DATOS!B:B,0),1)=0,"",INDEX(DATOS!AJ:AJ,MATCH(CHECKLIST!B280,DATOS!B:B,0),1)),"")</f>
        <v/>
      </c>
      <c r="H280" s="17" t="str">
        <f>IFERROR(IF(INDEX(DATOS!BM:BM,MATCH(CHECKLIST!B280,DATOS!B:B,0),1)="","X",IF(INDEX(DATOS!BM:BM,MATCH(CHECKLIST!B280,DATOS!B:B,0),1)="VIGENTE","",INDEX(DATOS!BM:BM,MATCH(CHECKLIST!B280,DATOS!B:B,0),1))),"")</f>
        <v/>
      </c>
      <c r="I280" s="17" t="str">
        <f>IFERROR(IF(INDEX(DATOS!AN:AN,MATCH(CHECKLIST!B280,DATOS!B:B,0),1)=0,"",INDEX(DATOS!AN:AN,MATCH(CHECKLIST!B280,DATOS!B:B,0),1)),"")</f>
        <v/>
      </c>
      <c r="J280" s="17" t="str">
        <f>IFERROR(IF(INDEX(DATOS!AL:AL,MATCH(CHECKLIST!B280,DATOS!B:B,0),1)=0,"",INDEX(DATOS!AL:AL,MATCH(CHECKLIST!B280,DATOS!B:B,0),1)),"")</f>
        <v/>
      </c>
      <c r="K280" s="35" t="str">
        <f>IFERROR(IF(INDEX(DATOS!AM:AM,MATCH(CHECKLIST!B280,DATOS!B:B,0),1)=0,"",INDEX(DATOS!AM:AM,MATCH(CHECKLIST!B280,DATOS!B:B,0),1)),"")</f>
        <v/>
      </c>
      <c r="L280" s="17" t="str">
        <f>IFERROR(IF(INDEX(DATOS!AO:AO,MATCH(CHECKLIST!B280,DATOS!B:B,0),1)=0,"",INDEX(DATOS!AO:AO,MATCH(CHECKLIST!B280,DATOS!B:B,0),1)),"")</f>
        <v/>
      </c>
      <c r="M280" s="17" t="str">
        <f>IFERROR(IF(INDEX(DATOS!AK:AK,MATCH(CHECKLIST!B280,DATOS!B:B,0),1)=0,"",INDEX(DATOS!AK:AK,MATCH(CHECKLIST!B280,DATOS!B:B,0),1)),"")</f>
        <v/>
      </c>
      <c r="N280" s="35" t="str">
        <f ca="1">IFERROR(IF(INDEX(DATOS!I:I,MATCH(CHECKLIST!B280,DATOS!B:B,0),1)="","X",IF(INDEX(DATOS!I:I,MATCH(CHECKLIST!B280,DATOS!B:B,0),1)&gt;YEAR(TODAY())-1,"","VENCIDA")),"")</f>
        <v/>
      </c>
      <c r="O280" s="35" t="str">
        <f>IFERROR(IF(INDEX(DATOS!AR:AR,MATCH(CHECKLIST!B280,DATOS!B:B,0),1)=0,"",INDEX(DATOS!AR:AR,MATCH(CHECKLIST!B280,DATOS!B:B,0),1)),"")</f>
        <v/>
      </c>
      <c r="P280" s="17" t="str">
        <f>IFERROR(IF(INDEX(DATOS!AP:AP,MATCH(CHECKLIST!B280,DATOS!B:B,0),1)=0,"",INDEX(DATOS!AP:AP,MATCH(CHECKLIST!B280,DATOS!B:B,0),1)),"")</f>
        <v/>
      </c>
      <c r="Q280" s="17" t="str">
        <f>IFERROR(IF(INDEX(DATOS!AQ:AQ,MATCH(CHECKLIST!B280,DATOS!B:B,0),1)=0,"",INDEX(DATOS!AQ:AQ,MATCH(CHECKLIST!B280,DATOS!B:B,0),1)),"")</f>
        <v/>
      </c>
      <c r="S280">
        <f t="shared" si="14"/>
        <v>0</v>
      </c>
      <c r="U280" t="str">
        <f t="shared" si="12"/>
        <v/>
      </c>
      <c r="V280" t="str">
        <f t="shared" si="13"/>
        <v/>
      </c>
    </row>
    <row r="281" spans="1:22" ht="15" customHeight="1" x14ac:dyDescent="0.25">
      <c r="A281" s="12">
        <v>268</v>
      </c>
      <c r="B281" t="str">
        <f>IFERROR(INDEX(DATOS!B:B,MATCH(CHECKLIST!A281,DATOS!BY:BY,0),1),"")</f>
        <v/>
      </c>
      <c r="C281" t="str">
        <f>IFERROR(INDEX(DATOS!J:J,MATCH(CHECKLIST!A281,DATOS!BY:BY,0),1),"")</f>
        <v/>
      </c>
      <c r="D281" t="str">
        <f>IFERROR(INDEX(DATOS!R:R,MATCH(CHECKLIST!E281,DATOS!C:C,0),1),"")</f>
        <v/>
      </c>
      <c r="E281" s="72" t="str">
        <f>IFERROR(INDEX(DATOS!C:C,MATCH(CHECKLIST!A281,DATOS!BY:BY,0),1),"")</f>
        <v/>
      </c>
      <c r="F281" s="82" t="str">
        <f>IFERROR(IF(INDEX(DATOS!AE:AE,MATCH(CHECKLIST!B281,DATOS!B:B,0),1)=0,"",INDEX(DATOS!AE:AE,MATCH(CHECKLIST!B281,DATOS!B:B,0),1)),"")</f>
        <v/>
      </c>
      <c r="G281" s="17" t="str">
        <f>IFERROR(IF(INDEX(DATOS!AJ:AJ,MATCH(CHECKLIST!B281,DATOS!B:B,0),1)=0,"",INDEX(DATOS!AJ:AJ,MATCH(CHECKLIST!B281,DATOS!B:B,0),1)),"")</f>
        <v/>
      </c>
      <c r="H281" s="17" t="str">
        <f>IFERROR(IF(INDEX(DATOS!BM:BM,MATCH(CHECKLIST!B281,DATOS!B:B,0),1)="","X",IF(INDEX(DATOS!BM:BM,MATCH(CHECKLIST!B281,DATOS!B:B,0),1)="VIGENTE","",INDEX(DATOS!BM:BM,MATCH(CHECKLIST!B281,DATOS!B:B,0),1))),"")</f>
        <v/>
      </c>
      <c r="I281" s="17" t="str">
        <f>IFERROR(IF(INDEX(DATOS!AN:AN,MATCH(CHECKLIST!B281,DATOS!B:B,0),1)=0,"",INDEX(DATOS!AN:AN,MATCH(CHECKLIST!B281,DATOS!B:B,0),1)),"")</f>
        <v/>
      </c>
      <c r="J281" s="17" t="str">
        <f>IFERROR(IF(INDEX(DATOS!AL:AL,MATCH(CHECKLIST!B281,DATOS!B:B,0),1)=0,"",INDEX(DATOS!AL:AL,MATCH(CHECKLIST!B281,DATOS!B:B,0),1)),"")</f>
        <v/>
      </c>
      <c r="K281" s="35" t="str">
        <f>IFERROR(IF(INDEX(DATOS!AM:AM,MATCH(CHECKLIST!B281,DATOS!B:B,0),1)=0,"",INDEX(DATOS!AM:AM,MATCH(CHECKLIST!B281,DATOS!B:B,0),1)),"")</f>
        <v/>
      </c>
      <c r="L281" s="17" t="str">
        <f>IFERROR(IF(INDEX(DATOS!AO:AO,MATCH(CHECKLIST!B281,DATOS!B:B,0),1)=0,"",INDEX(DATOS!AO:AO,MATCH(CHECKLIST!B281,DATOS!B:B,0),1)),"")</f>
        <v/>
      </c>
      <c r="M281" s="17" t="str">
        <f>IFERROR(IF(INDEX(DATOS!AK:AK,MATCH(CHECKLIST!B281,DATOS!B:B,0),1)=0,"",INDEX(DATOS!AK:AK,MATCH(CHECKLIST!B281,DATOS!B:B,0),1)),"")</f>
        <v/>
      </c>
      <c r="N281" s="35" t="str">
        <f ca="1">IFERROR(IF(INDEX(DATOS!I:I,MATCH(CHECKLIST!B281,DATOS!B:B,0),1)="","X",IF(INDEX(DATOS!I:I,MATCH(CHECKLIST!B281,DATOS!B:B,0),1)&gt;YEAR(TODAY())-1,"","VENCIDA")),"")</f>
        <v/>
      </c>
      <c r="O281" s="35" t="str">
        <f>IFERROR(IF(INDEX(DATOS!AR:AR,MATCH(CHECKLIST!B281,DATOS!B:B,0),1)=0,"",INDEX(DATOS!AR:AR,MATCH(CHECKLIST!B281,DATOS!B:B,0),1)),"")</f>
        <v/>
      </c>
      <c r="P281" s="17" t="str">
        <f>IFERROR(IF(INDEX(DATOS!AP:AP,MATCH(CHECKLIST!B281,DATOS!B:B,0),1)=0,"",INDEX(DATOS!AP:AP,MATCH(CHECKLIST!B281,DATOS!B:B,0),1)),"")</f>
        <v/>
      </c>
      <c r="Q281" s="17" t="str">
        <f>IFERROR(IF(INDEX(DATOS!AQ:AQ,MATCH(CHECKLIST!B281,DATOS!B:B,0),1)=0,"",INDEX(DATOS!AQ:AQ,MATCH(CHECKLIST!B281,DATOS!B:B,0),1)),"")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IFERROR(INDEX(DATOS!B:B,MATCH(CHECKLIST!A282,DATOS!BY:BY,0),1),"")</f>
        <v/>
      </c>
      <c r="C282" t="str">
        <f>IFERROR(INDEX(DATOS!J:J,MATCH(CHECKLIST!A282,DATOS!BY:BY,0),1),"")</f>
        <v/>
      </c>
      <c r="D282" t="str">
        <f>IFERROR(INDEX(DATOS!R:R,MATCH(CHECKLIST!E282,DATOS!C:C,0),1),"")</f>
        <v/>
      </c>
      <c r="E282" s="72" t="str">
        <f>IFERROR(INDEX(DATOS!C:C,MATCH(CHECKLIST!A282,DATOS!BY:BY,0),1),"")</f>
        <v/>
      </c>
      <c r="F282" s="82" t="str">
        <f>IFERROR(IF(INDEX(DATOS!AE:AE,MATCH(CHECKLIST!B282,DATOS!B:B,0),1)=0,"",INDEX(DATOS!AE:AE,MATCH(CHECKLIST!B282,DATOS!B:B,0),1)),"")</f>
        <v/>
      </c>
      <c r="G282" s="17" t="str">
        <f>IFERROR(IF(INDEX(DATOS!AJ:AJ,MATCH(CHECKLIST!B282,DATOS!B:B,0),1)=0,"",INDEX(DATOS!AJ:AJ,MATCH(CHECKLIST!B282,DATOS!B:B,0),1)),"")</f>
        <v/>
      </c>
      <c r="H282" s="17" t="str">
        <f>IFERROR(IF(INDEX(DATOS!BM:BM,MATCH(CHECKLIST!B282,DATOS!B:B,0),1)="","X",IF(INDEX(DATOS!BM:BM,MATCH(CHECKLIST!B282,DATOS!B:B,0),1)="VIGENTE","",INDEX(DATOS!BM:BM,MATCH(CHECKLIST!B282,DATOS!B:B,0),1))),"")</f>
        <v/>
      </c>
      <c r="I282" s="17" t="str">
        <f>IFERROR(IF(INDEX(DATOS!AN:AN,MATCH(CHECKLIST!B282,DATOS!B:B,0),1)=0,"",INDEX(DATOS!AN:AN,MATCH(CHECKLIST!B282,DATOS!B:B,0),1)),"")</f>
        <v/>
      </c>
      <c r="J282" s="17" t="str">
        <f>IFERROR(IF(INDEX(DATOS!AL:AL,MATCH(CHECKLIST!B282,DATOS!B:B,0),1)=0,"",INDEX(DATOS!AL:AL,MATCH(CHECKLIST!B282,DATOS!B:B,0),1)),"")</f>
        <v/>
      </c>
      <c r="K282" s="35" t="str">
        <f>IFERROR(IF(INDEX(DATOS!AM:AM,MATCH(CHECKLIST!B282,DATOS!B:B,0),1)=0,"",INDEX(DATOS!AM:AM,MATCH(CHECKLIST!B282,DATOS!B:B,0),1)),"")</f>
        <v/>
      </c>
      <c r="L282" s="17" t="str">
        <f>IFERROR(IF(INDEX(DATOS!AO:AO,MATCH(CHECKLIST!B282,DATOS!B:B,0),1)=0,"",INDEX(DATOS!AO:AO,MATCH(CHECKLIST!B282,DATOS!B:B,0),1)),"")</f>
        <v/>
      </c>
      <c r="M282" s="17" t="str">
        <f>IFERROR(IF(INDEX(DATOS!AK:AK,MATCH(CHECKLIST!B282,DATOS!B:B,0),1)=0,"",INDEX(DATOS!AK:AK,MATCH(CHECKLIST!B282,DATOS!B:B,0),1)),"")</f>
        <v/>
      </c>
      <c r="N282" s="35" t="str">
        <f ca="1">IFERROR(IF(INDEX(DATOS!I:I,MATCH(CHECKLIST!B282,DATOS!B:B,0),1)="","X",IF(INDEX(DATOS!I:I,MATCH(CHECKLIST!B282,DATOS!B:B,0),1)&gt;YEAR(TODAY())-1,"","VENCIDA")),"")</f>
        <v/>
      </c>
      <c r="O282" s="35" t="str">
        <f>IFERROR(IF(INDEX(DATOS!AR:AR,MATCH(CHECKLIST!B282,DATOS!B:B,0),1)=0,"",INDEX(DATOS!AR:AR,MATCH(CHECKLIST!B282,DATOS!B:B,0),1)),"")</f>
        <v/>
      </c>
      <c r="P282" s="17" t="str">
        <f>IFERROR(IF(INDEX(DATOS!AP:AP,MATCH(CHECKLIST!B282,DATOS!B:B,0),1)=0,"",INDEX(DATOS!AP:AP,MATCH(CHECKLIST!B282,DATOS!B:B,0),1)),"")</f>
        <v/>
      </c>
      <c r="Q282" s="17" t="str">
        <f>IFERROR(IF(INDEX(DATOS!AQ:AQ,MATCH(CHECKLIST!B282,DATOS!B:B,0),1)=0,"",INDEX(DATOS!AQ:AQ,MATCH(CHECKLIST!B282,DATOS!B:B,0),1)),"")</f>
        <v/>
      </c>
      <c r="S282">
        <f t="shared" si="14"/>
        <v>0</v>
      </c>
      <c r="U282" t="str">
        <f t="shared" si="12"/>
        <v/>
      </c>
      <c r="V282" t="str">
        <f t="shared" si="13"/>
        <v/>
      </c>
    </row>
    <row r="283" spans="1:22" ht="15" customHeight="1" x14ac:dyDescent="0.25">
      <c r="A283" s="12">
        <v>270</v>
      </c>
      <c r="B283" t="str">
        <f>IFERROR(INDEX(DATOS!B:B,MATCH(CHECKLIST!A283,DATOS!BY:BY,0),1),"")</f>
        <v/>
      </c>
      <c r="C283" t="str">
        <f>IFERROR(INDEX(DATOS!J:J,MATCH(CHECKLIST!A283,DATOS!BY:BY,0),1),"")</f>
        <v/>
      </c>
      <c r="D283" t="str">
        <f>IFERROR(INDEX(DATOS!R:R,MATCH(CHECKLIST!E283,DATOS!C:C,0),1),"")</f>
        <v/>
      </c>
      <c r="E283" s="72" t="str">
        <f>IFERROR(INDEX(DATOS!C:C,MATCH(CHECKLIST!A283,DATOS!BY:BY,0),1),"")</f>
        <v/>
      </c>
      <c r="F283" s="82" t="str">
        <f>IFERROR(IF(INDEX(DATOS!AE:AE,MATCH(CHECKLIST!B283,DATOS!B:B,0),1)=0,"",INDEX(DATOS!AE:AE,MATCH(CHECKLIST!B283,DATOS!B:B,0),1)),"")</f>
        <v/>
      </c>
      <c r="G283" s="17" t="str">
        <f>IFERROR(IF(INDEX(DATOS!AJ:AJ,MATCH(CHECKLIST!B283,DATOS!B:B,0),1)=0,"",INDEX(DATOS!AJ:AJ,MATCH(CHECKLIST!B283,DATOS!B:B,0),1)),"")</f>
        <v/>
      </c>
      <c r="H283" s="17" t="str">
        <f>IFERROR(IF(INDEX(DATOS!BM:BM,MATCH(CHECKLIST!B283,DATOS!B:B,0),1)="","X",IF(INDEX(DATOS!BM:BM,MATCH(CHECKLIST!B283,DATOS!B:B,0),1)="VIGENTE","",INDEX(DATOS!BM:BM,MATCH(CHECKLIST!B283,DATOS!B:B,0),1))),"")</f>
        <v/>
      </c>
      <c r="I283" s="17" t="str">
        <f>IFERROR(IF(INDEX(DATOS!AN:AN,MATCH(CHECKLIST!B283,DATOS!B:B,0),1)=0,"",INDEX(DATOS!AN:AN,MATCH(CHECKLIST!B283,DATOS!B:B,0),1)),"")</f>
        <v/>
      </c>
      <c r="J283" s="17" t="str">
        <f>IFERROR(IF(INDEX(DATOS!AL:AL,MATCH(CHECKLIST!B283,DATOS!B:B,0),1)=0,"",INDEX(DATOS!AL:AL,MATCH(CHECKLIST!B283,DATOS!B:B,0),1)),"")</f>
        <v/>
      </c>
      <c r="K283" s="35" t="str">
        <f>IFERROR(IF(INDEX(DATOS!AM:AM,MATCH(CHECKLIST!B283,DATOS!B:B,0),1)=0,"",INDEX(DATOS!AM:AM,MATCH(CHECKLIST!B283,DATOS!B:B,0),1)),"")</f>
        <v/>
      </c>
      <c r="L283" s="17" t="str">
        <f>IFERROR(IF(INDEX(DATOS!AO:AO,MATCH(CHECKLIST!B283,DATOS!B:B,0),1)=0,"",INDEX(DATOS!AO:AO,MATCH(CHECKLIST!B283,DATOS!B:B,0),1)),"")</f>
        <v/>
      </c>
      <c r="M283" s="17" t="str">
        <f>IFERROR(IF(INDEX(DATOS!AK:AK,MATCH(CHECKLIST!B283,DATOS!B:B,0),1)=0,"",INDEX(DATOS!AK:AK,MATCH(CHECKLIST!B283,DATOS!B:B,0),1)),"")</f>
        <v/>
      </c>
      <c r="N283" s="35" t="str">
        <f ca="1">IFERROR(IF(INDEX(DATOS!I:I,MATCH(CHECKLIST!B283,DATOS!B:B,0),1)="","X",IF(INDEX(DATOS!I:I,MATCH(CHECKLIST!B283,DATOS!B:B,0),1)&gt;YEAR(TODAY())-1,"","VENCIDA")),"")</f>
        <v/>
      </c>
      <c r="O283" s="35" t="str">
        <f>IFERROR(IF(INDEX(DATOS!AR:AR,MATCH(CHECKLIST!B283,DATOS!B:B,0),1)=0,"",INDEX(DATOS!AR:AR,MATCH(CHECKLIST!B283,DATOS!B:B,0),1)),"")</f>
        <v/>
      </c>
      <c r="P283" s="17" t="str">
        <f>IFERROR(IF(INDEX(DATOS!AP:AP,MATCH(CHECKLIST!B283,DATOS!B:B,0),1)=0,"",INDEX(DATOS!AP:AP,MATCH(CHECKLIST!B283,DATOS!B:B,0),1)),"")</f>
        <v/>
      </c>
      <c r="Q283" s="17" t="str">
        <f>IFERROR(IF(INDEX(DATOS!AQ:AQ,MATCH(CHECKLIST!B283,DATOS!B:B,0),1)=0,"",INDEX(DATOS!AQ:AQ,MATCH(CHECKLIST!B283,DATOS!B:B,0),1)),"")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IFERROR(INDEX(DATOS!B:B,MATCH(CHECKLIST!A284,DATOS!BY:BY,0),1),"")</f>
        <v/>
      </c>
      <c r="C284" t="str">
        <f>IFERROR(INDEX(DATOS!J:J,MATCH(CHECKLIST!A284,DATOS!BY:BY,0),1),"")</f>
        <v/>
      </c>
      <c r="D284" t="str">
        <f>IFERROR(INDEX(DATOS!R:R,MATCH(CHECKLIST!E284,DATOS!C:C,0),1),"")</f>
        <v/>
      </c>
      <c r="E284" s="72" t="str">
        <f>IFERROR(INDEX(DATOS!C:C,MATCH(CHECKLIST!A284,DATOS!BY:BY,0),1),"")</f>
        <v/>
      </c>
      <c r="F284" s="82" t="str">
        <f>IFERROR(IF(INDEX(DATOS!AE:AE,MATCH(CHECKLIST!B284,DATOS!B:B,0),1)=0,"",INDEX(DATOS!AE:AE,MATCH(CHECKLIST!B284,DATOS!B:B,0),1)),"")</f>
        <v/>
      </c>
      <c r="G284" s="17" t="str">
        <f>IFERROR(IF(INDEX(DATOS!AJ:AJ,MATCH(CHECKLIST!B284,DATOS!B:B,0),1)=0,"",INDEX(DATOS!AJ:AJ,MATCH(CHECKLIST!B284,DATOS!B:B,0),1)),"")</f>
        <v/>
      </c>
      <c r="H284" s="17" t="str">
        <f>IFERROR(IF(INDEX(DATOS!BM:BM,MATCH(CHECKLIST!B284,DATOS!B:B,0),1)="","X",IF(INDEX(DATOS!BM:BM,MATCH(CHECKLIST!B284,DATOS!B:B,0),1)="VIGENTE","",INDEX(DATOS!BM:BM,MATCH(CHECKLIST!B284,DATOS!B:B,0),1))),"")</f>
        <v/>
      </c>
      <c r="I284" s="17" t="str">
        <f>IFERROR(IF(INDEX(DATOS!AN:AN,MATCH(CHECKLIST!B284,DATOS!B:B,0),1)=0,"",INDEX(DATOS!AN:AN,MATCH(CHECKLIST!B284,DATOS!B:B,0),1)),"")</f>
        <v/>
      </c>
      <c r="J284" s="17" t="str">
        <f>IFERROR(IF(INDEX(DATOS!AL:AL,MATCH(CHECKLIST!B284,DATOS!B:B,0),1)=0,"",INDEX(DATOS!AL:AL,MATCH(CHECKLIST!B284,DATOS!B:B,0),1)),"")</f>
        <v/>
      </c>
      <c r="K284" s="35" t="str">
        <f>IFERROR(IF(INDEX(DATOS!AM:AM,MATCH(CHECKLIST!B284,DATOS!B:B,0),1)=0,"",INDEX(DATOS!AM:AM,MATCH(CHECKLIST!B284,DATOS!B:B,0),1)),"")</f>
        <v/>
      </c>
      <c r="L284" s="17" t="str">
        <f>IFERROR(IF(INDEX(DATOS!AO:AO,MATCH(CHECKLIST!B284,DATOS!B:B,0),1)=0,"",INDEX(DATOS!AO:AO,MATCH(CHECKLIST!B284,DATOS!B:B,0),1)),"")</f>
        <v/>
      </c>
      <c r="M284" s="17" t="str">
        <f>IFERROR(IF(INDEX(DATOS!AK:AK,MATCH(CHECKLIST!B284,DATOS!B:B,0),1)=0,"",INDEX(DATOS!AK:AK,MATCH(CHECKLIST!B284,DATOS!B:B,0),1)),"")</f>
        <v/>
      </c>
      <c r="N284" s="35" t="str">
        <f ca="1">IFERROR(IF(INDEX(DATOS!I:I,MATCH(CHECKLIST!B284,DATOS!B:B,0),1)="","X",IF(INDEX(DATOS!I:I,MATCH(CHECKLIST!B284,DATOS!B:B,0),1)&gt;YEAR(TODAY())-1,"","VENCIDA")),"")</f>
        <v/>
      </c>
      <c r="O284" s="35" t="str">
        <f>IFERROR(IF(INDEX(DATOS!AR:AR,MATCH(CHECKLIST!B284,DATOS!B:B,0),1)=0,"",INDEX(DATOS!AR:AR,MATCH(CHECKLIST!B284,DATOS!B:B,0),1)),"")</f>
        <v/>
      </c>
      <c r="P284" s="17" t="str">
        <f>IFERROR(IF(INDEX(DATOS!AP:AP,MATCH(CHECKLIST!B284,DATOS!B:B,0),1)=0,"",INDEX(DATOS!AP:AP,MATCH(CHECKLIST!B284,DATOS!B:B,0),1)),"")</f>
        <v/>
      </c>
      <c r="Q284" s="17" t="str">
        <f>IFERROR(IF(INDEX(DATOS!AQ:AQ,MATCH(CHECKLIST!B284,DATOS!B:B,0),1)=0,"",INDEX(DATOS!AQ:AQ,MATCH(CHECKLIST!B284,DATOS!B:B,0),1)),"")</f>
        <v/>
      </c>
      <c r="S284">
        <f t="shared" si="14"/>
        <v>0</v>
      </c>
      <c r="U284" t="str">
        <f t="shared" si="12"/>
        <v/>
      </c>
      <c r="V284" t="str">
        <f t="shared" si="13"/>
        <v/>
      </c>
    </row>
    <row r="285" spans="1:22" ht="15" customHeight="1" x14ac:dyDescent="0.25">
      <c r="A285" s="12">
        <v>272</v>
      </c>
      <c r="B285" t="str">
        <f>IFERROR(INDEX(DATOS!B:B,MATCH(CHECKLIST!A285,DATOS!BY:BY,0),1),"")</f>
        <v/>
      </c>
      <c r="C285" t="str">
        <f>IFERROR(INDEX(DATOS!J:J,MATCH(CHECKLIST!A285,DATOS!BY:BY,0),1),"")</f>
        <v/>
      </c>
      <c r="D285" t="str">
        <f>IFERROR(INDEX(DATOS!R:R,MATCH(CHECKLIST!E285,DATOS!C:C,0),1),"")</f>
        <v/>
      </c>
      <c r="E285" s="72" t="str">
        <f>IFERROR(INDEX(DATOS!C:C,MATCH(CHECKLIST!A285,DATOS!BY:BY,0),1),"")</f>
        <v/>
      </c>
      <c r="F285" s="82" t="str">
        <f>IFERROR(IF(INDEX(DATOS!AE:AE,MATCH(CHECKLIST!B285,DATOS!B:B,0),1)=0,"",INDEX(DATOS!AE:AE,MATCH(CHECKLIST!B285,DATOS!B:B,0),1)),"")</f>
        <v/>
      </c>
      <c r="G285" s="17" t="str">
        <f>IFERROR(IF(INDEX(DATOS!AJ:AJ,MATCH(CHECKLIST!B285,DATOS!B:B,0),1)=0,"",INDEX(DATOS!AJ:AJ,MATCH(CHECKLIST!B285,DATOS!B:B,0),1)),"")</f>
        <v/>
      </c>
      <c r="H285" s="17" t="str">
        <f>IFERROR(IF(INDEX(DATOS!BM:BM,MATCH(CHECKLIST!B285,DATOS!B:B,0),1)="","X",IF(INDEX(DATOS!BM:BM,MATCH(CHECKLIST!B285,DATOS!B:B,0),1)="VIGENTE","",INDEX(DATOS!BM:BM,MATCH(CHECKLIST!B285,DATOS!B:B,0),1))),"")</f>
        <v/>
      </c>
      <c r="I285" s="17" t="str">
        <f>IFERROR(IF(INDEX(DATOS!AN:AN,MATCH(CHECKLIST!B285,DATOS!B:B,0),1)=0,"",INDEX(DATOS!AN:AN,MATCH(CHECKLIST!B285,DATOS!B:B,0),1)),"")</f>
        <v/>
      </c>
      <c r="J285" s="17" t="str">
        <f>IFERROR(IF(INDEX(DATOS!AL:AL,MATCH(CHECKLIST!B285,DATOS!B:B,0),1)=0,"",INDEX(DATOS!AL:AL,MATCH(CHECKLIST!B285,DATOS!B:B,0),1)),"")</f>
        <v/>
      </c>
      <c r="K285" s="35" t="str">
        <f>IFERROR(IF(INDEX(DATOS!AM:AM,MATCH(CHECKLIST!B285,DATOS!B:B,0),1)=0,"",INDEX(DATOS!AM:AM,MATCH(CHECKLIST!B285,DATOS!B:B,0),1)),"")</f>
        <v/>
      </c>
      <c r="L285" s="17" t="str">
        <f>IFERROR(IF(INDEX(DATOS!AO:AO,MATCH(CHECKLIST!B285,DATOS!B:B,0),1)=0,"",INDEX(DATOS!AO:AO,MATCH(CHECKLIST!B285,DATOS!B:B,0),1)),"")</f>
        <v/>
      </c>
      <c r="M285" s="17" t="str">
        <f>IFERROR(IF(INDEX(DATOS!AK:AK,MATCH(CHECKLIST!B285,DATOS!B:B,0),1)=0,"",INDEX(DATOS!AK:AK,MATCH(CHECKLIST!B285,DATOS!B:B,0),1)),"")</f>
        <v/>
      </c>
      <c r="N285" s="35" t="str">
        <f ca="1">IFERROR(IF(INDEX(DATOS!I:I,MATCH(CHECKLIST!B285,DATOS!B:B,0),1)="","X",IF(INDEX(DATOS!I:I,MATCH(CHECKLIST!B285,DATOS!B:B,0),1)&gt;YEAR(TODAY())-1,"","VENCIDA")),"")</f>
        <v/>
      </c>
      <c r="O285" s="35" t="str">
        <f>IFERROR(IF(INDEX(DATOS!AR:AR,MATCH(CHECKLIST!B285,DATOS!B:B,0),1)=0,"",INDEX(DATOS!AR:AR,MATCH(CHECKLIST!B285,DATOS!B:B,0),1)),"")</f>
        <v/>
      </c>
      <c r="P285" s="17" t="str">
        <f>IFERROR(IF(INDEX(DATOS!AP:AP,MATCH(CHECKLIST!B285,DATOS!B:B,0),1)=0,"",INDEX(DATOS!AP:AP,MATCH(CHECKLIST!B285,DATOS!B:B,0),1)),"")</f>
        <v/>
      </c>
      <c r="Q285" s="17" t="str">
        <f>IFERROR(IF(INDEX(DATOS!AQ:AQ,MATCH(CHECKLIST!B285,DATOS!B:B,0),1)=0,"",INDEX(DATOS!AQ:AQ,MATCH(CHECKLIST!B285,DATOS!B:B,0),1)),"")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IFERROR(INDEX(DATOS!B:B,MATCH(CHECKLIST!A286,DATOS!BY:BY,0),1),"")</f>
        <v/>
      </c>
      <c r="C286" t="str">
        <f>IFERROR(INDEX(DATOS!J:J,MATCH(CHECKLIST!A286,DATOS!BY:BY,0),1),"")</f>
        <v/>
      </c>
      <c r="D286" t="str">
        <f>IFERROR(INDEX(DATOS!R:R,MATCH(CHECKLIST!E286,DATOS!C:C,0),1),"")</f>
        <v/>
      </c>
      <c r="E286" s="72" t="str">
        <f>IFERROR(INDEX(DATOS!C:C,MATCH(CHECKLIST!A286,DATOS!BY:BY,0),1),"")</f>
        <v/>
      </c>
      <c r="F286" s="82" t="str">
        <f>IFERROR(IF(INDEX(DATOS!AE:AE,MATCH(CHECKLIST!B286,DATOS!B:B,0),1)=0,"",INDEX(DATOS!AE:AE,MATCH(CHECKLIST!B286,DATOS!B:B,0),1)),"")</f>
        <v/>
      </c>
      <c r="G286" s="17" t="str">
        <f>IFERROR(IF(INDEX(DATOS!AJ:AJ,MATCH(CHECKLIST!B286,DATOS!B:B,0),1)=0,"",INDEX(DATOS!AJ:AJ,MATCH(CHECKLIST!B286,DATOS!B:B,0),1)),"")</f>
        <v/>
      </c>
      <c r="H286" s="17" t="str">
        <f>IFERROR(IF(INDEX(DATOS!BM:BM,MATCH(CHECKLIST!B286,DATOS!B:B,0),1)="","X",IF(INDEX(DATOS!BM:BM,MATCH(CHECKLIST!B286,DATOS!B:B,0),1)="VIGENTE","",INDEX(DATOS!BM:BM,MATCH(CHECKLIST!B286,DATOS!B:B,0),1))),"")</f>
        <v/>
      </c>
      <c r="I286" s="17" t="str">
        <f>IFERROR(IF(INDEX(DATOS!AN:AN,MATCH(CHECKLIST!B286,DATOS!B:B,0),1)=0,"",INDEX(DATOS!AN:AN,MATCH(CHECKLIST!B286,DATOS!B:B,0),1)),"")</f>
        <v/>
      </c>
      <c r="J286" s="17" t="str">
        <f>IFERROR(IF(INDEX(DATOS!AL:AL,MATCH(CHECKLIST!B286,DATOS!B:B,0),1)=0,"",INDEX(DATOS!AL:AL,MATCH(CHECKLIST!B286,DATOS!B:B,0),1)),"")</f>
        <v/>
      </c>
      <c r="K286" s="35" t="str">
        <f>IFERROR(IF(INDEX(DATOS!AM:AM,MATCH(CHECKLIST!B286,DATOS!B:B,0),1)=0,"",INDEX(DATOS!AM:AM,MATCH(CHECKLIST!B286,DATOS!B:B,0),1)),"")</f>
        <v/>
      </c>
      <c r="L286" s="17" t="str">
        <f>IFERROR(IF(INDEX(DATOS!AO:AO,MATCH(CHECKLIST!B286,DATOS!B:B,0),1)=0,"",INDEX(DATOS!AO:AO,MATCH(CHECKLIST!B286,DATOS!B:B,0),1)),"")</f>
        <v/>
      </c>
      <c r="M286" s="17" t="str">
        <f>IFERROR(IF(INDEX(DATOS!AK:AK,MATCH(CHECKLIST!B286,DATOS!B:B,0),1)=0,"",INDEX(DATOS!AK:AK,MATCH(CHECKLIST!B286,DATOS!B:B,0),1)),"")</f>
        <v/>
      </c>
      <c r="N286" s="35" t="str">
        <f ca="1">IFERROR(IF(INDEX(DATOS!I:I,MATCH(CHECKLIST!B286,DATOS!B:B,0),1)="","X",IF(INDEX(DATOS!I:I,MATCH(CHECKLIST!B286,DATOS!B:B,0),1)&gt;YEAR(TODAY())-1,"","VENCIDA")),"")</f>
        <v/>
      </c>
      <c r="O286" s="35" t="str">
        <f>IFERROR(IF(INDEX(DATOS!AR:AR,MATCH(CHECKLIST!B286,DATOS!B:B,0),1)=0,"",INDEX(DATOS!AR:AR,MATCH(CHECKLIST!B286,DATOS!B:B,0),1)),"")</f>
        <v/>
      </c>
      <c r="P286" s="17" t="str">
        <f>IFERROR(IF(INDEX(DATOS!AP:AP,MATCH(CHECKLIST!B286,DATOS!B:B,0),1)=0,"",INDEX(DATOS!AP:AP,MATCH(CHECKLIST!B286,DATOS!B:B,0),1)),"")</f>
        <v/>
      </c>
      <c r="Q286" s="17" t="str">
        <f>IFERROR(IF(INDEX(DATOS!AQ:AQ,MATCH(CHECKLIST!B286,DATOS!B:B,0),1)=0,"",INDEX(DATOS!AQ:AQ,MATCH(CHECKLIST!B286,DATOS!B:B,0),1)),"")</f>
        <v/>
      </c>
      <c r="S286">
        <f t="shared" si="14"/>
        <v>0</v>
      </c>
      <c r="U286" t="str">
        <f t="shared" si="12"/>
        <v/>
      </c>
      <c r="V286" t="str">
        <f t="shared" si="13"/>
        <v/>
      </c>
    </row>
    <row r="287" spans="1:22" ht="15" customHeight="1" x14ac:dyDescent="0.25">
      <c r="A287" s="12">
        <v>274</v>
      </c>
      <c r="B287" t="str">
        <f>IFERROR(INDEX(DATOS!B:B,MATCH(CHECKLIST!A287,DATOS!BY:BY,0),1),"")</f>
        <v/>
      </c>
      <c r="C287" t="str">
        <f>IFERROR(INDEX(DATOS!J:J,MATCH(CHECKLIST!A287,DATOS!BY:BY,0),1),"")</f>
        <v/>
      </c>
      <c r="D287" t="str">
        <f>IFERROR(INDEX(DATOS!R:R,MATCH(CHECKLIST!E287,DATOS!C:C,0),1),"")</f>
        <v/>
      </c>
      <c r="E287" s="72" t="str">
        <f>IFERROR(INDEX(DATOS!C:C,MATCH(CHECKLIST!A287,DATOS!BY:BY,0),1),"")</f>
        <v/>
      </c>
      <c r="F287" s="82" t="str">
        <f>IFERROR(IF(INDEX(DATOS!AE:AE,MATCH(CHECKLIST!B287,DATOS!B:B,0),1)=0,"",INDEX(DATOS!AE:AE,MATCH(CHECKLIST!B287,DATOS!B:B,0),1)),"")</f>
        <v/>
      </c>
      <c r="G287" s="17" t="str">
        <f>IFERROR(IF(INDEX(DATOS!AJ:AJ,MATCH(CHECKLIST!B287,DATOS!B:B,0),1)=0,"",INDEX(DATOS!AJ:AJ,MATCH(CHECKLIST!B287,DATOS!B:B,0),1)),"")</f>
        <v/>
      </c>
      <c r="H287" s="17" t="str">
        <f>IFERROR(IF(INDEX(DATOS!BM:BM,MATCH(CHECKLIST!B287,DATOS!B:B,0),1)="","X",IF(INDEX(DATOS!BM:BM,MATCH(CHECKLIST!B287,DATOS!B:B,0),1)="VIGENTE","",INDEX(DATOS!BM:BM,MATCH(CHECKLIST!B287,DATOS!B:B,0),1))),"")</f>
        <v/>
      </c>
      <c r="I287" s="17" t="str">
        <f>IFERROR(IF(INDEX(DATOS!AN:AN,MATCH(CHECKLIST!B287,DATOS!B:B,0),1)=0,"",INDEX(DATOS!AN:AN,MATCH(CHECKLIST!B287,DATOS!B:B,0),1)),"")</f>
        <v/>
      </c>
      <c r="J287" s="17" t="str">
        <f>IFERROR(IF(INDEX(DATOS!AL:AL,MATCH(CHECKLIST!B287,DATOS!B:B,0),1)=0,"",INDEX(DATOS!AL:AL,MATCH(CHECKLIST!B287,DATOS!B:B,0),1)),"")</f>
        <v/>
      </c>
      <c r="K287" s="35" t="str">
        <f>IFERROR(IF(INDEX(DATOS!AM:AM,MATCH(CHECKLIST!B287,DATOS!B:B,0),1)=0,"",INDEX(DATOS!AM:AM,MATCH(CHECKLIST!B287,DATOS!B:B,0),1)),"")</f>
        <v/>
      </c>
      <c r="L287" s="17" t="str">
        <f>IFERROR(IF(INDEX(DATOS!AO:AO,MATCH(CHECKLIST!B287,DATOS!B:B,0),1)=0,"",INDEX(DATOS!AO:AO,MATCH(CHECKLIST!B287,DATOS!B:B,0),1)),"")</f>
        <v/>
      </c>
      <c r="M287" s="17" t="str">
        <f>IFERROR(IF(INDEX(DATOS!AK:AK,MATCH(CHECKLIST!B287,DATOS!B:B,0),1)=0,"",INDEX(DATOS!AK:AK,MATCH(CHECKLIST!B287,DATOS!B:B,0),1)),"")</f>
        <v/>
      </c>
      <c r="N287" s="35" t="str">
        <f ca="1">IFERROR(IF(INDEX(DATOS!I:I,MATCH(CHECKLIST!B287,DATOS!B:B,0),1)="","X",IF(INDEX(DATOS!I:I,MATCH(CHECKLIST!B287,DATOS!B:B,0),1)&gt;YEAR(TODAY())-1,"","VENCIDA")),"")</f>
        <v/>
      </c>
      <c r="O287" s="35" t="str">
        <f>IFERROR(IF(INDEX(DATOS!AR:AR,MATCH(CHECKLIST!B287,DATOS!B:B,0),1)=0,"",INDEX(DATOS!AR:AR,MATCH(CHECKLIST!B287,DATOS!B:B,0),1)),"")</f>
        <v/>
      </c>
      <c r="P287" s="17" t="str">
        <f>IFERROR(IF(INDEX(DATOS!AP:AP,MATCH(CHECKLIST!B287,DATOS!B:B,0),1)=0,"",INDEX(DATOS!AP:AP,MATCH(CHECKLIST!B287,DATOS!B:B,0),1)),"")</f>
        <v/>
      </c>
      <c r="Q287" s="17" t="str">
        <f>IFERROR(IF(INDEX(DATOS!AQ:AQ,MATCH(CHECKLIST!B287,DATOS!B:B,0),1)=0,"",INDEX(DATOS!AQ:AQ,MATCH(CHECKLIST!B287,DATOS!B:B,0),1)),"")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IFERROR(INDEX(DATOS!B:B,MATCH(CHECKLIST!A288,DATOS!BY:BY,0),1),"")</f>
        <v/>
      </c>
      <c r="C288" t="str">
        <f>IFERROR(INDEX(DATOS!J:J,MATCH(CHECKLIST!A288,DATOS!BY:BY,0),1),"")</f>
        <v/>
      </c>
      <c r="D288" t="str">
        <f>IFERROR(INDEX(DATOS!R:R,MATCH(CHECKLIST!E288,DATOS!C:C,0),1),"")</f>
        <v/>
      </c>
      <c r="E288" s="72" t="str">
        <f>IFERROR(INDEX(DATOS!C:C,MATCH(CHECKLIST!A288,DATOS!BY:BY,0),1),"")</f>
        <v/>
      </c>
      <c r="F288" s="82" t="str">
        <f>IFERROR(IF(INDEX(DATOS!AE:AE,MATCH(CHECKLIST!B288,DATOS!B:B,0),1)=0,"",INDEX(DATOS!AE:AE,MATCH(CHECKLIST!B288,DATOS!B:B,0),1)),"")</f>
        <v/>
      </c>
      <c r="G288" s="17" t="str">
        <f>IFERROR(IF(INDEX(DATOS!AJ:AJ,MATCH(CHECKLIST!B288,DATOS!B:B,0),1)=0,"",INDEX(DATOS!AJ:AJ,MATCH(CHECKLIST!B288,DATOS!B:B,0),1)),"")</f>
        <v/>
      </c>
      <c r="H288" s="17" t="str">
        <f>IFERROR(IF(INDEX(DATOS!BM:BM,MATCH(CHECKLIST!B288,DATOS!B:B,0),1)="","X",IF(INDEX(DATOS!BM:BM,MATCH(CHECKLIST!B288,DATOS!B:B,0),1)="VIGENTE","",INDEX(DATOS!BM:BM,MATCH(CHECKLIST!B288,DATOS!B:B,0),1))),"")</f>
        <v/>
      </c>
      <c r="I288" s="17" t="str">
        <f>IFERROR(IF(INDEX(DATOS!AN:AN,MATCH(CHECKLIST!B288,DATOS!B:B,0),1)=0,"",INDEX(DATOS!AN:AN,MATCH(CHECKLIST!B288,DATOS!B:B,0),1)),"")</f>
        <v/>
      </c>
      <c r="J288" s="17" t="str">
        <f>IFERROR(IF(INDEX(DATOS!AL:AL,MATCH(CHECKLIST!B288,DATOS!B:B,0),1)=0,"",INDEX(DATOS!AL:AL,MATCH(CHECKLIST!B288,DATOS!B:B,0),1)),"")</f>
        <v/>
      </c>
      <c r="K288" s="35" t="str">
        <f>IFERROR(IF(INDEX(DATOS!AM:AM,MATCH(CHECKLIST!B288,DATOS!B:B,0),1)=0,"",INDEX(DATOS!AM:AM,MATCH(CHECKLIST!B288,DATOS!B:B,0),1)),"")</f>
        <v/>
      </c>
      <c r="L288" s="17" t="str">
        <f>IFERROR(IF(INDEX(DATOS!AO:AO,MATCH(CHECKLIST!B288,DATOS!B:B,0),1)=0,"",INDEX(DATOS!AO:AO,MATCH(CHECKLIST!B288,DATOS!B:B,0),1)),"")</f>
        <v/>
      </c>
      <c r="M288" s="17" t="str">
        <f>IFERROR(IF(INDEX(DATOS!AK:AK,MATCH(CHECKLIST!B288,DATOS!B:B,0),1)=0,"",INDEX(DATOS!AK:AK,MATCH(CHECKLIST!B288,DATOS!B:B,0),1)),"")</f>
        <v/>
      </c>
      <c r="N288" s="35" t="str">
        <f ca="1">IFERROR(IF(INDEX(DATOS!I:I,MATCH(CHECKLIST!B288,DATOS!B:B,0),1)="","X",IF(INDEX(DATOS!I:I,MATCH(CHECKLIST!B288,DATOS!B:B,0),1)&gt;YEAR(TODAY())-1,"","VENCIDA")),"")</f>
        <v/>
      </c>
      <c r="O288" s="35" t="str">
        <f>IFERROR(IF(INDEX(DATOS!AR:AR,MATCH(CHECKLIST!B288,DATOS!B:B,0),1)=0,"",INDEX(DATOS!AR:AR,MATCH(CHECKLIST!B288,DATOS!B:B,0),1)),"")</f>
        <v/>
      </c>
      <c r="P288" s="17" t="str">
        <f>IFERROR(IF(INDEX(DATOS!AP:AP,MATCH(CHECKLIST!B288,DATOS!B:B,0),1)=0,"",INDEX(DATOS!AP:AP,MATCH(CHECKLIST!B288,DATOS!B:B,0),1)),"")</f>
        <v/>
      </c>
      <c r="Q288" s="17" t="str">
        <f>IFERROR(IF(INDEX(DATOS!AQ:AQ,MATCH(CHECKLIST!B288,DATOS!B:B,0),1)=0,"",INDEX(DATOS!AQ:AQ,MATCH(CHECKLIST!B288,DATOS!B:B,0),1)),"")</f>
        <v/>
      </c>
      <c r="S288">
        <f t="shared" si="14"/>
        <v>0</v>
      </c>
      <c r="U288" t="str">
        <f t="shared" si="12"/>
        <v/>
      </c>
      <c r="V288" t="str">
        <f t="shared" si="13"/>
        <v/>
      </c>
    </row>
    <row r="289" spans="1:22" ht="15" customHeight="1" x14ac:dyDescent="0.25">
      <c r="A289" s="12">
        <v>276</v>
      </c>
      <c r="B289" t="str">
        <f>IFERROR(INDEX(DATOS!B:B,MATCH(CHECKLIST!A289,DATOS!BY:BY,0),1),"")</f>
        <v/>
      </c>
      <c r="C289" t="str">
        <f>IFERROR(INDEX(DATOS!J:J,MATCH(CHECKLIST!A289,DATOS!BY:BY,0),1),"")</f>
        <v/>
      </c>
      <c r="D289" t="str">
        <f>IFERROR(INDEX(DATOS!R:R,MATCH(CHECKLIST!E289,DATOS!C:C,0),1),"")</f>
        <v/>
      </c>
      <c r="E289" s="72" t="str">
        <f>IFERROR(INDEX(DATOS!C:C,MATCH(CHECKLIST!A289,DATOS!BY:BY,0),1),"")</f>
        <v/>
      </c>
      <c r="F289" s="82" t="str">
        <f>IFERROR(IF(INDEX(DATOS!AE:AE,MATCH(CHECKLIST!B289,DATOS!B:B,0),1)=0,"",INDEX(DATOS!AE:AE,MATCH(CHECKLIST!B289,DATOS!B:B,0),1)),"")</f>
        <v/>
      </c>
      <c r="G289" s="17" t="str">
        <f>IFERROR(IF(INDEX(DATOS!AJ:AJ,MATCH(CHECKLIST!B289,DATOS!B:B,0),1)=0,"",INDEX(DATOS!AJ:AJ,MATCH(CHECKLIST!B289,DATOS!B:B,0),1)),"")</f>
        <v/>
      </c>
      <c r="H289" s="17" t="str">
        <f>IFERROR(IF(INDEX(DATOS!BM:BM,MATCH(CHECKLIST!B289,DATOS!B:B,0),1)="","X",IF(INDEX(DATOS!BM:BM,MATCH(CHECKLIST!B289,DATOS!B:B,0),1)="VIGENTE","",INDEX(DATOS!BM:BM,MATCH(CHECKLIST!B289,DATOS!B:B,0),1))),"")</f>
        <v/>
      </c>
      <c r="I289" s="17" t="str">
        <f>IFERROR(IF(INDEX(DATOS!AN:AN,MATCH(CHECKLIST!B289,DATOS!B:B,0),1)=0,"",INDEX(DATOS!AN:AN,MATCH(CHECKLIST!B289,DATOS!B:B,0),1)),"")</f>
        <v/>
      </c>
      <c r="J289" s="17" t="str">
        <f>IFERROR(IF(INDEX(DATOS!AL:AL,MATCH(CHECKLIST!B289,DATOS!B:B,0),1)=0,"",INDEX(DATOS!AL:AL,MATCH(CHECKLIST!B289,DATOS!B:B,0),1)),"")</f>
        <v/>
      </c>
      <c r="K289" s="35" t="str">
        <f>IFERROR(IF(INDEX(DATOS!AM:AM,MATCH(CHECKLIST!B289,DATOS!B:B,0),1)=0,"",INDEX(DATOS!AM:AM,MATCH(CHECKLIST!B289,DATOS!B:B,0),1)),"")</f>
        <v/>
      </c>
      <c r="L289" s="17" t="str">
        <f>IFERROR(IF(INDEX(DATOS!AO:AO,MATCH(CHECKLIST!B289,DATOS!B:B,0),1)=0,"",INDEX(DATOS!AO:AO,MATCH(CHECKLIST!B289,DATOS!B:B,0),1)),"")</f>
        <v/>
      </c>
      <c r="M289" s="17" t="str">
        <f>IFERROR(IF(INDEX(DATOS!AK:AK,MATCH(CHECKLIST!B289,DATOS!B:B,0),1)=0,"",INDEX(DATOS!AK:AK,MATCH(CHECKLIST!B289,DATOS!B:B,0),1)),"")</f>
        <v/>
      </c>
      <c r="N289" s="35" t="str">
        <f ca="1">IFERROR(IF(INDEX(DATOS!I:I,MATCH(CHECKLIST!B289,DATOS!B:B,0),1)="","X",IF(INDEX(DATOS!I:I,MATCH(CHECKLIST!B289,DATOS!B:B,0),1)&gt;YEAR(TODAY())-1,"","VENCIDA")),"")</f>
        <v/>
      </c>
      <c r="O289" s="35" t="str">
        <f>IFERROR(IF(INDEX(DATOS!AR:AR,MATCH(CHECKLIST!B289,DATOS!B:B,0),1)=0,"",INDEX(DATOS!AR:AR,MATCH(CHECKLIST!B289,DATOS!B:B,0),1)),"")</f>
        <v/>
      </c>
      <c r="P289" s="17" t="str">
        <f>IFERROR(IF(INDEX(DATOS!AP:AP,MATCH(CHECKLIST!B289,DATOS!B:B,0),1)=0,"",INDEX(DATOS!AP:AP,MATCH(CHECKLIST!B289,DATOS!B:B,0),1)),"")</f>
        <v/>
      </c>
      <c r="Q289" s="17" t="str">
        <f>IFERROR(IF(INDEX(DATOS!AQ:AQ,MATCH(CHECKLIST!B289,DATOS!B:B,0),1)=0,"",INDEX(DATOS!AQ:AQ,MATCH(CHECKLIST!B289,DATOS!B:B,0),1)),"")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IFERROR(INDEX(DATOS!B:B,MATCH(CHECKLIST!A290,DATOS!BY:BY,0),1),"")</f>
        <v/>
      </c>
      <c r="C290" t="str">
        <f>IFERROR(INDEX(DATOS!J:J,MATCH(CHECKLIST!A290,DATOS!BY:BY,0),1),"")</f>
        <v/>
      </c>
      <c r="D290" t="str">
        <f>IFERROR(INDEX(DATOS!R:R,MATCH(CHECKLIST!E290,DATOS!C:C,0),1),"")</f>
        <v/>
      </c>
      <c r="E290" s="72" t="str">
        <f>IFERROR(INDEX(DATOS!C:C,MATCH(CHECKLIST!A290,DATOS!BY:BY,0),1),"")</f>
        <v/>
      </c>
      <c r="F290" s="82" t="str">
        <f>IFERROR(IF(INDEX(DATOS!AE:AE,MATCH(CHECKLIST!B290,DATOS!B:B,0),1)=0,"",INDEX(DATOS!AE:AE,MATCH(CHECKLIST!B290,DATOS!B:B,0),1)),"")</f>
        <v/>
      </c>
      <c r="G290" s="17" t="str">
        <f>IFERROR(IF(INDEX(DATOS!AJ:AJ,MATCH(CHECKLIST!B290,DATOS!B:B,0),1)=0,"",INDEX(DATOS!AJ:AJ,MATCH(CHECKLIST!B290,DATOS!B:B,0),1)),"")</f>
        <v/>
      </c>
      <c r="H290" s="17" t="str">
        <f>IFERROR(IF(INDEX(DATOS!BM:BM,MATCH(CHECKLIST!B290,DATOS!B:B,0),1)="","X",IF(INDEX(DATOS!BM:BM,MATCH(CHECKLIST!B290,DATOS!B:B,0),1)="VIGENTE","",INDEX(DATOS!BM:BM,MATCH(CHECKLIST!B290,DATOS!B:B,0),1))),"")</f>
        <v/>
      </c>
      <c r="I290" s="17" t="str">
        <f>IFERROR(IF(INDEX(DATOS!AN:AN,MATCH(CHECKLIST!B290,DATOS!B:B,0),1)=0,"",INDEX(DATOS!AN:AN,MATCH(CHECKLIST!B290,DATOS!B:B,0),1)),"")</f>
        <v/>
      </c>
      <c r="J290" s="17" t="str">
        <f>IFERROR(IF(INDEX(DATOS!AL:AL,MATCH(CHECKLIST!B290,DATOS!B:B,0),1)=0,"",INDEX(DATOS!AL:AL,MATCH(CHECKLIST!B290,DATOS!B:B,0),1)),"")</f>
        <v/>
      </c>
      <c r="K290" s="35" t="str">
        <f>IFERROR(IF(INDEX(DATOS!AM:AM,MATCH(CHECKLIST!B290,DATOS!B:B,0),1)=0,"",INDEX(DATOS!AM:AM,MATCH(CHECKLIST!B290,DATOS!B:B,0),1)),"")</f>
        <v/>
      </c>
      <c r="L290" s="17" t="str">
        <f>IFERROR(IF(INDEX(DATOS!AO:AO,MATCH(CHECKLIST!B290,DATOS!B:B,0),1)=0,"",INDEX(DATOS!AO:AO,MATCH(CHECKLIST!B290,DATOS!B:B,0),1)),"")</f>
        <v/>
      </c>
      <c r="M290" s="17" t="str">
        <f>IFERROR(IF(INDEX(DATOS!AK:AK,MATCH(CHECKLIST!B290,DATOS!B:B,0),1)=0,"",INDEX(DATOS!AK:AK,MATCH(CHECKLIST!B290,DATOS!B:B,0),1)),"")</f>
        <v/>
      </c>
      <c r="N290" s="35" t="str">
        <f ca="1">IFERROR(IF(INDEX(DATOS!I:I,MATCH(CHECKLIST!B290,DATOS!B:B,0),1)="","X",IF(INDEX(DATOS!I:I,MATCH(CHECKLIST!B290,DATOS!B:B,0),1)&gt;YEAR(TODAY())-1,"","VENCIDA")),"")</f>
        <v/>
      </c>
      <c r="O290" s="35" t="str">
        <f>IFERROR(IF(INDEX(DATOS!AR:AR,MATCH(CHECKLIST!B290,DATOS!B:B,0),1)=0,"",INDEX(DATOS!AR:AR,MATCH(CHECKLIST!B290,DATOS!B:B,0),1)),"")</f>
        <v/>
      </c>
      <c r="P290" s="17" t="str">
        <f>IFERROR(IF(INDEX(DATOS!AP:AP,MATCH(CHECKLIST!B290,DATOS!B:B,0),1)=0,"",INDEX(DATOS!AP:AP,MATCH(CHECKLIST!B290,DATOS!B:B,0),1)),"")</f>
        <v/>
      </c>
      <c r="Q290" s="17" t="str">
        <f>IFERROR(IF(INDEX(DATOS!AQ:AQ,MATCH(CHECKLIST!B290,DATOS!B:B,0),1)=0,"",INDEX(DATOS!AQ:AQ,MATCH(CHECKLIST!B290,DATOS!B:B,0),1)),"")</f>
        <v/>
      </c>
      <c r="S290">
        <f t="shared" si="14"/>
        <v>0</v>
      </c>
      <c r="U290" t="str">
        <f t="shared" si="12"/>
        <v/>
      </c>
      <c r="V290" t="str">
        <f t="shared" si="13"/>
        <v/>
      </c>
    </row>
    <row r="291" spans="1:22" ht="15" customHeight="1" x14ac:dyDescent="0.25">
      <c r="A291" s="12">
        <v>278</v>
      </c>
      <c r="B291" t="str">
        <f>IFERROR(INDEX(DATOS!B:B,MATCH(CHECKLIST!A291,DATOS!BY:BY,0),1),"")</f>
        <v/>
      </c>
      <c r="C291" t="str">
        <f>IFERROR(INDEX(DATOS!J:J,MATCH(CHECKLIST!A291,DATOS!BY:BY,0),1),"")</f>
        <v/>
      </c>
      <c r="D291" t="str">
        <f>IFERROR(INDEX(DATOS!R:R,MATCH(CHECKLIST!E291,DATOS!C:C,0),1),"")</f>
        <v/>
      </c>
      <c r="E291" s="72" t="str">
        <f>IFERROR(INDEX(DATOS!C:C,MATCH(CHECKLIST!A291,DATOS!BY:BY,0),1),"")</f>
        <v/>
      </c>
      <c r="F291" s="82" t="str">
        <f>IFERROR(IF(INDEX(DATOS!AE:AE,MATCH(CHECKLIST!B291,DATOS!B:B,0),1)=0,"",INDEX(DATOS!AE:AE,MATCH(CHECKLIST!B291,DATOS!B:B,0),1)),"")</f>
        <v/>
      </c>
      <c r="G291" s="17" t="str">
        <f>IFERROR(IF(INDEX(DATOS!AJ:AJ,MATCH(CHECKLIST!B291,DATOS!B:B,0),1)=0,"",INDEX(DATOS!AJ:AJ,MATCH(CHECKLIST!B291,DATOS!B:B,0),1)),"")</f>
        <v/>
      </c>
      <c r="H291" s="17" t="str">
        <f>IFERROR(IF(INDEX(DATOS!BM:BM,MATCH(CHECKLIST!B291,DATOS!B:B,0),1)="","X",IF(INDEX(DATOS!BM:BM,MATCH(CHECKLIST!B291,DATOS!B:B,0),1)="VIGENTE","",INDEX(DATOS!BM:BM,MATCH(CHECKLIST!B291,DATOS!B:B,0),1))),"")</f>
        <v/>
      </c>
      <c r="I291" s="17" t="str">
        <f>IFERROR(IF(INDEX(DATOS!AN:AN,MATCH(CHECKLIST!B291,DATOS!B:B,0),1)=0,"",INDEX(DATOS!AN:AN,MATCH(CHECKLIST!B291,DATOS!B:B,0),1)),"")</f>
        <v/>
      </c>
      <c r="J291" s="17" t="str">
        <f>IFERROR(IF(INDEX(DATOS!AL:AL,MATCH(CHECKLIST!B291,DATOS!B:B,0),1)=0,"",INDEX(DATOS!AL:AL,MATCH(CHECKLIST!B291,DATOS!B:B,0),1)),"")</f>
        <v/>
      </c>
      <c r="K291" s="35" t="str">
        <f>IFERROR(IF(INDEX(DATOS!AM:AM,MATCH(CHECKLIST!B291,DATOS!B:B,0),1)=0,"",INDEX(DATOS!AM:AM,MATCH(CHECKLIST!B291,DATOS!B:B,0),1)),"")</f>
        <v/>
      </c>
      <c r="L291" s="17" t="str">
        <f>IFERROR(IF(INDEX(DATOS!AO:AO,MATCH(CHECKLIST!B291,DATOS!B:B,0),1)=0,"",INDEX(DATOS!AO:AO,MATCH(CHECKLIST!B291,DATOS!B:B,0),1)),"")</f>
        <v/>
      </c>
      <c r="M291" s="17" t="str">
        <f>IFERROR(IF(INDEX(DATOS!AK:AK,MATCH(CHECKLIST!B291,DATOS!B:B,0),1)=0,"",INDEX(DATOS!AK:AK,MATCH(CHECKLIST!B291,DATOS!B:B,0),1)),"")</f>
        <v/>
      </c>
      <c r="N291" s="35" t="str">
        <f ca="1">IFERROR(IF(INDEX(DATOS!I:I,MATCH(CHECKLIST!B291,DATOS!B:B,0),1)="","X",IF(INDEX(DATOS!I:I,MATCH(CHECKLIST!B291,DATOS!B:B,0),1)&gt;YEAR(TODAY())-1,"","VENCIDA")),"")</f>
        <v/>
      </c>
      <c r="O291" s="35" t="str">
        <f>IFERROR(IF(INDEX(DATOS!AR:AR,MATCH(CHECKLIST!B291,DATOS!B:B,0),1)=0,"",INDEX(DATOS!AR:AR,MATCH(CHECKLIST!B291,DATOS!B:B,0),1)),"")</f>
        <v/>
      </c>
      <c r="P291" s="17" t="str">
        <f>IFERROR(IF(INDEX(DATOS!AP:AP,MATCH(CHECKLIST!B291,DATOS!B:B,0),1)=0,"",INDEX(DATOS!AP:AP,MATCH(CHECKLIST!B291,DATOS!B:B,0),1)),"")</f>
        <v/>
      </c>
      <c r="Q291" s="17" t="str">
        <f>IFERROR(IF(INDEX(DATOS!AQ:AQ,MATCH(CHECKLIST!B291,DATOS!B:B,0),1)=0,"",INDEX(DATOS!AQ:AQ,MATCH(CHECKLIST!B291,DATOS!B:B,0),1)),"")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IFERROR(INDEX(DATOS!B:B,MATCH(CHECKLIST!A292,DATOS!BY:BY,0),1),"")</f>
        <v/>
      </c>
      <c r="C292" t="str">
        <f>IFERROR(INDEX(DATOS!J:J,MATCH(CHECKLIST!A292,DATOS!BY:BY,0),1),"")</f>
        <v/>
      </c>
      <c r="D292" t="str">
        <f>IFERROR(INDEX(DATOS!R:R,MATCH(CHECKLIST!E292,DATOS!C:C,0),1),"")</f>
        <v/>
      </c>
      <c r="E292" s="72" t="str">
        <f>IFERROR(INDEX(DATOS!C:C,MATCH(CHECKLIST!A292,DATOS!BY:BY,0),1),"")</f>
        <v/>
      </c>
      <c r="F292" s="82" t="str">
        <f>IFERROR(IF(INDEX(DATOS!AE:AE,MATCH(CHECKLIST!B292,DATOS!B:B,0),1)=0,"",INDEX(DATOS!AE:AE,MATCH(CHECKLIST!B292,DATOS!B:B,0),1)),"")</f>
        <v/>
      </c>
      <c r="G292" s="17" t="str">
        <f>IFERROR(IF(INDEX(DATOS!AJ:AJ,MATCH(CHECKLIST!B292,DATOS!B:B,0),1)=0,"",INDEX(DATOS!AJ:AJ,MATCH(CHECKLIST!B292,DATOS!B:B,0),1)),"")</f>
        <v/>
      </c>
      <c r="H292" s="17" t="str">
        <f>IFERROR(IF(INDEX(DATOS!BM:BM,MATCH(CHECKLIST!B292,DATOS!B:B,0),1)="","X",IF(INDEX(DATOS!BM:BM,MATCH(CHECKLIST!B292,DATOS!B:B,0),1)="VIGENTE","",INDEX(DATOS!BM:BM,MATCH(CHECKLIST!B292,DATOS!B:B,0),1))),"")</f>
        <v/>
      </c>
      <c r="I292" s="17" t="str">
        <f>IFERROR(IF(INDEX(DATOS!AN:AN,MATCH(CHECKLIST!B292,DATOS!B:B,0),1)=0,"",INDEX(DATOS!AN:AN,MATCH(CHECKLIST!B292,DATOS!B:B,0),1)),"")</f>
        <v/>
      </c>
      <c r="J292" s="17" t="str">
        <f>IFERROR(IF(INDEX(DATOS!AL:AL,MATCH(CHECKLIST!B292,DATOS!B:B,0),1)=0,"",INDEX(DATOS!AL:AL,MATCH(CHECKLIST!B292,DATOS!B:B,0),1)),"")</f>
        <v/>
      </c>
      <c r="K292" s="35" t="str">
        <f>IFERROR(IF(INDEX(DATOS!AM:AM,MATCH(CHECKLIST!B292,DATOS!B:B,0),1)=0,"",INDEX(DATOS!AM:AM,MATCH(CHECKLIST!B292,DATOS!B:B,0),1)),"")</f>
        <v/>
      </c>
      <c r="L292" s="17" t="str">
        <f>IFERROR(IF(INDEX(DATOS!AO:AO,MATCH(CHECKLIST!B292,DATOS!B:B,0),1)=0,"",INDEX(DATOS!AO:AO,MATCH(CHECKLIST!B292,DATOS!B:B,0),1)),"")</f>
        <v/>
      </c>
      <c r="M292" s="17" t="str">
        <f>IFERROR(IF(INDEX(DATOS!AK:AK,MATCH(CHECKLIST!B292,DATOS!B:B,0),1)=0,"",INDEX(DATOS!AK:AK,MATCH(CHECKLIST!B292,DATOS!B:B,0),1)),"")</f>
        <v/>
      </c>
      <c r="N292" s="35" t="str">
        <f ca="1">IFERROR(IF(INDEX(DATOS!I:I,MATCH(CHECKLIST!B292,DATOS!B:B,0),1)="","X",IF(INDEX(DATOS!I:I,MATCH(CHECKLIST!B292,DATOS!B:B,0),1)&gt;YEAR(TODAY())-1,"","VENCIDA")),"")</f>
        <v/>
      </c>
      <c r="O292" s="35" t="str">
        <f>IFERROR(IF(INDEX(DATOS!AR:AR,MATCH(CHECKLIST!B292,DATOS!B:B,0),1)=0,"",INDEX(DATOS!AR:AR,MATCH(CHECKLIST!B292,DATOS!B:B,0),1)),"")</f>
        <v/>
      </c>
      <c r="P292" s="17" t="str">
        <f>IFERROR(IF(INDEX(DATOS!AP:AP,MATCH(CHECKLIST!B292,DATOS!B:B,0),1)=0,"",INDEX(DATOS!AP:AP,MATCH(CHECKLIST!B292,DATOS!B:B,0),1)),"")</f>
        <v/>
      </c>
      <c r="Q292" s="17" t="str">
        <f>IFERROR(IF(INDEX(DATOS!AQ:AQ,MATCH(CHECKLIST!B292,DATOS!B:B,0),1)=0,"",INDEX(DATOS!AQ:AQ,MATCH(CHECKLIST!B292,DATOS!B:B,0),1)),"")</f>
        <v/>
      </c>
      <c r="S292">
        <f t="shared" si="14"/>
        <v>0</v>
      </c>
      <c r="U292" t="str">
        <f t="shared" si="12"/>
        <v/>
      </c>
      <c r="V292" t="str">
        <f t="shared" si="13"/>
        <v/>
      </c>
    </row>
    <row r="293" spans="1:22" ht="15" customHeight="1" x14ac:dyDescent="0.25">
      <c r="A293" s="12">
        <v>280</v>
      </c>
      <c r="B293" t="str">
        <f>IFERROR(INDEX(DATOS!B:B,MATCH(CHECKLIST!A293,DATOS!BY:BY,0),1),"")</f>
        <v/>
      </c>
      <c r="C293" t="str">
        <f>IFERROR(INDEX(DATOS!J:J,MATCH(CHECKLIST!A293,DATOS!BY:BY,0),1),"")</f>
        <v/>
      </c>
      <c r="D293" t="str">
        <f>IFERROR(INDEX(DATOS!R:R,MATCH(CHECKLIST!E293,DATOS!C:C,0),1),"")</f>
        <v/>
      </c>
      <c r="E293" s="72" t="str">
        <f>IFERROR(INDEX(DATOS!C:C,MATCH(CHECKLIST!A293,DATOS!BY:BY,0),1),"")</f>
        <v/>
      </c>
      <c r="F293" s="82" t="str">
        <f>IFERROR(IF(INDEX(DATOS!AE:AE,MATCH(CHECKLIST!B293,DATOS!B:B,0),1)=0,"",INDEX(DATOS!AE:AE,MATCH(CHECKLIST!B293,DATOS!B:B,0),1)),"")</f>
        <v/>
      </c>
      <c r="G293" s="17" t="str">
        <f>IFERROR(IF(INDEX(DATOS!AJ:AJ,MATCH(CHECKLIST!B293,DATOS!B:B,0),1)=0,"",INDEX(DATOS!AJ:AJ,MATCH(CHECKLIST!B293,DATOS!B:B,0),1)),"")</f>
        <v/>
      </c>
      <c r="H293" s="17" t="str">
        <f>IFERROR(IF(INDEX(DATOS!BM:BM,MATCH(CHECKLIST!B293,DATOS!B:B,0),1)="","X",IF(INDEX(DATOS!BM:BM,MATCH(CHECKLIST!B293,DATOS!B:B,0),1)="VIGENTE","",INDEX(DATOS!BM:BM,MATCH(CHECKLIST!B293,DATOS!B:B,0),1))),"")</f>
        <v/>
      </c>
      <c r="I293" s="17" t="str">
        <f>IFERROR(IF(INDEX(DATOS!AN:AN,MATCH(CHECKLIST!B293,DATOS!B:B,0),1)=0,"",INDEX(DATOS!AN:AN,MATCH(CHECKLIST!B293,DATOS!B:B,0),1)),"")</f>
        <v/>
      </c>
      <c r="J293" s="17" t="str">
        <f>IFERROR(IF(INDEX(DATOS!AL:AL,MATCH(CHECKLIST!B293,DATOS!B:B,0),1)=0,"",INDEX(DATOS!AL:AL,MATCH(CHECKLIST!B293,DATOS!B:B,0),1)),"")</f>
        <v/>
      </c>
      <c r="K293" s="35" t="str">
        <f>IFERROR(IF(INDEX(DATOS!AM:AM,MATCH(CHECKLIST!B293,DATOS!B:B,0),1)=0,"",INDEX(DATOS!AM:AM,MATCH(CHECKLIST!B293,DATOS!B:B,0),1)),"")</f>
        <v/>
      </c>
      <c r="L293" s="17" t="str">
        <f>IFERROR(IF(INDEX(DATOS!AO:AO,MATCH(CHECKLIST!B293,DATOS!B:B,0),1)=0,"",INDEX(DATOS!AO:AO,MATCH(CHECKLIST!B293,DATOS!B:B,0),1)),"")</f>
        <v/>
      </c>
      <c r="M293" s="17" t="str">
        <f>IFERROR(IF(INDEX(DATOS!AK:AK,MATCH(CHECKLIST!B293,DATOS!B:B,0),1)=0,"",INDEX(DATOS!AK:AK,MATCH(CHECKLIST!B293,DATOS!B:B,0),1)),"")</f>
        <v/>
      </c>
      <c r="N293" s="35" t="str">
        <f ca="1">IFERROR(IF(INDEX(DATOS!I:I,MATCH(CHECKLIST!B293,DATOS!B:B,0),1)="","X",IF(INDEX(DATOS!I:I,MATCH(CHECKLIST!B293,DATOS!B:B,0),1)&gt;YEAR(TODAY())-1,"","VENCIDA")),"")</f>
        <v/>
      </c>
      <c r="O293" s="35" t="str">
        <f>IFERROR(IF(INDEX(DATOS!AR:AR,MATCH(CHECKLIST!B293,DATOS!B:B,0),1)=0,"",INDEX(DATOS!AR:AR,MATCH(CHECKLIST!B293,DATOS!B:B,0),1)),"")</f>
        <v/>
      </c>
      <c r="P293" s="17" t="str">
        <f>IFERROR(IF(INDEX(DATOS!AP:AP,MATCH(CHECKLIST!B293,DATOS!B:B,0),1)=0,"",INDEX(DATOS!AP:AP,MATCH(CHECKLIST!B293,DATOS!B:B,0),1)),"")</f>
        <v/>
      </c>
      <c r="Q293" s="17" t="str">
        <f>IFERROR(IF(INDEX(DATOS!AQ:AQ,MATCH(CHECKLIST!B293,DATOS!B:B,0),1)=0,"",INDEX(DATOS!AQ:AQ,MATCH(CHECKLIST!B293,DATOS!B:B,0),1)),"")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IFERROR(INDEX(DATOS!B:B,MATCH(CHECKLIST!A294,DATOS!BY:BY,0),1),"")</f>
        <v/>
      </c>
      <c r="C294" t="str">
        <f>IFERROR(INDEX(DATOS!J:J,MATCH(CHECKLIST!A294,DATOS!BY:BY,0),1),"")</f>
        <v/>
      </c>
      <c r="D294" t="str">
        <f>IFERROR(INDEX(DATOS!R:R,MATCH(CHECKLIST!E294,DATOS!C:C,0),1),"")</f>
        <v/>
      </c>
      <c r="E294" s="72" t="str">
        <f>IFERROR(INDEX(DATOS!C:C,MATCH(CHECKLIST!A294,DATOS!BY:BY,0),1),"")</f>
        <v/>
      </c>
      <c r="F294" s="82" t="str">
        <f>IFERROR(IF(INDEX(DATOS!AE:AE,MATCH(CHECKLIST!B294,DATOS!B:B,0),1)=0,"",INDEX(DATOS!AE:AE,MATCH(CHECKLIST!B294,DATOS!B:B,0),1)),"")</f>
        <v/>
      </c>
      <c r="G294" s="17" t="str">
        <f>IFERROR(IF(INDEX(DATOS!AJ:AJ,MATCH(CHECKLIST!B294,DATOS!B:B,0),1)=0,"",INDEX(DATOS!AJ:AJ,MATCH(CHECKLIST!B294,DATOS!B:B,0),1)),"")</f>
        <v/>
      </c>
      <c r="H294" s="17" t="str">
        <f>IFERROR(IF(INDEX(DATOS!BM:BM,MATCH(CHECKLIST!B294,DATOS!B:B,0),1)="","X",IF(INDEX(DATOS!BM:BM,MATCH(CHECKLIST!B294,DATOS!B:B,0),1)="VIGENTE","",INDEX(DATOS!BM:BM,MATCH(CHECKLIST!B294,DATOS!B:B,0),1))),"")</f>
        <v/>
      </c>
      <c r="I294" s="17" t="str">
        <f>IFERROR(IF(INDEX(DATOS!AN:AN,MATCH(CHECKLIST!B294,DATOS!B:B,0),1)=0,"",INDEX(DATOS!AN:AN,MATCH(CHECKLIST!B294,DATOS!B:B,0),1)),"")</f>
        <v/>
      </c>
      <c r="J294" s="17" t="str">
        <f>IFERROR(IF(INDEX(DATOS!AL:AL,MATCH(CHECKLIST!B294,DATOS!B:B,0),1)=0,"",INDEX(DATOS!AL:AL,MATCH(CHECKLIST!B294,DATOS!B:B,0),1)),"")</f>
        <v/>
      </c>
      <c r="K294" s="35" t="str">
        <f>IFERROR(IF(INDEX(DATOS!AM:AM,MATCH(CHECKLIST!B294,DATOS!B:B,0),1)=0,"",INDEX(DATOS!AM:AM,MATCH(CHECKLIST!B294,DATOS!B:B,0),1)),"")</f>
        <v/>
      </c>
      <c r="L294" s="17" t="str">
        <f>IFERROR(IF(INDEX(DATOS!AO:AO,MATCH(CHECKLIST!B294,DATOS!B:B,0),1)=0,"",INDEX(DATOS!AO:AO,MATCH(CHECKLIST!B294,DATOS!B:B,0),1)),"")</f>
        <v/>
      </c>
      <c r="M294" s="17" t="str">
        <f>IFERROR(IF(INDEX(DATOS!AK:AK,MATCH(CHECKLIST!B294,DATOS!B:B,0),1)=0,"",INDEX(DATOS!AK:AK,MATCH(CHECKLIST!B294,DATOS!B:B,0),1)),"")</f>
        <v/>
      </c>
      <c r="N294" s="35" t="str">
        <f ca="1">IFERROR(IF(INDEX(DATOS!I:I,MATCH(CHECKLIST!B294,DATOS!B:B,0),1)="","X",IF(INDEX(DATOS!I:I,MATCH(CHECKLIST!B294,DATOS!B:B,0),1)&gt;YEAR(TODAY())-1,"","VENCIDA")),"")</f>
        <v/>
      </c>
      <c r="O294" s="35" t="str">
        <f>IFERROR(IF(INDEX(DATOS!AR:AR,MATCH(CHECKLIST!B294,DATOS!B:B,0),1)=0,"",INDEX(DATOS!AR:AR,MATCH(CHECKLIST!B294,DATOS!B:B,0),1)),"")</f>
        <v/>
      </c>
      <c r="P294" s="17" t="str">
        <f>IFERROR(IF(INDEX(DATOS!AP:AP,MATCH(CHECKLIST!B294,DATOS!B:B,0),1)=0,"",INDEX(DATOS!AP:AP,MATCH(CHECKLIST!B294,DATOS!B:B,0),1)),"")</f>
        <v/>
      </c>
      <c r="Q294" s="17" t="str">
        <f>IFERROR(IF(INDEX(DATOS!AQ:AQ,MATCH(CHECKLIST!B294,DATOS!B:B,0),1)=0,"",INDEX(DATOS!AQ:AQ,MATCH(CHECKLIST!B294,DATOS!B:B,0),1)),"")</f>
        <v/>
      </c>
      <c r="S294">
        <f t="shared" si="14"/>
        <v>0</v>
      </c>
      <c r="U294" t="str">
        <f t="shared" si="12"/>
        <v/>
      </c>
      <c r="V294" t="str">
        <f t="shared" si="13"/>
        <v/>
      </c>
    </row>
    <row r="295" spans="1:22" ht="15" customHeight="1" x14ac:dyDescent="0.25">
      <c r="A295" s="12">
        <v>282</v>
      </c>
      <c r="B295" t="str">
        <f>IFERROR(INDEX(DATOS!B:B,MATCH(CHECKLIST!A295,DATOS!BY:BY,0),1),"")</f>
        <v/>
      </c>
      <c r="C295" t="str">
        <f>IFERROR(INDEX(DATOS!J:J,MATCH(CHECKLIST!A295,DATOS!BY:BY,0),1),"")</f>
        <v/>
      </c>
      <c r="D295" t="str">
        <f>IFERROR(INDEX(DATOS!R:R,MATCH(CHECKLIST!E295,DATOS!C:C,0),1),"")</f>
        <v/>
      </c>
      <c r="E295" s="72" t="str">
        <f>IFERROR(INDEX(DATOS!C:C,MATCH(CHECKLIST!A295,DATOS!BY:BY,0),1),"")</f>
        <v/>
      </c>
      <c r="F295" s="82" t="str">
        <f>IFERROR(IF(INDEX(DATOS!AE:AE,MATCH(CHECKLIST!B295,DATOS!B:B,0),1)=0,"",INDEX(DATOS!AE:AE,MATCH(CHECKLIST!B295,DATOS!B:B,0),1)),"")</f>
        <v/>
      </c>
      <c r="G295" s="17" t="str">
        <f>IFERROR(IF(INDEX(DATOS!AJ:AJ,MATCH(CHECKLIST!B295,DATOS!B:B,0),1)=0,"",INDEX(DATOS!AJ:AJ,MATCH(CHECKLIST!B295,DATOS!B:B,0),1)),"")</f>
        <v/>
      </c>
      <c r="H295" s="17" t="str">
        <f>IFERROR(IF(INDEX(DATOS!BM:BM,MATCH(CHECKLIST!B295,DATOS!B:B,0),1)="","X",IF(INDEX(DATOS!BM:BM,MATCH(CHECKLIST!B295,DATOS!B:B,0),1)="VIGENTE","",INDEX(DATOS!BM:BM,MATCH(CHECKLIST!B295,DATOS!B:B,0),1))),"")</f>
        <v/>
      </c>
      <c r="I295" s="17" t="str">
        <f>IFERROR(IF(INDEX(DATOS!AN:AN,MATCH(CHECKLIST!B295,DATOS!B:B,0),1)=0,"",INDEX(DATOS!AN:AN,MATCH(CHECKLIST!B295,DATOS!B:B,0),1)),"")</f>
        <v/>
      </c>
      <c r="J295" s="17" t="str">
        <f>IFERROR(IF(INDEX(DATOS!AL:AL,MATCH(CHECKLIST!B295,DATOS!B:B,0),1)=0,"",INDEX(DATOS!AL:AL,MATCH(CHECKLIST!B295,DATOS!B:B,0),1)),"")</f>
        <v/>
      </c>
      <c r="K295" s="35" t="str">
        <f>IFERROR(IF(INDEX(DATOS!AM:AM,MATCH(CHECKLIST!B295,DATOS!B:B,0),1)=0,"",INDEX(DATOS!AM:AM,MATCH(CHECKLIST!B295,DATOS!B:B,0),1)),"")</f>
        <v/>
      </c>
      <c r="L295" s="17" t="str">
        <f>IFERROR(IF(INDEX(DATOS!AO:AO,MATCH(CHECKLIST!B295,DATOS!B:B,0),1)=0,"",INDEX(DATOS!AO:AO,MATCH(CHECKLIST!B295,DATOS!B:B,0),1)),"")</f>
        <v/>
      </c>
      <c r="M295" s="17" t="str">
        <f>IFERROR(IF(INDEX(DATOS!AK:AK,MATCH(CHECKLIST!B295,DATOS!B:B,0),1)=0,"",INDEX(DATOS!AK:AK,MATCH(CHECKLIST!B295,DATOS!B:B,0),1)),"")</f>
        <v/>
      </c>
      <c r="N295" s="35" t="str">
        <f ca="1">IFERROR(IF(INDEX(DATOS!I:I,MATCH(CHECKLIST!B295,DATOS!B:B,0),1)="","X",IF(INDEX(DATOS!I:I,MATCH(CHECKLIST!B295,DATOS!B:B,0),1)&gt;YEAR(TODAY())-1,"","VENCIDA")),"")</f>
        <v/>
      </c>
      <c r="O295" s="35" t="str">
        <f>IFERROR(IF(INDEX(DATOS!AR:AR,MATCH(CHECKLIST!B295,DATOS!B:B,0),1)=0,"",INDEX(DATOS!AR:AR,MATCH(CHECKLIST!B295,DATOS!B:B,0),1)),"")</f>
        <v/>
      </c>
      <c r="P295" s="17" t="str">
        <f>IFERROR(IF(INDEX(DATOS!AP:AP,MATCH(CHECKLIST!B295,DATOS!B:B,0),1)=0,"",INDEX(DATOS!AP:AP,MATCH(CHECKLIST!B295,DATOS!B:B,0),1)),"")</f>
        <v/>
      </c>
      <c r="Q295" s="17" t="str">
        <f>IFERROR(IF(INDEX(DATOS!AQ:AQ,MATCH(CHECKLIST!B295,DATOS!B:B,0),1)=0,"",INDEX(DATOS!AQ:AQ,MATCH(CHECKLIST!B295,DATOS!B:B,0),1)),"")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IFERROR(INDEX(DATOS!B:B,MATCH(CHECKLIST!A296,DATOS!BY:BY,0),1),"")</f>
        <v/>
      </c>
      <c r="C296" t="str">
        <f>IFERROR(INDEX(DATOS!J:J,MATCH(CHECKLIST!A296,DATOS!BY:BY,0),1),"")</f>
        <v/>
      </c>
      <c r="D296" t="str">
        <f>IFERROR(INDEX(DATOS!R:R,MATCH(CHECKLIST!E296,DATOS!C:C,0),1),"")</f>
        <v/>
      </c>
      <c r="E296" s="72" t="str">
        <f>IFERROR(INDEX(DATOS!C:C,MATCH(CHECKLIST!A296,DATOS!BY:BY,0),1),"")</f>
        <v/>
      </c>
      <c r="F296" s="82" t="str">
        <f>IFERROR(IF(INDEX(DATOS!AE:AE,MATCH(CHECKLIST!B296,DATOS!B:B,0),1)=0,"",INDEX(DATOS!AE:AE,MATCH(CHECKLIST!B296,DATOS!B:B,0),1)),"")</f>
        <v/>
      </c>
      <c r="G296" s="17" t="str">
        <f>IFERROR(IF(INDEX(DATOS!AJ:AJ,MATCH(CHECKLIST!B296,DATOS!B:B,0),1)=0,"",INDEX(DATOS!AJ:AJ,MATCH(CHECKLIST!B296,DATOS!B:B,0),1)),"")</f>
        <v/>
      </c>
      <c r="H296" s="17" t="str">
        <f>IFERROR(IF(INDEX(DATOS!BM:BM,MATCH(CHECKLIST!B296,DATOS!B:B,0),1)="","X",IF(INDEX(DATOS!BM:BM,MATCH(CHECKLIST!B296,DATOS!B:B,0),1)="VIGENTE","",INDEX(DATOS!BM:BM,MATCH(CHECKLIST!B296,DATOS!B:B,0),1))),"")</f>
        <v/>
      </c>
      <c r="I296" s="17" t="str">
        <f>IFERROR(IF(INDEX(DATOS!AN:AN,MATCH(CHECKLIST!B296,DATOS!B:B,0),1)=0,"",INDEX(DATOS!AN:AN,MATCH(CHECKLIST!B296,DATOS!B:B,0),1)),"")</f>
        <v/>
      </c>
      <c r="J296" s="17" t="str">
        <f>IFERROR(IF(INDEX(DATOS!AL:AL,MATCH(CHECKLIST!B296,DATOS!B:B,0),1)=0,"",INDEX(DATOS!AL:AL,MATCH(CHECKLIST!B296,DATOS!B:B,0),1)),"")</f>
        <v/>
      </c>
      <c r="K296" s="35" t="str">
        <f>IFERROR(IF(INDEX(DATOS!AM:AM,MATCH(CHECKLIST!B296,DATOS!B:B,0),1)=0,"",INDEX(DATOS!AM:AM,MATCH(CHECKLIST!B296,DATOS!B:B,0),1)),"")</f>
        <v/>
      </c>
      <c r="L296" s="17" t="str">
        <f>IFERROR(IF(INDEX(DATOS!AO:AO,MATCH(CHECKLIST!B296,DATOS!B:B,0),1)=0,"",INDEX(DATOS!AO:AO,MATCH(CHECKLIST!B296,DATOS!B:B,0),1)),"")</f>
        <v/>
      </c>
      <c r="M296" s="17" t="str">
        <f>IFERROR(IF(INDEX(DATOS!AK:AK,MATCH(CHECKLIST!B296,DATOS!B:B,0),1)=0,"",INDEX(DATOS!AK:AK,MATCH(CHECKLIST!B296,DATOS!B:B,0),1)),"")</f>
        <v/>
      </c>
      <c r="N296" s="35" t="str">
        <f ca="1">IFERROR(IF(INDEX(DATOS!I:I,MATCH(CHECKLIST!B296,DATOS!B:B,0),1)="","X",IF(INDEX(DATOS!I:I,MATCH(CHECKLIST!B296,DATOS!B:B,0),1)&gt;YEAR(TODAY())-1,"","VENCIDA")),"")</f>
        <v/>
      </c>
      <c r="O296" s="35" t="str">
        <f>IFERROR(IF(INDEX(DATOS!AR:AR,MATCH(CHECKLIST!B296,DATOS!B:B,0),1)=0,"",INDEX(DATOS!AR:AR,MATCH(CHECKLIST!B296,DATOS!B:B,0),1)),"")</f>
        <v/>
      </c>
      <c r="P296" s="17" t="str">
        <f>IFERROR(IF(INDEX(DATOS!AP:AP,MATCH(CHECKLIST!B296,DATOS!B:B,0),1)=0,"",INDEX(DATOS!AP:AP,MATCH(CHECKLIST!B296,DATOS!B:B,0),1)),"")</f>
        <v/>
      </c>
      <c r="Q296" s="17" t="str">
        <f>IFERROR(IF(INDEX(DATOS!AQ:AQ,MATCH(CHECKLIST!B296,DATOS!B:B,0),1)=0,"",INDEX(DATOS!AQ:AQ,MATCH(CHECKLIST!B296,DATOS!B:B,0),1)),"")</f>
        <v/>
      </c>
      <c r="S296">
        <f t="shared" si="14"/>
        <v>0</v>
      </c>
      <c r="U296" t="str">
        <f t="shared" si="12"/>
        <v/>
      </c>
      <c r="V296" t="str">
        <f t="shared" si="13"/>
        <v/>
      </c>
    </row>
    <row r="297" spans="1:22" ht="15" customHeight="1" x14ac:dyDescent="0.25">
      <c r="A297" s="12">
        <v>284</v>
      </c>
      <c r="B297" t="str">
        <f>IFERROR(INDEX(DATOS!B:B,MATCH(CHECKLIST!A297,DATOS!BY:BY,0),1),"")</f>
        <v/>
      </c>
      <c r="C297" t="str">
        <f>IFERROR(INDEX(DATOS!J:J,MATCH(CHECKLIST!A297,DATOS!BY:BY,0),1),"")</f>
        <v/>
      </c>
      <c r="D297" t="str">
        <f>IFERROR(INDEX(DATOS!R:R,MATCH(CHECKLIST!E297,DATOS!C:C,0),1),"")</f>
        <v/>
      </c>
      <c r="E297" s="72" t="str">
        <f>IFERROR(INDEX(DATOS!C:C,MATCH(CHECKLIST!A297,DATOS!BY:BY,0),1),"")</f>
        <v/>
      </c>
      <c r="F297" s="82" t="str">
        <f>IFERROR(IF(INDEX(DATOS!AE:AE,MATCH(CHECKLIST!B297,DATOS!B:B,0),1)=0,"",INDEX(DATOS!AE:AE,MATCH(CHECKLIST!B297,DATOS!B:B,0),1)),"")</f>
        <v/>
      </c>
      <c r="G297" s="17" t="str">
        <f>IFERROR(IF(INDEX(DATOS!AJ:AJ,MATCH(CHECKLIST!B297,DATOS!B:B,0),1)=0,"",INDEX(DATOS!AJ:AJ,MATCH(CHECKLIST!B297,DATOS!B:B,0),1)),"")</f>
        <v/>
      </c>
      <c r="H297" s="17" t="str">
        <f>IFERROR(IF(INDEX(DATOS!BM:BM,MATCH(CHECKLIST!B297,DATOS!B:B,0),1)="","X",IF(INDEX(DATOS!BM:BM,MATCH(CHECKLIST!B297,DATOS!B:B,0),1)="VIGENTE","",INDEX(DATOS!BM:BM,MATCH(CHECKLIST!B297,DATOS!B:B,0),1))),"")</f>
        <v/>
      </c>
      <c r="I297" s="17" t="str">
        <f>IFERROR(IF(INDEX(DATOS!AN:AN,MATCH(CHECKLIST!B297,DATOS!B:B,0),1)=0,"",INDEX(DATOS!AN:AN,MATCH(CHECKLIST!B297,DATOS!B:B,0),1)),"")</f>
        <v/>
      </c>
      <c r="J297" s="17" t="str">
        <f>IFERROR(IF(INDEX(DATOS!AL:AL,MATCH(CHECKLIST!B297,DATOS!B:B,0),1)=0,"",INDEX(DATOS!AL:AL,MATCH(CHECKLIST!B297,DATOS!B:B,0),1)),"")</f>
        <v/>
      </c>
      <c r="K297" s="35" t="str">
        <f>IFERROR(IF(INDEX(DATOS!AM:AM,MATCH(CHECKLIST!B297,DATOS!B:B,0),1)=0,"",INDEX(DATOS!AM:AM,MATCH(CHECKLIST!B297,DATOS!B:B,0),1)),"")</f>
        <v/>
      </c>
      <c r="L297" s="17" t="str">
        <f>IFERROR(IF(INDEX(DATOS!AO:AO,MATCH(CHECKLIST!B297,DATOS!B:B,0),1)=0,"",INDEX(DATOS!AO:AO,MATCH(CHECKLIST!B297,DATOS!B:B,0),1)),"")</f>
        <v/>
      </c>
      <c r="M297" s="17" t="str">
        <f>IFERROR(IF(INDEX(DATOS!AK:AK,MATCH(CHECKLIST!B297,DATOS!B:B,0),1)=0,"",INDEX(DATOS!AK:AK,MATCH(CHECKLIST!B297,DATOS!B:B,0),1)),"")</f>
        <v/>
      </c>
      <c r="N297" s="35" t="str">
        <f ca="1">IFERROR(IF(INDEX(DATOS!I:I,MATCH(CHECKLIST!B297,DATOS!B:B,0),1)="","X",IF(INDEX(DATOS!I:I,MATCH(CHECKLIST!B297,DATOS!B:B,0),1)&gt;YEAR(TODAY())-1,"","VENCIDA")),"")</f>
        <v/>
      </c>
      <c r="O297" s="35" t="str">
        <f>IFERROR(IF(INDEX(DATOS!AR:AR,MATCH(CHECKLIST!B297,DATOS!B:B,0),1)=0,"",INDEX(DATOS!AR:AR,MATCH(CHECKLIST!B297,DATOS!B:B,0),1)),"")</f>
        <v/>
      </c>
      <c r="P297" s="17" t="str">
        <f>IFERROR(IF(INDEX(DATOS!AP:AP,MATCH(CHECKLIST!B297,DATOS!B:B,0),1)=0,"",INDEX(DATOS!AP:AP,MATCH(CHECKLIST!B297,DATOS!B:B,0),1)),"")</f>
        <v/>
      </c>
      <c r="Q297" s="17" t="str">
        <f>IFERROR(IF(INDEX(DATOS!AQ:AQ,MATCH(CHECKLIST!B297,DATOS!B:B,0),1)=0,"",INDEX(DATOS!AQ:AQ,MATCH(CHECKLIST!B297,DATOS!B:B,0),1)),"")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IFERROR(INDEX(DATOS!B:B,MATCH(CHECKLIST!A298,DATOS!BY:BY,0),1),"")</f>
        <v/>
      </c>
      <c r="C298" t="str">
        <f>IFERROR(INDEX(DATOS!J:J,MATCH(CHECKLIST!A298,DATOS!BY:BY,0),1),"")</f>
        <v/>
      </c>
      <c r="D298" t="str">
        <f>IFERROR(INDEX(DATOS!R:R,MATCH(CHECKLIST!E298,DATOS!C:C,0),1),"")</f>
        <v/>
      </c>
      <c r="E298" s="72" t="str">
        <f>IFERROR(INDEX(DATOS!C:C,MATCH(CHECKLIST!A298,DATOS!BY:BY,0),1),"")</f>
        <v/>
      </c>
      <c r="F298" s="82" t="str">
        <f>IFERROR(IF(INDEX(DATOS!AE:AE,MATCH(CHECKLIST!B298,DATOS!B:B,0),1)=0,"",INDEX(DATOS!AE:AE,MATCH(CHECKLIST!B298,DATOS!B:B,0),1)),"")</f>
        <v/>
      </c>
      <c r="G298" s="17" t="str">
        <f>IFERROR(IF(INDEX(DATOS!AJ:AJ,MATCH(CHECKLIST!B298,DATOS!B:B,0),1)=0,"",INDEX(DATOS!AJ:AJ,MATCH(CHECKLIST!B298,DATOS!B:B,0),1)),"")</f>
        <v/>
      </c>
      <c r="H298" s="17" t="str">
        <f>IFERROR(IF(INDEX(DATOS!BM:BM,MATCH(CHECKLIST!B298,DATOS!B:B,0),1)="","X",IF(INDEX(DATOS!BM:BM,MATCH(CHECKLIST!B298,DATOS!B:B,0),1)="VIGENTE","",INDEX(DATOS!BM:BM,MATCH(CHECKLIST!B298,DATOS!B:B,0),1))),"")</f>
        <v/>
      </c>
      <c r="I298" s="17" t="str">
        <f>IFERROR(IF(INDEX(DATOS!AN:AN,MATCH(CHECKLIST!B298,DATOS!B:B,0),1)=0,"",INDEX(DATOS!AN:AN,MATCH(CHECKLIST!B298,DATOS!B:B,0),1)),"")</f>
        <v/>
      </c>
      <c r="J298" s="17" t="str">
        <f>IFERROR(IF(INDEX(DATOS!AL:AL,MATCH(CHECKLIST!B298,DATOS!B:B,0),1)=0,"",INDEX(DATOS!AL:AL,MATCH(CHECKLIST!B298,DATOS!B:B,0),1)),"")</f>
        <v/>
      </c>
      <c r="K298" s="35" t="str">
        <f>IFERROR(IF(INDEX(DATOS!AM:AM,MATCH(CHECKLIST!B298,DATOS!B:B,0),1)=0,"",INDEX(DATOS!AM:AM,MATCH(CHECKLIST!B298,DATOS!B:B,0),1)),"")</f>
        <v/>
      </c>
      <c r="L298" s="17" t="str">
        <f>IFERROR(IF(INDEX(DATOS!AO:AO,MATCH(CHECKLIST!B298,DATOS!B:B,0),1)=0,"",INDEX(DATOS!AO:AO,MATCH(CHECKLIST!B298,DATOS!B:B,0),1)),"")</f>
        <v/>
      </c>
      <c r="M298" s="17" t="str">
        <f>IFERROR(IF(INDEX(DATOS!AK:AK,MATCH(CHECKLIST!B298,DATOS!B:B,0),1)=0,"",INDEX(DATOS!AK:AK,MATCH(CHECKLIST!B298,DATOS!B:B,0),1)),"")</f>
        <v/>
      </c>
      <c r="N298" s="35" t="str">
        <f ca="1">IFERROR(IF(INDEX(DATOS!I:I,MATCH(CHECKLIST!B298,DATOS!B:B,0),1)="","X",IF(INDEX(DATOS!I:I,MATCH(CHECKLIST!B298,DATOS!B:B,0),1)&gt;YEAR(TODAY())-1,"","VENCIDA")),"")</f>
        <v/>
      </c>
      <c r="O298" s="35" t="str">
        <f>IFERROR(IF(INDEX(DATOS!AR:AR,MATCH(CHECKLIST!B298,DATOS!B:B,0),1)=0,"",INDEX(DATOS!AR:AR,MATCH(CHECKLIST!B298,DATOS!B:B,0),1)),"")</f>
        <v/>
      </c>
      <c r="P298" s="17" t="str">
        <f>IFERROR(IF(INDEX(DATOS!AP:AP,MATCH(CHECKLIST!B298,DATOS!B:B,0),1)=0,"",INDEX(DATOS!AP:AP,MATCH(CHECKLIST!B298,DATOS!B:B,0),1)),"")</f>
        <v/>
      </c>
      <c r="Q298" s="17" t="str">
        <f>IFERROR(IF(INDEX(DATOS!AQ:AQ,MATCH(CHECKLIST!B298,DATOS!B:B,0),1)=0,"",INDEX(DATOS!AQ:AQ,MATCH(CHECKLIST!B298,DATOS!B:B,0),1)),"")</f>
        <v/>
      </c>
      <c r="S298">
        <f t="shared" si="14"/>
        <v>0</v>
      </c>
      <c r="U298" t="str">
        <f t="shared" si="12"/>
        <v/>
      </c>
      <c r="V298" t="str">
        <f t="shared" si="13"/>
        <v/>
      </c>
    </row>
    <row r="299" spans="1:22" ht="15" customHeight="1" x14ac:dyDescent="0.25">
      <c r="A299" s="12">
        <v>286</v>
      </c>
      <c r="B299" t="str">
        <f>IFERROR(INDEX(DATOS!B:B,MATCH(CHECKLIST!A299,DATOS!BY:BY,0),1),"")</f>
        <v/>
      </c>
      <c r="C299" t="str">
        <f>IFERROR(INDEX(DATOS!J:J,MATCH(CHECKLIST!A299,DATOS!BY:BY,0),1),"")</f>
        <v/>
      </c>
      <c r="D299" t="str">
        <f>IFERROR(INDEX(DATOS!R:R,MATCH(CHECKLIST!E299,DATOS!C:C,0),1),"")</f>
        <v/>
      </c>
      <c r="E299" s="72" t="str">
        <f>IFERROR(INDEX(DATOS!C:C,MATCH(CHECKLIST!A299,DATOS!BY:BY,0),1),"")</f>
        <v/>
      </c>
      <c r="F299" s="82" t="str">
        <f>IFERROR(IF(INDEX(DATOS!AE:AE,MATCH(CHECKLIST!B299,DATOS!B:B,0),1)=0,"",INDEX(DATOS!AE:AE,MATCH(CHECKLIST!B299,DATOS!B:B,0),1)),"")</f>
        <v/>
      </c>
      <c r="G299" s="17" t="str">
        <f>IFERROR(IF(INDEX(DATOS!AJ:AJ,MATCH(CHECKLIST!B299,DATOS!B:B,0),1)=0,"",INDEX(DATOS!AJ:AJ,MATCH(CHECKLIST!B299,DATOS!B:B,0),1)),"")</f>
        <v/>
      </c>
      <c r="H299" s="17" t="str">
        <f>IFERROR(IF(INDEX(DATOS!BM:BM,MATCH(CHECKLIST!B299,DATOS!B:B,0),1)="","X",IF(INDEX(DATOS!BM:BM,MATCH(CHECKLIST!B299,DATOS!B:B,0),1)="VIGENTE","",INDEX(DATOS!BM:BM,MATCH(CHECKLIST!B299,DATOS!B:B,0),1))),"")</f>
        <v/>
      </c>
      <c r="I299" s="17" t="str">
        <f>IFERROR(IF(INDEX(DATOS!AN:AN,MATCH(CHECKLIST!B299,DATOS!B:B,0),1)=0,"",INDEX(DATOS!AN:AN,MATCH(CHECKLIST!B299,DATOS!B:B,0),1)),"")</f>
        <v/>
      </c>
      <c r="J299" s="17" t="str">
        <f>IFERROR(IF(INDEX(DATOS!AL:AL,MATCH(CHECKLIST!B299,DATOS!B:B,0),1)=0,"",INDEX(DATOS!AL:AL,MATCH(CHECKLIST!B299,DATOS!B:B,0),1)),"")</f>
        <v/>
      </c>
      <c r="K299" s="35" t="str">
        <f>IFERROR(IF(INDEX(DATOS!AM:AM,MATCH(CHECKLIST!B299,DATOS!B:B,0),1)=0,"",INDEX(DATOS!AM:AM,MATCH(CHECKLIST!B299,DATOS!B:B,0),1)),"")</f>
        <v/>
      </c>
      <c r="L299" s="17" t="str">
        <f>IFERROR(IF(INDEX(DATOS!AO:AO,MATCH(CHECKLIST!B299,DATOS!B:B,0),1)=0,"",INDEX(DATOS!AO:AO,MATCH(CHECKLIST!B299,DATOS!B:B,0),1)),"")</f>
        <v/>
      </c>
      <c r="M299" s="17" t="str">
        <f>IFERROR(IF(INDEX(DATOS!AK:AK,MATCH(CHECKLIST!B299,DATOS!B:B,0),1)=0,"",INDEX(DATOS!AK:AK,MATCH(CHECKLIST!B299,DATOS!B:B,0),1)),"")</f>
        <v/>
      </c>
      <c r="N299" s="35" t="str">
        <f ca="1">IFERROR(IF(INDEX(DATOS!I:I,MATCH(CHECKLIST!B299,DATOS!B:B,0),1)="","X",IF(INDEX(DATOS!I:I,MATCH(CHECKLIST!B299,DATOS!B:B,0),1)&gt;YEAR(TODAY())-1,"","VENCIDA")),"")</f>
        <v/>
      </c>
      <c r="O299" s="35" t="str">
        <f>IFERROR(IF(INDEX(DATOS!AR:AR,MATCH(CHECKLIST!B299,DATOS!B:B,0),1)=0,"",INDEX(DATOS!AR:AR,MATCH(CHECKLIST!B299,DATOS!B:B,0),1)),"")</f>
        <v/>
      </c>
      <c r="P299" s="17" t="str">
        <f>IFERROR(IF(INDEX(DATOS!AP:AP,MATCH(CHECKLIST!B299,DATOS!B:B,0),1)=0,"",INDEX(DATOS!AP:AP,MATCH(CHECKLIST!B299,DATOS!B:B,0),1)),"")</f>
        <v/>
      </c>
      <c r="Q299" s="17" t="str">
        <f>IFERROR(IF(INDEX(DATOS!AQ:AQ,MATCH(CHECKLIST!B299,DATOS!B:B,0),1)=0,"",INDEX(DATOS!AQ:AQ,MATCH(CHECKLIST!B299,DATOS!B:B,0),1)),"")</f>
        <v/>
      </c>
      <c r="R299" t="str">
        <f>IF(B299="","",1)</f>
        <v/>
      </c>
      <c r="S299" t="str">
        <f t="shared" si="14"/>
        <v/>
      </c>
      <c r="U299" t="str">
        <f t="shared" si="12"/>
        <v/>
      </c>
      <c r="V299" t="str">
        <f t="shared" si="13"/>
        <v/>
      </c>
    </row>
    <row r="300" spans="1:22" x14ac:dyDescent="0.25">
      <c r="A300" s="12">
        <v>287</v>
      </c>
      <c r="B300" t="str">
        <f>IFERROR(INDEX(DATOS!B:B,MATCH(CHECKLIST!A300,DATOS!BY:BY,0),1),"")</f>
        <v/>
      </c>
      <c r="C300" t="str">
        <f>IFERROR(INDEX(DATOS!J:J,MATCH(CHECKLIST!A300,DATOS!BY:BY,0),1),"")</f>
        <v/>
      </c>
      <c r="D300" t="str">
        <f>IFERROR(INDEX(DATOS!R:R,MATCH(CHECKLIST!E300,DATOS!C:C,0),1),"")</f>
        <v/>
      </c>
      <c r="E300" s="72" t="str">
        <f>IFERROR(INDEX(DATOS!C:C,MATCH(CHECKLIST!A300,DATOS!BY:BY,0),1),"")</f>
        <v/>
      </c>
      <c r="F300" s="82" t="str">
        <f>IFERROR(IF(INDEX(DATOS!AE:AE,MATCH(CHECKLIST!B300,DATOS!B:B,0),1)=0,"",INDEX(DATOS!AE:AE,MATCH(CHECKLIST!B300,DATOS!B:B,0),1)),"")</f>
        <v/>
      </c>
      <c r="G300" s="17" t="str">
        <f>IFERROR(IF(INDEX(DATOS!AJ:AJ,MATCH(CHECKLIST!B300,DATOS!B:B,0),1)=0,"",INDEX(DATOS!AJ:AJ,MATCH(CHECKLIST!B300,DATOS!B:B,0),1)),"")</f>
        <v/>
      </c>
      <c r="H300" s="17" t="str">
        <f>IFERROR(IF(INDEX(DATOS!BM:BM,MATCH(CHECKLIST!B300,DATOS!B:B,0),1)="","X",IF(INDEX(DATOS!BM:BM,MATCH(CHECKLIST!B300,DATOS!B:B,0),1)="VIGENTE","",INDEX(DATOS!BM:BM,MATCH(CHECKLIST!B300,DATOS!B:B,0),1))),"")</f>
        <v/>
      </c>
      <c r="I300" s="17" t="str">
        <f>IFERROR(IF(INDEX(DATOS!AN:AN,MATCH(CHECKLIST!B300,DATOS!B:B,0),1)=0,"",INDEX(DATOS!AN:AN,MATCH(CHECKLIST!B300,DATOS!B:B,0),1)),"")</f>
        <v/>
      </c>
      <c r="J300" s="17" t="str">
        <f>IFERROR(IF(INDEX(DATOS!AL:AL,MATCH(CHECKLIST!B300,DATOS!B:B,0),1)=0,"",INDEX(DATOS!AL:AL,MATCH(CHECKLIST!B300,DATOS!B:B,0),1)),"")</f>
        <v/>
      </c>
      <c r="K300" s="35" t="str">
        <f>IFERROR(IF(INDEX(DATOS!AM:AM,MATCH(CHECKLIST!B300,DATOS!B:B,0),1)=0,"",INDEX(DATOS!AM:AM,MATCH(CHECKLIST!B300,DATOS!B:B,0),1)),"")</f>
        <v/>
      </c>
      <c r="L300" s="17" t="str">
        <f>IFERROR(IF(INDEX(DATOS!AO:AO,MATCH(CHECKLIST!B300,DATOS!B:B,0),1)=0,"",INDEX(DATOS!AO:AO,MATCH(CHECKLIST!B300,DATOS!B:B,0),1)),"")</f>
        <v/>
      </c>
      <c r="M300" s="17" t="str">
        <f>IFERROR(IF(INDEX(DATOS!AK:AK,MATCH(CHECKLIST!B300,DATOS!B:B,0),1)=0,"",INDEX(DATOS!AK:AK,MATCH(CHECKLIST!B300,DATOS!B:B,0),1)),"")</f>
        <v/>
      </c>
      <c r="N300" s="35" t="str">
        <f ca="1">IFERROR(IF(INDEX(DATOS!I:I,MATCH(CHECKLIST!B300,DATOS!B:B,0),1)="","X",IF(INDEX(DATOS!I:I,MATCH(CHECKLIST!B300,DATOS!B:B,0),1)&gt;YEAR(TODAY())-1,"","VENCIDA")),"")</f>
        <v/>
      </c>
      <c r="O300" s="35" t="str">
        <f>IFERROR(IF(INDEX(DATOS!AR:AR,MATCH(CHECKLIST!B300,DATOS!B:B,0),1)=0,"",INDEX(DATOS!AR:AR,MATCH(CHECKLIST!B300,DATOS!B:B,0),1)),"")</f>
        <v/>
      </c>
      <c r="P300" s="17" t="str">
        <f>IFERROR(IF(INDEX(DATOS!AP:AP,MATCH(CHECKLIST!B300,DATOS!B:B,0),1)=0,"",INDEX(DATOS!AP:AP,MATCH(CHECKLIST!B300,DATOS!B:B,0),1)),"")</f>
        <v/>
      </c>
      <c r="Q300" s="17" t="str">
        <f>IFERROR(IF(INDEX(DATOS!AQ:AQ,MATCH(CHECKLIST!B300,DATOS!B:B,0),1)=0,"",INDEX(DATOS!AQ:AQ,MATCH(CHECKLIST!B300,DATOS!B:B,0),1)),"")</f>
        <v/>
      </c>
      <c r="S300">
        <f t="shared" si="14"/>
        <v>0</v>
      </c>
      <c r="U300" t="str">
        <f t="shared" si="12"/>
        <v/>
      </c>
      <c r="V300" t="str">
        <f t="shared" si="13"/>
        <v/>
      </c>
    </row>
    <row r="301" spans="1:22" ht="15" customHeight="1" x14ac:dyDescent="0.25">
      <c r="A301" s="12">
        <v>288</v>
      </c>
      <c r="B301" t="str">
        <f>IFERROR(INDEX(DATOS!B:B,MATCH(CHECKLIST!A301,DATOS!BY:BY,0),1),"")</f>
        <v/>
      </c>
      <c r="C301" t="str">
        <f>IFERROR(INDEX(DATOS!J:J,MATCH(CHECKLIST!A301,DATOS!BY:BY,0),1),"")</f>
        <v/>
      </c>
      <c r="D301" t="str">
        <f>IFERROR(INDEX(DATOS!R:R,MATCH(CHECKLIST!E301,DATOS!C:C,0),1),"")</f>
        <v/>
      </c>
      <c r="E301" s="72" t="str">
        <f>IFERROR(INDEX(DATOS!C:C,MATCH(CHECKLIST!A301,DATOS!BY:BY,0),1),"")</f>
        <v/>
      </c>
      <c r="F301" s="82" t="str">
        <f>IFERROR(IF(INDEX(DATOS!AE:AE,MATCH(CHECKLIST!B301,DATOS!B:B,0),1)=0,"",INDEX(DATOS!AE:AE,MATCH(CHECKLIST!B301,DATOS!B:B,0),1)),"")</f>
        <v/>
      </c>
      <c r="G301" s="17" t="str">
        <f>IFERROR(IF(INDEX(DATOS!AJ:AJ,MATCH(CHECKLIST!B301,DATOS!B:B,0),1)=0,"",INDEX(DATOS!AJ:AJ,MATCH(CHECKLIST!B301,DATOS!B:B,0),1)),"")</f>
        <v/>
      </c>
      <c r="H301" s="17" t="str">
        <f>IFERROR(IF(INDEX(DATOS!BM:BM,MATCH(CHECKLIST!B301,DATOS!B:B,0),1)="","X",IF(INDEX(DATOS!BM:BM,MATCH(CHECKLIST!B301,DATOS!B:B,0),1)="VIGENTE","",INDEX(DATOS!BM:BM,MATCH(CHECKLIST!B301,DATOS!B:B,0),1))),"")</f>
        <v/>
      </c>
      <c r="I301" s="17" t="str">
        <f>IFERROR(IF(INDEX(DATOS!AN:AN,MATCH(CHECKLIST!B301,DATOS!B:B,0),1)=0,"",INDEX(DATOS!AN:AN,MATCH(CHECKLIST!B301,DATOS!B:B,0),1)),"")</f>
        <v/>
      </c>
      <c r="J301" s="17" t="str">
        <f>IFERROR(IF(INDEX(DATOS!AL:AL,MATCH(CHECKLIST!B301,DATOS!B:B,0),1)=0,"",INDEX(DATOS!AL:AL,MATCH(CHECKLIST!B301,DATOS!B:B,0),1)),"")</f>
        <v/>
      </c>
      <c r="K301" s="35" t="str">
        <f>IFERROR(IF(INDEX(DATOS!AM:AM,MATCH(CHECKLIST!B301,DATOS!B:B,0),1)=0,"",INDEX(DATOS!AM:AM,MATCH(CHECKLIST!B301,DATOS!B:B,0),1)),"")</f>
        <v/>
      </c>
      <c r="L301" s="17" t="str">
        <f>IFERROR(IF(INDEX(DATOS!AO:AO,MATCH(CHECKLIST!B301,DATOS!B:B,0),1)=0,"",INDEX(DATOS!AO:AO,MATCH(CHECKLIST!B301,DATOS!B:B,0),1)),"")</f>
        <v/>
      </c>
      <c r="M301" s="17" t="str">
        <f>IFERROR(IF(INDEX(DATOS!AK:AK,MATCH(CHECKLIST!B301,DATOS!B:B,0),1)=0,"",INDEX(DATOS!AK:AK,MATCH(CHECKLIST!B301,DATOS!B:B,0),1)),"")</f>
        <v/>
      </c>
      <c r="N301" s="35" t="str">
        <f ca="1">IFERROR(IF(INDEX(DATOS!I:I,MATCH(CHECKLIST!B301,DATOS!B:B,0),1)="","X",IF(INDEX(DATOS!I:I,MATCH(CHECKLIST!B301,DATOS!B:B,0),1)&gt;YEAR(TODAY())-1,"","VENCIDA")),"")</f>
        <v/>
      </c>
      <c r="O301" s="35" t="str">
        <f>IFERROR(IF(INDEX(DATOS!AR:AR,MATCH(CHECKLIST!B301,DATOS!B:B,0),1)=0,"",INDEX(DATOS!AR:AR,MATCH(CHECKLIST!B301,DATOS!B:B,0),1)),"")</f>
        <v/>
      </c>
      <c r="P301" s="17" t="str">
        <f>IFERROR(IF(INDEX(DATOS!AP:AP,MATCH(CHECKLIST!B301,DATOS!B:B,0),1)=0,"",INDEX(DATOS!AP:AP,MATCH(CHECKLIST!B301,DATOS!B:B,0),1)),"")</f>
        <v/>
      </c>
      <c r="Q301" s="17" t="str">
        <f>IFERROR(IF(INDEX(DATOS!AQ:AQ,MATCH(CHECKLIST!B301,DATOS!B:B,0),1)=0,"",INDEX(DATOS!AQ:AQ,MATCH(CHECKLIST!B301,DATOS!B:B,0),1)),"")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IFERROR(INDEX(DATOS!B:B,MATCH(CHECKLIST!A302,DATOS!BY:BY,0),1),"")</f>
        <v/>
      </c>
      <c r="C302" t="str">
        <f>IFERROR(INDEX(DATOS!J:J,MATCH(CHECKLIST!A302,DATOS!BY:BY,0),1),"")</f>
        <v/>
      </c>
      <c r="D302" t="str">
        <f>IFERROR(INDEX(DATOS!R:R,MATCH(CHECKLIST!E302,DATOS!C:C,0),1),"")</f>
        <v/>
      </c>
      <c r="E302" s="72" t="str">
        <f>IFERROR(INDEX(DATOS!C:C,MATCH(CHECKLIST!A302,DATOS!BY:BY,0),1),"")</f>
        <v/>
      </c>
      <c r="F302" s="82" t="str">
        <f>IFERROR(IF(INDEX(DATOS!AE:AE,MATCH(CHECKLIST!B302,DATOS!B:B,0),1)=0,"",INDEX(DATOS!AE:AE,MATCH(CHECKLIST!B302,DATOS!B:B,0),1)),"")</f>
        <v/>
      </c>
      <c r="G302" s="17" t="str">
        <f>IFERROR(IF(INDEX(DATOS!AJ:AJ,MATCH(CHECKLIST!B302,DATOS!B:B,0),1)=0,"",INDEX(DATOS!AJ:AJ,MATCH(CHECKLIST!B302,DATOS!B:B,0),1)),"")</f>
        <v/>
      </c>
      <c r="H302" s="17" t="str">
        <f>IFERROR(IF(INDEX(DATOS!BM:BM,MATCH(CHECKLIST!B302,DATOS!B:B,0),1)="","X",IF(INDEX(DATOS!BM:BM,MATCH(CHECKLIST!B302,DATOS!B:B,0),1)="VIGENTE","",INDEX(DATOS!BM:BM,MATCH(CHECKLIST!B302,DATOS!B:B,0),1))),"")</f>
        <v/>
      </c>
      <c r="I302" s="17" t="str">
        <f>IFERROR(IF(INDEX(DATOS!AN:AN,MATCH(CHECKLIST!B302,DATOS!B:B,0),1)=0,"",INDEX(DATOS!AN:AN,MATCH(CHECKLIST!B302,DATOS!B:B,0),1)),"")</f>
        <v/>
      </c>
      <c r="J302" s="17" t="str">
        <f>IFERROR(IF(INDEX(DATOS!AL:AL,MATCH(CHECKLIST!B302,DATOS!B:B,0),1)=0,"",INDEX(DATOS!AL:AL,MATCH(CHECKLIST!B302,DATOS!B:B,0),1)),"")</f>
        <v/>
      </c>
      <c r="K302" s="35" t="str">
        <f>IFERROR(IF(INDEX(DATOS!AM:AM,MATCH(CHECKLIST!B302,DATOS!B:B,0),1)=0,"",INDEX(DATOS!AM:AM,MATCH(CHECKLIST!B302,DATOS!B:B,0),1)),"")</f>
        <v/>
      </c>
      <c r="L302" s="17" t="str">
        <f>IFERROR(IF(INDEX(DATOS!AO:AO,MATCH(CHECKLIST!B302,DATOS!B:B,0),1)=0,"",INDEX(DATOS!AO:AO,MATCH(CHECKLIST!B302,DATOS!B:B,0),1)),"")</f>
        <v/>
      </c>
      <c r="M302" s="17" t="str">
        <f>IFERROR(IF(INDEX(DATOS!AK:AK,MATCH(CHECKLIST!B302,DATOS!B:B,0),1)=0,"",INDEX(DATOS!AK:AK,MATCH(CHECKLIST!B302,DATOS!B:B,0),1)),"")</f>
        <v/>
      </c>
      <c r="N302" s="35" t="str">
        <f ca="1">IFERROR(IF(INDEX(DATOS!I:I,MATCH(CHECKLIST!B302,DATOS!B:B,0),1)="","X",IF(INDEX(DATOS!I:I,MATCH(CHECKLIST!B302,DATOS!B:B,0),1)&gt;YEAR(TODAY())-1,"","VENCIDA")),"")</f>
        <v/>
      </c>
      <c r="O302" s="35" t="str">
        <f>IFERROR(IF(INDEX(DATOS!AR:AR,MATCH(CHECKLIST!B302,DATOS!B:B,0),1)=0,"",INDEX(DATOS!AR:AR,MATCH(CHECKLIST!B302,DATOS!B:B,0),1)),"")</f>
        <v/>
      </c>
      <c r="P302" s="17" t="str">
        <f>IFERROR(IF(INDEX(DATOS!AP:AP,MATCH(CHECKLIST!B302,DATOS!B:B,0),1)=0,"",INDEX(DATOS!AP:AP,MATCH(CHECKLIST!B302,DATOS!B:B,0),1)),"")</f>
        <v/>
      </c>
      <c r="Q302" s="17" t="str">
        <f>IFERROR(IF(INDEX(DATOS!AQ:AQ,MATCH(CHECKLIST!B302,DATOS!B:B,0),1)=0,"",INDEX(DATOS!AQ:AQ,MATCH(CHECKLIST!B302,DATOS!B:B,0),1)),"")</f>
        <v/>
      </c>
      <c r="S302">
        <f t="shared" si="14"/>
        <v>0</v>
      </c>
      <c r="U302" t="str">
        <f t="shared" si="12"/>
        <v/>
      </c>
      <c r="V302" t="str">
        <f t="shared" si="13"/>
        <v/>
      </c>
    </row>
    <row r="303" spans="1:22" x14ac:dyDescent="0.25">
      <c r="A303" s="12">
        <v>290</v>
      </c>
      <c r="B303" t="str">
        <f>IFERROR(INDEX(DATOS!B:B,MATCH(CHECKLIST!A303,DATOS!BY:BY,0),1),"")</f>
        <v/>
      </c>
      <c r="C303" t="str">
        <f>IFERROR(INDEX(DATOS!J:J,MATCH(CHECKLIST!A303,DATOS!BY:BY,0),1),"")</f>
        <v/>
      </c>
      <c r="D303" t="str">
        <f>IFERROR(INDEX(DATOS!R:R,MATCH(CHECKLIST!E303,DATOS!C:C,0),1),"")</f>
        <v/>
      </c>
      <c r="E303" s="72" t="str">
        <f>IFERROR(INDEX(DATOS!C:C,MATCH(CHECKLIST!A303,DATOS!BY:BY,0),1),"")</f>
        <v/>
      </c>
      <c r="F303" s="82" t="str">
        <f>IFERROR(IF(INDEX(DATOS!AE:AE,MATCH(CHECKLIST!B303,DATOS!B:B,0),1)=0,"",INDEX(DATOS!AE:AE,MATCH(CHECKLIST!B303,DATOS!B:B,0),1)),"")</f>
        <v/>
      </c>
      <c r="G303" s="17" t="str">
        <f>IFERROR(IF(INDEX(DATOS!AJ:AJ,MATCH(CHECKLIST!B303,DATOS!B:B,0),1)=0,"",INDEX(DATOS!AJ:AJ,MATCH(CHECKLIST!B303,DATOS!B:B,0),1)),"")</f>
        <v/>
      </c>
      <c r="H303" s="17" t="str">
        <f>IFERROR(IF(INDEX(DATOS!BM:BM,MATCH(CHECKLIST!B303,DATOS!B:B,0),1)="","X",IF(INDEX(DATOS!BM:BM,MATCH(CHECKLIST!B303,DATOS!B:B,0),1)="VIGENTE","",INDEX(DATOS!BM:BM,MATCH(CHECKLIST!B303,DATOS!B:B,0),1))),"")</f>
        <v/>
      </c>
      <c r="I303" s="17" t="str">
        <f>IFERROR(IF(INDEX(DATOS!AN:AN,MATCH(CHECKLIST!B303,DATOS!B:B,0),1)=0,"",INDEX(DATOS!AN:AN,MATCH(CHECKLIST!B303,DATOS!B:B,0),1)),"")</f>
        <v/>
      </c>
      <c r="J303" s="17" t="str">
        <f>IFERROR(IF(INDEX(DATOS!AL:AL,MATCH(CHECKLIST!B303,DATOS!B:B,0),1)=0,"",INDEX(DATOS!AL:AL,MATCH(CHECKLIST!B303,DATOS!B:B,0),1)),"")</f>
        <v/>
      </c>
      <c r="K303" s="35" t="str">
        <f>IFERROR(IF(INDEX(DATOS!AM:AM,MATCH(CHECKLIST!B303,DATOS!B:B,0),1)=0,"",INDEX(DATOS!AM:AM,MATCH(CHECKLIST!B303,DATOS!B:B,0),1)),"")</f>
        <v/>
      </c>
      <c r="L303" s="17" t="str">
        <f>IFERROR(IF(INDEX(DATOS!AO:AO,MATCH(CHECKLIST!B303,DATOS!B:B,0),1)=0,"",INDEX(DATOS!AO:AO,MATCH(CHECKLIST!B303,DATOS!B:B,0),1)),"")</f>
        <v/>
      </c>
      <c r="M303" s="17" t="str">
        <f>IFERROR(IF(INDEX(DATOS!AK:AK,MATCH(CHECKLIST!B303,DATOS!B:B,0),1)=0,"",INDEX(DATOS!AK:AK,MATCH(CHECKLIST!B303,DATOS!B:B,0),1)),"")</f>
        <v/>
      </c>
      <c r="N303" s="35" t="str">
        <f ca="1">IFERROR(IF(INDEX(DATOS!I:I,MATCH(CHECKLIST!B303,DATOS!B:B,0),1)="","X",IF(INDEX(DATOS!I:I,MATCH(CHECKLIST!B303,DATOS!B:B,0),1)&gt;YEAR(TODAY())-1,"","VENCIDA")),"")</f>
        <v/>
      </c>
      <c r="O303" s="35" t="str">
        <f>IFERROR(IF(INDEX(DATOS!AR:AR,MATCH(CHECKLIST!B303,DATOS!B:B,0),1)=0,"",INDEX(DATOS!AR:AR,MATCH(CHECKLIST!B303,DATOS!B:B,0),1)),"")</f>
        <v/>
      </c>
      <c r="P303" s="17" t="str">
        <f>IFERROR(IF(INDEX(DATOS!AP:AP,MATCH(CHECKLIST!B303,DATOS!B:B,0),1)=0,"",INDEX(DATOS!AP:AP,MATCH(CHECKLIST!B303,DATOS!B:B,0),1)),"")</f>
        <v/>
      </c>
      <c r="Q303" s="17" t="str">
        <f>IFERROR(IF(INDEX(DATOS!AQ:AQ,MATCH(CHECKLIST!B303,DATOS!B:B,0),1)=0,"",INDEX(DATOS!AQ:AQ,MATCH(CHECKLIST!B303,DATOS!B:B,0),1)),"")</f>
        <v/>
      </c>
      <c r="R303" t="str">
        <f>IF(B303="","",1)</f>
        <v/>
      </c>
      <c r="S303" t="str">
        <f t="shared" si="14"/>
        <v/>
      </c>
      <c r="U303" t="str">
        <f t="shared" si="12"/>
        <v/>
      </c>
      <c r="V303" t="str">
        <f t="shared" si="13"/>
        <v/>
      </c>
    </row>
    <row r="304" spans="1:22" x14ac:dyDescent="0.25">
      <c r="A304" s="12">
        <v>291</v>
      </c>
      <c r="B304" t="str">
        <f>IFERROR(INDEX(DATOS!B:B,MATCH(CHECKLIST!A304,DATOS!BY:BY,0),1),"")</f>
        <v/>
      </c>
      <c r="C304" t="str">
        <f>IFERROR(INDEX(DATOS!J:J,MATCH(CHECKLIST!A304,DATOS!BY:BY,0),1),"")</f>
        <v/>
      </c>
      <c r="D304" t="str">
        <f>IFERROR(INDEX(DATOS!R:R,MATCH(CHECKLIST!E304,DATOS!C:C,0),1),"")</f>
        <v/>
      </c>
      <c r="E304" s="72" t="str">
        <f>IFERROR(INDEX(DATOS!C:C,MATCH(CHECKLIST!A304,DATOS!BY:BY,0),1),"")</f>
        <v/>
      </c>
      <c r="F304" s="82" t="str">
        <f>IFERROR(IF(INDEX(DATOS!AE:AE,MATCH(CHECKLIST!B304,DATOS!B:B,0),1)=0,"",INDEX(DATOS!AE:AE,MATCH(CHECKLIST!B304,DATOS!B:B,0),1)),"")</f>
        <v/>
      </c>
      <c r="G304" s="17" t="str">
        <f>IFERROR(IF(INDEX(DATOS!AJ:AJ,MATCH(CHECKLIST!B304,DATOS!B:B,0),1)=0,"",INDEX(DATOS!AJ:AJ,MATCH(CHECKLIST!B304,DATOS!B:B,0),1)),"")</f>
        <v/>
      </c>
      <c r="H304" s="17" t="str">
        <f>IFERROR(IF(INDEX(DATOS!BM:BM,MATCH(CHECKLIST!B304,DATOS!B:B,0),1)="","X",IF(INDEX(DATOS!BM:BM,MATCH(CHECKLIST!B304,DATOS!B:B,0),1)="VIGENTE","",INDEX(DATOS!BM:BM,MATCH(CHECKLIST!B304,DATOS!B:B,0),1))),"")</f>
        <v/>
      </c>
      <c r="I304" s="17" t="str">
        <f>IFERROR(IF(INDEX(DATOS!AN:AN,MATCH(CHECKLIST!B304,DATOS!B:B,0),1)=0,"",INDEX(DATOS!AN:AN,MATCH(CHECKLIST!B304,DATOS!B:B,0),1)),"")</f>
        <v/>
      </c>
      <c r="J304" s="17" t="str">
        <f>IFERROR(IF(INDEX(DATOS!AL:AL,MATCH(CHECKLIST!B304,DATOS!B:B,0),1)=0,"",INDEX(DATOS!AL:AL,MATCH(CHECKLIST!B304,DATOS!B:B,0),1)),"")</f>
        <v/>
      </c>
      <c r="K304" s="35" t="str">
        <f>IFERROR(IF(INDEX(DATOS!AM:AM,MATCH(CHECKLIST!B304,DATOS!B:B,0),1)=0,"",INDEX(DATOS!AM:AM,MATCH(CHECKLIST!B304,DATOS!B:B,0),1)),"")</f>
        <v/>
      </c>
      <c r="L304" s="17" t="str">
        <f>IFERROR(IF(INDEX(DATOS!AO:AO,MATCH(CHECKLIST!B304,DATOS!B:B,0),1)=0,"",INDEX(DATOS!AO:AO,MATCH(CHECKLIST!B304,DATOS!B:B,0),1)),"")</f>
        <v/>
      </c>
      <c r="M304" s="17" t="str">
        <f>IFERROR(IF(INDEX(DATOS!AK:AK,MATCH(CHECKLIST!B304,DATOS!B:B,0),1)=0,"",INDEX(DATOS!AK:AK,MATCH(CHECKLIST!B304,DATOS!B:B,0),1)),"")</f>
        <v/>
      </c>
      <c r="N304" s="35" t="str">
        <f ca="1">IFERROR(IF(INDEX(DATOS!I:I,MATCH(CHECKLIST!B304,DATOS!B:B,0),1)="","X",IF(INDEX(DATOS!I:I,MATCH(CHECKLIST!B304,DATOS!B:B,0),1)&gt;YEAR(TODAY())-1,"","VENCIDA")),"")</f>
        <v/>
      </c>
      <c r="O304" s="35" t="str">
        <f>IFERROR(IF(INDEX(DATOS!AR:AR,MATCH(CHECKLIST!B304,DATOS!B:B,0),1)=0,"",INDEX(DATOS!AR:AR,MATCH(CHECKLIST!B304,DATOS!B:B,0),1)),"")</f>
        <v/>
      </c>
      <c r="P304" s="17" t="str">
        <f>IFERROR(IF(INDEX(DATOS!AP:AP,MATCH(CHECKLIST!B304,DATOS!B:B,0),1)=0,"",INDEX(DATOS!AP:AP,MATCH(CHECKLIST!B304,DATOS!B:B,0),1)),"")</f>
        <v/>
      </c>
      <c r="Q304" s="17" t="str">
        <f>IFERROR(IF(INDEX(DATOS!AQ:AQ,MATCH(CHECKLIST!B304,DATOS!B:B,0),1)=0,"",INDEX(DATOS!AQ:AQ,MATCH(CHECKLIST!B304,DATOS!B:B,0),1)),"")</f>
        <v/>
      </c>
      <c r="S304">
        <f t="shared" si="14"/>
        <v>0</v>
      </c>
      <c r="U304" t="str">
        <f t="shared" si="12"/>
        <v/>
      </c>
      <c r="V304" t="str">
        <f t="shared" si="13"/>
        <v/>
      </c>
    </row>
    <row r="305" spans="1:22" ht="15" customHeight="1" x14ac:dyDescent="0.25">
      <c r="A305" s="12">
        <v>292</v>
      </c>
      <c r="B305" t="str">
        <f>IFERROR(INDEX(DATOS!B:B,MATCH(CHECKLIST!A305,DATOS!BY:BY,0),1),"")</f>
        <v/>
      </c>
      <c r="C305" t="str">
        <f>IFERROR(INDEX(DATOS!J:J,MATCH(CHECKLIST!A305,DATOS!BY:BY,0),1),"")</f>
        <v/>
      </c>
      <c r="D305" t="str">
        <f>IFERROR(INDEX(DATOS!R:R,MATCH(CHECKLIST!E305,DATOS!C:C,0),1),"")</f>
        <v/>
      </c>
      <c r="E305" s="72" t="str">
        <f>IFERROR(INDEX(DATOS!C:C,MATCH(CHECKLIST!A305,DATOS!BY:BY,0),1),"")</f>
        <v/>
      </c>
      <c r="F305" s="82" t="str">
        <f>IFERROR(IF(INDEX(DATOS!AE:AE,MATCH(CHECKLIST!B305,DATOS!B:B,0),1)=0,"",INDEX(DATOS!AE:AE,MATCH(CHECKLIST!B305,DATOS!B:B,0),1)),"")</f>
        <v/>
      </c>
      <c r="G305" s="17" t="str">
        <f>IFERROR(IF(INDEX(DATOS!AJ:AJ,MATCH(CHECKLIST!B305,DATOS!B:B,0),1)=0,"",INDEX(DATOS!AJ:AJ,MATCH(CHECKLIST!B305,DATOS!B:B,0),1)),"")</f>
        <v/>
      </c>
      <c r="H305" s="17" t="str">
        <f>IFERROR(IF(INDEX(DATOS!BM:BM,MATCH(CHECKLIST!B305,DATOS!B:B,0),1)="","X",IF(INDEX(DATOS!BM:BM,MATCH(CHECKLIST!B305,DATOS!B:B,0),1)="VIGENTE","",INDEX(DATOS!BM:BM,MATCH(CHECKLIST!B305,DATOS!B:B,0),1))),"")</f>
        <v/>
      </c>
      <c r="I305" s="17" t="str">
        <f>IFERROR(IF(INDEX(DATOS!AN:AN,MATCH(CHECKLIST!B305,DATOS!B:B,0),1)=0,"",INDEX(DATOS!AN:AN,MATCH(CHECKLIST!B305,DATOS!B:B,0),1)),"")</f>
        <v/>
      </c>
      <c r="J305" s="17" t="str">
        <f>IFERROR(IF(INDEX(DATOS!AL:AL,MATCH(CHECKLIST!B305,DATOS!B:B,0),1)=0,"",INDEX(DATOS!AL:AL,MATCH(CHECKLIST!B305,DATOS!B:B,0),1)),"")</f>
        <v/>
      </c>
      <c r="K305" s="35" t="str">
        <f>IFERROR(IF(INDEX(DATOS!AM:AM,MATCH(CHECKLIST!B305,DATOS!B:B,0),1)=0,"",INDEX(DATOS!AM:AM,MATCH(CHECKLIST!B305,DATOS!B:B,0),1)),"")</f>
        <v/>
      </c>
      <c r="L305" s="17" t="str">
        <f>IFERROR(IF(INDEX(DATOS!AO:AO,MATCH(CHECKLIST!B305,DATOS!B:B,0),1)=0,"",INDEX(DATOS!AO:AO,MATCH(CHECKLIST!B305,DATOS!B:B,0),1)),"")</f>
        <v/>
      </c>
      <c r="M305" s="17" t="str">
        <f>IFERROR(IF(INDEX(DATOS!AK:AK,MATCH(CHECKLIST!B305,DATOS!B:B,0),1)=0,"",INDEX(DATOS!AK:AK,MATCH(CHECKLIST!B305,DATOS!B:B,0),1)),"")</f>
        <v/>
      </c>
      <c r="N305" s="35" t="str">
        <f ca="1">IFERROR(IF(INDEX(DATOS!I:I,MATCH(CHECKLIST!B305,DATOS!B:B,0),1)="","X",IF(INDEX(DATOS!I:I,MATCH(CHECKLIST!B305,DATOS!B:B,0),1)&gt;YEAR(TODAY())-1,"","VENCIDA")),"")</f>
        <v/>
      </c>
      <c r="O305" s="35" t="str">
        <f>IFERROR(IF(INDEX(DATOS!AR:AR,MATCH(CHECKLIST!B305,DATOS!B:B,0),1)=0,"",INDEX(DATOS!AR:AR,MATCH(CHECKLIST!B305,DATOS!B:B,0),1)),"")</f>
        <v/>
      </c>
      <c r="P305" s="17" t="str">
        <f>IFERROR(IF(INDEX(DATOS!AP:AP,MATCH(CHECKLIST!B305,DATOS!B:B,0),1)=0,"",INDEX(DATOS!AP:AP,MATCH(CHECKLIST!B305,DATOS!B:B,0),1)),"")</f>
        <v/>
      </c>
      <c r="Q305" s="17" t="str">
        <f>IFERROR(IF(INDEX(DATOS!AQ:AQ,MATCH(CHECKLIST!B305,DATOS!B:B,0),1)=0,"",INDEX(DATOS!AQ:AQ,MATCH(CHECKLIST!B305,DATOS!B:B,0),1)),"")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IFERROR(INDEX(DATOS!B:B,MATCH(CHECKLIST!A306,DATOS!BY:BY,0),1),"")</f>
        <v/>
      </c>
      <c r="C306" t="str">
        <f>IFERROR(INDEX(DATOS!J:J,MATCH(CHECKLIST!A306,DATOS!BY:BY,0),1),"")</f>
        <v/>
      </c>
      <c r="D306" t="str">
        <f>IFERROR(INDEX(DATOS!R:R,MATCH(CHECKLIST!E306,DATOS!C:C,0),1),"")</f>
        <v/>
      </c>
      <c r="E306" s="72" t="str">
        <f>IFERROR(INDEX(DATOS!C:C,MATCH(CHECKLIST!A306,DATOS!BY:BY,0),1),"")</f>
        <v/>
      </c>
      <c r="F306" s="82" t="str">
        <f>IFERROR(IF(INDEX(DATOS!AE:AE,MATCH(CHECKLIST!B306,DATOS!B:B,0),1)=0,"",INDEX(DATOS!AE:AE,MATCH(CHECKLIST!B306,DATOS!B:B,0),1)),"")</f>
        <v/>
      </c>
      <c r="G306" s="17" t="str">
        <f>IFERROR(IF(INDEX(DATOS!AJ:AJ,MATCH(CHECKLIST!B306,DATOS!B:B,0),1)=0,"",INDEX(DATOS!AJ:AJ,MATCH(CHECKLIST!B306,DATOS!B:B,0),1)),"")</f>
        <v/>
      </c>
      <c r="H306" s="17" t="str">
        <f>IFERROR(IF(INDEX(DATOS!BM:BM,MATCH(CHECKLIST!B306,DATOS!B:B,0),1)="","X",IF(INDEX(DATOS!BM:BM,MATCH(CHECKLIST!B306,DATOS!B:B,0),1)="VIGENTE","",INDEX(DATOS!BM:BM,MATCH(CHECKLIST!B306,DATOS!B:B,0),1))),"")</f>
        <v/>
      </c>
      <c r="I306" s="17" t="str">
        <f>IFERROR(IF(INDEX(DATOS!AN:AN,MATCH(CHECKLIST!B306,DATOS!B:B,0),1)=0,"",INDEX(DATOS!AN:AN,MATCH(CHECKLIST!B306,DATOS!B:B,0),1)),"")</f>
        <v/>
      </c>
      <c r="J306" s="17" t="str">
        <f>IFERROR(IF(INDEX(DATOS!AL:AL,MATCH(CHECKLIST!B306,DATOS!B:B,0),1)=0,"",INDEX(DATOS!AL:AL,MATCH(CHECKLIST!B306,DATOS!B:B,0),1)),"")</f>
        <v/>
      </c>
      <c r="K306" s="35" t="str">
        <f>IFERROR(IF(INDEX(DATOS!AM:AM,MATCH(CHECKLIST!B306,DATOS!B:B,0),1)=0,"",INDEX(DATOS!AM:AM,MATCH(CHECKLIST!B306,DATOS!B:B,0),1)),"")</f>
        <v/>
      </c>
      <c r="L306" s="17" t="str">
        <f>IFERROR(IF(INDEX(DATOS!AO:AO,MATCH(CHECKLIST!B306,DATOS!B:B,0),1)=0,"",INDEX(DATOS!AO:AO,MATCH(CHECKLIST!B306,DATOS!B:B,0),1)),"")</f>
        <v/>
      </c>
      <c r="M306" s="17" t="str">
        <f>IFERROR(IF(INDEX(DATOS!AK:AK,MATCH(CHECKLIST!B306,DATOS!B:B,0),1)=0,"",INDEX(DATOS!AK:AK,MATCH(CHECKLIST!B306,DATOS!B:B,0),1)),"")</f>
        <v/>
      </c>
      <c r="N306" s="35" t="str">
        <f ca="1">IFERROR(IF(INDEX(DATOS!I:I,MATCH(CHECKLIST!B306,DATOS!B:B,0),1)="","X",IF(INDEX(DATOS!I:I,MATCH(CHECKLIST!B306,DATOS!B:B,0),1)&gt;YEAR(TODAY())-1,"","VENCIDA")),"")</f>
        <v/>
      </c>
      <c r="O306" s="35" t="str">
        <f>IFERROR(IF(INDEX(DATOS!AR:AR,MATCH(CHECKLIST!B306,DATOS!B:B,0),1)=0,"",INDEX(DATOS!AR:AR,MATCH(CHECKLIST!B306,DATOS!B:B,0),1)),"")</f>
        <v/>
      </c>
      <c r="P306" s="17" t="str">
        <f>IFERROR(IF(INDEX(DATOS!AP:AP,MATCH(CHECKLIST!B306,DATOS!B:B,0),1)=0,"",INDEX(DATOS!AP:AP,MATCH(CHECKLIST!B306,DATOS!B:B,0),1)),"")</f>
        <v/>
      </c>
      <c r="Q306" s="17" t="str">
        <f>IFERROR(IF(INDEX(DATOS!AQ:AQ,MATCH(CHECKLIST!B306,DATOS!B:B,0),1)=0,"",INDEX(DATOS!AQ:AQ,MATCH(CHECKLIST!B306,DATOS!B:B,0),1)),"")</f>
        <v/>
      </c>
      <c r="S306">
        <f t="shared" si="14"/>
        <v>0</v>
      </c>
      <c r="U306" t="str">
        <f t="shared" si="12"/>
        <v/>
      </c>
      <c r="V306" t="str">
        <f t="shared" si="13"/>
        <v/>
      </c>
    </row>
    <row r="307" spans="1:22" ht="15" customHeight="1" x14ac:dyDescent="0.25">
      <c r="A307" s="12">
        <v>294</v>
      </c>
      <c r="B307" t="str">
        <f>IFERROR(INDEX(DATOS!B:B,MATCH(CHECKLIST!A307,DATOS!BY:BY,0),1),"")</f>
        <v/>
      </c>
      <c r="C307" t="str">
        <f>IFERROR(INDEX(DATOS!J:J,MATCH(CHECKLIST!A307,DATOS!BY:BY,0),1),"")</f>
        <v/>
      </c>
      <c r="D307" t="str">
        <f>IFERROR(INDEX(DATOS!R:R,MATCH(CHECKLIST!E307,DATOS!C:C,0),1),"")</f>
        <v/>
      </c>
      <c r="E307" s="72" t="str">
        <f>IFERROR(INDEX(DATOS!C:C,MATCH(CHECKLIST!A307,DATOS!BY:BY,0),1),"")</f>
        <v/>
      </c>
      <c r="F307" s="82" t="str">
        <f>IFERROR(IF(INDEX(DATOS!AE:AE,MATCH(CHECKLIST!B307,DATOS!B:B,0),1)=0,"",INDEX(DATOS!AE:AE,MATCH(CHECKLIST!B307,DATOS!B:B,0),1)),"")</f>
        <v/>
      </c>
      <c r="G307" s="17" t="str">
        <f>IFERROR(IF(INDEX(DATOS!AJ:AJ,MATCH(CHECKLIST!B307,DATOS!B:B,0),1)=0,"",INDEX(DATOS!AJ:AJ,MATCH(CHECKLIST!B307,DATOS!B:B,0),1)),"")</f>
        <v/>
      </c>
      <c r="H307" s="17" t="str">
        <f>IFERROR(IF(INDEX(DATOS!BM:BM,MATCH(CHECKLIST!B307,DATOS!B:B,0),1)="","X",IF(INDEX(DATOS!BM:BM,MATCH(CHECKLIST!B307,DATOS!B:B,0),1)="VIGENTE","",INDEX(DATOS!BM:BM,MATCH(CHECKLIST!B307,DATOS!B:B,0),1))),"")</f>
        <v/>
      </c>
      <c r="I307" s="17" t="str">
        <f>IFERROR(IF(INDEX(DATOS!AN:AN,MATCH(CHECKLIST!B307,DATOS!B:B,0),1)=0,"",INDEX(DATOS!AN:AN,MATCH(CHECKLIST!B307,DATOS!B:B,0),1)),"")</f>
        <v/>
      </c>
      <c r="J307" s="17" t="str">
        <f>IFERROR(IF(INDEX(DATOS!AL:AL,MATCH(CHECKLIST!B307,DATOS!B:B,0),1)=0,"",INDEX(DATOS!AL:AL,MATCH(CHECKLIST!B307,DATOS!B:B,0),1)),"")</f>
        <v/>
      </c>
      <c r="K307" s="35" t="str">
        <f>IFERROR(IF(INDEX(DATOS!AM:AM,MATCH(CHECKLIST!B307,DATOS!B:B,0),1)=0,"",INDEX(DATOS!AM:AM,MATCH(CHECKLIST!B307,DATOS!B:B,0),1)),"")</f>
        <v/>
      </c>
      <c r="L307" s="17" t="str">
        <f>IFERROR(IF(INDEX(DATOS!AO:AO,MATCH(CHECKLIST!B307,DATOS!B:B,0),1)=0,"",INDEX(DATOS!AO:AO,MATCH(CHECKLIST!B307,DATOS!B:B,0),1)),"")</f>
        <v/>
      </c>
      <c r="M307" s="17" t="str">
        <f>IFERROR(IF(INDEX(DATOS!AK:AK,MATCH(CHECKLIST!B307,DATOS!B:B,0),1)=0,"",INDEX(DATOS!AK:AK,MATCH(CHECKLIST!B307,DATOS!B:B,0),1)),"")</f>
        <v/>
      </c>
      <c r="N307" s="35" t="str">
        <f ca="1">IFERROR(IF(INDEX(DATOS!I:I,MATCH(CHECKLIST!B307,DATOS!B:B,0),1)="","X",IF(INDEX(DATOS!I:I,MATCH(CHECKLIST!B307,DATOS!B:B,0),1)&gt;YEAR(TODAY())-1,"","VENCIDA")),"")</f>
        <v/>
      </c>
      <c r="O307" s="35" t="str">
        <f>IFERROR(IF(INDEX(DATOS!AR:AR,MATCH(CHECKLIST!B307,DATOS!B:B,0),1)=0,"",INDEX(DATOS!AR:AR,MATCH(CHECKLIST!B307,DATOS!B:B,0),1)),"")</f>
        <v/>
      </c>
      <c r="P307" s="17" t="str">
        <f>IFERROR(IF(INDEX(DATOS!AP:AP,MATCH(CHECKLIST!B307,DATOS!B:B,0),1)=0,"",INDEX(DATOS!AP:AP,MATCH(CHECKLIST!B307,DATOS!B:B,0),1)),"")</f>
        <v/>
      </c>
      <c r="Q307" s="17" t="str">
        <f>IFERROR(IF(INDEX(DATOS!AQ:AQ,MATCH(CHECKLIST!B307,DATOS!B:B,0),1)=0,"",INDEX(DATOS!AQ:AQ,MATCH(CHECKLIST!B307,DATOS!B:B,0),1)),"")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IFERROR(INDEX(DATOS!B:B,MATCH(CHECKLIST!A308,DATOS!BY:BY,0),1),"")</f>
        <v/>
      </c>
      <c r="C308" t="str">
        <f>IFERROR(INDEX(DATOS!J:J,MATCH(CHECKLIST!A308,DATOS!BY:BY,0),1),"")</f>
        <v/>
      </c>
      <c r="D308" t="str">
        <f>IFERROR(INDEX(DATOS!R:R,MATCH(CHECKLIST!E308,DATOS!C:C,0),1),"")</f>
        <v/>
      </c>
      <c r="E308" s="72" t="str">
        <f>IFERROR(INDEX(DATOS!C:C,MATCH(CHECKLIST!A308,DATOS!BY:BY,0),1),"")</f>
        <v/>
      </c>
      <c r="F308" s="82" t="str">
        <f>IFERROR(IF(INDEX(DATOS!AE:AE,MATCH(CHECKLIST!B308,DATOS!B:B,0),1)=0,"",INDEX(DATOS!AE:AE,MATCH(CHECKLIST!B308,DATOS!B:B,0),1)),"")</f>
        <v/>
      </c>
      <c r="G308" s="17" t="str">
        <f>IFERROR(IF(INDEX(DATOS!AJ:AJ,MATCH(CHECKLIST!B308,DATOS!B:B,0),1)=0,"",INDEX(DATOS!AJ:AJ,MATCH(CHECKLIST!B308,DATOS!B:B,0),1)),"")</f>
        <v/>
      </c>
      <c r="H308" s="17" t="str">
        <f>IFERROR(IF(INDEX(DATOS!BM:BM,MATCH(CHECKLIST!B308,DATOS!B:B,0),1)="","X",IF(INDEX(DATOS!BM:BM,MATCH(CHECKLIST!B308,DATOS!B:B,0),1)="VIGENTE","",INDEX(DATOS!BM:BM,MATCH(CHECKLIST!B308,DATOS!B:B,0),1))),"")</f>
        <v/>
      </c>
      <c r="I308" s="17" t="str">
        <f>IFERROR(IF(INDEX(DATOS!AN:AN,MATCH(CHECKLIST!B308,DATOS!B:B,0),1)=0,"",INDEX(DATOS!AN:AN,MATCH(CHECKLIST!B308,DATOS!B:B,0),1)),"")</f>
        <v/>
      </c>
      <c r="J308" s="17" t="str">
        <f>IFERROR(IF(INDEX(DATOS!AL:AL,MATCH(CHECKLIST!B308,DATOS!B:B,0),1)=0,"",INDEX(DATOS!AL:AL,MATCH(CHECKLIST!B308,DATOS!B:B,0),1)),"")</f>
        <v/>
      </c>
      <c r="K308" s="35" t="str">
        <f>IFERROR(IF(INDEX(DATOS!AM:AM,MATCH(CHECKLIST!B308,DATOS!B:B,0),1)=0,"",INDEX(DATOS!AM:AM,MATCH(CHECKLIST!B308,DATOS!B:B,0),1)),"")</f>
        <v/>
      </c>
      <c r="L308" s="17" t="str">
        <f>IFERROR(IF(INDEX(DATOS!AO:AO,MATCH(CHECKLIST!B308,DATOS!B:B,0),1)=0,"",INDEX(DATOS!AO:AO,MATCH(CHECKLIST!B308,DATOS!B:B,0),1)),"")</f>
        <v/>
      </c>
      <c r="M308" s="17" t="str">
        <f>IFERROR(IF(INDEX(DATOS!AK:AK,MATCH(CHECKLIST!B308,DATOS!B:B,0),1)=0,"",INDEX(DATOS!AK:AK,MATCH(CHECKLIST!B308,DATOS!B:B,0),1)),"")</f>
        <v/>
      </c>
      <c r="N308" s="35" t="str">
        <f ca="1">IFERROR(IF(INDEX(DATOS!I:I,MATCH(CHECKLIST!B308,DATOS!B:B,0),1)="","X",IF(INDEX(DATOS!I:I,MATCH(CHECKLIST!B308,DATOS!B:B,0),1)&gt;YEAR(TODAY())-1,"","VENCIDA")),"")</f>
        <v/>
      </c>
      <c r="O308" s="35" t="str">
        <f>IFERROR(IF(INDEX(DATOS!AR:AR,MATCH(CHECKLIST!B308,DATOS!B:B,0),1)=0,"",INDEX(DATOS!AR:AR,MATCH(CHECKLIST!B308,DATOS!B:B,0),1)),"")</f>
        <v/>
      </c>
      <c r="P308" s="17" t="str">
        <f>IFERROR(IF(INDEX(DATOS!AP:AP,MATCH(CHECKLIST!B308,DATOS!B:B,0),1)=0,"",INDEX(DATOS!AP:AP,MATCH(CHECKLIST!B308,DATOS!B:B,0),1)),"")</f>
        <v/>
      </c>
      <c r="Q308" s="17" t="str">
        <f>IFERROR(IF(INDEX(DATOS!AQ:AQ,MATCH(CHECKLIST!B308,DATOS!B:B,0),1)=0,"",INDEX(DATOS!AQ:AQ,MATCH(CHECKLIST!B308,DATOS!B:B,0),1)),"")</f>
        <v/>
      </c>
      <c r="S308">
        <f t="shared" si="14"/>
        <v>0</v>
      </c>
      <c r="U308" t="str">
        <f t="shared" si="12"/>
        <v/>
      </c>
      <c r="V308" t="str">
        <f t="shared" si="13"/>
        <v/>
      </c>
    </row>
    <row r="309" spans="1:22" ht="15" customHeight="1" x14ac:dyDescent="0.25">
      <c r="A309" s="12">
        <v>296</v>
      </c>
      <c r="B309" t="str">
        <f>IFERROR(INDEX(DATOS!B:B,MATCH(CHECKLIST!A309,DATOS!BY:BY,0),1),"")</f>
        <v/>
      </c>
      <c r="C309" t="str">
        <f>IFERROR(INDEX(DATOS!J:J,MATCH(CHECKLIST!A309,DATOS!BY:BY,0),1),"")</f>
        <v/>
      </c>
      <c r="D309" t="str">
        <f>IFERROR(INDEX(DATOS!R:R,MATCH(CHECKLIST!E309,DATOS!C:C,0),1),"")</f>
        <v/>
      </c>
      <c r="E309" s="72" t="str">
        <f>IFERROR(INDEX(DATOS!C:C,MATCH(CHECKLIST!A309,DATOS!BY:BY,0),1),"")</f>
        <v/>
      </c>
      <c r="F309" s="82" t="str">
        <f>IFERROR(IF(INDEX(DATOS!AE:AE,MATCH(CHECKLIST!B309,DATOS!B:B,0),1)=0,"",INDEX(DATOS!AE:AE,MATCH(CHECKLIST!B309,DATOS!B:B,0),1)),"")</f>
        <v/>
      </c>
      <c r="G309" s="17" t="str">
        <f>IFERROR(IF(INDEX(DATOS!AJ:AJ,MATCH(CHECKLIST!B309,DATOS!B:B,0),1)=0,"",INDEX(DATOS!AJ:AJ,MATCH(CHECKLIST!B309,DATOS!B:B,0),1)),"")</f>
        <v/>
      </c>
      <c r="H309" s="17" t="str">
        <f>IFERROR(IF(INDEX(DATOS!BM:BM,MATCH(CHECKLIST!B309,DATOS!B:B,0),1)="","X",IF(INDEX(DATOS!BM:BM,MATCH(CHECKLIST!B309,DATOS!B:B,0),1)="VIGENTE","",INDEX(DATOS!BM:BM,MATCH(CHECKLIST!B309,DATOS!B:B,0),1))),"")</f>
        <v/>
      </c>
      <c r="I309" s="17" t="str">
        <f>IFERROR(IF(INDEX(DATOS!AN:AN,MATCH(CHECKLIST!B309,DATOS!B:B,0),1)=0,"",INDEX(DATOS!AN:AN,MATCH(CHECKLIST!B309,DATOS!B:B,0),1)),"")</f>
        <v/>
      </c>
      <c r="J309" s="17" t="str">
        <f>IFERROR(IF(INDEX(DATOS!AL:AL,MATCH(CHECKLIST!B309,DATOS!B:B,0),1)=0,"",INDEX(DATOS!AL:AL,MATCH(CHECKLIST!B309,DATOS!B:B,0),1)),"")</f>
        <v/>
      </c>
      <c r="K309" s="35" t="str">
        <f>IFERROR(IF(INDEX(DATOS!AM:AM,MATCH(CHECKLIST!B309,DATOS!B:B,0),1)=0,"",INDEX(DATOS!AM:AM,MATCH(CHECKLIST!B309,DATOS!B:B,0),1)),"")</f>
        <v/>
      </c>
      <c r="L309" s="17" t="str">
        <f>IFERROR(IF(INDEX(DATOS!AO:AO,MATCH(CHECKLIST!B309,DATOS!B:B,0),1)=0,"",INDEX(DATOS!AO:AO,MATCH(CHECKLIST!B309,DATOS!B:B,0),1)),"")</f>
        <v/>
      </c>
      <c r="M309" s="17" t="str">
        <f>IFERROR(IF(INDEX(DATOS!AK:AK,MATCH(CHECKLIST!B309,DATOS!B:B,0),1)=0,"",INDEX(DATOS!AK:AK,MATCH(CHECKLIST!B309,DATOS!B:B,0),1)),"")</f>
        <v/>
      </c>
      <c r="N309" s="35" t="str">
        <f ca="1">IFERROR(IF(INDEX(DATOS!I:I,MATCH(CHECKLIST!B309,DATOS!B:B,0),1)="","X",IF(INDEX(DATOS!I:I,MATCH(CHECKLIST!B309,DATOS!B:B,0),1)&gt;YEAR(TODAY())-1,"","VENCIDA")),"")</f>
        <v/>
      </c>
      <c r="O309" s="35" t="str">
        <f>IFERROR(IF(INDEX(DATOS!AR:AR,MATCH(CHECKLIST!B309,DATOS!B:B,0),1)=0,"",INDEX(DATOS!AR:AR,MATCH(CHECKLIST!B309,DATOS!B:B,0),1)),"")</f>
        <v/>
      </c>
      <c r="P309" s="17" t="str">
        <f>IFERROR(IF(INDEX(DATOS!AP:AP,MATCH(CHECKLIST!B309,DATOS!B:B,0),1)=0,"",INDEX(DATOS!AP:AP,MATCH(CHECKLIST!B309,DATOS!B:B,0),1)),"")</f>
        <v/>
      </c>
      <c r="Q309" s="17" t="str">
        <f>IFERROR(IF(INDEX(DATOS!AQ:AQ,MATCH(CHECKLIST!B309,DATOS!B:B,0),1)=0,"",INDEX(DATOS!AQ:AQ,MATCH(CHECKLIST!B309,DATOS!B:B,0),1)),"")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IFERROR(INDEX(DATOS!B:B,MATCH(CHECKLIST!A310,DATOS!BY:BY,0),1),"")</f>
        <v/>
      </c>
      <c r="C310" t="str">
        <f>IFERROR(INDEX(DATOS!J:J,MATCH(CHECKLIST!A310,DATOS!BY:BY,0),1),"")</f>
        <v/>
      </c>
      <c r="D310" t="str">
        <f>IFERROR(INDEX(DATOS!R:R,MATCH(CHECKLIST!E310,DATOS!C:C,0),1),"")</f>
        <v/>
      </c>
      <c r="E310" s="72" t="str">
        <f>IFERROR(INDEX(DATOS!C:C,MATCH(CHECKLIST!A310,DATOS!BY:BY,0),1),"")</f>
        <v/>
      </c>
      <c r="F310" s="82" t="str">
        <f>IFERROR(IF(INDEX(DATOS!AE:AE,MATCH(CHECKLIST!B310,DATOS!B:B,0),1)=0,"",INDEX(DATOS!AE:AE,MATCH(CHECKLIST!B310,DATOS!B:B,0),1)),"")</f>
        <v/>
      </c>
      <c r="G310" s="17" t="str">
        <f>IFERROR(IF(INDEX(DATOS!AJ:AJ,MATCH(CHECKLIST!B310,DATOS!B:B,0),1)=0,"",INDEX(DATOS!AJ:AJ,MATCH(CHECKLIST!B310,DATOS!B:B,0),1)),"")</f>
        <v/>
      </c>
      <c r="H310" s="17" t="str">
        <f>IFERROR(IF(INDEX(DATOS!BM:BM,MATCH(CHECKLIST!B310,DATOS!B:B,0),1)="","X",IF(INDEX(DATOS!BM:BM,MATCH(CHECKLIST!B310,DATOS!B:B,0),1)="VIGENTE","",INDEX(DATOS!BM:BM,MATCH(CHECKLIST!B310,DATOS!B:B,0),1))),"")</f>
        <v/>
      </c>
      <c r="I310" s="17" t="str">
        <f>IFERROR(IF(INDEX(DATOS!AN:AN,MATCH(CHECKLIST!B310,DATOS!B:B,0),1)=0,"",INDEX(DATOS!AN:AN,MATCH(CHECKLIST!B310,DATOS!B:B,0),1)),"")</f>
        <v/>
      </c>
      <c r="J310" s="17" t="str">
        <f>IFERROR(IF(INDEX(DATOS!AL:AL,MATCH(CHECKLIST!B310,DATOS!B:B,0),1)=0,"",INDEX(DATOS!AL:AL,MATCH(CHECKLIST!B310,DATOS!B:B,0),1)),"")</f>
        <v/>
      </c>
      <c r="K310" s="35" t="str">
        <f>IFERROR(IF(INDEX(DATOS!AM:AM,MATCH(CHECKLIST!B310,DATOS!B:B,0),1)=0,"",INDEX(DATOS!AM:AM,MATCH(CHECKLIST!B310,DATOS!B:B,0),1)),"")</f>
        <v/>
      </c>
      <c r="L310" s="17" t="str">
        <f>IFERROR(IF(INDEX(DATOS!AO:AO,MATCH(CHECKLIST!B310,DATOS!B:B,0),1)=0,"",INDEX(DATOS!AO:AO,MATCH(CHECKLIST!B310,DATOS!B:B,0),1)),"")</f>
        <v/>
      </c>
      <c r="M310" s="17" t="str">
        <f>IFERROR(IF(INDEX(DATOS!AK:AK,MATCH(CHECKLIST!B310,DATOS!B:B,0),1)=0,"",INDEX(DATOS!AK:AK,MATCH(CHECKLIST!B310,DATOS!B:B,0),1)),"")</f>
        <v/>
      </c>
      <c r="N310" s="35" t="str">
        <f ca="1">IFERROR(IF(INDEX(DATOS!I:I,MATCH(CHECKLIST!B310,DATOS!B:B,0),1)="","X",IF(INDEX(DATOS!I:I,MATCH(CHECKLIST!B310,DATOS!B:B,0),1)&gt;YEAR(TODAY())-1,"","VENCIDA")),"")</f>
        <v/>
      </c>
      <c r="O310" s="35" t="str">
        <f>IFERROR(IF(INDEX(DATOS!AR:AR,MATCH(CHECKLIST!B310,DATOS!B:B,0),1)=0,"",INDEX(DATOS!AR:AR,MATCH(CHECKLIST!B310,DATOS!B:B,0),1)),"")</f>
        <v/>
      </c>
      <c r="P310" s="17" t="str">
        <f>IFERROR(IF(INDEX(DATOS!AP:AP,MATCH(CHECKLIST!B310,DATOS!B:B,0),1)=0,"",INDEX(DATOS!AP:AP,MATCH(CHECKLIST!B310,DATOS!B:B,0),1)),"")</f>
        <v/>
      </c>
      <c r="Q310" s="17" t="str">
        <f>IFERROR(IF(INDEX(DATOS!AQ:AQ,MATCH(CHECKLIST!B310,DATOS!B:B,0),1)=0,"",INDEX(DATOS!AQ:AQ,MATCH(CHECKLIST!B310,DATOS!B:B,0),1)),"")</f>
        <v/>
      </c>
      <c r="S310">
        <f t="shared" si="14"/>
        <v>0</v>
      </c>
      <c r="U310" t="str">
        <f t="shared" si="12"/>
        <v/>
      </c>
      <c r="V310" t="str">
        <f t="shared" si="13"/>
        <v/>
      </c>
    </row>
    <row r="311" spans="1:22" ht="15" customHeight="1" x14ac:dyDescent="0.25">
      <c r="A311" s="12">
        <v>298</v>
      </c>
      <c r="B311" t="str">
        <f>IFERROR(INDEX(DATOS!B:B,MATCH(CHECKLIST!A311,DATOS!BY:BY,0),1),"")</f>
        <v/>
      </c>
      <c r="C311" t="str">
        <f>IFERROR(INDEX(DATOS!J:J,MATCH(CHECKLIST!A311,DATOS!BY:BY,0),1),"")</f>
        <v/>
      </c>
      <c r="D311" t="str">
        <f>IFERROR(INDEX(DATOS!R:R,MATCH(CHECKLIST!E311,DATOS!C:C,0),1),"")</f>
        <v/>
      </c>
      <c r="E311" s="72" t="str">
        <f>IFERROR(INDEX(DATOS!C:C,MATCH(CHECKLIST!A311,DATOS!BY:BY,0),1),"")</f>
        <v/>
      </c>
      <c r="F311" s="82" t="str">
        <f>IFERROR(IF(INDEX(DATOS!AE:AE,MATCH(CHECKLIST!B311,DATOS!B:B,0),1)=0,"",INDEX(DATOS!AE:AE,MATCH(CHECKLIST!B311,DATOS!B:B,0),1)),"")</f>
        <v/>
      </c>
      <c r="G311" s="17" t="str">
        <f>IFERROR(IF(INDEX(DATOS!AJ:AJ,MATCH(CHECKLIST!B311,DATOS!B:B,0),1)=0,"",INDEX(DATOS!AJ:AJ,MATCH(CHECKLIST!B311,DATOS!B:B,0),1)),"")</f>
        <v/>
      </c>
      <c r="H311" s="17" t="str">
        <f>IFERROR(IF(INDEX(DATOS!BM:BM,MATCH(CHECKLIST!B311,DATOS!B:B,0),1)="","X",IF(INDEX(DATOS!BM:BM,MATCH(CHECKLIST!B311,DATOS!B:B,0),1)="VIGENTE","",INDEX(DATOS!BM:BM,MATCH(CHECKLIST!B311,DATOS!B:B,0),1))),"")</f>
        <v/>
      </c>
      <c r="I311" s="17" t="str">
        <f>IFERROR(IF(INDEX(DATOS!AN:AN,MATCH(CHECKLIST!B311,DATOS!B:B,0),1)=0,"",INDEX(DATOS!AN:AN,MATCH(CHECKLIST!B311,DATOS!B:B,0),1)),"")</f>
        <v/>
      </c>
      <c r="J311" s="17" t="str">
        <f>IFERROR(IF(INDEX(DATOS!AL:AL,MATCH(CHECKLIST!B311,DATOS!B:B,0),1)=0,"",INDEX(DATOS!AL:AL,MATCH(CHECKLIST!B311,DATOS!B:B,0),1)),"")</f>
        <v/>
      </c>
      <c r="K311" s="35" t="str">
        <f>IFERROR(IF(INDEX(DATOS!AM:AM,MATCH(CHECKLIST!B311,DATOS!B:B,0),1)=0,"",INDEX(DATOS!AM:AM,MATCH(CHECKLIST!B311,DATOS!B:B,0),1)),"")</f>
        <v/>
      </c>
      <c r="L311" s="17" t="str">
        <f>IFERROR(IF(INDEX(DATOS!AO:AO,MATCH(CHECKLIST!B311,DATOS!B:B,0),1)=0,"",INDEX(DATOS!AO:AO,MATCH(CHECKLIST!B311,DATOS!B:B,0),1)),"")</f>
        <v/>
      </c>
      <c r="M311" s="17" t="str">
        <f>IFERROR(IF(INDEX(DATOS!AK:AK,MATCH(CHECKLIST!B311,DATOS!B:B,0),1)=0,"",INDEX(DATOS!AK:AK,MATCH(CHECKLIST!B311,DATOS!B:B,0),1)),"")</f>
        <v/>
      </c>
      <c r="N311" s="35" t="str">
        <f ca="1">IFERROR(IF(INDEX(DATOS!I:I,MATCH(CHECKLIST!B311,DATOS!B:B,0),1)="","X",IF(INDEX(DATOS!I:I,MATCH(CHECKLIST!B311,DATOS!B:B,0),1)&gt;YEAR(TODAY())-1,"","VENCIDA")),"")</f>
        <v/>
      </c>
      <c r="O311" s="35" t="str">
        <f>IFERROR(IF(INDEX(DATOS!AR:AR,MATCH(CHECKLIST!B311,DATOS!B:B,0),1)=0,"",INDEX(DATOS!AR:AR,MATCH(CHECKLIST!B311,DATOS!B:B,0),1)),"")</f>
        <v/>
      </c>
      <c r="P311" s="17" t="str">
        <f>IFERROR(IF(INDEX(DATOS!AP:AP,MATCH(CHECKLIST!B311,DATOS!B:B,0),1)=0,"",INDEX(DATOS!AP:AP,MATCH(CHECKLIST!B311,DATOS!B:B,0),1)),"")</f>
        <v/>
      </c>
      <c r="Q311" s="17" t="str">
        <f>IFERROR(IF(INDEX(DATOS!AQ:AQ,MATCH(CHECKLIST!B311,DATOS!B:B,0),1)=0,"",INDEX(DATOS!AQ:AQ,MATCH(CHECKLIST!B311,DATOS!B:B,0),1)),"")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IFERROR(INDEX(DATOS!B:B,MATCH(CHECKLIST!A312,DATOS!BY:BY,0),1),"")</f>
        <v/>
      </c>
      <c r="C312" t="str">
        <f>IFERROR(INDEX(DATOS!J:J,MATCH(CHECKLIST!A312,DATOS!BY:BY,0),1),"")</f>
        <v/>
      </c>
      <c r="D312" t="str">
        <f>IFERROR(INDEX(DATOS!R:R,MATCH(CHECKLIST!E312,DATOS!C:C,0),1),"")</f>
        <v/>
      </c>
      <c r="E312" s="72" t="str">
        <f>IFERROR(INDEX(DATOS!C:C,MATCH(CHECKLIST!A312,DATOS!BY:BY,0),1),"")</f>
        <v/>
      </c>
      <c r="F312" s="82" t="str">
        <f>IFERROR(IF(INDEX(DATOS!AE:AE,MATCH(CHECKLIST!B312,DATOS!B:B,0),1)=0,"",INDEX(DATOS!AE:AE,MATCH(CHECKLIST!B312,DATOS!B:B,0),1)),"")</f>
        <v/>
      </c>
      <c r="G312" s="17" t="str">
        <f>IFERROR(IF(INDEX(DATOS!AJ:AJ,MATCH(CHECKLIST!B312,DATOS!B:B,0),1)=0,"",INDEX(DATOS!AJ:AJ,MATCH(CHECKLIST!B312,DATOS!B:B,0),1)),"")</f>
        <v/>
      </c>
      <c r="H312" s="17" t="str">
        <f>IFERROR(IF(INDEX(DATOS!BM:BM,MATCH(CHECKLIST!B312,DATOS!B:B,0),1)="","X",IF(INDEX(DATOS!BM:BM,MATCH(CHECKLIST!B312,DATOS!B:B,0),1)="VIGENTE","",INDEX(DATOS!BM:BM,MATCH(CHECKLIST!B312,DATOS!B:B,0),1))),"")</f>
        <v/>
      </c>
      <c r="I312" s="17" t="str">
        <f>IFERROR(IF(INDEX(DATOS!AN:AN,MATCH(CHECKLIST!B312,DATOS!B:B,0),1)=0,"",INDEX(DATOS!AN:AN,MATCH(CHECKLIST!B312,DATOS!B:B,0),1)),"")</f>
        <v/>
      </c>
      <c r="J312" s="17" t="str">
        <f>IFERROR(IF(INDEX(DATOS!AL:AL,MATCH(CHECKLIST!B312,DATOS!B:B,0),1)=0,"",INDEX(DATOS!AL:AL,MATCH(CHECKLIST!B312,DATOS!B:B,0),1)),"")</f>
        <v/>
      </c>
      <c r="K312" s="35" t="str">
        <f>IFERROR(IF(INDEX(DATOS!AM:AM,MATCH(CHECKLIST!B312,DATOS!B:B,0),1)=0,"",INDEX(DATOS!AM:AM,MATCH(CHECKLIST!B312,DATOS!B:B,0),1)),"")</f>
        <v/>
      </c>
      <c r="L312" s="17" t="str">
        <f>IFERROR(IF(INDEX(DATOS!AO:AO,MATCH(CHECKLIST!B312,DATOS!B:B,0),1)=0,"",INDEX(DATOS!AO:AO,MATCH(CHECKLIST!B312,DATOS!B:B,0),1)),"")</f>
        <v/>
      </c>
      <c r="M312" s="17" t="str">
        <f>IFERROR(IF(INDEX(DATOS!AK:AK,MATCH(CHECKLIST!B312,DATOS!B:B,0),1)=0,"",INDEX(DATOS!AK:AK,MATCH(CHECKLIST!B312,DATOS!B:B,0),1)),"")</f>
        <v/>
      </c>
      <c r="N312" s="35" t="str">
        <f ca="1">IFERROR(IF(INDEX(DATOS!I:I,MATCH(CHECKLIST!B312,DATOS!B:B,0),1)="","X",IF(INDEX(DATOS!I:I,MATCH(CHECKLIST!B312,DATOS!B:B,0),1)&gt;YEAR(TODAY())-1,"","VENCIDA")),"")</f>
        <v/>
      </c>
      <c r="O312" s="35" t="str">
        <f>IFERROR(IF(INDEX(DATOS!AR:AR,MATCH(CHECKLIST!B312,DATOS!B:B,0),1)=0,"",INDEX(DATOS!AR:AR,MATCH(CHECKLIST!B312,DATOS!B:B,0),1)),"")</f>
        <v/>
      </c>
      <c r="P312" s="17" t="str">
        <f>IFERROR(IF(INDEX(DATOS!AP:AP,MATCH(CHECKLIST!B312,DATOS!B:B,0),1)=0,"",INDEX(DATOS!AP:AP,MATCH(CHECKLIST!B312,DATOS!B:B,0),1)),"")</f>
        <v/>
      </c>
      <c r="Q312" s="17" t="str">
        <f>IFERROR(IF(INDEX(DATOS!AQ:AQ,MATCH(CHECKLIST!B312,DATOS!B:B,0),1)=0,"",INDEX(DATOS!AQ:AQ,MATCH(CHECKLIST!B312,DATOS!B:B,0),1)),"")</f>
        <v/>
      </c>
      <c r="S312">
        <f t="shared" si="14"/>
        <v>0</v>
      </c>
      <c r="U312" t="str">
        <f t="shared" si="12"/>
        <v/>
      </c>
      <c r="V312" t="str">
        <f t="shared" si="13"/>
        <v/>
      </c>
    </row>
    <row r="313" spans="1:22" ht="15" customHeight="1" x14ac:dyDescent="0.25">
      <c r="A313" s="12">
        <v>300</v>
      </c>
      <c r="B313" t="str">
        <f>IFERROR(INDEX(DATOS!B:B,MATCH(CHECKLIST!A313,DATOS!BY:BY,0),1),"")</f>
        <v/>
      </c>
      <c r="C313" t="str">
        <f>IFERROR(INDEX(DATOS!J:J,MATCH(CHECKLIST!A313,DATOS!BY:BY,0),1),"")</f>
        <v/>
      </c>
      <c r="D313" t="str">
        <f>IFERROR(INDEX(DATOS!R:R,MATCH(CHECKLIST!E313,DATOS!C:C,0),1),"")</f>
        <v/>
      </c>
      <c r="E313" s="72" t="str">
        <f>IFERROR(INDEX(DATOS!C:C,MATCH(CHECKLIST!A313,DATOS!BY:BY,0),1),"")</f>
        <v/>
      </c>
      <c r="F313" s="82" t="str">
        <f>IFERROR(IF(INDEX(DATOS!AE:AE,MATCH(CHECKLIST!B313,DATOS!B:B,0),1)=0,"",INDEX(DATOS!AE:AE,MATCH(CHECKLIST!B313,DATOS!B:B,0),1)),"")</f>
        <v/>
      </c>
      <c r="G313" s="17" t="str">
        <f>IFERROR(IF(INDEX(DATOS!AJ:AJ,MATCH(CHECKLIST!B313,DATOS!B:B,0),1)=0,"",INDEX(DATOS!AJ:AJ,MATCH(CHECKLIST!B313,DATOS!B:B,0),1)),"")</f>
        <v/>
      </c>
      <c r="H313" s="17" t="str">
        <f>IFERROR(IF(INDEX(DATOS!BM:BM,MATCH(CHECKLIST!B313,DATOS!B:B,0),1)="","X",IF(INDEX(DATOS!BM:BM,MATCH(CHECKLIST!B313,DATOS!B:B,0),1)="VIGENTE","",INDEX(DATOS!BM:BM,MATCH(CHECKLIST!B313,DATOS!B:B,0),1))),"")</f>
        <v/>
      </c>
      <c r="I313" s="17" t="str">
        <f>IFERROR(IF(INDEX(DATOS!AN:AN,MATCH(CHECKLIST!B313,DATOS!B:B,0),1)=0,"",INDEX(DATOS!AN:AN,MATCH(CHECKLIST!B313,DATOS!B:B,0),1)),"")</f>
        <v/>
      </c>
      <c r="J313" s="17" t="str">
        <f>IFERROR(IF(INDEX(DATOS!AL:AL,MATCH(CHECKLIST!B313,DATOS!B:B,0),1)=0,"",INDEX(DATOS!AL:AL,MATCH(CHECKLIST!B313,DATOS!B:B,0),1)),"")</f>
        <v/>
      </c>
      <c r="K313" s="35" t="str">
        <f>IFERROR(IF(INDEX(DATOS!AM:AM,MATCH(CHECKLIST!B313,DATOS!B:B,0),1)=0,"",INDEX(DATOS!AM:AM,MATCH(CHECKLIST!B313,DATOS!B:B,0),1)),"")</f>
        <v/>
      </c>
      <c r="L313" s="17" t="str">
        <f>IFERROR(IF(INDEX(DATOS!AO:AO,MATCH(CHECKLIST!B313,DATOS!B:B,0),1)=0,"",INDEX(DATOS!AO:AO,MATCH(CHECKLIST!B313,DATOS!B:B,0),1)),"")</f>
        <v/>
      </c>
      <c r="M313" s="17" t="str">
        <f>IFERROR(IF(INDEX(DATOS!AK:AK,MATCH(CHECKLIST!B313,DATOS!B:B,0),1)=0,"",INDEX(DATOS!AK:AK,MATCH(CHECKLIST!B313,DATOS!B:B,0),1)),"")</f>
        <v/>
      </c>
      <c r="N313" s="35" t="str">
        <f ca="1">IFERROR(IF(INDEX(DATOS!I:I,MATCH(CHECKLIST!B313,DATOS!B:B,0),1)="","X",IF(INDEX(DATOS!I:I,MATCH(CHECKLIST!B313,DATOS!B:B,0),1)&gt;YEAR(TODAY())-1,"","VENCIDA")),"")</f>
        <v/>
      </c>
      <c r="O313" s="35" t="str">
        <f>IFERROR(IF(INDEX(DATOS!AR:AR,MATCH(CHECKLIST!B313,DATOS!B:B,0),1)=0,"",INDEX(DATOS!AR:AR,MATCH(CHECKLIST!B313,DATOS!B:B,0),1)),"")</f>
        <v/>
      </c>
      <c r="P313" s="17" t="str">
        <f>IFERROR(IF(INDEX(DATOS!AP:AP,MATCH(CHECKLIST!B313,DATOS!B:B,0),1)=0,"",INDEX(DATOS!AP:AP,MATCH(CHECKLIST!B313,DATOS!B:B,0),1)),"")</f>
        <v/>
      </c>
      <c r="Q313" s="17" t="str">
        <f>IFERROR(IF(INDEX(DATOS!AQ:AQ,MATCH(CHECKLIST!B313,DATOS!B:B,0),1)=0,"",INDEX(DATOS!AQ:AQ,MATCH(CHECKLIST!B313,DATOS!B:B,0),1)),"")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IFERROR(INDEX(DATOS!B:B,MATCH(CHECKLIST!A314,DATOS!BY:BY,0),1),"")</f>
        <v/>
      </c>
      <c r="C314" t="str">
        <f>IFERROR(INDEX(DATOS!J:J,MATCH(CHECKLIST!A314,DATOS!BY:BY,0),1),"")</f>
        <v/>
      </c>
      <c r="D314" t="str">
        <f>IFERROR(INDEX(DATOS!R:R,MATCH(CHECKLIST!E314,DATOS!C:C,0),1),"")</f>
        <v/>
      </c>
      <c r="E314" s="72" t="str">
        <f>IFERROR(INDEX(DATOS!C:C,MATCH(CHECKLIST!A314,DATOS!BY:BY,0),1),"")</f>
        <v/>
      </c>
      <c r="F314" s="82" t="str">
        <f>IFERROR(IF(INDEX(DATOS!AE:AE,MATCH(CHECKLIST!B314,DATOS!B:B,0),1)=0,"",INDEX(DATOS!AE:AE,MATCH(CHECKLIST!B314,DATOS!B:B,0),1)),"")</f>
        <v/>
      </c>
      <c r="G314" s="17" t="str">
        <f>IFERROR(IF(INDEX(DATOS!AJ:AJ,MATCH(CHECKLIST!B314,DATOS!B:B,0),1)=0,"",INDEX(DATOS!AJ:AJ,MATCH(CHECKLIST!B314,DATOS!B:B,0),1)),"")</f>
        <v/>
      </c>
      <c r="H314" s="17" t="str">
        <f>IFERROR(IF(INDEX(DATOS!BM:BM,MATCH(CHECKLIST!B314,DATOS!B:B,0),1)="","X",IF(INDEX(DATOS!BM:BM,MATCH(CHECKLIST!B314,DATOS!B:B,0),1)="VIGENTE","",INDEX(DATOS!BM:BM,MATCH(CHECKLIST!B314,DATOS!B:B,0),1))),"")</f>
        <v/>
      </c>
      <c r="I314" s="17" t="str">
        <f>IFERROR(IF(INDEX(DATOS!AN:AN,MATCH(CHECKLIST!B314,DATOS!B:B,0),1)=0,"",INDEX(DATOS!AN:AN,MATCH(CHECKLIST!B314,DATOS!B:B,0),1)),"")</f>
        <v/>
      </c>
      <c r="J314" s="17" t="str">
        <f>IFERROR(IF(INDEX(DATOS!AL:AL,MATCH(CHECKLIST!B314,DATOS!B:B,0),1)=0,"",INDEX(DATOS!AL:AL,MATCH(CHECKLIST!B314,DATOS!B:B,0),1)),"")</f>
        <v/>
      </c>
      <c r="K314" s="35" t="str">
        <f>IFERROR(IF(INDEX(DATOS!AM:AM,MATCH(CHECKLIST!B314,DATOS!B:B,0),1)=0,"",INDEX(DATOS!AM:AM,MATCH(CHECKLIST!B314,DATOS!B:B,0),1)),"")</f>
        <v/>
      </c>
      <c r="L314" s="17" t="str">
        <f>IFERROR(IF(INDEX(DATOS!AO:AO,MATCH(CHECKLIST!B314,DATOS!B:B,0),1)=0,"",INDEX(DATOS!AO:AO,MATCH(CHECKLIST!B314,DATOS!B:B,0),1)),"")</f>
        <v/>
      </c>
      <c r="M314" s="17" t="str">
        <f>IFERROR(IF(INDEX(DATOS!AK:AK,MATCH(CHECKLIST!B314,DATOS!B:B,0),1)=0,"",INDEX(DATOS!AK:AK,MATCH(CHECKLIST!B314,DATOS!B:B,0),1)),"")</f>
        <v/>
      </c>
      <c r="N314" s="35" t="str">
        <f ca="1">IFERROR(IF(INDEX(DATOS!I:I,MATCH(CHECKLIST!B314,DATOS!B:B,0),1)="","X",IF(INDEX(DATOS!I:I,MATCH(CHECKLIST!B314,DATOS!B:B,0),1)&gt;YEAR(TODAY())-1,"","VENCIDA")),"")</f>
        <v/>
      </c>
      <c r="O314" s="35" t="str">
        <f>IFERROR(IF(INDEX(DATOS!AR:AR,MATCH(CHECKLIST!B314,DATOS!B:B,0),1)=0,"",INDEX(DATOS!AR:AR,MATCH(CHECKLIST!B314,DATOS!B:B,0),1)),"")</f>
        <v/>
      </c>
      <c r="P314" s="17" t="str">
        <f>IFERROR(IF(INDEX(DATOS!AP:AP,MATCH(CHECKLIST!B314,DATOS!B:B,0),1)=0,"",INDEX(DATOS!AP:AP,MATCH(CHECKLIST!B314,DATOS!B:B,0),1)),"")</f>
        <v/>
      </c>
      <c r="Q314" s="17" t="str">
        <f>IFERROR(IF(INDEX(DATOS!AQ:AQ,MATCH(CHECKLIST!B314,DATOS!B:B,0),1)=0,"",INDEX(DATOS!AQ:AQ,MATCH(CHECKLIST!B314,DATOS!B:B,0),1)),"")</f>
        <v/>
      </c>
      <c r="S314">
        <f t="shared" si="14"/>
        <v>0</v>
      </c>
      <c r="U314" t="str">
        <f t="shared" si="12"/>
        <v/>
      </c>
      <c r="V314" t="str">
        <f t="shared" si="13"/>
        <v/>
      </c>
    </row>
    <row r="315" spans="1:22" ht="15" customHeight="1" x14ac:dyDescent="0.25">
      <c r="A315" s="12">
        <v>302</v>
      </c>
      <c r="B315" t="str">
        <f>IFERROR(INDEX(DATOS!B:B,MATCH(CHECKLIST!A315,DATOS!BY:BY,0),1),"")</f>
        <v/>
      </c>
      <c r="C315" t="str">
        <f>IFERROR(INDEX(DATOS!J:J,MATCH(CHECKLIST!A315,DATOS!BY:BY,0),1),"")</f>
        <v/>
      </c>
      <c r="D315" t="str">
        <f>IFERROR(INDEX(DATOS!R:R,MATCH(CHECKLIST!E315,DATOS!C:C,0),1),"")</f>
        <v/>
      </c>
      <c r="E315" s="72" t="str">
        <f>IFERROR(INDEX(DATOS!C:C,MATCH(CHECKLIST!A315,DATOS!BY:BY,0),1),"")</f>
        <v/>
      </c>
      <c r="F315" s="82" t="str">
        <f>IFERROR(IF(INDEX(DATOS!AE:AE,MATCH(CHECKLIST!B315,DATOS!B:B,0),1)=0,"",INDEX(DATOS!AE:AE,MATCH(CHECKLIST!B315,DATOS!B:B,0),1)),"")</f>
        <v/>
      </c>
      <c r="G315" s="17" t="str">
        <f>IFERROR(IF(INDEX(DATOS!AJ:AJ,MATCH(CHECKLIST!B315,DATOS!B:B,0),1)=0,"",INDEX(DATOS!AJ:AJ,MATCH(CHECKLIST!B315,DATOS!B:B,0),1)),"")</f>
        <v/>
      </c>
      <c r="H315" s="17" t="str">
        <f>IFERROR(IF(INDEX(DATOS!BM:BM,MATCH(CHECKLIST!B315,DATOS!B:B,0),1)="","X",IF(INDEX(DATOS!BM:BM,MATCH(CHECKLIST!B315,DATOS!B:B,0),1)="VIGENTE","",INDEX(DATOS!BM:BM,MATCH(CHECKLIST!B315,DATOS!B:B,0),1))),"")</f>
        <v/>
      </c>
      <c r="I315" s="17" t="str">
        <f>IFERROR(IF(INDEX(DATOS!AN:AN,MATCH(CHECKLIST!B315,DATOS!B:B,0),1)=0,"",INDEX(DATOS!AN:AN,MATCH(CHECKLIST!B315,DATOS!B:B,0),1)),"")</f>
        <v/>
      </c>
      <c r="J315" s="17" t="str">
        <f>IFERROR(IF(INDEX(DATOS!AL:AL,MATCH(CHECKLIST!B315,DATOS!B:B,0),1)=0,"",INDEX(DATOS!AL:AL,MATCH(CHECKLIST!B315,DATOS!B:B,0),1)),"")</f>
        <v/>
      </c>
      <c r="K315" s="35" t="str">
        <f>IFERROR(IF(INDEX(DATOS!AM:AM,MATCH(CHECKLIST!B315,DATOS!B:B,0),1)=0,"",INDEX(DATOS!AM:AM,MATCH(CHECKLIST!B315,DATOS!B:B,0),1)),"")</f>
        <v/>
      </c>
      <c r="L315" s="17" t="str">
        <f>IFERROR(IF(INDEX(DATOS!AO:AO,MATCH(CHECKLIST!B315,DATOS!B:B,0),1)=0,"",INDEX(DATOS!AO:AO,MATCH(CHECKLIST!B315,DATOS!B:B,0),1)),"")</f>
        <v/>
      </c>
      <c r="M315" s="17" t="str">
        <f>IFERROR(IF(INDEX(DATOS!AK:AK,MATCH(CHECKLIST!B315,DATOS!B:B,0),1)=0,"",INDEX(DATOS!AK:AK,MATCH(CHECKLIST!B315,DATOS!B:B,0),1)),"")</f>
        <v/>
      </c>
      <c r="N315" s="35" t="str">
        <f ca="1">IFERROR(IF(INDEX(DATOS!I:I,MATCH(CHECKLIST!B315,DATOS!B:B,0),1)="","X",IF(INDEX(DATOS!I:I,MATCH(CHECKLIST!B315,DATOS!B:B,0),1)&gt;YEAR(TODAY())-1,"","VENCIDA")),"")</f>
        <v/>
      </c>
      <c r="O315" s="35" t="str">
        <f>IFERROR(IF(INDEX(DATOS!AR:AR,MATCH(CHECKLIST!B315,DATOS!B:B,0),1)=0,"",INDEX(DATOS!AR:AR,MATCH(CHECKLIST!B315,DATOS!B:B,0),1)),"")</f>
        <v/>
      </c>
      <c r="P315" s="17" t="str">
        <f>IFERROR(IF(INDEX(DATOS!AP:AP,MATCH(CHECKLIST!B315,DATOS!B:B,0),1)=0,"",INDEX(DATOS!AP:AP,MATCH(CHECKLIST!B315,DATOS!B:B,0),1)),"")</f>
        <v/>
      </c>
      <c r="Q315" s="17" t="str">
        <f>IFERROR(IF(INDEX(DATOS!AQ:AQ,MATCH(CHECKLIST!B315,DATOS!B:B,0),1)=0,"",INDEX(DATOS!AQ:AQ,MATCH(CHECKLIST!B315,DATOS!B:B,0),1)),"")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IFERROR(INDEX(DATOS!B:B,MATCH(CHECKLIST!A316,DATOS!BY:BY,0),1),"")</f>
        <v/>
      </c>
      <c r="C316" t="str">
        <f>IFERROR(INDEX(DATOS!J:J,MATCH(CHECKLIST!A316,DATOS!BY:BY,0),1),"")</f>
        <v/>
      </c>
      <c r="D316" t="str">
        <f>IFERROR(INDEX(DATOS!R:R,MATCH(CHECKLIST!E316,DATOS!C:C,0),1),"")</f>
        <v/>
      </c>
      <c r="E316" s="72" t="str">
        <f>IFERROR(INDEX(DATOS!C:C,MATCH(CHECKLIST!A316,DATOS!BY:BY,0),1),"")</f>
        <v/>
      </c>
      <c r="F316" s="82" t="str">
        <f>IFERROR(IF(INDEX(DATOS!AE:AE,MATCH(CHECKLIST!B316,DATOS!B:B,0),1)=0,"",INDEX(DATOS!AE:AE,MATCH(CHECKLIST!B316,DATOS!B:B,0),1)),"")</f>
        <v/>
      </c>
      <c r="G316" s="17" t="str">
        <f>IFERROR(IF(INDEX(DATOS!AJ:AJ,MATCH(CHECKLIST!B316,DATOS!B:B,0),1)=0,"",INDEX(DATOS!AJ:AJ,MATCH(CHECKLIST!B316,DATOS!B:B,0),1)),"")</f>
        <v/>
      </c>
      <c r="H316" s="17" t="str">
        <f>IFERROR(IF(INDEX(DATOS!BM:BM,MATCH(CHECKLIST!B316,DATOS!B:B,0),1)="","X",IF(INDEX(DATOS!BM:BM,MATCH(CHECKLIST!B316,DATOS!B:B,0),1)="VIGENTE","",INDEX(DATOS!BM:BM,MATCH(CHECKLIST!B316,DATOS!B:B,0),1))),"")</f>
        <v/>
      </c>
      <c r="I316" s="17" t="str">
        <f>IFERROR(IF(INDEX(DATOS!AN:AN,MATCH(CHECKLIST!B316,DATOS!B:B,0),1)=0,"",INDEX(DATOS!AN:AN,MATCH(CHECKLIST!B316,DATOS!B:B,0),1)),"")</f>
        <v/>
      </c>
      <c r="J316" s="17" t="str">
        <f>IFERROR(IF(INDEX(DATOS!AL:AL,MATCH(CHECKLIST!B316,DATOS!B:B,0),1)=0,"",INDEX(DATOS!AL:AL,MATCH(CHECKLIST!B316,DATOS!B:B,0),1)),"")</f>
        <v/>
      </c>
      <c r="K316" s="35" t="str">
        <f>IFERROR(IF(INDEX(DATOS!AM:AM,MATCH(CHECKLIST!B316,DATOS!B:B,0),1)=0,"",INDEX(DATOS!AM:AM,MATCH(CHECKLIST!B316,DATOS!B:B,0),1)),"")</f>
        <v/>
      </c>
      <c r="L316" s="17" t="str">
        <f>IFERROR(IF(INDEX(DATOS!AO:AO,MATCH(CHECKLIST!B316,DATOS!B:B,0),1)=0,"",INDEX(DATOS!AO:AO,MATCH(CHECKLIST!B316,DATOS!B:B,0),1)),"")</f>
        <v/>
      </c>
      <c r="M316" s="17" t="str">
        <f>IFERROR(IF(INDEX(DATOS!AK:AK,MATCH(CHECKLIST!B316,DATOS!B:B,0),1)=0,"",INDEX(DATOS!AK:AK,MATCH(CHECKLIST!B316,DATOS!B:B,0),1)),"")</f>
        <v/>
      </c>
      <c r="N316" s="35" t="str">
        <f ca="1">IFERROR(IF(INDEX(DATOS!I:I,MATCH(CHECKLIST!B316,DATOS!B:B,0),1)="","X",IF(INDEX(DATOS!I:I,MATCH(CHECKLIST!B316,DATOS!B:B,0),1)&gt;YEAR(TODAY())-1,"","VENCIDA")),"")</f>
        <v/>
      </c>
      <c r="O316" s="35" t="str">
        <f>IFERROR(IF(INDEX(DATOS!AR:AR,MATCH(CHECKLIST!B316,DATOS!B:B,0),1)=0,"",INDEX(DATOS!AR:AR,MATCH(CHECKLIST!B316,DATOS!B:B,0),1)),"")</f>
        <v/>
      </c>
      <c r="P316" s="17" t="str">
        <f>IFERROR(IF(INDEX(DATOS!AP:AP,MATCH(CHECKLIST!B316,DATOS!B:B,0),1)=0,"",INDEX(DATOS!AP:AP,MATCH(CHECKLIST!B316,DATOS!B:B,0),1)),"")</f>
        <v/>
      </c>
      <c r="Q316" s="17" t="str">
        <f>IFERROR(IF(INDEX(DATOS!AQ:AQ,MATCH(CHECKLIST!B316,DATOS!B:B,0),1)=0,"",INDEX(DATOS!AQ:AQ,MATCH(CHECKLIST!B316,DATOS!B:B,0),1)),"")</f>
        <v/>
      </c>
      <c r="S316">
        <f t="shared" si="14"/>
        <v>0</v>
      </c>
      <c r="U316" t="str">
        <f t="shared" si="12"/>
        <v/>
      </c>
      <c r="V316" t="str">
        <f t="shared" si="13"/>
        <v/>
      </c>
    </row>
    <row r="317" spans="1:22" ht="15" customHeight="1" x14ac:dyDescent="0.25">
      <c r="A317" s="12">
        <v>304</v>
      </c>
      <c r="B317" t="str">
        <f>IFERROR(INDEX(DATOS!B:B,MATCH(CHECKLIST!A317,DATOS!BY:BY,0),1),"")</f>
        <v/>
      </c>
      <c r="C317" t="str">
        <f>IFERROR(INDEX(DATOS!J:J,MATCH(CHECKLIST!A317,DATOS!BY:BY,0),1),"")</f>
        <v/>
      </c>
      <c r="D317" t="str">
        <f>IFERROR(INDEX(DATOS!R:R,MATCH(CHECKLIST!E317,DATOS!C:C,0),1),"")</f>
        <v/>
      </c>
      <c r="E317" s="72" t="str">
        <f>IFERROR(INDEX(DATOS!C:C,MATCH(CHECKLIST!A317,DATOS!BY:BY,0),1),"")</f>
        <v/>
      </c>
      <c r="F317" s="82" t="str">
        <f>IFERROR(IF(INDEX(DATOS!AE:AE,MATCH(CHECKLIST!B317,DATOS!B:B,0),1)=0,"",INDEX(DATOS!AE:AE,MATCH(CHECKLIST!B317,DATOS!B:B,0),1)),"")</f>
        <v/>
      </c>
      <c r="G317" s="17" t="str">
        <f>IFERROR(IF(INDEX(DATOS!AJ:AJ,MATCH(CHECKLIST!B317,DATOS!B:B,0),1)=0,"",INDEX(DATOS!AJ:AJ,MATCH(CHECKLIST!B317,DATOS!B:B,0),1)),"")</f>
        <v/>
      </c>
      <c r="H317" s="17" t="str">
        <f>IFERROR(IF(INDEX(DATOS!BM:BM,MATCH(CHECKLIST!B317,DATOS!B:B,0),1)="","X",IF(INDEX(DATOS!BM:BM,MATCH(CHECKLIST!B317,DATOS!B:B,0),1)="VIGENTE","",INDEX(DATOS!BM:BM,MATCH(CHECKLIST!B317,DATOS!B:B,0),1))),"")</f>
        <v/>
      </c>
      <c r="I317" s="17" t="str">
        <f>IFERROR(IF(INDEX(DATOS!AN:AN,MATCH(CHECKLIST!B317,DATOS!B:B,0),1)=0,"",INDEX(DATOS!AN:AN,MATCH(CHECKLIST!B317,DATOS!B:B,0),1)),"")</f>
        <v/>
      </c>
      <c r="J317" s="17" t="str">
        <f>IFERROR(IF(INDEX(DATOS!AL:AL,MATCH(CHECKLIST!B317,DATOS!B:B,0),1)=0,"",INDEX(DATOS!AL:AL,MATCH(CHECKLIST!B317,DATOS!B:B,0),1)),"")</f>
        <v/>
      </c>
      <c r="K317" s="35" t="str">
        <f>IFERROR(IF(INDEX(DATOS!AM:AM,MATCH(CHECKLIST!B317,DATOS!B:B,0),1)=0,"",INDEX(DATOS!AM:AM,MATCH(CHECKLIST!B317,DATOS!B:B,0),1)),"")</f>
        <v/>
      </c>
      <c r="L317" s="17" t="str">
        <f>IFERROR(IF(INDEX(DATOS!AO:AO,MATCH(CHECKLIST!B317,DATOS!B:B,0),1)=0,"",INDEX(DATOS!AO:AO,MATCH(CHECKLIST!B317,DATOS!B:B,0),1)),"")</f>
        <v/>
      </c>
      <c r="M317" s="17" t="str">
        <f>IFERROR(IF(INDEX(DATOS!AK:AK,MATCH(CHECKLIST!B317,DATOS!B:B,0),1)=0,"",INDEX(DATOS!AK:AK,MATCH(CHECKLIST!B317,DATOS!B:B,0),1)),"")</f>
        <v/>
      </c>
      <c r="N317" s="35" t="str">
        <f ca="1">IFERROR(IF(INDEX(DATOS!I:I,MATCH(CHECKLIST!B317,DATOS!B:B,0),1)="","X",IF(INDEX(DATOS!I:I,MATCH(CHECKLIST!B317,DATOS!B:B,0),1)&gt;YEAR(TODAY())-1,"","VENCIDA")),"")</f>
        <v/>
      </c>
      <c r="O317" s="35" t="str">
        <f>IFERROR(IF(INDEX(DATOS!AR:AR,MATCH(CHECKLIST!B317,DATOS!B:B,0),1)=0,"",INDEX(DATOS!AR:AR,MATCH(CHECKLIST!B317,DATOS!B:B,0),1)),"")</f>
        <v/>
      </c>
      <c r="P317" s="17" t="str">
        <f>IFERROR(IF(INDEX(DATOS!AP:AP,MATCH(CHECKLIST!B317,DATOS!B:B,0),1)=0,"",INDEX(DATOS!AP:AP,MATCH(CHECKLIST!B317,DATOS!B:B,0),1)),"")</f>
        <v/>
      </c>
      <c r="Q317" s="17" t="str">
        <f>IFERROR(IF(INDEX(DATOS!AQ:AQ,MATCH(CHECKLIST!B317,DATOS!B:B,0),1)=0,"",INDEX(DATOS!AQ:AQ,MATCH(CHECKLIST!B317,DATOS!B:B,0),1)),"")</f>
        <v/>
      </c>
      <c r="R317" t="str">
        <f>IF(B317="","",1)</f>
        <v/>
      </c>
      <c r="S317" t="str">
        <f t="shared" si="14"/>
        <v/>
      </c>
      <c r="U317" t="str">
        <f t="shared" si="12"/>
        <v/>
      </c>
      <c r="V317" t="str">
        <f t="shared" si="13"/>
        <v/>
      </c>
    </row>
    <row r="318" spans="1:22" x14ac:dyDescent="0.25">
      <c r="A318" s="12">
        <v>305</v>
      </c>
      <c r="B318" t="str">
        <f>IFERROR(INDEX(DATOS!B:B,MATCH(CHECKLIST!A318,DATOS!BY:BY,0),1),"")</f>
        <v/>
      </c>
      <c r="C318" t="str">
        <f>IFERROR(INDEX(DATOS!J:J,MATCH(CHECKLIST!A318,DATOS!BY:BY,0),1),"")</f>
        <v/>
      </c>
      <c r="D318" t="str">
        <f>IFERROR(INDEX(DATOS!R:R,MATCH(CHECKLIST!E318,DATOS!C:C,0),1),"")</f>
        <v/>
      </c>
      <c r="E318" s="72" t="str">
        <f>IFERROR(INDEX(DATOS!C:C,MATCH(CHECKLIST!A318,DATOS!BY:BY,0),1),"")</f>
        <v/>
      </c>
      <c r="F318" s="82" t="str">
        <f>IFERROR(IF(INDEX(DATOS!AE:AE,MATCH(CHECKLIST!B318,DATOS!B:B,0),1)=0,"",INDEX(DATOS!AE:AE,MATCH(CHECKLIST!B318,DATOS!B:B,0),1)),"")</f>
        <v/>
      </c>
      <c r="G318" s="17" t="str">
        <f>IFERROR(IF(INDEX(DATOS!AJ:AJ,MATCH(CHECKLIST!B318,DATOS!B:B,0),1)=0,"",INDEX(DATOS!AJ:AJ,MATCH(CHECKLIST!B318,DATOS!B:B,0),1)),"")</f>
        <v/>
      </c>
      <c r="H318" s="17" t="str">
        <f>IFERROR(IF(INDEX(DATOS!BM:BM,MATCH(CHECKLIST!B318,DATOS!B:B,0),1)="","X",IF(INDEX(DATOS!BM:BM,MATCH(CHECKLIST!B318,DATOS!B:B,0),1)="VIGENTE","",INDEX(DATOS!BM:BM,MATCH(CHECKLIST!B318,DATOS!B:B,0),1))),"")</f>
        <v/>
      </c>
      <c r="I318" s="17" t="str">
        <f>IFERROR(IF(INDEX(DATOS!AN:AN,MATCH(CHECKLIST!B318,DATOS!B:B,0),1)=0,"",INDEX(DATOS!AN:AN,MATCH(CHECKLIST!B318,DATOS!B:B,0),1)),"")</f>
        <v/>
      </c>
      <c r="J318" s="17" t="str">
        <f>IFERROR(IF(INDEX(DATOS!AL:AL,MATCH(CHECKLIST!B318,DATOS!B:B,0),1)=0,"",INDEX(DATOS!AL:AL,MATCH(CHECKLIST!B318,DATOS!B:B,0),1)),"")</f>
        <v/>
      </c>
      <c r="K318" s="35" t="str">
        <f>IFERROR(IF(INDEX(DATOS!AM:AM,MATCH(CHECKLIST!B318,DATOS!B:B,0),1)=0,"",INDEX(DATOS!AM:AM,MATCH(CHECKLIST!B318,DATOS!B:B,0),1)),"")</f>
        <v/>
      </c>
      <c r="L318" s="17" t="str">
        <f>IFERROR(IF(INDEX(DATOS!AO:AO,MATCH(CHECKLIST!B318,DATOS!B:B,0),1)=0,"",INDEX(DATOS!AO:AO,MATCH(CHECKLIST!B318,DATOS!B:B,0),1)),"")</f>
        <v/>
      </c>
      <c r="M318" s="17" t="str">
        <f>IFERROR(IF(INDEX(DATOS!AK:AK,MATCH(CHECKLIST!B318,DATOS!B:B,0),1)=0,"",INDEX(DATOS!AK:AK,MATCH(CHECKLIST!B318,DATOS!B:B,0),1)),"")</f>
        <v/>
      </c>
      <c r="N318" s="35" t="str">
        <f ca="1">IFERROR(IF(INDEX(DATOS!I:I,MATCH(CHECKLIST!B318,DATOS!B:B,0),1)="","X",IF(INDEX(DATOS!I:I,MATCH(CHECKLIST!B318,DATOS!B:B,0),1)&gt;YEAR(TODAY())-1,"","VENCIDA")),"")</f>
        <v/>
      </c>
      <c r="O318" s="35" t="str">
        <f>IFERROR(IF(INDEX(DATOS!AR:AR,MATCH(CHECKLIST!B318,DATOS!B:B,0),1)=0,"",INDEX(DATOS!AR:AR,MATCH(CHECKLIST!B318,DATOS!B:B,0),1)),"")</f>
        <v/>
      </c>
      <c r="P318" s="17" t="str">
        <f>IFERROR(IF(INDEX(DATOS!AP:AP,MATCH(CHECKLIST!B318,DATOS!B:B,0),1)=0,"",INDEX(DATOS!AP:AP,MATCH(CHECKLIST!B318,DATOS!B:B,0),1)),"")</f>
        <v/>
      </c>
      <c r="Q318" s="17" t="str">
        <f>IFERROR(IF(INDEX(DATOS!AQ:AQ,MATCH(CHECKLIST!B318,DATOS!B:B,0),1)=0,"",INDEX(DATOS!AQ:AQ,MATCH(CHECKLIST!B318,DATOS!B:B,0),1)),"")</f>
        <v/>
      </c>
      <c r="S318">
        <f t="shared" si="14"/>
        <v>0</v>
      </c>
      <c r="U318" t="str">
        <f t="shared" si="12"/>
        <v/>
      </c>
      <c r="V318" t="str">
        <f t="shared" si="13"/>
        <v/>
      </c>
    </row>
    <row r="319" spans="1:22" ht="15" customHeight="1" x14ac:dyDescent="0.25">
      <c r="A319" s="12">
        <v>306</v>
      </c>
      <c r="B319" t="str">
        <f>IFERROR(INDEX(DATOS!B:B,MATCH(CHECKLIST!A319,DATOS!BY:BY,0),1),"")</f>
        <v/>
      </c>
      <c r="C319" t="str">
        <f>IFERROR(INDEX(DATOS!J:J,MATCH(CHECKLIST!A319,DATOS!BY:BY,0),1),"")</f>
        <v/>
      </c>
      <c r="D319" t="str">
        <f>IFERROR(INDEX(DATOS!R:R,MATCH(CHECKLIST!E319,DATOS!C:C,0),1),"")</f>
        <v/>
      </c>
      <c r="E319" s="72" t="str">
        <f>IFERROR(INDEX(DATOS!C:C,MATCH(CHECKLIST!A319,DATOS!BY:BY,0),1),"")</f>
        <v/>
      </c>
      <c r="F319" s="82" t="str">
        <f>IFERROR(IF(INDEX(DATOS!AE:AE,MATCH(CHECKLIST!B319,DATOS!B:B,0),1)=0,"",INDEX(DATOS!AE:AE,MATCH(CHECKLIST!B319,DATOS!B:B,0),1)),"")</f>
        <v/>
      </c>
      <c r="G319" s="17" t="str">
        <f>IFERROR(IF(INDEX(DATOS!AJ:AJ,MATCH(CHECKLIST!B319,DATOS!B:B,0),1)=0,"",INDEX(DATOS!AJ:AJ,MATCH(CHECKLIST!B319,DATOS!B:B,0),1)),"")</f>
        <v/>
      </c>
      <c r="H319" s="17" t="str">
        <f>IFERROR(IF(INDEX(DATOS!BM:BM,MATCH(CHECKLIST!B319,DATOS!B:B,0),1)="","X",IF(INDEX(DATOS!BM:BM,MATCH(CHECKLIST!B319,DATOS!B:B,0),1)="VIGENTE","",INDEX(DATOS!BM:BM,MATCH(CHECKLIST!B319,DATOS!B:B,0),1))),"")</f>
        <v/>
      </c>
      <c r="I319" s="17" t="str">
        <f>IFERROR(IF(INDEX(DATOS!AN:AN,MATCH(CHECKLIST!B319,DATOS!B:B,0),1)=0,"",INDEX(DATOS!AN:AN,MATCH(CHECKLIST!B319,DATOS!B:B,0),1)),"")</f>
        <v/>
      </c>
      <c r="J319" s="17" t="str">
        <f>IFERROR(IF(INDEX(DATOS!AL:AL,MATCH(CHECKLIST!B319,DATOS!B:B,0),1)=0,"",INDEX(DATOS!AL:AL,MATCH(CHECKLIST!B319,DATOS!B:B,0),1)),"")</f>
        <v/>
      </c>
      <c r="K319" s="35" t="str">
        <f>IFERROR(IF(INDEX(DATOS!AM:AM,MATCH(CHECKLIST!B319,DATOS!B:B,0),1)=0,"",INDEX(DATOS!AM:AM,MATCH(CHECKLIST!B319,DATOS!B:B,0),1)),"")</f>
        <v/>
      </c>
      <c r="L319" s="17" t="str">
        <f>IFERROR(IF(INDEX(DATOS!AO:AO,MATCH(CHECKLIST!B319,DATOS!B:B,0),1)=0,"",INDEX(DATOS!AO:AO,MATCH(CHECKLIST!B319,DATOS!B:B,0),1)),"")</f>
        <v/>
      </c>
      <c r="M319" s="17" t="str">
        <f>IFERROR(IF(INDEX(DATOS!AK:AK,MATCH(CHECKLIST!B319,DATOS!B:B,0),1)=0,"",INDEX(DATOS!AK:AK,MATCH(CHECKLIST!B319,DATOS!B:B,0),1)),"")</f>
        <v/>
      </c>
      <c r="N319" s="35" t="str">
        <f ca="1">IFERROR(IF(INDEX(DATOS!I:I,MATCH(CHECKLIST!B319,DATOS!B:B,0),1)="","X",IF(INDEX(DATOS!I:I,MATCH(CHECKLIST!B319,DATOS!B:B,0),1)&gt;YEAR(TODAY())-1,"","VENCIDA")),"")</f>
        <v/>
      </c>
      <c r="O319" s="35" t="str">
        <f>IFERROR(IF(INDEX(DATOS!AR:AR,MATCH(CHECKLIST!B319,DATOS!B:B,0),1)=0,"",INDEX(DATOS!AR:AR,MATCH(CHECKLIST!B319,DATOS!B:B,0),1)),"")</f>
        <v/>
      </c>
      <c r="P319" s="17" t="str">
        <f>IFERROR(IF(INDEX(DATOS!AP:AP,MATCH(CHECKLIST!B319,DATOS!B:B,0),1)=0,"",INDEX(DATOS!AP:AP,MATCH(CHECKLIST!B319,DATOS!B:B,0),1)),"")</f>
        <v/>
      </c>
      <c r="Q319" s="17" t="str">
        <f>IFERROR(IF(INDEX(DATOS!AQ:AQ,MATCH(CHECKLIST!B319,DATOS!B:B,0),1)=0,"",INDEX(DATOS!AQ:AQ,MATCH(CHECKLIST!B319,DATOS!B:B,0),1)),"")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IFERROR(INDEX(DATOS!B:B,MATCH(CHECKLIST!A320,DATOS!BY:BY,0),1),"")</f>
        <v/>
      </c>
      <c r="C320" t="str">
        <f>IFERROR(INDEX(DATOS!J:J,MATCH(CHECKLIST!A320,DATOS!BY:BY,0),1),"")</f>
        <v/>
      </c>
      <c r="D320" t="str">
        <f>IFERROR(INDEX(DATOS!R:R,MATCH(CHECKLIST!E320,DATOS!C:C,0),1),"")</f>
        <v/>
      </c>
      <c r="E320" s="72" t="str">
        <f>IFERROR(INDEX(DATOS!C:C,MATCH(CHECKLIST!A320,DATOS!BY:BY,0),1),"")</f>
        <v/>
      </c>
      <c r="F320" s="82" t="str">
        <f>IFERROR(IF(INDEX(DATOS!AE:AE,MATCH(CHECKLIST!B320,DATOS!B:B,0),1)=0,"",INDEX(DATOS!AE:AE,MATCH(CHECKLIST!B320,DATOS!B:B,0),1)),"")</f>
        <v/>
      </c>
      <c r="G320" s="17" t="str">
        <f>IFERROR(IF(INDEX(DATOS!AJ:AJ,MATCH(CHECKLIST!B320,DATOS!B:B,0),1)=0,"",INDEX(DATOS!AJ:AJ,MATCH(CHECKLIST!B320,DATOS!B:B,0),1)),"")</f>
        <v/>
      </c>
      <c r="H320" s="17" t="str">
        <f>IFERROR(IF(INDEX(DATOS!BM:BM,MATCH(CHECKLIST!B320,DATOS!B:B,0),1)="","X",IF(INDEX(DATOS!BM:BM,MATCH(CHECKLIST!B320,DATOS!B:B,0),1)="VIGENTE","",INDEX(DATOS!BM:BM,MATCH(CHECKLIST!B320,DATOS!B:B,0),1))),"")</f>
        <v/>
      </c>
      <c r="I320" s="17" t="str">
        <f>IFERROR(IF(INDEX(DATOS!AN:AN,MATCH(CHECKLIST!B320,DATOS!B:B,0),1)=0,"",INDEX(DATOS!AN:AN,MATCH(CHECKLIST!B320,DATOS!B:B,0),1)),"")</f>
        <v/>
      </c>
      <c r="J320" s="17" t="str">
        <f>IFERROR(IF(INDEX(DATOS!AL:AL,MATCH(CHECKLIST!B320,DATOS!B:B,0),1)=0,"",INDEX(DATOS!AL:AL,MATCH(CHECKLIST!B320,DATOS!B:B,0),1)),"")</f>
        <v/>
      </c>
      <c r="K320" s="35" t="str">
        <f>IFERROR(IF(INDEX(DATOS!AM:AM,MATCH(CHECKLIST!B320,DATOS!B:B,0),1)=0,"",INDEX(DATOS!AM:AM,MATCH(CHECKLIST!B320,DATOS!B:B,0),1)),"")</f>
        <v/>
      </c>
      <c r="L320" s="17" t="str">
        <f>IFERROR(IF(INDEX(DATOS!AO:AO,MATCH(CHECKLIST!B320,DATOS!B:B,0),1)=0,"",INDEX(DATOS!AO:AO,MATCH(CHECKLIST!B320,DATOS!B:B,0),1)),"")</f>
        <v/>
      </c>
      <c r="M320" s="17" t="str">
        <f>IFERROR(IF(INDEX(DATOS!AK:AK,MATCH(CHECKLIST!B320,DATOS!B:B,0),1)=0,"",INDEX(DATOS!AK:AK,MATCH(CHECKLIST!B320,DATOS!B:B,0),1)),"")</f>
        <v/>
      </c>
      <c r="N320" s="35" t="str">
        <f ca="1">IFERROR(IF(INDEX(DATOS!I:I,MATCH(CHECKLIST!B320,DATOS!B:B,0),1)="","X",IF(INDEX(DATOS!I:I,MATCH(CHECKLIST!B320,DATOS!B:B,0),1)&gt;YEAR(TODAY())-1,"","VENCIDA")),"")</f>
        <v/>
      </c>
      <c r="O320" s="35" t="str">
        <f>IFERROR(IF(INDEX(DATOS!AR:AR,MATCH(CHECKLIST!B320,DATOS!B:B,0),1)=0,"",INDEX(DATOS!AR:AR,MATCH(CHECKLIST!B320,DATOS!B:B,0),1)),"")</f>
        <v/>
      </c>
      <c r="P320" s="17" t="str">
        <f>IFERROR(IF(INDEX(DATOS!AP:AP,MATCH(CHECKLIST!B320,DATOS!B:B,0),1)=0,"",INDEX(DATOS!AP:AP,MATCH(CHECKLIST!B320,DATOS!B:B,0),1)),"")</f>
        <v/>
      </c>
      <c r="Q320" s="17" t="str">
        <f>IFERROR(IF(INDEX(DATOS!AQ:AQ,MATCH(CHECKLIST!B320,DATOS!B:B,0),1)=0,"",INDEX(DATOS!AQ:AQ,MATCH(CHECKLIST!B320,DATOS!B:B,0),1)),"")</f>
        <v/>
      </c>
      <c r="S320">
        <f t="shared" si="14"/>
        <v>0</v>
      </c>
      <c r="U320" t="str">
        <f t="shared" si="12"/>
        <v/>
      </c>
      <c r="V320" t="str">
        <f t="shared" si="13"/>
        <v/>
      </c>
    </row>
    <row r="321" spans="1:22" ht="15" customHeight="1" x14ac:dyDescent="0.25">
      <c r="A321" s="12">
        <v>308</v>
      </c>
      <c r="B321" t="str">
        <f>IFERROR(INDEX(DATOS!B:B,MATCH(CHECKLIST!A321,DATOS!BY:BY,0),1),"")</f>
        <v/>
      </c>
      <c r="C321" t="str">
        <f>IFERROR(INDEX(DATOS!J:J,MATCH(CHECKLIST!A321,DATOS!BY:BY,0),1),"")</f>
        <v/>
      </c>
      <c r="D321" t="str">
        <f>IFERROR(INDEX(DATOS!R:R,MATCH(CHECKLIST!E321,DATOS!C:C,0),1),"")</f>
        <v/>
      </c>
      <c r="E321" s="72" t="str">
        <f>IFERROR(INDEX(DATOS!C:C,MATCH(CHECKLIST!A321,DATOS!BY:BY,0),1),"")</f>
        <v/>
      </c>
      <c r="F321" s="82" t="str">
        <f>IFERROR(IF(INDEX(DATOS!AE:AE,MATCH(CHECKLIST!B321,DATOS!B:B,0),1)=0,"",INDEX(DATOS!AE:AE,MATCH(CHECKLIST!B321,DATOS!B:B,0),1)),"")</f>
        <v/>
      </c>
      <c r="G321" s="17" t="str">
        <f>IFERROR(IF(INDEX(DATOS!AJ:AJ,MATCH(CHECKLIST!B321,DATOS!B:B,0),1)=0,"",INDEX(DATOS!AJ:AJ,MATCH(CHECKLIST!B321,DATOS!B:B,0),1)),"")</f>
        <v/>
      </c>
      <c r="H321" s="17" t="str">
        <f>IFERROR(IF(INDEX(DATOS!BM:BM,MATCH(CHECKLIST!B321,DATOS!B:B,0),1)="","X",IF(INDEX(DATOS!BM:BM,MATCH(CHECKLIST!B321,DATOS!B:B,0),1)="VIGENTE","",INDEX(DATOS!BM:BM,MATCH(CHECKLIST!B321,DATOS!B:B,0),1))),"")</f>
        <v/>
      </c>
      <c r="I321" s="17" t="str">
        <f>IFERROR(IF(INDEX(DATOS!AN:AN,MATCH(CHECKLIST!B321,DATOS!B:B,0),1)=0,"",INDEX(DATOS!AN:AN,MATCH(CHECKLIST!B321,DATOS!B:B,0),1)),"")</f>
        <v/>
      </c>
      <c r="J321" s="17" t="str">
        <f>IFERROR(IF(INDEX(DATOS!AL:AL,MATCH(CHECKLIST!B321,DATOS!B:B,0),1)=0,"",INDEX(DATOS!AL:AL,MATCH(CHECKLIST!B321,DATOS!B:B,0),1)),"")</f>
        <v/>
      </c>
      <c r="K321" s="35" t="str">
        <f>IFERROR(IF(INDEX(DATOS!AM:AM,MATCH(CHECKLIST!B321,DATOS!B:B,0),1)=0,"",INDEX(DATOS!AM:AM,MATCH(CHECKLIST!B321,DATOS!B:B,0),1)),"")</f>
        <v/>
      </c>
      <c r="L321" s="17" t="str">
        <f>IFERROR(IF(INDEX(DATOS!AO:AO,MATCH(CHECKLIST!B321,DATOS!B:B,0),1)=0,"",INDEX(DATOS!AO:AO,MATCH(CHECKLIST!B321,DATOS!B:B,0),1)),"")</f>
        <v/>
      </c>
      <c r="M321" s="17" t="str">
        <f>IFERROR(IF(INDEX(DATOS!AK:AK,MATCH(CHECKLIST!B321,DATOS!B:B,0),1)=0,"",INDEX(DATOS!AK:AK,MATCH(CHECKLIST!B321,DATOS!B:B,0),1)),"")</f>
        <v/>
      </c>
      <c r="N321" s="35" t="str">
        <f ca="1">IFERROR(IF(INDEX(DATOS!I:I,MATCH(CHECKLIST!B321,DATOS!B:B,0),1)="","X",IF(INDEX(DATOS!I:I,MATCH(CHECKLIST!B321,DATOS!B:B,0),1)&gt;YEAR(TODAY())-1,"","VENCIDA")),"")</f>
        <v/>
      </c>
      <c r="O321" s="35" t="str">
        <f>IFERROR(IF(INDEX(DATOS!AR:AR,MATCH(CHECKLIST!B321,DATOS!B:B,0),1)=0,"",INDEX(DATOS!AR:AR,MATCH(CHECKLIST!B321,DATOS!B:B,0),1)),"")</f>
        <v/>
      </c>
      <c r="P321" s="17" t="str">
        <f>IFERROR(IF(INDEX(DATOS!AP:AP,MATCH(CHECKLIST!B321,DATOS!B:B,0),1)=0,"",INDEX(DATOS!AP:AP,MATCH(CHECKLIST!B321,DATOS!B:B,0),1)),"")</f>
        <v/>
      </c>
      <c r="Q321" s="17" t="str">
        <f>IFERROR(IF(INDEX(DATOS!AQ:AQ,MATCH(CHECKLIST!B321,DATOS!B:B,0),1)=0,"",INDEX(DATOS!AQ:AQ,MATCH(CHECKLIST!B321,DATOS!B:B,0),1)),"")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IFERROR(INDEX(DATOS!B:B,MATCH(CHECKLIST!A322,DATOS!BY:BY,0),1),"")</f>
        <v/>
      </c>
      <c r="C322" t="str">
        <f>IFERROR(INDEX(DATOS!J:J,MATCH(CHECKLIST!A322,DATOS!BY:BY,0),1),"")</f>
        <v/>
      </c>
      <c r="D322" t="str">
        <f>IFERROR(INDEX(DATOS!R:R,MATCH(CHECKLIST!E322,DATOS!C:C,0),1),"")</f>
        <v/>
      </c>
      <c r="E322" s="72" t="str">
        <f>IFERROR(INDEX(DATOS!C:C,MATCH(CHECKLIST!A322,DATOS!BY:BY,0),1),"")</f>
        <v/>
      </c>
      <c r="F322" s="82" t="str">
        <f>IFERROR(IF(INDEX(DATOS!AE:AE,MATCH(CHECKLIST!B322,DATOS!B:B,0),1)=0,"",INDEX(DATOS!AE:AE,MATCH(CHECKLIST!B322,DATOS!B:B,0),1)),"")</f>
        <v/>
      </c>
      <c r="G322" s="17" t="str">
        <f>IFERROR(IF(INDEX(DATOS!AJ:AJ,MATCH(CHECKLIST!B322,DATOS!B:B,0),1)=0,"",INDEX(DATOS!AJ:AJ,MATCH(CHECKLIST!B322,DATOS!B:B,0),1)),"")</f>
        <v/>
      </c>
      <c r="H322" s="17" t="str">
        <f>IFERROR(IF(INDEX(DATOS!BM:BM,MATCH(CHECKLIST!B322,DATOS!B:B,0),1)="","X",IF(INDEX(DATOS!BM:BM,MATCH(CHECKLIST!B322,DATOS!B:B,0),1)="VIGENTE","",INDEX(DATOS!BM:BM,MATCH(CHECKLIST!B322,DATOS!B:B,0),1))),"")</f>
        <v/>
      </c>
      <c r="I322" s="17" t="str">
        <f>IFERROR(IF(INDEX(DATOS!AN:AN,MATCH(CHECKLIST!B322,DATOS!B:B,0),1)=0,"",INDEX(DATOS!AN:AN,MATCH(CHECKLIST!B322,DATOS!B:B,0),1)),"")</f>
        <v/>
      </c>
      <c r="J322" s="17" t="str">
        <f>IFERROR(IF(INDEX(DATOS!AL:AL,MATCH(CHECKLIST!B322,DATOS!B:B,0),1)=0,"",INDEX(DATOS!AL:AL,MATCH(CHECKLIST!B322,DATOS!B:B,0),1)),"")</f>
        <v/>
      </c>
      <c r="K322" s="35" t="str">
        <f>IFERROR(IF(INDEX(DATOS!AM:AM,MATCH(CHECKLIST!B322,DATOS!B:B,0),1)=0,"",INDEX(DATOS!AM:AM,MATCH(CHECKLIST!B322,DATOS!B:B,0),1)),"")</f>
        <v/>
      </c>
      <c r="L322" s="17" t="str">
        <f>IFERROR(IF(INDEX(DATOS!AO:AO,MATCH(CHECKLIST!B322,DATOS!B:B,0),1)=0,"",INDEX(DATOS!AO:AO,MATCH(CHECKLIST!B322,DATOS!B:B,0),1)),"")</f>
        <v/>
      </c>
      <c r="M322" s="17" t="str">
        <f>IFERROR(IF(INDEX(DATOS!AK:AK,MATCH(CHECKLIST!B322,DATOS!B:B,0),1)=0,"",INDEX(DATOS!AK:AK,MATCH(CHECKLIST!B322,DATOS!B:B,0),1)),"")</f>
        <v/>
      </c>
      <c r="N322" s="35" t="str">
        <f ca="1">IFERROR(IF(INDEX(DATOS!I:I,MATCH(CHECKLIST!B322,DATOS!B:B,0),1)="","X",IF(INDEX(DATOS!I:I,MATCH(CHECKLIST!B322,DATOS!B:B,0),1)&gt;YEAR(TODAY())-1,"","VENCIDA")),"")</f>
        <v/>
      </c>
      <c r="O322" s="35" t="str">
        <f>IFERROR(IF(INDEX(DATOS!AR:AR,MATCH(CHECKLIST!B322,DATOS!B:B,0),1)=0,"",INDEX(DATOS!AR:AR,MATCH(CHECKLIST!B322,DATOS!B:B,0),1)),"")</f>
        <v/>
      </c>
      <c r="P322" s="17" t="str">
        <f>IFERROR(IF(INDEX(DATOS!AP:AP,MATCH(CHECKLIST!B322,DATOS!B:B,0),1)=0,"",INDEX(DATOS!AP:AP,MATCH(CHECKLIST!B322,DATOS!B:B,0),1)),"")</f>
        <v/>
      </c>
      <c r="Q322" s="17" t="str">
        <f>IFERROR(IF(INDEX(DATOS!AQ:AQ,MATCH(CHECKLIST!B322,DATOS!B:B,0),1)=0,"",INDEX(DATOS!AQ:AQ,MATCH(CHECKLIST!B322,DATOS!B:B,0),1)),"")</f>
        <v/>
      </c>
      <c r="S322">
        <f t="shared" si="14"/>
        <v>0</v>
      </c>
      <c r="U322" t="str">
        <f t="shared" si="12"/>
        <v/>
      </c>
      <c r="V322" t="str">
        <f t="shared" si="13"/>
        <v/>
      </c>
    </row>
    <row r="323" spans="1:22" ht="15" customHeight="1" x14ac:dyDescent="0.25">
      <c r="A323" s="12">
        <v>310</v>
      </c>
      <c r="B323" t="str">
        <f>IFERROR(INDEX(DATOS!B:B,MATCH(CHECKLIST!A323,DATOS!BY:BY,0),1),"")</f>
        <v/>
      </c>
      <c r="C323" t="str">
        <f>IFERROR(INDEX(DATOS!J:J,MATCH(CHECKLIST!A323,DATOS!BY:BY,0),1),"")</f>
        <v/>
      </c>
      <c r="D323" t="str">
        <f>IFERROR(INDEX(DATOS!R:R,MATCH(CHECKLIST!E323,DATOS!C:C,0),1),"")</f>
        <v/>
      </c>
      <c r="E323" s="72" t="str">
        <f>IFERROR(INDEX(DATOS!C:C,MATCH(CHECKLIST!A323,DATOS!BY:BY,0),1),"")</f>
        <v/>
      </c>
      <c r="F323" s="82" t="str">
        <f>IFERROR(IF(INDEX(DATOS!AE:AE,MATCH(CHECKLIST!B323,DATOS!B:B,0),1)=0,"",INDEX(DATOS!AE:AE,MATCH(CHECKLIST!B323,DATOS!B:B,0),1)),"")</f>
        <v/>
      </c>
      <c r="G323" s="17" t="str">
        <f>IFERROR(IF(INDEX(DATOS!AJ:AJ,MATCH(CHECKLIST!B323,DATOS!B:B,0),1)=0,"",INDEX(DATOS!AJ:AJ,MATCH(CHECKLIST!B323,DATOS!B:B,0),1)),"")</f>
        <v/>
      </c>
      <c r="H323" s="17" t="str">
        <f>IFERROR(IF(INDEX(DATOS!BM:BM,MATCH(CHECKLIST!B323,DATOS!B:B,0),1)="","X",IF(INDEX(DATOS!BM:BM,MATCH(CHECKLIST!B323,DATOS!B:B,0),1)="VIGENTE","",INDEX(DATOS!BM:BM,MATCH(CHECKLIST!B323,DATOS!B:B,0),1))),"")</f>
        <v/>
      </c>
      <c r="I323" s="17" t="str">
        <f>IFERROR(IF(INDEX(DATOS!AN:AN,MATCH(CHECKLIST!B323,DATOS!B:B,0),1)=0,"",INDEX(DATOS!AN:AN,MATCH(CHECKLIST!B323,DATOS!B:B,0),1)),"")</f>
        <v/>
      </c>
      <c r="J323" s="17" t="str">
        <f>IFERROR(IF(INDEX(DATOS!AL:AL,MATCH(CHECKLIST!B323,DATOS!B:B,0),1)=0,"",INDEX(DATOS!AL:AL,MATCH(CHECKLIST!B323,DATOS!B:B,0),1)),"")</f>
        <v/>
      </c>
      <c r="K323" s="35" t="str">
        <f>IFERROR(IF(INDEX(DATOS!AM:AM,MATCH(CHECKLIST!B323,DATOS!B:B,0),1)=0,"",INDEX(DATOS!AM:AM,MATCH(CHECKLIST!B323,DATOS!B:B,0),1)),"")</f>
        <v/>
      </c>
      <c r="L323" s="17" t="str">
        <f>IFERROR(IF(INDEX(DATOS!AO:AO,MATCH(CHECKLIST!B323,DATOS!B:B,0),1)=0,"",INDEX(DATOS!AO:AO,MATCH(CHECKLIST!B323,DATOS!B:B,0),1)),"")</f>
        <v/>
      </c>
      <c r="M323" s="17" t="str">
        <f>IFERROR(IF(INDEX(DATOS!AK:AK,MATCH(CHECKLIST!B323,DATOS!B:B,0),1)=0,"",INDEX(DATOS!AK:AK,MATCH(CHECKLIST!B323,DATOS!B:B,0),1)),"")</f>
        <v/>
      </c>
      <c r="N323" s="35" t="str">
        <f ca="1">IFERROR(IF(INDEX(DATOS!I:I,MATCH(CHECKLIST!B323,DATOS!B:B,0),1)="","X",IF(INDEX(DATOS!I:I,MATCH(CHECKLIST!B323,DATOS!B:B,0),1)&gt;YEAR(TODAY())-1,"","VENCIDA")),"")</f>
        <v/>
      </c>
      <c r="O323" s="35" t="str">
        <f>IFERROR(IF(INDEX(DATOS!AR:AR,MATCH(CHECKLIST!B323,DATOS!B:B,0),1)=0,"",INDEX(DATOS!AR:AR,MATCH(CHECKLIST!B323,DATOS!B:B,0),1)),"")</f>
        <v/>
      </c>
      <c r="P323" s="17" t="str">
        <f>IFERROR(IF(INDEX(DATOS!AP:AP,MATCH(CHECKLIST!B323,DATOS!B:B,0),1)=0,"",INDEX(DATOS!AP:AP,MATCH(CHECKLIST!B323,DATOS!B:B,0),1)),"")</f>
        <v/>
      </c>
      <c r="Q323" s="17" t="str">
        <f>IFERROR(IF(INDEX(DATOS!AQ:AQ,MATCH(CHECKLIST!B323,DATOS!B:B,0),1)=0,"",INDEX(DATOS!AQ:AQ,MATCH(CHECKLIST!B323,DATOS!B:B,0),1)),"")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IFERROR(INDEX(DATOS!B:B,MATCH(CHECKLIST!A324,DATOS!BY:BY,0),1),"")</f>
        <v/>
      </c>
      <c r="C324" t="str">
        <f>IFERROR(INDEX(DATOS!J:J,MATCH(CHECKLIST!A324,DATOS!BY:BY,0),1),"")</f>
        <v/>
      </c>
      <c r="D324" t="str">
        <f>IFERROR(INDEX(DATOS!R:R,MATCH(CHECKLIST!E324,DATOS!C:C,0),1),"")</f>
        <v/>
      </c>
      <c r="E324" s="72" t="str">
        <f>IFERROR(INDEX(DATOS!C:C,MATCH(CHECKLIST!A324,DATOS!BY:BY,0),1),"")</f>
        <v/>
      </c>
      <c r="F324" s="82" t="str">
        <f>IFERROR(IF(INDEX(DATOS!AE:AE,MATCH(CHECKLIST!B324,DATOS!B:B,0),1)=0,"",INDEX(DATOS!AE:AE,MATCH(CHECKLIST!B324,DATOS!B:B,0),1)),"")</f>
        <v/>
      </c>
      <c r="G324" s="17" t="str">
        <f>IFERROR(IF(INDEX(DATOS!AJ:AJ,MATCH(CHECKLIST!B324,DATOS!B:B,0),1)=0,"",INDEX(DATOS!AJ:AJ,MATCH(CHECKLIST!B324,DATOS!B:B,0),1)),"")</f>
        <v/>
      </c>
      <c r="H324" s="17" t="str">
        <f>IFERROR(IF(INDEX(DATOS!BM:BM,MATCH(CHECKLIST!B324,DATOS!B:B,0),1)="","X",IF(INDEX(DATOS!BM:BM,MATCH(CHECKLIST!B324,DATOS!B:B,0),1)="VIGENTE","",INDEX(DATOS!BM:BM,MATCH(CHECKLIST!B324,DATOS!B:B,0),1))),"")</f>
        <v/>
      </c>
      <c r="I324" s="17" t="str">
        <f>IFERROR(IF(INDEX(DATOS!AN:AN,MATCH(CHECKLIST!B324,DATOS!B:B,0),1)=0,"",INDEX(DATOS!AN:AN,MATCH(CHECKLIST!B324,DATOS!B:B,0),1)),"")</f>
        <v/>
      </c>
      <c r="J324" s="17" t="str">
        <f>IFERROR(IF(INDEX(DATOS!AL:AL,MATCH(CHECKLIST!B324,DATOS!B:B,0),1)=0,"",INDEX(DATOS!AL:AL,MATCH(CHECKLIST!B324,DATOS!B:B,0),1)),"")</f>
        <v/>
      </c>
      <c r="K324" s="35" t="str">
        <f>IFERROR(IF(INDEX(DATOS!AM:AM,MATCH(CHECKLIST!B324,DATOS!B:B,0),1)=0,"",INDEX(DATOS!AM:AM,MATCH(CHECKLIST!B324,DATOS!B:B,0),1)),"")</f>
        <v/>
      </c>
      <c r="L324" s="17" t="str">
        <f>IFERROR(IF(INDEX(DATOS!AO:AO,MATCH(CHECKLIST!B324,DATOS!B:B,0),1)=0,"",INDEX(DATOS!AO:AO,MATCH(CHECKLIST!B324,DATOS!B:B,0),1)),"")</f>
        <v/>
      </c>
      <c r="M324" s="17" t="str">
        <f>IFERROR(IF(INDEX(DATOS!AK:AK,MATCH(CHECKLIST!B324,DATOS!B:B,0),1)=0,"",INDEX(DATOS!AK:AK,MATCH(CHECKLIST!B324,DATOS!B:B,0),1)),"")</f>
        <v/>
      </c>
      <c r="N324" s="35" t="str">
        <f ca="1">IFERROR(IF(INDEX(DATOS!I:I,MATCH(CHECKLIST!B324,DATOS!B:B,0),1)="","X",IF(INDEX(DATOS!I:I,MATCH(CHECKLIST!B324,DATOS!B:B,0),1)&gt;YEAR(TODAY())-1,"","VENCIDA")),"")</f>
        <v/>
      </c>
      <c r="O324" s="35" t="str">
        <f>IFERROR(IF(INDEX(DATOS!AR:AR,MATCH(CHECKLIST!B324,DATOS!B:B,0),1)=0,"",INDEX(DATOS!AR:AR,MATCH(CHECKLIST!B324,DATOS!B:B,0),1)),"")</f>
        <v/>
      </c>
      <c r="P324" s="17" t="str">
        <f>IFERROR(IF(INDEX(DATOS!AP:AP,MATCH(CHECKLIST!B324,DATOS!B:B,0),1)=0,"",INDEX(DATOS!AP:AP,MATCH(CHECKLIST!B324,DATOS!B:B,0),1)),"")</f>
        <v/>
      </c>
      <c r="Q324" s="17" t="str">
        <f>IFERROR(IF(INDEX(DATOS!AQ:AQ,MATCH(CHECKLIST!B324,DATOS!B:B,0),1)=0,"",INDEX(DATOS!AQ:AQ,MATCH(CHECKLIST!B324,DATOS!B:B,0),1)),"")</f>
        <v/>
      </c>
      <c r="S324">
        <f t="shared" si="14"/>
        <v>0</v>
      </c>
      <c r="U324" t="str">
        <f t="shared" si="12"/>
        <v/>
      </c>
      <c r="V324" t="str">
        <f t="shared" si="13"/>
        <v/>
      </c>
    </row>
    <row r="325" spans="1:22" ht="15" customHeight="1" x14ac:dyDescent="0.25">
      <c r="A325" s="12">
        <v>312</v>
      </c>
      <c r="B325" t="str">
        <f>IFERROR(INDEX(DATOS!B:B,MATCH(CHECKLIST!A325,DATOS!BY:BY,0),1),"")</f>
        <v/>
      </c>
      <c r="C325" t="str">
        <f>IFERROR(INDEX(DATOS!J:J,MATCH(CHECKLIST!A325,DATOS!BY:BY,0),1),"")</f>
        <v/>
      </c>
      <c r="D325" t="str">
        <f>IFERROR(INDEX(DATOS!R:R,MATCH(CHECKLIST!E325,DATOS!C:C,0),1),"")</f>
        <v/>
      </c>
      <c r="E325" s="72" t="str">
        <f>IFERROR(INDEX(DATOS!C:C,MATCH(CHECKLIST!A325,DATOS!BY:BY,0),1),"")</f>
        <v/>
      </c>
      <c r="F325" s="82" t="str">
        <f>IFERROR(IF(INDEX(DATOS!AE:AE,MATCH(CHECKLIST!B325,DATOS!B:B,0),1)=0,"",INDEX(DATOS!AE:AE,MATCH(CHECKLIST!B325,DATOS!B:B,0),1)),"")</f>
        <v/>
      </c>
      <c r="G325" s="17" t="str">
        <f>IFERROR(IF(INDEX(DATOS!AJ:AJ,MATCH(CHECKLIST!B325,DATOS!B:B,0),1)=0,"",INDEX(DATOS!AJ:AJ,MATCH(CHECKLIST!B325,DATOS!B:B,0),1)),"")</f>
        <v/>
      </c>
      <c r="H325" s="17" t="str">
        <f>IFERROR(IF(INDEX(DATOS!BM:BM,MATCH(CHECKLIST!B325,DATOS!B:B,0),1)="","X",IF(INDEX(DATOS!BM:BM,MATCH(CHECKLIST!B325,DATOS!B:B,0),1)="VIGENTE","",INDEX(DATOS!BM:BM,MATCH(CHECKLIST!B325,DATOS!B:B,0),1))),"")</f>
        <v/>
      </c>
      <c r="I325" s="17" t="str">
        <f>IFERROR(IF(INDEX(DATOS!AN:AN,MATCH(CHECKLIST!B325,DATOS!B:B,0),1)=0,"",INDEX(DATOS!AN:AN,MATCH(CHECKLIST!B325,DATOS!B:B,0),1)),"")</f>
        <v/>
      </c>
      <c r="J325" s="17" t="str">
        <f>IFERROR(IF(INDEX(DATOS!AL:AL,MATCH(CHECKLIST!B325,DATOS!B:B,0),1)=0,"",INDEX(DATOS!AL:AL,MATCH(CHECKLIST!B325,DATOS!B:B,0),1)),"")</f>
        <v/>
      </c>
      <c r="K325" s="35" t="str">
        <f>IFERROR(IF(INDEX(DATOS!AM:AM,MATCH(CHECKLIST!B325,DATOS!B:B,0),1)=0,"",INDEX(DATOS!AM:AM,MATCH(CHECKLIST!B325,DATOS!B:B,0),1)),"")</f>
        <v/>
      </c>
      <c r="L325" s="17" t="str">
        <f>IFERROR(IF(INDEX(DATOS!AO:AO,MATCH(CHECKLIST!B325,DATOS!B:B,0),1)=0,"",INDEX(DATOS!AO:AO,MATCH(CHECKLIST!B325,DATOS!B:B,0),1)),"")</f>
        <v/>
      </c>
      <c r="M325" s="17" t="str">
        <f>IFERROR(IF(INDEX(DATOS!AK:AK,MATCH(CHECKLIST!B325,DATOS!B:B,0),1)=0,"",INDEX(DATOS!AK:AK,MATCH(CHECKLIST!B325,DATOS!B:B,0),1)),"")</f>
        <v/>
      </c>
      <c r="N325" s="35" t="str">
        <f ca="1">IFERROR(IF(INDEX(DATOS!I:I,MATCH(CHECKLIST!B325,DATOS!B:B,0),1)="","X",IF(INDEX(DATOS!I:I,MATCH(CHECKLIST!B325,DATOS!B:B,0),1)&gt;YEAR(TODAY())-1,"","VENCIDA")),"")</f>
        <v/>
      </c>
      <c r="O325" s="35" t="str">
        <f>IFERROR(IF(INDEX(DATOS!AR:AR,MATCH(CHECKLIST!B325,DATOS!B:B,0),1)=0,"",INDEX(DATOS!AR:AR,MATCH(CHECKLIST!B325,DATOS!B:B,0),1)),"")</f>
        <v/>
      </c>
      <c r="P325" s="17" t="str">
        <f>IFERROR(IF(INDEX(DATOS!AP:AP,MATCH(CHECKLIST!B325,DATOS!B:B,0),1)=0,"",INDEX(DATOS!AP:AP,MATCH(CHECKLIST!B325,DATOS!B:B,0),1)),"")</f>
        <v/>
      </c>
      <c r="Q325" s="17" t="str">
        <f>IFERROR(IF(INDEX(DATOS!AQ:AQ,MATCH(CHECKLIST!B325,DATOS!B:B,0),1)=0,"",INDEX(DATOS!AQ:AQ,MATCH(CHECKLIST!B325,DATOS!B:B,0),1)),"")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IFERROR(INDEX(DATOS!B:B,MATCH(CHECKLIST!A326,DATOS!BY:BY,0),1),"")</f>
        <v/>
      </c>
      <c r="C326" t="str">
        <f>IFERROR(INDEX(DATOS!J:J,MATCH(CHECKLIST!A326,DATOS!BY:BY,0),1),"")</f>
        <v/>
      </c>
      <c r="D326" t="str">
        <f>IFERROR(INDEX(DATOS!R:R,MATCH(CHECKLIST!E326,DATOS!C:C,0),1),"")</f>
        <v/>
      </c>
      <c r="E326" s="72" t="str">
        <f>IFERROR(INDEX(DATOS!C:C,MATCH(CHECKLIST!A326,DATOS!BY:BY,0),1),"")</f>
        <v/>
      </c>
      <c r="F326" s="82" t="str">
        <f>IFERROR(IF(INDEX(DATOS!AE:AE,MATCH(CHECKLIST!B326,DATOS!B:B,0),1)=0,"",INDEX(DATOS!AE:AE,MATCH(CHECKLIST!B326,DATOS!B:B,0),1)),"")</f>
        <v/>
      </c>
      <c r="G326" s="17" t="str">
        <f>IFERROR(IF(INDEX(DATOS!AJ:AJ,MATCH(CHECKLIST!B326,DATOS!B:B,0),1)=0,"",INDEX(DATOS!AJ:AJ,MATCH(CHECKLIST!B326,DATOS!B:B,0),1)),"")</f>
        <v/>
      </c>
      <c r="H326" s="17" t="str">
        <f>IFERROR(IF(INDEX(DATOS!BM:BM,MATCH(CHECKLIST!B326,DATOS!B:B,0),1)="","X",IF(INDEX(DATOS!BM:BM,MATCH(CHECKLIST!B326,DATOS!B:B,0),1)="VIGENTE","",INDEX(DATOS!BM:BM,MATCH(CHECKLIST!B326,DATOS!B:B,0),1))),"")</f>
        <v/>
      </c>
      <c r="I326" s="17" t="str">
        <f>IFERROR(IF(INDEX(DATOS!AN:AN,MATCH(CHECKLIST!B326,DATOS!B:B,0),1)=0,"",INDEX(DATOS!AN:AN,MATCH(CHECKLIST!B326,DATOS!B:B,0),1)),"")</f>
        <v/>
      </c>
      <c r="J326" s="17" t="str">
        <f>IFERROR(IF(INDEX(DATOS!AL:AL,MATCH(CHECKLIST!B326,DATOS!B:B,0),1)=0,"",INDEX(DATOS!AL:AL,MATCH(CHECKLIST!B326,DATOS!B:B,0),1)),"")</f>
        <v/>
      </c>
      <c r="K326" s="35" t="str">
        <f>IFERROR(IF(INDEX(DATOS!AM:AM,MATCH(CHECKLIST!B326,DATOS!B:B,0),1)=0,"",INDEX(DATOS!AM:AM,MATCH(CHECKLIST!B326,DATOS!B:B,0),1)),"")</f>
        <v/>
      </c>
      <c r="L326" s="17" t="str">
        <f>IFERROR(IF(INDEX(DATOS!AO:AO,MATCH(CHECKLIST!B326,DATOS!B:B,0),1)=0,"",INDEX(DATOS!AO:AO,MATCH(CHECKLIST!B326,DATOS!B:B,0),1)),"")</f>
        <v/>
      </c>
      <c r="M326" s="17" t="str">
        <f>IFERROR(IF(INDEX(DATOS!AK:AK,MATCH(CHECKLIST!B326,DATOS!B:B,0),1)=0,"",INDEX(DATOS!AK:AK,MATCH(CHECKLIST!B326,DATOS!B:B,0),1)),"")</f>
        <v/>
      </c>
      <c r="N326" s="35" t="str">
        <f ca="1">IFERROR(IF(INDEX(DATOS!I:I,MATCH(CHECKLIST!B326,DATOS!B:B,0),1)="","X",IF(INDEX(DATOS!I:I,MATCH(CHECKLIST!B326,DATOS!B:B,0),1)&gt;YEAR(TODAY())-1,"","VENCIDA")),"")</f>
        <v/>
      </c>
      <c r="O326" s="35" t="str">
        <f>IFERROR(IF(INDEX(DATOS!AR:AR,MATCH(CHECKLIST!B326,DATOS!B:B,0),1)=0,"",INDEX(DATOS!AR:AR,MATCH(CHECKLIST!B326,DATOS!B:B,0),1)),"")</f>
        <v/>
      </c>
      <c r="P326" s="17" t="str">
        <f>IFERROR(IF(INDEX(DATOS!AP:AP,MATCH(CHECKLIST!B326,DATOS!B:B,0),1)=0,"",INDEX(DATOS!AP:AP,MATCH(CHECKLIST!B326,DATOS!B:B,0),1)),"")</f>
        <v/>
      </c>
      <c r="Q326" s="17" t="str">
        <f>IFERROR(IF(INDEX(DATOS!AQ:AQ,MATCH(CHECKLIST!B326,DATOS!B:B,0),1)=0,"",INDEX(DATOS!AQ:AQ,MATCH(CHECKLIST!B326,DATOS!B:B,0),1)),"")</f>
        <v/>
      </c>
      <c r="S326">
        <f t="shared" si="14"/>
        <v>0</v>
      </c>
      <c r="U326" t="str">
        <f t="shared" si="12"/>
        <v/>
      </c>
      <c r="V326" t="str">
        <f t="shared" si="13"/>
        <v/>
      </c>
    </row>
    <row r="327" spans="1:22" x14ac:dyDescent="0.25">
      <c r="A327" s="12">
        <v>314</v>
      </c>
      <c r="B327" t="str">
        <f>IFERROR(INDEX(DATOS!B:B,MATCH(CHECKLIST!A327,DATOS!BY:BY,0),1),"")</f>
        <v/>
      </c>
      <c r="C327" t="str">
        <f>IFERROR(INDEX(DATOS!J:J,MATCH(CHECKLIST!A327,DATOS!BY:BY,0),1),"")</f>
        <v/>
      </c>
      <c r="D327" t="str">
        <f>IFERROR(INDEX(DATOS!R:R,MATCH(CHECKLIST!E327,DATOS!C:C,0),1),"")</f>
        <v/>
      </c>
      <c r="E327" s="72" t="str">
        <f>IFERROR(INDEX(DATOS!C:C,MATCH(CHECKLIST!A327,DATOS!BY:BY,0),1),"")</f>
        <v/>
      </c>
      <c r="F327" s="82" t="str">
        <f>IFERROR(IF(INDEX(DATOS!AE:AE,MATCH(CHECKLIST!B327,DATOS!B:B,0),1)=0,"",INDEX(DATOS!AE:AE,MATCH(CHECKLIST!B327,DATOS!B:B,0),1)),"")</f>
        <v/>
      </c>
      <c r="G327" s="17" t="str">
        <f>IFERROR(IF(INDEX(DATOS!AJ:AJ,MATCH(CHECKLIST!B327,DATOS!B:B,0),1)=0,"",INDEX(DATOS!AJ:AJ,MATCH(CHECKLIST!B327,DATOS!B:B,0),1)),"")</f>
        <v/>
      </c>
      <c r="H327" s="17" t="str">
        <f>IFERROR(IF(INDEX(DATOS!BM:BM,MATCH(CHECKLIST!B327,DATOS!B:B,0),1)="","X",IF(INDEX(DATOS!BM:BM,MATCH(CHECKLIST!B327,DATOS!B:B,0),1)="VIGENTE","",INDEX(DATOS!BM:BM,MATCH(CHECKLIST!B327,DATOS!B:B,0),1))),"")</f>
        <v/>
      </c>
      <c r="I327" s="17" t="str">
        <f>IFERROR(IF(INDEX(DATOS!AN:AN,MATCH(CHECKLIST!B327,DATOS!B:B,0),1)=0,"",INDEX(DATOS!AN:AN,MATCH(CHECKLIST!B327,DATOS!B:B,0),1)),"")</f>
        <v/>
      </c>
      <c r="J327" s="17" t="str">
        <f>IFERROR(IF(INDEX(DATOS!AL:AL,MATCH(CHECKLIST!B327,DATOS!B:B,0),1)=0,"",INDEX(DATOS!AL:AL,MATCH(CHECKLIST!B327,DATOS!B:B,0),1)),"")</f>
        <v/>
      </c>
      <c r="K327" s="35" t="str">
        <f>IFERROR(IF(INDEX(DATOS!AM:AM,MATCH(CHECKLIST!B327,DATOS!B:B,0),1)=0,"",INDEX(DATOS!AM:AM,MATCH(CHECKLIST!B327,DATOS!B:B,0),1)),"")</f>
        <v/>
      </c>
      <c r="L327" s="17" t="str">
        <f>IFERROR(IF(INDEX(DATOS!AO:AO,MATCH(CHECKLIST!B327,DATOS!B:B,0),1)=0,"",INDEX(DATOS!AO:AO,MATCH(CHECKLIST!B327,DATOS!B:B,0),1)),"")</f>
        <v/>
      </c>
      <c r="M327" s="17" t="str">
        <f>IFERROR(IF(INDEX(DATOS!AK:AK,MATCH(CHECKLIST!B327,DATOS!B:B,0),1)=0,"",INDEX(DATOS!AK:AK,MATCH(CHECKLIST!B327,DATOS!B:B,0),1)),"")</f>
        <v/>
      </c>
      <c r="N327" s="35" t="str">
        <f ca="1">IFERROR(IF(INDEX(DATOS!I:I,MATCH(CHECKLIST!B327,DATOS!B:B,0),1)="","X",IF(INDEX(DATOS!I:I,MATCH(CHECKLIST!B327,DATOS!B:B,0),1)&gt;YEAR(TODAY())-1,"","VENCIDA")),"")</f>
        <v/>
      </c>
      <c r="O327" s="35" t="str">
        <f>IFERROR(IF(INDEX(DATOS!AR:AR,MATCH(CHECKLIST!B327,DATOS!B:B,0),1)=0,"",INDEX(DATOS!AR:AR,MATCH(CHECKLIST!B327,DATOS!B:B,0),1)),"")</f>
        <v/>
      </c>
      <c r="P327" s="17" t="str">
        <f>IFERROR(IF(INDEX(DATOS!AP:AP,MATCH(CHECKLIST!B327,DATOS!B:B,0),1)=0,"",INDEX(DATOS!AP:AP,MATCH(CHECKLIST!B327,DATOS!B:B,0),1)),"")</f>
        <v/>
      </c>
      <c r="Q327" s="17" t="str">
        <f>IFERROR(IF(INDEX(DATOS!AQ:AQ,MATCH(CHECKLIST!B327,DATOS!B:B,0),1)=0,"",INDEX(DATOS!AQ:AQ,MATCH(CHECKLIST!B327,DATOS!B:B,0),1)),"")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IFERROR(INDEX(DATOS!B:B,MATCH(CHECKLIST!A328,DATOS!BY:BY,0),1),"")</f>
        <v/>
      </c>
      <c r="C328" t="str">
        <f>IFERROR(INDEX(DATOS!J:J,MATCH(CHECKLIST!A328,DATOS!BY:BY,0),1),"")</f>
        <v/>
      </c>
      <c r="D328" t="str">
        <f>IFERROR(INDEX(DATOS!R:R,MATCH(CHECKLIST!E328,DATOS!C:C,0),1),"")</f>
        <v/>
      </c>
      <c r="E328" s="72" t="str">
        <f>IFERROR(INDEX(DATOS!C:C,MATCH(CHECKLIST!A328,DATOS!BY:BY,0),1),"")</f>
        <v/>
      </c>
      <c r="F328" s="82" t="str">
        <f>IFERROR(IF(INDEX(DATOS!AE:AE,MATCH(CHECKLIST!B328,DATOS!B:B,0),1)=0,"",INDEX(DATOS!AE:AE,MATCH(CHECKLIST!B328,DATOS!B:B,0),1)),"")</f>
        <v/>
      </c>
      <c r="G328" s="17" t="str">
        <f>IFERROR(IF(INDEX(DATOS!AJ:AJ,MATCH(CHECKLIST!B328,DATOS!B:B,0),1)=0,"",INDEX(DATOS!AJ:AJ,MATCH(CHECKLIST!B328,DATOS!B:B,0),1)),"")</f>
        <v/>
      </c>
      <c r="H328" s="17" t="str">
        <f>IFERROR(IF(INDEX(DATOS!BM:BM,MATCH(CHECKLIST!B328,DATOS!B:B,0),1)="","X",IF(INDEX(DATOS!BM:BM,MATCH(CHECKLIST!B328,DATOS!B:B,0),1)="VIGENTE","",INDEX(DATOS!BM:BM,MATCH(CHECKLIST!B328,DATOS!B:B,0),1))),"")</f>
        <v/>
      </c>
      <c r="I328" s="17" t="str">
        <f>IFERROR(IF(INDEX(DATOS!AN:AN,MATCH(CHECKLIST!B328,DATOS!B:B,0),1)=0,"",INDEX(DATOS!AN:AN,MATCH(CHECKLIST!B328,DATOS!B:B,0),1)),"")</f>
        <v/>
      </c>
      <c r="J328" s="17" t="str">
        <f>IFERROR(IF(INDEX(DATOS!AL:AL,MATCH(CHECKLIST!B328,DATOS!B:B,0),1)=0,"",INDEX(DATOS!AL:AL,MATCH(CHECKLIST!B328,DATOS!B:B,0),1)),"")</f>
        <v/>
      </c>
      <c r="K328" s="35" t="str">
        <f>IFERROR(IF(INDEX(DATOS!AM:AM,MATCH(CHECKLIST!B328,DATOS!B:B,0),1)=0,"",INDEX(DATOS!AM:AM,MATCH(CHECKLIST!B328,DATOS!B:B,0),1)),"")</f>
        <v/>
      </c>
      <c r="L328" s="17" t="str">
        <f>IFERROR(IF(INDEX(DATOS!AO:AO,MATCH(CHECKLIST!B328,DATOS!B:B,0),1)=0,"",INDEX(DATOS!AO:AO,MATCH(CHECKLIST!B328,DATOS!B:B,0),1)),"")</f>
        <v/>
      </c>
      <c r="M328" s="17" t="str">
        <f>IFERROR(IF(INDEX(DATOS!AK:AK,MATCH(CHECKLIST!B328,DATOS!B:B,0),1)=0,"",INDEX(DATOS!AK:AK,MATCH(CHECKLIST!B328,DATOS!B:B,0),1)),"")</f>
        <v/>
      </c>
      <c r="N328" s="35" t="str">
        <f ca="1">IFERROR(IF(INDEX(DATOS!I:I,MATCH(CHECKLIST!B328,DATOS!B:B,0),1)="","X",IF(INDEX(DATOS!I:I,MATCH(CHECKLIST!B328,DATOS!B:B,0),1)&gt;YEAR(TODAY())-1,"","VENCIDA")),"")</f>
        <v/>
      </c>
      <c r="O328" s="35" t="str">
        <f>IFERROR(IF(INDEX(DATOS!AR:AR,MATCH(CHECKLIST!B328,DATOS!B:B,0),1)=0,"",INDEX(DATOS!AR:AR,MATCH(CHECKLIST!B328,DATOS!B:B,0),1)),"")</f>
        <v/>
      </c>
      <c r="P328" s="17" t="str">
        <f>IFERROR(IF(INDEX(DATOS!AP:AP,MATCH(CHECKLIST!B328,DATOS!B:B,0),1)=0,"",INDEX(DATOS!AP:AP,MATCH(CHECKLIST!B328,DATOS!B:B,0),1)),"")</f>
        <v/>
      </c>
      <c r="Q328" s="17" t="str">
        <f>IFERROR(IF(INDEX(DATOS!AQ:AQ,MATCH(CHECKLIST!B328,DATOS!B:B,0),1)=0,"",INDEX(DATOS!AQ:AQ,MATCH(CHECKLIST!B328,DATOS!B:B,0),1)),"")</f>
        <v/>
      </c>
      <c r="S328">
        <f t="shared" si="14"/>
        <v>0</v>
      </c>
      <c r="U328" t="str">
        <f t="shared" si="12"/>
        <v/>
      </c>
      <c r="V328" t="str">
        <f t="shared" si="13"/>
        <v/>
      </c>
    </row>
    <row r="329" spans="1:22" ht="15" customHeight="1" x14ac:dyDescent="0.25">
      <c r="A329" s="12">
        <v>316</v>
      </c>
      <c r="B329" t="str">
        <f>IFERROR(INDEX(DATOS!B:B,MATCH(CHECKLIST!A329,DATOS!BY:BY,0),1),"")</f>
        <v/>
      </c>
      <c r="C329" t="str">
        <f>IFERROR(INDEX(DATOS!J:J,MATCH(CHECKLIST!A329,DATOS!BY:BY,0),1),"")</f>
        <v/>
      </c>
      <c r="D329" t="str">
        <f>IFERROR(INDEX(DATOS!R:R,MATCH(CHECKLIST!E329,DATOS!C:C,0),1),"")</f>
        <v/>
      </c>
      <c r="E329" s="72" t="str">
        <f>IFERROR(INDEX(DATOS!C:C,MATCH(CHECKLIST!A329,DATOS!BY:BY,0),1),"")</f>
        <v/>
      </c>
      <c r="F329" s="82" t="str">
        <f>IFERROR(IF(INDEX(DATOS!AE:AE,MATCH(CHECKLIST!B329,DATOS!B:B,0),1)=0,"",INDEX(DATOS!AE:AE,MATCH(CHECKLIST!B329,DATOS!B:B,0),1)),"")</f>
        <v/>
      </c>
      <c r="G329" s="17" t="str">
        <f>IFERROR(IF(INDEX(DATOS!AJ:AJ,MATCH(CHECKLIST!B329,DATOS!B:B,0),1)=0,"",INDEX(DATOS!AJ:AJ,MATCH(CHECKLIST!B329,DATOS!B:B,0),1)),"")</f>
        <v/>
      </c>
      <c r="H329" s="17" t="str">
        <f>IFERROR(IF(INDEX(DATOS!BM:BM,MATCH(CHECKLIST!B329,DATOS!B:B,0),1)="","X",IF(INDEX(DATOS!BM:BM,MATCH(CHECKLIST!B329,DATOS!B:B,0),1)="VIGENTE","",INDEX(DATOS!BM:BM,MATCH(CHECKLIST!B329,DATOS!B:B,0),1))),"")</f>
        <v/>
      </c>
      <c r="I329" s="17" t="str">
        <f>IFERROR(IF(INDEX(DATOS!AN:AN,MATCH(CHECKLIST!B329,DATOS!B:B,0),1)=0,"",INDEX(DATOS!AN:AN,MATCH(CHECKLIST!B329,DATOS!B:B,0),1)),"")</f>
        <v/>
      </c>
      <c r="J329" s="17" t="str">
        <f>IFERROR(IF(INDEX(DATOS!AL:AL,MATCH(CHECKLIST!B329,DATOS!B:B,0),1)=0,"",INDEX(DATOS!AL:AL,MATCH(CHECKLIST!B329,DATOS!B:B,0),1)),"")</f>
        <v/>
      </c>
      <c r="K329" s="35" t="str">
        <f>IFERROR(IF(INDEX(DATOS!AM:AM,MATCH(CHECKLIST!B329,DATOS!B:B,0),1)=0,"",INDEX(DATOS!AM:AM,MATCH(CHECKLIST!B329,DATOS!B:B,0),1)),"")</f>
        <v/>
      </c>
      <c r="L329" s="17" t="str">
        <f>IFERROR(IF(INDEX(DATOS!AO:AO,MATCH(CHECKLIST!B329,DATOS!B:B,0),1)=0,"",INDEX(DATOS!AO:AO,MATCH(CHECKLIST!B329,DATOS!B:B,0),1)),"")</f>
        <v/>
      </c>
      <c r="M329" s="17" t="str">
        <f>IFERROR(IF(INDEX(DATOS!AK:AK,MATCH(CHECKLIST!B329,DATOS!B:B,0),1)=0,"",INDEX(DATOS!AK:AK,MATCH(CHECKLIST!B329,DATOS!B:B,0),1)),"")</f>
        <v/>
      </c>
      <c r="N329" s="35" t="str">
        <f ca="1">IFERROR(IF(INDEX(DATOS!I:I,MATCH(CHECKLIST!B329,DATOS!B:B,0),1)="","X",IF(INDEX(DATOS!I:I,MATCH(CHECKLIST!B329,DATOS!B:B,0),1)&gt;YEAR(TODAY())-1,"","VENCIDA")),"")</f>
        <v/>
      </c>
      <c r="O329" s="35" t="str">
        <f>IFERROR(IF(INDEX(DATOS!AR:AR,MATCH(CHECKLIST!B329,DATOS!B:B,0),1)=0,"",INDEX(DATOS!AR:AR,MATCH(CHECKLIST!B329,DATOS!B:B,0),1)),"")</f>
        <v/>
      </c>
      <c r="P329" s="17" t="str">
        <f>IFERROR(IF(INDEX(DATOS!AP:AP,MATCH(CHECKLIST!B329,DATOS!B:B,0),1)=0,"",INDEX(DATOS!AP:AP,MATCH(CHECKLIST!B329,DATOS!B:B,0),1)),"")</f>
        <v/>
      </c>
      <c r="Q329" s="17" t="str">
        <f>IFERROR(IF(INDEX(DATOS!AQ:AQ,MATCH(CHECKLIST!B329,DATOS!B:B,0),1)=0,"",INDEX(DATOS!AQ:AQ,MATCH(CHECKLIST!B329,DATOS!B:B,0),1)),"")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IFERROR(INDEX(DATOS!B:B,MATCH(CHECKLIST!A330,DATOS!BY:BY,0),1),"")</f>
        <v/>
      </c>
      <c r="C330" t="str">
        <f>IFERROR(INDEX(DATOS!J:J,MATCH(CHECKLIST!A330,DATOS!BY:BY,0),1),"")</f>
        <v/>
      </c>
      <c r="D330" t="str">
        <f>IFERROR(INDEX(DATOS!R:R,MATCH(CHECKLIST!E330,DATOS!C:C,0),1),"")</f>
        <v/>
      </c>
      <c r="E330" s="72" t="str">
        <f>IFERROR(INDEX(DATOS!C:C,MATCH(CHECKLIST!A330,DATOS!BY:BY,0),1),"")</f>
        <v/>
      </c>
      <c r="F330" s="82" t="str">
        <f>IFERROR(IF(INDEX(DATOS!AE:AE,MATCH(CHECKLIST!B330,DATOS!B:B,0),1)=0,"",INDEX(DATOS!AE:AE,MATCH(CHECKLIST!B330,DATOS!B:B,0),1)),"")</f>
        <v/>
      </c>
      <c r="G330" s="17" t="str">
        <f>IFERROR(IF(INDEX(DATOS!AJ:AJ,MATCH(CHECKLIST!B330,DATOS!B:B,0),1)=0,"",INDEX(DATOS!AJ:AJ,MATCH(CHECKLIST!B330,DATOS!B:B,0),1)),"")</f>
        <v/>
      </c>
      <c r="H330" s="17" t="str">
        <f>IFERROR(IF(INDEX(DATOS!BM:BM,MATCH(CHECKLIST!B330,DATOS!B:B,0),1)="","X",IF(INDEX(DATOS!BM:BM,MATCH(CHECKLIST!B330,DATOS!B:B,0),1)="VIGENTE","",INDEX(DATOS!BM:BM,MATCH(CHECKLIST!B330,DATOS!B:B,0),1))),"")</f>
        <v/>
      </c>
      <c r="I330" s="17" t="str">
        <f>IFERROR(IF(INDEX(DATOS!AN:AN,MATCH(CHECKLIST!B330,DATOS!B:B,0),1)=0,"",INDEX(DATOS!AN:AN,MATCH(CHECKLIST!B330,DATOS!B:B,0),1)),"")</f>
        <v/>
      </c>
      <c r="J330" s="17" t="str">
        <f>IFERROR(IF(INDEX(DATOS!AL:AL,MATCH(CHECKLIST!B330,DATOS!B:B,0),1)=0,"",INDEX(DATOS!AL:AL,MATCH(CHECKLIST!B330,DATOS!B:B,0),1)),"")</f>
        <v/>
      </c>
      <c r="K330" s="35" t="str">
        <f>IFERROR(IF(INDEX(DATOS!AM:AM,MATCH(CHECKLIST!B330,DATOS!B:B,0),1)=0,"",INDEX(DATOS!AM:AM,MATCH(CHECKLIST!B330,DATOS!B:B,0),1)),"")</f>
        <v/>
      </c>
      <c r="L330" s="17" t="str">
        <f>IFERROR(IF(INDEX(DATOS!AO:AO,MATCH(CHECKLIST!B330,DATOS!B:B,0),1)=0,"",INDEX(DATOS!AO:AO,MATCH(CHECKLIST!B330,DATOS!B:B,0),1)),"")</f>
        <v/>
      </c>
      <c r="M330" s="17" t="str">
        <f>IFERROR(IF(INDEX(DATOS!AK:AK,MATCH(CHECKLIST!B330,DATOS!B:B,0),1)=0,"",INDEX(DATOS!AK:AK,MATCH(CHECKLIST!B330,DATOS!B:B,0),1)),"")</f>
        <v/>
      </c>
      <c r="N330" s="35" t="str">
        <f ca="1">IFERROR(IF(INDEX(DATOS!I:I,MATCH(CHECKLIST!B330,DATOS!B:B,0),1)="","X",IF(INDEX(DATOS!I:I,MATCH(CHECKLIST!B330,DATOS!B:B,0),1)&gt;YEAR(TODAY())-1,"","VENCIDA")),"")</f>
        <v/>
      </c>
      <c r="O330" s="35" t="str">
        <f>IFERROR(IF(INDEX(DATOS!AR:AR,MATCH(CHECKLIST!B330,DATOS!B:B,0),1)=0,"",INDEX(DATOS!AR:AR,MATCH(CHECKLIST!B330,DATOS!B:B,0),1)),"")</f>
        <v/>
      </c>
      <c r="P330" s="17" t="str">
        <f>IFERROR(IF(INDEX(DATOS!AP:AP,MATCH(CHECKLIST!B330,DATOS!B:B,0),1)=0,"",INDEX(DATOS!AP:AP,MATCH(CHECKLIST!B330,DATOS!B:B,0),1)),"")</f>
        <v/>
      </c>
      <c r="Q330" s="17" t="str">
        <f>IFERROR(IF(INDEX(DATOS!AQ:AQ,MATCH(CHECKLIST!B330,DATOS!B:B,0),1)=0,"",INDEX(DATOS!AQ:AQ,MATCH(CHECKLIST!B330,DATOS!B:B,0),1)),"")</f>
        <v/>
      </c>
      <c r="S330">
        <f t="shared" si="14"/>
        <v>0</v>
      </c>
      <c r="U330" t="str">
        <f t="shared" si="12"/>
        <v/>
      </c>
      <c r="V330" t="str">
        <f t="shared" si="13"/>
        <v/>
      </c>
    </row>
    <row r="331" spans="1:22" x14ac:dyDescent="0.25">
      <c r="A331" s="12">
        <v>318</v>
      </c>
      <c r="B331" t="str">
        <f>IFERROR(INDEX(DATOS!B:B,MATCH(CHECKLIST!A331,DATOS!BY:BY,0),1),"")</f>
        <v/>
      </c>
      <c r="C331" t="str">
        <f>IFERROR(INDEX(DATOS!J:J,MATCH(CHECKLIST!A331,DATOS!BY:BY,0),1),"")</f>
        <v/>
      </c>
      <c r="D331" t="str">
        <f>IFERROR(INDEX(DATOS!R:R,MATCH(CHECKLIST!E331,DATOS!C:C,0),1),"")</f>
        <v/>
      </c>
      <c r="E331" s="72" t="str">
        <f>IFERROR(INDEX(DATOS!C:C,MATCH(CHECKLIST!A331,DATOS!BY:BY,0),1),"")</f>
        <v/>
      </c>
      <c r="F331" s="82" t="str">
        <f>IFERROR(IF(INDEX(DATOS!AE:AE,MATCH(CHECKLIST!B331,DATOS!B:B,0),1)=0,"",INDEX(DATOS!AE:AE,MATCH(CHECKLIST!B331,DATOS!B:B,0),1)),"")</f>
        <v/>
      </c>
      <c r="G331" s="17" t="str">
        <f>IFERROR(IF(INDEX(DATOS!AJ:AJ,MATCH(CHECKLIST!B331,DATOS!B:B,0),1)=0,"",INDEX(DATOS!AJ:AJ,MATCH(CHECKLIST!B331,DATOS!B:B,0),1)),"")</f>
        <v/>
      </c>
      <c r="H331" s="17" t="str">
        <f>IFERROR(IF(INDEX(DATOS!BM:BM,MATCH(CHECKLIST!B331,DATOS!B:B,0),1)="","X",IF(INDEX(DATOS!BM:BM,MATCH(CHECKLIST!B331,DATOS!B:B,0),1)="VIGENTE","",INDEX(DATOS!BM:BM,MATCH(CHECKLIST!B331,DATOS!B:B,0),1))),"")</f>
        <v/>
      </c>
      <c r="I331" s="17" t="str">
        <f>IFERROR(IF(INDEX(DATOS!AN:AN,MATCH(CHECKLIST!B331,DATOS!B:B,0),1)=0,"",INDEX(DATOS!AN:AN,MATCH(CHECKLIST!B331,DATOS!B:B,0),1)),"")</f>
        <v/>
      </c>
      <c r="J331" s="17" t="str">
        <f>IFERROR(IF(INDEX(DATOS!AL:AL,MATCH(CHECKLIST!B331,DATOS!B:B,0),1)=0,"",INDEX(DATOS!AL:AL,MATCH(CHECKLIST!B331,DATOS!B:B,0),1)),"")</f>
        <v/>
      </c>
      <c r="K331" s="35" t="str">
        <f>IFERROR(IF(INDEX(DATOS!AM:AM,MATCH(CHECKLIST!B331,DATOS!B:B,0),1)=0,"",INDEX(DATOS!AM:AM,MATCH(CHECKLIST!B331,DATOS!B:B,0),1)),"")</f>
        <v/>
      </c>
      <c r="L331" s="17" t="str">
        <f>IFERROR(IF(INDEX(DATOS!AO:AO,MATCH(CHECKLIST!B331,DATOS!B:B,0),1)=0,"",INDEX(DATOS!AO:AO,MATCH(CHECKLIST!B331,DATOS!B:B,0),1)),"")</f>
        <v/>
      </c>
      <c r="M331" s="17" t="str">
        <f>IFERROR(IF(INDEX(DATOS!AK:AK,MATCH(CHECKLIST!B331,DATOS!B:B,0),1)=0,"",INDEX(DATOS!AK:AK,MATCH(CHECKLIST!B331,DATOS!B:B,0),1)),"")</f>
        <v/>
      </c>
      <c r="N331" s="35" t="str">
        <f ca="1">IFERROR(IF(INDEX(DATOS!I:I,MATCH(CHECKLIST!B331,DATOS!B:B,0),1)="","X",IF(INDEX(DATOS!I:I,MATCH(CHECKLIST!B331,DATOS!B:B,0),1)&gt;YEAR(TODAY())-1,"","VENCIDA")),"")</f>
        <v/>
      </c>
      <c r="O331" s="35" t="str">
        <f>IFERROR(IF(INDEX(DATOS!AR:AR,MATCH(CHECKLIST!B331,DATOS!B:B,0),1)=0,"",INDEX(DATOS!AR:AR,MATCH(CHECKLIST!B331,DATOS!B:B,0),1)),"")</f>
        <v/>
      </c>
      <c r="P331" s="17" t="str">
        <f>IFERROR(IF(INDEX(DATOS!AP:AP,MATCH(CHECKLIST!B331,DATOS!B:B,0),1)=0,"",INDEX(DATOS!AP:AP,MATCH(CHECKLIST!B331,DATOS!B:B,0),1)),"")</f>
        <v/>
      </c>
      <c r="Q331" s="17" t="str">
        <f>IFERROR(IF(INDEX(DATOS!AQ:AQ,MATCH(CHECKLIST!B331,DATOS!B:B,0),1)=0,"",INDEX(DATOS!AQ:AQ,MATCH(CHECKLIST!B331,DATOS!B:B,0),1)),"")</f>
        <v/>
      </c>
      <c r="R331" t="str">
        <f>IF(B331="","",1)</f>
        <v/>
      </c>
      <c r="S331" t="str">
        <f t="shared" si="14"/>
        <v/>
      </c>
      <c r="U331" t="str">
        <f t="shared" si="12"/>
        <v/>
      </c>
      <c r="V331" t="str">
        <f t="shared" si="13"/>
        <v/>
      </c>
    </row>
    <row r="332" spans="1:22" x14ac:dyDescent="0.25">
      <c r="A332" s="12">
        <v>319</v>
      </c>
      <c r="B332" t="str">
        <f>IFERROR(INDEX(DATOS!B:B,MATCH(CHECKLIST!A332,DATOS!BY:BY,0),1),"")</f>
        <v/>
      </c>
      <c r="C332" t="str">
        <f>IFERROR(INDEX(DATOS!J:J,MATCH(CHECKLIST!A332,DATOS!BY:BY,0),1),"")</f>
        <v/>
      </c>
      <c r="D332" t="str">
        <f>IFERROR(INDEX(DATOS!R:R,MATCH(CHECKLIST!E332,DATOS!C:C,0),1),"")</f>
        <v/>
      </c>
      <c r="E332" s="72" t="str">
        <f>IFERROR(INDEX(DATOS!C:C,MATCH(CHECKLIST!A332,DATOS!BY:BY,0),1),"")</f>
        <v/>
      </c>
      <c r="F332" s="82" t="str">
        <f>IFERROR(IF(INDEX(DATOS!AE:AE,MATCH(CHECKLIST!B332,DATOS!B:B,0),1)=0,"",INDEX(DATOS!AE:AE,MATCH(CHECKLIST!B332,DATOS!B:B,0),1)),"")</f>
        <v/>
      </c>
      <c r="G332" s="17" t="str">
        <f>IFERROR(IF(INDEX(DATOS!AJ:AJ,MATCH(CHECKLIST!B332,DATOS!B:B,0),1)=0,"",INDEX(DATOS!AJ:AJ,MATCH(CHECKLIST!B332,DATOS!B:B,0),1)),"")</f>
        <v/>
      </c>
      <c r="H332" s="17" t="str">
        <f>IFERROR(IF(INDEX(DATOS!BM:BM,MATCH(CHECKLIST!B332,DATOS!B:B,0),1)="","X",IF(INDEX(DATOS!BM:BM,MATCH(CHECKLIST!B332,DATOS!B:B,0),1)="VIGENTE","",INDEX(DATOS!BM:BM,MATCH(CHECKLIST!B332,DATOS!B:B,0),1))),"")</f>
        <v/>
      </c>
      <c r="I332" s="17" t="str">
        <f>IFERROR(IF(INDEX(DATOS!AN:AN,MATCH(CHECKLIST!B332,DATOS!B:B,0),1)=0,"",INDEX(DATOS!AN:AN,MATCH(CHECKLIST!B332,DATOS!B:B,0),1)),"")</f>
        <v/>
      </c>
      <c r="J332" s="17" t="str">
        <f>IFERROR(IF(INDEX(DATOS!AL:AL,MATCH(CHECKLIST!B332,DATOS!B:B,0),1)=0,"",INDEX(DATOS!AL:AL,MATCH(CHECKLIST!B332,DATOS!B:B,0),1)),"")</f>
        <v/>
      </c>
      <c r="K332" s="35" t="str">
        <f>IFERROR(IF(INDEX(DATOS!AM:AM,MATCH(CHECKLIST!B332,DATOS!B:B,0),1)=0,"",INDEX(DATOS!AM:AM,MATCH(CHECKLIST!B332,DATOS!B:B,0),1)),"")</f>
        <v/>
      </c>
      <c r="L332" s="17" t="str">
        <f>IFERROR(IF(INDEX(DATOS!AO:AO,MATCH(CHECKLIST!B332,DATOS!B:B,0),1)=0,"",INDEX(DATOS!AO:AO,MATCH(CHECKLIST!B332,DATOS!B:B,0),1)),"")</f>
        <v/>
      </c>
      <c r="M332" s="17" t="str">
        <f>IFERROR(IF(INDEX(DATOS!AK:AK,MATCH(CHECKLIST!B332,DATOS!B:B,0),1)=0,"",INDEX(DATOS!AK:AK,MATCH(CHECKLIST!B332,DATOS!B:B,0),1)),"")</f>
        <v/>
      </c>
      <c r="N332" s="35" t="str">
        <f ca="1">IFERROR(IF(INDEX(DATOS!I:I,MATCH(CHECKLIST!B332,DATOS!B:B,0),1)="","X",IF(INDEX(DATOS!I:I,MATCH(CHECKLIST!B332,DATOS!B:B,0),1)&gt;YEAR(TODAY())-1,"","VENCIDA")),"")</f>
        <v/>
      </c>
      <c r="O332" s="35" t="str">
        <f>IFERROR(IF(INDEX(DATOS!AR:AR,MATCH(CHECKLIST!B332,DATOS!B:B,0),1)=0,"",INDEX(DATOS!AR:AR,MATCH(CHECKLIST!B332,DATOS!B:B,0),1)),"")</f>
        <v/>
      </c>
      <c r="P332" s="17" t="str">
        <f>IFERROR(IF(INDEX(DATOS!AP:AP,MATCH(CHECKLIST!B332,DATOS!B:B,0),1)=0,"",INDEX(DATOS!AP:AP,MATCH(CHECKLIST!B332,DATOS!B:B,0),1)),"")</f>
        <v/>
      </c>
      <c r="Q332" s="17" t="str">
        <f>IFERROR(IF(INDEX(DATOS!AQ:AQ,MATCH(CHECKLIST!B332,DATOS!B:B,0),1)=0,"",INDEX(DATOS!AQ:AQ,MATCH(CHECKLIST!B332,DATOS!B:B,0),1)),"")</f>
        <v/>
      </c>
      <c r="S332">
        <f t="shared" si="14"/>
        <v>0</v>
      </c>
      <c r="U332" t="str">
        <f t="shared" si="12"/>
        <v/>
      </c>
      <c r="V332" t="str">
        <f t="shared" si="13"/>
        <v/>
      </c>
    </row>
    <row r="333" spans="1:22" x14ac:dyDescent="0.25">
      <c r="A333" s="12">
        <v>320</v>
      </c>
      <c r="B333" t="str">
        <f>IFERROR(INDEX(DATOS!B:B,MATCH(CHECKLIST!A333,DATOS!BY:BY,0),1),"")</f>
        <v/>
      </c>
      <c r="C333" t="str">
        <f>IFERROR(INDEX(DATOS!J:J,MATCH(CHECKLIST!A333,DATOS!BY:BY,0),1),"")</f>
        <v/>
      </c>
      <c r="D333" t="str">
        <f>IFERROR(INDEX(DATOS!R:R,MATCH(CHECKLIST!E333,DATOS!C:C,0),1),"")</f>
        <v/>
      </c>
      <c r="E333" s="72" t="str">
        <f>IFERROR(INDEX(DATOS!C:C,MATCH(CHECKLIST!A333,DATOS!BY:BY,0),1),"")</f>
        <v/>
      </c>
      <c r="F333" s="82" t="str">
        <f>IFERROR(IF(INDEX(DATOS!AE:AE,MATCH(CHECKLIST!B333,DATOS!B:B,0),1)=0,"",INDEX(DATOS!AE:AE,MATCH(CHECKLIST!B333,DATOS!B:B,0),1)),"")</f>
        <v/>
      </c>
      <c r="G333" s="17" t="str">
        <f>IFERROR(IF(INDEX(DATOS!AJ:AJ,MATCH(CHECKLIST!B333,DATOS!B:B,0),1)=0,"",INDEX(DATOS!AJ:AJ,MATCH(CHECKLIST!B333,DATOS!B:B,0),1)),"")</f>
        <v/>
      </c>
      <c r="H333" s="17" t="str">
        <f>IFERROR(IF(INDEX(DATOS!BM:BM,MATCH(CHECKLIST!B333,DATOS!B:B,0),1)="","X",IF(INDEX(DATOS!BM:BM,MATCH(CHECKLIST!B333,DATOS!B:B,0),1)="VIGENTE","",INDEX(DATOS!BM:BM,MATCH(CHECKLIST!B333,DATOS!B:B,0),1))),"")</f>
        <v/>
      </c>
      <c r="I333" s="17" t="str">
        <f>IFERROR(IF(INDEX(DATOS!AN:AN,MATCH(CHECKLIST!B333,DATOS!B:B,0),1)=0,"",INDEX(DATOS!AN:AN,MATCH(CHECKLIST!B333,DATOS!B:B,0),1)),"")</f>
        <v/>
      </c>
      <c r="J333" s="17" t="str">
        <f>IFERROR(IF(INDEX(DATOS!AL:AL,MATCH(CHECKLIST!B333,DATOS!B:B,0),1)=0,"",INDEX(DATOS!AL:AL,MATCH(CHECKLIST!B333,DATOS!B:B,0),1)),"")</f>
        <v/>
      </c>
      <c r="K333" s="35" t="str">
        <f>IFERROR(IF(INDEX(DATOS!AM:AM,MATCH(CHECKLIST!B333,DATOS!B:B,0),1)=0,"",INDEX(DATOS!AM:AM,MATCH(CHECKLIST!B333,DATOS!B:B,0),1)),"")</f>
        <v/>
      </c>
      <c r="L333" s="17" t="str">
        <f>IFERROR(IF(INDEX(DATOS!AO:AO,MATCH(CHECKLIST!B333,DATOS!B:B,0),1)=0,"",INDEX(DATOS!AO:AO,MATCH(CHECKLIST!B333,DATOS!B:B,0),1)),"")</f>
        <v/>
      </c>
      <c r="M333" s="17" t="str">
        <f>IFERROR(IF(INDEX(DATOS!AK:AK,MATCH(CHECKLIST!B333,DATOS!B:B,0),1)=0,"",INDEX(DATOS!AK:AK,MATCH(CHECKLIST!B333,DATOS!B:B,0),1)),"")</f>
        <v/>
      </c>
      <c r="N333" s="35" t="str">
        <f ca="1">IFERROR(IF(INDEX(DATOS!I:I,MATCH(CHECKLIST!B333,DATOS!B:B,0),1)="","X",IF(INDEX(DATOS!I:I,MATCH(CHECKLIST!B333,DATOS!B:B,0),1)&gt;YEAR(TODAY())-1,"","VENCIDA")),"")</f>
        <v/>
      </c>
      <c r="O333" s="35" t="str">
        <f>IFERROR(IF(INDEX(DATOS!AR:AR,MATCH(CHECKLIST!B333,DATOS!B:B,0),1)=0,"",INDEX(DATOS!AR:AR,MATCH(CHECKLIST!B333,DATOS!B:B,0),1)),"")</f>
        <v/>
      </c>
      <c r="P333" s="17" t="str">
        <f>IFERROR(IF(INDEX(DATOS!AP:AP,MATCH(CHECKLIST!B333,DATOS!B:B,0),1)=0,"",INDEX(DATOS!AP:AP,MATCH(CHECKLIST!B333,DATOS!B:B,0),1)),"")</f>
        <v/>
      </c>
      <c r="Q333" s="17" t="str">
        <f>IFERROR(IF(INDEX(DATOS!AQ:AQ,MATCH(CHECKLIST!B333,DATOS!B:B,0),1)=0,"",INDEX(DATOS!AQ:AQ,MATCH(CHECKLIST!B333,DATOS!B:B,0),1)),"")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IFERROR(INDEX(DATOS!B:B,MATCH(CHECKLIST!A334,DATOS!BY:BY,0),1),"")</f>
        <v/>
      </c>
      <c r="C334" t="str">
        <f>IFERROR(INDEX(DATOS!J:J,MATCH(CHECKLIST!A334,DATOS!BY:BY,0),1),"")</f>
        <v/>
      </c>
      <c r="D334" t="str">
        <f>IFERROR(INDEX(DATOS!R:R,MATCH(CHECKLIST!E334,DATOS!C:C,0),1),"")</f>
        <v/>
      </c>
      <c r="E334" s="72" t="str">
        <f>IFERROR(INDEX(DATOS!C:C,MATCH(CHECKLIST!A334,DATOS!BY:BY,0),1),"")</f>
        <v/>
      </c>
      <c r="F334" s="82" t="str">
        <f>IFERROR(IF(INDEX(DATOS!AE:AE,MATCH(CHECKLIST!B334,DATOS!B:B,0),1)=0,"",INDEX(DATOS!AE:AE,MATCH(CHECKLIST!B334,DATOS!B:B,0),1)),"")</f>
        <v/>
      </c>
      <c r="G334" s="17" t="str">
        <f>IFERROR(IF(INDEX(DATOS!AJ:AJ,MATCH(CHECKLIST!B334,DATOS!B:B,0),1)=0,"",INDEX(DATOS!AJ:AJ,MATCH(CHECKLIST!B334,DATOS!B:B,0),1)),"")</f>
        <v/>
      </c>
      <c r="H334" s="17" t="str">
        <f>IFERROR(IF(INDEX(DATOS!BM:BM,MATCH(CHECKLIST!B334,DATOS!B:B,0),1)="","X",IF(INDEX(DATOS!BM:BM,MATCH(CHECKLIST!B334,DATOS!B:B,0),1)="VIGENTE","",INDEX(DATOS!BM:BM,MATCH(CHECKLIST!B334,DATOS!B:B,0),1))),"")</f>
        <v/>
      </c>
      <c r="I334" s="17" t="str">
        <f>IFERROR(IF(INDEX(DATOS!AN:AN,MATCH(CHECKLIST!B334,DATOS!B:B,0),1)=0,"",INDEX(DATOS!AN:AN,MATCH(CHECKLIST!B334,DATOS!B:B,0),1)),"")</f>
        <v/>
      </c>
      <c r="J334" s="17" t="str">
        <f>IFERROR(IF(INDEX(DATOS!AL:AL,MATCH(CHECKLIST!B334,DATOS!B:B,0),1)=0,"",INDEX(DATOS!AL:AL,MATCH(CHECKLIST!B334,DATOS!B:B,0),1)),"")</f>
        <v/>
      </c>
      <c r="K334" s="35" t="str">
        <f>IFERROR(IF(INDEX(DATOS!AM:AM,MATCH(CHECKLIST!B334,DATOS!B:B,0),1)=0,"",INDEX(DATOS!AM:AM,MATCH(CHECKLIST!B334,DATOS!B:B,0),1)),"")</f>
        <v/>
      </c>
      <c r="L334" s="17" t="str">
        <f>IFERROR(IF(INDEX(DATOS!AO:AO,MATCH(CHECKLIST!B334,DATOS!B:B,0),1)=0,"",INDEX(DATOS!AO:AO,MATCH(CHECKLIST!B334,DATOS!B:B,0),1)),"")</f>
        <v/>
      </c>
      <c r="M334" s="17" t="str">
        <f>IFERROR(IF(INDEX(DATOS!AK:AK,MATCH(CHECKLIST!B334,DATOS!B:B,0),1)=0,"",INDEX(DATOS!AK:AK,MATCH(CHECKLIST!B334,DATOS!B:B,0),1)),"")</f>
        <v/>
      </c>
      <c r="N334" s="35" t="str">
        <f ca="1">IFERROR(IF(INDEX(DATOS!I:I,MATCH(CHECKLIST!B334,DATOS!B:B,0),1)="","X",IF(INDEX(DATOS!I:I,MATCH(CHECKLIST!B334,DATOS!B:B,0),1)&gt;YEAR(TODAY())-1,"","VENCIDA")),"")</f>
        <v/>
      </c>
      <c r="O334" s="35" t="str">
        <f>IFERROR(IF(INDEX(DATOS!AR:AR,MATCH(CHECKLIST!B334,DATOS!B:B,0),1)=0,"",INDEX(DATOS!AR:AR,MATCH(CHECKLIST!B334,DATOS!B:B,0),1)),"")</f>
        <v/>
      </c>
      <c r="P334" s="17" t="str">
        <f>IFERROR(IF(INDEX(DATOS!AP:AP,MATCH(CHECKLIST!B334,DATOS!B:B,0),1)=0,"",INDEX(DATOS!AP:AP,MATCH(CHECKLIST!B334,DATOS!B:B,0),1)),"")</f>
        <v/>
      </c>
      <c r="Q334" s="17" t="str">
        <f>IFERROR(IF(INDEX(DATOS!AQ:AQ,MATCH(CHECKLIST!B334,DATOS!B:B,0),1)=0,"",INDEX(DATOS!AQ:AQ,MATCH(CHECKLIST!B334,DATOS!B:B,0),1)),"")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IFERROR(INDEX(DATOS!B:B,MATCH(CHECKLIST!A335,DATOS!BY:BY,0),1),"")</f>
        <v/>
      </c>
      <c r="C335" t="str">
        <f>IFERROR(INDEX(DATOS!J:J,MATCH(CHECKLIST!A335,DATOS!BY:BY,0),1),"")</f>
        <v/>
      </c>
      <c r="D335" t="str">
        <f>IFERROR(INDEX(DATOS!R:R,MATCH(CHECKLIST!E335,DATOS!C:C,0),1),"")</f>
        <v/>
      </c>
      <c r="E335" s="72" t="str">
        <f>IFERROR(INDEX(DATOS!C:C,MATCH(CHECKLIST!A335,DATOS!BY:BY,0),1),"")</f>
        <v/>
      </c>
      <c r="F335" s="82" t="str">
        <f>IFERROR(IF(INDEX(DATOS!AE:AE,MATCH(CHECKLIST!B335,DATOS!B:B,0),1)=0,"",INDEX(DATOS!AE:AE,MATCH(CHECKLIST!B335,DATOS!B:B,0),1)),"")</f>
        <v/>
      </c>
      <c r="G335" s="17" t="str">
        <f>IFERROR(IF(INDEX(DATOS!AJ:AJ,MATCH(CHECKLIST!B335,DATOS!B:B,0),1)=0,"",INDEX(DATOS!AJ:AJ,MATCH(CHECKLIST!B335,DATOS!B:B,0),1)),"")</f>
        <v/>
      </c>
      <c r="H335" s="17" t="str">
        <f>IFERROR(IF(INDEX(DATOS!BM:BM,MATCH(CHECKLIST!B335,DATOS!B:B,0),1)="","X",IF(INDEX(DATOS!BM:BM,MATCH(CHECKLIST!B335,DATOS!B:B,0),1)="VIGENTE","",INDEX(DATOS!BM:BM,MATCH(CHECKLIST!B335,DATOS!B:B,0),1))),"")</f>
        <v/>
      </c>
      <c r="I335" s="17" t="str">
        <f>IFERROR(IF(INDEX(DATOS!AN:AN,MATCH(CHECKLIST!B335,DATOS!B:B,0),1)=0,"",INDEX(DATOS!AN:AN,MATCH(CHECKLIST!B335,DATOS!B:B,0),1)),"")</f>
        <v/>
      </c>
      <c r="J335" s="17" t="str">
        <f>IFERROR(IF(INDEX(DATOS!AL:AL,MATCH(CHECKLIST!B335,DATOS!B:B,0),1)=0,"",INDEX(DATOS!AL:AL,MATCH(CHECKLIST!B335,DATOS!B:B,0),1)),"")</f>
        <v/>
      </c>
      <c r="K335" s="35" t="str">
        <f>IFERROR(IF(INDEX(DATOS!AM:AM,MATCH(CHECKLIST!B335,DATOS!B:B,0),1)=0,"",INDEX(DATOS!AM:AM,MATCH(CHECKLIST!B335,DATOS!B:B,0),1)),"")</f>
        <v/>
      </c>
      <c r="L335" s="17" t="str">
        <f>IFERROR(IF(INDEX(DATOS!AO:AO,MATCH(CHECKLIST!B335,DATOS!B:B,0),1)=0,"",INDEX(DATOS!AO:AO,MATCH(CHECKLIST!B335,DATOS!B:B,0),1)),"")</f>
        <v/>
      </c>
      <c r="M335" s="17" t="str">
        <f>IFERROR(IF(INDEX(DATOS!AK:AK,MATCH(CHECKLIST!B335,DATOS!B:B,0),1)=0,"",INDEX(DATOS!AK:AK,MATCH(CHECKLIST!B335,DATOS!B:B,0),1)),"")</f>
        <v/>
      </c>
      <c r="N335" s="35" t="str">
        <f ca="1">IFERROR(IF(INDEX(DATOS!I:I,MATCH(CHECKLIST!B335,DATOS!B:B,0),1)="","X",IF(INDEX(DATOS!I:I,MATCH(CHECKLIST!B335,DATOS!B:B,0),1)&gt;YEAR(TODAY())-1,"","VENCIDA")),"")</f>
        <v/>
      </c>
      <c r="O335" s="35" t="str">
        <f>IFERROR(IF(INDEX(DATOS!AR:AR,MATCH(CHECKLIST!B335,DATOS!B:B,0),1)=0,"",INDEX(DATOS!AR:AR,MATCH(CHECKLIST!B335,DATOS!B:B,0),1)),"")</f>
        <v/>
      </c>
      <c r="P335" s="17" t="str">
        <f>IFERROR(IF(INDEX(DATOS!AP:AP,MATCH(CHECKLIST!B335,DATOS!B:B,0),1)=0,"",INDEX(DATOS!AP:AP,MATCH(CHECKLIST!B335,DATOS!B:B,0),1)),"")</f>
        <v/>
      </c>
      <c r="Q335" s="17" t="str">
        <f>IFERROR(IF(INDEX(DATOS!AQ:AQ,MATCH(CHECKLIST!B335,DATOS!B:B,0),1)=0,"",INDEX(DATOS!AQ:AQ,MATCH(CHECKLIST!B335,DATOS!B:B,0),1)),"")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IFERROR(INDEX(DATOS!B:B,MATCH(CHECKLIST!A336,DATOS!BY:BY,0),1),"")</f>
        <v/>
      </c>
      <c r="C336" t="str">
        <f>IFERROR(INDEX(DATOS!J:J,MATCH(CHECKLIST!A336,DATOS!BY:BY,0),1),"")</f>
        <v/>
      </c>
      <c r="D336" t="str">
        <f>IFERROR(INDEX(DATOS!R:R,MATCH(CHECKLIST!E336,DATOS!C:C,0),1),"")</f>
        <v/>
      </c>
      <c r="E336" s="72" t="str">
        <f>IFERROR(INDEX(DATOS!C:C,MATCH(CHECKLIST!A336,DATOS!BY:BY,0),1),"")</f>
        <v/>
      </c>
      <c r="F336" s="82" t="str">
        <f>IFERROR(IF(INDEX(DATOS!AE:AE,MATCH(CHECKLIST!B336,DATOS!B:B,0),1)=0,"",INDEX(DATOS!AE:AE,MATCH(CHECKLIST!B336,DATOS!B:B,0),1)),"")</f>
        <v/>
      </c>
      <c r="G336" s="17" t="str">
        <f>IFERROR(IF(INDEX(DATOS!AJ:AJ,MATCH(CHECKLIST!B336,DATOS!B:B,0),1)=0,"",INDEX(DATOS!AJ:AJ,MATCH(CHECKLIST!B336,DATOS!B:B,0),1)),"")</f>
        <v/>
      </c>
      <c r="H336" s="17" t="str">
        <f>IFERROR(IF(INDEX(DATOS!BM:BM,MATCH(CHECKLIST!B336,DATOS!B:B,0),1)="","X",IF(INDEX(DATOS!BM:BM,MATCH(CHECKLIST!B336,DATOS!B:B,0),1)="VIGENTE","",INDEX(DATOS!BM:BM,MATCH(CHECKLIST!B336,DATOS!B:B,0),1))),"")</f>
        <v/>
      </c>
      <c r="I336" s="17" t="str">
        <f>IFERROR(IF(INDEX(DATOS!AN:AN,MATCH(CHECKLIST!B336,DATOS!B:B,0),1)=0,"",INDEX(DATOS!AN:AN,MATCH(CHECKLIST!B336,DATOS!B:B,0),1)),"")</f>
        <v/>
      </c>
      <c r="J336" s="17" t="str">
        <f>IFERROR(IF(INDEX(DATOS!AL:AL,MATCH(CHECKLIST!B336,DATOS!B:B,0),1)=0,"",INDEX(DATOS!AL:AL,MATCH(CHECKLIST!B336,DATOS!B:B,0),1)),"")</f>
        <v/>
      </c>
      <c r="K336" s="35" t="str">
        <f>IFERROR(IF(INDEX(DATOS!AM:AM,MATCH(CHECKLIST!B336,DATOS!B:B,0),1)=0,"",INDEX(DATOS!AM:AM,MATCH(CHECKLIST!B336,DATOS!B:B,0),1)),"")</f>
        <v/>
      </c>
      <c r="L336" s="17" t="str">
        <f>IFERROR(IF(INDEX(DATOS!AO:AO,MATCH(CHECKLIST!B336,DATOS!B:B,0),1)=0,"",INDEX(DATOS!AO:AO,MATCH(CHECKLIST!B336,DATOS!B:B,0),1)),"")</f>
        <v/>
      </c>
      <c r="M336" s="17" t="str">
        <f>IFERROR(IF(INDEX(DATOS!AK:AK,MATCH(CHECKLIST!B336,DATOS!B:B,0),1)=0,"",INDEX(DATOS!AK:AK,MATCH(CHECKLIST!B336,DATOS!B:B,0),1)),"")</f>
        <v/>
      </c>
      <c r="N336" s="35" t="str">
        <f ca="1">IFERROR(IF(INDEX(DATOS!I:I,MATCH(CHECKLIST!B336,DATOS!B:B,0),1)="","X",IF(INDEX(DATOS!I:I,MATCH(CHECKLIST!B336,DATOS!B:B,0),1)&gt;YEAR(TODAY())-1,"","VENCIDA")),"")</f>
        <v/>
      </c>
      <c r="O336" s="35" t="str">
        <f>IFERROR(IF(INDEX(DATOS!AR:AR,MATCH(CHECKLIST!B336,DATOS!B:B,0),1)=0,"",INDEX(DATOS!AR:AR,MATCH(CHECKLIST!B336,DATOS!B:B,0),1)),"")</f>
        <v/>
      </c>
      <c r="P336" s="17" t="str">
        <f>IFERROR(IF(INDEX(DATOS!AP:AP,MATCH(CHECKLIST!B336,DATOS!B:B,0),1)=0,"",INDEX(DATOS!AP:AP,MATCH(CHECKLIST!B336,DATOS!B:B,0),1)),"")</f>
        <v/>
      </c>
      <c r="Q336" s="17" t="str">
        <f>IFERROR(IF(INDEX(DATOS!AQ:AQ,MATCH(CHECKLIST!B336,DATOS!B:B,0),1)=0,"",INDEX(DATOS!AQ:AQ,MATCH(CHECKLIST!B336,DATOS!B:B,0),1)),"")</f>
        <v/>
      </c>
      <c r="S336">
        <f t="shared" ref="S336:S399" si="17">IF(Q$13="","",R336)</f>
        <v>0</v>
      </c>
      <c r="U336" t="str">
        <f t="shared" si="15"/>
        <v/>
      </c>
      <c r="V336" t="str">
        <f t="shared" si="16"/>
        <v/>
      </c>
    </row>
    <row r="337" spans="1:22" x14ac:dyDescent="0.25">
      <c r="A337" s="12">
        <v>324</v>
      </c>
      <c r="B337" t="str">
        <f>IFERROR(INDEX(DATOS!B:B,MATCH(CHECKLIST!A337,DATOS!BY:BY,0),1),"")</f>
        <v/>
      </c>
      <c r="C337" t="str">
        <f>IFERROR(INDEX(DATOS!J:J,MATCH(CHECKLIST!A337,DATOS!BY:BY,0),1),"")</f>
        <v/>
      </c>
      <c r="D337" t="str">
        <f>IFERROR(INDEX(DATOS!R:R,MATCH(CHECKLIST!E337,DATOS!C:C,0),1),"")</f>
        <v/>
      </c>
      <c r="E337" s="72" t="str">
        <f>IFERROR(INDEX(DATOS!C:C,MATCH(CHECKLIST!A337,DATOS!BY:BY,0),1),"")</f>
        <v/>
      </c>
      <c r="F337" s="82" t="str">
        <f>IFERROR(IF(INDEX(DATOS!AE:AE,MATCH(CHECKLIST!B337,DATOS!B:B,0),1)=0,"",INDEX(DATOS!AE:AE,MATCH(CHECKLIST!B337,DATOS!B:B,0),1)),"")</f>
        <v/>
      </c>
      <c r="G337" s="17" t="str">
        <f>IFERROR(IF(INDEX(DATOS!AJ:AJ,MATCH(CHECKLIST!B337,DATOS!B:B,0),1)=0,"",INDEX(DATOS!AJ:AJ,MATCH(CHECKLIST!B337,DATOS!B:B,0),1)),"")</f>
        <v/>
      </c>
      <c r="H337" s="17" t="str">
        <f>IFERROR(IF(INDEX(DATOS!BM:BM,MATCH(CHECKLIST!B337,DATOS!B:B,0),1)="","X",IF(INDEX(DATOS!BM:BM,MATCH(CHECKLIST!B337,DATOS!B:B,0),1)="VIGENTE","",INDEX(DATOS!BM:BM,MATCH(CHECKLIST!B337,DATOS!B:B,0),1))),"")</f>
        <v/>
      </c>
      <c r="I337" s="17" t="str">
        <f>IFERROR(IF(INDEX(DATOS!AN:AN,MATCH(CHECKLIST!B337,DATOS!B:B,0),1)=0,"",INDEX(DATOS!AN:AN,MATCH(CHECKLIST!B337,DATOS!B:B,0),1)),"")</f>
        <v/>
      </c>
      <c r="J337" s="17" t="str">
        <f>IFERROR(IF(INDEX(DATOS!AL:AL,MATCH(CHECKLIST!B337,DATOS!B:B,0),1)=0,"",INDEX(DATOS!AL:AL,MATCH(CHECKLIST!B337,DATOS!B:B,0),1)),"")</f>
        <v/>
      </c>
      <c r="K337" s="35" t="str">
        <f>IFERROR(IF(INDEX(DATOS!AM:AM,MATCH(CHECKLIST!B337,DATOS!B:B,0),1)=0,"",INDEX(DATOS!AM:AM,MATCH(CHECKLIST!B337,DATOS!B:B,0),1)),"")</f>
        <v/>
      </c>
      <c r="L337" s="17" t="str">
        <f>IFERROR(IF(INDEX(DATOS!AO:AO,MATCH(CHECKLIST!B337,DATOS!B:B,0),1)=0,"",INDEX(DATOS!AO:AO,MATCH(CHECKLIST!B337,DATOS!B:B,0),1)),"")</f>
        <v/>
      </c>
      <c r="M337" s="17" t="str">
        <f>IFERROR(IF(INDEX(DATOS!AK:AK,MATCH(CHECKLIST!B337,DATOS!B:B,0),1)=0,"",INDEX(DATOS!AK:AK,MATCH(CHECKLIST!B337,DATOS!B:B,0),1)),"")</f>
        <v/>
      </c>
      <c r="N337" s="35" t="str">
        <f ca="1">IFERROR(IF(INDEX(DATOS!I:I,MATCH(CHECKLIST!B337,DATOS!B:B,0),1)="","X",IF(INDEX(DATOS!I:I,MATCH(CHECKLIST!B337,DATOS!B:B,0),1)&gt;YEAR(TODAY())-1,"","VENCIDA")),"")</f>
        <v/>
      </c>
      <c r="O337" s="35" t="str">
        <f>IFERROR(IF(INDEX(DATOS!AR:AR,MATCH(CHECKLIST!B337,DATOS!B:B,0),1)=0,"",INDEX(DATOS!AR:AR,MATCH(CHECKLIST!B337,DATOS!B:B,0),1)),"")</f>
        <v/>
      </c>
      <c r="P337" s="17" t="str">
        <f>IFERROR(IF(INDEX(DATOS!AP:AP,MATCH(CHECKLIST!B337,DATOS!B:B,0),1)=0,"",INDEX(DATOS!AP:AP,MATCH(CHECKLIST!B337,DATOS!B:B,0),1)),"")</f>
        <v/>
      </c>
      <c r="Q337" s="17" t="str">
        <f>IFERROR(IF(INDEX(DATOS!AQ:AQ,MATCH(CHECKLIST!B337,DATOS!B:B,0),1)=0,"",INDEX(DATOS!AQ:AQ,MATCH(CHECKLIST!B337,DATOS!B:B,0),1)),"")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IFERROR(INDEX(DATOS!B:B,MATCH(CHECKLIST!A338,DATOS!BY:BY,0),1),"")</f>
        <v/>
      </c>
      <c r="C338" t="str">
        <f>IFERROR(INDEX(DATOS!J:J,MATCH(CHECKLIST!A338,DATOS!BY:BY,0),1),"")</f>
        <v/>
      </c>
      <c r="D338" t="str">
        <f>IFERROR(INDEX(DATOS!R:R,MATCH(CHECKLIST!E338,DATOS!C:C,0),1),"")</f>
        <v/>
      </c>
      <c r="E338" s="72" t="str">
        <f>IFERROR(INDEX(DATOS!C:C,MATCH(CHECKLIST!A338,DATOS!BY:BY,0),1),"")</f>
        <v/>
      </c>
      <c r="F338" s="82" t="str">
        <f>IFERROR(IF(INDEX(DATOS!AE:AE,MATCH(CHECKLIST!B338,DATOS!B:B,0),1)=0,"",INDEX(DATOS!AE:AE,MATCH(CHECKLIST!B338,DATOS!B:B,0),1)),"")</f>
        <v/>
      </c>
      <c r="G338" s="17" t="str">
        <f>IFERROR(IF(INDEX(DATOS!AJ:AJ,MATCH(CHECKLIST!B338,DATOS!B:B,0),1)=0,"",INDEX(DATOS!AJ:AJ,MATCH(CHECKLIST!B338,DATOS!B:B,0),1)),"")</f>
        <v/>
      </c>
      <c r="H338" s="17" t="str">
        <f>IFERROR(IF(INDEX(DATOS!BM:BM,MATCH(CHECKLIST!B338,DATOS!B:B,0),1)="","X",IF(INDEX(DATOS!BM:BM,MATCH(CHECKLIST!B338,DATOS!B:B,0),1)="VIGENTE","",INDEX(DATOS!BM:BM,MATCH(CHECKLIST!B338,DATOS!B:B,0),1))),"")</f>
        <v/>
      </c>
      <c r="I338" s="17" t="str">
        <f>IFERROR(IF(INDEX(DATOS!AN:AN,MATCH(CHECKLIST!B338,DATOS!B:B,0),1)=0,"",INDEX(DATOS!AN:AN,MATCH(CHECKLIST!B338,DATOS!B:B,0),1)),"")</f>
        <v/>
      </c>
      <c r="J338" s="17" t="str">
        <f>IFERROR(IF(INDEX(DATOS!AL:AL,MATCH(CHECKLIST!B338,DATOS!B:B,0),1)=0,"",INDEX(DATOS!AL:AL,MATCH(CHECKLIST!B338,DATOS!B:B,0),1)),"")</f>
        <v/>
      </c>
      <c r="K338" s="35" t="str">
        <f>IFERROR(IF(INDEX(DATOS!AM:AM,MATCH(CHECKLIST!B338,DATOS!B:B,0),1)=0,"",INDEX(DATOS!AM:AM,MATCH(CHECKLIST!B338,DATOS!B:B,0),1)),"")</f>
        <v/>
      </c>
      <c r="L338" s="17" t="str">
        <f>IFERROR(IF(INDEX(DATOS!AO:AO,MATCH(CHECKLIST!B338,DATOS!B:B,0),1)=0,"",INDEX(DATOS!AO:AO,MATCH(CHECKLIST!B338,DATOS!B:B,0),1)),"")</f>
        <v/>
      </c>
      <c r="M338" s="17" t="str">
        <f>IFERROR(IF(INDEX(DATOS!AK:AK,MATCH(CHECKLIST!B338,DATOS!B:B,0),1)=0,"",INDEX(DATOS!AK:AK,MATCH(CHECKLIST!B338,DATOS!B:B,0),1)),"")</f>
        <v/>
      </c>
      <c r="N338" s="35" t="str">
        <f ca="1">IFERROR(IF(INDEX(DATOS!I:I,MATCH(CHECKLIST!B338,DATOS!B:B,0),1)="","X",IF(INDEX(DATOS!I:I,MATCH(CHECKLIST!B338,DATOS!B:B,0),1)&gt;YEAR(TODAY())-1,"","VENCIDA")),"")</f>
        <v/>
      </c>
      <c r="O338" s="35" t="str">
        <f>IFERROR(IF(INDEX(DATOS!AR:AR,MATCH(CHECKLIST!B338,DATOS!B:B,0),1)=0,"",INDEX(DATOS!AR:AR,MATCH(CHECKLIST!B338,DATOS!B:B,0),1)),"")</f>
        <v/>
      </c>
      <c r="P338" s="17" t="str">
        <f>IFERROR(IF(INDEX(DATOS!AP:AP,MATCH(CHECKLIST!B338,DATOS!B:B,0),1)=0,"",INDEX(DATOS!AP:AP,MATCH(CHECKLIST!B338,DATOS!B:B,0),1)),"")</f>
        <v/>
      </c>
      <c r="Q338" s="17" t="str">
        <f>IFERROR(IF(INDEX(DATOS!AQ:AQ,MATCH(CHECKLIST!B338,DATOS!B:B,0),1)=0,"",INDEX(DATOS!AQ:AQ,MATCH(CHECKLIST!B338,DATOS!B:B,0),1)),"")</f>
        <v/>
      </c>
      <c r="S338">
        <f t="shared" si="17"/>
        <v>0</v>
      </c>
      <c r="U338" t="str">
        <f t="shared" si="15"/>
        <v/>
      </c>
      <c r="V338" t="str">
        <f t="shared" si="16"/>
        <v/>
      </c>
    </row>
    <row r="339" spans="1:22" ht="15" customHeight="1" x14ac:dyDescent="0.25">
      <c r="A339" s="12">
        <v>326</v>
      </c>
      <c r="B339" t="str">
        <f>IFERROR(INDEX(DATOS!B:B,MATCH(CHECKLIST!A339,DATOS!BY:BY,0),1),"")</f>
        <v/>
      </c>
      <c r="C339" t="str">
        <f>IFERROR(INDEX(DATOS!J:J,MATCH(CHECKLIST!A339,DATOS!BY:BY,0),1),"")</f>
        <v/>
      </c>
      <c r="D339" t="str">
        <f>IFERROR(INDEX(DATOS!R:R,MATCH(CHECKLIST!E339,DATOS!C:C,0),1),"")</f>
        <v/>
      </c>
      <c r="E339" s="72" t="str">
        <f>IFERROR(INDEX(DATOS!C:C,MATCH(CHECKLIST!A339,DATOS!BY:BY,0),1),"")</f>
        <v/>
      </c>
      <c r="F339" s="82" t="str">
        <f>IFERROR(IF(INDEX(DATOS!AE:AE,MATCH(CHECKLIST!B339,DATOS!B:B,0),1)=0,"",INDEX(DATOS!AE:AE,MATCH(CHECKLIST!B339,DATOS!B:B,0),1)),"")</f>
        <v/>
      </c>
      <c r="G339" s="17" t="str">
        <f>IFERROR(IF(INDEX(DATOS!AJ:AJ,MATCH(CHECKLIST!B339,DATOS!B:B,0),1)=0,"",INDEX(DATOS!AJ:AJ,MATCH(CHECKLIST!B339,DATOS!B:B,0),1)),"")</f>
        <v/>
      </c>
      <c r="H339" s="17" t="str">
        <f>IFERROR(IF(INDEX(DATOS!BM:BM,MATCH(CHECKLIST!B339,DATOS!B:B,0),1)="","X",IF(INDEX(DATOS!BM:BM,MATCH(CHECKLIST!B339,DATOS!B:B,0),1)="VIGENTE","",INDEX(DATOS!BM:BM,MATCH(CHECKLIST!B339,DATOS!B:B,0),1))),"")</f>
        <v/>
      </c>
      <c r="I339" s="17" t="str">
        <f>IFERROR(IF(INDEX(DATOS!AN:AN,MATCH(CHECKLIST!B339,DATOS!B:B,0),1)=0,"",INDEX(DATOS!AN:AN,MATCH(CHECKLIST!B339,DATOS!B:B,0),1)),"")</f>
        <v/>
      </c>
      <c r="J339" s="17" t="str">
        <f>IFERROR(IF(INDEX(DATOS!AL:AL,MATCH(CHECKLIST!B339,DATOS!B:B,0),1)=0,"",INDEX(DATOS!AL:AL,MATCH(CHECKLIST!B339,DATOS!B:B,0),1)),"")</f>
        <v/>
      </c>
      <c r="K339" s="35" t="str">
        <f>IFERROR(IF(INDEX(DATOS!AM:AM,MATCH(CHECKLIST!B339,DATOS!B:B,0),1)=0,"",INDEX(DATOS!AM:AM,MATCH(CHECKLIST!B339,DATOS!B:B,0),1)),"")</f>
        <v/>
      </c>
      <c r="L339" s="17" t="str">
        <f>IFERROR(IF(INDEX(DATOS!AO:AO,MATCH(CHECKLIST!B339,DATOS!B:B,0),1)=0,"",INDEX(DATOS!AO:AO,MATCH(CHECKLIST!B339,DATOS!B:B,0),1)),"")</f>
        <v/>
      </c>
      <c r="M339" s="17" t="str">
        <f>IFERROR(IF(INDEX(DATOS!AK:AK,MATCH(CHECKLIST!B339,DATOS!B:B,0),1)=0,"",INDEX(DATOS!AK:AK,MATCH(CHECKLIST!B339,DATOS!B:B,0),1)),"")</f>
        <v/>
      </c>
      <c r="N339" s="35" t="str">
        <f ca="1">IFERROR(IF(INDEX(DATOS!I:I,MATCH(CHECKLIST!B339,DATOS!B:B,0),1)="","X",IF(INDEX(DATOS!I:I,MATCH(CHECKLIST!B339,DATOS!B:B,0),1)&gt;YEAR(TODAY())-1,"","VENCIDA")),"")</f>
        <v/>
      </c>
      <c r="O339" s="35" t="str">
        <f>IFERROR(IF(INDEX(DATOS!AR:AR,MATCH(CHECKLIST!B339,DATOS!B:B,0),1)=0,"",INDEX(DATOS!AR:AR,MATCH(CHECKLIST!B339,DATOS!B:B,0),1)),"")</f>
        <v/>
      </c>
      <c r="P339" s="17" t="str">
        <f>IFERROR(IF(INDEX(DATOS!AP:AP,MATCH(CHECKLIST!B339,DATOS!B:B,0),1)=0,"",INDEX(DATOS!AP:AP,MATCH(CHECKLIST!B339,DATOS!B:B,0),1)),"")</f>
        <v/>
      </c>
      <c r="Q339" s="17" t="str">
        <f>IFERROR(IF(INDEX(DATOS!AQ:AQ,MATCH(CHECKLIST!B339,DATOS!B:B,0),1)=0,"",INDEX(DATOS!AQ:AQ,MATCH(CHECKLIST!B339,DATOS!B:B,0),1)),"")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IFERROR(INDEX(DATOS!B:B,MATCH(CHECKLIST!A340,DATOS!BY:BY,0),1),"")</f>
        <v/>
      </c>
      <c r="C340" t="str">
        <f>IFERROR(INDEX(DATOS!J:J,MATCH(CHECKLIST!A340,DATOS!BY:BY,0),1),"")</f>
        <v/>
      </c>
      <c r="D340" t="str">
        <f>IFERROR(INDEX(DATOS!R:R,MATCH(CHECKLIST!E340,DATOS!C:C,0),1),"")</f>
        <v/>
      </c>
      <c r="E340" s="72" t="str">
        <f>IFERROR(INDEX(DATOS!C:C,MATCH(CHECKLIST!A340,DATOS!BY:BY,0),1),"")</f>
        <v/>
      </c>
      <c r="F340" s="82" t="str">
        <f>IFERROR(IF(INDEX(DATOS!AE:AE,MATCH(CHECKLIST!B340,DATOS!B:B,0),1)=0,"",INDEX(DATOS!AE:AE,MATCH(CHECKLIST!B340,DATOS!B:B,0),1)),"")</f>
        <v/>
      </c>
      <c r="G340" s="17" t="str">
        <f>IFERROR(IF(INDEX(DATOS!AJ:AJ,MATCH(CHECKLIST!B340,DATOS!B:B,0),1)=0,"",INDEX(DATOS!AJ:AJ,MATCH(CHECKLIST!B340,DATOS!B:B,0),1)),"")</f>
        <v/>
      </c>
      <c r="H340" s="17" t="str">
        <f>IFERROR(IF(INDEX(DATOS!BM:BM,MATCH(CHECKLIST!B340,DATOS!B:B,0),1)="","X",IF(INDEX(DATOS!BM:BM,MATCH(CHECKLIST!B340,DATOS!B:B,0),1)="VIGENTE","",INDEX(DATOS!BM:BM,MATCH(CHECKLIST!B340,DATOS!B:B,0),1))),"")</f>
        <v/>
      </c>
      <c r="I340" s="17" t="str">
        <f>IFERROR(IF(INDEX(DATOS!AN:AN,MATCH(CHECKLIST!B340,DATOS!B:B,0),1)=0,"",INDEX(DATOS!AN:AN,MATCH(CHECKLIST!B340,DATOS!B:B,0),1)),"")</f>
        <v/>
      </c>
      <c r="J340" s="17" t="str">
        <f>IFERROR(IF(INDEX(DATOS!AL:AL,MATCH(CHECKLIST!B340,DATOS!B:B,0),1)=0,"",INDEX(DATOS!AL:AL,MATCH(CHECKLIST!B340,DATOS!B:B,0),1)),"")</f>
        <v/>
      </c>
      <c r="K340" s="35" t="str">
        <f>IFERROR(IF(INDEX(DATOS!AM:AM,MATCH(CHECKLIST!B340,DATOS!B:B,0),1)=0,"",INDEX(DATOS!AM:AM,MATCH(CHECKLIST!B340,DATOS!B:B,0),1)),"")</f>
        <v/>
      </c>
      <c r="L340" s="17" t="str">
        <f>IFERROR(IF(INDEX(DATOS!AO:AO,MATCH(CHECKLIST!B340,DATOS!B:B,0),1)=0,"",INDEX(DATOS!AO:AO,MATCH(CHECKLIST!B340,DATOS!B:B,0),1)),"")</f>
        <v/>
      </c>
      <c r="M340" s="17" t="str">
        <f>IFERROR(IF(INDEX(DATOS!AK:AK,MATCH(CHECKLIST!B340,DATOS!B:B,0),1)=0,"",INDEX(DATOS!AK:AK,MATCH(CHECKLIST!B340,DATOS!B:B,0),1)),"")</f>
        <v/>
      </c>
      <c r="N340" s="35" t="str">
        <f ca="1">IFERROR(IF(INDEX(DATOS!I:I,MATCH(CHECKLIST!B340,DATOS!B:B,0),1)="","X",IF(INDEX(DATOS!I:I,MATCH(CHECKLIST!B340,DATOS!B:B,0),1)&gt;YEAR(TODAY())-1,"","VENCIDA")),"")</f>
        <v/>
      </c>
      <c r="O340" s="35" t="str">
        <f>IFERROR(IF(INDEX(DATOS!AR:AR,MATCH(CHECKLIST!B340,DATOS!B:B,0),1)=0,"",INDEX(DATOS!AR:AR,MATCH(CHECKLIST!B340,DATOS!B:B,0),1)),"")</f>
        <v/>
      </c>
      <c r="P340" s="17" t="str">
        <f>IFERROR(IF(INDEX(DATOS!AP:AP,MATCH(CHECKLIST!B340,DATOS!B:B,0),1)=0,"",INDEX(DATOS!AP:AP,MATCH(CHECKLIST!B340,DATOS!B:B,0),1)),"")</f>
        <v/>
      </c>
      <c r="Q340" s="17" t="str">
        <f>IFERROR(IF(INDEX(DATOS!AQ:AQ,MATCH(CHECKLIST!B340,DATOS!B:B,0),1)=0,"",INDEX(DATOS!AQ:AQ,MATCH(CHECKLIST!B340,DATOS!B:B,0),1)),"")</f>
        <v/>
      </c>
      <c r="S340">
        <f t="shared" si="17"/>
        <v>0</v>
      </c>
      <c r="U340" t="str">
        <f t="shared" si="15"/>
        <v/>
      </c>
      <c r="V340" t="str">
        <f t="shared" si="16"/>
        <v/>
      </c>
    </row>
    <row r="341" spans="1:22" ht="15" customHeight="1" x14ac:dyDescent="0.25">
      <c r="A341" s="12">
        <v>328</v>
      </c>
      <c r="B341" t="str">
        <f>IFERROR(INDEX(DATOS!B:B,MATCH(CHECKLIST!A341,DATOS!BY:BY,0),1),"")</f>
        <v/>
      </c>
      <c r="C341" t="str">
        <f>IFERROR(INDEX(DATOS!J:J,MATCH(CHECKLIST!A341,DATOS!BY:BY,0),1),"")</f>
        <v/>
      </c>
      <c r="D341" t="str">
        <f>IFERROR(INDEX(DATOS!R:R,MATCH(CHECKLIST!E341,DATOS!C:C,0),1),"")</f>
        <v/>
      </c>
      <c r="E341" s="72" t="str">
        <f>IFERROR(INDEX(DATOS!C:C,MATCH(CHECKLIST!A341,DATOS!BY:BY,0),1),"")</f>
        <v/>
      </c>
      <c r="F341" s="82" t="str">
        <f>IFERROR(IF(INDEX(DATOS!AE:AE,MATCH(CHECKLIST!B341,DATOS!B:B,0),1)=0,"",INDEX(DATOS!AE:AE,MATCH(CHECKLIST!B341,DATOS!B:B,0),1)),"")</f>
        <v/>
      </c>
      <c r="G341" s="17" t="str">
        <f>IFERROR(IF(INDEX(DATOS!AJ:AJ,MATCH(CHECKLIST!B341,DATOS!B:B,0),1)=0,"",INDEX(DATOS!AJ:AJ,MATCH(CHECKLIST!B341,DATOS!B:B,0),1)),"")</f>
        <v/>
      </c>
      <c r="H341" s="17" t="str">
        <f>IFERROR(IF(INDEX(DATOS!BM:BM,MATCH(CHECKLIST!B341,DATOS!B:B,0),1)="","X",IF(INDEX(DATOS!BM:BM,MATCH(CHECKLIST!B341,DATOS!B:B,0),1)="VIGENTE","",INDEX(DATOS!BM:BM,MATCH(CHECKLIST!B341,DATOS!B:B,0),1))),"")</f>
        <v/>
      </c>
      <c r="I341" s="17" t="str">
        <f>IFERROR(IF(INDEX(DATOS!AN:AN,MATCH(CHECKLIST!B341,DATOS!B:B,0),1)=0,"",INDEX(DATOS!AN:AN,MATCH(CHECKLIST!B341,DATOS!B:B,0),1)),"")</f>
        <v/>
      </c>
      <c r="J341" s="17" t="str">
        <f>IFERROR(IF(INDEX(DATOS!AL:AL,MATCH(CHECKLIST!B341,DATOS!B:B,0),1)=0,"",INDEX(DATOS!AL:AL,MATCH(CHECKLIST!B341,DATOS!B:B,0),1)),"")</f>
        <v/>
      </c>
      <c r="K341" s="35" t="str">
        <f>IFERROR(IF(INDEX(DATOS!AM:AM,MATCH(CHECKLIST!B341,DATOS!B:B,0),1)=0,"",INDEX(DATOS!AM:AM,MATCH(CHECKLIST!B341,DATOS!B:B,0),1)),"")</f>
        <v/>
      </c>
      <c r="L341" s="17" t="str">
        <f>IFERROR(IF(INDEX(DATOS!AO:AO,MATCH(CHECKLIST!B341,DATOS!B:B,0),1)=0,"",INDEX(DATOS!AO:AO,MATCH(CHECKLIST!B341,DATOS!B:B,0),1)),"")</f>
        <v/>
      </c>
      <c r="M341" s="17" t="str">
        <f>IFERROR(IF(INDEX(DATOS!AK:AK,MATCH(CHECKLIST!B341,DATOS!B:B,0),1)=0,"",INDEX(DATOS!AK:AK,MATCH(CHECKLIST!B341,DATOS!B:B,0),1)),"")</f>
        <v/>
      </c>
      <c r="N341" s="35" t="str">
        <f ca="1">IFERROR(IF(INDEX(DATOS!I:I,MATCH(CHECKLIST!B341,DATOS!B:B,0),1)="","X",IF(INDEX(DATOS!I:I,MATCH(CHECKLIST!B341,DATOS!B:B,0),1)&gt;YEAR(TODAY())-1,"","VENCIDA")),"")</f>
        <v/>
      </c>
      <c r="O341" s="35" t="str">
        <f>IFERROR(IF(INDEX(DATOS!AR:AR,MATCH(CHECKLIST!B341,DATOS!B:B,0),1)=0,"",INDEX(DATOS!AR:AR,MATCH(CHECKLIST!B341,DATOS!B:B,0),1)),"")</f>
        <v/>
      </c>
      <c r="P341" s="17" t="str">
        <f>IFERROR(IF(INDEX(DATOS!AP:AP,MATCH(CHECKLIST!B341,DATOS!B:B,0),1)=0,"",INDEX(DATOS!AP:AP,MATCH(CHECKLIST!B341,DATOS!B:B,0),1)),"")</f>
        <v/>
      </c>
      <c r="Q341" s="17" t="str">
        <f>IFERROR(IF(INDEX(DATOS!AQ:AQ,MATCH(CHECKLIST!B341,DATOS!B:B,0),1)=0,"",INDEX(DATOS!AQ:AQ,MATCH(CHECKLIST!B341,DATOS!B:B,0),1)),"")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IFERROR(INDEX(DATOS!B:B,MATCH(CHECKLIST!A342,DATOS!BY:BY,0),1),"")</f>
        <v/>
      </c>
      <c r="C342" t="str">
        <f>IFERROR(INDEX(DATOS!J:J,MATCH(CHECKLIST!A342,DATOS!BY:BY,0),1),"")</f>
        <v/>
      </c>
      <c r="D342" t="str">
        <f>IFERROR(INDEX(DATOS!R:R,MATCH(CHECKLIST!E342,DATOS!C:C,0),1),"")</f>
        <v/>
      </c>
      <c r="E342" s="72" t="str">
        <f>IFERROR(INDEX(DATOS!C:C,MATCH(CHECKLIST!A342,DATOS!BY:BY,0),1),"")</f>
        <v/>
      </c>
      <c r="F342" s="82" t="str">
        <f>IFERROR(IF(INDEX(DATOS!AE:AE,MATCH(CHECKLIST!B342,DATOS!B:B,0),1)=0,"",INDEX(DATOS!AE:AE,MATCH(CHECKLIST!B342,DATOS!B:B,0),1)),"")</f>
        <v/>
      </c>
      <c r="G342" s="17" t="str">
        <f>IFERROR(IF(INDEX(DATOS!AJ:AJ,MATCH(CHECKLIST!B342,DATOS!B:B,0),1)=0,"",INDEX(DATOS!AJ:AJ,MATCH(CHECKLIST!B342,DATOS!B:B,0),1)),"")</f>
        <v/>
      </c>
      <c r="H342" s="17" t="str">
        <f>IFERROR(IF(INDEX(DATOS!BM:BM,MATCH(CHECKLIST!B342,DATOS!B:B,0),1)="","X",IF(INDEX(DATOS!BM:BM,MATCH(CHECKLIST!B342,DATOS!B:B,0),1)="VIGENTE","",INDEX(DATOS!BM:BM,MATCH(CHECKLIST!B342,DATOS!B:B,0),1))),"")</f>
        <v/>
      </c>
      <c r="I342" s="17" t="str">
        <f>IFERROR(IF(INDEX(DATOS!AN:AN,MATCH(CHECKLIST!B342,DATOS!B:B,0),1)=0,"",INDEX(DATOS!AN:AN,MATCH(CHECKLIST!B342,DATOS!B:B,0),1)),"")</f>
        <v/>
      </c>
      <c r="J342" s="17" t="str">
        <f>IFERROR(IF(INDEX(DATOS!AL:AL,MATCH(CHECKLIST!B342,DATOS!B:B,0),1)=0,"",INDEX(DATOS!AL:AL,MATCH(CHECKLIST!B342,DATOS!B:B,0),1)),"")</f>
        <v/>
      </c>
      <c r="K342" s="35" t="str">
        <f>IFERROR(IF(INDEX(DATOS!AM:AM,MATCH(CHECKLIST!B342,DATOS!B:B,0),1)=0,"",INDEX(DATOS!AM:AM,MATCH(CHECKLIST!B342,DATOS!B:B,0),1)),"")</f>
        <v/>
      </c>
      <c r="L342" s="17" t="str">
        <f>IFERROR(IF(INDEX(DATOS!AO:AO,MATCH(CHECKLIST!B342,DATOS!B:B,0),1)=0,"",INDEX(DATOS!AO:AO,MATCH(CHECKLIST!B342,DATOS!B:B,0),1)),"")</f>
        <v/>
      </c>
      <c r="M342" s="17" t="str">
        <f>IFERROR(IF(INDEX(DATOS!AK:AK,MATCH(CHECKLIST!B342,DATOS!B:B,0),1)=0,"",INDEX(DATOS!AK:AK,MATCH(CHECKLIST!B342,DATOS!B:B,0),1)),"")</f>
        <v/>
      </c>
      <c r="N342" s="35" t="str">
        <f ca="1">IFERROR(IF(INDEX(DATOS!I:I,MATCH(CHECKLIST!B342,DATOS!B:B,0),1)="","X",IF(INDEX(DATOS!I:I,MATCH(CHECKLIST!B342,DATOS!B:B,0),1)&gt;YEAR(TODAY())-1,"","VENCIDA")),"")</f>
        <v/>
      </c>
      <c r="O342" s="35" t="str">
        <f>IFERROR(IF(INDEX(DATOS!AR:AR,MATCH(CHECKLIST!B342,DATOS!B:B,0),1)=0,"",INDEX(DATOS!AR:AR,MATCH(CHECKLIST!B342,DATOS!B:B,0),1)),"")</f>
        <v/>
      </c>
      <c r="P342" s="17" t="str">
        <f>IFERROR(IF(INDEX(DATOS!AP:AP,MATCH(CHECKLIST!B342,DATOS!B:B,0),1)=0,"",INDEX(DATOS!AP:AP,MATCH(CHECKLIST!B342,DATOS!B:B,0),1)),"")</f>
        <v/>
      </c>
      <c r="Q342" s="17" t="str">
        <f>IFERROR(IF(INDEX(DATOS!AQ:AQ,MATCH(CHECKLIST!B342,DATOS!B:B,0),1)=0,"",INDEX(DATOS!AQ:AQ,MATCH(CHECKLIST!B342,DATOS!B:B,0),1)),"")</f>
        <v/>
      </c>
      <c r="S342">
        <f t="shared" si="17"/>
        <v>0</v>
      </c>
      <c r="U342" t="str">
        <f t="shared" si="15"/>
        <v/>
      </c>
      <c r="V342" t="str">
        <f t="shared" si="16"/>
        <v/>
      </c>
    </row>
    <row r="343" spans="1:22" x14ac:dyDescent="0.25">
      <c r="A343" s="12">
        <v>330</v>
      </c>
      <c r="B343" t="str">
        <f>IFERROR(INDEX(DATOS!B:B,MATCH(CHECKLIST!A343,DATOS!BY:BY,0),1),"")</f>
        <v/>
      </c>
      <c r="C343" t="str">
        <f>IFERROR(INDEX(DATOS!J:J,MATCH(CHECKLIST!A343,DATOS!BY:BY,0),1),"")</f>
        <v/>
      </c>
      <c r="D343" t="str">
        <f>IFERROR(INDEX(DATOS!R:R,MATCH(CHECKLIST!E343,DATOS!C:C,0),1),"")</f>
        <v/>
      </c>
      <c r="E343" s="72" t="str">
        <f>IFERROR(INDEX(DATOS!C:C,MATCH(CHECKLIST!A343,DATOS!BY:BY,0),1),"")</f>
        <v/>
      </c>
      <c r="F343" s="82" t="str">
        <f>IFERROR(IF(INDEX(DATOS!AE:AE,MATCH(CHECKLIST!B343,DATOS!B:B,0),1)=0,"",INDEX(DATOS!AE:AE,MATCH(CHECKLIST!B343,DATOS!B:B,0),1)),"")</f>
        <v/>
      </c>
      <c r="G343" s="17" t="str">
        <f>IFERROR(IF(INDEX(DATOS!AJ:AJ,MATCH(CHECKLIST!B343,DATOS!B:B,0),1)=0,"",INDEX(DATOS!AJ:AJ,MATCH(CHECKLIST!B343,DATOS!B:B,0),1)),"")</f>
        <v/>
      </c>
      <c r="H343" s="17" t="str">
        <f>IFERROR(IF(INDEX(DATOS!BM:BM,MATCH(CHECKLIST!B343,DATOS!B:B,0),1)="","X",IF(INDEX(DATOS!BM:BM,MATCH(CHECKLIST!B343,DATOS!B:B,0),1)="VIGENTE","",INDEX(DATOS!BM:BM,MATCH(CHECKLIST!B343,DATOS!B:B,0),1))),"")</f>
        <v/>
      </c>
      <c r="I343" s="17" t="str">
        <f>IFERROR(IF(INDEX(DATOS!AN:AN,MATCH(CHECKLIST!B343,DATOS!B:B,0),1)=0,"",INDEX(DATOS!AN:AN,MATCH(CHECKLIST!B343,DATOS!B:B,0),1)),"")</f>
        <v/>
      </c>
      <c r="J343" s="17" t="str">
        <f>IFERROR(IF(INDEX(DATOS!AL:AL,MATCH(CHECKLIST!B343,DATOS!B:B,0),1)=0,"",INDEX(DATOS!AL:AL,MATCH(CHECKLIST!B343,DATOS!B:B,0),1)),"")</f>
        <v/>
      </c>
      <c r="K343" s="35" t="str">
        <f>IFERROR(IF(INDEX(DATOS!AM:AM,MATCH(CHECKLIST!B343,DATOS!B:B,0),1)=0,"",INDEX(DATOS!AM:AM,MATCH(CHECKLIST!B343,DATOS!B:B,0),1)),"")</f>
        <v/>
      </c>
      <c r="L343" s="17" t="str">
        <f>IFERROR(IF(INDEX(DATOS!AO:AO,MATCH(CHECKLIST!B343,DATOS!B:B,0),1)=0,"",INDEX(DATOS!AO:AO,MATCH(CHECKLIST!B343,DATOS!B:B,0),1)),"")</f>
        <v/>
      </c>
      <c r="M343" s="17" t="str">
        <f>IFERROR(IF(INDEX(DATOS!AK:AK,MATCH(CHECKLIST!B343,DATOS!B:B,0),1)=0,"",INDEX(DATOS!AK:AK,MATCH(CHECKLIST!B343,DATOS!B:B,0),1)),"")</f>
        <v/>
      </c>
      <c r="N343" s="35" t="str">
        <f ca="1">IFERROR(IF(INDEX(DATOS!I:I,MATCH(CHECKLIST!B343,DATOS!B:B,0),1)="","X",IF(INDEX(DATOS!I:I,MATCH(CHECKLIST!B343,DATOS!B:B,0),1)&gt;YEAR(TODAY())-1,"","VENCIDA")),"")</f>
        <v/>
      </c>
      <c r="O343" s="35" t="str">
        <f>IFERROR(IF(INDEX(DATOS!AR:AR,MATCH(CHECKLIST!B343,DATOS!B:B,0),1)=0,"",INDEX(DATOS!AR:AR,MATCH(CHECKLIST!B343,DATOS!B:B,0),1)),"")</f>
        <v/>
      </c>
      <c r="P343" s="17" t="str">
        <f>IFERROR(IF(INDEX(DATOS!AP:AP,MATCH(CHECKLIST!B343,DATOS!B:B,0),1)=0,"",INDEX(DATOS!AP:AP,MATCH(CHECKLIST!B343,DATOS!B:B,0),1)),"")</f>
        <v/>
      </c>
      <c r="Q343" s="17" t="str">
        <f>IFERROR(IF(INDEX(DATOS!AQ:AQ,MATCH(CHECKLIST!B343,DATOS!B:B,0),1)=0,"",INDEX(DATOS!AQ:AQ,MATCH(CHECKLIST!B343,DATOS!B:B,0),1)),"")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IFERROR(INDEX(DATOS!B:B,MATCH(CHECKLIST!A344,DATOS!BY:BY,0),1),"")</f>
        <v/>
      </c>
      <c r="C344" t="str">
        <f>IFERROR(INDEX(DATOS!J:J,MATCH(CHECKLIST!A344,DATOS!BY:BY,0),1),"")</f>
        <v/>
      </c>
      <c r="D344" t="str">
        <f>IFERROR(INDEX(DATOS!R:R,MATCH(CHECKLIST!E344,DATOS!C:C,0),1),"")</f>
        <v/>
      </c>
      <c r="E344" s="72" t="str">
        <f>IFERROR(INDEX(DATOS!C:C,MATCH(CHECKLIST!A344,DATOS!BY:BY,0),1),"")</f>
        <v/>
      </c>
      <c r="F344" s="82" t="str">
        <f>IFERROR(IF(INDEX(DATOS!AE:AE,MATCH(CHECKLIST!B344,DATOS!B:B,0),1)=0,"",INDEX(DATOS!AE:AE,MATCH(CHECKLIST!B344,DATOS!B:B,0),1)),"")</f>
        <v/>
      </c>
      <c r="G344" s="17" t="str">
        <f>IFERROR(IF(INDEX(DATOS!AJ:AJ,MATCH(CHECKLIST!B344,DATOS!B:B,0),1)=0,"",INDEX(DATOS!AJ:AJ,MATCH(CHECKLIST!B344,DATOS!B:B,0),1)),"")</f>
        <v/>
      </c>
      <c r="H344" s="17" t="str">
        <f>IFERROR(IF(INDEX(DATOS!BM:BM,MATCH(CHECKLIST!B344,DATOS!B:B,0),1)="","X",IF(INDEX(DATOS!BM:BM,MATCH(CHECKLIST!B344,DATOS!B:B,0),1)="VIGENTE","",INDEX(DATOS!BM:BM,MATCH(CHECKLIST!B344,DATOS!B:B,0),1))),"")</f>
        <v/>
      </c>
      <c r="I344" s="17" t="str">
        <f>IFERROR(IF(INDEX(DATOS!AN:AN,MATCH(CHECKLIST!B344,DATOS!B:B,0),1)=0,"",INDEX(DATOS!AN:AN,MATCH(CHECKLIST!B344,DATOS!B:B,0),1)),"")</f>
        <v/>
      </c>
      <c r="J344" s="17" t="str">
        <f>IFERROR(IF(INDEX(DATOS!AL:AL,MATCH(CHECKLIST!B344,DATOS!B:B,0),1)=0,"",INDEX(DATOS!AL:AL,MATCH(CHECKLIST!B344,DATOS!B:B,0),1)),"")</f>
        <v/>
      </c>
      <c r="K344" s="35" t="str">
        <f>IFERROR(IF(INDEX(DATOS!AM:AM,MATCH(CHECKLIST!B344,DATOS!B:B,0),1)=0,"",INDEX(DATOS!AM:AM,MATCH(CHECKLIST!B344,DATOS!B:B,0),1)),"")</f>
        <v/>
      </c>
      <c r="L344" s="17" t="str">
        <f>IFERROR(IF(INDEX(DATOS!AO:AO,MATCH(CHECKLIST!B344,DATOS!B:B,0),1)=0,"",INDEX(DATOS!AO:AO,MATCH(CHECKLIST!B344,DATOS!B:B,0),1)),"")</f>
        <v/>
      </c>
      <c r="M344" s="17" t="str">
        <f>IFERROR(IF(INDEX(DATOS!AK:AK,MATCH(CHECKLIST!B344,DATOS!B:B,0),1)=0,"",INDEX(DATOS!AK:AK,MATCH(CHECKLIST!B344,DATOS!B:B,0),1)),"")</f>
        <v/>
      </c>
      <c r="N344" s="35" t="str">
        <f ca="1">IFERROR(IF(INDEX(DATOS!I:I,MATCH(CHECKLIST!B344,DATOS!B:B,0),1)="","X",IF(INDEX(DATOS!I:I,MATCH(CHECKLIST!B344,DATOS!B:B,0),1)&gt;YEAR(TODAY())-1,"","VENCIDA")),"")</f>
        <v/>
      </c>
      <c r="O344" s="35" t="str">
        <f>IFERROR(IF(INDEX(DATOS!AR:AR,MATCH(CHECKLIST!B344,DATOS!B:B,0),1)=0,"",INDEX(DATOS!AR:AR,MATCH(CHECKLIST!B344,DATOS!B:B,0),1)),"")</f>
        <v/>
      </c>
      <c r="P344" s="17" t="str">
        <f>IFERROR(IF(INDEX(DATOS!AP:AP,MATCH(CHECKLIST!B344,DATOS!B:B,0),1)=0,"",INDEX(DATOS!AP:AP,MATCH(CHECKLIST!B344,DATOS!B:B,0),1)),"")</f>
        <v/>
      </c>
      <c r="Q344" s="17" t="str">
        <f>IFERROR(IF(INDEX(DATOS!AQ:AQ,MATCH(CHECKLIST!B344,DATOS!B:B,0),1)=0,"",INDEX(DATOS!AQ:AQ,MATCH(CHECKLIST!B344,DATOS!B:B,0),1)),"")</f>
        <v/>
      </c>
      <c r="S344">
        <f t="shared" si="17"/>
        <v>0</v>
      </c>
      <c r="U344" t="str">
        <f t="shared" si="15"/>
        <v/>
      </c>
      <c r="V344" t="str">
        <f t="shared" si="16"/>
        <v/>
      </c>
    </row>
    <row r="345" spans="1:22" ht="15" customHeight="1" x14ac:dyDescent="0.25">
      <c r="A345" s="12">
        <v>332</v>
      </c>
      <c r="B345" t="str">
        <f>IFERROR(INDEX(DATOS!B:B,MATCH(CHECKLIST!A345,DATOS!BY:BY,0),1),"")</f>
        <v/>
      </c>
      <c r="C345" t="str">
        <f>IFERROR(INDEX(DATOS!J:J,MATCH(CHECKLIST!A345,DATOS!BY:BY,0),1),"")</f>
        <v/>
      </c>
      <c r="D345" t="str">
        <f>IFERROR(INDEX(DATOS!R:R,MATCH(CHECKLIST!E345,DATOS!C:C,0),1),"")</f>
        <v/>
      </c>
      <c r="E345" s="72" t="str">
        <f>IFERROR(INDEX(DATOS!C:C,MATCH(CHECKLIST!A345,DATOS!BY:BY,0),1),"")</f>
        <v/>
      </c>
      <c r="F345" s="82" t="str">
        <f>IFERROR(IF(INDEX(DATOS!AE:AE,MATCH(CHECKLIST!B345,DATOS!B:B,0),1)=0,"",INDEX(DATOS!AE:AE,MATCH(CHECKLIST!B345,DATOS!B:B,0),1)),"")</f>
        <v/>
      </c>
      <c r="G345" s="17" t="str">
        <f>IFERROR(IF(INDEX(DATOS!AJ:AJ,MATCH(CHECKLIST!B345,DATOS!B:B,0),1)=0,"",INDEX(DATOS!AJ:AJ,MATCH(CHECKLIST!B345,DATOS!B:B,0),1)),"")</f>
        <v/>
      </c>
      <c r="H345" s="17" t="str">
        <f>IFERROR(IF(INDEX(DATOS!BM:BM,MATCH(CHECKLIST!B345,DATOS!B:B,0),1)="","X",IF(INDEX(DATOS!BM:BM,MATCH(CHECKLIST!B345,DATOS!B:B,0),1)="VIGENTE","",INDEX(DATOS!BM:BM,MATCH(CHECKLIST!B345,DATOS!B:B,0),1))),"")</f>
        <v/>
      </c>
      <c r="I345" s="17" t="str">
        <f>IFERROR(IF(INDEX(DATOS!AN:AN,MATCH(CHECKLIST!B345,DATOS!B:B,0),1)=0,"",INDEX(DATOS!AN:AN,MATCH(CHECKLIST!B345,DATOS!B:B,0),1)),"")</f>
        <v/>
      </c>
      <c r="J345" s="17" t="str">
        <f>IFERROR(IF(INDEX(DATOS!AL:AL,MATCH(CHECKLIST!B345,DATOS!B:B,0),1)=0,"",INDEX(DATOS!AL:AL,MATCH(CHECKLIST!B345,DATOS!B:B,0),1)),"")</f>
        <v/>
      </c>
      <c r="K345" s="35" t="str">
        <f>IFERROR(IF(INDEX(DATOS!AM:AM,MATCH(CHECKLIST!B345,DATOS!B:B,0),1)=0,"",INDEX(DATOS!AM:AM,MATCH(CHECKLIST!B345,DATOS!B:B,0),1)),"")</f>
        <v/>
      </c>
      <c r="L345" s="17" t="str">
        <f>IFERROR(IF(INDEX(DATOS!AO:AO,MATCH(CHECKLIST!B345,DATOS!B:B,0),1)=0,"",INDEX(DATOS!AO:AO,MATCH(CHECKLIST!B345,DATOS!B:B,0),1)),"")</f>
        <v/>
      </c>
      <c r="M345" s="17" t="str">
        <f>IFERROR(IF(INDEX(DATOS!AK:AK,MATCH(CHECKLIST!B345,DATOS!B:B,0),1)=0,"",INDEX(DATOS!AK:AK,MATCH(CHECKLIST!B345,DATOS!B:B,0),1)),"")</f>
        <v/>
      </c>
      <c r="N345" s="35" t="str">
        <f ca="1">IFERROR(IF(INDEX(DATOS!I:I,MATCH(CHECKLIST!B345,DATOS!B:B,0),1)="","X",IF(INDEX(DATOS!I:I,MATCH(CHECKLIST!B345,DATOS!B:B,0),1)&gt;YEAR(TODAY())-1,"","VENCIDA")),"")</f>
        <v/>
      </c>
      <c r="O345" s="35" t="str">
        <f>IFERROR(IF(INDEX(DATOS!AR:AR,MATCH(CHECKLIST!B345,DATOS!B:B,0),1)=0,"",INDEX(DATOS!AR:AR,MATCH(CHECKLIST!B345,DATOS!B:B,0),1)),"")</f>
        <v/>
      </c>
      <c r="P345" s="17" t="str">
        <f>IFERROR(IF(INDEX(DATOS!AP:AP,MATCH(CHECKLIST!B345,DATOS!B:B,0),1)=0,"",INDEX(DATOS!AP:AP,MATCH(CHECKLIST!B345,DATOS!B:B,0),1)),"")</f>
        <v/>
      </c>
      <c r="Q345" s="17" t="str">
        <f>IFERROR(IF(INDEX(DATOS!AQ:AQ,MATCH(CHECKLIST!B345,DATOS!B:B,0),1)=0,"",INDEX(DATOS!AQ:AQ,MATCH(CHECKLIST!B345,DATOS!B:B,0),1)),"")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IFERROR(INDEX(DATOS!B:B,MATCH(CHECKLIST!A346,DATOS!BY:BY,0),1),"")</f>
        <v/>
      </c>
      <c r="C346" t="str">
        <f>IFERROR(INDEX(DATOS!J:J,MATCH(CHECKLIST!A346,DATOS!BY:BY,0),1),"")</f>
        <v/>
      </c>
      <c r="D346" t="str">
        <f>IFERROR(INDEX(DATOS!R:R,MATCH(CHECKLIST!E346,DATOS!C:C,0),1),"")</f>
        <v/>
      </c>
      <c r="E346" s="72" t="str">
        <f>IFERROR(INDEX(DATOS!C:C,MATCH(CHECKLIST!A346,DATOS!BY:BY,0),1),"")</f>
        <v/>
      </c>
      <c r="F346" s="82" t="str">
        <f>IFERROR(IF(INDEX(DATOS!AE:AE,MATCH(CHECKLIST!B346,DATOS!B:B,0),1)=0,"",INDEX(DATOS!AE:AE,MATCH(CHECKLIST!B346,DATOS!B:B,0),1)),"")</f>
        <v/>
      </c>
      <c r="G346" s="17" t="str">
        <f>IFERROR(IF(INDEX(DATOS!AJ:AJ,MATCH(CHECKLIST!B346,DATOS!B:B,0),1)=0,"",INDEX(DATOS!AJ:AJ,MATCH(CHECKLIST!B346,DATOS!B:B,0),1)),"")</f>
        <v/>
      </c>
      <c r="H346" s="17" t="str">
        <f>IFERROR(IF(INDEX(DATOS!BM:BM,MATCH(CHECKLIST!B346,DATOS!B:B,0),1)="","X",IF(INDEX(DATOS!BM:BM,MATCH(CHECKLIST!B346,DATOS!B:B,0),1)="VIGENTE","",INDEX(DATOS!BM:BM,MATCH(CHECKLIST!B346,DATOS!B:B,0),1))),"")</f>
        <v/>
      </c>
      <c r="I346" s="17" t="str">
        <f>IFERROR(IF(INDEX(DATOS!AN:AN,MATCH(CHECKLIST!B346,DATOS!B:B,0),1)=0,"",INDEX(DATOS!AN:AN,MATCH(CHECKLIST!B346,DATOS!B:B,0),1)),"")</f>
        <v/>
      </c>
      <c r="J346" s="17" t="str">
        <f>IFERROR(IF(INDEX(DATOS!AL:AL,MATCH(CHECKLIST!B346,DATOS!B:B,0),1)=0,"",INDEX(DATOS!AL:AL,MATCH(CHECKLIST!B346,DATOS!B:B,0),1)),"")</f>
        <v/>
      </c>
      <c r="K346" s="35" t="str">
        <f>IFERROR(IF(INDEX(DATOS!AM:AM,MATCH(CHECKLIST!B346,DATOS!B:B,0),1)=0,"",INDEX(DATOS!AM:AM,MATCH(CHECKLIST!B346,DATOS!B:B,0),1)),"")</f>
        <v/>
      </c>
      <c r="L346" s="17" t="str">
        <f>IFERROR(IF(INDEX(DATOS!AO:AO,MATCH(CHECKLIST!B346,DATOS!B:B,0),1)=0,"",INDEX(DATOS!AO:AO,MATCH(CHECKLIST!B346,DATOS!B:B,0),1)),"")</f>
        <v/>
      </c>
      <c r="M346" s="17" t="str">
        <f>IFERROR(IF(INDEX(DATOS!AK:AK,MATCH(CHECKLIST!B346,DATOS!B:B,0),1)=0,"",INDEX(DATOS!AK:AK,MATCH(CHECKLIST!B346,DATOS!B:B,0),1)),"")</f>
        <v/>
      </c>
      <c r="N346" s="35" t="str">
        <f ca="1">IFERROR(IF(INDEX(DATOS!I:I,MATCH(CHECKLIST!B346,DATOS!B:B,0),1)="","X",IF(INDEX(DATOS!I:I,MATCH(CHECKLIST!B346,DATOS!B:B,0),1)&gt;YEAR(TODAY())-1,"","VENCIDA")),"")</f>
        <v/>
      </c>
      <c r="O346" s="35" t="str">
        <f>IFERROR(IF(INDEX(DATOS!AR:AR,MATCH(CHECKLIST!B346,DATOS!B:B,0),1)=0,"",INDEX(DATOS!AR:AR,MATCH(CHECKLIST!B346,DATOS!B:B,0),1)),"")</f>
        <v/>
      </c>
      <c r="P346" s="17" t="str">
        <f>IFERROR(IF(INDEX(DATOS!AP:AP,MATCH(CHECKLIST!B346,DATOS!B:B,0),1)=0,"",INDEX(DATOS!AP:AP,MATCH(CHECKLIST!B346,DATOS!B:B,0),1)),"")</f>
        <v/>
      </c>
      <c r="Q346" s="17" t="str">
        <f>IFERROR(IF(INDEX(DATOS!AQ:AQ,MATCH(CHECKLIST!B346,DATOS!B:B,0),1)=0,"",INDEX(DATOS!AQ:AQ,MATCH(CHECKLIST!B346,DATOS!B:B,0),1)),"")</f>
        <v/>
      </c>
      <c r="S346">
        <f t="shared" si="17"/>
        <v>0</v>
      </c>
      <c r="U346" t="str">
        <f t="shared" si="15"/>
        <v/>
      </c>
      <c r="V346" t="str">
        <f t="shared" si="16"/>
        <v/>
      </c>
    </row>
    <row r="347" spans="1:22" ht="15" customHeight="1" x14ac:dyDescent="0.25">
      <c r="A347" s="12">
        <v>334</v>
      </c>
      <c r="B347" t="str">
        <f>IFERROR(INDEX(DATOS!B:B,MATCH(CHECKLIST!A347,DATOS!BY:BY,0),1),"")</f>
        <v/>
      </c>
      <c r="C347" t="str">
        <f>IFERROR(INDEX(DATOS!J:J,MATCH(CHECKLIST!A347,DATOS!BY:BY,0),1),"")</f>
        <v/>
      </c>
      <c r="D347" t="str">
        <f>IFERROR(INDEX(DATOS!R:R,MATCH(CHECKLIST!E347,DATOS!C:C,0),1),"")</f>
        <v/>
      </c>
      <c r="E347" s="72" t="str">
        <f>IFERROR(INDEX(DATOS!C:C,MATCH(CHECKLIST!A347,DATOS!BY:BY,0),1),"")</f>
        <v/>
      </c>
      <c r="F347" s="82" t="str">
        <f>IFERROR(IF(INDEX(DATOS!AE:AE,MATCH(CHECKLIST!B347,DATOS!B:B,0),1)=0,"",INDEX(DATOS!AE:AE,MATCH(CHECKLIST!B347,DATOS!B:B,0),1)),"")</f>
        <v/>
      </c>
      <c r="G347" s="17" t="str">
        <f>IFERROR(IF(INDEX(DATOS!AJ:AJ,MATCH(CHECKLIST!B347,DATOS!B:B,0),1)=0,"",INDEX(DATOS!AJ:AJ,MATCH(CHECKLIST!B347,DATOS!B:B,0),1)),"")</f>
        <v/>
      </c>
      <c r="H347" s="17" t="str">
        <f>IFERROR(IF(INDEX(DATOS!BM:BM,MATCH(CHECKLIST!B347,DATOS!B:B,0),1)="","X",IF(INDEX(DATOS!BM:BM,MATCH(CHECKLIST!B347,DATOS!B:B,0),1)="VIGENTE","",INDEX(DATOS!BM:BM,MATCH(CHECKLIST!B347,DATOS!B:B,0),1))),"")</f>
        <v/>
      </c>
      <c r="I347" s="17" t="str">
        <f>IFERROR(IF(INDEX(DATOS!AN:AN,MATCH(CHECKLIST!B347,DATOS!B:B,0),1)=0,"",INDEX(DATOS!AN:AN,MATCH(CHECKLIST!B347,DATOS!B:B,0),1)),"")</f>
        <v/>
      </c>
      <c r="J347" s="17" t="str">
        <f>IFERROR(IF(INDEX(DATOS!AL:AL,MATCH(CHECKLIST!B347,DATOS!B:B,0),1)=0,"",INDEX(DATOS!AL:AL,MATCH(CHECKLIST!B347,DATOS!B:B,0),1)),"")</f>
        <v/>
      </c>
      <c r="K347" s="35" t="str">
        <f>IFERROR(IF(INDEX(DATOS!AM:AM,MATCH(CHECKLIST!B347,DATOS!B:B,0),1)=0,"",INDEX(DATOS!AM:AM,MATCH(CHECKLIST!B347,DATOS!B:B,0),1)),"")</f>
        <v/>
      </c>
      <c r="L347" s="17" t="str">
        <f>IFERROR(IF(INDEX(DATOS!AO:AO,MATCH(CHECKLIST!B347,DATOS!B:B,0),1)=0,"",INDEX(DATOS!AO:AO,MATCH(CHECKLIST!B347,DATOS!B:B,0),1)),"")</f>
        <v/>
      </c>
      <c r="M347" s="17" t="str">
        <f>IFERROR(IF(INDEX(DATOS!AK:AK,MATCH(CHECKLIST!B347,DATOS!B:B,0),1)=0,"",INDEX(DATOS!AK:AK,MATCH(CHECKLIST!B347,DATOS!B:B,0),1)),"")</f>
        <v/>
      </c>
      <c r="N347" s="35" t="str">
        <f ca="1">IFERROR(IF(INDEX(DATOS!I:I,MATCH(CHECKLIST!B347,DATOS!B:B,0),1)="","X",IF(INDEX(DATOS!I:I,MATCH(CHECKLIST!B347,DATOS!B:B,0),1)&gt;YEAR(TODAY())-1,"","VENCIDA")),"")</f>
        <v/>
      </c>
      <c r="O347" s="35" t="str">
        <f>IFERROR(IF(INDEX(DATOS!AR:AR,MATCH(CHECKLIST!B347,DATOS!B:B,0),1)=0,"",INDEX(DATOS!AR:AR,MATCH(CHECKLIST!B347,DATOS!B:B,0),1)),"")</f>
        <v/>
      </c>
      <c r="P347" s="17" t="str">
        <f>IFERROR(IF(INDEX(DATOS!AP:AP,MATCH(CHECKLIST!B347,DATOS!B:B,0),1)=0,"",INDEX(DATOS!AP:AP,MATCH(CHECKLIST!B347,DATOS!B:B,0),1)),"")</f>
        <v/>
      </c>
      <c r="Q347" s="17" t="str">
        <f>IFERROR(IF(INDEX(DATOS!AQ:AQ,MATCH(CHECKLIST!B347,DATOS!B:B,0),1)=0,"",INDEX(DATOS!AQ:AQ,MATCH(CHECKLIST!B347,DATOS!B:B,0),1)),"")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IFERROR(INDEX(DATOS!B:B,MATCH(CHECKLIST!A348,DATOS!BY:BY,0),1),"")</f>
        <v/>
      </c>
      <c r="C348" t="str">
        <f>IFERROR(INDEX(DATOS!J:J,MATCH(CHECKLIST!A348,DATOS!BY:BY,0),1),"")</f>
        <v/>
      </c>
      <c r="D348" t="str">
        <f>IFERROR(INDEX(DATOS!R:R,MATCH(CHECKLIST!E348,DATOS!C:C,0),1),"")</f>
        <v/>
      </c>
      <c r="E348" s="72" t="str">
        <f>IFERROR(INDEX(DATOS!C:C,MATCH(CHECKLIST!A348,DATOS!BY:BY,0),1),"")</f>
        <v/>
      </c>
      <c r="F348" s="82" t="str">
        <f>IFERROR(IF(INDEX(DATOS!AE:AE,MATCH(CHECKLIST!B348,DATOS!B:B,0),1)=0,"",INDEX(DATOS!AE:AE,MATCH(CHECKLIST!B348,DATOS!B:B,0),1)),"")</f>
        <v/>
      </c>
      <c r="G348" s="17" t="str">
        <f>IFERROR(IF(INDEX(DATOS!AJ:AJ,MATCH(CHECKLIST!B348,DATOS!B:B,0),1)=0,"",INDEX(DATOS!AJ:AJ,MATCH(CHECKLIST!B348,DATOS!B:B,0),1)),"")</f>
        <v/>
      </c>
      <c r="H348" s="17" t="str">
        <f>IFERROR(IF(INDEX(DATOS!BM:BM,MATCH(CHECKLIST!B348,DATOS!B:B,0),1)="","X",IF(INDEX(DATOS!BM:BM,MATCH(CHECKLIST!B348,DATOS!B:B,0),1)="VIGENTE","",INDEX(DATOS!BM:BM,MATCH(CHECKLIST!B348,DATOS!B:B,0),1))),"")</f>
        <v/>
      </c>
      <c r="I348" s="17" t="str">
        <f>IFERROR(IF(INDEX(DATOS!AN:AN,MATCH(CHECKLIST!B348,DATOS!B:B,0),1)=0,"",INDEX(DATOS!AN:AN,MATCH(CHECKLIST!B348,DATOS!B:B,0),1)),"")</f>
        <v/>
      </c>
      <c r="J348" s="17" t="str">
        <f>IFERROR(IF(INDEX(DATOS!AL:AL,MATCH(CHECKLIST!B348,DATOS!B:B,0),1)=0,"",INDEX(DATOS!AL:AL,MATCH(CHECKLIST!B348,DATOS!B:B,0),1)),"")</f>
        <v/>
      </c>
      <c r="K348" s="35" t="str">
        <f>IFERROR(IF(INDEX(DATOS!AM:AM,MATCH(CHECKLIST!B348,DATOS!B:B,0),1)=0,"",INDEX(DATOS!AM:AM,MATCH(CHECKLIST!B348,DATOS!B:B,0),1)),"")</f>
        <v/>
      </c>
      <c r="L348" s="17" t="str">
        <f>IFERROR(IF(INDEX(DATOS!AO:AO,MATCH(CHECKLIST!B348,DATOS!B:B,0),1)=0,"",INDEX(DATOS!AO:AO,MATCH(CHECKLIST!B348,DATOS!B:B,0),1)),"")</f>
        <v/>
      </c>
      <c r="M348" s="17" t="str">
        <f>IFERROR(IF(INDEX(DATOS!AK:AK,MATCH(CHECKLIST!B348,DATOS!B:B,0),1)=0,"",INDEX(DATOS!AK:AK,MATCH(CHECKLIST!B348,DATOS!B:B,0),1)),"")</f>
        <v/>
      </c>
      <c r="N348" s="35" t="str">
        <f ca="1">IFERROR(IF(INDEX(DATOS!I:I,MATCH(CHECKLIST!B348,DATOS!B:B,0),1)="","X",IF(INDEX(DATOS!I:I,MATCH(CHECKLIST!B348,DATOS!B:B,0),1)&gt;YEAR(TODAY())-1,"","VENCIDA")),"")</f>
        <v/>
      </c>
      <c r="O348" s="35" t="str">
        <f>IFERROR(IF(INDEX(DATOS!AR:AR,MATCH(CHECKLIST!B348,DATOS!B:B,0),1)=0,"",INDEX(DATOS!AR:AR,MATCH(CHECKLIST!B348,DATOS!B:B,0),1)),"")</f>
        <v/>
      </c>
      <c r="P348" s="17" t="str">
        <f>IFERROR(IF(INDEX(DATOS!AP:AP,MATCH(CHECKLIST!B348,DATOS!B:B,0),1)=0,"",INDEX(DATOS!AP:AP,MATCH(CHECKLIST!B348,DATOS!B:B,0),1)),"")</f>
        <v/>
      </c>
      <c r="Q348" s="17" t="str">
        <f>IFERROR(IF(INDEX(DATOS!AQ:AQ,MATCH(CHECKLIST!B348,DATOS!B:B,0),1)=0,"",INDEX(DATOS!AQ:AQ,MATCH(CHECKLIST!B348,DATOS!B:B,0),1)),"")</f>
        <v/>
      </c>
      <c r="S348">
        <f t="shared" si="17"/>
        <v>0</v>
      </c>
      <c r="U348" t="str">
        <f t="shared" si="15"/>
        <v/>
      </c>
      <c r="V348" t="str">
        <f t="shared" si="16"/>
        <v/>
      </c>
    </row>
    <row r="349" spans="1:22" ht="15" customHeight="1" x14ac:dyDescent="0.25">
      <c r="A349" s="12">
        <v>336</v>
      </c>
      <c r="B349" t="str">
        <f>IFERROR(INDEX(DATOS!B:B,MATCH(CHECKLIST!A349,DATOS!BY:BY,0),1),"")</f>
        <v/>
      </c>
      <c r="C349" t="str">
        <f>IFERROR(INDEX(DATOS!J:J,MATCH(CHECKLIST!A349,DATOS!BY:BY,0),1),"")</f>
        <v/>
      </c>
      <c r="D349" t="str">
        <f>IFERROR(INDEX(DATOS!R:R,MATCH(CHECKLIST!E349,DATOS!C:C,0),1),"")</f>
        <v/>
      </c>
      <c r="E349" s="72" t="str">
        <f>IFERROR(INDEX(DATOS!C:C,MATCH(CHECKLIST!A349,DATOS!BY:BY,0),1),"")</f>
        <v/>
      </c>
      <c r="F349" s="82" t="str">
        <f>IFERROR(IF(INDEX(DATOS!AE:AE,MATCH(CHECKLIST!B349,DATOS!B:B,0),1)=0,"",INDEX(DATOS!AE:AE,MATCH(CHECKLIST!B349,DATOS!B:B,0),1)),"")</f>
        <v/>
      </c>
      <c r="G349" s="17" t="str">
        <f>IFERROR(IF(INDEX(DATOS!AJ:AJ,MATCH(CHECKLIST!B349,DATOS!B:B,0),1)=0,"",INDEX(DATOS!AJ:AJ,MATCH(CHECKLIST!B349,DATOS!B:B,0),1)),"")</f>
        <v/>
      </c>
      <c r="H349" s="17" t="str">
        <f>IFERROR(IF(INDEX(DATOS!BM:BM,MATCH(CHECKLIST!B349,DATOS!B:B,0),1)="","X",IF(INDEX(DATOS!BM:BM,MATCH(CHECKLIST!B349,DATOS!B:B,0),1)="VIGENTE","",INDEX(DATOS!BM:BM,MATCH(CHECKLIST!B349,DATOS!B:B,0),1))),"")</f>
        <v/>
      </c>
      <c r="I349" s="17" t="str">
        <f>IFERROR(IF(INDEX(DATOS!AN:AN,MATCH(CHECKLIST!B349,DATOS!B:B,0),1)=0,"",INDEX(DATOS!AN:AN,MATCH(CHECKLIST!B349,DATOS!B:B,0),1)),"")</f>
        <v/>
      </c>
      <c r="J349" s="17" t="str">
        <f>IFERROR(IF(INDEX(DATOS!AL:AL,MATCH(CHECKLIST!B349,DATOS!B:B,0),1)=0,"",INDEX(DATOS!AL:AL,MATCH(CHECKLIST!B349,DATOS!B:B,0),1)),"")</f>
        <v/>
      </c>
      <c r="K349" s="35" t="str">
        <f>IFERROR(IF(INDEX(DATOS!AM:AM,MATCH(CHECKLIST!B349,DATOS!B:B,0),1)=0,"",INDEX(DATOS!AM:AM,MATCH(CHECKLIST!B349,DATOS!B:B,0),1)),"")</f>
        <v/>
      </c>
      <c r="L349" s="17" t="str">
        <f>IFERROR(IF(INDEX(DATOS!AO:AO,MATCH(CHECKLIST!B349,DATOS!B:B,0),1)=0,"",INDEX(DATOS!AO:AO,MATCH(CHECKLIST!B349,DATOS!B:B,0),1)),"")</f>
        <v/>
      </c>
      <c r="M349" s="17" t="str">
        <f>IFERROR(IF(INDEX(DATOS!AK:AK,MATCH(CHECKLIST!B349,DATOS!B:B,0),1)=0,"",INDEX(DATOS!AK:AK,MATCH(CHECKLIST!B349,DATOS!B:B,0),1)),"")</f>
        <v/>
      </c>
      <c r="N349" s="35" t="str">
        <f ca="1">IFERROR(IF(INDEX(DATOS!I:I,MATCH(CHECKLIST!B349,DATOS!B:B,0),1)="","X",IF(INDEX(DATOS!I:I,MATCH(CHECKLIST!B349,DATOS!B:B,0),1)&gt;YEAR(TODAY())-1,"","VENCIDA")),"")</f>
        <v/>
      </c>
      <c r="O349" s="35" t="str">
        <f>IFERROR(IF(INDEX(DATOS!AR:AR,MATCH(CHECKLIST!B349,DATOS!B:B,0),1)=0,"",INDEX(DATOS!AR:AR,MATCH(CHECKLIST!B349,DATOS!B:B,0),1)),"")</f>
        <v/>
      </c>
      <c r="P349" s="17" t="str">
        <f>IFERROR(IF(INDEX(DATOS!AP:AP,MATCH(CHECKLIST!B349,DATOS!B:B,0),1)=0,"",INDEX(DATOS!AP:AP,MATCH(CHECKLIST!B349,DATOS!B:B,0),1)),"")</f>
        <v/>
      </c>
      <c r="Q349" s="17" t="str">
        <f>IFERROR(IF(INDEX(DATOS!AQ:AQ,MATCH(CHECKLIST!B349,DATOS!B:B,0),1)=0,"",INDEX(DATOS!AQ:AQ,MATCH(CHECKLIST!B349,DATOS!B:B,0),1)),"")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IFERROR(INDEX(DATOS!B:B,MATCH(CHECKLIST!A350,DATOS!BY:BY,0),1),"")</f>
        <v/>
      </c>
      <c r="C350" t="str">
        <f>IFERROR(INDEX(DATOS!J:J,MATCH(CHECKLIST!A350,DATOS!BY:BY,0),1),"")</f>
        <v/>
      </c>
      <c r="D350" t="str">
        <f>IFERROR(INDEX(DATOS!R:R,MATCH(CHECKLIST!E350,DATOS!C:C,0),1),"")</f>
        <v/>
      </c>
      <c r="E350" s="72" t="str">
        <f>IFERROR(INDEX(DATOS!C:C,MATCH(CHECKLIST!A350,DATOS!BY:BY,0),1),"")</f>
        <v/>
      </c>
      <c r="F350" s="82" t="str">
        <f>IFERROR(IF(INDEX(DATOS!AE:AE,MATCH(CHECKLIST!B350,DATOS!B:B,0),1)=0,"",INDEX(DATOS!AE:AE,MATCH(CHECKLIST!B350,DATOS!B:B,0),1)),"")</f>
        <v/>
      </c>
      <c r="G350" s="17" t="str">
        <f>IFERROR(IF(INDEX(DATOS!AJ:AJ,MATCH(CHECKLIST!B350,DATOS!B:B,0),1)=0,"",INDEX(DATOS!AJ:AJ,MATCH(CHECKLIST!B350,DATOS!B:B,0),1)),"")</f>
        <v/>
      </c>
      <c r="H350" s="17" t="str">
        <f>IFERROR(IF(INDEX(DATOS!BM:BM,MATCH(CHECKLIST!B350,DATOS!B:B,0),1)="","X",IF(INDEX(DATOS!BM:BM,MATCH(CHECKLIST!B350,DATOS!B:B,0),1)="VIGENTE","",INDEX(DATOS!BM:BM,MATCH(CHECKLIST!B350,DATOS!B:B,0),1))),"")</f>
        <v/>
      </c>
      <c r="I350" s="17" t="str">
        <f>IFERROR(IF(INDEX(DATOS!AN:AN,MATCH(CHECKLIST!B350,DATOS!B:B,0),1)=0,"",INDEX(DATOS!AN:AN,MATCH(CHECKLIST!B350,DATOS!B:B,0),1)),"")</f>
        <v/>
      </c>
      <c r="J350" s="17" t="str">
        <f>IFERROR(IF(INDEX(DATOS!AL:AL,MATCH(CHECKLIST!B350,DATOS!B:B,0),1)=0,"",INDEX(DATOS!AL:AL,MATCH(CHECKLIST!B350,DATOS!B:B,0),1)),"")</f>
        <v/>
      </c>
      <c r="K350" s="35" t="str">
        <f>IFERROR(IF(INDEX(DATOS!AM:AM,MATCH(CHECKLIST!B350,DATOS!B:B,0),1)=0,"",INDEX(DATOS!AM:AM,MATCH(CHECKLIST!B350,DATOS!B:B,0),1)),"")</f>
        <v/>
      </c>
      <c r="L350" s="17" t="str">
        <f>IFERROR(IF(INDEX(DATOS!AO:AO,MATCH(CHECKLIST!B350,DATOS!B:B,0),1)=0,"",INDEX(DATOS!AO:AO,MATCH(CHECKLIST!B350,DATOS!B:B,0),1)),"")</f>
        <v/>
      </c>
      <c r="M350" s="17" t="str">
        <f>IFERROR(IF(INDEX(DATOS!AK:AK,MATCH(CHECKLIST!B350,DATOS!B:B,0),1)=0,"",INDEX(DATOS!AK:AK,MATCH(CHECKLIST!B350,DATOS!B:B,0),1)),"")</f>
        <v/>
      </c>
      <c r="N350" s="35" t="str">
        <f ca="1">IFERROR(IF(INDEX(DATOS!I:I,MATCH(CHECKLIST!B350,DATOS!B:B,0),1)="","X",IF(INDEX(DATOS!I:I,MATCH(CHECKLIST!B350,DATOS!B:B,0),1)&gt;YEAR(TODAY())-1,"","VENCIDA")),"")</f>
        <v/>
      </c>
      <c r="O350" s="35" t="str">
        <f>IFERROR(IF(INDEX(DATOS!AR:AR,MATCH(CHECKLIST!B350,DATOS!B:B,0),1)=0,"",INDEX(DATOS!AR:AR,MATCH(CHECKLIST!B350,DATOS!B:B,0),1)),"")</f>
        <v/>
      </c>
      <c r="P350" s="17" t="str">
        <f>IFERROR(IF(INDEX(DATOS!AP:AP,MATCH(CHECKLIST!B350,DATOS!B:B,0),1)=0,"",INDEX(DATOS!AP:AP,MATCH(CHECKLIST!B350,DATOS!B:B,0),1)),"")</f>
        <v/>
      </c>
      <c r="Q350" s="17" t="str">
        <f>IFERROR(IF(INDEX(DATOS!AQ:AQ,MATCH(CHECKLIST!B350,DATOS!B:B,0),1)=0,"",INDEX(DATOS!AQ:AQ,MATCH(CHECKLIST!B350,DATOS!B:B,0),1)),"")</f>
        <v/>
      </c>
      <c r="S350">
        <f t="shared" si="17"/>
        <v>0</v>
      </c>
      <c r="U350" t="str">
        <f t="shared" si="15"/>
        <v/>
      </c>
      <c r="V350" t="str">
        <f t="shared" si="16"/>
        <v/>
      </c>
    </row>
    <row r="351" spans="1:22" ht="15" customHeight="1" x14ac:dyDescent="0.25">
      <c r="A351" s="12">
        <v>338</v>
      </c>
      <c r="B351" t="str">
        <f>IFERROR(INDEX(DATOS!B:B,MATCH(CHECKLIST!A351,DATOS!BY:BY,0),1),"")</f>
        <v/>
      </c>
      <c r="C351" t="str">
        <f>IFERROR(INDEX(DATOS!J:J,MATCH(CHECKLIST!A351,DATOS!BY:BY,0),1),"")</f>
        <v/>
      </c>
      <c r="D351" t="str">
        <f>IFERROR(INDEX(DATOS!R:R,MATCH(CHECKLIST!E351,DATOS!C:C,0),1),"")</f>
        <v/>
      </c>
      <c r="E351" s="72" t="str">
        <f>IFERROR(INDEX(DATOS!C:C,MATCH(CHECKLIST!A351,DATOS!BY:BY,0),1),"")</f>
        <v/>
      </c>
      <c r="F351" s="82" t="str">
        <f>IFERROR(IF(INDEX(DATOS!AE:AE,MATCH(CHECKLIST!B351,DATOS!B:B,0),1)=0,"",INDEX(DATOS!AE:AE,MATCH(CHECKLIST!B351,DATOS!B:B,0),1)),"")</f>
        <v/>
      </c>
      <c r="G351" s="17" t="str">
        <f>IFERROR(IF(INDEX(DATOS!AJ:AJ,MATCH(CHECKLIST!B351,DATOS!B:B,0),1)=0,"",INDEX(DATOS!AJ:AJ,MATCH(CHECKLIST!B351,DATOS!B:B,0),1)),"")</f>
        <v/>
      </c>
      <c r="H351" s="17" t="str">
        <f>IFERROR(IF(INDEX(DATOS!BM:BM,MATCH(CHECKLIST!B351,DATOS!B:B,0),1)="","X",IF(INDEX(DATOS!BM:BM,MATCH(CHECKLIST!B351,DATOS!B:B,0),1)="VIGENTE","",INDEX(DATOS!BM:BM,MATCH(CHECKLIST!B351,DATOS!B:B,0),1))),"")</f>
        <v/>
      </c>
      <c r="I351" s="17" t="str">
        <f>IFERROR(IF(INDEX(DATOS!AN:AN,MATCH(CHECKLIST!B351,DATOS!B:B,0),1)=0,"",INDEX(DATOS!AN:AN,MATCH(CHECKLIST!B351,DATOS!B:B,0),1)),"")</f>
        <v/>
      </c>
      <c r="J351" s="17" t="str">
        <f>IFERROR(IF(INDEX(DATOS!AL:AL,MATCH(CHECKLIST!B351,DATOS!B:B,0),1)=0,"",INDEX(DATOS!AL:AL,MATCH(CHECKLIST!B351,DATOS!B:B,0),1)),"")</f>
        <v/>
      </c>
      <c r="K351" s="35" t="str">
        <f>IFERROR(IF(INDEX(DATOS!AM:AM,MATCH(CHECKLIST!B351,DATOS!B:B,0),1)=0,"",INDEX(DATOS!AM:AM,MATCH(CHECKLIST!B351,DATOS!B:B,0),1)),"")</f>
        <v/>
      </c>
      <c r="L351" s="17" t="str">
        <f>IFERROR(IF(INDEX(DATOS!AO:AO,MATCH(CHECKLIST!B351,DATOS!B:B,0),1)=0,"",INDEX(DATOS!AO:AO,MATCH(CHECKLIST!B351,DATOS!B:B,0),1)),"")</f>
        <v/>
      </c>
      <c r="M351" s="17" t="str">
        <f>IFERROR(IF(INDEX(DATOS!AK:AK,MATCH(CHECKLIST!B351,DATOS!B:B,0),1)=0,"",INDEX(DATOS!AK:AK,MATCH(CHECKLIST!B351,DATOS!B:B,0),1)),"")</f>
        <v/>
      </c>
      <c r="N351" s="35" t="str">
        <f ca="1">IFERROR(IF(INDEX(DATOS!I:I,MATCH(CHECKLIST!B351,DATOS!B:B,0),1)="","X",IF(INDEX(DATOS!I:I,MATCH(CHECKLIST!B351,DATOS!B:B,0),1)&gt;YEAR(TODAY())-1,"","VENCIDA")),"")</f>
        <v/>
      </c>
      <c r="O351" s="35" t="str">
        <f>IFERROR(IF(INDEX(DATOS!AR:AR,MATCH(CHECKLIST!B351,DATOS!B:B,0),1)=0,"",INDEX(DATOS!AR:AR,MATCH(CHECKLIST!B351,DATOS!B:B,0),1)),"")</f>
        <v/>
      </c>
      <c r="P351" s="17" t="str">
        <f>IFERROR(IF(INDEX(DATOS!AP:AP,MATCH(CHECKLIST!B351,DATOS!B:B,0),1)=0,"",INDEX(DATOS!AP:AP,MATCH(CHECKLIST!B351,DATOS!B:B,0),1)),"")</f>
        <v/>
      </c>
      <c r="Q351" s="17" t="str">
        <f>IFERROR(IF(INDEX(DATOS!AQ:AQ,MATCH(CHECKLIST!B351,DATOS!B:B,0),1)=0,"",INDEX(DATOS!AQ:AQ,MATCH(CHECKLIST!B351,DATOS!B:B,0),1)),"")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IFERROR(INDEX(DATOS!B:B,MATCH(CHECKLIST!A352,DATOS!BY:BY,0),1),"")</f>
        <v/>
      </c>
      <c r="C352" t="str">
        <f>IFERROR(INDEX(DATOS!J:J,MATCH(CHECKLIST!A352,DATOS!BY:BY,0),1),"")</f>
        <v/>
      </c>
      <c r="D352" t="str">
        <f>IFERROR(INDEX(DATOS!R:R,MATCH(CHECKLIST!E352,DATOS!C:C,0),1),"")</f>
        <v/>
      </c>
      <c r="E352" s="72" t="str">
        <f>IFERROR(INDEX(DATOS!C:C,MATCH(CHECKLIST!A352,DATOS!BY:BY,0),1),"")</f>
        <v/>
      </c>
      <c r="F352" s="82" t="str">
        <f>IFERROR(IF(INDEX(DATOS!AE:AE,MATCH(CHECKLIST!B352,DATOS!B:B,0),1)=0,"",INDEX(DATOS!AE:AE,MATCH(CHECKLIST!B352,DATOS!B:B,0),1)),"")</f>
        <v/>
      </c>
      <c r="G352" s="17" t="str">
        <f>IFERROR(IF(INDEX(DATOS!AJ:AJ,MATCH(CHECKLIST!B352,DATOS!B:B,0),1)=0,"",INDEX(DATOS!AJ:AJ,MATCH(CHECKLIST!B352,DATOS!B:B,0),1)),"")</f>
        <v/>
      </c>
      <c r="H352" s="17" t="str">
        <f>IFERROR(IF(INDEX(DATOS!BM:BM,MATCH(CHECKLIST!B352,DATOS!B:B,0),1)="","X",IF(INDEX(DATOS!BM:BM,MATCH(CHECKLIST!B352,DATOS!B:B,0),1)="VIGENTE","",INDEX(DATOS!BM:BM,MATCH(CHECKLIST!B352,DATOS!B:B,0),1))),"")</f>
        <v/>
      </c>
      <c r="I352" s="17" t="str">
        <f>IFERROR(IF(INDEX(DATOS!AN:AN,MATCH(CHECKLIST!B352,DATOS!B:B,0),1)=0,"",INDEX(DATOS!AN:AN,MATCH(CHECKLIST!B352,DATOS!B:B,0),1)),"")</f>
        <v/>
      </c>
      <c r="J352" s="17" t="str">
        <f>IFERROR(IF(INDEX(DATOS!AL:AL,MATCH(CHECKLIST!B352,DATOS!B:B,0),1)=0,"",INDEX(DATOS!AL:AL,MATCH(CHECKLIST!B352,DATOS!B:B,0),1)),"")</f>
        <v/>
      </c>
      <c r="K352" s="35" t="str">
        <f>IFERROR(IF(INDEX(DATOS!AM:AM,MATCH(CHECKLIST!B352,DATOS!B:B,0),1)=0,"",INDEX(DATOS!AM:AM,MATCH(CHECKLIST!B352,DATOS!B:B,0),1)),"")</f>
        <v/>
      </c>
      <c r="L352" s="17" t="str">
        <f>IFERROR(IF(INDEX(DATOS!AO:AO,MATCH(CHECKLIST!B352,DATOS!B:B,0),1)=0,"",INDEX(DATOS!AO:AO,MATCH(CHECKLIST!B352,DATOS!B:B,0),1)),"")</f>
        <v/>
      </c>
      <c r="M352" s="17" t="str">
        <f>IFERROR(IF(INDEX(DATOS!AK:AK,MATCH(CHECKLIST!B352,DATOS!B:B,0),1)=0,"",INDEX(DATOS!AK:AK,MATCH(CHECKLIST!B352,DATOS!B:B,0),1)),"")</f>
        <v/>
      </c>
      <c r="N352" s="35" t="str">
        <f ca="1">IFERROR(IF(INDEX(DATOS!I:I,MATCH(CHECKLIST!B352,DATOS!B:B,0),1)="","X",IF(INDEX(DATOS!I:I,MATCH(CHECKLIST!B352,DATOS!B:B,0),1)&gt;YEAR(TODAY())-1,"","VENCIDA")),"")</f>
        <v/>
      </c>
      <c r="O352" s="35" t="str">
        <f>IFERROR(IF(INDEX(DATOS!AR:AR,MATCH(CHECKLIST!B352,DATOS!B:B,0),1)=0,"",INDEX(DATOS!AR:AR,MATCH(CHECKLIST!B352,DATOS!B:B,0),1)),"")</f>
        <v/>
      </c>
      <c r="P352" s="17" t="str">
        <f>IFERROR(IF(INDEX(DATOS!AP:AP,MATCH(CHECKLIST!B352,DATOS!B:B,0),1)=0,"",INDEX(DATOS!AP:AP,MATCH(CHECKLIST!B352,DATOS!B:B,0),1)),"")</f>
        <v/>
      </c>
      <c r="Q352" s="17" t="str">
        <f>IFERROR(IF(INDEX(DATOS!AQ:AQ,MATCH(CHECKLIST!B352,DATOS!B:B,0),1)=0,"",INDEX(DATOS!AQ:AQ,MATCH(CHECKLIST!B352,DATOS!B:B,0),1)),"")</f>
        <v/>
      </c>
      <c r="S352">
        <f t="shared" si="17"/>
        <v>0</v>
      </c>
      <c r="U352" t="str">
        <f t="shared" si="15"/>
        <v/>
      </c>
      <c r="V352" t="str">
        <f t="shared" si="16"/>
        <v/>
      </c>
    </row>
    <row r="353" spans="1:22" ht="15" customHeight="1" x14ac:dyDescent="0.25">
      <c r="A353" s="12">
        <v>340</v>
      </c>
      <c r="B353" t="str">
        <f>IFERROR(INDEX(DATOS!B:B,MATCH(CHECKLIST!A353,DATOS!BY:BY,0),1),"")</f>
        <v/>
      </c>
      <c r="C353" t="str">
        <f>IFERROR(INDEX(DATOS!J:J,MATCH(CHECKLIST!A353,DATOS!BY:BY,0),1),"")</f>
        <v/>
      </c>
      <c r="D353" t="str">
        <f>IFERROR(INDEX(DATOS!R:R,MATCH(CHECKLIST!E353,DATOS!C:C,0),1),"")</f>
        <v/>
      </c>
      <c r="E353" s="72" t="str">
        <f>IFERROR(INDEX(DATOS!C:C,MATCH(CHECKLIST!A353,DATOS!BY:BY,0),1),"")</f>
        <v/>
      </c>
      <c r="F353" s="82" t="str">
        <f>IFERROR(IF(INDEX(DATOS!AE:AE,MATCH(CHECKLIST!B353,DATOS!B:B,0),1)=0,"",INDEX(DATOS!AE:AE,MATCH(CHECKLIST!B353,DATOS!B:B,0),1)),"")</f>
        <v/>
      </c>
      <c r="G353" s="17" t="str">
        <f>IFERROR(IF(INDEX(DATOS!AJ:AJ,MATCH(CHECKLIST!B353,DATOS!B:B,0),1)=0,"",INDEX(DATOS!AJ:AJ,MATCH(CHECKLIST!B353,DATOS!B:B,0),1)),"")</f>
        <v/>
      </c>
      <c r="H353" s="17" t="str">
        <f>IFERROR(IF(INDEX(DATOS!BM:BM,MATCH(CHECKLIST!B353,DATOS!B:B,0),1)="","X",IF(INDEX(DATOS!BM:BM,MATCH(CHECKLIST!B353,DATOS!B:B,0),1)="VIGENTE","",INDEX(DATOS!BM:BM,MATCH(CHECKLIST!B353,DATOS!B:B,0),1))),"")</f>
        <v/>
      </c>
      <c r="I353" s="17" t="str">
        <f>IFERROR(IF(INDEX(DATOS!AN:AN,MATCH(CHECKLIST!B353,DATOS!B:B,0),1)=0,"",INDEX(DATOS!AN:AN,MATCH(CHECKLIST!B353,DATOS!B:B,0),1)),"")</f>
        <v/>
      </c>
      <c r="J353" s="17" t="str">
        <f>IFERROR(IF(INDEX(DATOS!AL:AL,MATCH(CHECKLIST!B353,DATOS!B:B,0),1)=0,"",INDEX(DATOS!AL:AL,MATCH(CHECKLIST!B353,DATOS!B:B,0),1)),"")</f>
        <v/>
      </c>
      <c r="K353" s="35" t="str">
        <f>IFERROR(IF(INDEX(DATOS!AM:AM,MATCH(CHECKLIST!B353,DATOS!B:B,0),1)=0,"",INDEX(DATOS!AM:AM,MATCH(CHECKLIST!B353,DATOS!B:B,0),1)),"")</f>
        <v/>
      </c>
      <c r="L353" s="17" t="str">
        <f>IFERROR(IF(INDEX(DATOS!AO:AO,MATCH(CHECKLIST!B353,DATOS!B:B,0),1)=0,"",INDEX(DATOS!AO:AO,MATCH(CHECKLIST!B353,DATOS!B:B,0),1)),"")</f>
        <v/>
      </c>
      <c r="M353" s="17" t="str">
        <f>IFERROR(IF(INDEX(DATOS!AK:AK,MATCH(CHECKLIST!B353,DATOS!B:B,0),1)=0,"",INDEX(DATOS!AK:AK,MATCH(CHECKLIST!B353,DATOS!B:B,0),1)),"")</f>
        <v/>
      </c>
      <c r="N353" s="35" t="str">
        <f ca="1">IFERROR(IF(INDEX(DATOS!I:I,MATCH(CHECKLIST!B353,DATOS!B:B,0),1)="","X",IF(INDEX(DATOS!I:I,MATCH(CHECKLIST!B353,DATOS!B:B,0),1)&gt;YEAR(TODAY())-1,"","VENCIDA")),"")</f>
        <v/>
      </c>
      <c r="O353" s="35" t="str">
        <f>IFERROR(IF(INDEX(DATOS!AR:AR,MATCH(CHECKLIST!B353,DATOS!B:B,0),1)=0,"",INDEX(DATOS!AR:AR,MATCH(CHECKLIST!B353,DATOS!B:B,0),1)),"")</f>
        <v/>
      </c>
      <c r="P353" s="17" t="str">
        <f>IFERROR(IF(INDEX(DATOS!AP:AP,MATCH(CHECKLIST!B353,DATOS!B:B,0),1)=0,"",INDEX(DATOS!AP:AP,MATCH(CHECKLIST!B353,DATOS!B:B,0),1)),"")</f>
        <v/>
      </c>
      <c r="Q353" s="17" t="str">
        <f>IFERROR(IF(INDEX(DATOS!AQ:AQ,MATCH(CHECKLIST!B353,DATOS!B:B,0),1)=0,"",INDEX(DATOS!AQ:AQ,MATCH(CHECKLIST!B353,DATOS!B:B,0),1)),"")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IFERROR(INDEX(DATOS!B:B,MATCH(CHECKLIST!A354,DATOS!BY:BY,0),1),"")</f>
        <v/>
      </c>
      <c r="C354" t="str">
        <f>IFERROR(INDEX(DATOS!J:J,MATCH(CHECKLIST!A354,DATOS!BY:BY,0),1),"")</f>
        <v/>
      </c>
      <c r="D354" t="str">
        <f>IFERROR(INDEX(DATOS!R:R,MATCH(CHECKLIST!E354,DATOS!C:C,0),1),"")</f>
        <v/>
      </c>
      <c r="E354" s="72" t="str">
        <f>IFERROR(INDEX(DATOS!C:C,MATCH(CHECKLIST!A354,DATOS!BY:BY,0),1),"")</f>
        <v/>
      </c>
      <c r="F354" s="82" t="str">
        <f>IFERROR(IF(INDEX(DATOS!AE:AE,MATCH(CHECKLIST!B354,DATOS!B:B,0),1)=0,"",INDEX(DATOS!AE:AE,MATCH(CHECKLIST!B354,DATOS!B:B,0),1)),"")</f>
        <v/>
      </c>
      <c r="G354" s="17" t="str">
        <f>IFERROR(IF(INDEX(DATOS!AJ:AJ,MATCH(CHECKLIST!B354,DATOS!B:B,0),1)=0,"",INDEX(DATOS!AJ:AJ,MATCH(CHECKLIST!B354,DATOS!B:B,0),1)),"")</f>
        <v/>
      </c>
      <c r="H354" s="17" t="str">
        <f>IFERROR(IF(INDEX(DATOS!BM:BM,MATCH(CHECKLIST!B354,DATOS!B:B,0),1)="","X",IF(INDEX(DATOS!BM:BM,MATCH(CHECKLIST!B354,DATOS!B:B,0),1)="VIGENTE","",INDEX(DATOS!BM:BM,MATCH(CHECKLIST!B354,DATOS!B:B,0),1))),"")</f>
        <v/>
      </c>
      <c r="I354" s="17" t="str">
        <f>IFERROR(IF(INDEX(DATOS!AN:AN,MATCH(CHECKLIST!B354,DATOS!B:B,0),1)=0,"",INDEX(DATOS!AN:AN,MATCH(CHECKLIST!B354,DATOS!B:B,0),1)),"")</f>
        <v/>
      </c>
      <c r="J354" s="17" t="str">
        <f>IFERROR(IF(INDEX(DATOS!AL:AL,MATCH(CHECKLIST!B354,DATOS!B:B,0),1)=0,"",INDEX(DATOS!AL:AL,MATCH(CHECKLIST!B354,DATOS!B:B,0),1)),"")</f>
        <v/>
      </c>
      <c r="K354" s="35" t="str">
        <f>IFERROR(IF(INDEX(DATOS!AM:AM,MATCH(CHECKLIST!B354,DATOS!B:B,0),1)=0,"",INDEX(DATOS!AM:AM,MATCH(CHECKLIST!B354,DATOS!B:B,0),1)),"")</f>
        <v/>
      </c>
      <c r="L354" s="17" t="str">
        <f>IFERROR(IF(INDEX(DATOS!AO:AO,MATCH(CHECKLIST!B354,DATOS!B:B,0),1)=0,"",INDEX(DATOS!AO:AO,MATCH(CHECKLIST!B354,DATOS!B:B,0),1)),"")</f>
        <v/>
      </c>
      <c r="M354" s="17" t="str">
        <f>IFERROR(IF(INDEX(DATOS!AK:AK,MATCH(CHECKLIST!B354,DATOS!B:B,0),1)=0,"",INDEX(DATOS!AK:AK,MATCH(CHECKLIST!B354,DATOS!B:B,0),1)),"")</f>
        <v/>
      </c>
      <c r="N354" s="35" t="str">
        <f ca="1">IFERROR(IF(INDEX(DATOS!I:I,MATCH(CHECKLIST!B354,DATOS!B:B,0),1)="","X",IF(INDEX(DATOS!I:I,MATCH(CHECKLIST!B354,DATOS!B:B,0),1)&gt;YEAR(TODAY())-1,"","VENCIDA")),"")</f>
        <v/>
      </c>
      <c r="O354" s="35" t="str">
        <f>IFERROR(IF(INDEX(DATOS!AR:AR,MATCH(CHECKLIST!B354,DATOS!B:B,0),1)=0,"",INDEX(DATOS!AR:AR,MATCH(CHECKLIST!B354,DATOS!B:B,0),1)),"")</f>
        <v/>
      </c>
      <c r="P354" s="17" t="str">
        <f>IFERROR(IF(INDEX(DATOS!AP:AP,MATCH(CHECKLIST!B354,DATOS!B:B,0),1)=0,"",INDEX(DATOS!AP:AP,MATCH(CHECKLIST!B354,DATOS!B:B,0),1)),"")</f>
        <v/>
      </c>
      <c r="Q354" s="17" t="str">
        <f>IFERROR(IF(INDEX(DATOS!AQ:AQ,MATCH(CHECKLIST!B354,DATOS!B:B,0),1)=0,"",INDEX(DATOS!AQ:AQ,MATCH(CHECKLIST!B354,DATOS!B:B,0),1)),"")</f>
        <v/>
      </c>
      <c r="S354">
        <f t="shared" si="17"/>
        <v>0</v>
      </c>
      <c r="U354" t="str">
        <f t="shared" si="15"/>
        <v/>
      </c>
      <c r="V354" t="str">
        <f t="shared" si="16"/>
        <v/>
      </c>
    </row>
    <row r="355" spans="1:22" ht="15" customHeight="1" x14ac:dyDescent="0.25">
      <c r="A355" s="12">
        <v>342</v>
      </c>
      <c r="B355" t="str">
        <f>IFERROR(INDEX(DATOS!B:B,MATCH(CHECKLIST!A355,DATOS!BY:BY,0),1),"")</f>
        <v/>
      </c>
      <c r="C355" t="str">
        <f>IFERROR(INDEX(DATOS!J:J,MATCH(CHECKLIST!A355,DATOS!BY:BY,0),1),"")</f>
        <v/>
      </c>
      <c r="D355" t="str">
        <f>IFERROR(INDEX(DATOS!R:R,MATCH(CHECKLIST!E355,DATOS!C:C,0),1),"")</f>
        <v/>
      </c>
      <c r="E355" s="72" t="str">
        <f>IFERROR(INDEX(DATOS!C:C,MATCH(CHECKLIST!A355,DATOS!BY:BY,0),1),"")</f>
        <v/>
      </c>
      <c r="F355" s="82" t="str">
        <f>IFERROR(IF(INDEX(DATOS!AE:AE,MATCH(CHECKLIST!B355,DATOS!B:B,0),1)=0,"",INDEX(DATOS!AE:AE,MATCH(CHECKLIST!B355,DATOS!B:B,0),1)),"")</f>
        <v/>
      </c>
      <c r="G355" s="17" t="str">
        <f>IFERROR(IF(INDEX(DATOS!AJ:AJ,MATCH(CHECKLIST!B355,DATOS!B:B,0),1)=0,"",INDEX(DATOS!AJ:AJ,MATCH(CHECKLIST!B355,DATOS!B:B,0),1)),"")</f>
        <v/>
      </c>
      <c r="H355" s="17" t="str">
        <f>IFERROR(IF(INDEX(DATOS!BM:BM,MATCH(CHECKLIST!B355,DATOS!B:B,0),1)="","X",IF(INDEX(DATOS!BM:BM,MATCH(CHECKLIST!B355,DATOS!B:B,0),1)="VIGENTE","",INDEX(DATOS!BM:BM,MATCH(CHECKLIST!B355,DATOS!B:B,0),1))),"")</f>
        <v/>
      </c>
      <c r="I355" s="17" t="str">
        <f>IFERROR(IF(INDEX(DATOS!AN:AN,MATCH(CHECKLIST!B355,DATOS!B:B,0),1)=0,"",INDEX(DATOS!AN:AN,MATCH(CHECKLIST!B355,DATOS!B:B,0),1)),"")</f>
        <v/>
      </c>
      <c r="J355" s="17" t="str">
        <f>IFERROR(IF(INDEX(DATOS!AL:AL,MATCH(CHECKLIST!B355,DATOS!B:B,0),1)=0,"",INDEX(DATOS!AL:AL,MATCH(CHECKLIST!B355,DATOS!B:B,0),1)),"")</f>
        <v/>
      </c>
      <c r="K355" s="35" t="str">
        <f>IFERROR(IF(INDEX(DATOS!AM:AM,MATCH(CHECKLIST!B355,DATOS!B:B,0),1)=0,"",INDEX(DATOS!AM:AM,MATCH(CHECKLIST!B355,DATOS!B:B,0),1)),"")</f>
        <v/>
      </c>
      <c r="L355" s="17" t="str">
        <f>IFERROR(IF(INDEX(DATOS!AO:AO,MATCH(CHECKLIST!B355,DATOS!B:B,0),1)=0,"",INDEX(DATOS!AO:AO,MATCH(CHECKLIST!B355,DATOS!B:B,0),1)),"")</f>
        <v/>
      </c>
      <c r="M355" s="17" t="str">
        <f>IFERROR(IF(INDEX(DATOS!AK:AK,MATCH(CHECKLIST!B355,DATOS!B:B,0),1)=0,"",INDEX(DATOS!AK:AK,MATCH(CHECKLIST!B355,DATOS!B:B,0),1)),"")</f>
        <v/>
      </c>
      <c r="N355" s="35" t="str">
        <f ca="1">IFERROR(IF(INDEX(DATOS!I:I,MATCH(CHECKLIST!B355,DATOS!B:B,0),1)="","X",IF(INDEX(DATOS!I:I,MATCH(CHECKLIST!B355,DATOS!B:B,0),1)&gt;YEAR(TODAY())-1,"","VENCIDA")),"")</f>
        <v/>
      </c>
      <c r="O355" s="35" t="str">
        <f>IFERROR(IF(INDEX(DATOS!AR:AR,MATCH(CHECKLIST!B355,DATOS!B:B,0),1)=0,"",INDEX(DATOS!AR:AR,MATCH(CHECKLIST!B355,DATOS!B:B,0),1)),"")</f>
        <v/>
      </c>
      <c r="P355" s="17" t="str">
        <f>IFERROR(IF(INDEX(DATOS!AP:AP,MATCH(CHECKLIST!B355,DATOS!B:B,0),1)=0,"",INDEX(DATOS!AP:AP,MATCH(CHECKLIST!B355,DATOS!B:B,0),1)),"")</f>
        <v/>
      </c>
      <c r="Q355" s="17" t="str">
        <f>IFERROR(IF(INDEX(DATOS!AQ:AQ,MATCH(CHECKLIST!B355,DATOS!B:B,0),1)=0,"",INDEX(DATOS!AQ:AQ,MATCH(CHECKLIST!B355,DATOS!B:B,0),1)),"")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IFERROR(INDEX(DATOS!B:B,MATCH(CHECKLIST!A356,DATOS!BY:BY,0),1),"")</f>
        <v/>
      </c>
      <c r="C356" t="str">
        <f>IFERROR(INDEX(DATOS!J:J,MATCH(CHECKLIST!A356,DATOS!BY:BY,0),1),"")</f>
        <v/>
      </c>
      <c r="D356" t="str">
        <f>IFERROR(INDEX(DATOS!R:R,MATCH(CHECKLIST!E356,DATOS!C:C,0),1),"")</f>
        <v/>
      </c>
      <c r="E356" s="72" t="str">
        <f>IFERROR(INDEX(DATOS!C:C,MATCH(CHECKLIST!A356,DATOS!BY:BY,0),1),"")</f>
        <v/>
      </c>
      <c r="F356" s="82" t="str">
        <f>IFERROR(IF(INDEX(DATOS!AE:AE,MATCH(CHECKLIST!B356,DATOS!B:B,0),1)=0,"",INDEX(DATOS!AE:AE,MATCH(CHECKLIST!B356,DATOS!B:B,0),1)),"")</f>
        <v/>
      </c>
      <c r="G356" s="17" t="str">
        <f>IFERROR(IF(INDEX(DATOS!AJ:AJ,MATCH(CHECKLIST!B356,DATOS!B:B,0),1)=0,"",INDEX(DATOS!AJ:AJ,MATCH(CHECKLIST!B356,DATOS!B:B,0),1)),"")</f>
        <v/>
      </c>
      <c r="H356" s="17" t="str">
        <f>IFERROR(IF(INDEX(DATOS!BM:BM,MATCH(CHECKLIST!B356,DATOS!B:B,0),1)="","X",IF(INDEX(DATOS!BM:BM,MATCH(CHECKLIST!B356,DATOS!B:B,0),1)="VIGENTE","",INDEX(DATOS!BM:BM,MATCH(CHECKLIST!B356,DATOS!B:B,0),1))),"")</f>
        <v/>
      </c>
      <c r="I356" s="17" t="str">
        <f>IFERROR(IF(INDEX(DATOS!AN:AN,MATCH(CHECKLIST!B356,DATOS!B:B,0),1)=0,"",INDEX(DATOS!AN:AN,MATCH(CHECKLIST!B356,DATOS!B:B,0),1)),"")</f>
        <v/>
      </c>
      <c r="J356" s="17" t="str">
        <f>IFERROR(IF(INDEX(DATOS!AL:AL,MATCH(CHECKLIST!B356,DATOS!B:B,0),1)=0,"",INDEX(DATOS!AL:AL,MATCH(CHECKLIST!B356,DATOS!B:B,0),1)),"")</f>
        <v/>
      </c>
      <c r="K356" s="35" t="str">
        <f>IFERROR(IF(INDEX(DATOS!AM:AM,MATCH(CHECKLIST!B356,DATOS!B:B,0),1)=0,"",INDEX(DATOS!AM:AM,MATCH(CHECKLIST!B356,DATOS!B:B,0),1)),"")</f>
        <v/>
      </c>
      <c r="L356" s="17" t="str">
        <f>IFERROR(IF(INDEX(DATOS!AO:AO,MATCH(CHECKLIST!B356,DATOS!B:B,0),1)=0,"",INDEX(DATOS!AO:AO,MATCH(CHECKLIST!B356,DATOS!B:B,0),1)),"")</f>
        <v/>
      </c>
      <c r="M356" s="17" t="str">
        <f>IFERROR(IF(INDEX(DATOS!AK:AK,MATCH(CHECKLIST!B356,DATOS!B:B,0),1)=0,"",INDEX(DATOS!AK:AK,MATCH(CHECKLIST!B356,DATOS!B:B,0),1)),"")</f>
        <v/>
      </c>
      <c r="N356" s="35" t="str">
        <f ca="1">IFERROR(IF(INDEX(DATOS!I:I,MATCH(CHECKLIST!B356,DATOS!B:B,0),1)="","X",IF(INDEX(DATOS!I:I,MATCH(CHECKLIST!B356,DATOS!B:B,0),1)&gt;YEAR(TODAY())-1,"","VENCIDA")),"")</f>
        <v/>
      </c>
      <c r="O356" s="35" t="str">
        <f>IFERROR(IF(INDEX(DATOS!AR:AR,MATCH(CHECKLIST!B356,DATOS!B:B,0),1)=0,"",INDEX(DATOS!AR:AR,MATCH(CHECKLIST!B356,DATOS!B:B,0),1)),"")</f>
        <v/>
      </c>
      <c r="P356" s="17" t="str">
        <f>IFERROR(IF(INDEX(DATOS!AP:AP,MATCH(CHECKLIST!B356,DATOS!B:B,0),1)=0,"",INDEX(DATOS!AP:AP,MATCH(CHECKLIST!B356,DATOS!B:B,0),1)),"")</f>
        <v/>
      </c>
      <c r="Q356" s="17" t="str">
        <f>IFERROR(IF(INDEX(DATOS!AQ:AQ,MATCH(CHECKLIST!B356,DATOS!B:B,0),1)=0,"",INDEX(DATOS!AQ:AQ,MATCH(CHECKLIST!B356,DATOS!B:B,0),1)),"")</f>
        <v/>
      </c>
      <c r="S356">
        <f t="shared" si="17"/>
        <v>0</v>
      </c>
      <c r="U356" t="str">
        <f t="shared" si="15"/>
        <v/>
      </c>
      <c r="V356" t="str">
        <f t="shared" si="16"/>
        <v/>
      </c>
    </row>
    <row r="357" spans="1:22" ht="15" customHeight="1" x14ac:dyDescent="0.25">
      <c r="A357" s="12">
        <v>344</v>
      </c>
      <c r="B357" t="str">
        <f>IFERROR(INDEX(DATOS!B:B,MATCH(CHECKLIST!A357,DATOS!BY:BY,0),1),"")</f>
        <v/>
      </c>
      <c r="C357" t="str">
        <f>IFERROR(INDEX(DATOS!J:J,MATCH(CHECKLIST!A357,DATOS!BY:BY,0),1),"")</f>
        <v/>
      </c>
      <c r="D357" t="str">
        <f>IFERROR(INDEX(DATOS!R:R,MATCH(CHECKLIST!E357,DATOS!C:C,0),1),"")</f>
        <v/>
      </c>
      <c r="E357" s="72" t="str">
        <f>IFERROR(INDEX(DATOS!C:C,MATCH(CHECKLIST!A357,DATOS!BY:BY,0),1),"")</f>
        <v/>
      </c>
      <c r="F357" s="82" t="str">
        <f>IFERROR(IF(INDEX(DATOS!AE:AE,MATCH(CHECKLIST!B357,DATOS!B:B,0),1)=0,"",INDEX(DATOS!AE:AE,MATCH(CHECKLIST!B357,DATOS!B:B,0),1)),"")</f>
        <v/>
      </c>
      <c r="G357" s="17" t="str">
        <f>IFERROR(IF(INDEX(DATOS!AJ:AJ,MATCH(CHECKLIST!B357,DATOS!B:B,0),1)=0,"",INDEX(DATOS!AJ:AJ,MATCH(CHECKLIST!B357,DATOS!B:B,0),1)),"")</f>
        <v/>
      </c>
      <c r="H357" s="17" t="str">
        <f>IFERROR(IF(INDEX(DATOS!BM:BM,MATCH(CHECKLIST!B357,DATOS!B:B,0),1)="","X",IF(INDEX(DATOS!BM:BM,MATCH(CHECKLIST!B357,DATOS!B:B,0),1)="VIGENTE","",INDEX(DATOS!BM:BM,MATCH(CHECKLIST!B357,DATOS!B:B,0),1))),"")</f>
        <v/>
      </c>
      <c r="I357" s="17" t="str">
        <f>IFERROR(IF(INDEX(DATOS!AN:AN,MATCH(CHECKLIST!B357,DATOS!B:B,0),1)=0,"",INDEX(DATOS!AN:AN,MATCH(CHECKLIST!B357,DATOS!B:B,0),1)),"")</f>
        <v/>
      </c>
      <c r="J357" s="17" t="str">
        <f>IFERROR(IF(INDEX(DATOS!AL:AL,MATCH(CHECKLIST!B357,DATOS!B:B,0),1)=0,"",INDEX(DATOS!AL:AL,MATCH(CHECKLIST!B357,DATOS!B:B,0),1)),"")</f>
        <v/>
      </c>
      <c r="K357" s="35" t="str">
        <f>IFERROR(IF(INDEX(DATOS!AM:AM,MATCH(CHECKLIST!B357,DATOS!B:B,0),1)=0,"",INDEX(DATOS!AM:AM,MATCH(CHECKLIST!B357,DATOS!B:B,0),1)),"")</f>
        <v/>
      </c>
      <c r="L357" s="17" t="str">
        <f>IFERROR(IF(INDEX(DATOS!AO:AO,MATCH(CHECKLIST!B357,DATOS!B:B,0),1)=0,"",INDEX(DATOS!AO:AO,MATCH(CHECKLIST!B357,DATOS!B:B,0),1)),"")</f>
        <v/>
      </c>
      <c r="M357" s="17" t="str">
        <f>IFERROR(IF(INDEX(DATOS!AK:AK,MATCH(CHECKLIST!B357,DATOS!B:B,0),1)=0,"",INDEX(DATOS!AK:AK,MATCH(CHECKLIST!B357,DATOS!B:B,0),1)),"")</f>
        <v/>
      </c>
      <c r="N357" s="35" t="str">
        <f ca="1">IFERROR(IF(INDEX(DATOS!I:I,MATCH(CHECKLIST!B357,DATOS!B:B,0),1)="","X",IF(INDEX(DATOS!I:I,MATCH(CHECKLIST!B357,DATOS!B:B,0),1)&gt;YEAR(TODAY())-1,"","VENCIDA")),"")</f>
        <v/>
      </c>
      <c r="O357" s="35" t="str">
        <f>IFERROR(IF(INDEX(DATOS!AR:AR,MATCH(CHECKLIST!B357,DATOS!B:B,0),1)=0,"",INDEX(DATOS!AR:AR,MATCH(CHECKLIST!B357,DATOS!B:B,0),1)),"")</f>
        <v/>
      </c>
      <c r="P357" s="17" t="str">
        <f>IFERROR(IF(INDEX(DATOS!AP:AP,MATCH(CHECKLIST!B357,DATOS!B:B,0),1)=0,"",INDEX(DATOS!AP:AP,MATCH(CHECKLIST!B357,DATOS!B:B,0),1)),"")</f>
        <v/>
      </c>
      <c r="Q357" s="17" t="str">
        <f>IFERROR(IF(INDEX(DATOS!AQ:AQ,MATCH(CHECKLIST!B357,DATOS!B:B,0),1)=0,"",INDEX(DATOS!AQ:AQ,MATCH(CHECKLIST!B357,DATOS!B:B,0),1)),"")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IFERROR(INDEX(DATOS!B:B,MATCH(CHECKLIST!A358,DATOS!BY:BY,0),1),"")</f>
        <v/>
      </c>
      <c r="C358" t="str">
        <f>IFERROR(INDEX(DATOS!J:J,MATCH(CHECKLIST!A358,DATOS!BY:BY,0),1),"")</f>
        <v/>
      </c>
      <c r="D358" t="str">
        <f>IFERROR(INDEX(DATOS!R:R,MATCH(CHECKLIST!E358,DATOS!C:C,0),1),"")</f>
        <v/>
      </c>
      <c r="E358" s="72" t="str">
        <f>IFERROR(INDEX(DATOS!C:C,MATCH(CHECKLIST!A358,DATOS!BY:BY,0),1),"")</f>
        <v/>
      </c>
      <c r="F358" s="82" t="str">
        <f>IFERROR(IF(INDEX(DATOS!AE:AE,MATCH(CHECKLIST!B358,DATOS!B:B,0),1)=0,"",INDEX(DATOS!AE:AE,MATCH(CHECKLIST!B358,DATOS!B:B,0),1)),"")</f>
        <v/>
      </c>
      <c r="G358" s="17" t="str">
        <f>IFERROR(IF(INDEX(DATOS!AJ:AJ,MATCH(CHECKLIST!B358,DATOS!B:B,0),1)=0,"",INDEX(DATOS!AJ:AJ,MATCH(CHECKLIST!B358,DATOS!B:B,0),1)),"")</f>
        <v/>
      </c>
      <c r="H358" s="17" t="str">
        <f>IFERROR(IF(INDEX(DATOS!BM:BM,MATCH(CHECKLIST!B358,DATOS!B:B,0),1)="","X",IF(INDEX(DATOS!BM:BM,MATCH(CHECKLIST!B358,DATOS!B:B,0),1)="VIGENTE","",INDEX(DATOS!BM:BM,MATCH(CHECKLIST!B358,DATOS!B:B,0),1))),"")</f>
        <v/>
      </c>
      <c r="I358" s="17" t="str">
        <f>IFERROR(IF(INDEX(DATOS!AN:AN,MATCH(CHECKLIST!B358,DATOS!B:B,0),1)=0,"",INDEX(DATOS!AN:AN,MATCH(CHECKLIST!B358,DATOS!B:B,0),1)),"")</f>
        <v/>
      </c>
      <c r="J358" s="17" t="str">
        <f>IFERROR(IF(INDEX(DATOS!AL:AL,MATCH(CHECKLIST!B358,DATOS!B:B,0),1)=0,"",INDEX(DATOS!AL:AL,MATCH(CHECKLIST!B358,DATOS!B:B,0),1)),"")</f>
        <v/>
      </c>
      <c r="K358" s="35" t="str">
        <f>IFERROR(IF(INDEX(DATOS!AM:AM,MATCH(CHECKLIST!B358,DATOS!B:B,0),1)=0,"",INDEX(DATOS!AM:AM,MATCH(CHECKLIST!B358,DATOS!B:B,0),1)),"")</f>
        <v/>
      </c>
      <c r="L358" s="17" t="str">
        <f>IFERROR(IF(INDEX(DATOS!AO:AO,MATCH(CHECKLIST!B358,DATOS!B:B,0),1)=0,"",INDEX(DATOS!AO:AO,MATCH(CHECKLIST!B358,DATOS!B:B,0),1)),"")</f>
        <v/>
      </c>
      <c r="M358" s="17" t="str">
        <f>IFERROR(IF(INDEX(DATOS!AK:AK,MATCH(CHECKLIST!B358,DATOS!B:B,0),1)=0,"",INDEX(DATOS!AK:AK,MATCH(CHECKLIST!B358,DATOS!B:B,0),1)),"")</f>
        <v/>
      </c>
      <c r="N358" s="35" t="str">
        <f ca="1">IFERROR(IF(INDEX(DATOS!I:I,MATCH(CHECKLIST!B358,DATOS!B:B,0),1)="","X",IF(INDEX(DATOS!I:I,MATCH(CHECKLIST!B358,DATOS!B:B,0),1)&gt;YEAR(TODAY())-1,"","VENCIDA")),"")</f>
        <v/>
      </c>
      <c r="O358" s="35" t="str">
        <f>IFERROR(IF(INDEX(DATOS!AR:AR,MATCH(CHECKLIST!B358,DATOS!B:B,0),1)=0,"",INDEX(DATOS!AR:AR,MATCH(CHECKLIST!B358,DATOS!B:B,0),1)),"")</f>
        <v/>
      </c>
      <c r="P358" s="17" t="str">
        <f>IFERROR(IF(INDEX(DATOS!AP:AP,MATCH(CHECKLIST!B358,DATOS!B:B,0),1)=0,"",INDEX(DATOS!AP:AP,MATCH(CHECKLIST!B358,DATOS!B:B,0),1)),"")</f>
        <v/>
      </c>
      <c r="Q358" s="17" t="str">
        <f>IFERROR(IF(INDEX(DATOS!AQ:AQ,MATCH(CHECKLIST!B358,DATOS!B:B,0),1)=0,"",INDEX(DATOS!AQ:AQ,MATCH(CHECKLIST!B358,DATOS!B:B,0),1)),"")</f>
        <v/>
      </c>
      <c r="S358">
        <f t="shared" si="17"/>
        <v>0</v>
      </c>
      <c r="U358" t="str">
        <f t="shared" si="15"/>
        <v/>
      </c>
      <c r="V358" t="str">
        <f t="shared" si="16"/>
        <v/>
      </c>
    </row>
    <row r="359" spans="1:22" ht="15" customHeight="1" x14ac:dyDescent="0.25">
      <c r="A359" s="12">
        <v>346</v>
      </c>
      <c r="B359" t="str">
        <f>IFERROR(INDEX(DATOS!B:B,MATCH(CHECKLIST!A359,DATOS!BY:BY,0),1),"")</f>
        <v/>
      </c>
      <c r="C359" t="str">
        <f>IFERROR(INDEX(DATOS!J:J,MATCH(CHECKLIST!A359,DATOS!BY:BY,0),1),"")</f>
        <v/>
      </c>
      <c r="D359" t="str">
        <f>IFERROR(INDEX(DATOS!R:R,MATCH(CHECKLIST!E359,DATOS!C:C,0),1),"")</f>
        <v/>
      </c>
      <c r="E359" s="72" t="str">
        <f>IFERROR(INDEX(DATOS!C:C,MATCH(CHECKLIST!A359,DATOS!BY:BY,0),1),"")</f>
        <v/>
      </c>
      <c r="F359" s="82" t="str">
        <f>IFERROR(IF(INDEX(DATOS!AE:AE,MATCH(CHECKLIST!B359,DATOS!B:B,0),1)=0,"",INDEX(DATOS!AE:AE,MATCH(CHECKLIST!B359,DATOS!B:B,0),1)),"")</f>
        <v/>
      </c>
      <c r="G359" s="17" t="str">
        <f>IFERROR(IF(INDEX(DATOS!AJ:AJ,MATCH(CHECKLIST!B359,DATOS!B:B,0),1)=0,"",INDEX(DATOS!AJ:AJ,MATCH(CHECKLIST!B359,DATOS!B:B,0),1)),"")</f>
        <v/>
      </c>
      <c r="H359" s="17" t="str">
        <f>IFERROR(IF(INDEX(DATOS!BM:BM,MATCH(CHECKLIST!B359,DATOS!B:B,0),1)="","X",IF(INDEX(DATOS!BM:BM,MATCH(CHECKLIST!B359,DATOS!B:B,0),1)="VIGENTE","",INDEX(DATOS!BM:BM,MATCH(CHECKLIST!B359,DATOS!B:B,0),1))),"")</f>
        <v/>
      </c>
      <c r="I359" s="17" t="str">
        <f>IFERROR(IF(INDEX(DATOS!AN:AN,MATCH(CHECKLIST!B359,DATOS!B:B,0),1)=0,"",INDEX(DATOS!AN:AN,MATCH(CHECKLIST!B359,DATOS!B:B,0),1)),"")</f>
        <v/>
      </c>
      <c r="J359" s="17" t="str">
        <f>IFERROR(IF(INDEX(DATOS!AL:AL,MATCH(CHECKLIST!B359,DATOS!B:B,0),1)=0,"",INDEX(DATOS!AL:AL,MATCH(CHECKLIST!B359,DATOS!B:B,0),1)),"")</f>
        <v/>
      </c>
      <c r="K359" s="35" t="str">
        <f>IFERROR(IF(INDEX(DATOS!AM:AM,MATCH(CHECKLIST!B359,DATOS!B:B,0),1)=0,"",INDEX(DATOS!AM:AM,MATCH(CHECKLIST!B359,DATOS!B:B,0),1)),"")</f>
        <v/>
      </c>
      <c r="L359" s="17" t="str">
        <f>IFERROR(IF(INDEX(DATOS!AO:AO,MATCH(CHECKLIST!B359,DATOS!B:B,0),1)=0,"",INDEX(DATOS!AO:AO,MATCH(CHECKLIST!B359,DATOS!B:B,0),1)),"")</f>
        <v/>
      </c>
      <c r="M359" s="17" t="str">
        <f>IFERROR(IF(INDEX(DATOS!AK:AK,MATCH(CHECKLIST!B359,DATOS!B:B,0),1)=0,"",INDEX(DATOS!AK:AK,MATCH(CHECKLIST!B359,DATOS!B:B,0),1)),"")</f>
        <v/>
      </c>
      <c r="N359" s="35" t="str">
        <f ca="1">IFERROR(IF(INDEX(DATOS!I:I,MATCH(CHECKLIST!B359,DATOS!B:B,0),1)="","X",IF(INDEX(DATOS!I:I,MATCH(CHECKLIST!B359,DATOS!B:B,0),1)&gt;YEAR(TODAY())-1,"","VENCIDA")),"")</f>
        <v/>
      </c>
      <c r="O359" s="35" t="str">
        <f>IFERROR(IF(INDEX(DATOS!AR:AR,MATCH(CHECKLIST!B359,DATOS!B:B,0),1)=0,"",INDEX(DATOS!AR:AR,MATCH(CHECKLIST!B359,DATOS!B:B,0),1)),"")</f>
        <v/>
      </c>
      <c r="P359" s="17" t="str">
        <f>IFERROR(IF(INDEX(DATOS!AP:AP,MATCH(CHECKLIST!B359,DATOS!B:B,0),1)=0,"",INDEX(DATOS!AP:AP,MATCH(CHECKLIST!B359,DATOS!B:B,0),1)),"")</f>
        <v/>
      </c>
      <c r="Q359" s="17" t="str">
        <f>IFERROR(IF(INDEX(DATOS!AQ:AQ,MATCH(CHECKLIST!B359,DATOS!B:B,0),1)=0,"",INDEX(DATOS!AQ:AQ,MATCH(CHECKLIST!B359,DATOS!B:B,0),1)),"")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IFERROR(INDEX(DATOS!B:B,MATCH(CHECKLIST!A360,DATOS!BY:BY,0),1),"")</f>
        <v/>
      </c>
      <c r="C360" t="str">
        <f>IFERROR(INDEX(DATOS!J:J,MATCH(CHECKLIST!A360,DATOS!BY:BY,0),1),"")</f>
        <v/>
      </c>
      <c r="D360" t="str">
        <f>IFERROR(INDEX(DATOS!R:R,MATCH(CHECKLIST!E360,DATOS!C:C,0),1),"")</f>
        <v/>
      </c>
      <c r="E360" s="72" t="str">
        <f>IFERROR(INDEX(DATOS!C:C,MATCH(CHECKLIST!A360,DATOS!BY:BY,0),1),"")</f>
        <v/>
      </c>
      <c r="F360" s="82" t="str">
        <f>IFERROR(IF(INDEX(DATOS!AE:AE,MATCH(CHECKLIST!B360,DATOS!B:B,0),1)=0,"",INDEX(DATOS!AE:AE,MATCH(CHECKLIST!B360,DATOS!B:B,0),1)),"")</f>
        <v/>
      </c>
      <c r="G360" s="17" t="str">
        <f>IFERROR(IF(INDEX(DATOS!AJ:AJ,MATCH(CHECKLIST!B360,DATOS!B:B,0),1)=0,"",INDEX(DATOS!AJ:AJ,MATCH(CHECKLIST!B360,DATOS!B:B,0),1)),"")</f>
        <v/>
      </c>
      <c r="H360" s="17" t="str">
        <f>IFERROR(IF(INDEX(DATOS!BM:BM,MATCH(CHECKLIST!B360,DATOS!B:B,0),1)="","X",IF(INDEX(DATOS!BM:BM,MATCH(CHECKLIST!B360,DATOS!B:B,0),1)="VIGENTE","",INDEX(DATOS!BM:BM,MATCH(CHECKLIST!B360,DATOS!B:B,0),1))),"")</f>
        <v/>
      </c>
      <c r="I360" s="17" t="str">
        <f>IFERROR(IF(INDEX(DATOS!AN:AN,MATCH(CHECKLIST!B360,DATOS!B:B,0),1)=0,"",INDEX(DATOS!AN:AN,MATCH(CHECKLIST!B360,DATOS!B:B,0),1)),"")</f>
        <v/>
      </c>
      <c r="J360" s="17" t="str">
        <f>IFERROR(IF(INDEX(DATOS!AL:AL,MATCH(CHECKLIST!B360,DATOS!B:B,0),1)=0,"",INDEX(DATOS!AL:AL,MATCH(CHECKLIST!B360,DATOS!B:B,0),1)),"")</f>
        <v/>
      </c>
      <c r="K360" s="35" t="str">
        <f>IFERROR(IF(INDEX(DATOS!AM:AM,MATCH(CHECKLIST!B360,DATOS!B:B,0),1)=0,"",INDEX(DATOS!AM:AM,MATCH(CHECKLIST!B360,DATOS!B:B,0),1)),"")</f>
        <v/>
      </c>
      <c r="L360" s="17" t="str">
        <f>IFERROR(IF(INDEX(DATOS!AO:AO,MATCH(CHECKLIST!B360,DATOS!B:B,0),1)=0,"",INDEX(DATOS!AO:AO,MATCH(CHECKLIST!B360,DATOS!B:B,0),1)),"")</f>
        <v/>
      </c>
      <c r="M360" s="17" t="str">
        <f>IFERROR(IF(INDEX(DATOS!AK:AK,MATCH(CHECKLIST!B360,DATOS!B:B,0),1)=0,"",INDEX(DATOS!AK:AK,MATCH(CHECKLIST!B360,DATOS!B:B,0),1)),"")</f>
        <v/>
      </c>
      <c r="N360" s="35" t="str">
        <f ca="1">IFERROR(IF(INDEX(DATOS!I:I,MATCH(CHECKLIST!B360,DATOS!B:B,0),1)="","X",IF(INDEX(DATOS!I:I,MATCH(CHECKLIST!B360,DATOS!B:B,0),1)&gt;YEAR(TODAY())-1,"","VENCIDA")),"")</f>
        <v/>
      </c>
      <c r="O360" s="35" t="str">
        <f>IFERROR(IF(INDEX(DATOS!AR:AR,MATCH(CHECKLIST!B360,DATOS!B:B,0),1)=0,"",INDEX(DATOS!AR:AR,MATCH(CHECKLIST!B360,DATOS!B:B,0),1)),"")</f>
        <v/>
      </c>
      <c r="P360" s="17" t="str">
        <f>IFERROR(IF(INDEX(DATOS!AP:AP,MATCH(CHECKLIST!B360,DATOS!B:B,0),1)=0,"",INDEX(DATOS!AP:AP,MATCH(CHECKLIST!B360,DATOS!B:B,0),1)),"")</f>
        <v/>
      </c>
      <c r="Q360" s="17" t="str">
        <f>IFERROR(IF(INDEX(DATOS!AQ:AQ,MATCH(CHECKLIST!B360,DATOS!B:B,0),1)=0,"",INDEX(DATOS!AQ:AQ,MATCH(CHECKLIST!B360,DATOS!B:B,0),1)),"")</f>
        <v/>
      </c>
      <c r="S360">
        <f t="shared" si="17"/>
        <v>0</v>
      </c>
      <c r="U360" t="str">
        <f t="shared" si="15"/>
        <v/>
      </c>
      <c r="V360" t="str">
        <f t="shared" si="16"/>
        <v/>
      </c>
    </row>
    <row r="361" spans="1:22" ht="15" customHeight="1" x14ac:dyDescent="0.25">
      <c r="A361" s="12">
        <v>348</v>
      </c>
      <c r="B361" t="str">
        <f>IFERROR(INDEX(DATOS!B:B,MATCH(CHECKLIST!A361,DATOS!BY:BY,0),1),"")</f>
        <v/>
      </c>
      <c r="C361" t="str">
        <f>IFERROR(INDEX(DATOS!J:J,MATCH(CHECKLIST!A361,DATOS!BY:BY,0),1),"")</f>
        <v/>
      </c>
      <c r="D361" t="str">
        <f>IFERROR(INDEX(DATOS!R:R,MATCH(CHECKLIST!E361,DATOS!C:C,0),1),"")</f>
        <v/>
      </c>
      <c r="E361" s="72" t="str">
        <f>IFERROR(INDEX(DATOS!C:C,MATCH(CHECKLIST!A361,DATOS!BY:BY,0),1),"")</f>
        <v/>
      </c>
      <c r="F361" s="82" t="str">
        <f>IFERROR(IF(INDEX(DATOS!AE:AE,MATCH(CHECKLIST!B361,DATOS!B:B,0),1)=0,"",INDEX(DATOS!AE:AE,MATCH(CHECKLIST!B361,DATOS!B:B,0),1)),"")</f>
        <v/>
      </c>
      <c r="G361" s="17" t="str">
        <f>IFERROR(IF(INDEX(DATOS!AJ:AJ,MATCH(CHECKLIST!B361,DATOS!B:B,0),1)=0,"",INDEX(DATOS!AJ:AJ,MATCH(CHECKLIST!B361,DATOS!B:B,0),1)),"")</f>
        <v/>
      </c>
      <c r="H361" s="17" t="str">
        <f>IFERROR(IF(INDEX(DATOS!BM:BM,MATCH(CHECKLIST!B361,DATOS!B:B,0),1)="","X",IF(INDEX(DATOS!BM:BM,MATCH(CHECKLIST!B361,DATOS!B:B,0),1)="VIGENTE","",INDEX(DATOS!BM:BM,MATCH(CHECKLIST!B361,DATOS!B:B,0),1))),"")</f>
        <v/>
      </c>
      <c r="I361" s="17" t="str">
        <f>IFERROR(IF(INDEX(DATOS!AN:AN,MATCH(CHECKLIST!B361,DATOS!B:B,0),1)=0,"",INDEX(DATOS!AN:AN,MATCH(CHECKLIST!B361,DATOS!B:B,0),1)),"")</f>
        <v/>
      </c>
      <c r="J361" s="17" t="str">
        <f>IFERROR(IF(INDEX(DATOS!AL:AL,MATCH(CHECKLIST!B361,DATOS!B:B,0),1)=0,"",INDEX(DATOS!AL:AL,MATCH(CHECKLIST!B361,DATOS!B:B,0),1)),"")</f>
        <v/>
      </c>
      <c r="K361" s="35" t="str">
        <f>IFERROR(IF(INDEX(DATOS!AM:AM,MATCH(CHECKLIST!B361,DATOS!B:B,0),1)=0,"",INDEX(DATOS!AM:AM,MATCH(CHECKLIST!B361,DATOS!B:B,0),1)),"")</f>
        <v/>
      </c>
      <c r="L361" s="17" t="str">
        <f>IFERROR(IF(INDEX(DATOS!AO:AO,MATCH(CHECKLIST!B361,DATOS!B:B,0),1)=0,"",INDEX(DATOS!AO:AO,MATCH(CHECKLIST!B361,DATOS!B:B,0),1)),"")</f>
        <v/>
      </c>
      <c r="M361" s="17" t="str">
        <f>IFERROR(IF(INDEX(DATOS!AK:AK,MATCH(CHECKLIST!B361,DATOS!B:B,0),1)=0,"",INDEX(DATOS!AK:AK,MATCH(CHECKLIST!B361,DATOS!B:B,0),1)),"")</f>
        <v/>
      </c>
      <c r="N361" s="35" t="str">
        <f ca="1">IFERROR(IF(INDEX(DATOS!I:I,MATCH(CHECKLIST!B361,DATOS!B:B,0),1)="","X",IF(INDEX(DATOS!I:I,MATCH(CHECKLIST!B361,DATOS!B:B,0),1)&gt;YEAR(TODAY())-1,"","VENCIDA")),"")</f>
        <v/>
      </c>
      <c r="O361" s="35" t="str">
        <f>IFERROR(IF(INDEX(DATOS!AR:AR,MATCH(CHECKLIST!B361,DATOS!B:B,0),1)=0,"",INDEX(DATOS!AR:AR,MATCH(CHECKLIST!B361,DATOS!B:B,0),1)),"")</f>
        <v/>
      </c>
      <c r="P361" s="17" t="str">
        <f>IFERROR(IF(INDEX(DATOS!AP:AP,MATCH(CHECKLIST!B361,DATOS!B:B,0),1)=0,"",INDEX(DATOS!AP:AP,MATCH(CHECKLIST!B361,DATOS!B:B,0),1)),"")</f>
        <v/>
      </c>
      <c r="Q361" s="17" t="str">
        <f>IFERROR(IF(INDEX(DATOS!AQ:AQ,MATCH(CHECKLIST!B361,DATOS!B:B,0),1)=0,"",INDEX(DATOS!AQ:AQ,MATCH(CHECKLIST!B361,DATOS!B:B,0),1)),"")</f>
        <v/>
      </c>
      <c r="R361" t="str">
        <f>IF(B361="","",1)</f>
        <v/>
      </c>
      <c r="S361" t="str">
        <f t="shared" si="17"/>
        <v/>
      </c>
      <c r="U361" t="str">
        <f t="shared" si="15"/>
        <v/>
      </c>
      <c r="V361" t="str">
        <f t="shared" si="16"/>
        <v/>
      </c>
    </row>
    <row r="362" spans="1:22" x14ac:dyDescent="0.25">
      <c r="A362" s="12">
        <v>349</v>
      </c>
      <c r="B362" t="str">
        <f>IFERROR(INDEX(DATOS!B:B,MATCH(CHECKLIST!A362,DATOS!BY:BY,0),1),"")</f>
        <v/>
      </c>
      <c r="C362" t="str">
        <f>IFERROR(INDEX(DATOS!J:J,MATCH(CHECKLIST!A362,DATOS!BY:BY,0),1),"")</f>
        <v/>
      </c>
      <c r="D362" t="str">
        <f>IFERROR(INDEX(DATOS!R:R,MATCH(CHECKLIST!E362,DATOS!C:C,0),1),"")</f>
        <v/>
      </c>
      <c r="E362" s="72" t="str">
        <f>IFERROR(INDEX(DATOS!C:C,MATCH(CHECKLIST!A362,DATOS!BY:BY,0),1),"")</f>
        <v/>
      </c>
      <c r="F362" s="82" t="str">
        <f>IFERROR(IF(INDEX(DATOS!AE:AE,MATCH(CHECKLIST!B362,DATOS!B:B,0),1)=0,"",INDEX(DATOS!AE:AE,MATCH(CHECKLIST!B362,DATOS!B:B,0),1)),"")</f>
        <v/>
      </c>
      <c r="G362" s="17" t="str">
        <f>IFERROR(IF(INDEX(DATOS!AJ:AJ,MATCH(CHECKLIST!B362,DATOS!B:B,0),1)=0,"",INDEX(DATOS!AJ:AJ,MATCH(CHECKLIST!B362,DATOS!B:B,0),1)),"")</f>
        <v/>
      </c>
      <c r="H362" s="17" t="str">
        <f>IFERROR(IF(INDEX(DATOS!BM:BM,MATCH(CHECKLIST!B362,DATOS!B:B,0),1)="","X",IF(INDEX(DATOS!BM:BM,MATCH(CHECKLIST!B362,DATOS!B:B,0),1)="VIGENTE","",INDEX(DATOS!BM:BM,MATCH(CHECKLIST!B362,DATOS!B:B,0),1))),"")</f>
        <v/>
      </c>
      <c r="I362" s="17" t="str">
        <f>IFERROR(IF(INDEX(DATOS!AN:AN,MATCH(CHECKLIST!B362,DATOS!B:B,0),1)=0,"",INDEX(DATOS!AN:AN,MATCH(CHECKLIST!B362,DATOS!B:B,0),1)),"")</f>
        <v/>
      </c>
      <c r="J362" s="17" t="str">
        <f>IFERROR(IF(INDEX(DATOS!AL:AL,MATCH(CHECKLIST!B362,DATOS!B:B,0),1)=0,"",INDEX(DATOS!AL:AL,MATCH(CHECKLIST!B362,DATOS!B:B,0),1)),"")</f>
        <v/>
      </c>
      <c r="K362" s="35" t="str">
        <f>IFERROR(IF(INDEX(DATOS!AM:AM,MATCH(CHECKLIST!B362,DATOS!B:B,0),1)=0,"",INDEX(DATOS!AM:AM,MATCH(CHECKLIST!B362,DATOS!B:B,0),1)),"")</f>
        <v/>
      </c>
      <c r="L362" s="17" t="str">
        <f>IFERROR(IF(INDEX(DATOS!AO:AO,MATCH(CHECKLIST!B362,DATOS!B:B,0),1)=0,"",INDEX(DATOS!AO:AO,MATCH(CHECKLIST!B362,DATOS!B:B,0),1)),"")</f>
        <v/>
      </c>
      <c r="M362" s="17" t="str">
        <f>IFERROR(IF(INDEX(DATOS!AK:AK,MATCH(CHECKLIST!B362,DATOS!B:B,0),1)=0,"",INDEX(DATOS!AK:AK,MATCH(CHECKLIST!B362,DATOS!B:B,0),1)),"")</f>
        <v/>
      </c>
      <c r="N362" s="35" t="str">
        <f ca="1">IFERROR(IF(INDEX(DATOS!I:I,MATCH(CHECKLIST!B362,DATOS!B:B,0),1)="","X",IF(INDEX(DATOS!I:I,MATCH(CHECKLIST!B362,DATOS!B:B,0),1)&gt;YEAR(TODAY())-1,"","VENCIDA")),"")</f>
        <v/>
      </c>
      <c r="O362" s="35" t="str">
        <f>IFERROR(IF(INDEX(DATOS!AR:AR,MATCH(CHECKLIST!B362,DATOS!B:B,0),1)=0,"",INDEX(DATOS!AR:AR,MATCH(CHECKLIST!B362,DATOS!B:B,0),1)),"")</f>
        <v/>
      </c>
      <c r="P362" s="17" t="str">
        <f>IFERROR(IF(INDEX(DATOS!AP:AP,MATCH(CHECKLIST!B362,DATOS!B:B,0),1)=0,"",INDEX(DATOS!AP:AP,MATCH(CHECKLIST!B362,DATOS!B:B,0),1)),"")</f>
        <v/>
      </c>
      <c r="Q362" s="17" t="str">
        <f>IFERROR(IF(INDEX(DATOS!AQ:AQ,MATCH(CHECKLIST!B362,DATOS!B:B,0),1)=0,"",INDEX(DATOS!AQ:AQ,MATCH(CHECKLIST!B362,DATOS!B:B,0),1)),"")</f>
        <v/>
      </c>
      <c r="S362">
        <f t="shared" si="17"/>
        <v>0</v>
      </c>
      <c r="U362" t="str">
        <f t="shared" si="15"/>
        <v/>
      </c>
      <c r="V362" t="str">
        <f t="shared" si="16"/>
        <v/>
      </c>
    </row>
    <row r="363" spans="1:22" ht="15" customHeight="1" x14ac:dyDescent="0.25">
      <c r="A363" s="12">
        <v>350</v>
      </c>
      <c r="B363" t="str">
        <f>IFERROR(INDEX(DATOS!B:B,MATCH(CHECKLIST!A363,DATOS!BY:BY,0),1),"")</f>
        <v/>
      </c>
      <c r="C363" t="str">
        <f>IFERROR(INDEX(DATOS!J:J,MATCH(CHECKLIST!A363,DATOS!BY:BY,0),1),"")</f>
        <v/>
      </c>
      <c r="D363" t="str">
        <f>IFERROR(INDEX(DATOS!R:R,MATCH(CHECKLIST!E363,DATOS!C:C,0),1),"")</f>
        <v/>
      </c>
      <c r="E363" s="72" t="str">
        <f>IFERROR(INDEX(DATOS!C:C,MATCH(CHECKLIST!A363,DATOS!BY:BY,0),1),"")</f>
        <v/>
      </c>
      <c r="F363" s="82" t="str">
        <f>IFERROR(IF(INDEX(DATOS!AE:AE,MATCH(CHECKLIST!B363,DATOS!B:B,0),1)=0,"",INDEX(DATOS!AE:AE,MATCH(CHECKLIST!B363,DATOS!B:B,0),1)),"")</f>
        <v/>
      </c>
      <c r="G363" s="17" t="str">
        <f>IFERROR(IF(INDEX(DATOS!AJ:AJ,MATCH(CHECKLIST!B363,DATOS!B:B,0),1)=0,"",INDEX(DATOS!AJ:AJ,MATCH(CHECKLIST!B363,DATOS!B:B,0),1)),"")</f>
        <v/>
      </c>
      <c r="H363" s="17" t="str">
        <f>IFERROR(IF(INDEX(DATOS!BM:BM,MATCH(CHECKLIST!B363,DATOS!B:B,0),1)="","X",IF(INDEX(DATOS!BM:BM,MATCH(CHECKLIST!B363,DATOS!B:B,0),1)="VIGENTE","",INDEX(DATOS!BM:BM,MATCH(CHECKLIST!B363,DATOS!B:B,0),1))),"")</f>
        <v/>
      </c>
      <c r="I363" s="17" t="str">
        <f>IFERROR(IF(INDEX(DATOS!AN:AN,MATCH(CHECKLIST!B363,DATOS!B:B,0),1)=0,"",INDEX(DATOS!AN:AN,MATCH(CHECKLIST!B363,DATOS!B:B,0),1)),"")</f>
        <v/>
      </c>
      <c r="J363" s="17" t="str">
        <f>IFERROR(IF(INDEX(DATOS!AL:AL,MATCH(CHECKLIST!B363,DATOS!B:B,0),1)=0,"",INDEX(DATOS!AL:AL,MATCH(CHECKLIST!B363,DATOS!B:B,0),1)),"")</f>
        <v/>
      </c>
      <c r="K363" s="35" t="str">
        <f>IFERROR(IF(INDEX(DATOS!AM:AM,MATCH(CHECKLIST!B363,DATOS!B:B,0),1)=0,"",INDEX(DATOS!AM:AM,MATCH(CHECKLIST!B363,DATOS!B:B,0),1)),"")</f>
        <v/>
      </c>
      <c r="L363" s="17" t="str">
        <f>IFERROR(IF(INDEX(DATOS!AO:AO,MATCH(CHECKLIST!B363,DATOS!B:B,0),1)=0,"",INDEX(DATOS!AO:AO,MATCH(CHECKLIST!B363,DATOS!B:B,0),1)),"")</f>
        <v/>
      </c>
      <c r="M363" s="17" t="str">
        <f>IFERROR(IF(INDEX(DATOS!AK:AK,MATCH(CHECKLIST!B363,DATOS!B:B,0),1)=0,"",INDEX(DATOS!AK:AK,MATCH(CHECKLIST!B363,DATOS!B:B,0),1)),"")</f>
        <v/>
      </c>
      <c r="N363" s="35" t="str">
        <f ca="1">IFERROR(IF(INDEX(DATOS!I:I,MATCH(CHECKLIST!B363,DATOS!B:B,0),1)="","X",IF(INDEX(DATOS!I:I,MATCH(CHECKLIST!B363,DATOS!B:B,0),1)&gt;YEAR(TODAY())-1,"","VENCIDA")),"")</f>
        <v/>
      </c>
      <c r="O363" s="35" t="str">
        <f>IFERROR(IF(INDEX(DATOS!AR:AR,MATCH(CHECKLIST!B363,DATOS!B:B,0),1)=0,"",INDEX(DATOS!AR:AR,MATCH(CHECKLIST!B363,DATOS!B:B,0),1)),"")</f>
        <v/>
      </c>
      <c r="P363" s="17" t="str">
        <f>IFERROR(IF(INDEX(DATOS!AP:AP,MATCH(CHECKLIST!B363,DATOS!B:B,0),1)=0,"",INDEX(DATOS!AP:AP,MATCH(CHECKLIST!B363,DATOS!B:B,0),1)),"")</f>
        <v/>
      </c>
      <c r="Q363" s="17" t="str">
        <f>IFERROR(IF(INDEX(DATOS!AQ:AQ,MATCH(CHECKLIST!B363,DATOS!B:B,0),1)=0,"",INDEX(DATOS!AQ:AQ,MATCH(CHECKLIST!B363,DATOS!B:B,0),1)),"")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IFERROR(INDEX(DATOS!B:B,MATCH(CHECKLIST!A364,DATOS!BY:BY,0),1),"")</f>
        <v/>
      </c>
      <c r="C364" t="str">
        <f>IFERROR(INDEX(DATOS!J:J,MATCH(CHECKLIST!A364,DATOS!BY:BY,0),1),"")</f>
        <v/>
      </c>
      <c r="D364" t="str">
        <f>IFERROR(INDEX(DATOS!R:R,MATCH(CHECKLIST!E364,DATOS!C:C,0),1),"")</f>
        <v/>
      </c>
      <c r="E364" s="72" t="str">
        <f>IFERROR(INDEX(DATOS!C:C,MATCH(CHECKLIST!A364,DATOS!BY:BY,0),1),"")</f>
        <v/>
      </c>
      <c r="F364" s="82" t="str">
        <f>IFERROR(IF(INDEX(DATOS!AE:AE,MATCH(CHECKLIST!B364,DATOS!B:B,0),1)=0,"",INDEX(DATOS!AE:AE,MATCH(CHECKLIST!B364,DATOS!B:B,0),1)),"")</f>
        <v/>
      </c>
      <c r="G364" s="17" t="str">
        <f>IFERROR(IF(INDEX(DATOS!AJ:AJ,MATCH(CHECKLIST!B364,DATOS!B:B,0),1)=0,"",INDEX(DATOS!AJ:AJ,MATCH(CHECKLIST!B364,DATOS!B:B,0),1)),"")</f>
        <v/>
      </c>
      <c r="H364" s="17" t="str">
        <f>IFERROR(IF(INDEX(DATOS!BM:BM,MATCH(CHECKLIST!B364,DATOS!B:B,0),1)="","X",IF(INDEX(DATOS!BM:BM,MATCH(CHECKLIST!B364,DATOS!B:B,0),1)="VIGENTE","",INDEX(DATOS!BM:BM,MATCH(CHECKLIST!B364,DATOS!B:B,0),1))),"")</f>
        <v/>
      </c>
      <c r="I364" s="17" t="str">
        <f>IFERROR(IF(INDEX(DATOS!AN:AN,MATCH(CHECKLIST!B364,DATOS!B:B,0),1)=0,"",INDEX(DATOS!AN:AN,MATCH(CHECKLIST!B364,DATOS!B:B,0),1)),"")</f>
        <v/>
      </c>
      <c r="J364" s="17" t="str">
        <f>IFERROR(IF(INDEX(DATOS!AL:AL,MATCH(CHECKLIST!B364,DATOS!B:B,0),1)=0,"",INDEX(DATOS!AL:AL,MATCH(CHECKLIST!B364,DATOS!B:B,0),1)),"")</f>
        <v/>
      </c>
      <c r="K364" s="35" t="str">
        <f>IFERROR(IF(INDEX(DATOS!AM:AM,MATCH(CHECKLIST!B364,DATOS!B:B,0),1)=0,"",INDEX(DATOS!AM:AM,MATCH(CHECKLIST!B364,DATOS!B:B,0),1)),"")</f>
        <v/>
      </c>
      <c r="L364" s="17" t="str">
        <f>IFERROR(IF(INDEX(DATOS!AO:AO,MATCH(CHECKLIST!B364,DATOS!B:B,0),1)=0,"",INDEX(DATOS!AO:AO,MATCH(CHECKLIST!B364,DATOS!B:B,0),1)),"")</f>
        <v/>
      </c>
      <c r="M364" s="17" t="str">
        <f>IFERROR(IF(INDEX(DATOS!AK:AK,MATCH(CHECKLIST!B364,DATOS!B:B,0),1)=0,"",INDEX(DATOS!AK:AK,MATCH(CHECKLIST!B364,DATOS!B:B,0),1)),"")</f>
        <v/>
      </c>
      <c r="N364" s="35" t="str">
        <f ca="1">IFERROR(IF(INDEX(DATOS!I:I,MATCH(CHECKLIST!B364,DATOS!B:B,0),1)="","X",IF(INDEX(DATOS!I:I,MATCH(CHECKLIST!B364,DATOS!B:B,0),1)&gt;YEAR(TODAY())-1,"","VENCIDA")),"")</f>
        <v/>
      </c>
      <c r="O364" s="35" t="str">
        <f>IFERROR(IF(INDEX(DATOS!AR:AR,MATCH(CHECKLIST!B364,DATOS!B:B,0),1)=0,"",INDEX(DATOS!AR:AR,MATCH(CHECKLIST!B364,DATOS!B:B,0),1)),"")</f>
        <v/>
      </c>
      <c r="P364" s="17" t="str">
        <f>IFERROR(IF(INDEX(DATOS!AP:AP,MATCH(CHECKLIST!B364,DATOS!B:B,0),1)=0,"",INDEX(DATOS!AP:AP,MATCH(CHECKLIST!B364,DATOS!B:B,0),1)),"")</f>
        <v/>
      </c>
      <c r="Q364" s="17" t="str">
        <f>IFERROR(IF(INDEX(DATOS!AQ:AQ,MATCH(CHECKLIST!B364,DATOS!B:B,0),1)=0,"",INDEX(DATOS!AQ:AQ,MATCH(CHECKLIST!B364,DATOS!B:B,0),1)),"")</f>
        <v/>
      </c>
      <c r="S364">
        <f t="shared" si="17"/>
        <v>0</v>
      </c>
      <c r="U364" t="str">
        <f t="shared" si="15"/>
        <v/>
      </c>
      <c r="V364" t="str">
        <f t="shared" si="16"/>
        <v/>
      </c>
    </row>
    <row r="365" spans="1:22" ht="15" customHeight="1" x14ac:dyDescent="0.25">
      <c r="A365" s="12">
        <v>352</v>
      </c>
      <c r="B365" t="str">
        <f>IFERROR(INDEX(DATOS!B:B,MATCH(CHECKLIST!A365,DATOS!BY:BY,0),1),"")</f>
        <v/>
      </c>
      <c r="C365" t="str">
        <f>IFERROR(INDEX(DATOS!J:J,MATCH(CHECKLIST!A365,DATOS!BY:BY,0),1),"")</f>
        <v/>
      </c>
      <c r="D365" t="str">
        <f>IFERROR(INDEX(DATOS!R:R,MATCH(CHECKLIST!E365,DATOS!C:C,0),1),"")</f>
        <v/>
      </c>
      <c r="E365" s="72" t="str">
        <f>IFERROR(INDEX(DATOS!C:C,MATCH(CHECKLIST!A365,DATOS!BY:BY,0),1),"")</f>
        <v/>
      </c>
      <c r="F365" s="82" t="str">
        <f>IFERROR(IF(INDEX(DATOS!AE:AE,MATCH(CHECKLIST!B365,DATOS!B:B,0),1)=0,"",INDEX(DATOS!AE:AE,MATCH(CHECKLIST!B365,DATOS!B:B,0),1)),"")</f>
        <v/>
      </c>
      <c r="G365" s="17" t="str">
        <f>IFERROR(IF(INDEX(DATOS!AJ:AJ,MATCH(CHECKLIST!B365,DATOS!B:B,0),1)=0,"",INDEX(DATOS!AJ:AJ,MATCH(CHECKLIST!B365,DATOS!B:B,0),1)),"")</f>
        <v/>
      </c>
      <c r="H365" s="17" t="str">
        <f>IFERROR(IF(INDEX(DATOS!BM:BM,MATCH(CHECKLIST!B365,DATOS!B:B,0),1)="","X",IF(INDEX(DATOS!BM:BM,MATCH(CHECKLIST!B365,DATOS!B:B,0),1)="VIGENTE","",INDEX(DATOS!BM:BM,MATCH(CHECKLIST!B365,DATOS!B:B,0),1))),"")</f>
        <v/>
      </c>
      <c r="I365" s="17" t="str">
        <f>IFERROR(IF(INDEX(DATOS!AN:AN,MATCH(CHECKLIST!B365,DATOS!B:B,0),1)=0,"",INDEX(DATOS!AN:AN,MATCH(CHECKLIST!B365,DATOS!B:B,0),1)),"")</f>
        <v/>
      </c>
      <c r="J365" s="17" t="str">
        <f>IFERROR(IF(INDEX(DATOS!AL:AL,MATCH(CHECKLIST!B365,DATOS!B:B,0),1)=0,"",INDEX(DATOS!AL:AL,MATCH(CHECKLIST!B365,DATOS!B:B,0),1)),"")</f>
        <v/>
      </c>
      <c r="K365" s="35" t="str">
        <f>IFERROR(IF(INDEX(DATOS!AM:AM,MATCH(CHECKLIST!B365,DATOS!B:B,0),1)=0,"",INDEX(DATOS!AM:AM,MATCH(CHECKLIST!B365,DATOS!B:B,0),1)),"")</f>
        <v/>
      </c>
      <c r="L365" s="17" t="str">
        <f>IFERROR(IF(INDEX(DATOS!AO:AO,MATCH(CHECKLIST!B365,DATOS!B:B,0),1)=0,"",INDEX(DATOS!AO:AO,MATCH(CHECKLIST!B365,DATOS!B:B,0),1)),"")</f>
        <v/>
      </c>
      <c r="M365" s="17" t="str">
        <f>IFERROR(IF(INDEX(DATOS!AK:AK,MATCH(CHECKLIST!B365,DATOS!B:B,0),1)=0,"",INDEX(DATOS!AK:AK,MATCH(CHECKLIST!B365,DATOS!B:B,0),1)),"")</f>
        <v/>
      </c>
      <c r="N365" s="35" t="str">
        <f ca="1">IFERROR(IF(INDEX(DATOS!I:I,MATCH(CHECKLIST!B365,DATOS!B:B,0),1)="","X",IF(INDEX(DATOS!I:I,MATCH(CHECKLIST!B365,DATOS!B:B,0),1)&gt;YEAR(TODAY())-1,"","VENCIDA")),"")</f>
        <v/>
      </c>
      <c r="O365" s="35" t="str">
        <f>IFERROR(IF(INDEX(DATOS!AR:AR,MATCH(CHECKLIST!B365,DATOS!B:B,0),1)=0,"",INDEX(DATOS!AR:AR,MATCH(CHECKLIST!B365,DATOS!B:B,0),1)),"")</f>
        <v/>
      </c>
      <c r="P365" s="17" t="str">
        <f>IFERROR(IF(INDEX(DATOS!AP:AP,MATCH(CHECKLIST!B365,DATOS!B:B,0),1)=0,"",INDEX(DATOS!AP:AP,MATCH(CHECKLIST!B365,DATOS!B:B,0),1)),"")</f>
        <v/>
      </c>
      <c r="Q365" s="17" t="str">
        <f>IFERROR(IF(INDEX(DATOS!AQ:AQ,MATCH(CHECKLIST!B365,DATOS!B:B,0),1)=0,"",INDEX(DATOS!AQ:AQ,MATCH(CHECKLIST!B365,DATOS!B:B,0),1)),"")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IFERROR(INDEX(DATOS!B:B,MATCH(CHECKLIST!A366,DATOS!BY:BY,0),1),"")</f>
        <v/>
      </c>
      <c r="C366" t="str">
        <f>IFERROR(INDEX(DATOS!J:J,MATCH(CHECKLIST!A366,DATOS!BY:BY,0),1),"")</f>
        <v/>
      </c>
      <c r="D366" t="str">
        <f>IFERROR(INDEX(DATOS!R:R,MATCH(CHECKLIST!E366,DATOS!C:C,0),1),"")</f>
        <v/>
      </c>
      <c r="E366" s="72" t="str">
        <f>IFERROR(INDEX(DATOS!C:C,MATCH(CHECKLIST!A366,DATOS!BY:BY,0),1),"")</f>
        <v/>
      </c>
      <c r="F366" s="82" t="str">
        <f>IFERROR(IF(INDEX(DATOS!AE:AE,MATCH(CHECKLIST!B366,DATOS!B:B,0),1)=0,"",INDEX(DATOS!AE:AE,MATCH(CHECKLIST!B366,DATOS!B:B,0),1)),"")</f>
        <v/>
      </c>
      <c r="G366" s="17" t="str">
        <f>IFERROR(IF(INDEX(DATOS!AJ:AJ,MATCH(CHECKLIST!B366,DATOS!B:B,0),1)=0,"",INDEX(DATOS!AJ:AJ,MATCH(CHECKLIST!B366,DATOS!B:B,0),1)),"")</f>
        <v/>
      </c>
      <c r="H366" s="17" t="str">
        <f>IFERROR(IF(INDEX(DATOS!BM:BM,MATCH(CHECKLIST!B366,DATOS!B:B,0),1)="","X",IF(INDEX(DATOS!BM:BM,MATCH(CHECKLIST!B366,DATOS!B:B,0),1)="VIGENTE","",INDEX(DATOS!BM:BM,MATCH(CHECKLIST!B366,DATOS!B:B,0),1))),"")</f>
        <v/>
      </c>
      <c r="I366" s="17" t="str">
        <f>IFERROR(IF(INDEX(DATOS!AN:AN,MATCH(CHECKLIST!B366,DATOS!B:B,0),1)=0,"",INDEX(DATOS!AN:AN,MATCH(CHECKLIST!B366,DATOS!B:B,0),1)),"")</f>
        <v/>
      </c>
      <c r="J366" s="17" t="str">
        <f>IFERROR(IF(INDEX(DATOS!AL:AL,MATCH(CHECKLIST!B366,DATOS!B:B,0),1)=0,"",INDEX(DATOS!AL:AL,MATCH(CHECKLIST!B366,DATOS!B:B,0),1)),"")</f>
        <v/>
      </c>
      <c r="K366" s="35" t="str">
        <f>IFERROR(IF(INDEX(DATOS!AM:AM,MATCH(CHECKLIST!B366,DATOS!B:B,0),1)=0,"",INDEX(DATOS!AM:AM,MATCH(CHECKLIST!B366,DATOS!B:B,0),1)),"")</f>
        <v/>
      </c>
      <c r="L366" s="17" t="str">
        <f>IFERROR(IF(INDEX(DATOS!AO:AO,MATCH(CHECKLIST!B366,DATOS!B:B,0),1)=0,"",INDEX(DATOS!AO:AO,MATCH(CHECKLIST!B366,DATOS!B:B,0),1)),"")</f>
        <v/>
      </c>
      <c r="M366" s="17" t="str">
        <f>IFERROR(IF(INDEX(DATOS!AK:AK,MATCH(CHECKLIST!B366,DATOS!B:B,0),1)=0,"",INDEX(DATOS!AK:AK,MATCH(CHECKLIST!B366,DATOS!B:B,0),1)),"")</f>
        <v/>
      </c>
      <c r="N366" s="35" t="str">
        <f ca="1">IFERROR(IF(INDEX(DATOS!I:I,MATCH(CHECKLIST!B366,DATOS!B:B,0),1)="","X",IF(INDEX(DATOS!I:I,MATCH(CHECKLIST!B366,DATOS!B:B,0),1)&gt;YEAR(TODAY())-1,"","VENCIDA")),"")</f>
        <v/>
      </c>
      <c r="O366" s="35" t="str">
        <f>IFERROR(IF(INDEX(DATOS!AR:AR,MATCH(CHECKLIST!B366,DATOS!B:B,0),1)=0,"",INDEX(DATOS!AR:AR,MATCH(CHECKLIST!B366,DATOS!B:B,0),1)),"")</f>
        <v/>
      </c>
      <c r="P366" s="17" t="str">
        <f>IFERROR(IF(INDEX(DATOS!AP:AP,MATCH(CHECKLIST!B366,DATOS!B:B,0),1)=0,"",INDEX(DATOS!AP:AP,MATCH(CHECKLIST!B366,DATOS!B:B,0),1)),"")</f>
        <v/>
      </c>
      <c r="Q366" s="17" t="str">
        <f>IFERROR(IF(INDEX(DATOS!AQ:AQ,MATCH(CHECKLIST!B366,DATOS!B:B,0),1)=0,"",INDEX(DATOS!AQ:AQ,MATCH(CHECKLIST!B366,DATOS!B:B,0),1)),"")</f>
        <v/>
      </c>
      <c r="S366">
        <f t="shared" si="17"/>
        <v>0</v>
      </c>
      <c r="U366" t="str">
        <f t="shared" si="15"/>
        <v/>
      </c>
      <c r="V366" t="str">
        <f t="shared" si="16"/>
        <v/>
      </c>
    </row>
    <row r="367" spans="1:22" ht="15" customHeight="1" x14ac:dyDescent="0.25">
      <c r="A367" s="12">
        <v>354</v>
      </c>
      <c r="B367" t="str">
        <f>IFERROR(INDEX(DATOS!B:B,MATCH(CHECKLIST!A367,DATOS!BY:BY,0),1),"")</f>
        <v/>
      </c>
      <c r="C367" t="str">
        <f>IFERROR(INDEX(DATOS!J:J,MATCH(CHECKLIST!A367,DATOS!BY:BY,0),1),"")</f>
        <v/>
      </c>
      <c r="D367" t="str">
        <f>IFERROR(INDEX(DATOS!R:R,MATCH(CHECKLIST!E367,DATOS!C:C,0),1),"")</f>
        <v/>
      </c>
      <c r="E367" s="72" t="str">
        <f>IFERROR(INDEX(DATOS!C:C,MATCH(CHECKLIST!A367,DATOS!BY:BY,0),1),"")</f>
        <v/>
      </c>
      <c r="F367" s="82" t="str">
        <f>IFERROR(IF(INDEX(DATOS!AE:AE,MATCH(CHECKLIST!B367,DATOS!B:B,0),1)=0,"",INDEX(DATOS!AE:AE,MATCH(CHECKLIST!B367,DATOS!B:B,0),1)),"")</f>
        <v/>
      </c>
      <c r="G367" s="17" t="str">
        <f>IFERROR(IF(INDEX(DATOS!AJ:AJ,MATCH(CHECKLIST!B367,DATOS!B:B,0),1)=0,"",INDEX(DATOS!AJ:AJ,MATCH(CHECKLIST!B367,DATOS!B:B,0),1)),"")</f>
        <v/>
      </c>
      <c r="H367" s="17" t="str">
        <f>IFERROR(IF(INDEX(DATOS!BM:BM,MATCH(CHECKLIST!B367,DATOS!B:B,0),1)="","X",IF(INDEX(DATOS!BM:BM,MATCH(CHECKLIST!B367,DATOS!B:B,0),1)="VIGENTE","",INDEX(DATOS!BM:BM,MATCH(CHECKLIST!B367,DATOS!B:B,0),1))),"")</f>
        <v/>
      </c>
      <c r="I367" s="17" t="str">
        <f>IFERROR(IF(INDEX(DATOS!AN:AN,MATCH(CHECKLIST!B367,DATOS!B:B,0),1)=0,"",INDEX(DATOS!AN:AN,MATCH(CHECKLIST!B367,DATOS!B:B,0),1)),"")</f>
        <v/>
      </c>
      <c r="J367" s="17" t="str">
        <f>IFERROR(IF(INDEX(DATOS!AL:AL,MATCH(CHECKLIST!B367,DATOS!B:B,0),1)=0,"",INDEX(DATOS!AL:AL,MATCH(CHECKLIST!B367,DATOS!B:B,0),1)),"")</f>
        <v/>
      </c>
      <c r="K367" s="35" t="str">
        <f>IFERROR(IF(INDEX(DATOS!AM:AM,MATCH(CHECKLIST!B367,DATOS!B:B,0),1)=0,"",INDEX(DATOS!AM:AM,MATCH(CHECKLIST!B367,DATOS!B:B,0),1)),"")</f>
        <v/>
      </c>
      <c r="L367" s="17" t="str">
        <f>IFERROR(IF(INDEX(DATOS!AO:AO,MATCH(CHECKLIST!B367,DATOS!B:B,0),1)=0,"",INDEX(DATOS!AO:AO,MATCH(CHECKLIST!B367,DATOS!B:B,0),1)),"")</f>
        <v/>
      </c>
      <c r="M367" s="17" t="str">
        <f>IFERROR(IF(INDEX(DATOS!AK:AK,MATCH(CHECKLIST!B367,DATOS!B:B,0),1)=0,"",INDEX(DATOS!AK:AK,MATCH(CHECKLIST!B367,DATOS!B:B,0),1)),"")</f>
        <v/>
      </c>
      <c r="N367" s="35" t="str">
        <f ca="1">IFERROR(IF(INDEX(DATOS!I:I,MATCH(CHECKLIST!B367,DATOS!B:B,0),1)="","X",IF(INDEX(DATOS!I:I,MATCH(CHECKLIST!B367,DATOS!B:B,0),1)&gt;YEAR(TODAY())-1,"","VENCIDA")),"")</f>
        <v/>
      </c>
      <c r="O367" s="35" t="str">
        <f>IFERROR(IF(INDEX(DATOS!AR:AR,MATCH(CHECKLIST!B367,DATOS!B:B,0),1)=0,"",INDEX(DATOS!AR:AR,MATCH(CHECKLIST!B367,DATOS!B:B,0),1)),"")</f>
        <v/>
      </c>
      <c r="P367" s="17" t="str">
        <f>IFERROR(IF(INDEX(DATOS!AP:AP,MATCH(CHECKLIST!B367,DATOS!B:B,0),1)=0,"",INDEX(DATOS!AP:AP,MATCH(CHECKLIST!B367,DATOS!B:B,0),1)),"")</f>
        <v/>
      </c>
      <c r="Q367" s="17" t="str">
        <f>IFERROR(IF(INDEX(DATOS!AQ:AQ,MATCH(CHECKLIST!B367,DATOS!B:B,0),1)=0,"",INDEX(DATOS!AQ:AQ,MATCH(CHECKLIST!B367,DATOS!B:B,0),1)),"")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IFERROR(INDEX(DATOS!B:B,MATCH(CHECKLIST!A368,DATOS!BY:BY,0),1),"")</f>
        <v/>
      </c>
      <c r="C368" t="str">
        <f>IFERROR(INDEX(DATOS!J:J,MATCH(CHECKLIST!A368,DATOS!BY:BY,0),1),"")</f>
        <v/>
      </c>
      <c r="D368" t="str">
        <f>IFERROR(INDEX(DATOS!R:R,MATCH(CHECKLIST!E368,DATOS!C:C,0),1),"")</f>
        <v/>
      </c>
      <c r="E368" s="72" t="str">
        <f>IFERROR(INDEX(DATOS!C:C,MATCH(CHECKLIST!A368,DATOS!BY:BY,0),1),"")</f>
        <v/>
      </c>
      <c r="F368" s="82" t="str">
        <f>IFERROR(IF(INDEX(DATOS!AE:AE,MATCH(CHECKLIST!B368,DATOS!B:B,0),1)=0,"",INDEX(DATOS!AE:AE,MATCH(CHECKLIST!B368,DATOS!B:B,0),1)),"")</f>
        <v/>
      </c>
      <c r="G368" s="17" t="str">
        <f>IFERROR(IF(INDEX(DATOS!AJ:AJ,MATCH(CHECKLIST!B368,DATOS!B:B,0),1)=0,"",INDEX(DATOS!AJ:AJ,MATCH(CHECKLIST!B368,DATOS!B:B,0),1)),"")</f>
        <v/>
      </c>
      <c r="H368" s="17" t="str">
        <f>IFERROR(IF(INDEX(DATOS!BM:BM,MATCH(CHECKLIST!B368,DATOS!B:B,0),1)="","X",IF(INDEX(DATOS!BM:BM,MATCH(CHECKLIST!B368,DATOS!B:B,0),1)="VIGENTE","",INDEX(DATOS!BM:BM,MATCH(CHECKLIST!B368,DATOS!B:B,0),1))),"")</f>
        <v/>
      </c>
      <c r="I368" s="17" t="str">
        <f>IFERROR(IF(INDEX(DATOS!AN:AN,MATCH(CHECKLIST!B368,DATOS!B:B,0),1)=0,"",INDEX(DATOS!AN:AN,MATCH(CHECKLIST!B368,DATOS!B:B,0),1)),"")</f>
        <v/>
      </c>
      <c r="J368" s="17" t="str">
        <f>IFERROR(IF(INDEX(DATOS!AL:AL,MATCH(CHECKLIST!B368,DATOS!B:B,0),1)=0,"",INDEX(DATOS!AL:AL,MATCH(CHECKLIST!B368,DATOS!B:B,0),1)),"")</f>
        <v/>
      </c>
      <c r="K368" s="35" t="str">
        <f>IFERROR(IF(INDEX(DATOS!AM:AM,MATCH(CHECKLIST!B368,DATOS!B:B,0),1)=0,"",INDEX(DATOS!AM:AM,MATCH(CHECKLIST!B368,DATOS!B:B,0),1)),"")</f>
        <v/>
      </c>
      <c r="L368" s="17" t="str">
        <f>IFERROR(IF(INDEX(DATOS!AO:AO,MATCH(CHECKLIST!B368,DATOS!B:B,0),1)=0,"",INDEX(DATOS!AO:AO,MATCH(CHECKLIST!B368,DATOS!B:B,0),1)),"")</f>
        <v/>
      </c>
      <c r="M368" s="17" t="str">
        <f>IFERROR(IF(INDEX(DATOS!AK:AK,MATCH(CHECKLIST!B368,DATOS!B:B,0),1)=0,"",INDEX(DATOS!AK:AK,MATCH(CHECKLIST!B368,DATOS!B:B,0),1)),"")</f>
        <v/>
      </c>
      <c r="N368" s="35" t="str">
        <f ca="1">IFERROR(IF(INDEX(DATOS!I:I,MATCH(CHECKLIST!B368,DATOS!B:B,0),1)="","X",IF(INDEX(DATOS!I:I,MATCH(CHECKLIST!B368,DATOS!B:B,0),1)&gt;YEAR(TODAY())-1,"","VENCIDA")),"")</f>
        <v/>
      </c>
      <c r="O368" s="35" t="str">
        <f>IFERROR(IF(INDEX(DATOS!AR:AR,MATCH(CHECKLIST!B368,DATOS!B:B,0),1)=0,"",INDEX(DATOS!AR:AR,MATCH(CHECKLIST!B368,DATOS!B:B,0),1)),"")</f>
        <v/>
      </c>
      <c r="P368" s="17" t="str">
        <f>IFERROR(IF(INDEX(DATOS!AP:AP,MATCH(CHECKLIST!B368,DATOS!B:B,0),1)=0,"",INDEX(DATOS!AP:AP,MATCH(CHECKLIST!B368,DATOS!B:B,0),1)),"")</f>
        <v/>
      </c>
      <c r="Q368" s="17" t="str">
        <f>IFERROR(IF(INDEX(DATOS!AQ:AQ,MATCH(CHECKLIST!B368,DATOS!B:B,0),1)=0,"",INDEX(DATOS!AQ:AQ,MATCH(CHECKLIST!B368,DATOS!B:B,0),1)),"")</f>
        <v/>
      </c>
      <c r="S368">
        <f t="shared" si="17"/>
        <v>0</v>
      </c>
      <c r="U368" t="str">
        <f t="shared" si="15"/>
        <v/>
      </c>
      <c r="V368" t="str">
        <f t="shared" si="16"/>
        <v/>
      </c>
    </row>
    <row r="369" spans="1:22" ht="15" customHeight="1" x14ac:dyDescent="0.25">
      <c r="A369" s="12">
        <v>356</v>
      </c>
      <c r="B369" t="str">
        <f>IFERROR(INDEX(DATOS!B:B,MATCH(CHECKLIST!A369,DATOS!BY:BY,0),1),"")</f>
        <v/>
      </c>
      <c r="C369" t="str">
        <f>IFERROR(INDEX(DATOS!J:J,MATCH(CHECKLIST!A369,DATOS!BY:BY,0),1),"")</f>
        <v/>
      </c>
      <c r="D369" t="str">
        <f>IFERROR(INDEX(DATOS!R:R,MATCH(CHECKLIST!E369,DATOS!C:C,0),1),"")</f>
        <v/>
      </c>
      <c r="E369" s="72" t="str">
        <f>IFERROR(INDEX(DATOS!C:C,MATCH(CHECKLIST!A369,DATOS!BY:BY,0),1),"")</f>
        <v/>
      </c>
      <c r="F369" s="82" t="str">
        <f>IFERROR(IF(INDEX(DATOS!AE:AE,MATCH(CHECKLIST!B369,DATOS!B:B,0),1)=0,"",INDEX(DATOS!AE:AE,MATCH(CHECKLIST!B369,DATOS!B:B,0),1)),"")</f>
        <v/>
      </c>
      <c r="G369" s="17" t="str">
        <f>IFERROR(IF(INDEX(DATOS!AJ:AJ,MATCH(CHECKLIST!B369,DATOS!B:B,0),1)=0,"",INDEX(DATOS!AJ:AJ,MATCH(CHECKLIST!B369,DATOS!B:B,0),1)),"")</f>
        <v/>
      </c>
      <c r="H369" s="17" t="str">
        <f>IFERROR(IF(INDEX(DATOS!BM:BM,MATCH(CHECKLIST!B369,DATOS!B:B,0),1)="","X",IF(INDEX(DATOS!BM:BM,MATCH(CHECKLIST!B369,DATOS!B:B,0),1)="VIGENTE","",INDEX(DATOS!BM:BM,MATCH(CHECKLIST!B369,DATOS!B:B,0),1))),"")</f>
        <v/>
      </c>
      <c r="I369" s="17" t="str">
        <f>IFERROR(IF(INDEX(DATOS!AN:AN,MATCH(CHECKLIST!B369,DATOS!B:B,0),1)=0,"",INDEX(DATOS!AN:AN,MATCH(CHECKLIST!B369,DATOS!B:B,0),1)),"")</f>
        <v/>
      </c>
      <c r="J369" s="17" t="str">
        <f>IFERROR(IF(INDEX(DATOS!AL:AL,MATCH(CHECKLIST!B369,DATOS!B:B,0),1)=0,"",INDEX(DATOS!AL:AL,MATCH(CHECKLIST!B369,DATOS!B:B,0),1)),"")</f>
        <v/>
      </c>
      <c r="K369" s="35" t="str">
        <f>IFERROR(IF(INDEX(DATOS!AM:AM,MATCH(CHECKLIST!B369,DATOS!B:B,0),1)=0,"",INDEX(DATOS!AM:AM,MATCH(CHECKLIST!B369,DATOS!B:B,0),1)),"")</f>
        <v/>
      </c>
      <c r="L369" s="17" t="str">
        <f>IFERROR(IF(INDEX(DATOS!AO:AO,MATCH(CHECKLIST!B369,DATOS!B:B,0),1)=0,"",INDEX(DATOS!AO:AO,MATCH(CHECKLIST!B369,DATOS!B:B,0),1)),"")</f>
        <v/>
      </c>
      <c r="M369" s="17" t="str">
        <f>IFERROR(IF(INDEX(DATOS!AK:AK,MATCH(CHECKLIST!B369,DATOS!B:B,0),1)=0,"",INDEX(DATOS!AK:AK,MATCH(CHECKLIST!B369,DATOS!B:B,0),1)),"")</f>
        <v/>
      </c>
      <c r="N369" s="35" t="str">
        <f ca="1">IFERROR(IF(INDEX(DATOS!I:I,MATCH(CHECKLIST!B369,DATOS!B:B,0),1)="","X",IF(INDEX(DATOS!I:I,MATCH(CHECKLIST!B369,DATOS!B:B,0),1)&gt;YEAR(TODAY())-1,"","VENCIDA")),"")</f>
        <v/>
      </c>
      <c r="O369" s="35" t="str">
        <f>IFERROR(IF(INDEX(DATOS!AR:AR,MATCH(CHECKLIST!B369,DATOS!B:B,0),1)=0,"",INDEX(DATOS!AR:AR,MATCH(CHECKLIST!B369,DATOS!B:B,0),1)),"")</f>
        <v/>
      </c>
      <c r="P369" s="17" t="str">
        <f>IFERROR(IF(INDEX(DATOS!AP:AP,MATCH(CHECKLIST!B369,DATOS!B:B,0),1)=0,"",INDEX(DATOS!AP:AP,MATCH(CHECKLIST!B369,DATOS!B:B,0),1)),"")</f>
        <v/>
      </c>
      <c r="Q369" s="17" t="str">
        <f>IFERROR(IF(INDEX(DATOS!AQ:AQ,MATCH(CHECKLIST!B369,DATOS!B:B,0),1)=0,"",INDEX(DATOS!AQ:AQ,MATCH(CHECKLIST!B369,DATOS!B:B,0),1)),"")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IFERROR(INDEX(DATOS!B:B,MATCH(CHECKLIST!A370,DATOS!BY:BY,0),1),"")</f>
        <v/>
      </c>
      <c r="C370" t="str">
        <f>IFERROR(INDEX(DATOS!J:J,MATCH(CHECKLIST!A370,DATOS!BY:BY,0),1),"")</f>
        <v/>
      </c>
      <c r="D370" t="str">
        <f>IFERROR(INDEX(DATOS!R:R,MATCH(CHECKLIST!E370,DATOS!C:C,0),1),"")</f>
        <v/>
      </c>
      <c r="E370" s="72" t="str">
        <f>IFERROR(INDEX(DATOS!C:C,MATCH(CHECKLIST!A370,DATOS!BY:BY,0),1),"")</f>
        <v/>
      </c>
      <c r="F370" s="82" t="str">
        <f>IFERROR(IF(INDEX(DATOS!AE:AE,MATCH(CHECKLIST!B370,DATOS!B:B,0),1)=0,"",INDEX(DATOS!AE:AE,MATCH(CHECKLIST!B370,DATOS!B:B,0),1)),"")</f>
        <v/>
      </c>
      <c r="G370" s="17" t="str">
        <f>IFERROR(IF(INDEX(DATOS!AJ:AJ,MATCH(CHECKLIST!B370,DATOS!B:B,0),1)=0,"",INDEX(DATOS!AJ:AJ,MATCH(CHECKLIST!B370,DATOS!B:B,0),1)),"")</f>
        <v/>
      </c>
      <c r="H370" s="17" t="str">
        <f>IFERROR(IF(INDEX(DATOS!BM:BM,MATCH(CHECKLIST!B370,DATOS!B:B,0),1)="","X",IF(INDEX(DATOS!BM:BM,MATCH(CHECKLIST!B370,DATOS!B:B,0),1)="VIGENTE","",INDEX(DATOS!BM:BM,MATCH(CHECKLIST!B370,DATOS!B:B,0),1))),"")</f>
        <v/>
      </c>
      <c r="I370" s="17" t="str">
        <f>IFERROR(IF(INDEX(DATOS!AN:AN,MATCH(CHECKLIST!B370,DATOS!B:B,0),1)=0,"",INDEX(DATOS!AN:AN,MATCH(CHECKLIST!B370,DATOS!B:B,0),1)),"")</f>
        <v/>
      </c>
      <c r="J370" s="17" t="str">
        <f>IFERROR(IF(INDEX(DATOS!AL:AL,MATCH(CHECKLIST!B370,DATOS!B:B,0),1)=0,"",INDEX(DATOS!AL:AL,MATCH(CHECKLIST!B370,DATOS!B:B,0),1)),"")</f>
        <v/>
      </c>
      <c r="K370" s="35" t="str">
        <f>IFERROR(IF(INDEX(DATOS!AM:AM,MATCH(CHECKLIST!B370,DATOS!B:B,0),1)=0,"",INDEX(DATOS!AM:AM,MATCH(CHECKLIST!B370,DATOS!B:B,0),1)),"")</f>
        <v/>
      </c>
      <c r="L370" s="17" t="str">
        <f>IFERROR(IF(INDEX(DATOS!AO:AO,MATCH(CHECKLIST!B370,DATOS!B:B,0),1)=0,"",INDEX(DATOS!AO:AO,MATCH(CHECKLIST!B370,DATOS!B:B,0),1)),"")</f>
        <v/>
      </c>
      <c r="M370" s="17" t="str">
        <f>IFERROR(IF(INDEX(DATOS!AK:AK,MATCH(CHECKLIST!B370,DATOS!B:B,0),1)=0,"",INDEX(DATOS!AK:AK,MATCH(CHECKLIST!B370,DATOS!B:B,0),1)),"")</f>
        <v/>
      </c>
      <c r="N370" s="35" t="str">
        <f ca="1">IFERROR(IF(INDEX(DATOS!I:I,MATCH(CHECKLIST!B370,DATOS!B:B,0),1)="","X",IF(INDEX(DATOS!I:I,MATCH(CHECKLIST!B370,DATOS!B:B,0),1)&gt;YEAR(TODAY())-1,"","VENCIDA")),"")</f>
        <v/>
      </c>
      <c r="O370" s="35" t="str">
        <f>IFERROR(IF(INDEX(DATOS!AR:AR,MATCH(CHECKLIST!B370,DATOS!B:B,0),1)=0,"",INDEX(DATOS!AR:AR,MATCH(CHECKLIST!B370,DATOS!B:B,0),1)),"")</f>
        <v/>
      </c>
      <c r="P370" s="17" t="str">
        <f>IFERROR(IF(INDEX(DATOS!AP:AP,MATCH(CHECKLIST!B370,DATOS!B:B,0),1)=0,"",INDEX(DATOS!AP:AP,MATCH(CHECKLIST!B370,DATOS!B:B,0),1)),"")</f>
        <v/>
      </c>
      <c r="Q370" s="17" t="str">
        <f>IFERROR(IF(INDEX(DATOS!AQ:AQ,MATCH(CHECKLIST!B370,DATOS!B:B,0),1)=0,"",INDEX(DATOS!AQ:AQ,MATCH(CHECKLIST!B370,DATOS!B:B,0),1)),"")</f>
        <v/>
      </c>
      <c r="S370">
        <f t="shared" si="17"/>
        <v>0</v>
      </c>
      <c r="U370" t="str">
        <f t="shared" si="15"/>
        <v/>
      </c>
      <c r="V370" t="str">
        <f t="shared" si="16"/>
        <v/>
      </c>
    </row>
    <row r="371" spans="1:22" ht="15" customHeight="1" x14ac:dyDescent="0.25">
      <c r="A371" s="12">
        <v>358</v>
      </c>
      <c r="B371" t="str">
        <f>IFERROR(INDEX(DATOS!B:B,MATCH(CHECKLIST!A371,DATOS!BY:BY,0),1),"")</f>
        <v/>
      </c>
      <c r="C371" t="str">
        <f>IFERROR(INDEX(DATOS!J:J,MATCH(CHECKLIST!A371,DATOS!BY:BY,0),1),"")</f>
        <v/>
      </c>
      <c r="D371" t="str">
        <f>IFERROR(INDEX(DATOS!R:R,MATCH(CHECKLIST!E371,DATOS!C:C,0),1),"")</f>
        <v/>
      </c>
      <c r="E371" s="72" t="str">
        <f>IFERROR(INDEX(DATOS!C:C,MATCH(CHECKLIST!A371,DATOS!BY:BY,0),1),"")</f>
        <v/>
      </c>
      <c r="F371" s="82" t="str">
        <f>IFERROR(IF(INDEX(DATOS!AE:AE,MATCH(CHECKLIST!B371,DATOS!B:B,0),1)=0,"",INDEX(DATOS!AE:AE,MATCH(CHECKLIST!B371,DATOS!B:B,0),1)),"")</f>
        <v/>
      </c>
      <c r="G371" s="17" t="str">
        <f>IFERROR(IF(INDEX(DATOS!AJ:AJ,MATCH(CHECKLIST!B371,DATOS!B:B,0),1)=0,"",INDEX(DATOS!AJ:AJ,MATCH(CHECKLIST!B371,DATOS!B:B,0),1)),"")</f>
        <v/>
      </c>
      <c r="H371" s="17" t="str">
        <f>IFERROR(IF(INDEX(DATOS!BM:BM,MATCH(CHECKLIST!B371,DATOS!B:B,0),1)="","X",IF(INDEX(DATOS!BM:BM,MATCH(CHECKLIST!B371,DATOS!B:B,0),1)="VIGENTE","",INDEX(DATOS!BM:BM,MATCH(CHECKLIST!B371,DATOS!B:B,0),1))),"")</f>
        <v/>
      </c>
      <c r="I371" s="17" t="str">
        <f>IFERROR(IF(INDEX(DATOS!AN:AN,MATCH(CHECKLIST!B371,DATOS!B:B,0),1)=0,"",INDEX(DATOS!AN:AN,MATCH(CHECKLIST!B371,DATOS!B:B,0),1)),"")</f>
        <v/>
      </c>
      <c r="J371" s="17" t="str">
        <f>IFERROR(IF(INDEX(DATOS!AL:AL,MATCH(CHECKLIST!B371,DATOS!B:B,0),1)=0,"",INDEX(DATOS!AL:AL,MATCH(CHECKLIST!B371,DATOS!B:B,0),1)),"")</f>
        <v/>
      </c>
      <c r="K371" s="35" t="str">
        <f>IFERROR(IF(INDEX(DATOS!AM:AM,MATCH(CHECKLIST!B371,DATOS!B:B,0),1)=0,"",INDEX(DATOS!AM:AM,MATCH(CHECKLIST!B371,DATOS!B:B,0),1)),"")</f>
        <v/>
      </c>
      <c r="L371" s="17" t="str">
        <f>IFERROR(IF(INDEX(DATOS!AO:AO,MATCH(CHECKLIST!B371,DATOS!B:B,0),1)=0,"",INDEX(DATOS!AO:AO,MATCH(CHECKLIST!B371,DATOS!B:B,0),1)),"")</f>
        <v/>
      </c>
      <c r="M371" s="17" t="str">
        <f>IFERROR(IF(INDEX(DATOS!AK:AK,MATCH(CHECKLIST!B371,DATOS!B:B,0),1)=0,"",INDEX(DATOS!AK:AK,MATCH(CHECKLIST!B371,DATOS!B:B,0),1)),"")</f>
        <v/>
      </c>
      <c r="N371" s="35" t="str">
        <f ca="1">IFERROR(IF(INDEX(DATOS!I:I,MATCH(CHECKLIST!B371,DATOS!B:B,0),1)="","X",IF(INDEX(DATOS!I:I,MATCH(CHECKLIST!B371,DATOS!B:B,0),1)&gt;YEAR(TODAY())-1,"","VENCIDA")),"")</f>
        <v/>
      </c>
      <c r="O371" s="35" t="str">
        <f>IFERROR(IF(INDEX(DATOS!AR:AR,MATCH(CHECKLIST!B371,DATOS!B:B,0),1)=0,"",INDEX(DATOS!AR:AR,MATCH(CHECKLIST!B371,DATOS!B:B,0),1)),"")</f>
        <v/>
      </c>
      <c r="P371" s="17" t="str">
        <f>IFERROR(IF(INDEX(DATOS!AP:AP,MATCH(CHECKLIST!B371,DATOS!B:B,0),1)=0,"",INDEX(DATOS!AP:AP,MATCH(CHECKLIST!B371,DATOS!B:B,0),1)),"")</f>
        <v/>
      </c>
      <c r="Q371" s="17" t="str">
        <f>IFERROR(IF(INDEX(DATOS!AQ:AQ,MATCH(CHECKLIST!B371,DATOS!B:B,0),1)=0,"",INDEX(DATOS!AQ:AQ,MATCH(CHECKLIST!B371,DATOS!B:B,0),1)),"")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IFERROR(INDEX(DATOS!B:B,MATCH(CHECKLIST!A372,DATOS!BY:BY,0),1),"")</f>
        <v/>
      </c>
      <c r="C372" t="str">
        <f>IFERROR(INDEX(DATOS!J:J,MATCH(CHECKLIST!A372,DATOS!BY:BY,0),1),"")</f>
        <v/>
      </c>
      <c r="D372" t="str">
        <f>IFERROR(INDEX(DATOS!R:R,MATCH(CHECKLIST!E372,DATOS!C:C,0),1),"")</f>
        <v/>
      </c>
      <c r="E372" s="72" t="str">
        <f>IFERROR(INDEX(DATOS!C:C,MATCH(CHECKLIST!A372,DATOS!BY:BY,0),1),"")</f>
        <v/>
      </c>
      <c r="F372" s="82" t="str">
        <f>IFERROR(IF(INDEX(DATOS!AE:AE,MATCH(CHECKLIST!B372,DATOS!B:B,0),1)=0,"",INDEX(DATOS!AE:AE,MATCH(CHECKLIST!B372,DATOS!B:B,0),1)),"")</f>
        <v/>
      </c>
      <c r="G372" s="17" t="str">
        <f>IFERROR(IF(INDEX(DATOS!AJ:AJ,MATCH(CHECKLIST!B372,DATOS!B:B,0),1)=0,"",INDEX(DATOS!AJ:AJ,MATCH(CHECKLIST!B372,DATOS!B:B,0),1)),"")</f>
        <v/>
      </c>
      <c r="H372" s="17" t="str">
        <f>IFERROR(IF(INDEX(DATOS!BM:BM,MATCH(CHECKLIST!B372,DATOS!B:B,0),1)="","X",IF(INDEX(DATOS!BM:BM,MATCH(CHECKLIST!B372,DATOS!B:B,0),1)="VIGENTE","",INDEX(DATOS!BM:BM,MATCH(CHECKLIST!B372,DATOS!B:B,0),1))),"")</f>
        <v/>
      </c>
      <c r="I372" s="17" t="str">
        <f>IFERROR(IF(INDEX(DATOS!AN:AN,MATCH(CHECKLIST!B372,DATOS!B:B,0),1)=0,"",INDEX(DATOS!AN:AN,MATCH(CHECKLIST!B372,DATOS!B:B,0),1)),"")</f>
        <v/>
      </c>
      <c r="J372" s="17" t="str">
        <f>IFERROR(IF(INDEX(DATOS!AL:AL,MATCH(CHECKLIST!B372,DATOS!B:B,0),1)=0,"",INDEX(DATOS!AL:AL,MATCH(CHECKLIST!B372,DATOS!B:B,0),1)),"")</f>
        <v/>
      </c>
      <c r="K372" s="35" t="str">
        <f>IFERROR(IF(INDEX(DATOS!AM:AM,MATCH(CHECKLIST!B372,DATOS!B:B,0),1)=0,"",INDEX(DATOS!AM:AM,MATCH(CHECKLIST!B372,DATOS!B:B,0),1)),"")</f>
        <v/>
      </c>
      <c r="L372" s="17" t="str">
        <f>IFERROR(IF(INDEX(DATOS!AO:AO,MATCH(CHECKLIST!B372,DATOS!B:B,0),1)=0,"",INDEX(DATOS!AO:AO,MATCH(CHECKLIST!B372,DATOS!B:B,0),1)),"")</f>
        <v/>
      </c>
      <c r="M372" s="17" t="str">
        <f>IFERROR(IF(INDEX(DATOS!AK:AK,MATCH(CHECKLIST!B372,DATOS!B:B,0),1)=0,"",INDEX(DATOS!AK:AK,MATCH(CHECKLIST!B372,DATOS!B:B,0),1)),"")</f>
        <v/>
      </c>
      <c r="N372" s="35" t="str">
        <f ca="1">IFERROR(IF(INDEX(DATOS!I:I,MATCH(CHECKLIST!B372,DATOS!B:B,0),1)="","X",IF(INDEX(DATOS!I:I,MATCH(CHECKLIST!B372,DATOS!B:B,0),1)&gt;YEAR(TODAY())-1,"","VENCIDA")),"")</f>
        <v/>
      </c>
      <c r="O372" s="35" t="str">
        <f>IFERROR(IF(INDEX(DATOS!AR:AR,MATCH(CHECKLIST!B372,DATOS!B:B,0),1)=0,"",INDEX(DATOS!AR:AR,MATCH(CHECKLIST!B372,DATOS!B:B,0),1)),"")</f>
        <v/>
      </c>
      <c r="P372" s="17" t="str">
        <f>IFERROR(IF(INDEX(DATOS!AP:AP,MATCH(CHECKLIST!B372,DATOS!B:B,0),1)=0,"",INDEX(DATOS!AP:AP,MATCH(CHECKLIST!B372,DATOS!B:B,0),1)),"")</f>
        <v/>
      </c>
      <c r="Q372" s="17" t="str">
        <f>IFERROR(IF(INDEX(DATOS!AQ:AQ,MATCH(CHECKLIST!B372,DATOS!B:B,0),1)=0,"",INDEX(DATOS!AQ:AQ,MATCH(CHECKLIST!B372,DATOS!B:B,0),1)),"")</f>
        <v/>
      </c>
      <c r="S372">
        <f t="shared" si="17"/>
        <v>0</v>
      </c>
      <c r="U372" t="str">
        <f t="shared" si="15"/>
        <v/>
      </c>
      <c r="V372" t="str">
        <f t="shared" si="16"/>
        <v/>
      </c>
    </row>
    <row r="373" spans="1:22" ht="15" customHeight="1" x14ac:dyDescent="0.25">
      <c r="A373" s="12">
        <v>360</v>
      </c>
      <c r="B373" t="str">
        <f>IFERROR(INDEX(DATOS!B:B,MATCH(CHECKLIST!A373,DATOS!BY:BY,0),1),"")</f>
        <v/>
      </c>
      <c r="C373" t="str">
        <f>IFERROR(INDEX(DATOS!J:J,MATCH(CHECKLIST!A373,DATOS!BY:BY,0),1),"")</f>
        <v/>
      </c>
      <c r="D373" t="str">
        <f>IFERROR(INDEX(DATOS!R:R,MATCH(CHECKLIST!E373,DATOS!C:C,0),1),"")</f>
        <v/>
      </c>
      <c r="E373" s="72" t="str">
        <f>IFERROR(INDEX(DATOS!C:C,MATCH(CHECKLIST!A373,DATOS!BY:BY,0),1),"")</f>
        <v/>
      </c>
      <c r="F373" s="82" t="str">
        <f>IFERROR(IF(INDEX(DATOS!AE:AE,MATCH(CHECKLIST!B373,DATOS!B:B,0),1)=0,"",INDEX(DATOS!AE:AE,MATCH(CHECKLIST!B373,DATOS!B:B,0),1)),"")</f>
        <v/>
      </c>
      <c r="G373" s="17" t="str">
        <f>IFERROR(IF(INDEX(DATOS!AJ:AJ,MATCH(CHECKLIST!B373,DATOS!B:B,0),1)=0,"",INDEX(DATOS!AJ:AJ,MATCH(CHECKLIST!B373,DATOS!B:B,0),1)),"")</f>
        <v/>
      </c>
      <c r="H373" s="17" t="str">
        <f>IFERROR(IF(INDEX(DATOS!BM:BM,MATCH(CHECKLIST!B373,DATOS!B:B,0),1)="","X",IF(INDEX(DATOS!BM:BM,MATCH(CHECKLIST!B373,DATOS!B:B,0),1)="VIGENTE","",INDEX(DATOS!BM:BM,MATCH(CHECKLIST!B373,DATOS!B:B,0),1))),"")</f>
        <v/>
      </c>
      <c r="I373" s="17" t="str">
        <f>IFERROR(IF(INDEX(DATOS!AN:AN,MATCH(CHECKLIST!B373,DATOS!B:B,0),1)=0,"",INDEX(DATOS!AN:AN,MATCH(CHECKLIST!B373,DATOS!B:B,0),1)),"")</f>
        <v/>
      </c>
      <c r="J373" s="17" t="str">
        <f>IFERROR(IF(INDEX(DATOS!AL:AL,MATCH(CHECKLIST!B373,DATOS!B:B,0),1)=0,"",INDEX(DATOS!AL:AL,MATCH(CHECKLIST!B373,DATOS!B:B,0),1)),"")</f>
        <v/>
      </c>
      <c r="K373" s="35" t="str">
        <f>IFERROR(IF(INDEX(DATOS!AM:AM,MATCH(CHECKLIST!B373,DATOS!B:B,0),1)=0,"",INDEX(DATOS!AM:AM,MATCH(CHECKLIST!B373,DATOS!B:B,0),1)),"")</f>
        <v/>
      </c>
      <c r="L373" s="17" t="str">
        <f>IFERROR(IF(INDEX(DATOS!AO:AO,MATCH(CHECKLIST!B373,DATOS!B:B,0),1)=0,"",INDEX(DATOS!AO:AO,MATCH(CHECKLIST!B373,DATOS!B:B,0),1)),"")</f>
        <v/>
      </c>
      <c r="M373" s="17" t="str">
        <f>IFERROR(IF(INDEX(DATOS!AK:AK,MATCH(CHECKLIST!B373,DATOS!B:B,0),1)=0,"",INDEX(DATOS!AK:AK,MATCH(CHECKLIST!B373,DATOS!B:B,0),1)),"")</f>
        <v/>
      </c>
      <c r="N373" s="35" t="str">
        <f ca="1">IFERROR(IF(INDEX(DATOS!I:I,MATCH(CHECKLIST!B373,DATOS!B:B,0),1)="","X",IF(INDEX(DATOS!I:I,MATCH(CHECKLIST!B373,DATOS!B:B,0),1)&gt;YEAR(TODAY())-1,"","VENCIDA")),"")</f>
        <v/>
      </c>
      <c r="O373" s="35" t="str">
        <f>IFERROR(IF(INDEX(DATOS!AR:AR,MATCH(CHECKLIST!B373,DATOS!B:B,0),1)=0,"",INDEX(DATOS!AR:AR,MATCH(CHECKLIST!B373,DATOS!B:B,0),1)),"")</f>
        <v/>
      </c>
      <c r="P373" s="17" t="str">
        <f>IFERROR(IF(INDEX(DATOS!AP:AP,MATCH(CHECKLIST!B373,DATOS!B:B,0),1)=0,"",INDEX(DATOS!AP:AP,MATCH(CHECKLIST!B373,DATOS!B:B,0),1)),"")</f>
        <v/>
      </c>
      <c r="Q373" s="17" t="str">
        <f>IFERROR(IF(INDEX(DATOS!AQ:AQ,MATCH(CHECKLIST!B373,DATOS!B:B,0),1)=0,"",INDEX(DATOS!AQ:AQ,MATCH(CHECKLIST!B373,DATOS!B:B,0),1)),"")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IFERROR(INDEX(DATOS!B:B,MATCH(CHECKLIST!A374,DATOS!BY:BY,0),1),"")</f>
        <v/>
      </c>
      <c r="C374" t="str">
        <f>IFERROR(INDEX(DATOS!J:J,MATCH(CHECKLIST!A374,DATOS!BY:BY,0),1),"")</f>
        <v/>
      </c>
      <c r="D374" t="str">
        <f>IFERROR(INDEX(DATOS!R:R,MATCH(CHECKLIST!E374,DATOS!C:C,0),1),"")</f>
        <v/>
      </c>
      <c r="E374" s="72" t="str">
        <f>IFERROR(INDEX(DATOS!C:C,MATCH(CHECKLIST!A374,DATOS!BY:BY,0),1),"")</f>
        <v/>
      </c>
      <c r="F374" s="82" t="str">
        <f>IFERROR(IF(INDEX(DATOS!AE:AE,MATCH(CHECKLIST!B374,DATOS!B:B,0),1)=0,"",INDEX(DATOS!AE:AE,MATCH(CHECKLIST!B374,DATOS!B:B,0),1)),"")</f>
        <v/>
      </c>
      <c r="G374" s="17" t="str">
        <f>IFERROR(IF(INDEX(DATOS!AJ:AJ,MATCH(CHECKLIST!B374,DATOS!B:B,0),1)=0,"",INDEX(DATOS!AJ:AJ,MATCH(CHECKLIST!B374,DATOS!B:B,0),1)),"")</f>
        <v/>
      </c>
      <c r="H374" s="17" t="str">
        <f>IFERROR(IF(INDEX(DATOS!BM:BM,MATCH(CHECKLIST!B374,DATOS!B:B,0),1)="","X",IF(INDEX(DATOS!BM:BM,MATCH(CHECKLIST!B374,DATOS!B:B,0),1)="VIGENTE","",INDEX(DATOS!BM:BM,MATCH(CHECKLIST!B374,DATOS!B:B,0),1))),"")</f>
        <v/>
      </c>
      <c r="I374" s="17" t="str">
        <f>IFERROR(IF(INDEX(DATOS!AN:AN,MATCH(CHECKLIST!B374,DATOS!B:B,0),1)=0,"",INDEX(DATOS!AN:AN,MATCH(CHECKLIST!B374,DATOS!B:B,0),1)),"")</f>
        <v/>
      </c>
      <c r="J374" s="17" t="str">
        <f>IFERROR(IF(INDEX(DATOS!AL:AL,MATCH(CHECKLIST!B374,DATOS!B:B,0),1)=0,"",INDEX(DATOS!AL:AL,MATCH(CHECKLIST!B374,DATOS!B:B,0),1)),"")</f>
        <v/>
      </c>
      <c r="K374" s="35" t="str">
        <f>IFERROR(IF(INDEX(DATOS!AM:AM,MATCH(CHECKLIST!B374,DATOS!B:B,0),1)=0,"",INDEX(DATOS!AM:AM,MATCH(CHECKLIST!B374,DATOS!B:B,0),1)),"")</f>
        <v/>
      </c>
      <c r="L374" s="17" t="str">
        <f>IFERROR(IF(INDEX(DATOS!AO:AO,MATCH(CHECKLIST!B374,DATOS!B:B,0),1)=0,"",INDEX(DATOS!AO:AO,MATCH(CHECKLIST!B374,DATOS!B:B,0),1)),"")</f>
        <v/>
      </c>
      <c r="M374" s="17" t="str">
        <f>IFERROR(IF(INDEX(DATOS!AK:AK,MATCH(CHECKLIST!B374,DATOS!B:B,0),1)=0,"",INDEX(DATOS!AK:AK,MATCH(CHECKLIST!B374,DATOS!B:B,0),1)),"")</f>
        <v/>
      </c>
      <c r="N374" s="35" t="str">
        <f ca="1">IFERROR(IF(INDEX(DATOS!I:I,MATCH(CHECKLIST!B374,DATOS!B:B,0),1)="","X",IF(INDEX(DATOS!I:I,MATCH(CHECKLIST!B374,DATOS!B:B,0),1)&gt;YEAR(TODAY())-1,"","VENCIDA")),"")</f>
        <v/>
      </c>
      <c r="O374" s="35" t="str">
        <f>IFERROR(IF(INDEX(DATOS!AR:AR,MATCH(CHECKLIST!B374,DATOS!B:B,0),1)=0,"",INDEX(DATOS!AR:AR,MATCH(CHECKLIST!B374,DATOS!B:B,0),1)),"")</f>
        <v/>
      </c>
      <c r="P374" s="17" t="str">
        <f>IFERROR(IF(INDEX(DATOS!AP:AP,MATCH(CHECKLIST!B374,DATOS!B:B,0),1)=0,"",INDEX(DATOS!AP:AP,MATCH(CHECKLIST!B374,DATOS!B:B,0),1)),"")</f>
        <v/>
      </c>
      <c r="Q374" s="17" t="str">
        <f>IFERROR(IF(INDEX(DATOS!AQ:AQ,MATCH(CHECKLIST!B374,DATOS!B:B,0),1)=0,"",INDEX(DATOS!AQ:AQ,MATCH(CHECKLIST!B374,DATOS!B:B,0),1)),"")</f>
        <v/>
      </c>
      <c r="S374">
        <f t="shared" si="17"/>
        <v>0</v>
      </c>
      <c r="U374" t="str">
        <f t="shared" si="15"/>
        <v/>
      </c>
      <c r="V374" t="str">
        <f t="shared" si="16"/>
        <v/>
      </c>
    </row>
    <row r="375" spans="1:22" ht="15" customHeight="1" x14ac:dyDescent="0.25">
      <c r="A375" s="12">
        <v>362</v>
      </c>
      <c r="B375" t="str">
        <f>IFERROR(INDEX(DATOS!B:B,MATCH(CHECKLIST!A375,DATOS!BY:BY,0),1),"")</f>
        <v/>
      </c>
      <c r="C375" t="str">
        <f>IFERROR(INDEX(DATOS!J:J,MATCH(CHECKLIST!A375,DATOS!BY:BY,0),1),"")</f>
        <v/>
      </c>
      <c r="D375" t="str">
        <f>IFERROR(INDEX(DATOS!R:R,MATCH(CHECKLIST!E375,DATOS!C:C,0),1),"")</f>
        <v/>
      </c>
      <c r="E375" s="72" t="str">
        <f>IFERROR(INDEX(DATOS!C:C,MATCH(CHECKLIST!A375,DATOS!BY:BY,0),1),"")</f>
        <v/>
      </c>
      <c r="F375" s="82" t="str">
        <f>IFERROR(IF(INDEX(DATOS!AE:AE,MATCH(CHECKLIST!B375,DATOS!B:B,0),1)=0,"",INDEX(DATOS!AE:AE,MATCH(CHECKLIST!B375,DATOS!B:B,0),1)),"")</f>
        <v/>
      </c>
      <c r="G375" s="17" t="str">
        <f>IFERROR(IF(INDEX(DATOS!AJ:AJ,MATCH(CHECKLIST!B375,DATOS!B:B,0),1)=0,"",INDEX(DATOS!AJ:AJ,MATCH(CHECKLIST!B375,DATOS!B:B,0),1)),"")</f>
        <v/>
      </c>
      <c r="H375" s="17" t="str">
        <f>IFERROR(IF(INDEX(DATOS!BM:BM,MATCH(CHECKLIST!B375,DATOS!B:B,0),1)="","X",IF(INDEX(DATOS!BM:BM,MATCH(CHECKLIST!B375,DATOS!B:B,0),1)="VIGENTE","",INDEX(DATOS!BM:BM,MATCH(CHECKLIST!B375,DATOS!B:B,0),1))),"")</f>
        <v/>
      </c>
      <c r="I375" s="17" t="str">
        <f>IFERROR(IF(INDEX(DATOS!AN:AN,MATCH(CHECKLIST!B375,DATOS!B:B,0),1)=0,"",INDEX(DATOS!AN:AN,MATCH(CHECKLIST!B375,DATOS!B:B,0),1)),"")</f>
        <v/>
      </c>
      <c r="J375" s="17" t="str">
        <f>IFERROR(IF(INDEX(DATOS!AL:AL,MATCH(CHECKLIST!B375,DATOS!B:B,0),1)=0,"",INDEX(DATOS!AL:AL,MATCH(CHECKLIST!B375,DATOS!B:B,0),1)),"")</f>
        <v/>
      </c>
      <c r="K375" s="35" t="str">
        <f>IFERROR(IF(INDEX(DATOS!AM:AM,MATCH(CHECKLIST!B375,DATOS!B:B,0),1)=0,"",INDEX(DATOS!AM:AM,MATCH(CHECKLIST!B375,DATOS!B:B,0),1)),"")</f>
        <v/>
      </c>
      <c r="L375" s="17" t="str">
        <f>IFERROR(IF(INDEX(DATOS!AO:AO,MATCH(CHECKLIST!B375,DATOS!B:B,0),1)=0,"",INDEX(DATOS!AO:AO,MATCH(CHECKLIST!B375,DATOS!B:B,0),1)),"")</f>
        <v/>
      </c>
      <c r="M375" s="17" t="str">
        <f>IFERROR(IF(INDEX(DATOS!AK:AK,MATCH(CHECKLIST!B375,DATOS!B:B,0),1)=0,"",INDEX(DATOS!AK:AK,MATCH(CHECKLIST!B375,DATOS!B:B,0),1)),"")</f>
        <v/>
      </c>
      <c r="N375" s="35" t="str">
        <f ca="1">IFERROR(IF(INDEX(DATOS!I:I,MATCH(CHECKLIST!B375,DATOS!B:B,0),1)="","X",IF(INDEX(DATOS!I:I,MATCH(CHECKLIST!B375,DATOS!B:B,0),1)&gt;YEAR(TODAY())-1,"","VENCIDA")),"")</f>
        <v/>
      </c>
      <c r="O375" s="35" t="str">
        <f>IFERROR(IF(INDEX(DATOS!AR:AR,MATCH(CHECKLIST!B375,DATOS!B:B,0),1)=0,"",INDEX(DATOS!AR:AR,MATCH(CHECKLIST!B375,DATOS!B:B,0),1)),"")</f>
        <v/>
      </c>
      <c r="P375" s="17" t="str">
        <f>IFERROR(IF(INDEX(DATOS!AP:AP,MATCH(CHECKLIST!B375,DATOS!B:B,0),1)=0,"",INDEX(DATOS!AP:AP,MATCH(CHECKLIST!B375,DATOS!B:B,0),1)),"")</f>
        <v/>
      </c>
      <c r="Q375" s="17" t="str">
        <f>IFERROR(IF(INDEX(DATOS!AQ:AQ,MATCH(CHECKLIST!B375,DATOS!B:B,0),1)=0,"",INDEX(DATOS!AQ:AQ,MATCH(CHECKLIST!B375,DATOS!B:B,0),1)),"")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IFERROR(INDEX(DATOS!B:B,MATCH(CHECKLIST!A376,DATOS!BY:BY,0),1),"")</f>
        <v/>
      </c>
      <c r="C376" t="str">
        <f>IFERROR(INDEX(DATOS!J:J,MATCH(CHECKLIST!A376,DATOS!BY:BY,0),1),"")</f>
        <v/>
      </c>
      <c r="D376" t="str">
        <f>IFERROR(INDEX(DATOS!R:R,MATCH(CHECKLIST!E376,DATOS!C:C,0),1),"")</f>
        <v/>
      </c>
      <c r="E376" s="72" t="str">
        <f>IFERROR(INDEX(DATOS!C:C,MATCH(CHECKLIST!A376,DATOS!BY:BY,0),1),"")</f>
        <v/>
      </c>
      <c r="F376" s="82" t="str">
        <f>IFERROR(IF(INDEX(DATOS!AE:AE,MATCH(CHECKLIST!B376,DATOS!B:B,0),1)=0,"",INDEX(DATOS!AE:AE,MATCH(CHECKLIST!B376,DATOS!B:B,0),1)),"")</f>
        <v/>
      </c>
      <c r="G376" s="17" t="str">
        <f>IFERROR(IF(INDEX(DATOS!AJ:AJ,MATCH(CHECKLIST!B376,DATOS!B:B,0),1)=0,"",INDEX(DATOS!AJ:AJ,MATCH(CHECKLIST!B376,DATOS!B:B,0),1)),"")</f>
        <v/>
      </c>
      <c r="H376" s="17" t="str">
        <f>IFERROR(IF(INDEX(DATOS!BM:BM,MATCH(CHECKLIST!B376,DATOS!B:B,0),1)="","X",IF(INDEX(DATOS!BM:BM,MATCH(CHECKLIST!B376,DATOS!B:B,0),1)="VIGENTE","",INDEX(DATOS!BM:BM,MATCH(CHECKLIST!B376,DATOS!B:B,0),1))),"")</f>
        <v/>
      </c>
      <c r="I376" s="17" t="str">
        <f>IFERROR(IF(INDEX(DATOS!AN:AN,MATCH(CHECKLIST!B376,DATOS!B:B,0),1)=0,"",INDEX(DATOS!AN:AN,MATCH(CHECKLIST!B376,DATOS!B:B,0),1)),"")</f>
        <v/>
      </c>
      <c r="J376" s="17" t="str">
        <f>IFERROR(IF(INDEX(DATOS!AL:AL,MATCH(CHECKLIST!B376,DATOS!B:B,0),1)=0,"",INDEX(DATOS!AL:AL,MATCH(CHECKLIST!B376,DATOS!B:B,0),1)),"")</f>
        <v/>
      </c>
      <c r="K376" s="35" t="str">
        <f>IFERROR(IF(INDEX(DATOS!AM:AM,MATCH(CHECKLIST!B376,DATOS!B:B,0),1)=0,"",INDEX(DATOS!AM:AM,MATCH(CHECKLIST!B376,DATOS!B:B,0),1)),"")</f>
        <v/>
      </c>
      <c r="L376" s="17" t="str">
        <f>IFERROR(IF(INDEX(DATOS!AO:AO,MATCH(CHECKLIST!B376,DATOS!B:B,0),1)=0,"",INDEX(DATOS!AO:AO,MATCH(CHECKLIST!B376,DATOS!B:B,0),1)),"")</f>
        <v/>
      </c>
      <c r="M376" s="17" t="str">
        <f>IFERROR(IF(INDEX(DATOS!AK:AK,MATCH(CHECKLIST!B376,DATOS!B:B,0),1)=0,"",INDEX(DATOS!AK:AK,MATCH(CHECKLIST!B376,DATOS!B:B,0),1)),"")</f>
        <v/>
      </c>
      <c r="N376" s="35" t="str">
        <f ca="1">IFERROR(IF(INDEX(DATOS!I:I,MATCH(CHECKLIST!B376,DATOS!B:B,0),1)="","X",IF(INDEX(DATOS!I:I,MATCH(CHECKLIST!B376,DATOS!B:B,0),1)&gt;YEAR(TODAY())-1,"","VENCIDA")),"")</f>
        <v/>
      </c>
      <c r="O376" s="35" t="str">
        <f>IFERROR(IF(INDEX(DATOS!AR:AR,MATCH(CHECKLIST!B376,DATOS!B:B,0),1)=0,"",INDEX(DATOS!AR:AR,MATCH(CHECKLIST!B376,DATOS!B:B,0),1)),"")</f>
        <v/>
      </c>
      <c r="P376" s="17" t="str">
        <f>IFERROR(IF(INDEX(DATOS!AP:AP,MATCH(CHECKLIST!B376,DATOS!B:B,0),1)=0,"",INDEX(DATOS!AP:AP,MATCH(CHECKLIST!B376,DATOS!B:B,0),1)),"")</f>
        <v/>
      </c>
      <c r="Q376" s="17" t="str">
        <f>IFERROR(IF(INDEX(DATOS!AQ:AQ,MATCH(CHECKLIST!B376,DATOS!B:B,0),1)=0,"",INDEX(DATOS!AQ:AQ,MATCH(CHECKLIST!B376,DATOS!B:B,0),1)),"")</f>
        <v/>
      </c>
      <c r="S376">
        <f t="shared" si="17"/>
        <v>0</v>
      </c>
      <c r="U376" t="str">
        <f t="shared" si="15"/>
        <v/>
      </c>
      <c r="V376" t="str">
        <f t="shared" si="16"/>
        <v/>
      </c>
    </row>
    <row r="377" spans="1:22" ht="15" customHeight="1" x14ac:dyDescent="0.25">
      <c r="A377" s="12">
        <v>364</v>
      </c>
      <c r="B377" t="str">
        <f>IFERROR(INDEX(DATOS!B:B,MATCH(CHECKLIST!A377,DATOS!BY:BY,0),1),"")</f>
        <v/>
      </c>
      <c r="C377" t="str">
        <f>IFERROR(INDEX(DATOS!J:J,MATCH(CHECKLIST!A377,DATOS!BY:BY,0),1),"")</f>
        <v/>
      </c>
      <c r="D377" t="str">
        <f>IFERROR(INDEX(DATOS!R:R,MATCH(CHECKLIST!E377,DATOS!C:C,0),1),"")</f>
        <v/>
      </c>
      <c r="E377" s="72" t="str">
        <f>IFERROR(INDEX(DATOS!C:C,MATCH(CHECKLIST!A377,DATOS!BY:BY,0),1),"")</f>
        <v/>
      </c>
      <c r="F377" s="82" t="str">
        <f>IFERROR(IF(INDEX(DATOS!AE:AE,MATCH(CHECKLIST!B377,DATOS!B:B,0),1)=0,"",INDEX(DATOS!AE:AE,MATCH(CHECKLIST!B377,DATOS!B:B,0),1)),"")</f>
        <v/>
      </c>
      <c r="G377" s="17" t="str">
        <f>IFERROR(IF(INDEX(DATOS!AJ:AJ,MATCH(CHECKLIST!B377,DATOS!B:B,0),1)=0,"",INDEX(DATOS!AJ:AJ,MATCH(CHECKLIST!B377,DATOS!B:B,0),1)),"")</f>
        <v/>
      </c>
      <c r="H377" s="17" t="str">
        <f>IFERROR(IF(INDEX(DATOS!BM:BM,MATCH(CHECKLIST!B377,DATOS!B:B,0),1)="","X",IF(INDEX(DATOS!BM:BM,MATCH(CHECKLIST!B377,DATOS!B:B,0),1)="VIGENTE","",INDEX(DATOS!BM:BM,MATCH(CHECKLIST!B377,DATOS!B:B,0),1))),"")</f>
        <v/>
      </c>
      <c r="I377" s="17" t="str">
        <f>IFERROR(IF(INDEX(DATOS!AN:AN,MATCH(CHECKLIST!B377,DATOS!B:B,0),1)=0,"",INDEX(DATOS!AN:AN,MATCH(CHECKLIST!B377,DATOS!B:B,0),1)),"")</f>
        <v/>
      </c>
      <c r="J377" s="17" t="str">
        <f>IFERROR(IF(INDEX(DATOS!AL:AL,MATCH(CHECKLIST!B377,DATOS!B:B,0),1)=0,"",INDEX(DATOS!AL:AL,MATCH(CHECKLIST!B377,DATOS!B:B,0),1)),"")</f>
        <v/>
      </c>
      <c r="K377" s="35" t="str">
        <f>IFERROR(IF(INDEX(DATOS!AM:AM,MATCH(CHECKLIST!B377,DATOS!B:B,0),1)=0,"",INDEX(DATOS!AM:AM,MATCH(CHECKLIST!B377,DATOS!B:B,0),1)),"")</f>
        <v/>
      </c>
      <c r="L377" s="17" t="str">
        <f>IFERROR(IF(INDEX(DATOS!AO:AO,MATCH(CHECKLIST!B377,DATOS!B:B,0),1)=0,"",INDEX(DATOS!AO:AO,MATCH(CHECKLIST!B377,DATOS!B:B,0),1)),"")</f>
        <v/>
      </c>
      <c r="M377" s="17" t="str">
        <f>IFERROR(IF(INDEX(DATOS!AK:AK,MATCH(CHECKLIST!B377,DATOS!B:B,0),1)=0,"",INDEX(DATOS!AK:AK,MATCH(CHECKLIST!B377,DATOS!B:B,0),1)),"")</f>
        <v/>
      </c>
      <c r="N377" s="35" t="str">
        <f ca="1">IFERROR(IF(INDEX(DATOS!I:I,MATCH(CHECKLIST!B377,DATOS!B:B,0),1)="","X",IF(INDEX(DATOS!I:I,MATCH(CHECKLIST!B377,DATOS!B:B,0),1)&gt;YEAR(TODAY())-1,"","VENCIDA")),"")</f>
        <v/>
      </c>
      <c r="O377" s="35" t="str">
        <f>IFERROR(IF(INDEX(DATOS!AR:AR,MATCH(CHECKLIST!B377,DATOS!B:B,0),1)=0,"",INDEX(DATOS!AR:AR,MATCH(CHECKLIST!B377,DATOS!B:B,0),1)),"")</f>
        <v/>
      </c>
      <c r="P377" s="17" t="str">
        <f>IFERROR(IF(INDEX(DATOS!AP:AP,MATCH(CHECKLIST!B377,DATOS!B:B,0),1)=0,"",INDEX(DATOS!AP:AP,MATCH(CHECKLIST!B377,DATOS!B:B,0),1)),"")</f>
        <v/>
      </c>
      <c r="Q377" s="17" t="str">
        <f>IFERROR(IF(INDEX(DATOS!AQ:AQ,MATCH(CHECKLIST!B377,DATOS!B:B,0),1)=0,"",INDEX(DATOS!AQ:AQ,MATCH(CHECKLIST!B377,DATOS!B:B,0),1)),"")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IFERROR(INDEX(DATOS!B:B,MATCH(CHECKLIST!A378,DATOS!BY:BY,0),1),"")</f>
        <v/>
      </c>
      <c r="C378" t="str">
        <f>IFERROR(INDEX(DATOS!J:J,MATCH(CHECKLIST!A378,DATOS!BY:BY,0),1),"")</f>
        <v/>
      </c>
      <c r="D378" t="str">
        <f>IFERROR(INDEX(DATOS!R:R,MATCH(CHECKLIST!E378,DATOS!C:C,0),1),"")</f>
        <v/>
      </c>
      <c r="E378" s="72" t="str">
        <f>IFERROR(INDEX(DATOS!C:C,MATCH(CHECKLIST!A378,DATOS!BY:BY,0),1),"")</f>
        <v/>
      </c>
      <c r="F378" s="82" t="str">
        <f>IFERROR(IF(INDEX(DATOS!AE:AE,MATCH(CHECKLIST!B378,DATOS!B:B,0),1)=0,"",INDEX(DATOS!AE:AE,MATCH(CHECKLIST!B378,DATOS!B:B,0),1)),"")</f>
        <v/>
      </c>
      <c r="G378" s="17" t="str">
        <f>IFERROR(IF(INDEX(DATOS!AJ:AJ,MATCH(CHECKLIST!B378,DATOS!B:B,0),1)=0,"",INDEX(DATOS!AJ:AJ,MATCH(CHECKLIST!B378,DATOS!B:B,0),1)),"")</f>
        <v/>
      </c>
      <c r="H378" s="17" t="str">
        <f>IFERROR(IF(INDEX(DATOS!BM:BM,MATCH(CHECKLIST!B378,DATOS!B:B,0),1)="","X",IF(INDEX(DATOS!BM:BM,MATCH(CHECKLIST!B378,DATOS!B:B,0),1)="VIGENTE","",INDEX(DATOS!BM:BM,MATCH(CHECKLIST!B378,DATOS!B:B,0),1))),"")</f>
        <v/>
      </c>
      <c r="I378" s="17" t="str">
        <f>IFERROR(IF(INDEX(DATOS!AN:AN,MATCH(CHECKLIST!B378,DATOS!B:B,0),1)=0,"",INDEX(DATOS!AN:AN,MATCH(CHECKLIST!B378,DATOS!B:B,0),1)),"")</f>
        <v/>
      </c>
      <c r="J378" s="17" t="str">
        <f>IFERROR(IF(INDEX(DATOS!AL:AL,MATCH(CHECKLIST!B378,DATOS!B:B,0),1)=0,"",INDEX(DATOS!AL:AL,MATCH(CHECKLIST!B378,DATOS!B:B,0),1)),"")</f>
        <v/>
      </c>
      <c r="K378" s="35" t="str">
        <f>IFERROR(IF(INDEX(DATOS!AM:AM,MATCH(CHECKLIST!B378,DATOS!B:B,0),1)=0,"",INDEX(DATOS!AM:AM,MATCH(CHECKLIST!B378,DATOS!B:B,0),1)),"")</f>
        <v/>
      </c>
      <c r="L378" s="17" t="str">
        <f>IFERROR(IF(INDEX(DATOS!AO:AO,MATCH(CHECKLIST!B378,DATOS!B:B,0),1)=0,"",INDEX(DATOS!AO:AO,MATCH(CHECKLIST!B378,DATOS!B:B,0),1)),"")</f>
        <v/>
      </c>
      <c r="M378" s="17" t="str">
        <f>IFERROR(IF(INDEX(DATOS!AK:AK,MATCH(CHECKLIST!B378,DATOS!B:B,0),1)=0,"",INDEX(DATOS!AK:AK,MATCH(CHECKLIST!B378,DATOS!B:B,0),1)),"")</f>
        <v/>
      </c>
      <c r="N378" s="35" t="str">
        <f ca="1">IFERROR(IF(INDEX(DATOS!I:I,MATCH(CHECKLIST!B378,DATOS!B:B,0),1)="","X",IF(INDEX(DATOS!I:I,MATCH(CHECKLIST!B378,DATOS!B:B,0),1)&gt;YEAR(TODAY())-1,"","VENCIDA")),"")</f>
        <v/>
      </c>
      <c r="O378" s="35" t="str">
        <f>IFERROR(IF(INDEX(DATOS!AR:AR,MATCH(CHECKLIST!B378,DATOS!B:B,0),1)=0,"",INDEX(DATOS!AR:AR,MATCH(CHECKLIST!B378,DATOS!B:B,0),1)),"")</f>
        <v/>
      </c>
      <c r="P378" s="17" t="str">
        <f>IFERROR(IF(INDEX(DATOS!AP:AP,MATCH(CHECKLIST!B378,DATOS!B:B,0),1)=0,"",INDEX(DATOS!AP:AP,MATCH(CHECKLIST!B378,DATOS!B:B,0),1)),"")</f>
        <v/>
      </c>
      <c r="Q378" s="17" t="str">
        <f>IFERROR(IF(INDEX(DATOS!AQ:AQ,MATCH(CHECKLIST!B378,DATOS!B:B,0),1)=0,"",INDEX(DATOS!AQ:AQ,MATCH(CHECKLIST!B378,DATOS!B:B,0),1)),"")</f>
        <v/>
      </c>
      <c r="S378">
        <f t="shared" si="17"/>
        <v>0</v>
      </c>
      <c r="U378" t="str">
        <f t="shared" si="15"/>
        <v/>
      </c>
      <c r="V378" t="str">
        <f t="shared" si="16"/>
        <v/>
      </c>
    </row>
    <row r="379" spans="1:22" ht="15" customHeight="1" x14ac:dyDescent="0.25">
      <c r="A379" s="12">
        <v>366</v>
      </c>
      <c r="B379" t="str">
        <f>IFERROR(INDEX(DATOS!B:B,MATCH(CHECKLIST!A379,DATOS!BY:BY,0),1),"")</f>
        <v/>
      </c>
      <c r="C379" t="str">
        <f>IFERROR(INDEX(DATOS!J:J,MATCH(CHECKLIST!A379,DATOS!BY:BY,0),1),"")</f>
        <v/>
      </c>
      <c r="D379" t="str">
        <f>IFERROR(INDEX(DATOS!R:R,MATCH(CHECKLIST!E379,DATOS!C:C,0),1),"")</f>
        <v/>
      </c>
      <c r="E379" s="72" t="str">
        <f>IFERROR(INDEX(DATOS!C:C,MATCH(CHECKLIST!A379,DATOS!BY:BY,0),1),"")</f>
        <v/>
      </c>
      <c r="F379" s="82" t="str">
        <f>IFERROR(IF(INDEX(DATOS!AE:AE,MATCH(CHECKLIST!B379,DATOS!B:B,0),1)=0,"",INDEX(DATOS!AE:AE,MATCH(CHECKLIST!B379,DATOS!B:B,0),1)),"")</f>
        <v/>
      </c>
      <c r="G379" s="17" t="str">
        <f>IFERROR(IF(INDEX(DATOS!AJ:AJ,MATCH(CHECKLIST!B379,DATOS!B:B,0),1)=0,"",INDEX(DATOS!AJ:AJ,MATCH(CHECKLIST!B379,DATOS!B:B,0),1)),"")</f>
        <v/>
      </c>
      <c r="H379" s="17" t="str">
        <f>IFERROR(IF(INDEX(DATOS!BM:BM,MATCH(CHECKLIST!B379,DATOS!B:B,0),1)="","X",IF(INDEX(DATOS!BM:BM,MATCH(CHECKLIST!B379,DATOS!B:B,0),1)="VIGENTE","",INDEX(DATOS!BM:BM,MATCH(CHECKLIST!B379,DATOS!B:B,0),1))),"")</f>
        <v/>
      </c>
      <c r="I379" s="17" t="str">
        <f>IFERROR(IF(INDEX(DATOS!AN:AN,MATCH(CHECKLIST!B379,DATOS!B:B,0),1)=0,"",INDEX(DATOS!AN:AN,MATCH(CHECKLIST!B379,DATOS!B:B,0),1)),"")</f>
        <v/>
      </c>
      <c r="J379" s="17" t="str">
        <f>IFERROR(IF(INDEX(DATOS!AL:AL,MATCH(CHECKLIST!B379,DATOS!B:B,0),1)=0,"",INDEX(DATOS!AL:AL,MATCH(CHECKLIST!B379,DATOS!B:B,0),1)),"")</f>
        <v/>
      </c>
      <c r="K379" s="35" t="str">
        <f>IFERROR(IF(INDEX(DATOS!AM:AM,MATCH(CHECKLIST!B379,DATOS!B:B,0),1)=0,"",INDEX(DATOS!AM:AM,MATCH(CHECKLIST!B379,DATOS!B:B,0),1)),"")</f>
        <v/>
      </c>
      <c r="L379" s="17" t="str">
        <f>IFERROR(IF(INDEX(DATOS!AO:AO,MATCH(CHECKLIST!B379,DATOS!B:B,0),1)=0,"",INDEX(DATOS!AO:AO,MATCH(CHECKLIST!B379,DATOS!B:B,0),1)),"")</f>
        <v/>
      </c>
      <c r="M379" s="17" t="str">
        <f>IFERROR(IF(INDEX(DATOS!AK:AK,MATCH(CHECKLIST!B379,DATOS!B:B,0),1)=0,"",INDEX(DATOS!AK:AK,MATCH(CHECKLIST!B379,DATOS!B:B,0),1)),"")</f>
        <v/>
      </c>
      <c r="N379" s="35" t="str">
        <f ca="1">IFERROR(IF(INDEX(DATOS!I:I,MATCH(CHECKLIST!B379,DATOS!B:B,0),1)="","X",IF(INDEX(DATOS!I:I,MATCH(CHECKLIST!B379,DATOS!B:B,0),1)&gt;YEAR(TODAY())-1,"","VENCIDA")),"")</f>
        <v/>
      </c>
      <c r="O379" s="35" t="str">
        <f>IFERROR(IF(INDEX(DATOS!AR:AR,MATCH(CHECKLIST!B379,DATOS!B:B,0),1)=0,"",INDEX(DATOS!AR:AR,MATCH(CHECKLIST!B379,DATOS!B:B,0),1)),"")</f>
        <v/>
      </c>
      <c r="P379" s="17" t="str">
        <f>IFERROR(IF(INDEX(DATOS!AP:AP,MATCH(CHECKLIST!B379,DATOS!B:B,0),1)=0,"",INDEX(DATOS!AP:AP,MATCH(CHECKLIST!B379,DATOS!B:B,0),1)),"")</f>
        <v/>
      </c>
      <c r="Q379" s="17" t="str">
        <f>IFERROR(IF(INDEX(DATOS!AQ:AQ,MATCH(CHECKLIST!B379,DATOS!B:B,0),1)=0,"",INDEX(DATOS!AQ:AQ,MATCH(CHECKLIST!B379,DATOS!B:B,0),1)),"")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IFERROR(INDEX(DATOS!B:B,MATCH(CHECKLIST!A380,DATOS!BY:BY,0),1),"")</f>
        <v/>
      </c>
      <c r="C380" t="str">
        <f>IFERROR(INDEX(DATOS!J:J,MATCH(CHECKLIST!A380,DATOS!BY:BY,0),1),"")</f>
        <v/>
      </c>
      <c r="D380" t="str">
        <f>IFERROR(INDEX(DATOS!R:R,MATCH(CHECKLIST!E380,DATOS!C:C,0),1),"")</f>
        <v/>
      </c>
      <c r="E380" s="72" t="str">
        <f>IFERROR(INDEX(DATOS!C:C,MATCH(CHECKLIST!A380,DATOS!BY:BY,0),1),"")</f>
        <v/>
      </c>
      <c r="F380" s="82" t="str">
        <f>IFERROR(IF(INDEX(DATOS!AE:AE,MATCH(CHECKLIST!B380,DATOS!B:B,0),1)=0,"",INDEX(DATOS!AE:AE,MATCH(CHECKLIST!B380,DATOS!B:B,0),1)),"")</f>
        <v/>
      </c>
      <c r="G380" s="17" t="str">
        <f>IFERROR(IF(INDEX(DATOS!AJ:AJ,MATCH(CHECKLIST!B380,DATOS!B:B,0),1)=0,"",INDEX(DATOS!AJ:AJ,MATCH(CHECKLIST!B380,DATOS!B:B,0),1)),"")</f>
        <v/>
      </c>
      <c r="H380" s="17" t="str">
        <f>IFERROR(IF(INDEX(DATOS!BM:BM,MATCH(CHECKLIST!B380,DATOS!B:B,0),1)="","X",IF(INDEX(DATOS!BM:BM,MATCH(CHECKLIST!B380,DATOS!B:B,0),1)="VIGENTE","",INDEX(DATOS!BM:BM,MATCH(CHECKLIST!B380,DATOS!B:B,0),1))),"")</f>
        <v/>
      </c>
      <c r="I380" s="17" t="str">
        <f>IFERROR(IF(INDEX(DATOS!AN:AN,MATCH(CHECKLIST!B380,DATOS!B:B,0),1)=0,"",INDEX(DATOS!AN:AN,MATCH(CHECKLIST!B380,DATOS!B:B,0),1)),"")</f>
        <v/>
      </c>
      <c r="J380" s="17" t="str">
        <f>IFERROR(IF(INDEX(DATOS!AL:AL,MATCH(CHECKLIST!B380,DATOS!B:B,0),1)=0,"",INDEX(DATOS!AL:AL,MATCH(CHECKLIST!B380,DATOS!B:B,0),1)),"")</f>
        <v/>
      </c>
      <c r="K380" s="35" t="str">
        <f>IFERROR(IF(INDEX(DATOS!AM:AM,MATCH(CHECKLIST!B380,DATOS!B:B,0),1)=0,"",INDEX(DATOS!AM:AM,MATCH(CHECKLIST!B380,DATOS!B:B,0),1)),"")</f>
        <v/>
      </c>
      <c r="L380" s="17" t="str">
        <f>IFERROR(IF(INDEX(DATOS!AO:AO,MATCH(CHECKLIST!B380,DATOS!B:B,0),1)=0,"",INDEX(DATOS!AO:AO,MATCH(CHECKLIST!B380,DATOS!B:B,0),1)),"")</f>
        <v/>
      </c>
      <c r="M380" s="17" t="str">
        <f>IFERROR(IF(INDEX(DATOS!AK:AK,MATCH(CHECKLIST!B380,DATOS!B:B,0),1)=0,"",INDEX(DATOS!AK:AK,MATCH(CHECKLIST!B380,DATOS!B:B,0),1)),"")</f>
        <v/>
      </c>
      <c r="N380" s="35" t="str">
        <f ca="1">IFERROR(IF(INDEX(DATOS!I:I,MATCH(CHECKLIST!B380,DATOS!B:B,0),1)="","X",IF(INDEX(DATOS!I:I,MATCH(CHECKLIST!B380,DATOS!B:B,0),1)&gt;YEAR(TODAY())-1,"","VENCIDA")),"")</f>
        <v/>
      </c>
      <c r="O380" s="35" t="str">
        <f>IFERROR(IF(INDEX(DATOS!AR:AR,MATCH(CHECKLIST!B380,DATOS!B:B,0),1)=0,"",INDEX(DATOS!AR:AR,MATCH(CHECKLIST!B380,DATOS!B:B,0),1)),"")</f>
        <v/>
      </c>
      <c r="P380" s="17" t="str">
        <f>IFERROR(IF(INDEX(DATOS!AP:AP,MATCH(CHECKLIST!B380,DATOS!B:B,0),1)=0,"",INDEX(DATOS!AP:AP,MATCH(CHECKLIST!B380,DATOS!B:B,0),1)),"")</f>
        <v/>
      </c>
      <c r="Q380" s="17" t="str">
        <f>IFERROR(IF(INDEX(DATOS!AQ:AQ,MATCH(CHECKLIST!B380,DATOS!B:B,0),1)=0,"",INDEX(DATOS!AQ:AQ,MATCH(CHECKLIST!B380,DATOS!B:B,0),1)),"")</f>
        <v/>
      </c>
      <c r="S380">
        <f t="shared" si="17"/>
        <v>0</v>
      </c>
      <c r="U380" t="str">
        <f t="shared" si="15"/>
        <v/>
      </c>
      <c r="V380" t="str">
        <f t="shared" si="16"/>
        <v/>
      </c>
    </row>
    <row r="381" spans="1:22" ht="15" customHeight="1" x14ac:dyDescent="0.25">
      <c r="A381" s="12">
        <v>368</v>
      </c>
      <c r="B381" t="str">
        <f>IFERROR(INDEX(DATOS!B:B,MATCH(CHECKLIST!A381,DATOS!BY:BY,0),1),"")</f>
        <v/>
      </c>
      <c r="C381" t="str">
        <f>IFERROR(INDEX(DATOS!J:J,MATCH(CHECKLIST!A381,DATOS!BY:BY,0),1),"")</f>
        <v/>
      </c>
      <c r="D381" t="str">
        <f>IFERROR(INDEX(DATOS!R:R,MATCH(CHECKLIST!E381,DATOS!C:C,0),1),"")</f>
        <v/>
      </c>
      <c r="E381" s="72" t="str">
        <f>IFERROR(INDEX(DATOS!C:C,MATCH(CHECKLIST!A381,DATOS!BY:BY,0),1),"")</f>
        <v/>
      </c>
      <c r="F381" s="82" t="str">
        <f>IFERROR(IF(INDEX(DATOS!AE:AE,MATCH(CHECKLIST!B381,DATOS!B:B,0),1)=0,"",INDEX(DATOS!AE:AE,MATCH(CHECKLIST!B381,DATOS!B:B,0),1)),"")</f>
        <v/>
      </c>
      <c r="G381" s="17" t="str">
        <f>IFERROR(IF(INDEX(DATOS!AJ:AJ,MATCH(CHECKLIST!B381,DATOS!B:B,0),1)=0,"",INDEX(DATOS!AJ:AJ,MATCH(CHECKLIST!B381,DATOS!B:B,0),1)),"")</f>
        <v/>
      </c>
      <c r="H381" s="17" t="str">
        <f>IFERROR(IF(INDEX(DATOS!BM:BM,MATCH(CHECKLIST!B381,DATOS!B:B,0),1)="","X",IF(INDEX(DATOS!BM:BM,MATCH(CHECKLIST!B381,DATOS!B:B,0),1)="VIGENTE","",INDEX(DATOS!BM:BM,MATCH(CHECKLIST!B381,DATOS!B:B,0),1))),"")</f>
        <v/>
      </c>
      <c r="I381" s="17" t="str">
        <f>IFERROR(IF(INDEX(DATOS!AN:AN,MATCH(CHECKLIST!B381,DATOS!B:B,0),1)=0,"",INDEX(DATOS!AN:AN,MATCH(CHECKLIST!B381,DATOS!B:B,0),1)),"")</f>
        <v/>
      </c>
      <c r="J381" s="17" t="str">
        <f>IFERROR(IF(INDEX(DATOS!AL:AL,MATCH(CHECKLIST!B381,DATOS!B:B,0),1)=0,"",INDEX(DATOS!AL:AL,MATCH(CHECKLIST!B381,DATOS!B:B,0),1)),"")</f>
        <v/>
      </c>
      <c r="K381" s="35" t="str">
        <f>IFERROR(IF(INDEX(DATOS!AM:AM,MATCH(CHECKLIST!B381,DATOS!B:B,0),1)=0,"",INDEX(DATOS!AM:AM,MATCH(CHECKLIST!B381,DATOS!B:B,0),1)),"")</f>
        <v/>
      </c>
      <c r="L381" s="17" t="str">
        <f>IFERROR(IF(INDEX(DATOS!AO:AO,MATCH(CHECKLIST!B381,DATOS!B:B,0),1)=0,"",INDEX(DATOS!AO:AO,MATCH(CHECKLIST!B381,DATOS!B:B,0),1)),"")</f>
        <v/>
      </c>
      <c r="M381" s="17" t="str">
        <f>IFERROR(IF(INDEX(DATOS!AK:AK,MATCH(CHECKLIST!B381,DATOS!B:B,0),1)=0,"",INDEX(DATOS!AK:AK,MATCH(CHECKLIST!B381,DATOS!B:B,0),1)),"")</f>
        <v/>
      </c>
      <c r="N381" s="35" t="str">
        <f ca="1">IFERROR(IF(INDEX(DATOS!I:I,MATCH(CHECKLIST!B381,DATOS!B:B,0),1)="","X",IF(INDEX(DATOS!I:I,MATCH(CHECKLIST!B381,DATOS!B:B,0),1)&gt;YEAR(TODAY())-1,"","VENCIDA")),"")</f>
        <v/>
      </c>
      <c r="O381" s="35" t="str">
        <f>IFERROR(IF(INDEX(DATOS!AR:AR,MATCH(CHECKLIST!B381,DATOS!B:B,0),1)=0,"",INDEX(DATOS!AR:AR,MATCH(CHECKLIST!B381,DATOS!B:B,0),1)),"")</f>
        <v/>
      </c>
      <c r="P381" s="17" t="str">
        <f>IFERROR(IF(INDEX(DATOS!AP:AP,MATCH(CHECKLIST!B381,DATOS!B:B,0),1)=0,"",INDEX(DATOS!AP:AP,MATCH(CHECKLIST!B381,DATOS!B:B,0),1)),"")</f>
        <v/>
      </c>
      <c r="Q381" s="17" t="str">
        <f>IFERROR(IF(INDEX(DATOS!AQ:AQ,MATCH(CHECKLIST!B381,DATOS!B:B,0),1)=0,"",INDEX(DATOS!AQ:AQ,MATCH(CHECKLIST!B381,DATOS!B:B,0),1)),"")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IFERROR(INDEX(DATOS!B:B,MATCH(CHECKLIST!A382,DATOS!BY:BY,0),1),"")</f>
        <v/>
      </c>
      <c r="C382" t="str">
        <f>IFERROR(INDEX(DATOS!J:J,MATCH(CHECKLIST!A382,DATOS!BY:BY,0),1),"")</f>
        <v/>
      </c>
      <c r="D382" t="str">
        <f>IFERROR(INDEX(DATOS!R:R,MATCH(CHECKLIST!E382,DATOS!C:C,0),1),"")</f>
        <v/>
      </c>
      <c r="E382" s="72" t="str">
        <f>IFERROR(INDEX(DATOS!C:C,MATCH(CHECKLIST!A382,DATOS!BY:BY,0),1),"")</f>
        <v/>
      </c>
      <c r="F382" s="82" t="str">
        <f>IFERROR(IF(INDEX(DATOS!AE:AE,MATCH(CHECKLIST!B382,DATOS!B:B,0),1)=0,"",INDEX(DATOS!AE:AE,MATCH(CHECKLIST!B382,DATOS!B:B,0),1)),"")</f>
        <v/>
      </c>
      <c r="G382" s="17" t="str">
        <f>IFERROR(IF(INDEX(DATOS!AJ:AJ,MATCH(CHECKLIST!B382,DATOS!B:B,0),1)=0,"",INDEX(DATOS!AJ:AJ,MATCH(CHECKLIST!B382,DATOS!B:B,0),1)),"")</f>
        <v/>
      </c>
      <c r="H382" s="17" t="str">
        <f>IFERROR(IF(INDEX(DATOS!BM:BM,MATCH(CHECKLIST!B382,DATOS!B:B,0),1)="","X",IF(INDEX(DATOS!BM:BM,MATCH(CHECKLIST!B382,DATOS!B:B,0),1)="VIGENTE","",INDEX(DATOS!BM:BM,MATCH(CHECKLIST!B382,DATOS!B:B,0),1))),"")</f>
        <v/>
      </c>
      <c r="I382" s="17" t="str">
        <f>IFERROR(IF(INDEX(DATOS!AN:AN,MATCH(CHECKLIST!B382,DATOS!B:B,0),1)=0,"",INDEX(DATOS!AN:AN,MATCH(CHECKLIST!B382,DATOS!B:B,0),1)),"")</f>
        <v/>
      </c>
      <c r="J382" s="17" t="str">
        <f>IFERROR(IF(INDEX(DATOS!AL:AL,MATCH(CHECKLIST!B382,DATOS!B:B,0),1)=0,"",INDEX(DATOS!AL:AL,MATCH(CHECKLIST!B382,DATOS!B:B,0),1)),"")</f>
        <v/>
      </c>
      <c r="K382" s="35" t="str">
        <f>IFERROR(IF(INDEX(DATOS!AM:AM,MATCH(CHECKLIST!B382,DATOS!B:B,0),1)=0,"",INDEX(DATOS!AM:AM,MATCH(CHECKLIST!B382,DATOS!B:B,0),1)),"")</f>
        <v/>
      </c>
      <c r="L382" s="17" t="str">
        <f>IFERROR(IF(INDEX(DATOS!AO:AO,MATCH(CHECKLIST!B382,DATOS!B:B,0),1)=0,"",INDEX(DATOS!AO:AO,MATCH(CHECKLIST!B382,DATOS!B:B,0),1)),"")</f>
        <v/>
      </c>
      <c r="M382" s="17" t="str">
        <f>IFERROR(IF(INDEX(DATOS!AK:AK,MATCH(CHECKLIST!B382,DATOS!B:B,0),1)=0,"",INDEX(DATOS!AK:AK,MATCH(CHECKLIST!B382,DATOS!B:B,0),1)),"")</f>
        <v/>
      </c>
      <c r="N382" s="35" t="str">
        <f ca="1">IFERROR(IF(INDEX(DATOS!I:I,MATCH(CHECKLIST!B382,DATOS!B:B,0),1)="","X",IF(INDEX(DATOS!I:I,MATCH(CHECKLIST!B382,DATOS!B:B,0),1)&gt;YEAR(TODAY())-1,"","VENCIDA")),"")</f>
        <v/>
      </c>
      <c r="O382" s="35" t="str">
        <f>IFERROR(IF(INDEX(DATOS!AR:AR,MATCH(CHECKLIST!B382,DATOS!B:B,0),1)=0,"",INDEX(DATOS!AR:AR,MATCH(CHECKLIST!B382,DATOS!B:B,0),1)),"")</f>
        <v/>
      </c>
      <c r="P382" s="17" t="str">
        <f>IFERROR(IF(INDEX(DATOS!AP:AP,MATCH(CHECKLIST!B382,DATOS!B:B,0),1)=0,"",INDEX(DATOS!AP:AP,MATCH(CHECKLIST!B382,DATOS!B:B,0),1)),"")</f>
        <v/>
      </c>
      <c r="Q382" s="17" t="str">
        <f>IFERROR(IF(INDEX(DATOS!AQ:AQ,MATCH(CHECKLIST!B382,DATOS!B:B,0),1)=0,"",INDEX(DATOS!AQ:AQ,MATCH(CHECKLIST!B382,DATOS!B:B,0),1)),"")</f>
        <v/>
      </c>
      <c r="S382">
        <f t="shared" si="17"/>
        <v>0</v>
      </c>
      <c r="U382" t="str">
        <f t="shared" si="15"/>
        <v/>
      </c>
      <c r="V382" t="str">
        <f t="shared" si="16"/>
        <v/>
      </c>
    </row>
    <row r="383" spans="1:22" ht="15" customHeight="1" x14ac:dyDescent="0.25">
      <c r="A383" s="12">
        <v>370</v>
      </c>
      <c r="B383" t="str">
        <f>IFERROR(INDEX(DATOS!B:B,MATCH(CHECKLIST!A383,DATOS!BY:BY,0),1),"")</f>
        <v/>
      </c>
      <c r="C383" t="str">
        <f>IFERROR(INDEX(DATOS!J:J,MATCH(CHECKLIST!A383,DATOS!BY:BY,0),1),"")</f>
        <v/>
      </c>
      <c r="D383" t="str">
        <f>IFERROR(INDEX(DATOS!R:R,MATCH(CHECKLIST!E383,DATOS!C:C,0),1),"")</f>
        <v/>
      </c>
      <c r="E383" s="72" t="str">
        <f>IFERROR(INDEX(DATOS!C:C,MATCH(CHECKLIST!A383,DATOS!BY:BY,0),1),"")</f>
        <v/>
      </c>
      <c r="F383" s="82" t="str">
        <f>IFERROR(IF(INDEX(DATOS!AE:AE,MATCH(CHECKLIST!B383,DATOS!B:B,0),1)=0,"",INDEX(DATOS!AE:AE,MATCH(CHECKLIST!B383,DATOS!B:B,0),1)),"")</f>
        <v/>
      </c>
      <c r="G383" s="17" t="str">
        <f>IFERROR(IF(INDEX(DATOS!AJ:AJ,MATCH(CHECKLIST!B383,DATOS!B:B,0),1)=0,"",INDEX(DATOS!AJ:AJ,MATCH(CHECKLIST!B383,DATOS!B:B,0),1)),"")</f>
        <v/>
      </c>
      <c r="H383" s="17" t="str">
        <f>IFERROR(IF(INDEX(DATOS!BM:BM,MATCH(CHECKLIST!B383,DATOS!B:B,0),1)="","X",IF(INDEX(DATOS!BM:BM,MATCH(CHECKLIST!B383,DATOS!B:B,0),1)="VIGENTE","",INDEX(DATOS!BM:BM,MATCH(CHECKLIST!B383,DATOS!B:B,0),1))),"")</f>
        <v/>
      </c>
      <c r="I383" s="17" t="str">
        <f>IFERROR(IF(INDEX(DATOS!AN:AN,MATCH(CHECKLIST!B383,DATOS!B:B,0),1)=0,"",INDEX(DATOS!AN:AN,MATCH(CHECKLIST!B383,DATOS!B:B,0),1)),"")</f>
        <v/>
      </c>
      <c r="J383" s="17" t="str">
        <f>IFERROR(IF(INDEX(DATOS!AL:AL,MATCH(CHECKLIST!B383,DATOS!B:B,0),1)=0,"",INDEX(DATOS!AL:AL,MATCH(CHECKLIST!B383,DATOS!B:B,0),1)),"")</f>
        <v/>
      </c>
      <c r="K383" s="35" t="str">
        <f>IFERROR(IF(INDEX(DATOS!AM:AM,MATCH(CHECKLIST!B383,DATOS!B:B,0),1)=0,"",INDEX(DATOS!AM:AM,MATCH(CHECKLIST!B383,DATOS!B:B,0),1)),"")</f>
        <v/>
      </c>
      <c r="L383" s="17" t="str">
        <f>IFERROR(IF(INDEX(DATOS!AO:AO,MATCH(CHECKLIST!B383,DATOS!B:B,0),1)=0,"",INDEX(DATOS!AO:AO,MATCH(CHECKLIST!B383,DATOS!B:B,0),1)),"")</f>
        <v/>
      </c>
      <c r="M383" s="17" t="str">
        <f>IFERROR(IF(INDEX(DATOS!AK:AK,MATCH(CHECKLIST!B383,DATOS!B:B,0),1)=0,"",INDEX(DATOS!AK:AK,MATCH(CHECKLIST!B383,DATOS!B:B,0),1)),"")</f>
        <v/>
      </c>
      <c r="N383" s="35" t="str">
        <f ca="1">IFERROR(IF(INDEX(DATOS!I:I,MATCH(CHECKLIST!B383,DATOS!B:B,0),1)="","X",IF(INDEX(DATOS!I:I,MATCH(CHECKLIST!B383,DATOS!B:B,0),1)&gt;YEAR(TODAY())-1,"","VENCIDA")),"")</f>
        <v/>
      </c>
      <c r="O383" s="35" t="str">
        <f>IFERROR(IF(INDEX(DATOS!AR:AR,MATCH(CHECKLIST!B383,DATOS!B:B,0),1)=0,"",INDEX(DATOS!AR:AR,MATCH(CHECKLIST!B383,DATOS!B:B,0),1)),"")</f>
        <v/>
      </c>
      <c r="P383" s="17" t="str">
        <f>IFERROR(IF(INDEX(DATOS!AP:AP,MATCH(CHECKLIST!B383,DATOS!B:B,0),1)=0,"",INDEX(DATOS!AP:AP,MATCH(CHECKLIST!B383,DATOS!B:B,0),1)),"")</f>
        <v/>
      </c>
      <c r="Q383" s="17" t="str">
        <f>IFERROR(IF(INDEX(DATOS!AQ:AQ,MATCH(CHECKLIST!B383,DATOS!B:B,0),1)=0,"",INDEX(DATOS!AQ:AQ,MATCH(CHECKLIST!B383,DATOS!B:B,0),1)),"")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IFERROR(INDEX(DATOS!B:B,MATCH(CHECKLIST!A384,DATOS!BY:BY,0),1),"")</f>
        <v/>
      </c>
      <c r="C384" t="str">
        <f>IFERROR(INDEX(DATOS!J:J,MATCH(CHECKLIST!A384,DATOS!BY:BY,0),1),"")</f>
        <v/>
      </c>
      <c r="D384" t="str">
        <f>IFERROR(INDEX(DATOS!R:R,MATCH(CHECKLIST!E384,DATOS!C:C,0),1),"")</f>
        <v/>
      </c>
      <c r="E384" s="72" t="str">
        <f>IFERROR(INDEX(DATOS!C:C,MATCH(CHECKLIST!A384,DATOS!BY:BY,0),1),"")</f>
        <v/>
      </c>
      <c r="F384" s="82" t="str">
        <f>IFERROR(IF(INDEX(DATOS!AE:AE,MATCH(CHECKLIST!B384,DATOS!B:B,0),1)=0,"",INDEX(DATOS!AE:AE,MATCH(CHECKLIST!B384,DATOS!B:B,0),1)),"")</f>
        <v/>
      </c>
      <c r="G384" s="17" t="str">
        <f>IFERROR(IF(INDEX(DATOS!AJ:AJ,MATCH(CHECKLIST!B384,DATOS!B:B,0),1)=0,"",INDEX(DATOS!AJ:AJ,MATCH(CHECKLIST!B384,DATOS!B:B,0),1)),"")</f>
        <v/>
      </c>
      <c r="H384" s="17" t="str">
        <f>IFERROR(IF(INDEX(DATOS!BM:BM,MATCH(CHECKLIST!B384,DATOS!B:B,0),1)="","X",IF(INDEX(DATOS!BM:BM,MATCH(CHECKLIST!B384,DATOS!B:B,0),1)="VIGENTE","",INDEX(DATOS!BM:BM,MATCH(CHECKLIST!B384,DATOS!B:B,0),1))),"")</f>
        <v/>
      </c>
      <c r="I384" s="17" t="str">
        <f>IFERROR(IF(INDEX(DATOS!AN:AN,MATCH(CHECKLIST!B384,DATOS!B:B,0),1)=0,"",INDEX(DATOS!AN:AN,MATCH(CHECKLIST!B384,DATOS!B:B,0),1)),"")</f>
        <v/>
      </c>
      <c r="J384" s="17" t="str">
        <f>IFERROR(IF(INDEX(DATOS!AL:AL,MATCH(CHECKLIST!B384,DATOS!B:B,0),1)=0,"",INDEX(DATOS!AL:AL,MATCH(CHECKLIST!B384,DATOS!B:B,0),1)),"")</f>
        <v/>
      </c>
      <c r="K384" s="35" t="str">
        <f>IFERROR(IF(INDEX(DATOS!AM:AM,MATCH(CHECKLIST!B384,DATOS!B:B,0),1)=0,"",INDEX(DATOS!AM:AM,MATCH(CHECKLIST!B384,DATOS!B:B,0),1)),"")</f>
        <v/>
      </c>
      <c r="L384" s="17" t="str">
        <f>IFERROR(IF(INDEX(DATOS!AO:AO,MATCH(CHECKLIST!B384,DATOS!B:B,0),1)=0,"",INDEX(DATOS!AO:AO,MATCH(CHECKLIST!B384,DATOS!B:B,0),1)),"")</f>
        <v/>
      </c>
      <c r="M384" s="17" t="str">
        <f>IFERROR(IF(INDEX(DATOS!AK:AK,MATCH(CHECKLIST!B384,DATOS!B:B,0),1)=0,"",INDEX(DATOS!AK:AK,MATCH(CHECKLIST!B384,DATOS!B:B,0),1)),"")</f>
        <v/>
      </c>
      <c r="N384" s="35" t="str">
        <f ca="1">IFERROR(IF(INDEX(DATOS!I:I,MATCH(CHECKLIST!B384,DATOS!B:B,0),1)="","X",IF(INDEX(DATOS!I:I,MATCH(CHECKLIST!B384,DATOS!B:B,0),1)&gt;YEAR(TODAY())-1,"","VENCIDA")),"")</f>
        <v/>
      </c>
      <c r="O384" s="35" t="str">
        <f>IFERROR(IF(INDEX(DATOS!AR:AR,MATCH(CHECKLIST!B384,DATOS!B:B,0),1)=0,"",INDEX(DATOS!AR:AR,MATCH(CHECKLIST!B384,DATOS!B:B,0),1)),"")</f>
        <v/>
      </c>
      <c r="P384" s="17" t="str">
        <f>IFERROR(IF(INDEX(DATOS!AP:AP,MATCH(CHECKLIST!B384,DATOS!B:B,0),1)=0,"",INDEX(DATOS!AP:AP,MATCH(CHECKLIST!B384,DATOS!B:B,0),1)),"")</f>
        <v/>
      </c>
      <c r="Q384" s="17" t="str">
        <f>IFERROR(IF(INDEX(DATOS!AQ:AQ,MATCH(CHECKLIST!B384,DATOS!B:B,0),1)=0,"",INDEX(DATOS!AQ:AQ,MATCH(CHECKLIST!B384,DATOS!B:B,0),1)),"")</f>
        <v/>
      </c>
      <c r="S384">
        <f t="shared" si="17"/>
        <v>0</v>
      </c>
      <c r="U384" t="str">
        <f t="shared" si="15"/>
        <v/>
      </c>
      <c r="V384" t="str">
        <f t="shared" si="16"/>
        <v/>
      </c>
    </row>
    <row r="385" spans="1:22" ht="15" customHeight="1" x14ac:dyDescent="0.25">
      <c r="A385" s="12">
        <v>372</v>
      </c>
      <c r="B385" t="str">
        <f>IFERROR(INDEX(DATOS!B:B,MATCH(CHECKLIST!A385,DATOS!BY:BY,0),1),"")</f>
        <v/>
      </c>
      <c r="C385" t="str">
        <f>IFERROR(INDEX(DATOS!J:J,MATCH(CHECKLIST!A385,DATOS!BY:BY,0),1),"")</f>
        <v/>
      </c>
      <c r="D385" t="str">
        <f>IFERROR(INDEX(DATOS!R:R,MATCH(CHECKLIST!E385,DATOS!C:C,0),1),"")</f>
        <v/>
      </c>
      <c r="E385" s="72" t="str">
        <f>IFERROR(INDEX(DATOS!C:C,MATCH(CHECKLIST!A385,DATOS!BY:BY,0),1),"")</f>
        <v/>
      </c>
      <c r="F385" s="82" t="str">
        <f>IFERROR(IF(INDEX(DATOS!AE:AE,MATCH(CHECKLIST!B385,DATOS!B:B,0),1)=0,"",INDEX(DATOS!AE:AE,MATCH(CHECKLIST!B385,DATOS!B:B,0),1)),"")</f>
        <v/>
      </c>
      <c r="G385" s="17" t="str">
        <f>IFERROR(IF(INDEX(DATOS!AJ:AJ,MATCH(CHECKLIST!B385,DATOS!B:B,0),1)=0,"",INDEX(DATOS!AJ:AJ,MATCH(CHECKLIST!B385,DATOS!B:B,0),1)),"")</f>
        <v/>
      </c>
      <c r="H385" s="17" t="str">
        <f>IFERROR(IF(INDEX(DATOS!BM:BM,MATCH(CHECKLIST!B385,DATOS!B:B,0),1)="","X",IF(INDEX(DATOS!BM:BM,MATCH(CHECKLIST!B385,DATOS!B:B,0),1)="VIGENTE","",INDEX(DATOS!BM:BM,MATCH(CHECKLIST!B385,DATOS!B:B,0),1))),"")</f>
        <v/>
      </c>
      <c r="I385" s="17" t="str">
        <f>IFERROR(IF(INDEX(DATOS!AN:AN,MATCH(CHECKLIST!B385,DATOS!B:B,0),1)=0,"",INDEX(DATOS!AN:AN,MATCH(CHECKLIST!B385,DATOS!B:B,0),1)),"")</f>
        <v/>
      </c>
      <c r="J385" s="17" t="str">
        <f>IFERROR(IF(INDEX(DATOS!AL:AL,MATCH(CHECKLIST!B385,DATOS!B:B,0),1)=0,"",INDEX(DATOS!AL:AL,MATCH(CHECKLIST!B385,DATOS!B:B,0),1)),"")</f>
        <v/>
      </c>
      <c r="K385" s="35" t="str">
        <f>IFERROR(IF(INDEX(DATOS!AM:AM,MATCH(CHECKLIST!B385,DATOS!B:B,0),1)=0,"",INDEX(DATOS!AM:AM,MATCH(CHECKLIST!B385,DATOS!B:B,0),1)),"")</f>
        <v/>
      </c>
      <c r="L385" s="17" t="str">
        <f>IFERROR(IF(INDEX(DATOS!AO:AO,MATCH(CHECKLIST!B385,DATOS!B:B,0),1)=0,"",INDEX(DATOS!AO:AO,MATCH(CHECKLIST!B385,DATOS!B:B,0),1)),"")</f>
        <v/>
      </c>
      <c r="M385" s="17" t="str">
        <f>IFERROR(IF(INDEX(DATOS!AK:AK,MATCH(CHECKLIST!B385,DATOS!B:B,0),1)=0,"",INDEX(DATOS!AK:AK,MATCH(CHECKLIST!B385,DATOS!B:B,0),1)),"")</f>
        <v/>
      </c>
      <c r="N385" s="35" t="str">
        <f ca="1">IFERROR(IF(INDEX(DATOS!I:I,MATCH(CHECKLIST!B385,DATOS!B:B,0),1)="","X",IF(INDEX(DATOS!I:I,MATCH(CHECKLIST!B385,DATOS!B:B,0),1)&gt;YEAR(TODAY())-1,"","VENCIDA")),"")</f>
        <v/>
      </c>
      <c r="O385" s="35" t="str">
        <f>IFERROR(IF(INDEX(DATOS!AR:AR,MATCH(CHECKLIST!B385,DATOS!B:B,0),1)=0,"",INDEX(DATOS!AR:AR,MATCH(CHECKLIST!B385,DATOS!B:B,0),1)),"")</f>
        <v/>
      </c>
      <c r="P385" s="17" t="str">
        <f>IFERROR(IF(INDEX(DATOS!AP:AP,MATCH(CHECKLIST!B385,DATOS!B:B,0),1)=0,"",INDEX(DATOS!AP:AP,MATCH(CHECKLIST!B385,DATOS!B:B,0),1)),"")</f>
        <v/>
      </c>
      <c r="Q385" s="17" t="str">
        <f>IFERROR(IF(INDEX(DATOS!AQ:AQ,MATCH(CHECKLIST!B385,DATOS!B:B,0),1)=0,"",INDEX(DATOS!AQ:AQ,MATCH(CHECKLIST!B385,DATOS!B:B,0),1)),"")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IFERROR(INDEX(DATOS!B:B,MATCH(CHECKLIST!A386,DATOS!BY:BY,0),1),"")</f>
        <v/>
      </c>
      <c r="C386" t="str">
        <f>IFERROR(INDEX(DATOS!J:J,MATCH(CHECKLIST!A386,DATOS!BY:BY,0),1),"")</f>
        <v/>
      </c>
      <c r="D386" t="str">
        <f>IFERROR(INDEX(DATOS!R:R,MATCH(CHECKLIST!E386,DATOS!C:C,0),1),"")</f>
        <v/>
      </c>
      <c r="E386" s="72" t="str">
        <f>IFERROR(INDEX(DATOS!C:C,MATCH(CHECKLIST!A386,DATOS!BY:BY,0),1),"")</f>
        <v/>
      </c>
      <c r="F386" s="82" t="str">
        <f>IFERROR(IF(INDEX(DATOS!AE:AE,MATCH(CHECKLIST!B386,DATOS!B:B,0),1)=0,"",INDEX(DATOS!AE:AE,MATCH(CHECKLIST!B386,DATOS!B:B,0),1)),"")</f>
        <v/>
      </c>
      <c r="G386" s="17" t="str">
        <f>IFERROR(IF(INDEX(DATOS!AJ:AJ,MATCH(CHECKLIST!B386,DATOS!B:B,0),1)=0,"",INDEX(DATOS!AJ:AJ,MATCH(CHECKLIST!B386,DATOS!B:B,0),1)),"")</f>
        <v/>
      </c>
      <c r="H386" s="17" t="str">
        <f>IFERROR(IF(INDEX(DATOS!BM:BM,MATCH(CHECKLIST!B386,DATOS!B:B,0),1)="","X",IF(INDEX(DATOS!BM:BM,MATCH(CHECKLIST!B386,DATOS!B:B,0),1)="VIGENTE","",INDEX(DATOS!BM:BM,MATCH(CHECKLIST!B386,DATOS!B:B,0),1))),"")</f>
        <v/>
      </c>
      <c r="I386" s="17" t="str">
        <f>IFERROR(IF(INDEX(DATOS!AN:AN,MATCH(CHECKLIST!B386,DATOS!B:B,0),1)=0,"",INDEX(DATOS!AN:AN,MATCH(CHECKLIST!B386,DATOS!B:B,0),1)),"")</f>
        <v/>
      </c>
      <c r="J386" s="17" t="str">
        <f>IFERROR(IF(INDEX(DATOS!AL:AL,MATCH(CHECKLIST!B386,DATOS!B:B,0),1)=0,"",INDEX(DATOS!AL:AL,MATCH(CHECKLIST!B386,DATOS!B:B,0),1)),"")</f>
        <v/>
      </c>
      <c r="K386" s="35" t="str">
        <f>IFERROR(IF(INDEX(DATOS!AM:AM,MATCH(CHECKLIST!B386,DATOS!B:B,0),1)=0,"",INDEX(DATOS!AM:AM,MATCH(CHECKLIST!B386,DATOS!B:B,0),1)),"")</f>
        <v/>
      </c>
      <c r="L386" s="17" t="str">
        <f>IFERROR(IF(INDEX(DATOS!AO:AO,MATCH(CHECKLIST!B386,DATOS!B:B,0),1)=0,"",INDEX(DATOS!AO:AO,MATCH(CHECKLIST!B386,DATOS!B:B,0),1)),"")</f>
        <v/>
      </c>
      <c r="M386" s="17" t="str">
        <f>IFERROR(IF(INDEX(DATOS!AK:AK,MATCH(CHECKLIST!B386,DATOS!B:B,0),1)=0,"",INDEX(DATOS!AK:AK,MATCH(CHECKLIST!B386,DATOS!B:B,0),1)),"")</f>
        <v/>
      </c>
      <c r="N386" s="35" t="str">
        <f ca="1">IFERROR(IF(INDEX(DATOS!I:I,MATCH(CHECKLIST!B386,DATOS!B:B,0),1)="","X",IF(INDEX(DATOS!I:I,MATCH(CHECKLIST!B386,DATOS!B:B,0),1)&gt;YEAR(TODAY())-1,"","VENCIDA")),"")</f>
        <v/>
      </c>
      <c r="O386" s="35" t="str">
        <f>IFERROR(IF(INDEX(DATOS!AR:AR,MATCH(CHECKLIST!B386,DATOS!B:B,0),1)=0,"",INDEX(DATOS!AR:AR,MATCH(CHECKLIST!B386,DATOS!B:B,0),1)),"")</f>
        <v/>
      </c>
      <c r="P386" s="17" t="str">
        <f>IFERROR(IF(INDEX(DATOS!AP:AP,MATCH(CHECKLIST!B386,DATOS!B:B,0),1)=0,"",INDEX(DATOS!AP:AP,MATCH(CHECKLIST!B386,DATOS!B:B,0),1)),"")</f>
        <v/>
      </c>
      <c r="Q386" s="17" t="str">
        <f>IFERROR(IF(INDEX(DATOS!AQ:AQ,MATCH(CHECKLIST!B386,DATOS!B:B,0),1)=0,"",INDEX(DATOS!AQ:AQ,MATCH(CHECKLIST!B386,DATOS!B:B,0),1)),"")</f>
        <v/>
      </c>
      <c r="S386">
        <f t="shared" si="17"/>
        <v>0</v>
      </c>
      <c r="U386" t="str">
        <f t="shared" si="15"/>
        <v/>
      </c>
      <c r="V386" t="str">
        <f t="shared" si="16"/>
        <v/>
      </c>
    </row>
    <row r="387" spans="1:22" ht="15" customHeight="1" x14ac:dyDescent="0.25">
      <c r="A387" s="12">
        <v>374</v>
      </c>
      <c r="B387" t="str">
        <f>IFERROR(INDEX(DATOS!B:B,MATCH(CHECKLIST!A387,DATOS!BY:BY,0),1),"")</f>
        <v/>
      </c>
      <c r="C387" t="str">
        <f>IFERROR(INDEX(DATOS!J:J,MATCH(CHECKLIST!A387,DATOS!BY:BY,0),1),"")</f>
        <v/>
      </c>
      <c r="D387" t="str">
        <f>IFERROR(INDEX(DATOS!R:R,MATCH(CHECKLIST!E387,DATOS!C:C,0),1),"")</f>
        <v/>
      </c>
      <c r="E387" s="72" t="str">
        <f>IFERROR(INDEX(DATOS!C:C,MATCH(CHECKLIST!A387,DATOS!BY:BY,0),1),"")</f>
        <v/>
      </c>
      <c r="F387" s="82" t="str">
        <f>IFERROR(IF(INDEX(DATOS!AE:AE,MATCH(CHECKLIST!B387,DATOS!B:B,0),1)=0,"",INDEX(DATOS!AE:AE,MATCH(CHECKLIST!B387,DATOS!B:B,0),1)),"")</f>
        <v/>
      </c>
      <c r="G387" s="17" t="str">
        <f>IFERROR(IF(INDEX(DATOS!AJ:AJ,MATCH(CHECKLIST!B387,DATOS!B:B,0),1)=0,"",INDEX(DATOS!AJ:AJ,MATCH(CHECKLIST!B387,DATOS!B:B,0),1)),"")</f>
        <v/>
      </c>
      <c r="H387" s="17" t="str">
        <f>IFERROR(IF(INDEX(DATOS!BM:BM,MATCH(CHECKLIST!B387,DATOS!B:B,0),1)="","X",IF(INDEX(DATOS!BM:BM,MATCH(CHECKLIST!B387,DATOS!B:B,0),1)="VIGENTE","",INDEX(DATOS!BM:BM,MATCH(CHECKLIST!B387,DATOS!B:B,0),1))),"")</f>
        <v/>
      </c>
      <c r="I387" s="17" t="str">
        <f>IFERROR(IF(INDEX(DATOS!AN:AN,MATCH(CHECKLIST!B387,DATOS!B:B,0),1)=0,"",INDEX(DATOS!AN:AN,MATCH(CHECKLIST!B387,DATOS!B:B,0),1)),"")</f>
        <v/>
      </c>
      <c r="J387" s="17" t="str">
        <f>IFERROR(IF(INDEX(DATOS!AL:AL,MATCH(CHECKLIST!B387,DATOS!B:B,0),1)=0,"",INDEX(DATOS!AL:AL,MATCH(CHECKLIST!B387,DATOS!B:B,0),1)),"")</f>
        <v/>
      </c>
      <c r="K387" s="35" t="str">
        <f>IFERROR(IF(INDEX(DATOS!AM:AM,MATCH(CHECKLIST!B387,DATOS!B:B,0),1)=0,"",INDEX(DATOS!AM:AM,MATCH(CHECKLIST!B387,DATOS!B:B,0),1)),"")</f>
        <v/>
      </c>
      <c r="L387" s="17" t="str">
        <f>IFERROR(IF(INDEX(DATOS!AO:AO,MATCH(CHECKLIST!B387,DATOS!B:B,0),1)=0,"",INDEX(DATOS!AO:AO,MATCH(CHECKLIST!B387,DATOS!B:B,0),1)),"")</f>
        <v/>
      </c>
      <c r="M387" s="17" t="str">
        <f>IFERROR(IF(INDEX(DATOS!AK:AK,MATCH(CHECKLIST!B387,DATOS!B:B,0),1)=0,"",INDEX(DATOS!AK:AK,MATCH(CHECKLIST!B387,DATOS!B:B,0),1)),"")</f>
        <v/>
      </c>
      <c r="N387" s="35" t="str">
        <f ca="1">IFERROR(IF(INDEX(DATOS!I:I,MATCH(CHECKLIST!B387,DATOS!B:B,0),1)="","X",IF(INDEX(DATOS!I:I,MATCH(CHECKLIST!B387,DATOS!B:B,0),1)&gt;YEAR(TODAY())-1,"","VENCIDA")),"")</f>
        <v/>
      </c>
      <c r="O387" s="35" t="str">
        <f>IFERROR(IF(INDEX(DATOS!AR:AR,MATCH(CHECKLIST!B387,DATOS!B:B,0),1)=0,"",INDEX(DATOS!AR:AR,MATCH(CHECKLIST!B387,DATOS!B:B,0),1)),"")</f>
        <v/>
      </c>
      <c r="P387" s="17" t="str">
        <f>IFERROR(IF(INDEX(DATOS!AP:AP,MATCH(CHECKLIST!B387,DATOS!B:B,0),1)=0,"",INDEX(DATOS!AP:AP,MATCH(CHECKLIST!B387,DATOS!B:B,0),1)),"")</f>
        <v/>
      </c>
      <c r="Q387" s="17" t="str">
        <f>IFERROR(IF(INDEX(DATOS!AQ:AQ,MATCH(CHECKLIST!B387,DATOS!B:B,0),1)=0,"",INDEX(DATOS!AQ:AQ,MATCH(CHECKLIST!B387,DATOS!B:B,0),1)),"")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IFERROR(INDEX(DATOS!B:B,MATCH(CHECKLIST!A388,DATOS!BY:BY,0),1),"")</f>
        <v/>
      </c>
      <c r="C388" t="str">
        <f>IFERROR(INDEX(DATOS!J:J,MATCH(CHECKLIST!A388,DATOS!BY:BY,0),1),"")</f>
        <v/>
      </c>
      <c r="D388" t="str">
        <f>IFERROR(INDEX(DATOS!R:R,MATCH(CHECKLIST!E388,DATOS!C:C,0),1),"")</f>
        <v/>
      </c>
      <c r="E388" s="72" t="str">
        <f>IFERROR(INDEX(DATOS!C:C,MATCH(CHECKLIST!A388,DATOS!BY:BY,0),1),"")</f>
        <v/>
      </c>
      <c r="F388" s="82" t="str">
        <f>IFERROR(IF(INDEX(DATOS!AE:AE,MATCH(CHECKLIST!B388,DATOS!B:B,0),1)=0,"",INDEX(DATOS!AE:AE,MATCH(CHECKLIST!B388,DATOS!B:B,0),1)),"")</f>
        <v/>
      </c>
      <c r="G388" s="17" t="str">
        <f>IFERROR(IF(INDEX(DATOS!AJ:AJ,MATCH(CHECKLIST!B388,DATOS!B:B,0),1)=0,"",INDEX(DATOS!AJ:AJ,MATCH(CHECKLIST!B388,DATOS!B:B,0),1)),"")</f>
        <v/>
      </c>
      <c r="H388" s="17" t="str">
        <f>IFERROR(IF(INDEX(DATOS!BM:BM,MATCH(CHECKLIST!B388,DATOS!B:B,0),1)="","X",IF(INDEX(DATOS!BM:BM,MATCH(CHECKLIST!B388,DATOS!B:B,0),1)="VIGENTE","",INDEX(DATOS!BM:BM,MATCH(CHECKLIST!B388,DATOS!B:B,0),1))),"")</f>
        <v/>
      </c>
      <c r="I388" s="17" t="str">
        <f>IFERROR(IF(INDEX(DATOS!AN:AN,MATCH(CHECKLIST!B388,DATOS!B:B,0),1)=0,"",INDEX(DATOS!AN:AN,MATCH(CHECKLIST!B388,DATOS!B:B,0),1)),"")</f>
        <v/>
      </c>
      <c r="J388" s="17" t="str">
        <f>IFERROR(IF(INDEX(DATOS!AL:AL,MATCH(CHECKLIST!B388,DATOS!B:B,0),1)=0,"",INDEX(DATOS!AL:AL,MATCH(CHECKLIST!B388,DATOS!B:B,0),1)),"")</f>
        <v/>
      </c>
      <c r="K388" s="35" t="str">
        <f>IFERROR(IF(INDEX(DATOS!AM:AM,MATCH(CHECKLIST!B388,DATOS!B:B,0),1)=0,"",INDEX(DATOS!AM:AM,MATCH(CHECKLIST!B388,DATOS!B:B,0),1)),"")</f>
        <v/>
      </c>
      <c r="L388" s="17" t="str">
        <f>IFERROR(IF(INDEX(DATOS!AO:AO,MATCH(CHECKLIST!B388,DATOS!B:B,0),1)=0,"",INDEX(DATOS!AO:AO,MATCH(CHECKLIST!B388,DATOS!B:B,0),1)),"")</f>
        <v/>
      </c>
      <c r="M388" s="17" t="str">
        <f>IFERROR(IF(INDEX(DATOS!AK:AK,MATCH(CHECKLIST!B388,DATOS!B:B,0),1)=0,"",INDEX(DATOS!AK:AK,MATCH(CHECKLIST!B388,DATOS!B:B,0),1)),"")</f>
        <v/>
      </c>
      <c r="N388" s="35" t="str">
        <f ca="1">IFERROR(IF(INDEX(DATOS!I:I,MATCH(CHECKLIST!B388,DATOS!B:B,0),1)="","X",IF(INDEX(DATOS!I:I,MATCH(CHECKLIST!B388,DATOS!B:B,0),1)&gt;YEAR(TODAY())-1,"","VENCIDA")),"")</f>
        <v/>
      </c>
      <c r="O388" s="35" t="str">
        <f>IFERROR(IF(INDEX(DATOS!AR:AR,MATCH(CHECKLIST!B388,DATOS!B:B,0),1)=0,"",INDEX(DATOS!AR:AR,MATCH(CHECKLIST!B388,DATOS!B:B,0),1)),"")</f>
        <v/>
      </c>
      <c r="P388" s="17" t="str">
        <f>IFERROR(IF(INDEX(DATOS!AP:AP,MATCH(CHECKLIST!B388,DATOS!B:B,0),1)=0,"",INDEX(DATOS!AP:AP,MATCH(CHECKLIST!B388,DATOS!B:B,0),1)),"")</f>
        <v/>
      </c>
      <c r="Q388" s="17" t="str">
        <f>IFERROR(IF(INDEX(DATOS!AQ:AQ,MATCH(CHECKLIST!B388,DATOS!B:B,0),1)=0,"",INDEX(DATOS!AQ:AQ,MATCH(CHECKLIST!B388,DATOS!B:B,0),1)),"")</f>
        <v/>
      </c>
      <c r="S388">
        <f t="shared" si="17"/>
        <v>0</v>
      </c>
      <c r="U388" t="str">
        <f t="shared" si="15"/>
        <v/>
      </c>
      <c r="V388" t="str">
        <f t="shared" si="16"/>
        <v/>
      </c>
    </row>
    <row r="389" spans="1:22" ht="15" customHeight="1" x14ac:dyDescent="0.25">
      <c r="A389" s="12">
        <v>376</v>
      </c>
      <c r="B389" t="str">
        <f>IFERROR(INDEX(DATOS!B:B,MATCH(CHECKLIST!A389,DATOS!BY:BY,0),1),"")</f>
        <v/>
      </c>
      <c r="C389" t="str">
        <f>IFERROR(INDEX(DATOS!J:J,MATCH(CHECKLIST!A389,DATOS!BY:BY,0),1),"")</f>
        <v/>
      </c>
      <c r="D389" t="str">
        <f>IFERROR(INDEX(DATOS!R:R,MATCH(CHECKLIST!E389,DATOS!C:C,0),1),"")</f>
        <v/>
      </c>
      <c r="E389" s="72" t="str">
        <f>IFERROR(INDEX(DATOS!C:C,MATCH(CHECKLIST!A389,DATOS!BY:BY,0),1),"")</f>
        <v/>
      </c>
      <c r="F389" s="82" t="str">
        <f>IFERROR(IF(INDEX(DATOS!AE:AE,MATCH(CHECKLIST!B389,DATOS!B:B,0),1)=0,"",INDEX(DATOS!AE:AE,MATCH(CHECKLIST!B389,DATOS!B:B,0),1)),"")</f>
        <v/>
      </c>
      <c r="G389" s="17" t="str">
        <f>IFERROR(IF(INDEX(DATOS!AJ:AJ,MATCH(CHECKLIST!B389,DATOS!B:B,0),1)=0,"",INDEX(DATOS!AJ:AJ,MATCH(CHECKLIST!B389,DATOS!B:B,0),1)),"")</f>
        <v/>
      </c>
      <c r="H389" s="17" t="str">
        <f>IFERROR(IF(INDEX(DATOS!BM:BM,MATCH(CHECKLIST!B389,DATOS!B:B,0),1)="","X",IF(INDEX(DATOS!BM:BM,MATCH(CHECKLIST!B389,DATOS!B:B,0),1)="VIGENTE","",INDEX(DATOS!BM:BM,MATCH(CHECKLIST!B389,DATOS!B:B,0),1))),"")</f>
        <v/>
      </c>
      <c r="I389" s="17" t="str">
        <f>IFERROR(IF(INDEX(DATOS!AN:AN,MATCH(CHECKLIST!B389,DATOS!B:B,0),1)=0,"",INDEX(DATOS!AN:AN,MATCH(CHECKLIST!B389,DATOS!B:B,0),1)),"")</f>
        <v/>
      </c>
      <c r="J389" s="17" t="str">
        <f>IFERROR(IF(INDEX(DATOS!AL:AL,MATCH(CHECKLIST!B389,DATOS!B:B,0),1)=0,"",INDEX(DATOS!AL:AL,MATCH(CHECKLIST!B389,DATOS!B:B,0),1)),"")</f>
        <v/>
      </c>
      <c r="K389" s="35" t="str">
        <f>IFERROR(IF(INDEX(DATOS!AM:AM,MATCH(CHECKLIST!B389,DATOS!B:B,0),1)=0,"",INDEX(DATOS!AM:AM,MATCH(CHECKLIST!B389,DATOS!B:B,0),1)),"")</f>
        <v/>
      </c>
      <c r="L389" s="17" t="str">
        <f>IFERROR(IF(INDEX(DATOS!AO:AO,MATCH(CHECKLIST!B389,DATOS!B:B,0),1)=0,"",INDEX(DATOS!AO:AO,MATCH(CHECKLIST!B389,DATOS!B:B,0),1)),"")</f>
        <v/>
      </c>
      <c r="M389" s="17" t="str">
        <f>IFERROR(IF(INDEX(DATOS!AK:AK,MATCH(CHECKLIST!B389,DATOS!B:B,0),1)=0,"",INDEX(DATOS!AK:AK,MATCH(CHECKLIST!B389,DATOS!B:B,0),1)),"")</f>
        <v/>
      </c>
      <c r="N389" s="35" t="str">
        <f ca="1">IFERROR(IF(INDEX(DATOS!I:I,MATCH(CHECKLIST!B389,DATOS!B:B,0),1)="","X",IF(INDEX(DATOS!I:I,MATCH(CHECKLIST!B389,DATOS!B:B,0),1)&gt;YEAR(TODAY())-1,"","VENCIDA")),"")</f>
        <v/>
      </c>
      <c r="O389" s="35" t="str">
        <f>IFERROR(IF(INDEX(DATOS!AR:AR,MATCH(CHECKLIST!B389,DATOS!B:B,0),1)=0,"",INDEX(DATOS!AR:AR,MATCH(CHECKLIST!B389,DATOS!B:B,0),1)),"")</f>
        <v/>
      </c>
      <c r="P389" s="17" t="str">
        <f>IFERROR(IF(INDEX(DATOS!AP:AP,MATCH(CHECKLIST!B389,DATOS!B:B,0),1)=0,"",INDEX(DATOS!AP:AP,MATCH(CHECKLIST!B389,DATOS!B:B,0),1)),"")</f>
        <v/>
      </c>
      <c r="Q389" s="17" t="str">
        <f>IFERROR(IF(INDEX(DATOS!AQ:AQ,MATCH(CHECKLIST!B389,DATOS!B:B,0),1)=0,"",INDEX(DATOS!AQ:AQ,MATCH(CHECKLIST!B389,DATOS!B:B,0),1)),"")</f>
        <v/>
      </c>
      <c r="R389" t="str">
        <f>IF(B389="","",1)</f>
        <v/>
      </c>
      <c r="S389" t="str">
        <f t="shared" si="17"/>
        <v/>
      </c>
      <c r="U389" t="str">
        <f t="shared" si="15"/>
        <v/>
      </c>
      <c r="V389" t="str">
        <f t="shared" si="16"/>
        <v/>
      </c>
    </row>
    <row r="390" spans="1:22" x14ac:dyDescent="0.25">
      <c r="A390" s="12">
        <v>377</v>
      </c>
      <c r="B390" t="str">
        <f>IFERROR(INDEX(DATOS!B:B,MATCH(CHECKLIST!A390,DATOS!BY:BY,0),1),"")</f>
        <v/>
      </c>
      <c r="C390" t="str">
        <f>IFERROR(INDEX(DATOS!J:J,MATCH(CHECKLIST!A390,DATOS!BY:BY,0),1),"")</f>
        <v/>
      </c>
      <c r="D390" t="str">
        <f>IFERROR(INDEX(DATOS!R:R,MATCH(CHECKLIST!E390,DATOS!C:C,0),1),"")</f>
        <v/>
      </c>
      <c r="E390" s="72" t="str">
        <f>IFERROR(INDEX(DATOS!C:C,MATCH(CHECKLIST!A390,DATOS!BY:BY,0),1),"")</f>
        <v/>
      </c>
      <c r="F390" s="82" t="str">
        <f>IFERROR(IF(INDEX(DATOS!AE:AE,MATCH(CHECKLIST!B390,DATOS!B:B,0),1)=0,"",INDEX(DATOS!AE:AE,MATCH(CHECKLIST!B390,DATOS!B:B,0),1)),"")</f>
        <v/>
      </c>
      <c r="G390" s="17" t="str">
        <f>IFERROR(IF(INDEX(DATOS!AJ:AJ,MATCH(CHECKLIST!B390,DATOS!B:B,0),1)=0,"",INDEX(DATOS!AJ:AJ,MATCH(CHECKLIST!B390,DATOS!B:B,0),1)),"")</f>
        <v/>
      </c>
      <c r="H390" s="17" t="str">
        <f>IFERROR(IF(INDEX(DATOS!BM:BM,MATCH(CHECKLIST!B390,DATOS!B:B,0),1)="","X",IF(INDEX(DATOS!BM:BM,MATCH(CHECKLIST!B390,DATOS!B:B,0),1)="VIGENTE","",INDEX(DATOS!BM:BM,MATCH(CHECKLIST!B390,DATOS!B:B,0),1))),"")</f>
        <v/>
      </c>
      <c r="I390" s="17" t="str">
        <f>IFERROR(IF(INDEX(DATOS!AN:AN,MATCH(CHECKLIST!B390,DATOS!B:B,0),1)=0,"",INDEX(DATOS!AN:AN,MATCH(CHECKLIST!B390,DATOS!B:B,0),1)),"")</f>
        <v/>
      </c>
      <c r="J390" s="17" t="str">
        <f>IFERROR(IF(INDEX(DATOS!AL:AL,MATCH(CHECKLIST!B390,DATOS!B:B,0),1)=0,"",INDEX(DATOS!AL:AL,MATCH(CHECKLIST!B390,DATOS!B:B,0),1)),"")</f>
        <v/>
      </c>
      <c r="K390" s="35" t="str">
        <f>IFERROR(IF(INDEX(DATOS!AM:AM,MATCH(CHECKLIST!B390,DATOS!B:B,0),1)=0,"",INDEX(DATOS!AM:AM,MATCH(CHECKLIST!B390,DATOS!B:B,0),1)),"")</f>
        <v/>
      </c>
      <c r="L390" s="17" t="str">
        <f>IFERROR(IF(INDEX(DATOS!AO:AO,MATCH(CHECKLIST!B390,DATOS!B:B,0),1)=0,"",INDEX(DATOS!AO:AO,MATCH(CHECKLIST!B390,DATOS!B:B,0),1)),"")</f>
        <v/>
      </c>
      <c r="M390" s="17" t="str">
        <f>IFERROR(IF(INDEX(DATOS!AK:AK,MATCH(CHECKLIST!B390,DATOS!B:B,0),1)=0,"",INDEX(DATOS!AK:AK,MATCH(CHECKLIST!B390,DATOS!B:B,0),1)),"")</f>
        <v/>
      </c>
      <c r="N390" s="35" t="str">
        <f ca="1">IFERROR(IF(INDEX(DATOS!I:I,MATCH(CHECKLIST!B390,DATOS!B:B,0),1)="","X",IF(INDEX(DATOS!I:I,MATCH(CHECKLIST!B390,DATOS!B:B,0),1)&gt;YEAR(TODAY())-1,"","VENCIDA")),"")</f>
        <v/>
      </c>
      <c r="O390" s="35" t="str">
        <f>IFERROR(IF(INDEX(DATOS!AR:AR,MATCH(CHECKLIST!B390,DATOS!B:B,0),1)=0,"",INDEX(DATOS!AR:AR,MATCH(CHECKLIST!B390,DATOS!B:B,0),1)),"")</f>
        <v/>
      </c>
      <c r="P390" s="17" t="str">
        <f>IFERROR(IF(INDEX(DATOS!AP:AP,MATCH(CHECKLIST!B390,DATOS!B:B,0),1)=0,"",INDEX(DATOS!AP:AP,MATCH(CHECKLIST!B390,DATOS!B:B,0),1)),"")</f>
        <v/>
      </c>
      <c r="Q390" s="17" t="str">
        <f>IFERROR(IF(INDEX(DATOS!AQ:AQ,MATCH(CHECKLIST!B390,DATOS!B:B,0),1)=0,"",INDEX(DATOS!AQ:AQ,MATCH(CHECKLIST!B390,DATOS!B:B,0),1)),"")</f>
        <v/>
      </c>
      <c r="S390">
        <f t="shared" si="17"/>
        <v>0</v>
      </c>
      <c r="U390" t="str">
        <f t="shared" si="15"/>
        <v/>
      </c>
      <c r="V390" t="str">
        <f t="shared" si="16"/>
        <v/>
      </c>
    </row>
    <row r="391" spans="1:22" ht="15" customHeight="1" x14ac:dyDescent="0.25">
      <c r="A391" s="12">
        <v>378</v>
      </c>
      <c r="B391" t="str">
        <f>IFERROR(INDEX(DATOS!B:B,MATCH(CHECKLIST!A391,DATOS!BY:BY,0),1),"")</f>
        <v/>
      </c>
      <c r="C391" t="str">
        <f>IFERROR(INDEX(DATOS!J:J,MATCH(CHECKLIST!A391,DATOS!BY:BY,0),1),"")</f>
        <v/>
      </c>
      <c r="D391" t="str">
        <f>IFERROR(INDEX(DATOS!R:R,MATCH(CHECKLIST!E391,DATOS!C:C,0),1),"")</f>
        <v/>
      </c>
      <c r="E391" s="72" t="str">
        <f>IFERROR(INDEX(DATOS!C:C,MATCH(CHECKLIST!A391,DATOS!BY:BY,0),1),"")</f>
        <v/>
      </c>
      <c r="F391" s="82" t="str">
        <f>IFERROR(IF(INDEX(DATOS!AE:AE,MATCH(CHECKLIST!B391,DATOS!B:B,0),1)=0,"",INDEX(DATOS!AE:AE,MATCH(CHECKLIST!B391,DATOS!B:B,0),1)),"")</f>
        <v/>
      </c>
      <c r="G391" s="17" t="str">
        <f>IFERROR(IF(INDEX(DATOS!AJ:AJ,MATCH(CHECKLIST!B391,DATOS!B:B,0),1)=0,"",INDEX(DATOS!AJ:AJ,MATCH(CHECKLIST!B391,DATOS!B:B,0),1)),"")</f>
        <v/>
      </c>
      <c r="H391" s="17" t="str">
        <f>IFERROR(IF(INDEX(DATOS!BM:BM,MATCH(CHECKLIST!B391,DATOS!B:B,0),1)="","X",IF(INDEX(DATOS!BM:BM,MATCH(CHECKLIST!B391,DATOS!B:B,0),1)="VIGENTE","",INDEX(DATOS!BM:BM,MATCH(CHECKLIST!B391,DATOS!B:B,0),1))),"")</f>
        <v/>
      </c>
      <c r="I391" s="17" t="str">
        <f>IFERROR(IF(INDEX(DATOS!AN:AN,MATCH(CHECKLIST!B391,DATOS!B:B,0),1)=0,"",INDEX(DATOS!AN:AN,MATCH(CHECKLIST!B391,DATOS!B:B,0),1)),"")</f>
        <v/>
      </c>
      <c r="J391" s="17" t="str">
        <f>IFERROR(IF(INDEX(DATOS!AL:AL,MATCH(CHECKLIST!B391,DATOS!B:B,0),1)=0,"",INDEX(DATOS!AL:AL,MATCH(CHECKLIST!B391,DATOS!B:B,0),1)),"")</f>
        <v/>
      </c>
      <c r="K391" s="35" t="str">
        <f>IFERROR(IF(INDEX(DATOS!AM:AM,MATCH(CHECKLIST!B391,DATOS!B:B,0),1)=0,"",INDEX(DATOS!AM:AM,MATCH(CHECKLIST!B391,DATOS!B:B,0),1)),"")</f>
        <v/>
      </c>
      <c r="L391" s="17" t="str">
        <f>IFERROR(IF(INDEX(DATOS!AO:AO,MATCH(CHECKLIST!B391,DATOS!B:B,0),1)=0,"",INDEX(DATOS!AO:AO,MATCH(CHECKLIST!B391,DATOS!B:B,0),1)),"")</f>
        <v/>
      </c>
      <c r="M391" s="17" t="str">
        <f>IFERROR(IF(INDEX(DATOS!AK:AK,MATCH(CHECKLIST!B391,DATOS!B:B,0),1)=0,"",INDEX(DATOS!AK:AK,MATCH(CHECKLIST!B391,DATOS!B:B,0),1)),"")</f>
        <v/>
      </c>
      <c r="N391" s="35" t="str">
        <f ca="1">IFERROR(IF(INDEX(DATOS!I:I,MATCH(CHECKLIST!B391,DATOS!B:B,0),1)="","X",IF(INDEX(DATOS!I:I,MATCH(CHECKLIST!B391,DATOS!B:B,0),1)&gt;YEAR(TODAY())-1,"","VENCIDA")),"")</f>
        <v/>
      </c>
      <c r="O391" s="35" t="str">
        <f>IFERROR(IF(INDEX(DATOS!AR:AR,MATCH(CHECKLIST!B391,DATOS!B:B,0),1)=0,"",INDEX(DATOS!AR:AR,MATCH(CHECKLIST!B391,DATOS!B:B,0),1)),"")</f>
        <v/>
      </c>
      <c r="P391" s="17" t="str">
        <f>IFERROR(IF(INDEX(DATOS!AP:AP,MATCH(CHECKLIST!B391,DATOS!B:B,0),1)=0,"",INDEX(DATOS!AP:AP,MATCH(CHECKLIST!B391,DATOS!B:B,0),1)),"")</f>
        <v/>
      </c>
      <c r="Q391" s="17" t="str">
        <f>IFERROR(IF(INDEX(DATOS!AQ:AQ,MATCH(CHECKLIST!B391,DATOS!B:B,0),1)=0,"",INDEX(DATOS!AQ:AQ,MATCH(CHECKLIST!B391,DATOS!B:B,0),1)),"")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IFERROR(INDEX(DATOS!B:B,MATCH(CHECKLIST!A392,DATOS!BY:BY,0),1),"")</f>
        <v/>
      </c>
      <c r="C392" t="str">
        <f>IFERROR(INDEX(DATOS!J:J,MATCH(CHECKLIST!A392,DATOS!BY:BY,0),1),"")</f>
        <v/>
      </c>
      <c r="D392" t="str">
        <f>IFERROR(INDEX(DATOS!R:R,MATCH(CHECKLIST!E392,DATOS!C:C,0),1),"")</f>
        <v/>
      </c>
      <c r="E392" s="72" t="str">
        <f>IFERROR(INDEX(DATOS!C:C,MATCH(CHECKLIST!A392,DATOS!BY:BY,0),1),"")</f>
        <v/>
      </c>
      <c r="F392" s="82" t="str">
        <f>IFERROR(IF(INDEX(DATOS!AE:AE,MATCH(CHECKLIST!B392,DATOS!B:B,0),1)=0,"",INDEX(DATOS!AE:AE,MATCH(CHECKLIST!B392,DATOS!B:B,0),1)),"")</f>
        <v/>
      </c>
      <c r="G392" s="17" t="str">
        <f>IFERROR(IF(INDEX(DATOS!AJ:AJ,MATCH(CHECKLIST!B392,DATOS!B:B,0),1)=0,"",INDEX(DATOS!AJ:AJ,MATCH(CHECKLIST!B392,DATOS!B:B,0),1)),"")</f>
        <v/>
      </c>
      <c r="H392" s="17" t="str">
        <f>IFERROR(IF(INDEX(DATOS!BM:BM,MATCH(CHECKLIST!B392,DATOS!B:B,0),1)="","X",IF(INDEX(DATOS!BM:BM,MATCH(CHECKLIST!B392,DATOS!B:B,0),1)="VIGENTE","",INDEX(DATOS!BM:BM,MATCH(CHECKLIST!B392,DATOS!B:B,0),1))),"")</f>
        <v/>
      </c>
      <c r="I392" s="17" t="str">
        <f>IFERROR(IF(INDEX(DATOS!AN:AN,MATCH(CHECKLIST!B392,DATOS!B:B,0),1)=0,"",INDEX(DATOS!AN:AN,MATCH(CHECKLIST!B392,DATOS!B:B,0),1)),"")</f>
        <v/>
      </c>
      <c r="J392" s="17" t="str">
        <f>IFERROR(IF(INDEX(DATOS!AL:AL,MATCH(CHECKLIST!B392,DATOS!B:B,0),1)=0,"",INDEX(DATOS!AL:AL,MATCH(CHECKLIST!B392,DATOS!B:B,0),1)),"")</f>
        <v/>
      </c>
      <c r="K392" s="35" t="str">
        <f>IFERROR(IF(INDEX(DATOS!AM:AM,MATCH(CHECKLIST!B392,DATOS!B:B,0),1)=0,"",INDEX(DATOS!AM:AM,MATCH(CHECKLIST!B392,DATOS!B:B,0),1)),"")</f>
        <v/>
      </c>
      <c r="L392" s="17" t="str">
        <f>IFERROR(IF(INDEX(DATOS!AO:AO,MATCH(CHECKLIST!B392,DATOS!B:B,0),1)=0,"",INDEX(DATOS!AO:AO,MATCH(CHECKLIST!B392,DATOS!B:B,0),1)),"")</f>
        <v/>
      </c>
      <c r="M392" s="17" t="str">
        <f>IFERROR(IF(INDEX(DATOS!AK:AK,MATCH(CHECKLIST!B392,DATOS!B:B,0),1)=0,"",INDEX(DATOS!AK:AK,MATCH(CHECKLIST!B392,DATOS!B:B,0),1)),"")</f>
        <v/>
      </c>
      <c r="N392" s="35" t="str">
        <f ca="1">IFERROR(IF(INDEX(DATOS!I:I,MATCH(CHECKLIST!B392,DATOS!B:B,0),1)="","X",IF(INDEX(DATOS!I:I,MATCH(CHECKLIST!B392,DATOS!B:B,0),1)&gt;YEAR(TODAY())-1,"","VENCIDA")),"")</f>
        <v/>
      </c>
      <c r="O392" s="35" t="str">
        <f>IFERROR(IF(INDEX(DATOS!AR:AR,MATCH(CHECKLIST!B392,DATOS!B:B,0),1)=0,"",INDEX(DATOS!AR:AR,MATCH(CHECKLIST!B392,DATOS!B:B,0),1)),"")</f>
        <v/>
      </c>
      <c r="P392" s="17" t="str">
        <f>IFERROR(IF(INDEX(DATOS!AP:AP,MATCH(CHECKLIST!B392,DATOS!B:B,0),1)=0,"",INDEX(DATOS!AP:AP,MATCH(CHECKLIST!B392,DATOS!B:B,0),1)),"")</f>
        <v/>
      </c>
      <c r="Q392" s="17" t="str">
        <f>IFERROR(IF(INDEX(DATOS!AQ:AQ,MATCH(CHECKLIST!B392,DATOS!B:B,0),1)=0,"",INDEX(DATOS!AQ:AQ,MATCH(CHECKLIST!B392,DATOS!B:B,0),1)),"")</f>
        <v/>
      </c>
      <c r="S392">
        <f t="shared" si="17"/>
        <v>0</v>
      </c>
      <c r="U392" t="str">
        <f t="shared" si="15"/>
        <v/>
      </c>
      <c r="V392" t="str">
        <f t="shared" si="16"/>
        <v/>
      </c>
    </row>
    <row r="393" spans="1:22" ht="15" customHeight="1" x14ac:dyDescent="0.25">
      <c r="A393" s="12">
        <v>380</v>
      </c>
      <c r="B393" t="str">
        <f>IFERROR(INDEX(DATOS!B:B,MATCH(CHECKLIST!A393,DATOS!BY:BY,0),1),"")</f>
        <v/>
      </c>
      <c r="C393" t="str">
        <f>IFERROR(INDEX(DATOS!J:J,MATCH(CHECKLIST!A393,DATOS!BY:BY,0),1),"")</f>
        <v/>
      </c>
      <c r="D393" t="str">
        <f>IFERROR(INDEX(DATOS!R:R,MATCH(CHECKLIST!E393,DATOS!C:C,0),1),"")</f>
        <v/>
      </c>
      <c r="E393" s="72" t="str">
        <f>IFERROR(INDEX(DATOS!C:C,MATCH(CHECKLIST!A393,DATOS!BY:BY,0),1),"")</f>
        <v/>
      </c>
      <c r="F393" s="82" t="str">
        <f>IFERROR(IF(INDEX(DATOS!AE:AE,MATCH(CHECKLIST!B393,DATOS!B:B,0),1)=0,"",INDEX(DATOS!AE:AE,MATCH(CHECKLIST!B393,DATOS!B:B,0),1)),"")</f>
        <v/>
      </c>
      <c r="G393" s="17" t="str">
        <f>IFERROR(IF(INDEX(DATOS!AJ:AJ,MATCH(CHECKLIST!B393,DATOS!B:B,0),1)=0,"",INDEX(DATOS!AJ:AJ,MATCH(CHECKLIST!B393,DATOS!B:B,0),1)),"")</f>
        <v/>
      </c>
      <c r="H393" s="17" t="str">
        <f>IFERROR(IF(INDEX(DATOS!BM:BM,MATCH(CHECKLIST!B393,DATOS!B:B,0),1)="","X",IF(INDEX(DATOS!BM:BM,MATCH(CHECKLIST!B393,DATOS!B:B,0),1)="VIGENTE","",INDEX(DATOS!BM:BM,MATCH(CHECKLIST!B393,DATOS!B:B,0),1))),"")</f>
        <v/>
      </c>
      <c r="I393" s="17" t="str">
        <f>IFERROR(IF(INDEX(DATOS!AN:AN,MATCH(CHECKLIST!B393,DATOS!B:B,0),1)=0,"",INDEX(DATOS!AN:AN,MATCH(CHECKLIST!B393,DATOS!B:B,0),1)),"")</f>
        <v/>
      </c>
      <c r="J393" s="17" t="str">
        <f>IFERROR(IF(INDEX(DATOS!AL:AL,MATCH(CHECKLIST!B393,DATOS!B:B,0),1)=0,"",INDEX(DATOS!AL:AL,MATCH(CHECKLIST!B393,DATOS!B:B,0),1)),"")</f>
        <v/>
      </c>
      <c r="K393" s="35" t="str">
        <f>IFERROR(IF(INDEX(DATOS!AM:AM,MATCH(CHECKLIST!B393,DATOS!B:B,0),1)=0,"",INDEX(DATOS!AM:AM,MATCH(CHECKLIST!B393,DATOS!B:B,0),1)),"")</f>
        <v/>
      </c>
      <c r="L393" s="17" t="str">
        <f>IFERROR(IF(INDEX(DATOS!AO:AO,MATCH(CHECKLIST!B393,DATOS!B:B,0),1)=0,"",INDEX(DATOS!AO:AO,MATCH(CHECKLIST!B393,DATOS!B:B,0),1)),"")</f>
        <v/>
      </c>
      <c r="M393" s="17" t="str">
        <f>IFERROR(IF(INDEX(DATOS!AK:AK,MATCH(CHECKLIST!B393,DATOS!B:B,0),1)=0,"",INDEX(DATOS!AK:AK,MATCH(CHECKLIST!B393,DATOS!B:B,0),1)),"")</f>
        <v/>
      </c>
      <c r="N393" s="35" t="str">
        <f ca="1">IFERROR(IF(INDEX(DATOS!I:I,MATCH(CHECKLIST!B393,DATOS!B:B,0),1)="","X",IF(INDEX(DATOS!I:I,MATCH(CHECKLIST!B393,DATOS!B:B,0),1)&gt;YEAR(TODAY())-1,"","VENCIDA")),"")</f>
        <v/>
      </c>
      <c r="O393" s="35" t="str">
        <f>IFERROR(IF(INDEX(DATOS!AR:AR,MATCH(CHECKLIST!B393,DATOS!B:B,0),1)=0,"",INDEX(DATOS!AR:AR,MATCH(CHECKLIST!B393,DATOS!B:B,0),1)),"")</f>
        <v/>
      </c>
      <c r="P393" s="17" t="str">
        <f>IFERROR(IF(INDEX(DATOS!AP:AP,MATCH(CHECKLIST!B393,DATOS!B:B,0),1)=0,"",INDEX(DATOS!AP:AP,MATCH(CHECKLIST!B393,DATOS!B:B,0),1)),"")</f>
        <v/>
      </c>
      <c r="Q393" s="17" t="str">
        <f>IFERROR(IF(INDEX(DATOS!AQ:AQ,MATCH(CHECKLIST!B393,DATOS!B:B,0),1)=0,"",INDEX(DATOS!AQ:AQ,MATCH(CHECKLIST!B393,DATOS!B:B,0),1)),"")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IFERROR(INDEX(DATOS!B:B,MATCH(CHECKLIST!A394,DATOS!BY:BY,0),1),"")</f>
        <v/>
      </c>
      <c r="C394" t="str">
        <f>IFERROR(INDEX(DATOS!J:J,MATCH(CHECKLIST!A394,DATOS!BY:BY,0),1),"")</f>
        <v/>
      </c>
      <c r="D394" t="str">
        <f>IFERROR(INDEX(DATOS!R:R,MATCH(CHECKLIST!E394,DATOS!C:C,0),1),"")</f>
        <v/>
      </c>
      <c r="E394" s="72" t="str">
        <f>IFERROR(INDEX(DATOS!C:C,MATCH(CHECKLIST!A394,DATOS!BY:BY,0),1),"")</f>
        <v/>
      </c>
      <c r="F394" s="82" t="str">
        <f>IFERROR(IF(INDEX(DATOS!AE:AE,MATCH(CHECKLIST!B394,DATOS!B:B,0),1)=0,"",INDEX(DATOS!AE:AE,MATCH(CHECKLIST!B394,DATOS!B:B,0),1)),"")</f>
        <v/>
      </c>
      <c r="G394" s="17" t="str">
        <f>IFERROR(IF(INDEX(DATOS!AJ:AJ,MATCH(CHECKLIST!B394,DATOS!B:B,0),1)=0,"",INDEX(DATOS!AJ:AJ,MATCH(CHECKLIST!B394,DATOS!B:B,0),1)),"")</f>
        <v/>
      </c>
      <c r="H394" s="17" t="str">
        <f>IFERROR(IF(INDEX(DATOS!BM:BM,MATCH(CHECKLIST!B394,DATOS!B:B,0),1)="","X",IF(INDEX(DATOS!BM:BM,MATCH(CHECKLIST!B394,DATOS!B:B,0),1)="VIGENTE","",INDEX(DATOS!BM:BM,MATCH(CHECKLIST!B394,DATOS!B:B,0),1))),"")</f>
        <v/>
      </c>
      <c r="I394" s="17" t="str">
        <f>IFERROR(IF(INDEX(DATOS!AN:AN,MATCH(CHECKLIST!B394,DATOS!B:B,0),1)=0,"",INDEX(DATOS!AN:AN,MATCH(CHECKLIST!B394,DATOS!B:B,0),1)),"")</f>
        <v/>
      </c>
      <c r="J394" s="17" t="str">
        <f>IFERROR(IF(INDEX(DATOS!AL:AL,MATCH(CHECKLIST!B394,DATOS!B:B,0),1)=0,"",INDEX(DATOS!AL:AL,MATCH(CHECKLIST!B394,DATOS!B:B,0),1)),"")</f>
        <v/>
      </c>
      <c r="K394" s="35" t="str">
        <f>IFERROR(IF(INDEX(DATOS!AM:AM,MATCH(CHECKLIST!B394,DATOS!B:B,0),1)=0,"",INDEX(DATOS!AM:AM,MATCH(CHECKLIST!B394,DATOS!B:B,0),1)),"")</f>
        <v/>
      </c>
      <c r="L394" s="17" t="str">
        <f>IFERROR(IF(INDEX(DATOS!AO:AO,MATCH(CHECKLIST!B394,DATOS!B:B,0),1)=0,"",INDEX(DATOS!AO:AO,MATCH(CHECKLIST!B394,DATOS!B:B,0),1)),"")</f>
        <v/>
      </c>
      <c r="M394" s="17" t="str">
        <f>IFERROR(IF(INDEX(DATOS!AK:AK,MATCH(CHECKLIST!B394,DATOS!B:B,0),1)=0,"",INDEX(DATOS!AK:AK,MATCH(CHECKLIST!B394,DATOS!B:B,0),1)),"")</f>
        <v/>
      </c>
      <c r="N394" s="35" t="str">
        <f ca="1">IFERROR(IF(INDEX(DATOS!I:I,MATCH(CHECKLIST!B394,DATOS!B:B,0),1)="","X",IF(INDEX(DATOS!I:I,MATCH(CHECKLIST!B394,DATOS!B:B,0),1)&gt;YEAR(TODAY())-1,"","VENCIDA")),"")</f>
        <v/>
      </c>
      <c r="O394" s="35" t="str">
        <f>IFERROR(IF(INDEX(DATOS!AR:AR,MATCH(CHECKLIST!B394,DATOS!B:B,0),1)=0,"",INDEX(DATOS!AR:AR,MATCH(CHECKLIST!B394,DATOS!B:B,0),1)),"")</f>
        <v/>
      </c>
      <c r="P394" s="17" t="str">
        <f>IFERROR(IF(INDEX(DATOS!AP:AP,MATCH(CHECKLIST!B394,DATOS!B:B,0),1)=0,"",INDEX(DATOS!AP:AP,MATCH(CHECKLIST!B394,DATOS!B:B,0),1)),"")</f>
        <v/>
      </c>
      <c r="Q394" s="17" t="str">
        <f>IFERROR(IF(INDEX(DATOS!AQ:AQ,MATCH(CHECKLIST!B394,DATOS!B:B,0),1)=0,"",INDEX(DATOS!AQ:AQ,MATCH(CHECKLIST!B394,DATOS!B:B,0),1)),"")</f>
        <v/>
      </c>
      <c r="S394">
        <f t="shared" si="17"/>
        <v>0</v>
      </c>
      <c r="U394" t="str">
        <f t="shared" si="15"/>
        <v/>
      </c>
      <c r="V394" t="str">
        <f t="shared" si="16"/>
        <v/>
      </c>
    </row>
    <row r="395" spans="1:22" x14ac:dyDescent="0.25">
      <c r="A395" s="12">
        <v>382</v>
      </c>
      <c r="B395" t="str">
        <f>IFERROR(INDEX(DATOS!B:B,MATCH(CHECKLIST!A395,DATOS!BY:BY,0),1),"")</f>
        <v/>
      </c>
      <c r="C395" t="str">
        <f>IFERROR(INDEX(DATOS!J:J,MATCH(CHECKLIST!A395,DATOS!BY:BY,0),1),"")</f>
        <v/>
      </c>
      <c r="D395" t="str">
        <f>IFERROR(INDEX(DATOS!R:R,MATCH(CHECKLIST!E395,DATOS!C:C,0),1),"")</f>
        <v/>
      </c>
      <c r="E395" s="72" t="str">
        <f>IFERROR(INDEX(DATOS!C:C,MATCH(CHECKLIST!A395,DATOS!BY:BY,0),1),"")</f>
        <v/>
      </c>
      <c r="F395" s="82" t="str">
        <f>IFERROR(IF(INDEX(DATOS!AE:AE,MATCH(CHECKLIST!B395,DATOS!B:B,0),1)=0,"",INDEX(DATOS!AE:AE,MATCH(CHECKLIST!B395,DATOS!B:B,0),1)),"")</f>
        <v/>
      </c>
      <c r="G395" s="17" t="str">
        <f>IFERROR(IF(INDEX(DATOS!AJ:AJ,MATCH(CHECKLIST!B395,DATOS!B:B,0),1)=0,"",INDEX(DATOS!AJ:AJ,MATCH(CHECKLIST!B395,DATOS!B:B,0),1)),"")</f>
        <v/>
      </c>
      <c r="H395" s="17" t="str">
        <f>IFERROR(IF(INDEX(DATOS!BM:BM,MATCH(CHECKLIST!B395,DATOS!B:B,0),1)="","X",IF(INDEX(DATOS!BM:BM,MATCH(CHECKLIST!B395,DATOS!B:B,0),1)="VIGENTE","",INDEX(DATOS!BM:BM,MATCH(CHECKLIST!B395,DATOS!B:B,0),1))),"")</f>
        <v/>
      </c>
      <c r="I395" s="17" t="str">
        <f>IFERROR(IF(INDEX(DATOS!AN:AN,MATCH(CHECKLIST!B395,DATOS!B:B,0),1)=0,"",INDEX(DATOS!AN:AN,MATCH(CHECKLIST!B395,DATOS!B:B,0),1)),"")</f>
        <v/>
      </c>
      <c r="J395" s="17" t="str">
        <f>IFERROR(IF(INDEX(DATOS!AL:AL,MATCH(CHECKLIST!B395,DATOS!B:B,0),1)=0,"",INDEX(DATOS!AL:AL,MATCH(CHECKLIST!B395,DATOS!B:B,0),1)),"")</f>
        <v/>
      </c>
      <c r="K395" s="35" t="str">
        <f>IFERROR(IF(INDEX(DATOS!AM:AM,MATCH(CHECKLIST!B395,DATOS!B:B,0),1)=0,"",INDEX(DATOS!AM:AM,MATCH(CHECKLIST!B395,DATOS!B:B,0),1)),"")</f>
        <v/>
      </c>
      <c r="L395" s="17" t="str">
        <f>IFERROR(IF(INDEX(DATOS!AO:AO,MATCH(CHECKLIST!B395,DATOS!B:B,0),1)=0,"",INDEX(DATOS!AO:AO,MATCH(CHECKLIST!B395,DATOS!B:B,0),1)),"")</f>
        <v/>
      </c>
      <c r="M395" s="17" t="str">
        <f>IFERROR(IF(INDEX(DATOS!AK:AK,MATCH(CHECKLIST!B395,DATOS!B:B,0),1)=0,"",INDEX(DATOS!AK:AK,MATCH(CHECKLIST!B395,DATOS!B:B,0),1)),"")</f>
        <v/>
      </c>
      <c r="N395" s="35" t="str">
        <f ca="1">IFERROR(IF(INDEX(DATOS!I:I,MATCH(CHECKLIST!B395,DATOS!B:B,0),1)="","X",IF(INDEX(DATOS!I:I,MATCH(CHECKLIST!B395,DATOS!B:B,0),1)&gt;YEAR(TODAY())-1,"","VENCIDA")),"")</f>
        <v/>
      </c>
      <c r="O395" s="35" t="str">
        <f>IFERROR(IF(INDEX(DATOS!AR:AR,MATCH(CHECKLIST!B395,DATOS!B:B,0),1)=0,"",INDEX(DATOS!AR:AR,MATCH(CHECKLIST!B395,DATOS!B:B,0),1)),"")</f>
        <v/>
      </c>
      <c r="P395" s="17" t="str">
        <f>IFERROR(IF(INDEX(DATOS!AP:AP,MATCH(CHECKLIST!B395,DATOS!B:B,0),1)=0,"",INDEX(DATOS!AP:AP,MATCH(CHECKLIST!B395,DATOS!B:B,0),1)),"")</f>
        <v/>
      </c>
      <c r="Q395" s="17" t="str">
        <f>IFERROR(IF(INDEX(DATOS!AQ:AQ,MATCH(CHECKLIST!B395,DATOS!B:B,0),1)=0,"",INDEX(DATOS!AQ:AQ,MATCH(CHECKLIST!B395,DATOS!B:B,0),1)),"")</f>
        <v/>
      </c>
      <c r="R395" t="str">
        <f>IF(B395="","",1)</f>
        <v/>
      </c>
      <c r="S395" t="str">
        <f t="shared" si="17"/>
        <v/>
      </c>
      <c r="U395" t="str">
        <f t="shared" si="15"/>
        <v/>
      </c>
      <c r="V395" t="str">
        <f t="shared" si="16"/>
        <v/>
      </c>
    </row>
    <row r="396" spans="1:22" x14ac:dyDescent="0.25">
      <c r="A396" s="12">
        <v>383</v>
      </c>
      <c r="B396" t="str">
        <f>IFERROR(INDEX(DATOS!B:B,MATCH(CHECKLIST!A396,DATOS!BY:BY,0),1),"")</f>
        <v/>
      </c>
      <c r="C396" t="str">
        <f>IFERROR(INDEX(DATOS!J:J,MATCH(CHECKLIST!A396,DATOS!BY:BY,0),1),"")</f>
        <v/>
      </c>
      <c r="D396" t="str">
        <f>IFERROR(INDEX(DATOS!R:R,MATCH(CHECKLIST!E396,DATOS!C:C,0),1),"")</f>
        <v/>
      </c>
      <c r="E396" s="72" t="str">
        <f>IFERROR(INDEX(DATOS!C:C,MATCH(CHECKLIST!A396,DATOS!BY:BY,0),1),"")</f>
        <v/>
      </c>
      <c r="F396" s="82" t="str">
        <f>IFERROR(IF(INDEX(DATOS!AE:AE,MATCH(CHECKLIST!B396,DATOS!B:B,0),1)=0,"",INDEX(DATOS!AE:AE,MATCH(CHECKLIST!B396,DATOS!B:B,0),1)),"")</f>
        <v/>
      </c>
      <c r="G396" s="17" t="str">
        <f>IFERROR(IF(INDEX(DATOS!AJ:AJ,MATCH(CHECKLIST!B396,DATOS!B:B,0),1)=0,"",INDEX(DATOS!AJ:AJ,MATCH(CHECKLIST!B396,DATOS!B:B,0),1)),"")</f>
        <v/>
      </c>
      <c r="H396" s="17" t="str">
        <f>IFERROR(IF(INDEX(DATOS!BM:BM,MATCH(CHECKLIST!B396,DATOS!B:B,0),1)="","X",IF(INDEX(DATOS!BM:BM,MATCH(CHECKLIST!B396,DATOS!B:B,0),1)="VIGENTE","",INDEX(DATOS!BM:BM,MATCH(CHECKLIST!B396,DATOS!B:B,0),1))),"")</f>
        <v/>
      </c>
      <c r="I396" s="17" t="str">
        <f>IFERROR(IF(INDEX(DATOS!AN:AN,MATCH(CHECKLIST!B396,DATOS!B:B,0),1)=0,"",INDEX(DATOS!AN:AN,MATCH(CHECKLIST!B396,DATOS!B:B,0),1)),"")</f>
        <v/>
      </c>
      <c r="J396" s="17" t="str">
        <f>IFERROR(IF(INDEX(DATOS!AL:AL,MATCH(CHECKLIST!B396,DATOS!B:B,0),1)=0,"",INDEX(DATOS!AL:AL,MATCH(CHECKLIST!B396,DATOS!B:B,0),1)),"")</f>
        <v/>
      </c>
      <c r="K396" s="35" t="str">
        <f>IFERROR(IF(INDEX(DATOS!AM:AM,MATCH(CHECKLIST!B396,DATOS!B:B,0),1)=0,"",INDEX(DATOS!AM:AM,MATCH(CHECKLIST!B396,DATOS!B:B,0),1)),"")</f>
        <v/>
      </c>
      <c r="L396" s="17" t="str">
        <f>IFERROR(IF(INDEX(DATOS!AO:AO,MATCH(CHECKLIST!B396,DATOS!B:B,0),1)=0,"",INDEX(DATOS!AO:AO,MATCH(CHECKLIST!B396,DATOS!B:B,0),1)),"")</f>
        <v/>
      </c>
      <c r="M396" s="17" t="str">
        <f>IFERROR(IF(INDEX(DATOS!AK:AK,MATCH(CHECKLIST!B396,DATOS!B:B,0),1)=0,"",INDEX(DATOS!AK:AK,MATCH(CHECKLIST!B396,DATOS!B:B,0),1)),"")</f>
        <v/>
      </c>
      <c r="N396" s="35" t="str">
        <f ca="1">IFERROR(IF(INDEX(DATOS!I:I,MATCH(CHECKLIST!B396,DATOS!B:B,0),1)="","X",IF(INDEX(DATOS!I:I,MATCH(CHECKLIST!B396,DATOS!B:B,0),1)&gt;YEAR(TODAY())-1,"","VENCIDA")),"")</f>
        <v/>
      </c>
      <c r="O396" s="35" t="str">
        <f>IFERROR(IF(INDEX(DATOS!AR:AR,MATCH(CHECKLIST!B396,DATOS!B:B,0),1)=0,"",INDEX(DATOS!AR:AR,MATCH(CHECKLIST!B396,DATOS!B:B,0),1)),"")</f>
        <v/>
      </c>
      <c r="P396" s="17" t="str">
        <f>IFERROR(IF(INDEX(DATOS!AP:AP,MATCH(CHECKLIST!B396,DATOS!B:B,0),1)=0,"",INDEX(DATOS!AP:AP,MATCH(CHECKLIST!B396,DATOS!B:B,0),1)),"")</f>
        <v/>
      </c>
      <c r="Q396" s="17" t="str">
        <f>IFERROR(IF(INDEX(DATOS!AQ:AQ,MATCH(CHECKLIST!B396,DATOS!B:B,0),1)=0,"",INDEX(DATOS!AQ:AQ,MATCH(CHECKLIST!B396,DATOS!B:B,0),1)),"")</f>
        <v/>
      </c>
      <c r="S396">
        <f t="shared" si="17"/>
        <v>0</v>
      </c>
      <c r="U396" t="str">
        <f t="shared" si="15"/>
        <v/>
      </c>
      <c r="V396" t="str">
        <f t="shared" si="16"/>
        <v/>
      </c>
    </row>
    <row r="397" spans="1:22" x14ac:dyDescent="0.25">
      <c r="A397" s="12">
        <v>384</v>
      </c>
      <c r="B397" t="str">
        <f>IFERROR(INDEX(DATOS!B:B,MATCH(CHECKLIST!A397,DATOS!BY:BY,0),1),"")</f>
        <v/>
      </c>
      <c r="C397" t="str">
        <f>IFERROR(INDEX(DATOS!J:J,MATCH(CHECKLIST!A397,DATOS!BY:BY,0),1),"")</f>
        <v/>
      </c>
      <c r="D397" t="str">
        <f>IFERROR(INDEX(DATOS!R:R,MATCH(CHECKLIST!E397,DATOS!C:C,0),1),"")</f>
        <v/>
      </c>
      <c r="E397" s="72" t="str">
        <f>IFERROR(INDEX(DATOS!C:C,MATCH(CHECKLIST!A397,DATOS!BY:BY,0),1),"")</f>
        <v/>
      </c>
      <c r="F397" s="82" t="str">
        <f>IFERROR(IF(INDEX(DATOS!AE:AE,MATCH(CHECKLIST!B397,DATOS!B:B,0),1)=0,"",INDEX(DATOS!AE:AE,MATCH(CHECKLIST!B397,DATOS!B:B,0),1)),"")</f>
        <v/>
      </c>
      <c r="G397" s="17" t="str">
        <f>IFERROR(IF(INDEX(DATOS!AJ:AJ,MATCH(CHECKLIST!B397,DATOS!B:B,0),1)=0,"",INDEX(DATOS!AJ:AJ,MATCH(CHECKLIST!B397,DATOS!B:B,0),1)),"")</f>
        <v/>
      </c>
      <c r="H397" s="17" t="str">
        <f>IFERROR(IF(INDEX(DATOS!BM:BM,MATCH(CHECKLIST!B397,DATOS!B:B,0),1)="","X",IF(INDEX(DATOS!BM:BM,MATCH(CHECKLIST!B397,DATOS!B:B,0),1)="VIGENTE","",INDEX(DATOS!BM:BM,MATCH(CHECKLIST!B397,DATOS!B:B,0),1))),"")</f>
        <v/>
      </c>
      <c r="I397" s="17" t="str">
        <f>IFERROR(IF(INDEX(DATOS!AN:AN,MATCH(CHECKLIST!B397,DATOS!B:B,0),1)=0,"",INDEX(DATOS!AN:AN,MATCH(CHECKLIST!B397,DATOS!B:B,0),1)),"")</f>
        <v/>
      </c>
      <c r="J397" s="17" t="str">
        <f>IFERROR(IF(INDEX(DATOS!AL:AL,MATCH(CHECKLIST!B397,DATOS!B:B,0),1)=0,"",INDEX(DATOS!AL:AL,MATCH(CHECKLIST!B397,DATOS!B:B,0),1)),"")</f>
        <v/>
      </c>
      <c r="K397" s="35" t="str">
        <f>IFERROR(IF(INDEX(DATOS!AM:AM,MATCH(CHECKLIST!B397,DATOS!B:B,0),1)=0,"",INDEX(DATOS!AM:AM,MATCH(CHECKLIST!B397,DATOS!B:B,0),1)),"")</f>
        <v/>
      </c>
      <c r="L397" s="17" t="str">
        <f>IFERROR(IF(INDEX(DATOS!AO:AO,MATCH(CHECKLIST!B397,DATOS!B:B,0),1)=0,"",INDEX(DATOS!AO:AO,MATCH(CHECKLIST!B397,DATOS!B:B,0),1)),"")</f>
        <v/>
      </c>
      <c r="M397" s="17" t="str">
        <f>IFERROR(IF(INDEX(DATOS!AK:AK,MATCH(CHECKLIST!B397,DATOS!B:B,0),1)=0,"",INDEX(DATOS!AK:AK,MATCH(CHECKLIST!B397,DATOS!B:B,0),1)),"")</f>
        <v/>
      </c>
      <c r="N397" s="35" t="str">
        <f ca="1">IFERROR(IF(INDEX(DATOS!I:I,MATCH(CHECKLIST!B397,DATOS!B:B,0),1)="","X",IF(INDEX(DATOS!I:I,MATCH(CHECKLIST!B397,DATOS!B:B,0),1)&gt;YEAR(TODAY())-1,"","VENCIDA")),"")</f>
        <v/>
      </c>
      <c r="O397" s="35" t="str">
        <f>IFERROR(IF(INDEX(DATOS!AR:AR,MATCH(CHECKLIST!B397,DATOS!B:B,0),1)=0,"",INDEX(DATOS!AR:AR,MATCH(CHECKLIST!B397,DATOS!B:B,0),1)),"")</f>
        <v/>
      </c>
      <c r="P397" s="17" t="str">
        <f>IFERROR(IF(INDEX(DATOS!AP:AP,MATCH(CHECKLIST!B397,DATOS!B:B,0),1)=0,"",INDEX(DATOS!AP:AP,MATCH(CHECKLIST!B397,DATOS!B:B,0),1)),"")</f>
        <v/>
      </c>
      <c r="Q397" s="17" t="str">
        <f>IFERROR(IF(INDEX(DATOS!AQ:AQ,MATCH(CHECKLIST!B397,DATOS!B:B,0),1)=0,"",INDEX(DATOS!AQ:AQ,MATCH(CHECKLIST!B397,DATOS!B:B,0),1)),"")</f>
        <v/>
      </c>
      <c r="R397" t="str">
        <f>IF(B397="","",1)</f>
        <v/>
      </c>
      <c r="S397" t="str">
        <f t="shared" si="17"/>
        <v/>
      </c>
      <c r="U397" t="str">
        <f t="shared" si="15"/>
        <v/>
      </c>
      <c r="V397" t="str">
        <f t="shared" si="16"/>
        <v/>
      </c>
    </row>
    <row r="398" spans="1:22" x14ac:dyDescent="0.25">
      <c r="A398" s="12">
        <v>385</v>
      </c>
      <c r="B398" t="str">
        <f>IFERROR(INDEX(DATOS!B:B,MATCH(CHECKLIST!A398,DATOS!BY:BY,0),1),"")</f>
        <v/>
      </c>
      <c r="C398" t="str">
        <f>IFERROR(INDEX(DATOS!J:J,MATCH(CHECKLIST!A398,DATOS!BY:BY,0),1),"")</f>
        <v/>
      </c>
      <c r="D398" t="str">
        <f>IFERROR(INDEX(DATOS!R:R,MATCH(CHECKLIST!E398,DATOS!C:C,0),1),"")</f>
        <v/>
      </c>
      <c r="E398" s="72" t="str">
        <f>IFERROR(INDEX(DATOS!C:C,MATCH(CHECKLIST!A398,DATOS!BY:BY,0),1),"")</f>
        <v/>
      </c>
      <c r="F398" s="82" t="str">
        <f>IFERROR(IF(INDEX(DATOS!AE:AE,MATCH(CHECKLIST!B398,DATOS!B:B,0),1)=0,"",INDEX(DATOS!AE:AE,MATCH(CHECKLIST!B398,DATOS!B:B,0),1)),"")</f>
        <v/>
      </c>
      <c r="G398" s="17" t="str">
        <f>IFERROR(IF(INDEX(DATOS!AJ:AJ,MATCH(CHECKLIST!B398,DATOS!B:B,0),1)=0,"",INDEX(DATOS!AJ:AJ,MATCH(CHECKLIST!B398,DATOS!B:B,0),1)),"")</f>
        <v/>
      </c>
      <c r="H398" s="17" t="str">
        <f>IFERROR(IF(INDEX(DATOS!BM:BM,MATCH(CHECKLIST!B398,DATOS!B:B,0),1)="","X",IF(INDEX(DATOS!BM:BM,MATCH(CHECKLIST!B398,DATOS!B:B,0),1)="VIGENTE","",INDEX(DATOS!BM:BM,MATCH(CHECKLIST!B398,DATOS!B:B,0),1))),"")</f>
        <v/>
      </c>
      <c r="I398" s="17" t="str">
        <f>IFERROR(IF(INDEX(DATOS!AN:AN,MATCH(CHECKLIST!B398,DATOS!B:B,0),1)=0,"",INDEX(DATOS!AN:AN,MATCH(CHECKLIST!B398,DATOS!B:B,0),1)),"")</f>
        <v/>
      </c>
      <c r="J398" s="17" t="str">
        <f>IFERROR(IF(INDEX(DATOS!AL:AL,MATCH(CHECKLIST!B398,DATOS!B:B,0),1)=0,"",INDEX(DATOS!AL:AL,MATCH(CHECKLIST!B398,DATOS!B:B,0),1)),"")</f>
        <v/>
      </c>
      <c r="K398" s="35" t="str">
        <f>IFERROR(IF(INDEX(DATOS!AM:AM,MATCH(CHECKLIST!B398,DATOS!B:B,0),1)=0,"",INDEX(DATOS!AM:AM,MATCH(CHECKLIST!B398,DATOS!B:B,0),1)),"")</f>
        <v/>
      </c>
      <c r="L398" s="17" t="str">
        <f>IFERROR(IF(INDEX(DATOS!AO:AO,MATCH(CHECKLIST!B398,DATOS!B:B,0),1)=0,"",INDEX(DATOS!AO:AO,MATCH(CHECKLIST!B398,DATOS!B:B,0),1)),"")</f>
        <v/>
      </c>
      <c r="M398" s="17" t="str">
        <f>IFERROR(IF(INDEX(DATOS!AK:AK,MATCH(CHECKLIST!B398,DATOS!B:B,0),1)=0,"",INDEX(DATOS!AK:AK,MATCH(CHECKLIST!B398,DATOS!B:B,0),1)),"")</f>
        <v/>
      </c>
      <c r="N398" s="35" t="str">
        <f ca="1">IFERROR(IF(INDEX(DATOS!I:I,MATCH(CHECKLIST!B398,DATOS!B:B,0),1)="","X",IF(INDEX(DATOS!I:I,MATCH(CHECKLIST!B398,DATOS!B:B,0),1)&gt;YEAR(TODAY())-1,"","VENCIDA")),"")</f>
        <v/>
      </c>
      <c r="O398" s="35" t="str">
        <f>IFERROR(IF(INDEX(DATOS!AR:AR,MATCH(CHECKLIST!B398,DATOS!B:B,0),1)=0,"",INDEX(DATOS!AR:AR,MATCH(CHECKLIST!B398,DATOS!B:B,0),1)),"")</f>
        <v/>
      </c>
      <c r="P398" s="17" t="str">
        <f>IFERROR(IF(INDEX(DATOS!AP:AP,MATCH(CHECKLIST!B398,DATOS!B:B,0),1)=0,"",INDEX(DATOS!AP:AP,MATCH(CHECKLIST!B398,DATOS!B:B,0),1)),"")</f>
        <v/>
      </c>
      <c r="Q398" s="17" t="str">
        <f>IFERROR(IF(INDEX(DATOS!AQ:AQ,MATCH(CHECKLIST!B398,DATOS!B:B,0),1)=0,"",INDEX(DATOS!AQ:AQ,MATCH(CHECKLIST!B398,DATOS!B:B,0),1)),"")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IFERROR(INDEX(DATOS!B:B,MATCH(CHECKLIST!A399,DATOS!BY:BY,0),1),"")</f>
        <v/>
      </c>
      <c r="C399" t="str">
        <f>IFERROR(INDEX(DATOS!J:J,MATCH(CHECKLIST!A399,DATOS!BY:BY,0),1),"")</f>
        <v/>
      </c>
      <c r="D399" t="str">
        <f>IFERROR(INDEX(DATOS!R:R,MATCH(CHECKLIST!E399,DATOS!C:C,0),1),"")</f>
        <v/>
      </c>
      <c r="E399" s="72" t="str">
        <f>IFERROR(INDEX(DATOS!C:C,MATCH(CHECKLIST!A399,DATOS!BY:BY,0),1),"")</f>
        <v/>
      </c>
      <c r="F399" s="82" t="str">
        <f>IFERROR(IF(INDEX(DATOS!AE:AE,MATCH(CHECKLIST!B399,DATOS!B:B,0),1)=0,"",INDEX(DATOS!AE:AE,MATCH(CHECKLIST!B399,DATOS!B:B,0),1)),"")</f>
        <v/>
      </c>
      <c r="G399" s="17" t="str">
        <f>IFERROR(IF(INDEX(DATOS!AJ:AJ,MATCH(CHECKLIST!B399,DATOS!B:B,0),1)=0,"",INDEX(DATOS!AJ:AJ,MATCH(CHECKLIST!B399,DATOS!B:B,0),1)),"")</f>
        <v/>
      </c>
      <c r="H399" s="17" t="str">
        <f>IFERROR(IF(INDEX(DATOS!BM:BM,MATCH(CHECKLIST!B399,DATOS!B:B,0),1)="","X",IF(INDEX(DATOS!BM:BM,MATCH(CHECKLIST!B399,DATOS!B:B,0),1)="VIGENTE","",INDEX(DATOS!BM:BM,MATCH(CHECKLIST!B399,DATOS!B:B,0),1))),"")</f>
        <v/>
      </c>
      <c r="I399" s="17" t="str">
        <f>IFERROR(IF(INDEX(DATOS!AN:AN,MATCH(CHECKLIST!B399,DATOS!B:B,0),1)=0,"",INDEX(DATOS!AN:AN,MATCH(CHECKLIST!B399,DATOS!B:B,0),1)),"")</f>
        <v/>
      </c>
      <c r="J399" s="17" t="str">
        <f>IFERROR(IF(INDEX(DATOS!AL:AL,MATCH(CHECKLIST!B399,DATOS!B:B,0),1)=0,"",INDEX(DATOS!AL:AL,MATCH(CHECKLIST!B399,DATOS!B:B,0),1)),"")</f>
        <v/>
      </c>
      <c r="K399" s="35" t="str">
        <f>IFERROR(IF(INDEX(DATOS!AM:AM,MATCH(CHECKLIST!B399,DATOS!B:B,0),1)=0,"",INDEX(DATOS!AM:AM,MATCH(CHECKLIST!B399,DATOS!B:B,0),1)),"")</f>
        <v/>
      </c>
      <c r="L399" s="17" t="str">
        <f>IFERROR(IF(INDEX(DATOS!AO:AO,MATCH(CHECKLIST!B399,DATOS!B:B,0),1)=0,"",INDEX(DATOS!AO:AO,MATCH(CHECKLIST!B399,DATOS!B:B,0),1)),"")</f>
        <v/>
      </c>
      <c r="M399" s="17" t="str">
        <f>IFERROR(IF(INDEX(DATOS!AK:AK,MATCH(CHECKLIST!B399,DATOS!B:B,0),1)=0,"",INDEX(DATOS!AK:AK,MATCH(CHECKLIST!B399,DATOS!B:B,0),1)),"")</f>
        <v/>
      </c>
      <c r="N399" s="35" t="str">
        <f ca="1">IFERROR(IF(INDEX(DATOS!I:I,MATCH(CHECKLIST!B399,DATOS!B:B,0),1)="","X",IF(INDEX(DATOS!I:I,MATCH(CHECKLIST!B399,DATOS!B:B,0),1)&gt;YEAR(TODAY())-1,"","VENCIDA")),"")</f>
        <v/>
      </c>
      <c r="O399" s="35" t="str">
        <f>IFERROR(IF(INDEX(DATOS!AR:AR,MATCH(CHECKLIST!B399,DATOS!B:B,0),1)=0,"",INDEX(DATOS!AR:AR,MATCH(CHECKLIST!B399,DATOS!B:B,0),1)),"")</f>
        <v/>
      </c>
      <c r="P399" s="17" t="str">
        <f>IFERROR(IF(INDEX(DATOS!AP:AP,MATCH(CHECKLIST!B399,DATOS!B:B,0),1)=0,"",INDEX(DATOS!AP:AP,MATCH(CHECKLIST!B399,DATOS!B:B,0),1)),"")</f>
        <v/>
      </c>
      <c r="Q399" s="17" t="str">
        <f>IFERROR(IF(INDEX(DATOS!AQ:AQ,MATCH(CHECKLIST!B399,DATOS!B:B,0),1)=0,"",INDEX(DATOS!AQ:AQ,MATCH(CHECKLIST!B399,DATOS!B:B,0),1)),"")</f>
        <v/>
      </c>
      <c r="R399" t="str">
        <f>IF(B399="","",1)</f>
        <v/>
      </c>
      <c r="S399" t="str">
        <f t="shared" si="17"/>
        <v/>
      </c>
      <c r="U399" t="str">
        <f t="shared" si="18"/>
        <v/>
      </c>
      <c r="V399" t="str">
        <f t="shared" si="19"/>
        <v/>
      </c>
    </row>
    <row r="400" spans="1:22" x14ac:dyDescent="0.25">
      <c r="A400" s="12">
        <v>387</v>
      </c>
      <c r="B400" t="str">
        <f>IFERROR(INDEX(DATOS!B:B,MATCH(CHECKLIST!A400,DATOS!BY:BY,0),1),"")</f>
        <v/>
      </c>
      <c r="C400" t="str">
        <f>IFERROR(INDEX(DATOS!J:J,MATCH(CHECKLIST!A400,DATOS!BY:BY,0),1),"")</f>
        <v/>
      </c>
      <c r="D400" t="str">
        <f>IFERROR(INDEX(DATOS!R:R,MATCH(CHECKLIST!E400,DATOS!C:C,0),1),"")</f>
        <v/>
      </c>
      <c r="E400" s="72" t="str">
        <f>IFERROR(INDEX(DATOS!C:C,MATCH(CHECKLIST!A400,DATOS!BY:BY,0),1),"")</f>
        <v/>
      </c>
      <c r="F400" s="82" t="str">
        <f>IFERROR(IF(INDEX(DATOS!AE:AE,MATCH(CHECKLIST!B400,DATOS!B:B,0),1)=0,"",INDEX(DATOS!AE:AE,MATCH(CHECKLIST!B400,DATOS!B:B,0),1)),"")</f>
        <v/>
      </c>
      <c r="G400" s="17" t="str">
        <f>IFERROR(IF(INDEX(DATOS!AJ:AJ,MATCH(CHECKLIST!B400,DATOS!B:B,0),1)=0,"",INDEX(DATOS!AJ:AJ,MATCH(CHECKLIST!B400,DATOS!B:B,0),1)),"")</f>
        <v/>
      </c>
      <c r="H400" s="17" t="str">
        <f>IFERROR(IF(INDEX(DATOS!BM:BM,MATCH(CHECKLIST!B400,DATOS!B:B,0),1)="","X",IF(INDEX(DATOS!BM:BM,MATCH(CHECKLIST!B400,DATOS!B:B,0),1)="VIGENTE","",INDEX(DATOS!BM:BM,MATCH(CHECKLIST!B400,DATOS!B:B,0),1))),"")</f>
        <v/>
      </c>
      <c r="I400" s="17" t="str">
        <f>IFERROR(IF(INDEX(DATOS!AN:AN,MATCH(CHECKLIST!B400,DATOS!B:B,0),1)=0,"",INDEX(DATOS!AN:AN,MATCH(CHECKLIST!B400,DATOS!B:B,0),1)),"")</f>
        <v/>
      </c>
      <c r="J400" s="17" t="str">
        <f>IFERROR(IF(INDEX(DATOS!AL:AL,MATCH(CHECKLIST!B400,DATOS!B:B,0),1)=0,"",INDEX(DATOS!AL:AL,MATCH(CHECKLIST!B400,DATOS!B:B,0),1)),"")</f>
        <v/>
      </c>
      <c r="K400" s="35" t="str">
        <f>IFERROR(IF(INDEX(DATOS!AM:AM,MATCH(CHECKLIST!B400,DATOS!B:B,0),1)=0,"",INDEX(DATOS!AM:AM,MATCH(CHECKLIST!B400,DATOS!B:B,0),1)),"")</f>
        <v/>
      </c>
      <c r="L400" s="17" t="str">
        <f>IFERROR(IF(INDEX(DATOS!AO:AO,MATCH(CHECKLIST!B400,DATOS!B:B,0),1)=0,"",INDEX(DATOS!AO:AO,MATCH(CHECKLIST!B400,DATOS!B:B,0),1)),"")</f>
        <v/>
      </c>
      <c r="M400" s="17" t="str">
        <f>IFERROR(IF(INDEX(DATOS!AK:AK,MATCH(CHECKLIST!B400,DATOS!B:B,0),1)=0,"",INDEX(DATOS!AK:AK,MATCH(CHECKLIST!B400,DATOS!B:B,0),1)),"")</f>
        <v/>
      </c>
      <c r="N400" s="35" t="str">
        <f ca="1">IFERROR(IF(INDEX(DATOS!I:I,MATCH(CHECKLIST!B400,DATOS!B:B,0),1)="","X",IF(INDEX(DATOS!I:I,MATCH(CHECKLIST!B400,DATOS!B:B,0),1)&gt;YEAR(TODAY())-1,"","VENCIDA")),"")</f>
        <v/>
      </c>
      <c r="O400" s="35" t="str">
        <f>IFERROR(IF(INDEX(DATOS!AR:AR,MATCH(CHECKLIST!B400,DATOS!B:B,0),1)=0,"",INDEX(DATOS!AR:AR,MATCH(CHECKLIST!B400,DATOS!B:B,0),1)),"")</f>
        <v/>
      </c>
      <c r="P400" s="17" t="str">
        <f>IFERROR(IF(INDEX(DATOS!AP:AP,MATCH(CHECKLIST!B400,DATOS!B:B,0),1)=0,"",INDEX(DATOS!AP:AP,MATCH(CHECKLIST!B400,DATOS!B:B,0),1)),"")</f>
        <v/>
      </c>
      <c r="Q400" s="17" t="str">
        <f>IFERROR(IF(INDEX(DATOS!AQ:AQ,MATCH(CHECKLIST!B400,DATOS!B:B,0),1)=0,"",INDEX(DATOS!AQ:AQ,MATCH(CHECKLIST!B400,DATOS!B:B,0),1)),"")</f>
        <v/>
      </c>
      <c r="S400">
        <f t="shared" ref="S400:S463" si="20">IF(Q$13="","",R400)</f>
        <v>0</v>
      </c>
      <c r="U400" t="str">
        <f t="shared" si="18"/>
        <v/>
      </c>
      <c r="V400" t="str">
        <f t="shared" si="19"/>
        <v/>
      </c>
    </row>
    <row r="401" spans="1:22" x14ac:dyDescent="0.25">
      <c r="A401" s="12">
        <v>388</v>
      </c>
      <c r="B401" t="str">
        <f>IFERROR(INDEX(DATOS!B:B,MATCH(CHECKLIST!A401,DATOS!BY:BY,0),1),"")</f>
        <v/>
      </c>
      <c r="C401" t="str">
        <f>IFERROR(INDEX(DATOS!J:J,MATCH(CHECKLIST!A401,DATOS!BY:BY,0),1),"")</f>
        <v/>
      </c>
      <c r="D401" t="str">
        <f>IFERROR(INDEX(DATOS!R:R,MATCH(CHECKLIST!E401,DATOS!C:C,0),1),"")</f>
        <v/>
      </c>
      <c r="E401" s="72" t="str">
        <f>IFERROR(INDEX(DATOS!C:C,MATCH(CHECKLIST!A401,DATOS!BY:BY,0),1),"")</f>
        <v/>
      </c>
      <c r="F401" s="82" t="str">
        <f>IFERROR(IF(INDEX(DATOS!AE:AE,MATCH(CHECKLIST!B401,DATOS!B:B,0),1)=0,"",INDEX(DATOS!AE:AE,MATCH(CHECKLIST!B401,DATOS!B:B,0),1)),"")</f>
        <v/>
      </c>
      <c r="G401" s="17" t="str">
        <f>IFERROR(IF(INDEX(DATOS!AJ:AJ,MATCH(CHECKLIST!B401,DATOS!B:B,0),1)=0,"",INDEX(DATOS!AJ:AJ,MATCH(CHECKLIST!B401,DATOS!B:B,0),1)),"")</f>
        <v/>
      </c>
      <c r="H401" s="17" t="str">
        <f>IFERROR(IF(INDEX(DATOS!BM:BM,MATCH(CHECKLIST!B401,DATOS!B:B,0),1)="","X",IF(INDEX(DATOS!BM:BM,MATCH(CHECKLIST!B401,DATOS!B:B,0),1)="VIGENTE","",INDEX(DATOS!BM:BM,MATCH(CHECKLIST!B401,DATOS!B:B,0),1))),"")</f>
        <v/>
      </c>
      <c r="I401" s="17" t="str">
        <f>IFERROR(IF(INDEX(DATOS!AN:AN,MATCH(CHECKLIST!B401,DATOS!B:B,0),1)=0,"",INDEX(DATOS!AN:AN,MATCH(CHECKLIST!B401,DATOS!B:B,0),1)),"")</f>
        <v/>
      </c>
      <c r="J401" s="17" t="str">
        <f>IFERROR(IF(INDEX(DATOS!AL:AL,MATCH(CHECKLIST!B401,DATOS!B:B,0),1)=0,"",INDEX(DATOS!AL:AL,MATCH(CHECKLIST!B401,DATOS!B:B,0),1)),"")</f>
        <v/>
      </c>
      <c r="K401" s="35" t="str">
        <f>IFERROR(IF(INDEX(DATOS!AM:AM,MATCH(CHECKLIST!B401,DATOS!B:B,0),1)=0,"",INDEX(DATOS!AM:AM,MATCH(CHECKLIST!B401,DATOS!B:B,0),1)),"")</f>
        <v/>
      </c>
      <c r="L401" s="17" t="str">
        <f>IFERROR(IF(INDEX(DATOS!AO:AO,MATCH(CHECKLIST!B401,DATOS!B:B,0),1)=0,"",INDEX(DATOS!AO:AO,MATCH(CHECKLIST!B401,DATOS!B:B,0),1)),"")</f>
        <v/>
      </c>
      <c r="M401" s="17" t="str">
        <f>IFERROR(IF(INDEX(DATOS!AK:AK,MATCH(CHECKLIST!B401,DATOS!B:B,0),1)=0,"",INDEX(DATOS!AK:AK,MATCH(CHECKLIST!B401,DATOS!B:B,0),1)),"")</f>
        <v/>
      </c>
      <c r="N401" s="35" t="str">
        <f ca="1">IFERROR(IF(INDEX(DATOS!I:I,MATCH(CHECKLIST!B401,DATOS!B:B,0),1)="","X",IF(INDEX(DATOS!I:I,MATCH(CHECKLIST!B401,DATOS!B:B,0),1)&gt;YEAR(TODAY())-1,"","VENCIDA")),"")</f>
        <v/>
      </c>
      <c r="O401" s="35" t="str">
        <f>IFERROR(IF(INDEX(DATOS!AR:AR,MATCH(CHECKLIST!B401,DATOS!B:B,0),1)=0,"",INDEX(DATOS!AR:AR,MATCH(CHECKLIST!B401,DATOS!B:B,0),1)),"")</f>
        <v/>
      </c>
      <c r="P401" s="17" t="str">
        <f>IFERROR(IF(INDEX(DATOS!AP:AP,MATCH(CHECKLIST!B401,DATOS!B:B,0),1)=0,"",INDEX(DATOS!AP:AP,MATCH(CHECKLIST!B401,DATOS!B:B,0),1)),"")</f>
        <v/>
      </c>
      <c r="Q401" s="17" t="str">
        <f>IFERROR(IF(INDEX(DATOS!AQ:AQ,MATCH(CHECKLIST!B401,DATOS!B:B,0),1)=0,"",INDEX(DATOS!AQ:AQ,MATCH(CHECKLIST!B401,DATOS!B:B,0),1)),"")</f>
        <v/>
      </c>
      <c r="R401" t="str">
        <f>IF(B401="","",1)</f>
        <v/>
      </c>
      <c r="S401" t="str">
        <f t="shared" si="20"/>
        <v/>
      </c>
      <c r="U401" t="str">
        <f t="shared" si="18"/>
        <v/>
      </c>
      <c r="V401" t="str">
        <f t="shared" si="19"/>
        <v/>
      </c>
    </row>
    <row r="402" spans="1:22" x14ac:dyDescent="0.25">
      <c r="A402" s="12">
        <v>389</v>
      </c>
      <c r="B402" t="str">
        <f>IFERROR(INDEX(DATOS!B:B,MATCH(CHECKLIST!A402,DATOS!BY:BY,0),1),"")</f>
        <v/>
      </c>
      <c r="C402" t="str">
        <f>IFERROR(INDEX(DATOS!J:J,MATCH(CHECKLIST!A402,DATOS!BY:BY,0),1),"")</f>
        <v/>
      </c>
      <c r="D402" t="str">
        <f>IFERROR(INDEX(DATOS!R:R,MATCH(CHECKLIST!E402,DATOS!C:C,0),1),"")</f>
        <v/>
      </c>
      <c r="E402" s="72" t="str">
        <f>IFERROR(INDEX(DATOS!C:C,MATCH(CHECKLIST!A402,DATOS!BY:BY,0),1),"")</f>
        <v/>
      </c>
      <c r="F402" s="82" t="str">
        <f>IFERROR(IF(INDEX(DATOS!AE:AE,MATCH(CHECKLIST!B402,DATOS!B:B,0),1)=0,"",INDEX(DATOS!AE:AE,MATCH(CHECKLIST!B402,DATOS!B:B,0),1)),"")</f>
        <v/>
      </c>
      <c r="G402" s="17" t="str">
        <f>IFERROR(IF(INDEX(DATOS!AJ:AJ,MATCH(CHECKLIST!B402,DATOS!B:B,0),1)=0,"",INDEX(DATOS!AJ:AJ,MATCH(CHECKLIST!B402,DATOS!B:B,0),1)),"")</f>
        <v/>
      </c>
      <c r="H402" s="17" t="str">
        <f>IFERROR(IF(INDEX(DATOS!BM:BM,MATCH(CHECKLIST!B402,DATOS!B:B,0),1)="","X",IF(INDEX(DATOS!BM:BM,MATCH(CHECKLIST!B402,DATOS!B:B,0),1)="VIGENTE","",INDEX(DATOS!BM:BM,MATCH(CHECKLIST!B402,DATOS!B:B,0),1))),"")</f>
        <v/>
      </c>
      <c r="I402" s="17" t="str">
        <f>IFERROR(IF(INDEX(DATOS!AN:AN,MATCH(CHECKLIST!B402,DATOS!B:B,0),1)=0,"",INDEX(DATOS!AN:AN,MATCH(CHECKLIST!B402,DATOS!B:B,0),1)),"")</f>
        <v/>
      </c>
      <c r="J402" s="17" t="str">
        <f>IFERROR(IF(INDEX(DATOS!AL:AL,MATCH(CHECKLIST!B402,DATOS!B:B,0),1)=0,"",INDEX(DATOS!AL:AL,MATCH(CHECKLIST!B402,DATOS!B:B,0),1)),"")</f>
        <v/>
      </c>
      <c r="K402" s="35" t="str">
        <f>IFERROR(IF(INDEX(DATOS!AM:AM,MATCH(CHECKLIST!B402,DATOS!B:B,0),1)=0,"",INDEX(DATOS!AM:AM,MATCH(CHECKLIST!B402,DATOS!B:B,0),1)),"")</f>
        <v/>
      </c>
      <c r="L402" s="17" t="str">
        <f>IFERROR(IF(INDEX(DATOS!AO:AO,MATCH(CHECKLIST!B402,DATOS!B:B,0),1)=0,"",INDEX(DATOS!AO:AO,MATCH(CHECKLIST!B402,DATOS!B:B,0),1)),"")</f>
        <v/>
      </c>
      <c r="M402" s="17" t="str">
        <f>IFERROR(IF(INDEX(DATOS!AK:AK,MATCH(CHECKLIST!B402,DATOS!B:B,0),1)=0,"",INDEX(DATOS!AK:AK,MATCH(CHECKLIST!B402,DATOS!B:B,0),1)),"")</f>
        <v/>
      </c>
      <c r="N402" s="35" t="str">
        <f ca="1">IFERROR(IF(INDEX(DATOS!I:I,MATCH(CHECKLIST!B402,DATOS!B:B,0),1)="","X",IF(INDEX(DATOS!I:I,MATCH(CHECKLIST!B402,DATOS!B:B,0),1)&gt;YEAR(TODAY())-1,"","VENCIDA")),"")</f>
        <v/>
      </c>
      <c r="O402" s="35" t="str">
        <f>IFERROR(IF(INDEX(DATOS!AR:AR,MATCH(CHECKLIST!B402,DATOS!B:B,0),1)=0,"",INDEX(DATOS!AR:AR,MATCH(CHECKLIST!B402,DATOS!B:B,0),1)),"")</f>
        <v/>
      </c>
      <c r="P402" s="17" t="str">
        <f>IFERROR(IF(INDEX(DATOS!AP:AP,MATCH(CHECKLIST!B402,DATOS!B:B,0),1)=0,"",INDEX(DATOS!AP:AP,MATCH(CHECKLIST!B402,DATOS!B:B,0),1)),"")</f>
        <v/>
      </c>
      <c r="Q402" s="17" t="str">
        <f>IFERROR(IF(INDEX(DATOS!AQ:AQ,MATCH(CHECKLIST!B402,DATOS!B:B,0),1)=0,"",INDEX(DATOS!AQ:AQ,MATCH(CHECKLIST!B402,DATOS!B:B,0),1)),"")</f>
        <v/>
      </c>
      <c r="S402">
        <f t="shared" si="20"/>
        <v>0</v>
      </c>
      <c r="U402" t="str">
        <f t="shared" si="18"/>
        <v/>
      </c>
      <c r="V402" t="str">
        <f t="shared" si="19"/>
        <v/>
      </c>
    </row>
    <row r="403" spans="1:22" x14ac:dyDescent="0.25">
      <c r="A403" s="12">
        <v>390</v>
      </c>
      <c r="B403" t="str">
        <f>IFERROR(INDEX(DATOS!B:B,MATCH(CHECKLIST!A403,DATOS!BY:BY,0),1),"")</f>
        <v/>
      </c>
      <c r="C403" t="str">
        <f>IFERROR(INDEX(DATOS!J:J,MATCH(CHECKLIST!A403,DATOS!BY:BY,0),1),"")</f>
        <v/>
      </c>
      <c r="D403" t="str">
        <f>IFERROR(INDEX(DATOS!R:R,MATCH(CHECKLIST!E403,DATOS!C:C,0),1),"")</f>
        <v/>
      </c>
      <c r="E403" s="72" t="str">
        <f>IFERROR(INDEX(DATOS!C:C,MATCH(CHECKLIST!A403,DATOS!BY:BY,0),1),"")</f>
        <v/>
      </c>
      <c r="F403" s="82" t="str">
        <f>IFERROR(IF(INDEX(DATOS!AE:AE,MATCH(CHECKLIST!B403,DATOS!B:B,0),1)=0,"",INDEX(DATOS!AE:AE,MATCH(CHECKLIST!B403,DATOS!B:B,0),1)),"")</f>
        <v/>
      </c>
      <c r="G403" s="17" t="str">
        <f>IFERROR(IF(INDEX(DATOS!AJ:AJ,MATCH(CHECKLIST!B403,DATOS!B:B,0),1)=0,"",INDEX(DATOS!AJ:AJ,MATCH(CHECKLIST!B403,DATOS!B:B,0),1)),"")</f>
        <v/>
      </c>
      <c r="H403" s="17" t="str">
        <f>IFERROR(IF(INDEX(DATOS!BM:BM,MATCH(CHECKLIST!B403,DATOS!B:B,0),1)="","X",IF(INDEX(DATOS!BM:BM,MATCH(CHECKLIST!B403,DATOS!B:B,0),1)="VIGENTE","",INDEX(DATOS!BM:BM,MATCH(CHECKLIST!B403,DATOS!B:B,0),1))),"")</f>
        <v/>
      </c>
      <c r="I403" s="17" t="str">
        <f>IFERROR(IF(INDEX(DATOS!AN:AN,MATCH(CHECKLIST!B403,DATOS!B:B,0),1)=0,"",INDEX(DATOS!AN:AN,MATCH(CHECKLIST!B403,DATOS!B:B,0),1)),"")</f>
        <v/>
      </c>
      <c r="J403" s="17" t="str">
        <f>IFERROR(IF(INDEX(DATOS!AL:AL,MATCH(CHECKLIST!B403,DATOS!B:B,0),1)=0,"",INDEX(DATOS!AL:AL,MATCH(CHECKLIST!B403,DATOS!B:B,0),1)),"")</f>
        <v/>
      </c>
      <c r="K403" s="35" t="str">
        <f>IFERROR(IF(INDEX(DATOS!AM:AM,MATCH(CHECKLIST!B403,DATOS!B:B,0),1)=0,"",INDEX(DATOS!AM:AM,MATCH(CHECKLIST!B403,DATOS!B:B,0),1)),"")</f>
        <v/>
      </c>
      <c r="L403" s="17" t="str">
        <f>IFERROR(IF(INDEX(DATOS!AO:AO,MATCH(CHECKLIST!B403,DATOS!B:B,0),1)=0,"",INDEX(DATOS!AO:AO,MATCH(CHECKLIST!B403,DATOS!B:B,0),1)),"")</f>
        <v/>
      </c>
      <c r="M403" s="17" t="str">
        <f>IFERROR(IF(INDEX(DATOS!AK:AK,MATCH(CHECKLIST!B403,DATOS!B:B,0),1)=0,"",INDEX(DATOS!AK:AK,MATCH(CHECKLIST!B403,DATOS!B:B,0),1)),"")</f>
        <v/>
      </c>
      <c r="N403" s="35" t="str">
        <f ca="1">IFERROR(IF(INDEX(DATOS!I:I,MATCH(CHECKLIST!B403,DATOS!B:B,0),1)="","X",IF(INDEX(DATOS!I:I,MATCH(CHECKLIST!B403,DATOS!B:B,0),1)&gt;YEAR(TODAY())-1,"","VENCIDA")),"")</f>
        <v/>
      </c>
      <c r="O403" s="35" t="str">
        <f>IFERROR(IF(INDEX(DATOS!AR:AR,MATCH(CHECKLIST!B403,DATOS!B:B,0),1)=0,"",INDEX(DATOS!AR:AR,MATCH(CHECKLIST!B403,DATOS!B:B,0),1)),"")</f>
        <v/>
      </c>
      <c r="P403" s="17" t="str">
        <f>IFERROR(IF(INDEX(DATOS!AP:AP,MATCH(CHECKLIST!B403,DATOS!B:B,0),1)=0,"",INDEX(DATOS!AP:AP,MATCH(CHECKLIST!B403,DATOS!B:B,0),1)),"")</f>
        <v/>
      </c>
      <c r="Q403" s="17" t="str">
        <f>IFERROR(IF(INDEX(DATOS!AQ:AQ,MATCH(CHECKLIST!B403,DATOS!B:B,0),1)=0,"",INDEX(DATOS!AQ:AQ,MATCH(CHECKLIST!B403,DATOS!B:B,0),1)),"")</f>
        <v/>
      </c>
      <c r="R403" t="str">
        <f>IF(B403="","",1)</f>
        <v/>
      </c>
      <c r="S403" t="str">
        <f t="shared" si="20"/>
        <v/>
      </c>
      <c r="U403" t="str">
        <f t="shared" si="18"/>
        <v/>
      </c>
      <c r="V403" t="str">
        <f t="shared" si="19"/>
        <v/>
      </c>
    </row>
    <row r="404" spans="1:22" x14ac:dyDescent="0.25">
      <c r="A404" s="12">
        <v>391</v>
      </c>
      <c r="B404" t="str">
        <f>IFERROR(INDEX(DATOS!B:B,MATCH(CHECKLIST!A404,DATOS!BY:BY,0),1),"")</f>
        <v/>
      </c>
      <c r="C404" t="str">
        <f>IFERROR(INDEX(DATOS!J:J,MATCH(CHECKLIST!A404,DATOS!BY:BY,0),1),"")</f>
        <v/>
      </c>
      <c r="D404" t="str">
        <f>IFERROR(INDEX(DATOS!R:R,MATCH(CHECKLIST!E404,DATOS!C:C,0),1),"")</f>
        <v/>
      </c>
      <c r="E404" s="72" t="str">
        <f>IFERROR(INDEX(DATOS!C:C,MATCH(CHECKLIST!A404,DATOS!BY:BY,0),1),"")</f>
        <v/>
      </c>
      <c r="F404" s="82" t="str">
        <f>IFERROR(IF(INDEX(DATOS!AE:AE,MATCH(CHECKLIST!B404,DATOS!B:B,0),1)=0,"",INDEX(DATOS!AE:AE,MATCH(CHECKLIST!B404,DATOS!B:B,0),1)),"")</f>
        <v/>
      </c>
      <c r="G404" s="17" t="str">
        <f>IFERROR(IF(INDEX(DATOS!AJ:AJ,MATCH(CHECKLIST!B404,DATOS!B:B,0),1)=0,"",INDEX(DATOS!AJ:AJ,MATCH(CHECKLIST!B404,DATOS!B:B,0),1)),"")</f>
        <v/>
      </c>
      <c r="H404" s="17" t="str">
        <f>IFERROR(IF(INDEX(DATOS!BM:BM,MATCH(CHECKLIST!B404,DATOS!B:B,0),1)="","X",IF(INDEX(DATOS!BM:BM,MATCH(CHECKLIST!B404,DATOS!B:B,0),1)="VIGENTE","",INDEX(DATOS!BM:BM,MATCH(CHECKLIST!B404,DATOS!B:B,0),1))),"")</f>
        <v/>
      </c>
      <c r="I404" s="17" t="str">
        <f>IFERROR(IF(INDEX(DATOS!AN:AN,MATCH(CHECKLIST!B404,DATOS!B:B,0),1)=0,"",INDEX(DATOS!AN:AN,MATCH(CHECKLIST!B404,DATOS!B:B,0),1)),"")</f>
        <v/>
      </c>
      <c r="J404" s="17" t="str">
        <f>IFERROR(IF(INDEX(DATOS!AL:AL,MATCH(CHECKLIST!B404,DATOS!B:B,0),1)=0,"",INDEX(DATOS!AL:AL,MATCH(CHECKLIST!B404,DATOS!B:B,0),1)),"")</f>
        <v/>
      </c>
      <c r="K404" s="35" t="str">
        <f>IFERROR(IF(INDEX(DATOS!AM:AM,MATCH(CHECKLIST!B404,DATOS!B:B,0),1)=0,"",INDEX(DATOS!AM:AM,MATCH(CHECKLIST!B404,DATOS!B:B,0),1)),"")</f>
        <v/>
      </c>
      <c r="L404" s="17" t="str">
        <f>IFERROR(IF(INDEX(DATOS!AO:AO,MATCH(CHECKLIST!B404,DATOS!B:B,0),1)=0,"",INDEX(DATOS!AO:AO,MATCH(CHECKLIST!B404,DATOS!B:B,0),1)),"")</f>
        <v/>
      </c>
      <c r="M404" s="17" t="str">
        <f>IFERROR(IF(INDEX(DATOS!AK:AK,MATCH(CHECKLIST!B404,DATOS!B:B,0),1)=0,"",INDEX(DATOS!AK:AK,MATCH(CHECKLIST!B404,DATOS!B:B,0),1)),"")</f>
        <v/>
      </c>
      <c r="N404" s="35" t="str">
        <f ca="1">IFERROR(IF(INDEX(DATOS!I:I,MATCH(CHECKLIST!B404,DATOS!B:B,0),1)="","X",IF(INDEX(DATOS!I:I,MATCH(CHECKLIST!B404,DATOS!B:B,0),1)&gt;YEAR(TODAY())-1,"","VENCIDA")),"")</f>
        <v/>
      </c>
      <c r="O404" s="35" t="str">
        <f>IFERROR(IF(INDEX(DATOS!AR:AR,MATCH(CHECKLIST!B404,DATOS!B:B,0),1)=0,"",INDEX(DATOS!AR:AR,MATCH(CHECKLIST!B404,DATOS!B:B,0),1)),"")</f>
        <v/>
      </c>
      <c r="P404" s="17" t="str">
        <f>IFERROR(IF(INDEX(DATOS!AP:AP,MATCH(CHECKLIST!B404,DATOS!B:B,0),1)=0,"",INDEX(DATOS!AP:AP,MATCH(CHECKLIST!B404,DATOS!B:B,0),1)),"")</f>
        <v/>
      </c>
      <c r="Q404" s="17" t="str">
        <f>IFERROR(IF(INDEX(DATOS!AQ:AQ,MATCH(CHECKLIST!B404,DATOS!B:B,0),1)=0,"",INDEX(DATOS!AQ:AQ,MATCH(CHECKLIST!B404,DATOS!B:B,0),1)),"")</f>
        <v/>
      </c>
      <c r="S404">
        <f t="shared" si="20"/>
        <v>0</v>
      </c>
      <c r="U404" t="str">
        <f t="shared" si="18"/>
        <v/>
      </c>
      <c r="V404" t="str">
        <f t="shared" si="19"/>
        <v/>
      </c>
    </row>
    <row r="405" spans="1:22" x14ac:dyDescent="0.25">
      <c r="A405" s="12">
        <v>392</v>
      </c>
      <c r="B405" t="str">
        <f>IFERROR(INDEX(DATOS!B:B,MATCH(CHECKLIST!A405,DATOS!BY:BY,0),1),"")</f>
        <v/>
      </c>
      <c r="C405" t="str">
        <f>IFERROR(INDEX(DATOS!J:J,MATCH(CHECKLIST!A405,DATOS!BY:BY,0),1),"")</f>
        <v/>
      </c>
      <c r="D405" t="str">
        <f>IFERROR(INDEX(DATOS!R:R,MATCH(CHECKLIST!E405,DATOS!C:C,0),1),"")</f>
        <v/>
      </c>
      <c r="E405" s="72" t="str">
        <f>IFERROR(INDEX(DATOS!C:C,MATCH(CHECKLIST!A405,DATOS!BY:BY,0),1),"")</f>
        <v/>
      </c>
      <c r="F405" s="82" t="str">
        <f>IFERROR(IF(INDEX(DATOS!AE:AE,MATCH(CHECKLIST!B405,DATOS!B:B,0),1)=0,"",INDEX(DATOS!AE:AE,MATCH(CHECKLIST!B405,DATOS!B:B,0),1)),"")</f>
        <v/>
      </c>
      <c r="G405" s="17" t="str">
        <f>IFERROR(IF(INDEX(DATOS!AJ:AJ,MATCH(CHECKLIST!B405,DATOS!B:B,0),1)=0,"",INDEX(DATOS!AJ:AJ,MATCH(CHECKLIST!B405,DATOS!B:B,0),1)),"")</f>
        <v/>
      </c>
      <c r="H405" s="17" t="str">
        <f>IFERROR(IF(INDEX(DATOS!BM:BM,MATCH(CHECKLIST!B405,DATOS!B:B,0),1)="","X",IF(INDEX(DATOS!BM:BM,MATCH(CHECKLIST!B405,DATOS!B:B,0),1)="VIGENTE","",INDEX(DATOS!BM:BM,MATCH(CHECKLIST!B405,DATOS!B:B,0),1))),"")</f>
        <v/>
      </c>
      <c r="I405" s="17" t="str">
        <f>IFERROR(IF(INDEX(DATOS!AN:AN,MATCH(CHECKLIST!B405,DATOS!B:B,0),1)=0,"",INDEX(DATOS!AN:AN,MATCH(CHECKLIST!B405,DATOS!B:B,0),1)),"")</f>
        <v/>
      </c>
      <c r="J405" s="17" t="str">
        <f>IFERROR(IF(INDEX(DATOS!AL:AL,MATCH(CHECKLIST!B405,DATOS!B:B,0),1)=0,"",INDEX(DATOS!AL:AL,MATCH(CHECKLIST!B405,DATOS!B:B,0),1)),"")</f>
        <v/>
      </c>
      <c r="K405" s="35" t="str">
        <f>IFERROR(IF(INDEX(DATOS!AM:AM,MATCH(CHECKLIST!B405,DATOS!B:B,0),1)=0,"",INDEX(DATOS!AM:AM,MATCH(CHECKLIST!B405,DATOS!B:B,0),1)),"")</f>
        <v/>
      </c>
      <c r="L405" s="17" t="str">
        <f>IFERROR(IF(INDEX(DATOS!AO:AO,MATCH(CHECKLIST!B405,DATOS!B:B,0),1)=0,"",INDEX(DATOS!AO:AO,MATCH(CHECKLIST!B405,DATOS!B:B,0),1)),"")</f>
        <v/>
      </c>
      <c r="M405" s="17" t="str">
        <f>IFERROR(IF(INDEX(DATOS!AK:AK,MATCH(CHECKLIST!B405,DATOS!B:B,0),1)=0,"",INDEX(DATOS!AK:AK,MATCH(CHECKLIST!B405,DATOS!B:B,0),1)),"")</f>
        <v/>
      </c>
      <c r="N405" s="35" t="str">
        <f ca="1">IFERROR(IF(INDEX(DATOS!I:I,MATCH(CHECKLIST!B405,DATOS!B:B,0),1)="","X",IF(INDEX(DATOS!I:I,MATCH(CHECKLIST!B405,DATOS!B:B,0),1)&gt;YEAR(TODAY())-1,"","VENCIDA")),"")</f>
        <v/>
      </c>
      <c r="O405" s="35" t="str">
        <f>IFERROR(IF(INDEX(DATOS!AR:AR,MATCH(CHECKLIST!B405,DATOS!B:B,0),1)=0,"",INDEX(DATOS!AR:AR,MATCH(CHECKLIST!B405,DATOS!B:B,0),1)),"")</f>
        <v/>
      </c>
      <c r="P405" s="17" t="str">
        <f>IFERROR(IF(INDEX(DATOS!AP:AP,MATCH(CHECKLIST!B405,DATOS!B:B,0),1)=0,"",INDEX(DATOS!AP:AP,MATCH(CHECKLIST!B405,DATOS!B:B,0),1)),"")</f>
        <v/>
      </c>
      <c r="Q405" s="17" t="str">
        <f>IFERROR(IF(INDEX(DATOS!AQ:AQ,MATCH(CHECKLIST!B405,DATOS!B:B,0),1)=0,"",INDEX(DATOS!AQ:AQ,MATCH(CHECKLIST!B405,DATOS!B:B,0),1)),"")</f>
        <v/>
      </c>
      <c r="R405" t="str">
        <f>IF(B405="","",1)</f>
        <v/>
      </c>
      <c r="S405" t="str">
        <f t="shared" si="20"/>
        <v/>
      </c>
      <c r="U405" t="str">
        <f t="shared" si="18"/>
        <v/>
      </c>
      <c r="V405" t="str">
        <f t="shared" si="19"/>
        <v/>
      </c>
    </row>
    <row r="406" spans="1:22" x14ac:dyDescent="0.25">
      <c r="A406" s="12">
        <v>393</v>
      </c>
      <c r="B406" t="str">
        <f>IFERROR(INDEX(DATOS!B:B,MATCH(CHECKLIST!A406,DATOS!BY:BY,0),1),"")</f>
        <v/>
      </c>
      <c r="C406" t="str">
        <f>IFERROR(INDEX(DATOS!J:J,MATCH(CHECKLIST!A406,DATOS!BY:BY,0),1),"")</f>
        <v/>
      </c>
      <c r="D406" t="str">
        <f>IFERROR(INDEX(DATOS!R:R,MATCH(CHECKLIST!E406,DATOS!C:C,0),1),"")</f>
        <v/>
      </c>
      <c r="E406" s="72" t="str">
        <f>IFERROR(INDEX(DATOS!C:C,MATCH(CHECKLIST!A406,DATOS!BY:BY,0),1),"")</f>
        <v/>
      </c>
      <c r="F406" s="82" t="str">
        <f>IFERROR(IF(INDEX(DATOS!AE:AE,MATCH(CHECKLIST!B406,DATOS!B:B,0),1)=0,"",INDEX(DATOS!AE:AE,MATCH(CHECKLIST!B406,DATOS!B:B,0),1)),"")</f>
        <v/>
      </c>
      <c r="G406" s="17" t="str">
        <f>IFERROR(IF(INDEX(DATOS!AJ:AJ,MATCH(CHECKLIST!B406,DATOS!B:B,0),1)=0,"",INDEX(DATOS!AJ:AJ,MATCH(CHECKLIST!B406,DATOS!B:B,0),1)),"")</f>
        <v/>
      </c>
      <c r="H406" s="17" t="str">
        <f>IFERROR(IF(INDEX(DATOS!BM:BM,MATCH(CHECKLIST!B406,DATOS!B:B,0),1)="","X",IF(INDEX(DATOS!BM:BM,MATCH(CHECKLIST!B406,DATOS!B:B,0),1)="VIGENTE","",INDEX(DATOS!BM:BM,MATCH(CHECKLIST!B406,DATOS!B:B,0),1))),"")</f>
        <v/>
      </c>
      <c r="I406" s="17" t="str">
        <f>IFERROR(IF(INDEX(DATOS!AN:AN,MATCH(CHECKLIST!B406,DATOS!B:B,0),1)=0,"",INDEX(DATOS!AN:AN,MATCH(CHECKLIST!B406,DATOS!B:B,0),1)),"")</f>
        <v/>
      </c>
      <c r="J406" s="17" t="str">
        <f>IFERROR(IF(INDEX(DATOS!AL:AL,MATCH(CHECKLIST!B406,DATOS!B:B,0),1)=0,"",INDEX(DATOS!AL:AL,MATCH(CHECKLIST!B406,DATOS!B:B,0),1)),"")</f>
        <v/>
      </c>
      <c r="K406" s="35" t="str">
        <f>IFERROR(IF(INDEX(DATOS!AM:AM,MATCH(CHECKLIST!B406,DATOS!B:B,0),1)=0,"",INDEX(DATOS!AM:AM,MATCH(CHECKLIST!B406,DATOS!B:B,0),1)),"")</f>
        <v/>
      </c>
      <c r="L406" s="17" t="str">
        <f>IFERROR(IF(INDEX(DATOS!AO:AO,MATCH(CHECKLIST!B406,DATOS!B:B,0),1)=0,"",INDEX(DATOS!AO:AO,MATCH(CHECKLIST!B406,DATOS!B:B,0),1)),"")</f>
        <v/>
      </c>
      <c r="M406" s="17" t="str">
        <f>IFERROR(IF(INDEX(DATOS!AK:AK,MATCH(CHECKLIST!B406,DATOS!B:B,0),1)=0,"",INDEX(DATOS!AK:AK,MATCH(CHECKLIST!B406,DATOS!B:B,0),1)),"")</f>
        <v/>
      </c>
      <c r="N406" s="35" t="str">
        <f ca="1">IFERROR(IF(INDEX(DATOS!I:I,MATCH(CHECKLIST!B406,DATOS!B:B,0),1)="","X",IF(INDEX(DATOS!I:I,MATCH(CHECKLIST!B406,DATOS!B:B,0),1)&gt;YEAR(TODAY())-1,"","VENCIDA")),"")</f>
        <v/>
      </c>
      <c r="O406" s="35" t="str">
        <f>IFERROR(IF(INDEX(DATOS!AR:AR,MATCH(CHECKLIST!B406,DATOS!B:B,0),1)=0,"",INDEX(DATOS!AR:AR,MATCH(CHECKLIST!B406,DATOS!B:B,0),1)),"")</f>
        <v/>
      </c>
      <c r="P406" s="17" t="str">
        <f>IFERROR(IF(INDEX(DATOS!AP:AP,MATCH(CHECKLIST!B406,DATOS!B:B,0),1)=0,"",INDEX(DATOS!AP:AP,MATCH(CHECKLIST!B406,DATOS!B:B,0),1)),"")</f>
        <v/>
      </c>
      <c r="Q406" s="17" t="str">
        <f>IFERROR(IF(INDEX(DATOS!AQ:AQ,MATCH(CHECKLIST!B406,DATOS!B:B,0),1)=0,"",INDEX(DATOS!AQ:AQ,MATCH(CHECKLIST!B406,DATOS!B:B,0),1)),"")</f>
        <v/>
      </c>
      <c r="S406">
        <f t="shared" si="20"/>
        <v>0</v>
      </c>
      <c r="U406" t="str">
        <f t="shared" si="18"/>
        <v/>
      </c>
      <c r="V406" t="str">
        <f t="shared" si="19"/>
        <v/>
      </c>
    </row>
    <row r="407" spans="1:22" x14ac:dyDescent="0.25">
      <c r="A407" s="12">
        <v>394</v>
      </c>
      <c r="B407" t="str">
        <f>IFERROR(INDEX(DATOS!B:B,MATCH(CHECKLIST!A407,DATOS!BY:BY,0),1),"")</f>
        <v/>
      </c>
      <c r="C407" t="str">
        <f>IFERROR(INDEX(DATOS!J:J,MATCH(CHECKLIST!A407,DATOS!BY:BY,0),1),"")</f>
        <v/>
      </c>
      <c r="D407" t="str">
        <f>IFERROR(INDEX(DATOS!R:R,MATCH(CHECKLIST!E407,DATOS!C:C,0),1),"")</f>
        <v/>
      </c>
      <c r="E407" s="72" t="str">
        <f>IFERROR(INDEX(DATOS!C:C,MATCH(CHECKLIST!A407,DATOS!BY:BY,0),1),"")</f>
        <v/>
      </c>
      <c r="F407" s="82" t="str">
        <f>IFERROR(IF(INDEX(DATOS!AE:AE,MATCH(CHECKLIST!B407,DATOS!B:B,0),1)=0,"",INDEX(DATOS!AE:AE,MATCH(CHECKLIST!B407,DATOS!B:B,0),1)),"")</f>
        <v/>
      </c>
      <c r="G407" s="17" t="str">
        <f>IFERROR(IF(INDEX(DATOS!AJ:AJ,MATCH(CHECKLIST!B407,DATOS!B:B,0),1)=0,"",INDEX(DATOS!AJ:AJ,MATCH(CHECKLIST!B407,DATOS!B:B,0),1)),"")</f>
        <v/>
      </c>
      <c r="H407" s="17" t="str">
        <f>IFERROR(IF(INDEX(DATOS!BM:BM,MATCH(CHECKLIST!B407,DATOS!B:B,0),1)="","X",IF(INDEX(DATOS!BM:BM,MATCH(CHECKLIST!B407,DATOS!B:B,0),1)="VIGENTE","",INDEX(DATOS!BM:BM,MATCH(CHECKLIST!B407,DATOS!B:B,0),1))),"")</f>
        <v/>
      </c>
      <c r="I407" s="17" t="str">
        <f>IFERROR(IF(INDEX(DATOS!AN:AN,MATCH(CHECKLIST!B407,DATOS!B:B,0),1)=0,"",INDEX(DATOS!AN:AN,MATCH(CHECKLIST!B407,DATOS!B:B,0),1)),"")</f>
        <v/>
      </c>
      <c r="J407" s="17" t="str">
        <f>IFERROR(IF(INDEX(DATOS!AL:AL,MATCH(CHECKLIST!B407,DATOS!B:B,0),1)=0,"",INDEX(DATOS!AL:AL,MATCH(CHECKLIST!B407,DATOS!B:B,0),1)),"")</f>
        <v/>
      </c>
      <c r="K407" s="35" t="str">
        <f>IFERROR(IF(INDEX(DATOS!AM:AM,MATCH(CHECKLIST!B407,DATOS!B:B,0),1)=0,"",INDEX(DATOS!AM:AM,MATCH(CHECKLIST!B407,DATOS!B:B,0),1)),"")</f>
        <v/>
      </c>
      <c r="L407" s="17" t="str">
        <f>IFERROR(IF(INDEX(DATOS!AO:AO,MATCH(CHECKLIST!B407,DATOS!B:B,0),1)=0,"",INDEX(DATOS!AO:AO,MATCH(CHECKLIST!B407,DATOS!B:B,0),1)),"")</f>
        <v/>
      </c>
      <c r="M407" s="17" t="str">
        <f>IFERROR(IF(INDEX(DATOS!AK:AK,MATCH(CHECKLIST!B407,DATOS!B:B,0),1)=0,"",INDEX(DATOS!AK:AK,MATCH(CHECKLIST!B407,DATOS!B:B,0),1)),"")</f>
        <v/>
      </c>
      <c r="N407" s="35" t="str">
        <f ca="1">IFERROR(IF(INDEX(DATOS!I:I,MATCH(CHECKLIST!B407,DATOS!B:B,0),1)="","X",IF(INDEX(DATOS!I:I,MATCH(CHECKLIST!B407,DATOS!B:B,0),1)&gt;YEAR(TODAY())-1,"","VENCIDA")),"")</f>
        <v/>
      </c>
      <c r="O407" s="35" t="str">
        <f>IFERROR(IF(INDEX(DATOS!AR:AR,MATCH(CHECKLIST!B407,DATOS!B:B,0),1)=0,"",INDEX(DATOS!AR:AR,MATCH(CHECKLIST!B407,DATOS!B:B,0),1)),"")</f>
        <v/>
      </c>
      <c r="P407" s="17" t="str">
        <f>IFERROR(IF(INDEX(DATOS!AP:AP,MATCH(CHECKLIST!B407,DATOS!B:B,0),1)=0,"",INDEX(DATOS!AP:AP,MATCH(CHECKLIST!B407,DATOS!B:B,0),1)),"")</f>
        <v/>
      </c>
      <c r="Q407" s="17" t="str">
        <f>IFERROR(IF(INDEX(DATOS!AQ:AQ,MATCH(CHECKLIST!B407,DATOS!B:B,0),1)=0,"",INDEX(DATOS!AQ:AQ,MATCH(CHECKLIST!B407,DATOS!B:B,0),1)),"")</f>
        <v/>
      </c>
      <c r="R407" t="str">
        <f>IF(B407="","",1)</f>
        <v/>
      </c>
      <c r="S407" t="str">
        <f t="shared" si="20"/>
        <v/>
      </c>
      <c r="U407" t="str">
        <f t="shared" si="18"/>
        <v/>
      </c>
      <c r="V407" t="str">
        <f t="shared" si="19"/>
        <v/>
      </c>
    </row>
    <row r="408" spans="1:22" x14ac:dyDescent="0.25">
      <c r="A408" s="12">
        <v>395</v>
      </c>
      <c r="B408" t="str">
        <f>IFERROR(INDEX(DATOS!B:B,MATCH(CHECKLIST!A408,DATOS!BY:BY,0),1),"")</f>
        <v/>
      </c>
      <c r="C408" t="str">
        <f>IFERROR(INDEX(DATOS!J:J,MATCH(CHECKLIST!A408,DATOS!BY:BY,0),1),"")</f>
        <v/>
      </c>
      <c r="D408" t="str">
        <f>IFERROR(INDEX(DATOS!R:R,MATCH(CHECKLIST!E408,DATOS!C:C,0),1),"")</f>
        <v/>
      </c>
      <c r="E408" s="72" t="str">
        <f>IFERROR(INDEX(DATOS!C:C,MATCH(CHECKLIST!A408,DATOS!BY:BY,0),1),"")</f>
        <v/>
      </c>
      <c r="F408" s="82" t="str">
        <f>IFERROR(IF(INDEX(DATOS!AE:AE,MATCH(CHECKLIST!B408,DATOS!B:B,0),1)=0,"",INDEX(DATOS!AE:AE,MATCH(CHECKLIST!B408,DATOS!B:B,0),1)),"")</f>
        <v/>
      </c>
      <c r="G408" s="17" t="str">
        <f>IFERROR(IF(INDEX(DATOS!AJ:AJ,MATCH(CHECKLIST!B408,DATOS!B:B,0),1)=0,"",INDEX(DATOS!AJ:AJ,MATCH(CHECKLIST!B408,DATOS!B:B,0),1)),"")</f>
        <v/>
      </c>
      <c r="H408" s="17" t="str">
        <f>IFERROR(IF(INDEX(DATOS!BM:BM,MATCH(CHECKLIST!B408,DATOS!B:B,0),1)="","X",IF(INDEX(DATOS!BM:BM,MATCH(CHECKLIST!B408,DATOS!B:B,0),1)="VIGENTE","",INDEX(DATOS!BM:BM,MATCH(CHECKLIST!B408,DATOS!B:B,0),1))),"")</f>
        <v/>
      </c>
      <c r="I408" s="17" t="str">
        <f>IFERROR(IF(INDEX(DATOS!AN:AN,MATCH(CHECKLIST!B408,DATOS!B:B,0),1)=0,"",INDEX(DATOS!AN:AN,MATCH(CHECKLIST!B408,DATOS!B:B,0),1)),"")</f>
        <v/>
      </c>
      <c r="J408" s="17" t="str">
        <f>IFERROR(IF(INDEX(DATOS!AL:AL,MATCH(CHECKLIST!B408,DATOS!B:B,0),1)=0,"",INDEX(DATOS!AL:AL,MATCH(CHECKLIST!B408,DATOS!B:B,0),1)),"")</f>
        <v/>
      </c>
      <c r="K408" s="35" t="str">
        <f>IFERROR(IF(INDEX(DATOS!AM:AM,MATCH(CHECKLIST!B408,DATOS!B:B,0),1)=0,"",INDEX(DATOS!AM:AM,MATCH(CHECKLIST!B408,DATOS!B:B,0),1)),"")</f>
        <v/>
      </c>
      <c r="L408" s="17" t="str">
        <f>IFERROR(IF(INDEX(DATOS!AO:AO,MATCH(CHECKLIST!B408,DATOS!B:B,0),1)=0,"",INDEX(DATOS!AO:AO,MATCH(CHECKLIST!B408,DATOS!B:B,0),1)),"")</f>
        <v/>
      </c>
      <c r="M408" s="17" t="str">
        <f>IFERROR(IF(INDEX(DATOS!AK:AK,MATCH(CHECKLIST!B408,DATOS!B:B,0),1)=0,"",INDEX(DATOS!AK:AK,MATCH(CHECKLIST!B408,DATOS!B:B,0),1)),"")</f>
        <v/>
      </c>
      <c r="N408" s="35" t="str">
        <f ca="1">IFERROR(IF(INDEX(DATOS!I:I,MATCH(CHECKLIST!B408,DATOS!B:B,0),1)="","X",IF(INDEX(DATOS!I:I,MATCH(CHECKLIST!B408,DATOS!B:B,0),1)&gt;YEAR(TODAY())-1,"","VENCIDA")),"")</f>
        <v/>
      </c>
      <c r="O408" s="35" t="str">
        <f>IFERROR(IF(INDEX(DATOS!AR:AR,MATCH(CHECKLIST!B408,DATOS!B:B,0),1)=0,"",INDEX(DATOS!AR:AR,MATCH(CHECKLIST!B408,DATOS!B:B,0),1)),"")</f>
        <v/>
      </c>
      <c r="P408" s="17" t="str">
        <f>IFERROR(IF(INDEX(DATOS!AP:AP,MATCH(CHECKLIST!B408,DATOS!B:B,0),1)=0,"",INDEX(DATOS!AP:AP,MATCH(CHECKLIST!B408,DATOS!B:B,0),1)),"")</f>
        <v/>
      </c>
      <c r="Q408" s="17" t="str">
        <f>IFERROR(IF(INDEX(DATOS!AQ:AQ,MATCH(CHECKLIST!B408,DATOS!B:B,0),1)=0,"",INDEX(DATOS!AQ:AQ,MATCH(CHECKLIST!B408,DATOS!B:B,0),1)),"")</f>
        <v/>
      </c>
      <c r="S408">
        <f t="shared" si="20"/>
        <v>0</v>
      </c>
      <c r="U408" t="str">
        <f t="shared" si="18"/>
        <v/>
      </c>
      <c r="V408" t="str">
        <f t="shared" si="19"/>
        <v/>
      </c>
    </row>
    <row r="409" spans="1:22" x14ac:dyDescent="0.25">
      <c r="A409" s="12">
        <v>396</v>
      </c>
      <c r="B409" t="str">
        <f>IFERROR(INDEX(DATOS!B:B,MATCH(CHECKLIST!A409,DATOS!BY:BY,0),1),"")</f>
        <v/>
      </c>
      <c r="C409" t="str">
        <f>IFERROR(INDEX(DATOS!J:J,MATCH(CHECKLIST!A409,DATOS!BY:BY,0),1),"")</f>
        <v/>
      </c>
      <c r="D409" t="str">
        <f>IFERROR(INDEX(DATOS!R:R,MATCH(CHECKLIST!E409,DATOS!C:C,0),1),"")</f>
        <v/>
      </c>
      <c r="E409" s="72" t="str">
        <f>IFERROR(INDEX(DATOS!C:C,MATCH(CHECKLIST!A409,DATOS!BY:BY,0),1),"")</f>
        <v/>
      </c>
      <c r="F409" s="82" t="str">
        <f>IFERROR(IF(INDEX(DATOS!AE:AE,MATCH(CHECKLIST!B409,DATOS!B:B,0),1)=0,"",INDEX(DATOS!AE:AE,MATCH(CHECKLIST!B409,DATOS!B:B,0),1)),"")</f>
        <v/>
      </c>
      <c r="G409" s="17" t="str">
        <f>IFERROR(IF(INDEX(DATOS!AJ:AJ,MATCH(CHECKLIST!B409,DATOS!B:B,0),1)=0,"",INDEX(DATOS!AJ:AJ,MATCH(CHECKLIST!B409,DATOS!B:B,0),1)),"")</f>
        <v/>
      </c>
      <c r="H409" s="17" t="str">
        <f>IFERROR(IF(INDEX(DATOS!BM:BM,MATCH(CHECKLIST!B409,DATOS!B:B,0),1)="","X",IF(INDEX(DATOS!BM:BM,MATCH(CHECKLIST!B409,DATOS!B:B,0),1)="VIGENTE","",INDEX(DATOS!BM:BM,MATCH(CHECKLIST!B409,DATOS!B:B,0),1))),"")</f>
        <v/>
      </c>
      <c r="I409" s="17" t="str">
        <f>IFERROR(IF(INDEX(DATOS!AN:AN,MATCH(CHECKLIST!B409,DATOS!B:B,0),1)=0,"",INDEX(DATOS!AN:AN,MATCH(CHECKLIST!B409,DATOS!B:B,0),1)),"")</f>
        <v/>
      </c>
      <c r="J409" s="17" t="str">
        <f>IFERROR(IF(INDEX(DATOS!AL:AL,MATCH(CHECKLIST!B409,DATOS!B:B,0),1)=0,"",INDEX(DATOS!AL:AL,MATCH(CHECKLIST!B409,DATOS!B:B,0),1)),"")</f>
        <v/>
      </c>
      <c r="K409" s="35" t="str">
        <f>IFERROR(IF(INDEX(DATOS!AM:AM,MATCH(CHECKLIST!B409,DATOS!B:B,0),1)=0,"",INDEX(DATOS!AM:AM,MATCH(CHECKLIST!B409,DATOS!B:B,0),1)),"")</f>
        <v/>
      </c>
      <c r="L409" s="17" t="str">
        <f>IFERROR(IF(INDEX(DATOS!AO:AO,MATCH(CHECKLIST!B409,DATOS!B:B,0),1)=0,"",INDEX(DATOS!AO:AO,MATCH(CHECKLIST!B409,DATOS!B:B,0),1)),"")</f>
        <v/>
      </c>
      <c r="M409" s="17" t="str">
        <f>IFERROR(IF(INDEX(DATOS!AK:AK,MATCH(CHECKLIST!B409,DATOS!B:B,0),1)=0,"",INDEX(DATOS!AK:AK,MATCH(CHECKLIST!B409,DATOS!B:B,0),1)),"")</f>
        <v/>
      </c>
      <c r="N409" s="35" t="str">
        <f ca="1">IFERROR(IF(INDEX(DATOS!I:I,MATCH(CHECKLIST!B409,DATOS!B:B,0),1)="","X",IF(INDEX(DATOS!I:I,MATCH(CHECKLIST!B409,DATOS!B:B,0),1)&gt;YEAR(TODAY())-1,"","VENCIDA")),"")</f>
        <v/>
      </c>
      <c r="O409" s="35" t="str">
        <f>IFERROR(IF(INDEX(DATOS!AR:AR,MATCH(CHECKLIST!B409,DATOS!B:B,0),1)=0,"",INDEX(DATOS!AR:AR,MATCH(CHECKLIST!B409,DATOS!B:B,0),1)),"")</f>
        <v/>
      </c>
      <c r="P409" s="17" t="str">
        <f>IFERROR(IF(INDEX(DATOS!AP:AP,MATCH(CHECKLIST!B409,DATOS!B:B,0),1)=0,"",INDEX(DATOS!AP:AP,MATCH(CHECKLIST!B409,DATOS!B:B,0),1)),"")</f>
        <v/>
      </c>
      <c r="Q409" s="17" t="str">
        <f>IFERROR(IF(INDEX(DATOS!AQ:AQ,MATCH(CHECKLIST!B409,DATOS!B:B,0),1)=0,"",INDEX(DATOS!AQ:AQ,MATCH(CHECKLIST!B409,DATOS!B:B,0),1)),"")</f>
        <v/>
      </c>
      <c r="R409" t="str">
        <f>IF(B409="","",1)</f>
        <v/>
      </c>
      <c r="S409" t="str">
        <f t="shared" si="20"/>
        <v/>
      </c>
      <c r="U409" t="str">
        <f t="shared" si="18"/>
        <v/>
      </c>
      <c r="V409" t="str">
        <f t="shared" si="19"/>
        <v/>
      </c>
    </row>
    <row r="410" spans="1:22" x14ac:dyDescent="0.25">
      <c r="A410" s="12">
        <v>397</v>
      </c>
      <c r="B410" t="str">
        <f>IFERROR(INDEX(DATOS!B:B,MATCH(CHECKLIST!A410,DATOS!BY:BY,0),1),"")</f>
        <v/>
      </c>
      <c r="C410" t="str">
        <f>IFERROR(INDEX(DATOS!J:J,MATCH(CHECKLIST!A410,DATOS!BY:BY,0),1),"")</f>
        <v/>
      </c>
      <c r="D410" t="str">
        <f>IFERROR(INDEX(DATOS!R:R,MATCH(CHECKLIST!E410,DATOS!C:C,0),1),"")</f>
        <v/>
      </c>
      <c r="E410" s="72" t="str">
        <f>IFERROR(INDEX(DATOS!C:C,MATCH(CHECKLIST!A410,DATOS!BY:BY,0),1),"")</f>
        <v/>
      </c>
      <c r="F410" s="82" t="str">
        <f>IFERROR(IF(INDEX(DATOS!AE:AE,MATCH(CHECKLIST!B410,DATOS!B:B,0),1)=0,"",INDEX(DATOS!AE:AE,MATCH(CHECKLIST!B410,DATOS!B:B,0),1)),"")</f>
        <v/>
      </c>
      <c r="G410" s="17" t="str">
        <f>IFERROR(IF(INDEX(DATOS!AJ:AJ,MATCH(CHECKLIST!B410,DATOS!B:B,0),1)=0,"",INDEX(DATOS!AJ:AJ,MATCH(CHECKLIST!B410,DATOS!B:B,0),1)),"")</f>
        <v/>
      </c>
      <c r="H410" s="17" t="str">
        <f>IFERROR(IF(INDEX(DATOS!BM:BM,MATCH(CHECKLIST!B410,DATOS!B:B,0),1)="","X",IF(INDEX(DATOS!BM:BM,MATCH(CHECKLIST!B410,DATOS!B:B,0),1)="VIGENTE","",INDEX(DATOS!BM:BM,MATCH(CHECKLIST!B410,DATOS!B:B,0),1))),"")</f>
        <v/>
      </c>
      <c r="I410" s="17" t="str">
        <f>IFERROR(IF(INDEX(DATOS!AN:AN,MATCH(CHECKLIST!B410,DATOS!B:B,0),1)=0,"",INDEX(DATOS!AN:AN,MATCH(CHECKLIST!B410,DATOS!B:B,0),1)),"")</f>
        <v/>
      </c>
      <c r="J410" s="17" t="str">
        <f>IFERROR(IF(INDEX(DATOS!AL:AL,MATCH(CHECKLIST!B410,DATOS!B:B,0),1)=0,"",INDEX(DATOS!AL:AL,MATCH(CHECKLIST!B410,DATOS!B:B,0),1)),"")</f>
        <v/>
      </c>
      <c r="K410" s="35" t="str">
        <f>IFERROR(IF(INDEX(DATOS!AM:AM,MATCH(CHECKLIST!B410,DATOS!B:B,0),1)=0,"",INDEX(DATOS!AM:AM,MATCH(CHECKLIST!B410,DATOS!B:B,0),1)),"")</f>
        <v/>
      </c>
      <c r="L410" s="17" t="str">
        <f>IFERROR(IF(INDEX(DATOS!AO:AO,MATCH(CHECKLIST!B410,DATOS!B:B,0),1)=0,"",INDEX(DATOS!AO:AO,MATCH(CHECKLIST!B410,DATOS!B:B,0),1)),"")</f>
        <v/>
      </c>
      <c r="M410" s="17" t="str">
        <f>IFERROR(IF(INDEX(DATOS!AK:AK,MATCH(CHECKLIST!B410,DATOS!B:B,0),1)=0,"",INDEX(DATOS!AK:AK,MATCH(CHECKLIST!B410,DATOS!B:B,0),1)),"")</f>
        <v/>
      </c>
      <c r="N410" s="35" t="str">
        <f ca="1">IFERROR(IF(INDEX(DATOS!I:I,MATCH(CHECKLIST!B410,DATOS!B:B,0),1)="","X",IF(INDEX(DATOS!I:I,MATCH(CHECKLIST!B410,DATOS!B:B,0),1)&gt;YEAR(TODAY())-1,"","VENCIDA")),"")</f>
        <v/>
      </c>
      <c r="O410" s="35" t="str">
        <f>IFERROR(IF(INDEX(DATOS!AR:AR,MATCH(CHECKLIST!B410,DATOS!B:B,0),1)=0,"",INDEX(DATOS!AR:AR,MATCH(CHECKLIST!B410,DATOS!B:B,0),1)),"")</f>
        <v/>
      </c>
      <c r="P410" s="17" t="str">
        <f>IFERROR(IF(INDEX(DATOS!AP:AP,MATCH(CHECKLIST!B410,DATOS!B:B,0),1)=0,"",INDEX(DATOS!AP:AP,MATCH(CHECKLIST!B410,DATOS!B:B,0),1)),"")</f>
        <v/>
      </c>
      <c r="Q410" s="17" t="str">
        <f>IFERROR(IF(INDEX(DATOS!AQ:AQ,MATCH(CHECKLIST!B410,DATOS!B:B,0),1)=0,"",INDEX(DATOS!AQ:AQ,MATCH(CHECKLIST!B410,DATOS!B:B,0),1)),"")</f>
        <v/>
      </c>
      <c r="S410">
        <f t="shared" si="20"/>
        <v>0</v>
      </c>
      <c r="U410" t="str">
        <f t="shared" si="18"/>
        <v/>
      </c>
      <c r="V410" t="str">
        <f t="shared" si="19"/>
        <v/>
      </c>
    </row>
    <row r="411" spans="1:22" x14ac:dyDescent="0.25">
      <c r="A411" s="12">
        <v>398</v>
      </c>
      <c r="B411" t="str">
        <f>IFERROR(INDEX(DATOS!B:B,MATCH(CHECKLIST!A411,DATOS!BY:BY,0),1),"")</f>
        <v/>
      </c>
      <c r="C411" t="str">
        <f>IFERROR(INDEX(DATOS!J:J,MATCH(CHECKLIST!A411,DATOS!BY:BY,0),1),"")</f>
        <v/>
      </c>
      <c r="D411" t="str">
        <f>IFERROR(INDEX(DATOS!R:R,MATCH(CHECKLIST!E411,DATOS!C:C,0),1),"")</f>
        <v/>
      </c>
      <c r="E411" s="72" t="str">
        <f>IFERROR(INDEX(DATOS!C:C,MATCH(CHECKLIST!A411,DATOS!BY:BY,0),1),"")</f>
        <v/>
      </c>
      <c r="F411" s="82" t="str">
        <f>IFERROR(IF(INDEX(DATOS!AE:AE,MATCH(CHECKLIST!B411,DATOS!B:B,0),1)=0,"",INDEX(DATOS!AE:AE,MATCH(CHECKLIST!B411,DATOS!B:B,0),1)),"")</f>
        <v/>
      </c>
      <c r="G411" s="17" t="str">
        <f>IFERROR(IF(INDEX(DATOS!AJ:AJ,MATCH(CHECKLIST!B411,DATOS!B:B,0),1)=0,"",INDEX(DATOS!AJ:AJ,MATCH(CHECKLIST!B411,DATOS!B:B,0),1)),"")</f>
        <v/>
      </c>
      <c r="H411" s="17" t="str">
        <f>IFERROR(IF(INDEX(DATOS!BM:BM,MATCH(CHECKLIST!B411,DATOS!B:B,0),1)="","X",IF(INDEX(DATOS!BM:BM,MATCH(CHECKLIST!B411,DATOS!B:B,0),1)="VIGENTE","",INDEX(DATOS!BM:BM,MATCH(CHECKLIST!B411,DATOS!B:B,0),1))),"")</f>
        <v/>
      </c>
      <c r="I411" s="17" t="str">
        <f>IFERROR(IF(INDEX(DATOS!AN:AN,MATCH(CHECKLIST!B411,DATOS!B:B,0),1)=0,"",INDEX(DATOS!AN:AN,MATCH(CHECKLIST!B411,DATOS!B:B,0),1)),"")</f>
        <v/>
      </c>
      <c r="J411" s="17" t="str">
        <f>IFERROR(IF(INDEX(DATOS!AL:AL,MATCH(CHECKLIST!B411,DATOS!B:B,0),1)=0,"",INDEX(DATOS!AL:AL,MATCH(CHECKLIST!B411,DATOS!B:B,0),1)),"")</f>
        <v/>
      </c>
      <c r="K411" s="35" t="str">
        <f>IFERROR(IF(INDEX(DATOS!AM:AM,MATCH(CHECKLIST!B411,DATOS!B:B,0),1)=0,"",INDEX(DATOS!AM:AM,MATCH(CHECKLIST!B411,DATOS!B:B,0),1)),"")</f>
        <v/>
      </c>
      <c r="L411" s="17" t="str">
        <f>IFERROR(IF(INDEX(DATOS!AO:AO,MATCH(CHECKLIST!B411,DATOS!B:B,0),1)=0,"",INDEX(DATOS!AO:AO,MATCH(CHECKLIST!B411,DATOS!B:B,0),1)),"")</f>
        <v/>
      </c>
      <c r="M411" s="17" t="str">
        <f>IFERROR(IF(INDEX(DATOS!AK:AK,MATCH(CHECKLIST!B411,DATOS!B:B,0),1)=0,"",INDEX(DATOS!AK:AK,MATCH(CHECKLIST!B411,DATOS!B:B,0),1)),"")</f>
        <v/>
      </c>
      <c r="N411" s="35" t="str">
        <f ca="1">IFERROR(IF(INDEX(DATOS!I:I,MATCH(CHECKLIST!B411,DATOS!B:B,0),1)="","X",IF(INDEX(DATOS!I:I,MATCH(CHECKLIST!B411,DATOS!B:B,0),1)&gt;YEAR(TODAY())-1,"","VENCIDA")),"")</f>
        <v/>
      </c>
      <c r="O411" s="35" t="str">
        <f>IFERROR(IF(INDEX(DATOS!AR:AR,MATCH(CHECKLIST!B411,DATOS!B:B,0),1)=0,"",INDEX(DATOS!AR:AR,MATCH(CHECKLIST!B411,DATOS!B:B,0),1)),"")</f>
        <v/>
      </c>
      <c r="P411" s="17" t="str">
        <f>IFERROR(IF(INDEX(DATOS!AP:AP,MATCH(CHECKLIST!B411,DATOS!B:B,0),1)=0,"",INDEX(DATOS!AP:AP,MATCH(CHECKLIST!B411,DATOS!B:B,0),1)),"")</f>
        <v/>
      </c>
      <c r="Q411" s="17" t="str">
        <f>IFERROR(IF(INDEX(DATOS!AQ:AQ,MATCH(CHECKLIST!B411,DATOS!B:B,0),1)=0,"",INDEX(DATOS!AQ:AQ,MATCH(CHECKLIST!B411,DATOS!B:B,0),1)),"")</f>
        <v/>
      </c>
      <c r="R411" t="str">
        <f>IF(B411="","",1)</f>
        <v/>
      </c>
      <c r="S411" t="str">
        <f t="shared" si="20"/>
        <v/>
      </c>
      <c r="U411" t="str">
        <f t="shared" si="18"/>
        <v/>
      </c>
      <c r="V411" t="str">
        <f t="shared" si="19"/>
        <v/>
      </c>
    </row>
    <row r="412" spans="1:22" x14ac:dyDescent="0.25">
      <c r="A412" s="12">
        <v>399</v>
      </c>
      <c r="B412" t="str">
        <f>IFERROR(INDEX(DATOS!B:B,MATCH(CHECKLIST!A412,DATOS!BY:BY,0),1),"")</f>
        <v/>
      </c>
      <c r="C412" t="str">
        <f>IFERROR(INDEX(DATOS!J:J,MATCH(CHECKLIST!A412,DATOS!BY:BY,0),1),"")</f>
        <v/>
      </c>
      <c r="D412" t="str">
        <f>IFERROR(INDEX(DATOS!R:R,MATCH(CHECKLIST!E412,DATOS!C:C,0),1),"")</f>
        <v/>
      </c>
      <c r="E412" s="72" t="str">
        <f>IFERROR(INDEX(DATOS!C:C,MATCH(CHECKLIST!A412,DATOS!BY:BY,0),1),"")</f>
        <v/>
      </c>
      <c r="F412" s="82" t="str">
        <f>IFERROR(IF(INDEX(DATOS!AE:AE,MATCH(CHECKLIST!B412,DATOS!B:B,0),1)=0,"",INDEX(DATOS!AE:AE,MATCH(CHECKLIST!B412,DATOS!B:B,0),1)),"")</f>
        <v/>
      </c>
      <c r="G412" s="17" t="str">
        <f>IFERROR(IF(INDEX(DATOS!AJ:AJ,MATCH(CHECKLIST!B412,DATOS!B:B,0),1)=0,"",INDEX(DATOS!AJ:AJ,MATCH(CHECKLIST!B412,DATOS!B:B,0),1)),"")</f>
        <v/>
      </c>
      <c r="H412" s="17" t="str">
        <f>IFERROR(IF(INDEX(DATOS!BM:BM,MATCH(CHECKLIST!B412,DATOS!B:B,0),1)="","X",IF(INDEX(DATOS!BM:BM,MATCH(CHECKLIST!B412,DATOS!B:B,0),1)="VIGENTE","",INDEX(DATOS!BM:BM,MATCH(CHECKLIST!B412,DATOS!B:B,0),1))),"")</f>
        <v/>
      </c>
      <c r="I412" s="17" t="str">
        <f>IFERROR(IF(INDEX(DATOS!AN:AN,MATCH(CHECKLIST!B412,DATOS!B:B,0),1)=0,"",INDEX(DATOS!AN:AN,MATCH(CHECKLIST!B412,DATOS!B:B,0),1)),"")</f>
        <v/>
      </c>
      <c r="J412" s="17" t="str">
        <f>IFERROR(IF(INDEX(DATOS!AL:AL,MATCH(CHECKLIST!B412,DATOS!B:B,0),1)=0,"",INDEX(DATOS!AL:AL,MATCH(CHECKLIST!B412,DATOS!B:B,0),1)),"")</f>
        <v/>
      </c>
      <c r="K412" s="35" t="str">
        <f>IFERROR(IF(INDEX(DATOS!AM:AM,MATCH(CHECKLIST!B412,DATOS!B:B,0),1)=0,"",INDEX(DATOS!AM:AM,MATCH(CHECKLIST!B412,DATOS!B:B,0),1)),"")</f>
        <v/>
      </c>
      <c r="L412" s="17" t="str">
        <f>IFERROR(IF(INDEX(DATOS!AO:AO,MATCH(CHECKLIST!B412,DATOS!B:B,0),1)=0,"",INDEX(DATOS!AO:AO,MATCH(CHECKLIST!B412,DATOS!B:B,0),1)),"")</f>
        <v/>
      </c>
      <c r="M412" s="17" t="str">
        <f>IFERROR(IF(INDEX(DATOS!AK:AK,MATCH(CHECKLIST!B412,DATOS!B:B,0),1)=0,"",INDEX(DATOS!AK:AK,MATCH(CHECKLIST!B412,DATOS!B:B,0),1)),"")</f>
        <v/>
      </c>
      <c r="N412" s="35" t="str">
        <f ca="1">IFERROR(IF(INDEX(DATOS!I:I,MATCH(CHECKLIST!B412,DATOS!B:B,0),1)="","X",IF(INDEX(DATOS!I:I,MATCH(CHECKLIST!B412,DATOS!B:B,0),1)&gt;YEAR(TODAY())-1,"","VENCIDA")),"")</f>
        <v/>
      </c>
      <c r="O412" s="35" t="str">
        <f>IFERROR(IF(INDEX(DATOS!AR:AR,MATCH(CHECKLIST!B412,DATOS!B:B,0),1)=0,"",INDEX(DATOS!AR:AR,MATCH(CHECKLIST!B412,DATOS!B:B,0),1)),"")</f>
        <v/>
      </c>
      <c r="P412" s="17" t="str">
        <f>IFERROR(IF(INDEX(DATOS!AP:AP,MATCH(CHECKLIST!B412,DATOS!B:B,0),1)=0,"",INDEX(DATOS!AP:AP,MATCH(CHECKLIST!B412,DATOS!B:B,0),1)),"")</f>
        <v/>
      </c>
      <c r="Q412" s="17" t="str">
        <f>IFERROR(IF(INDEX(DATOS!AQ:AQ,MATCH(CHECKLIST!B412,DATOS!B:B,0),1)=0,"",INDEX(DATOS!AQ:AQ,MATCH(CHECKLIST!B412,DATOS!B:B,0),1)),"")</f>
        <v/>
      </c>
      <c r="S412">
        <f t="shared" si="20"/>
        <v>0</v>
      </c>
      <c r="U412" t="str">
        <f t="shared" si="18"/>
        <v/>
      </c>
      <c r="V412" t="str">
        <f t="shared" si="19"/>
        <v/>
      </c>
    </row>
    <row r="413" spans="1:22" x14ac:dyDescent="0.25">
      <c r="A413" s="12">
        <v>400</v>
      </c>
      <c r="B413" t="str">
        <f>IFERROR(INDEX(DATOS!B:B,MATCH(CHECKLIST!A413,DATOS!BY:BY,0),1),"")</f>
        <v/>
      </c>
      <c r="C413" t="str">
        <f>IFERROR(INDEX(DATOS!J:J,MATCH(CHECKLIST!A413,DATOS!BY:BY,0),1),"")</f>
        <v/>
      </c>
      <c r="D413" t="str">
        <f>IFERROR(INDEX(DATOS!R:R,MATCH(CHECKLIST!E413,DATOS!C:C,0),1),"")</f>
        <v/>
      </c>
      <c r="E413" s="72" t="str">
        <f>IFERROR(INDEX(DATOS!C:C,MATCH(CHECKLIST!A413,DATOS!BY:BY,0),1),"")</f>
        <v/>
      </c>
      <c r="F413" s="82" t="str">
        <f>IFERROR(IF(INDEX(DATOS!AE:AE,MATCH(CHECKLIST!B413,DATOS!B:B,0),1)=0,"",INDEX(DATOS!AE:AE,MATCH(CHECKLIST!B413,DATOS!B:B,0),1)),"")</f>
        <v/>
      </c>
      <c r="G413" s="17" t="str">
        <f>IFERROR(IF(INDEX(DATOS!AJ:AJ,MATCH(CHECKLIST!B413,DATOS!B:B,0),1)=0,"",INDEX(DATOS!AJ:AJ,MATCH(CHECKLIST!B413,DATOS!B:B,0),1)),"")</f>
        <v/>
      </c>
      <c r="H413" s="17" t="str">
        <f>IFERROR(IF(INDEX(DATOS!BM:BM,MATCH(CHECKLIST!B413,DATOS!B:B,0),1)="","X",IF(INDEX(DATOS!BM:BM,MATCH(CHECKLIST!B413,DATOS!B:B,0),1)="VIGENTE","",INDEX(DATOS!BM:BM,MATCH(CHECKLIST!B413,DATOS!B:B,0),1))),"")</f>
        <v/>
      </c>
      <c r="I413" s="17" t="str">
        <f>IFERROR(IF(INDEX(DATOS!AN:AN,MATCH(CHECKLIST!B413,DATOS!B:B,0),1)=0,"",INDEX(DATOS!AN:AN,MATCH(CHECKLIST!B413,DATOS!B:B,0),1)),"")</f>
        <v/>
      </c>
      <c r="J413" s="17" t="str">
        <f>IFERROR(IF(INDEX(DATOS!AL:AL,MATCH(CHECKLIST!B413,DATOS!B:B,0),1)=0,"",INDEX(DATOS!AL:AL,MATCH(CHECKLIST!B413,DATOS!B:B,0),1)),"")</f>
        <v/>
      </c>
      <c r="K413" s="35" t="str">
        <f>IFERROR(IF(INDEX(DATOS!AM:AM,MATCH(CHECKLIST!B413,DATOS!B:B,0),1)=0,"",INDEX(DATOS!AM:AM,MATCH(CHECKLIST!B413,DATOS!B:B,0),1)),"")</f>
        <v/>
      </c>
      <c r="L413" s="17" t="str">
        <f>IFERROR(IF(INDEX(DATOS!AO:AO,MATCH(CHECKLIST!B413,DATOS!B:B,0),1)=0,"",INDEX(DATOS!AO:AO,MATCH(CHECKLIST!B413,DATOS!B:B,0),1)),"")</f>
        <v/>
      </c>
      <c r="M413" s="17" t="str">
        <f>IFERROR(IF(INDEX(DATOS!AK:AK,MATCH(CHECKLIST!B413,DATOS!B:B,0),1)=0,"",INDEX(DATOS!AK:AK,MATCH(CHECKLIST!B413,DATOS!B:B,0),1)),"")</f>
        <v/>
      </c>
      <c r="N413" s="35" t="str">
        <f ca="1">IFERROR(IF(INDEX(DATOS!I:I,MATCH(CHECKLIST!B413,DATOS!B:B,0),1)="","X",IF(INDEX(DATOS!I:I,MATCH(CHECKLIST!B413,DATOS!B:B,0),1)&gt;YEAR(TODAY())-1,"","VENCIDA")),"")</f>
        <v/>
      </c>
      <c r="O413" s="35" t="str">
        <f>IFERROR(IF(INDEX(DATOS!AR:AR,MATCH(CHECKLIST!B413,DATOS!B:B,0),1)=0,"",INDEX(DATOS!AR:AR,MATCH(CHECKLIST!B413,DATOS!B:B,0),1)),"")</f>
        <v/>
      </c>
      <c r="P413" s="17" t="str">
        <f>IFERROR(IF(INDEX(DATOS!AP:AP,MATCH(CHECKLIST!B413,DATOS!B:B,0),1)=0,"",INDEX(DATOS!AP:AP,MATCH(CHECKLIST!B413,DATOS!B:B,0),1)),"")</f>
        <v/>
      </c>
      <c r="Q413" s="17" t="str">
        <f>IFERROR(IF(INDEX(DATOS!AQ:AQ,MATCH(CHECKLIST!B413,DATOS!B:B,0),1)=0,"",INDEX(DATOS!AQ:AQ,MATCH(CHECKLIST!B413,DATOS!B:B,0),1)),"")</f>
        <v/>
      </c>
      <c r="R413" t="str">
        <f>IF(B413="","",1)</f>
        <v/>
      </c>
      <c r="S413" t="str">
        <f t="shared" si="20"/>
        <v/>
      </c>
      <c r="U413" t="str">
        <f t="shared" si="18"/>
        <v/>
      </c>
      <c r="V413" t="str">
        <f t="shared" si="19"/>
        <v/>
      </c>
    </row>
    <row r="414" spans="1:22" x14ac:dyDescent="0.25">
      <c r="A414" s="12">
        <v>401</v>
      </c>
      <c r="B414" t="str">
        <f>IFERROR(INDEX(DATOS!B:B,MATCH(CHECKLIST!A414,DATOS!BY:BY,0),1),"")</f>
        <v/>
      </c>
      <c r="C414" t="str">
        <f>IFERROR(INDEX(DATOS!J:J,MATCH(CHECKLIST!A414,DATOS!BY:BY,0),1),"")</f>
        <v/>
      </c>
      <c r="D414" t="str">
        <f>IFERROR(INDEX(DATOS!R:R,MATCH(CHECKLIST!E414,DATOS!C:C,0),1),"")</f>
        <v/>
      </c>
      <c r="E414" s="72" t="str">
        <f>IFERROR(INDEX(DATOS!C:C,MATCH(CHECKLIST!A414,DATOS!BY:BY,0),1),"")</f>
        <v/>
      </c>
      <c r="F414" s="82" t="str">
        <f>IFERROR(IF(INDEX(DATOS!AE:AE,MATCH(CHECKLIST!B414,DATOS!B:B,0),1)=0,"",INDEX(DATOS!AE:AE,MATCH(CHECKLIST!B414,DATOS!B:B,0),1)),"")</f>
        <v/>
      </c>
      <c r="G414" s="17" t="str">
        <f>IFERROR(IF(INDEX(DATOS!AJ:AJ,MATCH(CHECKLIST!B414,DATOS!B:B,0),1)=0,"",INDEX(DATOS!AJ:AJ,MATCH(CHECKLIST!B414,DATOS!B:B,0),1)),"")</f>
        <v/>
      </c>
      <c r="H414" s="17" t="str">
        <f>IFERROR(IF(INDEX(DATOS!BM:BM,MATCH(CHECKLIST!B414,DATOS!B:B,0),1)="","X",IF(INDEX(DATOS!BM:BM,MATCH(CHECKLIST!B414,DATOS!B:B,0),1)="VIGENTE","",INDEX(DATOS!BM:BM,MATCH(CHECKLIST!B414,DATOS!B:B,0),1))),"")</f>
        <v/>
      </c>
      <c r="I414" s="17" t="str">
        <f>IFERROR(IF(INDEX(DATOS!AN:AN,MATCH(CHECKLIST!B414,DATOS!B:B,0),1)=0,"",INDEX(DATOS!AN:AN,MATCH(CHECKLIST!B414,DATOS!B:B,0),1)),"")</f>
        <v/>
      </c>
      <c r="J414" s="17" t="str">
        <f>IFERROR(IF(INDEX(DATOS!AL:AL,MATCH(CHECKLIST!B414,DATOS!B:B,0),1)=0,"",INDEX(DATOS!AL:AL,MATCH(CHECKLIST!B414,DATOS!B:B,0),1)),"")</f>
        <v/>
      </c>
      <c r="K414" s="35" t="str">
        <f>IFERROR(IF(INDEX(DATOS!AM:AM,MATCH(CHECKLIST!B414,DATOS!B:B,0),1)=0,"",INDEX(DATOS!AM:AM,MATCH(CHECKLIST!B414,DATOS!B:B,0),1)),"")</f>
        <v/>
      </c>
      <c r="L414" s="17" t="str">
        <f>IFERROR(IF(INDEX(DATOS!AO:AO,MATCH(CHECKLIST!B414,DATOS!B:B,0),1)=0,"",INDEX(DATOS!AO:AO,MATCH(CHECKLIST!B414,DATOS!B:B,0),1)),"")</f>
        <v/>
      </c>
      <c r="M414" s="17" t="str">
        <f>IFERROR(IF(INDEX(DATOS!AK:AK,MATCH(CHECKLIST!B414,DATOS!B:B,0),1)=0,"",INDEX(DATOS!AK:AK,MATCH(CHECKLIST!B414,DATOS!B:B,0),1)),"")</f>
        <v/>
      </c>
      <c r="N414" s="35" t="str">
        <f ca="1">IFERROR(IF(INDEX(DATOS!I:I,MATCH(CHECKLIST!B414,DATOS!B:B,0),1)="","X",IF(INDEX(DATOS!I:I,MATCH(CHECKLIST!B414,DATOS!B:B,0),1)&gt;YEAR(TODAY())-1,"","VENCIDA")),"")</f>
        <v/>
      </c>
      <c r="O414" s="35" t="str">
        <f>IFERROR(IF(INDEX(DATOS!AR:AR,MATCH(CHECKLIST!B414,DATOS!B:B,0),1)=0,"",INDEX(DATOS!AR:AR,MATCH(CHECKLIST!B414,DATOS!B:B,0),1)),"")</f>
        <v/>
      </c>
      <c r="P414" s="17" t="str">
        <f>IFERROR(IF(INDEX(DATOS!AP:AP,MATCH(CHECKLIST!B414,DATOS!B:B,0),1)=0,"",INDEX(DATOS!AP:AP,MATCH(CHECKLIST!B414,DATOS!B:B,0),1)),"")</f>
        <v/>
      </c>
      <c r="Q414" s="17" t="str">
        <f>IFERROR(IF(INDEX(DATOS!AQ:AQ,MATCH(CHECKLIST!B414,DATOS!B:B,0),1)=0,"",INDEX(DATOS!AQ:AQ,MATCH(CHECKLIST!B414,DATOS!B:B,0),1)),"")</f>
        <v/>
      </c>
      <c r="S414">
        <f t="shared" si="20"/>
        <v>0</v>
      </c>
      <c r="U414" t="str">
        <f t="shared" si="18"/>
        <v/>
      </c>
      <c r="V414" t="str">
        <f t="shared" si="19"/>
        <v/>
      </c>
    </row>
    <row r="415" spans="1:22" x14ac:dyDescent="0.25">
      <c r="A415" s="12">
        <v>402</v>
      </c>
      <c r="B415" t="str">
        <f>IFERROR(INDEX(DATOS!B:B,MATCH(CHECKLIST!A415,DATOS!BY:BY,0),1),"")</f>
        <v/>
      </c>
      <c r="C415" t="str">
        <f>IFERROR(INDEX(DATOS!J:J,MATCH(CHECKLIST!A415,DATOS!BY:BY,0),1),"")</f>
        <v/>
      </c>
      <c r="D415" t="str">
        <f>IFERROR(INDEX(DATOS!R:R,MATCH(CHECKLIST!E415,DATOS!C:C,0),1),"")</f>
        <v/>
      </c>
      <c r="E415" s="72" t="str">
        <f>IFERROR(INDEX(DATOS!C:C,MATCH(CHECKLIST!A415,DATOS!BY:BY,0),1),"")</f>
        <v/>
      </c>
      <c r="F415" s="82" t="str">
        <f>IFERROR(IF(INDEX(DATOS!AE:AE,MATCH(CHECKLIST!B415,DATOS!B:B,0),1)=0,"",INDEX(DATOS!AE:AE,MATCH(CHECKLIST!B415,DATOS!B:B,0),1)),"")</f>
        <v/>
      </c>
      <c r="G415" s="17" t="str">
        <f>IFERROR(IF(INDEX(DATOS!AJ:AJ,MATCH(CHECKLIST!B415,DATOS!B:B,0),1)=0,"",INDEX(DATOS!AJ:AJ,MATCH(CHECKLIST!B415,DATOS!B:B,0),1)),"")</f>
        <v/>
      </c>
      <c r="H415" s="17" t="str">
        <f>IFERROR(IF(INDEX(DATOS!BM:BM,MATCH(CHECKLIST!B415,DATOS!B:B,0),1)="","X",IF(INDEX(DATOS!BM:BM,MATCH(CHECKLIST!B415,DATOS!B:B,0),1)="VIGENTE","",INDEX(DATOS!BM:BM,MATCH(CHECKLIST!B415,DATOS!B:B,0),1))),"")</f>
        <v/>
      </c>
      <c r="I415" s="17" t="str">
        <f>IFERROR(IF(INDEX(DATOS!AN:AN,MATCH(CHECKLIST!B415,DATOS!B:B,0),1)=0,"",INDEX(DATOS!AN:AN,MATCH(CHECKLIST!B415,DATOS!B:B,0),1)),"")</f>
        <v/>
      </c>
      <c r="J415" s="17" t="str">
        <f>IFERROR(IF(INDEX(DATOS!AL:AL,MATCH(CHECKLIST!B415,DATOS!B:B,0),1)=0,"",INDEX(DATOS!AL:AL,MATCH(CHECKLIST!B415,DATOS!B:B,0),1)),"")</f>
        <v/>
      </c>
      <c r="K415" s="35" t="str">
        <f>IFERROR(IF(INDEX(DATOS!AM:AM,MATCH(CHECKLIST!B415,DATOS!B:B,0),1)=0,"",INDEX(DATOS!AM:AM,MATCH(CHECKLIST!B415,DATOS!B:B,0),1)),"")</f>
        <v/>
      </c>
      <c r="L415" s="17" t="str">
        <f>IFERROR(IF(INDEX(DATOS!AO:AO,MATCH(CHECKLIST!B415,DATOS!B:B,0),1)=0,"",INDEX(DATOS!AO:AO,MATCH(CHECKLIST!B415,DATOS!B:B,0),1)),"")</f>
        <v/>
      </c>
      <c r="M415" s="17" t="str">
        <f>IFERROR(IF(INDEX(DATOS!AK:AK,MATCH(CHECKLIST!B415,DATOS!B:B,0),1)=0,"",INDEX(DATOS!AK:AK,MATCH(CHECKLIST!B415,DATOS!B:B,0),1)),"")</f>
        <v/>
      </c>
      <c r="N415" s="35" t="str">
        <f ca="1">IFERROR(IF(INDEX(DATOS!I:I,MATCH(CHECKLIST!B415,DATOS!B:B,0),1)="","X",IF(INDEX(DATOS!I:I,MATCH(CHECKLIST!B415,DATOS!B:B,0),1)&gt;YEAR(TODAY())-1,"","VENCIDA")),"")</f>
        <v/>
      </c>
      <c r="O415" s="35" t="str">
        <f>IFERROR(IF(INDEX(DATOS!AR:AR,MATCH(CHECKLIST!B415,DATOS!B:B,0),1)=0,"",INDEX(DATOS!AR:AR,MATCH(CHECKLIST!B415,DATOS!B:B,0),1)),"")</f>
        <v/>
      </c>
      <c r="P415" s="17" t="str">
        <f>IFERROR(IF(INDEX(DATOS!AP:AP,MATCH(CHECKLIST!B415,DATOS!B:B,0),1)=0,"",INDEX(DATOS!AP:AP,MATCH(CHECKLIST!B415,DATOS!B:B,0),1)),"")</f>
        <v/>
      </c>
      <c r="Q415" s="17" t="str">
        <f>IFERROR(IF(INDEX(DATOS!AQ:AQ,MATCH(CHECKLIST!B415,DATOS!B:B,0),1)=0,"",INDEX(DATOS!AQ:AQ,MATCH(CHECKLIST!B415,DATOS!B:B,0),1)),"")</f>
        <v/>
      </c>
      <c r="R415" t="str">
        <f>IF(B415="","",1)</f>
        <v/>
      </c>
      <c r="S415" t="str">
        <f t="shared" si="20"/>
        <v/>
      </c>
      <c r="U415" t="str">
        <f t="shared" si="18"/>
        <v/>
      </c>
      <c r="V415" t="str">
        <f t="shared" si="19"/>
        <v/>
      </c>
    </row>
    <row r="416" spans="1:22" x14ac:dyDescent="0.25">
      <c r="A416" s="12">
        <v>403</v>
      </c>
      <c r="B416" t="str">
        <f>IFERROR(INDEX(DATOS!B:B,MATCH(CHECKLIST!A416,DATOS!BY:BY,0),1),"")</f>
        <v/>
      </c>
      <c r="C416" t="str">
        <f>IFERROR(INDEX(DATOS!J:J,MATCH(CHECKLIST!A416,DATOS!BY:BY,0),1),"")</f>
        <v/>
      </c>
      <c r="D416" t="str">
        <f>IFERROR(INDEX(DATOS!R:R,MATCH(CHECKLIST!E416,DATOS!C:C,0),1),"")</f>
        <v/>
      </c>
      <c r="E416" s="72" t="str">
        <f>IFERROR(INDEX(DATOS!C:C,MATCH(CHECKLIST!A416,DATOS!BY:BY,0),1),"")</f>
        <v/>
      </c>
      <c r="F416" s="82" t="str">
        <f>IFERROR(IF(INDEX(DATOS!AE:AE,MATCH(CHECKLIST!B416,DATOS!B:B,0),1)=0,"",INDEX(DATOS!AE:AE,MATCH(CHECKLIST!B416,DATOS!B:B,0),1)),"")</f>
        <v/>
      </c>
      <c r="G416" s="17" t="str">
        <f>IFERROR(IF(INDEX(DATOS!AJ:AJ,MATCH(CHECKLIST!B416,DATOS!B:B,0),1)=0,"",INDEX(DATOS!AJ:AJ,MATCH(CHECKLIST!B416,DATOS!B:B,0),1)),"")</f>
        <v/>
      </c>
      <c r="H416" s="17" t="str">
        <f>IFERROR(IF(INDEX(DATOS!BM:BM,MATCH(CHECKLIST!B416,DATOS!B:B,0),1)="","X",IF(INDEX(DATOS!BM:BM,MATCH(CHECKLIST!B416,DATOS!B:B,0),1)="VIGENTE","",INDEX(DATOS!BM:BM,MATCH(CHECKLIST!B416,DATOS!B:B,0),1))),"")</f>
        <v/>
      </c>
      <c r="I416" s="17" t="str">
        <f>IFERROR(IF(INDEX(DATOS!AN:AN,MATCH(CHECKLIST!B416,DATOS!B:B,0),1)=0,"",INDEX(DATOS!AN:AN,MATCH(CHECKLIST!B416,DATOS!B:B,0),1)),"")</f>
        <v/>
      </c>
      <c r="J416" s="17" t="str">
        <f>IFERROR(IF(INDEX(DATOS!AL:AL,MATCH(CHECKLIST!B416,DATOS!B:B,0),1)=0,"",INDEX(DATOS!AL:AL,MATCH(CHECKLIST!B416,DATOS!B:B,0),1)),"")</f>
        <v/>
      </c>
      <c r="K416" s="35" t="str">
        <f>IFERROR(IF(INDEX(DATOS!AM:AM,MATCH(CHECKLIST!B416,DATOS!B:B,0),1)=0,"",INDEX(DATOS!AM:AM,MATCH(CHECKLIST!B416,DATOS!B:B,0),1)),"")</f>
        <v/>
      </c>
      <c r="L416" s="17" t="str">
        <f>IFERROR(IF(INDEX(DATOS!AO:AO,MATCH(CHECKLIST!B416,DATOS!B:B,0),1)=0,"",INDEX(DATOS!AO:AO,MATCH(CHECKLIST!B416,DATOS!B:B,0),1)),"")</f>
        <v/>
      </c>
      <c r="M416" s="17" t="str">
        <f>IFERROR(IF(INDEX(DATOS!AK:AK,MATCH(CHECKLIST!B416,DATOS!B:B,0),1)=0,"",INDEX(DATOS!AK:AK,MATCH(CHECKLIST!B416,DATOS!B:B,0),1)),"")</f>
        <v/>
      </c>
      <c r="N416" s="35" t="str">
        <f ca="1">IFERROR(IF(INDEX(DATOS!I:I,MATCH(CHECKLIST!B416,DATOS!B:B,0),1)="","X",IF(INDEX(DATOS!I:I,MATCH(CHECKLIST!B416,DATOS!B:B,0),1)&gt;YEAR(TODAY())-1,"","VENCIDA")),"")</f>
        <v/>
      </c>
      <c r="O416" s="35" t="str">
        <f>IFERROR(IF(INDEX(DATOS!AR:AR,MATCH(CHECKLIST!B416,DATOS!B:B,0),1)=0,"",INDEX(DATOS!AR:AR,MATCH(CHECKLIST!B416,DATOS!B:B,0),1)),"")</f>
        <v/>
      </c>
      <c r="P416" s="17" t="str">
        <f>IFERROR(IF(INDEX(DATOS!AP:AP,MATCH(CHECKLIST!B416,DATOS!B:B,0),1)=0,"",INDEX(DATOS!AP:AP,MATCH(CHECKLIST!B416,DATOS!B:B,0),1)),"")</f>
        <v/>
      </c>
      <c r="Q416" s="17" t="str">
        <f>IFERROR(IF(INDEX(DATOS!AQ:AQ,MATCH(CHECKLIST!B416,DATOS!B:B,0),1)=0,"",INDEX(DATOS!AQ:AQ,MATCH(CHECKLIST!B416,DATOS!B:B,0),1)),"")</f>
        <v/>
      </c>
      <c r="S416">
        <f t="shared" si="20"/>
        <v>0</v>
      </c>
      <c r="U416" t="str">
        <f t="shared" si="18"/>
        <v/>
      </c>
      <c r="V416" t="str">
        <f t="shared" si="19"/>
        <v/>
      </c>
    </row>
    <row r="417" spans="1:22" x14ac:dyDescent="0.25">
      <c r="A417" s="12">
        <v>404</v>
      </c>
      <c r="B417" t="str">
        <f>IFERROR(INDEX(DATOS!B:B,MATCH(CHECKLIST!A417,DATOS!BY:BY,0),1),"")</f>
        <v/>
      </c>
      <c r="C417" t="str">
        <f>IFERROR(INDEX(DATOS!J:J,MATCH(CHECKLIST!A417,DATOS!BY:BY,0),1),"")</f>
        <v/>
      </c>
      <c r="D417" t="str">
        <f>IFERROR(INDEX(DATOS!R:R,MATCH(CHECKLIST!E417,DATOS!C:C,0),1),"")</f>
        <v/>
      </c>
      <c r="E417" s="72" t="str">
        <f>IFERROR(INDEX(DATOS!C:C,MATCH(CHECKLIST!A417,DATOS!BY:BY,0),1),"")</f>
        <v/>
      </c>
      <c r="F417" s="82" t="str">
        <f>IFERROR(IF(INDEX(DATOS!AE:AE,MATCH(CHECKLIST!B417,DATOS!B:B,0),1)=0,"",INDEX(DATOS!AE:AE,MATCH(CHECKLIST!B417,DATOS!B:B,0),1)),"")</f>
        <v/>
      </c>
      <c r="G417" s="17" t="str">
        <f>IFERROR(IF(INDEX(DATOS!AJ:AJ,MATCH(CHECKLIST!B417,DATOS!B:B,0),1)=0,"",INDEX(DATOS!AJ:AJ,MATCH(CHECKLIST!B417,DATOS!B:B,0),1)),"")</f>
        <v/>
      </c>
      <c r="H417" s="17" t="str">
        <f>IFERROR(IF(INDEX(DATOS!BM:BM,MATCH(CHECKLIST!B417,DATOS!B:B,0),1)="","X",IF(INDEX(DATOS!BM:BM,MATCH(CHECKLIST!B417,DATOS!B:B,0),1)="VIGENTE","",INDEX(DATOS!BM:BM,MATCH(CHECKLIST!B417,DATOS!B:B,0),1))),"")</f>
        <v/>
      </c>
      <c r="I417" s="17" t="str">
        <f>IFERROR(IF(INDEX(DATOS!AN:AN,MATCH(CHECKLIST!B417,DATOS!B:B,0),1)=0,"",INDEX(DATOS!AN:AN,MATCH(CHECKLIST!B417,DATOS!B:B,0),1)),"")</f>
        <v/>
      </c>
      <c r="J417" s="17" t="str">
        <f>IFERROR(IF(INDEX(DATOS!AL:AL,MATCH(CHECKLIST!B417,DATOS!B:B,0),1)=0,"",INDEX(DATOS!AL:AL,MATCH(CHECKLIST!B417,DATOS!B:B,0),1)),"")</f>
        <v/>
      </c>
      <c r="K417" s="35" t="str">
        <f>IFERROR(IF(INDEX(DATOS!AM:AM,MATCH(CHECKLIST!B417,DATOS!B:B,0),1)=0,"",INDEX(DATOS!AM:AM,MATCH(CHECKLIST!B417,DATOS!B:B,0),1)),"")</f>
        <v/>
      </c>
      <c r="L417" s="17" t="str">
        <f>IFERROR(IF(INDEX(DATOS!AO:AO,MATCH(CHECKLIST!B417,DATOS!B:B,0),1)=0,"",INDEX(DATOS!AO:AO,MATCH(CHECKLIST!B417,DATOS!B:B,0),1)),"")</f>
        <v/>
      </c>
      <c r="M417" s="17" t="str">
        <f>IFERROR(IF(INDEX(DATOS!AK:AK,MATCH(CHECKLIST!B417,DATOS!B:B,0),1)=0,"",INDEX(DATOS!AK:AK,MATCH(CHECKLIST!B417,DATOS!B:B,0),1)),"")</f>
        <v/>
      </c>
      <c r="N417" s="35" t="str">
        <f ca="1">IFERROR(IF(INDEX(DATOS!I:I,MATCH(CHECKLIST!B417,DATOS!B:B,0),1)="","X",IF(INDEX(DATOS!I:I,MATCH(CHECKLIST!B417,DATOS!B:B,0),1)&gt;YEAR(TODAY())-1,"","VENCIDA")),"")</f>
        <v/>
      </c>
      <c r="O417" s="35" t="str">
        <f>IFERROR(IF(INDEX(DATOS!AR:AR,MATCH(CHECKLIST!B417,DATOS!B:B,0),1)=0,"",INDEX(DATOS!AR:AR,MATCH(CHECKLIST!B417,DATOS!B:B,0),1)),"")</f>
        <v/>
      </c>
      <c r="P417" s="17" t="str">
        <f>IFERROR(IF(INDEX(DATOS!AP:AP,MATCH(CHECKLIST!B417,DATOS!B:B,0),1)=0,"",INDEX(DATOS!AP:AP,MATCH(CHECKLIST!B417,DATOS!B:B,0),1)),"")</f>
        <v/>
      </c>
      <c r="Q417" s="17" t="str">
        <f>IFERROR(IF(INDEX(DATOS!AQ:AQ,MATCH(CHECKLIST!B417,DATOS!B:B,0),1)=0,"",INDEX(DATOS!AQ:AQ,MATCH(CHECKLIST!B417,DATOS!B:B,0),1)),"")</f>
        <v/>
      </c>
      <c r="R417" t="str">
        <f>IF(B417="","",1)</f>
        <v/>
      </c>
      <c r="S417" t="str">
        <f t="shared" si="20"/>
        <v/>
      </c>
      <c r="U417" t="str">
        <f t="shared" si="18"/>
        <v/>
      </c>
      <c r="V417" t="str">
        <f t="shared" si="19"/>
        <v/>
      </c>
    </row>
    <row r="418" spans="1:22" x14ac:dyDescent="0.25">
      <c r="A418" s="12">
        <v>405</v>
      </c>
      <c r="B418" t="str">
        <f>IFERROR(INDEX(DATOS!B:B,MATCH(CHECKLIST!A418,DATOS!BY:BY,0),1),"")</f>
        <v/>
      </c>
      <c r="C418" t="str">
        <f>IFERROR(INDEX(DATOS!J:J,MATCH(CHECKLIST!A418,DATOS!BY:BY,0),1),"")</f>
        <v/>
      </c>
      <c r="D418" t="str">
        <f>IFERROR(INDEX(DATOS!R:R,MATCH(CHECKLIST!E418,DATOS!C:C,0),1),"")</f>
        <v/>
      </c>
      <c r="E418" s="72" t="str">
        <f>IFERROR(INDEX(DATOS!C:C,MATCH(CHECKLIST!A418,DATOS!BY:BY,0),1),"")</f>
        <v/>
      </c>
      <c r="F418" s="82" t="str">
        <f>IFERROR(IF(INDEX(DATOS!AE:AE,MATCH(CHECKLIST!B418,DATOS!B:B,0),1)=0,"",INDEX(DATOS!AE:AE,MATCH(CHECKLIST!B418,DATOS!B:B,0),1)),"")</f>
        <v/>
      </c>
      <c r="G418" s="17" t="str">
        <f>IFERROR(IF(INDEX(DATOS!AJ:AJ,MATCH(CHECKLIST!B418,DATOS!B:B,0),1)=0,"",INDEX(DATOS!AJ:AJ,MATCH(CHECKLIST!B418,DATOS!B:B,0),1)),"")</f>
        <v/>
      </c>
      <c r="H418" s="17" t="str">
        <f>IFERROR(IF(INDEX(DATOS!BM:BM,MATCH(CHECKLIST!B418,DATOS!B:B,0),1)="","X",IF(INDEX(DATOS!BM:BM,MATCH(CHECKLIST!B418,DATOS!B:B,0),1)="VIGENTE","",INDEX(DATOS!BM:BM,MATCH(CHECKLIST!B418,DATOS!B:B,0),1))),"")</f>
        <v/>
      </c>
      <c r="I418" s="17" t="str">
        <f>IFERROR(IF(INDEX(DATOS!AN:AN,MATCH(CHECKLIST!B418,DATOS!B:B,0),1)=0,"",INDEX(DATOS!AN:AN,MATCH(CHECKLIST!B418,DATOS!B:B,0),1)),"")</f>
        <v/>
      </c>
      <c r="J418" s="17" t="str">
        <f>IFERROR(IF(INDEX(DATOS!AL:AL,MATCH(CHECKLIST!B418,DATOS!B:B,0),1)=0,"",INDEX(DATOS!AL:AL,MATCH(CHECKLIST!B418,DATOS!B:B,0),1)),"")</f>
        <v/>
      </c>
      <c r="K418" s="35" t="str">
        <f>IFERROR(IF(INDEX(DATOS!AM:AM,MATCH(CHECKLIST!B418,DATOS!B:B,0),1)=0,"",INDEX(DATOS!AM:AM,MATCH(CHECKLIST!B418,DATOS!B:B,0),1)),"")</f>
        <v/>
      </c>
      <c r="L418" s="17" t="str">
        <f>IFERROR(IF(INDEX(DATOS!AO:AO,MATCH(CHECKLIST!B418,DATOS!B:B,0),1)=0,"",INDEX(DATOS!AO:AO,MATCH(CHECKLIST!B418,DATOS!B:B,0),1)),"")</f>
        <v/>
      </c>
      <c r="M418" s="17" t="str">
        <f>IFERROR(IF(INDEX(DATOS!AK:AK,MATCH(CHECKLIST!B418,DATOS!B:B,0),1)=0,"",INDEX(DATOS!AK:AK,MATCH(CHECKLIST!B418,DATOS!B:B,0),1)),"")</f>
        <v/>
      </c>
      <c r="N418" s="35" t="str">
        <f ca="1">IFERROR(IF(INDEX(DATOS!I:I,MATCH(CHECKLIST!B418,DATOS!B:B,0),1)="","X",IF(INDEX(DATOS!I:I,MATCH(CHECKLIST!B418,DATOS!B:B,0),1)&gt;YEAR(TODAY())-1,"","VENCIDA")),"")</f>
        <v/>
      </c>
      <c r="O418" s="35" t="str">
        <f>IFERROR(IF(INDEX(DATOS!AR:AR,MATCH(CHECKLIST!B418,DATOS!B:B,0),1)=0,"",INDEX(DATOS!AR:AR,MATCH(CHECKLIST!B418,DATOS!B:B,0),1)),"")</f>
        <v/>
      </c>
      <c r="P418" s="17" t="str">
        <f>IFERROR(IF(INDEX(DATOS!AP:AP,MATCH(CHECKLIST!B418,DATOS!B:B,0),1)=0,"",INDEX(DATOS!AP:AP,MATCH(CHECKLIST!B418,DATOS!B:B,0),1)),"")</f>
        <v/>
      </c>
      <c r="Q418" s="17" t="str">
        <f>IFERROR(IF(INDEX(DATOS!AQ:AQ,MATCH(CHECKLIST!B418,DATOS!B:B,0),1)=0,"",INDEX(DATOS!AQ:AQ,MATCH(CHECKLIST!B418,DATOS!B:B,0),1)),"")</f>
        <v/>
      </c>
      <c r="S418">
        <f t="shared" si="20"/>
        <v>0</v>
      </c>
      <c r="U418" t="str">
        <f t="shared" si="18"/>
        <v/>
      </c>
      <c r="V418" t="str">
        <f t="shared" si="19"/>
        <v/>
      </c>
    </row>
    <row r="419" spans="1:22" x14ac:dyDescent="0.25">
      <c r="A419" s="12">
        <v>406</v>
      </c>
      <c r="B419" t="str">
        <f>IFERROR(INDEX(DATOS!B:B,MATCH(CHECKLIST!A419,DATOS!BY:BY,0),1),"")</f>
        <v/>
      </c>
      <c r="C419" t="str">
        <f>IFERROR(INDEX(DATOS!J:J,MATCH(CHECKLIST!A419,DATOS!BY:BY,0),1),"")</f>
        <v/>
      </c>
      <c r="D419" t="str">
        <f>IFERROR(INDEX(DATOS!R:R,MATCH(CHECKLIST!E419,DATOS!C:C,0),1),"")</f>
        <v/>
      </c>
      <c r="E419" s="72" t="str">
        <f>IFERROR(INDEX(DATOS!C:C,MATCH(CHECKLIST!A419,DATOS!BY:BY,0),1),"")</f>
        <v/>
      </c>
      <c r="F419" s="82" t="str">
        <f>IFERROR(IF(INDEX(DATOS!AE:AE,MATCH(CHECKLIST!B419,DATOS!B:B,0),1)=0,"",INDEX(DATOS!AE:AE,MATCH(CHECKLIST!B419,DATOS!B:B,0),1)),"")</f>
        <v/>
      </c>
      <c r="G419" s="17" t="str">
        <f>IFERROR(IF(INDEX(DATOS!AJ:AJ,MATCH(CHECKLIST!B419,DATOS!B:B,0),1)=0,"",INDEX(DATOS!AJ:AJ,MATCH(CHECKLIST!B419,DATOS!B:B,0),1)),"")</f>
        <v/>
      </c>
      <c r="H419" s="17" t="str">
        <f>IFERROR(IF(INDEX(DATOS!BM:BM,MATCH(CHECKLIST!B419,DATOS!B:B,0),1)="","X",IF(INDEX(DATOS!BM:BM,MATCH(CHECKLIST!B419,DATOS!B:B,0),1)="VIGENTE","",INDEX(DATOS!BM:BM,MATCH(CHECKLIST!B419,DATOS!B:B,0),1))),"")</f>
        <v/>
      </c>
      <c r="I419" s="17" t="str">
        <f>IFERROR(IF(INDEX(DATOS!AN:AN,MATCH(CHECKLIST!B419,DATOS!B:B,0),1)=0,"",INDEX(DATOS!AN:AN,MATCH(CHECKLIST!B419,DATOS!B:B,0),1)),"")</f>
        <v/>
      </c>
      <c r="J419" s="17" t="str">
        <f>IFERROR(IF(INDEX(DATOS!AL:AL,MATCH(CHECKLIST!B419,DATOS!B:B,0),1)=0,"",INDEX(DATOS!AL:AL,MATCH(CHECKLIST!B419,DATOS!B:B,0),1)),"")</f>
        <v/>
      </c>
      <c r="K419" s="35" t="str">
        <f>IFERROR(IF(INDEX(DATOS!AM:AM,MATCH(CHECKLIST!B419,DATOS!B:B,0),1)=0,"",INDEX(DATOS!AM:AM,MATCH(CHECKLIST!B419,DATOS!B:B,0),1)),"")</f>
        <v/>
      </c>
      <c r="L419" s="17" t="str">
        <f>IFERROR(IF(INDEX(DATOS!AO:AO,MATCH(CHECKLIST!B419,DATOS!B:B,0),1)=0,"",INDEX(DATOS!AO:AO,MATCH(CHECKLIST!B419,DATOS!B:B,0),1)),"")</f>
        <v/>
      </c>
      <c r="M419" s="17" t="str">
        <f>IFERROR(IF(INDEX(DATOS!AK:AK,MATCH(CHECKLIST!B419,DATOS!B:B,0),1)=0,"",INDEX(DATOS!AK:AK,MATCH(CHECKLIST!B419,DATOS!B:B,0),1)),"")</f>
        <v/>
      </c>
      <c r="N419" s="35" t="str">
        <f ca="1">IFERROR(IF(INDEX(DATOS!I:I,MATCH(CHECKLIST!B419,DATOS!B:B,0),1)="","X",IF(INDEX(DATOS!I:I,MATCH(CHECKLIST!B419,DATOS!B:B,0),1)&gt;YEAR(TODAY())-1,"","VENCIDA")),"")</f>
        <v/>
      </c>
      <c r="O419" s="35" t="str">
        <f>IFERROR(IF(INDEX(DATOS!AR:AR,MATCH(CHECKLIST!B419,DATOS!B:B,0),1)=0,"",INDEX(DATOS!AR:AR,MATCH(CHECKLIST!B419,DATOS!B:B,0),1)),"")</f>
        <v/>
      </c>
      <c r="P419" s="17" t="str">
        <f>IFERROR(IF(INDEX(DATOS!AP:AP,MATCH(CHECKLIST!B419,DATOS!B:B,0),1)=0,"",INDEX(DATOS!AP:AP,MATCH(CHECKLIST!B419,DATOS!B:B,0),1)),"")</f>
        <v/>
      </c>
      <c r="Q419" s="17" t="str">
        <f>IFERROR(IF(INDEX(DATOS!AQ:AQ,MATCH(CHECKLIST!B419,DATOS!B:B,0),1)=0,"",INDEX(DATOS!AQ:AQ,MATCH(CHECKLIST!B419,DATOS!B:B,0),1)),"")</f>
        <v/>
      </c>
      <c r="R419" t="str">
        <f>IF(B419="","",1)</f>
        <v/>
      </c>
      <c r="S419" t="str">
        <f t="shared" si="20"/>
        <v/>
      </c>
      <c r="U419" t="str">
        <f t="shared" si="18"/>
        <v/>
      </c>
      <c r="V419" t="str">
        <f t="shared" si="19"/>
        <v/>
      </c>
    </row>
    <row r="420" spans="1:22" x14ac:dyDescent="0.25">
      <c r="A420" s="12">
        <v>407</v>
      </c>
      <c r="B420" t="str">
        <f>IFERROR(INDEX(DATOS!B:B,MATCH(CHECKLIST!A420,DATOS!BY:BY,0),1),"")</f>
        <v/>
      </c>
      <c r="C420" t="str">
        <f>IFERROR(INDEX(DATOS!J:J,MATCH(CHECKLIST!A420,DATOS!BY:BY,0),1),"")</f>
        <v/>
      </c>
      <c r="D420" t="str">
        <f>IFERROR(INDEX(DATOS!R:R,MATCH(CHECKLIST!E420,DATOS!C:C,0),1),"")</f>
        <v/>
      </c>
      <c r="E420" s="72" t="str">
        <f>IFERROR(INDEX(DATOS!C:C,MATCH(CHECKLIST!A420,DATOS!BY:BY,0),1),"")</f>
        <v/>
      </c>
      <c r="F420" s="82" t="str">
        <f>IFERROR(IF(INDEX(DATOS!AE:AE,MATCH(CHECKLIST!B420,DATOS!B:B,0),1)=0,"",INDEX(DATOS!AE:AE,MATCH(CHECKLIST!B420,DATOS!B:B,0),1)),"")</f>
        <v/>
      </c>
      <c r="G420" s="17" t="str">
        <f>IFERROR(IF(INDEX(DATOS!AJ:AJ,MATCH(CHECKLIST!B420,DATOS!B:B,0),1)=0,"",INDEX(DATOS!AJ:AJ,MATCH(CHECKLIST!B420,DATOS!B:B,0),1)),"")</f>
        <v/>
      </c>
      <c r="H420" s="17" t="str">
        <f>IFERROR(IF(INDEX(DATOS!BM:BM,MATCH(CHECKLIST!B420,DATOS!B:B,0),1)="","X",IF(INDEX(DATOS!BM:BM,MATCH(CHECKLIST!B420,DATOS!B:B,0),1)="VIGENTE","",INDEX(DATOS!BM:BM,MATCH(CHECKLIST!B420,DATOS!B:B,0),1))),"")</f>
        <v/>
      </c>
      <c r="I420" s="17" t="str">
        <f>IFERROR(IF(INDEX(DATOS!AN:AN,MATCH(CHECKLIST!B420,DATOS!B:B,0),1)=0,"",INDEX(DATOS!AN:AN,MATCH(CHECKLIST!B420,DATOS!B:B,0),1)),"")</f>
        <v/>
      </c>
      <c r="J420" s="17" t="str">
        <f>IFERROR(IF(INDEX(DATOS!AL:AL,MATCH(CHECKLIST!B420,DATOS!B:B,0),1)=0,"",INDEX(DATOS!AL:AL,MATCH(CHECKLIST!B420,DATOS!B:B,0),1)),"")</f>
        <v/>
      </c>
      <c r="K420" s="35" t="str">
        <f>IFERROR(IF(INDEX(DATOS!AM:AM,MATCH(CHECKLIST!B420,DATOS!B:B,0),1)=0,"",INDEX(DATOS!AM:AM,MATCH(CHECKLIST!B420,DATOS!B:B,0),1)),"")</f>
        <v/>
      </c>
      <c r="L420" s="17" t="str">
        <f>IFERROR(IF(INDEX(DATOS!AO:AO,MATCH(CHECKLIST!B420,DATOS!B:B,0),1)=0,"",INDEX(DATOS!AO:AO,MATCH(CHECKLIST!B420,DATOS!B:B,0),1)),"")</f>
        <v/>
      </c>
      <c r="M420" s="17" t="str">
        <f>IFERROR(IF(INDEX(DATOS!AK:AK,MATCH(CHECKLIST!B420,DATOS!B:B,0),1)=0,"",INDEX(DATOS!AK:AK,MATCH(CHECKLIST!B420,DATOS!B:B,0),1)),"")</f>
        <v/>
      </c>
      <c r="N420" s="35" t="str">
        <f ca="1">IFERROR(IF(INDEX(DATOS!I:I,MATCH(CHECKLIST!B420,DATOS!B:B,0),1)="","X",IF(INDEX(DATOS!I:I,MATCH(CHECKLIST!B420,DATOS!B:B,0),1)&gt;YEAR(TODAY())-1,"","VENCIDA")),"")</f>
        <v/>
      </c>
      <c r="O420" s="35" t="str">
        <f>IFERROR(IF(INDEX(DATOS!AR:AR,MATCH(CHECKLIST!B420,DATOS!B:B,0),1)=0,"",INDEX(DATOS!AR:AR,MATCH(CHECKLIST!B420,DATOS!B:B,0),1)),"")</f>
        <v/>
      </c>
      <c r="P420" s="17" t="str">
        <f>IFERROR(IF(INDEX(DATOS!AP:AP,MATCH(CHECKLIST!B420,DATOS!B:B,0),1)=0,"",INDEX(DATOS!AP:AP,MATCH(CHECKLIST!B420,DATOS!B:B,0),1)),"")</f>
        <v/>
      </c>
      <c r="Q420" s="17" t="str">
        <f>IFERROR(IF(INDEX(DATOS!AQ:AQ,MATCH(CHECKLIST!B420,DATOS!B:B,0),1)=0,"",INDEX(DATOS!AQ:AQ,MATCH(CHECKLIST!B420,DATOS!B:B,0),1)),"")</f>
        <v/>
      </c>
      <c r="S420">
        <f t="shared" si="20"/>
        <v>0</v>
      </c>
      <c r="U420" t="str">
        <f t="shared" si="18"/>
        <v/>
      </c>
      <c r="V420" t="str">
        <f t="shared" si="19"/>
        <v/>
      </c>
    </row>
    <row r="421" spans="1:22" x14ac:dyDescent="0.25">
      <c r="A421" s="12">
        <v>408</v>
      </c>
      <c r="B421" t="str">
        <f>IFERROR(INDEX(DATOS!B:B,MATCH(CHECKLIST!A421,DATOS!BY:BY,0),1),"")</f>
        <v/>
      </c>
      <c r="C421" t="str">
        <f>IFERROR(INDEX(DATOS!J:J,MATCH(CHECKLIST!A421,DATOS!BY:BY,0),1),"")</f>
        <v/>
      </c>
      <c r="D421" t="str">
        <f>IFERROR(INDEX(DATOS!R:R,MATCH(CHECKLIST!E421,DATOS!C:C,0),1),"")</f>
        <v/>
      </c>
      <c r="E421" s="72" t="str">
        <f>IFERROR(INDEX(DATOS!C:C,MATCH(CHECKLIST!A421,DATOS!BY:BY,0),1),"")</f>
        <v/>
      </c>
      <c r="F421" s="82" t="str">
        <f>IFERROR(IF(INDEX(DATOS!AE:AE,MATCH(CHECKLIST!B421,DATOS!B:B,0),1)=0,"",INDEX(DATOS!AE:AE,MATCH(CHECKLIST!B421,DATOS!B:B,0),1)),"")</f>
        <v/>
      </c>
      <c r="G421" s="17" t="str">
        <f>IFERROR(IF(INDEX(DATOS!AJ:AJ,MATCH(CHECKLIST!B421,DATOS!B:B,0),1)=0,"",INDEX(DATOS!AJ:AJ,MATCH(CHECKLIST!B421,DATOS!B:B,0),1)),"")</f>
        <v/>
      </c>
      <c r="H421" s="17" t="str">
        <f>IFERROR(IF(INDEX(DATOS!BM:BM,MATCH(CHECKLIST!B421,DATOS!B:B,0),1)="","X",IF(INDEX(DATOS!BM:BM,MATCH(CHECKLIST!B421,DATOS!B:B,0),1)="VIGENTE","",INDEX(DATOS!BM:BM,MATCH(CHECKLIST!B421,DATOS!B:B,0),1))),"")</f>
        <v/>
      </c>
      <c r="I421" s="17" t="str">
        <f>IFERROR(IF(INDEX(DATOS!AN:AN,MATCH(CHECKLIST!B421,DATOS!B:B,0),1)=0,"",INDEX(DATOS!AN:AN,MATCH(CHECKLIST!B421,DATOS!B:B,0),1)),"")</f>
        <v/>
      </c>
      <c r="J421" s="17" t="str">
        <f>IFERROR(IF(INDEX(DATOS!AL:AL,MATCH(CHECKLIST!B421,DATOS!B:B,0),1)=0,"",INDEX(DATOS!AL:AL,MATCH(CHECKLIST!B421,DATOS!B:B,0),1)),"")</f>
        <v/>
      </c>
      <c r="K421" s="35" t="str">
        <f>IFERROR(IF(INDEX(DATOS!AM:AM,MATCH(CHECKLIST!B421,DATOS!B:B,0),1)=0,"",INDEX(DATOS!AM:AM,MATCH(CHECKLIST!B421,DATOS!B:B,0),1)),"")</f>
        <v/>
      </c>
      <c r="L421" s="17" t="str">
        <f>IFERROR(IF(INDEX(DATOS!AO:AO,MATCH(CHECKLIST!B421,DATOS!B:B,0),1)=0,"",INDEX(DATOS!AO:AO,MATCH(CHECKLIST!B421,DATOS!B:B,0),1)),"")</f>
        <v/>
      </c>
      <c r="M421" s="17" t="str">
        <f>IFERROR(IF(INDEX(DATOS!AK:AK,MATCH(CHECKLIST!B421,DATOS!B:B,0),1)=0,"",INDEX(DATOS!AK:AK,MATCH(CHECKLIST!B421,DATOS!B:B,0),1)),"")</f>
        <v/>
      </c>
      <c r="N421" s="35" t="str">
        <f ca="1">IFERROR(IF(INDEX(DATOS!I:I,MATCH(CHECKLIST!B421,DATOS!B:B,0),1)="","X",IF(INDEX(DATOS!I:I,MATCH(CHECKLIST!B421,DATOS!B:B,0),1)&gt;YEAR(TODAY())-1,"","VENCIDA")),"")</f>
        <v/>
      </c>
      <c r="O421" s="35" t="str">
        <f>IFERROR(IF(INDEX(DATOS!AR:AR,MATCH(CHECKLIST!B421,DATOS!B:B,0),1)=0,"",INDEX(DATOS!AR:AR,MATCH(CHECKLIST!B421,DATOS!B:B,0),1)),"")</f>
        <v/>
      </c>
      <c r="P421" s="17" t="str">
        <f>IFERROR(IF(INDEX(DATOS!AP:AP,MATCH(CHECKLIST!B421,DATOS!B:B,0),1)=0,"",INDEX(DATOS!AP:AP,MATCH(CHECKLIST!B421,DATOS!B:B,0),1)),"")</f>
        <v/>
      </c>
      <c r="Q421" s="17" t="str">
        <f>IFERROR(IF(INDEX(DATOS!AQ:AQ,MATCH(CHECKLIST!B421,DATOS!B:B,0),1)=0,"",INDEX(DATOS!AQ:AQ,MATCH(CHECKLIST!B421,DATOS!B:B,0),1)),"")</f>
        <v/>
      </c>
      <c r="R421" t="str">
        <f>IF(B421="","",1)</f>
        <v/>
      </c>
      <c r="S421" t="str">
        <f t="shared" si="20"/>
        <v/>
      </c>
      <c r="U421" t="str">
        <f t="shared" si="18"/>
        <v/>
      </c>
      <c r="V421" t="str">
        <f t="shared" si="19"/>
        <v/>
      </c>
    </row>
    <row r="422" spans="1:22" x14ac:dyDescent="0.25">
      <c r="A422" s="12">
        <v>409</v>
      </c>
      <c r="B422" t="str">
        <f>IFERROR(INDEX(DATOS!B:B,MATCH(CHECKLIST!A422,DATOS!BY:BY,0),1),"")</f>
        <v/>
      </c>
      <c r="C422" t="str">
        <f>IFERROR(INDEX(DATOS!J:J,MATCH(CHECKLIST!A422,DATOS!BY:BY,0),1),"")</f>
        <v/>
      </c>
      <c r="D422" t="str">
        <f>IFERROR(INDEX(DATOS!R:R,MATCH(CHECKLIST!E422,DATOS!C:C,0),1),"")</f>
        <v/>
      </c>
      <c r="E422" s="72" t="str">
        <f>IFERROR(INDEX(DATOS!C:C,MATCH(CHECKLIST!A422,DATOS!BY:BY,0),1),"")</f>
        <v/>
      </c>
      <c r="F422" s="82" t="str">
        <f>IFERROR(IF(INDEX(DATOS!AE:AE,MATCH(CHECKLIST!B422,DATOS!B:B,0),1)=0,"",INDEX(DATOS!AE:AE,MATCH(CHECKLIST!B422,DATOS!B:B,0),1)),"")</f>
        <v/>
      </c>
      <c r="G422" s="17" t="str">
        <f>IFERROR(IF(INDEX(DATOS!AJ:AJ,MATCH(CHECKLIST!B422,DATOS!B:B,0),1)=0,"",INDEX(DATOS!AJ:AJ,MATCH(CHECKLIST!B422,DATOS!B:B,0),1)),"")</f>
        <v/>
      </c>
      <c r="H422" s="17" t="str">
        <f>IFERROR(IF(INDEX(DATOS!BM:BM,MATCH(CHECKLIST!B422,DATOS!B:B,0),1)="","X",IF(INDEX(DATOS!BM:BM,MATCH(CHECKLIST!B422,DATOS!B:B,0),1)="VIGENTE","",INDEX(DATOS!BM:BM,MATCH(CHECKLIST!B422,DATOS!B:B,0),1))),"")</f>
        <v/>
      </c>
      <c r="I422" s="17" t="str">
        <f>IFERROR(IF(INDEX(DATOS!AN:AN,MATCH(CHECKLIST!B422,DATOS!B:B,0),1)=0,"",INDEX(DATOS!AN:AN,MATCH(CHECKLIST!B422,DATOS!B:B,0),1)),"")</f>
        <v/>
      </c>
      <c r="J422" s="17" t="str">
        <f>IFERROR(IF(INDEX(DATOS!AL:AL,MATCH(CHECKLIST!B422,DATOS!B:B,0),1)=0,"",INDEX(DATOS!AL:AL,MATCH(CHECKLIST!B422,DATOS!B:B,0),1)),"")</f>
        <v/>
      </c>
      <c r="K422" s="35" t="str">
        <f>IFERROR(IF(INDEX(DATOS!AM:AM,MATCH(CHECKLIST!B422,DATOS!B:B,0),1)=0,"",INDEX(DATOS!AM:AM,MATCH(CHECKLIST!B422,DATOS!B:B,0),1)),"")</f>
        <v/>
      </c>
      <c r="L422" s="17" t="str">
        <f>IFERROR(IF(INDEX(DATOS!AO:AO,MATCH(CHECKLIST!B422,DATOS!B:B,0),1)=0,"",INDEX(DATOS!AO:AO,MATCH(CHECKLIST!B422,DATOS!B:B,0),1)),"")</f>
        <v/>
      </c>
      <c r="M422" s="17" t="str">
        <f>IFERROR(IF(INDEX(DATOS!AK:AK,MATCH(CHECKLIST!B422,DATOS!B:B,0),1)=0,"",INDEX(DATOS!AK:AK,MATCH(CHECKLIST!B422,DATOS!B:B,0),1)),"")</f>
        <v/>
      </c>
      <c r="N422" s="35" t="str">
        <f ca="1">IFERROR(IF(INDEX(DATOS!I:I,MATCH(CHECKLIST!B422,DATOS!B:B,0),1)="","X",IF(INDEX(DATOS!I:I,MATCH(CHECKLIST!B422,DATOS!B:B,0),1)&gt;YEAR(TODAY())-1,"","VENCIDA")),"")</f>
        <v/>
      </c>
      <c r="O422" s="35" t="str">
        <f>IFERROR(IF(INDEX(DATOS!AR:AR,MATCH(CHECKLIST!B422,DATOS!B:B,0),1)=0,"",INDEX(DATOS!AR:AR,MATCH(CHECKLIST!B422,DATOS!B:B,0),1)),"")</f>
        <v/>
      </c>
      <c r="P422" s="17" t="str">
        <f>IFERROR(IF(INDEX(DATOS!AP:AP,MATCH(CHECKLIST!B422,DATOS!B:B,0),1)=0,"",INDEX(DATOS!AP:AP,MATCH(CHECKLIST!B422,DATOS!B:B,0),1)),"")</f>
        <v/>
      </c>
      <c r="Q422" s="17" t="str">
        <f>IFERROR(IF(INDEX(DATOS!AQ:AQ,MATCH(CHECKLIST!B422,DATOS!B:B,0),1)=0,"",INDEX(DATOS!AQ:AQ,MATCH(CHECKLIST!B422,DATOS!B:B,0),1)),"")</f>
        <v/>
      </c>
      <c r="S422">
        <f t="shared" si="20"/>
        <v>0</v>
      </c>
      <c r="U422" t="str">
        <f t="shared" si="18"/>
        <v/>
      </c>
      <c r="V422" t="str">
        <f t="shared" si="19"/>
        <v/>
      </c>
    </row>
    <row r="423" spans="1:22" x14ac:dyDescent="0.25">
      <c r="A423" s="12">
        <v>410</v>
      </c>
      <c r="B423" t="str">
        <f>IFERROR(INDEX(DATOS!B:B,MATCH(CHECKLIST!A423,DATOS!BY:BY,0),1),"")</f>
        <v/>
      </c>
      <c r="C423" t="str">
        <f>IFERROR(INDEX(DATOS!J:J,MATCH(CHECKLIST!A423,DATOS!BY:BY,0),1),"")</f>
        <v/>
      </c>
      <c r="D423" t="str">
        <f>IFERROR(INDEX(DATOS!R:R,MATCH(CHECKLIST!E423,DATOS!C:C,0),1),"")</f>
        <v/>
      </c>
      <c r="E423" s="72" t="str">
        <f>IFERROR(INDEX(DATOS!C:C,MATCH(CHECKLIST!A423,DATOS!BY:BY,0),1),"")</f>
        <v/>
      </c>
      <c r="F423" s="82" t="str">
        <f>IFERROR(IF(INDEX(DATOS!AE:AE,MATCH(CHECKLIST!B423,DATOS!B:B,0),1)=0,"",INDEX(DATOS!AE:AE,MATCH(CHECKLIST!B423,DATOS!B:B,0),1)),"")</f>
        <v/>
      </c>
      <c r="G423" s="17" t="str">
        <f>IFERROR(IF(INDEX(DATOS!AJ:AJ,MATCH(CHECKLIST!B423,DATOS!B:B,0),1)=0,"",INDEX(DATOS!AJ:AJ,MATCH(CHECKLIST!B423,DATOS!B:B,0),1)),"")</f>
        <v/>
      </c>
      <c r="H423" s="17" t="str">
        <f>IFERROR(IF(INDEX(DATOS!BM:BM,MATCH(CHECKLIST!B423,DATOS!B:B,0),1)="","X",IF(INDEX(DATOS!BM:BM,MATCH(CHECKLIST!B423,DATOS!B:B,0),1)="VIGENTE","",INDEX(DATOS!BM:BM,MATCH(CHECKLIST!B423,DATOS!B:B,0),1))),"")</f>
        <v/>
      </c>
      <c r="I423" s="17" t="str">
        <f>IFERROR(IF(INDEX(DATOS!AN:AN,MATCH(CHECKLIST!B423,DATOS!B:B,0),1)=0,"",INDEX(DATOS!AN:AN,MATCH(CHECKLIST!B423,DATOS!B:B,0),1)),"")</f>
        <v/>
      </c>
      <c r="J423" s="17" t="str">
        <f>IFERROR(IF(INDEX(DATOS!AL:AL,MATCH(CHECKLIST!B423,DATOS!B:B,0),1)=0,"",INDEX(DATOS!AL:AL,MATCH(CHECKLIST!B423,DATOS!B:B,0),1)),"")</f>
        <v/>
      </c>
      <c r="K423" s="35" t="str">
        <f>IFERROR(IF(INDEX(DATOS!AM:AM,MATCH(CHECKLIST!B423,DATOS!B:B,0),1)=0,"",INDEX(DATOS!AM:AM,MATCH(CHECKLIST!B423,DATOS!B:B,0),1)),"")</f>
        <v/>
      </c>
      <c r="L423" s="17" t="str">
        <f>IFERROR(IF(INDEX(DATOS!AO:AO,MATCH(CHECKLIST!B423,DATOS!B:B,0),1)=0,"",INDEX(DATOS!AO:AO,MATCH(CHECKLIST!B423,DATOS!B:B,0),1)),"")</f>
        <v/>
      </c>
      <c r="M423" s="17" t="str">
        <f>IFERROR(IF(INDEX(DATOS!AK:AK,MATCH(CHECKLIST!B423,DATOS!B:B,0),1)=0,"",INDEX(DATOS!AK:AK,MATCH(CHECKLIST!B423,DATOS!B:B,0),1)),"")</f>
        <v/>
      </c>
      <c r="N423" s="35" t="str">
        <f ca="1">IFERROR(IF(INDEX(DATOS!I:I,MATCH(CHECKLIST!B423,DATOS!B:B,0),1)="","X",IF(INDEX(DATOS!I:I,MATCH(CHECKLIST!B423,DATOS!B:B,0),1)&gt;YEAR(TODAY())-1,"","VENCIDA")),"")</f>
        <v/>
      </c>
      <c r="O423" s="35" t="str">
        <f>IFERROR(IF(INDEX(DATOS!AR:AR,MATCH(CHECKLIST!B423,DATOS!B:B,0),1)=0,"",INDEX(DATOS!AR:AR,MATCH(CHECKLIST!B423,DATOS!B:B,0),1)),"")</f>
        <v/>
      </c>
      <c r="P423" s="17" t="str">
        <f>IFERROR(IF(INDEX(DATOS!AP:AP,MATCH(CHECKLIST!B423,DATOS!B:B,0),1)=0,"",INDEX(DATOS!AP:AP,MATCH(CHECKLIST!B423,DATOS!B:B,0),1)),"")</f>
        <v/>
      </c>
      <c r="Q423" s="17" t="str">
        <f>IFERROR(IF(INDEX(DATOS!AQ:AQ,MATCH(CHECKLIST!B423,DATOS!B:B,0),1)=0,"",INDEX(DATOS!AQ:AQ,MATCH(CHECKLIST!B423,DATOS!B:B,0),1)),"")</f>
        <v/>
      </c>
      <c r="R423" t="str">
        <f>IF(B423="","",1)</f>
        <v/>
      </c>
      <c r="S423" t="str">
        <f t="shared" si="20"/>
        <v/>
      </c>
      <c r="U423" t="str">
        <f t="shared" si="18"/>
        <v/>
      </c>
      <c r="V423" t="str">
        <f t="shared" si="19"/>
        <v/>
      </c>
    </row>
    <row r="424" spans="1:22" x14ac:dyDescent="0.25">
      <c r="A424" s="12">
        <v>411</v>
      </c>
      <c r="B424" t="str">
        <f>IFERROR(INDEX(DATOS!B:B,MATCH(CHECKLIST!A424,DATOS!BY:BY,0),1),"")</f>
        <v/>
      </c>
      <c r="C424" t="str">
        <f>IFERROR(INDEX(DATOS!J:J,MATCH(CHECKLIST!A424,DATOS!BY:BY,0),1),"")</f>
        <v/>
      </c>
      <c r="D424" t="str">
        <f>IFERROR(INDEX(DATOS!R:R,MATCH(CHECKLIST!E424,DATOS!C:C,0),1),"")</f>
        <v/>
      </c>
      <c r="E424" s="72" t="str">
        <f>IFERROR(INDEX(DATOS!C:C,MATCH(CHECKLIST!A424,DATOS!BY:BY,0),1),"")</f>
        <v/>
      </c>
      <c r="F424" s="82" t="str">
        <f>IFERROR(IF(INDEX(DATOS!AE:AE,MATCH(CHECKLIST!B424,DATOS!B:B,0),1)=0,"",INDEX(DATOS!AE:AE,MATCH(CHECKLIST!B424,DATOS!B:B,0),1)),"")</f>
        <v/>
      </c>
      <c r="G424" s="17" t="str">
        <f>IFERROR(IF(INDEX(DATOS!AJ:AJ,MATCH(CHECKLIST!B424,DATOS!B:B,0),1)=0,"",INDEX(DATOS!AJ:AJ,MATCH(CHECKLIST!B424,DATOS!B:B,0),1)),"")</f>
        <v/>
      </c>
      <c r="H424" s="17" t="str">
        <f>IFERROR(IF(INDEX(DATOS!BM:BM,MATCH(CHECKLIST!B424,DATOS!B:B,0),1)="","X",IF(INDEX(DATOS!BM:BM,MATCH(CHECKLIST!B424,DATOS!B:B,0),1)="VIGENTE","",INDEX(DATOS!BM:BM,MATCH(CHECKLIST!B424,DATOS!B:B,0),1))),"")</f>
        <v/>
      </c>
      <c r="I424" s="17" t="str">
        <f>IFERROR(IF(INDEX(DATOS!AN:AN,MATCH(CHECKLIST!B424,DATOS!B:B,0),1)=0,"",INDEX(DATOS!AN:AN,MATCH(CHECKLIST!B424,DATOS!B:B,0),1)),"")</f>
        <v/>
      </c>
      <c r="J424" s="17" t="str">
        <f>IFERROR(IF(INDEX(DATOS!AL:AL,MATCH(CHECKLIST!B424,DATOS!B:B,0),1)=0,"",INDEX(DATOS!AL:AL,MATCH(CHECKLIST!B424,DATOS!B:B,0),1)),"")</f>
        <v/>
      </c>
      <c r="K424" s="35" t="str">
        <f>IFERROR(IF(INDEX(DATOS!AM:AM,MATCH(CHECKLIST!B424,DATOS!B:B,0),1)=0,"",INDEX(DATOS!AM:AM,MATCH(CHECKLIST!B424,DATOS!B:B,0),1)),"")</f>
        <v/>
      </c>
      <c r="L424" s="17" t="str">
        <f>IFERROR(IF(INDEX(DATOS!AO:AO,MATCH(CHECKLIST!B424,DATOS!B:B,0),1)=0,"",INDEX(DATOS!AO:AO,MATCH(CHECKLIST!B424,DATOS!B:B,0),1)),"")</f>
        <v/>
      </c>
      <c r="M424" s="17" t="str">
        <f>IFERROR(IF(INDEX(DATOS!AK:AK,MATCH(CHECKLIST!B424,DATOS!B:B,0),1)=0,"",INDEX(DATOS!AK:AK,MATCH(CHECKLIST!B424,DATOS!B:B,0),1)),"")</f>
        <v/>
      </c>
      <c r="N424" s="35" t="str">
        <f ca="1">IFERROR(IF(INDEX(DATOS!I:I,MATCH(CHECKLIST!B424,DATOS!B:B,0),1)="","X",IF(INDEX(DATOS!I:I,MATCH(CHECKLIST!B424,DATOS!B:B,0),1)&gt;YEAR(TODAY())-1,"","VENCIDA")),"")</f>
        <v/>
      </c>
      <c r="O424" s="35" t="str">
        <f>IFERROR(IF(INDEX(DATOS!AR:AR,MATCH(CHECKLIST!B424,DATOS!B:B,0),1)=0,"",INDEX(DATOS!AR:AR,MATCH(CHECKLIST!B424,DATOS!B:B,0),1)),"")</f>
        <v/>
      </c>
      <c r="P424" s="17" t="str">
        <f>IFERROR(IF(INDEX(DATOS!AP:AP,MATCH(CHECKLIST!B424,DATOS!B:B,0),1)=0,"",INDEX(DATOS!AP:AP,MATCH(CHECKLIST!B424,DATOS!B:B,0),1)),"")</f>
        <v/>
      </c>
      <c r="Q424" s="17" t="str">
        <f>IFERROR(IF(INDEX(DATOS!AQ:AQ,MATCH(CHECKLIST!B424,DATOS!B:B,0),1)=0,"",INDEX(DATOS!AQ:AQ,MATCH(CHECKLIST!B424,DATOS!B:B,0),1)),"")</f>
        <v/>
      </c>
      <c r="S424">
        <f t="shared" si="20"/>
        <v>0</v>
      </c>
      <c r="U424" t="str">
        <f t="shared" si="18"/>
        <v/>
      </c>
      <c r="V424" t="str">
        <f t="shared" si="19"/>
        <v/>
      </c>
    </row>
    <row r="425" spans="1:22" x14ac:dyDescent="0.25">
      <c r="A425" s="12">
        <v>412</v>
      </c>
      <c r="B425" t="str">
        <f>IFERROR(INDEX(DATOS!B:B,MATCH(CHECKLIST!A425,DATOS!BY:BY,0),1),"")</f>
        <v/>
      </c>
      <c r="C425" t="str">
        <f>IFERROR(INDEX(DATOS!J:J,MATCH(CHECKLIST!A425,DATOS!BY:BY,0),1),"")</f>
        <v/>
      </c>
      <c r="D425" t="str">
        <f>IFERROR(INDEX(DATOS!R:R,MATCH(CHECKLIST!E425,DATOS!C:C,0),1),"")</f>
        <v/>
      </c>
      <c r="E425" s="72" t="str">
        <f>IFERROR(INDEX(DATOS!C:C,MATCH(CHECKLIST!A425,DATOS!BY:BY,0),1),"")</f>
        <v/>
      </c>
      <c r="F425" s="82" t="str">
        <f>IFERROR(IF(INDEX(DATOS!AE:AE,MATCH(CHECKLIST!B425,DATOS!B:B,0),1)=0,"",INDEX(DATOS!AE:AE,MATCH(CHECKLIST!B425,DATOS!B:B,0),1)),"")</f>
        <v/>
      </c>
      <c r="G425" s="17" t="str">
        <f>IFERROR(IF(INDEX(DATOS!AJ:AJ,MATCH(CHECKLIST!B425,DATOS!B:B,0),1)=0,"",INDEX(DATOS!AJ:AJ,MATCH(CHECKLIST!B425,DATOS!B:B,0),1)),"")</f>
        <v/>
      </c>
      <c r="H425" s="17" t="str">
        <f>IFERROR(IF(INDEX(DATOS!BM:BM,MATCH(CHECKLIST!B425,DATOS!B:B,0),1)="","X",IF(INDEX(DATOS!BM:BM,MATCH(CHECKLIST!B425,DATOS!B:B,0),1)="VIGENTE","",INDEX(DATOS!BM:BM,MATCH(CHECKLIST!B425,DATOS!B:B,0),1))),"")</f>
        <v/>
      </c>
      <c r="I425" s="17" t="str">
        <f>IFERROR(IF(INDEX(DATOS!AN:AN,MATCH(CHECKLIST!B425,DATOS!B:B,0),1)=0,"",INDEX(DATOS!AN:AN,MATCH(CHECKLIST!B425,DATOS!B:B,0),1)),"")</f>
        <v/>
      </c>
      <c r="J425" s="17" t="str">
        <f>IFERROR(IF(INDEX(DATOS!AL:AL,MATCH(CHECKLIST!B425,DATOS!B:B,0),1)=0,"",INDEX(DATOS!AL:AL,MATCH(CHECKLIST!B425,DATOS!B:B,0),1)),"")</f>
        <v/>
      </c>
      <c r="K425" s="35" t="str">
        <f>IFERROR(IF(INDEX(DATOS!AM:AM,MATCH(CHECKLIST!B425,DATOS!B:B,0),1)=0,"",INDEX(DATOS!AM:AM,MATCH(CHECKLIST!B425,DATOS!B:B,0),1)),"")</f>
        <v/>
      </c>
      <c r="L425" s="17" t="str">
        <f>IFERROR(IF(INDEX(DATOS!AO:AO,MATCH(CHECKLIST!B425,DATOS!B:B,0),1)=0,"",INDEX(DATOS!AO:AO,MATCH(CHECKLIST!B425,DATOS!B:B,0),1)),"")</f>
        <v/>
      </c>
      <c r="M425" s="17" t="str">
        <f>IFERROR(IF(INDEX(DATOS!AK:AK,MATCH(CHECKLIST!B425,DATOS!B:B,0),1)=0,"",INDEX(DATOS!AK:AK,MATCH(CHECKLIST!B425,DATOS!B:B,0),1)),"")</f>
        <v/>
      </c>
      <c r="N425" s="35" t="str">
        <f ca="1">IFERROR(IF(INDEX(DATOS!I:I,MATCH(CHECKLIST!B425,DATOS!B:B,0),1)="","X",IF(INDEX(DATOS!I:I,MATCH(CHECKLIST!B425,DATOS!B:B,0),1)&gt;YEAR(TODAY())-1,"","VENCIDA")),"")</f>
        <v/>
      </c>
      <c r="O425" s="35" t="str">
        <f>IFERROR(IF(INDEX(DATOS!AR:AR,MATCH(CHECKLIST!B425,DATOS!B:B,0),1)=0,"",INDEX(DATOS!AR:AR,MATCH(CHECKLIST!B425,DATOS!B:B,0),1)),"")</f>
        <v/>
      </c>
      <c r="P425" s="17" t="str">
        <f>IFERROR(IF(INDEX(DATOS!AP:AP,MATCH(CHECKLIST!B425,DATOS!B:B,0),1)=0,"",INDEX(DATOS!AP:AP,MATCH(CHECKLIST!B425,DATOS!B:B,0),1)),"")</f>
        <v/>
      </c>
      <c r="Q425" s="17" t="str">
        <f>IFERROR(IF(INDEX(DATOS!AQ:AQ,MATCH(CHECKLIST!B425,DATOS!B:B,0),1)=0,"",INDEX(DATOS!AQ:AQ,MATCH(CHECKLIST!B425,DATOS!B:B,0),1)),"")</f>
        <v/>
      </c>
      <c r="R425" t="str">
        <f>IF(B425="","",1)</f>
        <v/>
      </c>
      <c r="S425" t="str">
        <f t="shared" si="20"/>
        <v/>
      </c>
      <c r="U425" t="str">
        <f t="shared" si="18"/>
        <v/>
      </c>
      <c r="V425" t="str">
        <f t="shared" si="19"/>
        <v/>
      </c>
    </row>
    <row r="426" spans="1:22" x14ac:dyDescent="0.25">
      <c r="A426" s="12">
        <v>413</v>
      </c>
      <c r="B426" t="str">
        <f>IFERROR(INDEX(DATOS!B:B,MATCH(CHECKLIST!A426,DATOS!BY:BY,0),1),"")</f>
        <v/>
      </c>
      <c r="C426" t="str">
        <f>IFERROR(INDEX(DATOS!J:J,MATCH(CHECKLIST!A426,DATOS!BY:BY,0),1),"")</f>
        <v/>
      </c>
      <c r="D426" t="str">
        <f>IFERROR(INDEX(DATOS!R:R,MATCH(CHECKLIST!E426,DATOS!C:C,0),1),"")</f>
        <v/>
      </c>
      <c r="E426" s="72" t="str">
        <f>IFERROR(INDEX(DATOS!C:C,MATCH(CHECKLIST!A426,DATOS!BY:BY,0),1),"")</f>
        <v/>
      </c>
      <c r="F426" s="82" t="str">
        <f>IFERROR(IF(INDEX(DATOS!AE:AE,MATCH(CHECKLIST!B426,DATOS!B:B,0),1)=0,"",INDEX(DATOS!AE:AE,MATCH(CHECKLIST!B426,DATOS!B:B,0),1)),"")</f>
        <v/>
      </c>
      <c r="G426" s="17" t="str">
        <f>IFERROR(IF(INDEX(DATOS!AJ:AJ,MATCH(CHECKLIST!B426,DATOS!B:B,0),1)=0,"",INDEX(DATOS!AJ:AJ,MATCH(CHECKLIST!B426,DATOS!B:B,0),1)),"")</f>
        <v/>
      </c>
      <c r="H426" s="17" t="str">
        <f>IFERROR(IF(INDEX(DATOS!BM:BM,MATCH(CHECKLIST!B426,DATOS!B:B,0),1)="","X",IF(INDEX(DATOS!BM:BM,MATCH(CHECKLIST!B426,DATOS!B:B,0),1)="VIGENTE","",INDEX(DATOS!BM:BM,MATCH(CHECKLIST!B426,DATOS!B:B,0),1))),"")</f>
        <v/>
      </c>
      <c r="I426" s="17" t="str">
        <f>IFERROR(IF(INDEX(DATOS!AN:AN,MATCH(CHECKLIST!B426,DATOS!B:B,0),1)=0,"",INDEX(DATOS!AN:AN,MATCH(CHECKLIST!B426,DATOS!B:B,0),1)),"")</f>
        <v/>
      </c>
      <c r="J426" s="17" t="str">
        <f>IFERROR(IF(INDEX(DATOS!AL:AL,MATCH(CHECKLIST!B426,DATOS!B:B,0),1)=0,"",INDEX(DATOS!AL:AL,MATCH(CHECKLIST!B426,DATOS!B:B,0),1)),"")</f>
        <v/>
      </c>
      <c r="K426" s="35" t="str">
        <f>IFERROR(IF(INDEX(DATOS!AM:AM,MATCH(CHECKLIST!B426,DATOS!B:B,0),1)=0,"",INDEX(DATOS!AM:AM,MATCH(CHECKLIST!B426,DATOS!B:B,0),1)),"")</f>
        <v/>
      </c>
      <c r="L426" s="17" t="str">
        <f>IFERROR(IF(INDEX(DATOS!AO:AO,MATCH(CHECKLIST!B426,DATOS!B:B,0),1)=0,"",INDEX(DATOS!AO:AO,MATCH(CHECKLIST!B426,DATOS!B:B,0),1)),"")</f>
        <v/>
      </c>
      <c r="M426" s="17" t="str">
        <f>IFERROR(IF(INDEX(DATOS!AK:AK,MATCH(CHECKLIST!B426,DATOS!B:B,0),1)=0,"",INDEX(DATOS!AK:AK,MATCH(CHECKLIST!B426,DATOS!B:B,0),1)),"")</f>
        <v/>
      </c>
      <c r="N426" s="35" t="str">
        <f ca="1">IFERROR(IF(INDEX(DATOS!I:I,MATCH(CHECKLIST!B426,DATOS!B:B,0),1)="","X",IF(INDEX(DATOS!I:I,MATCH(CHECKLIST!B426,DATOS!B:B,0),1)&gt;YEAR(TODAY())-1,"","VENCIDA")),"")</f>
        <v/>
      </c>
      <c r="O426" s="35" t="str">
        <f>IFERROR(IF(INDEX(DATOS!AR:AR,MATCH(CHECKLIST!B426,DATOS!B:B,0),1)=0,"",INDEX(DATOS!AR:AR,MATCH(CHECKLIST!B426,DATOS!B:B,0),1)),"")</f>
        <v/>
      </c>
      <c r="P426" s="17" t="str">
        <f>IFERROR(IF(INDEX(DATOS!AP:AP,MATCH(CHECKLIST!B426,DATOS!B:B,0),1)=0,"",INDEX(DATOS!AP:AP,MATCH(CHECKLIST!B426,DATOS!B:B,0),1)),"")</f>
        <v/>
      </c>
      <c r="Q426" s="17" t="str">
        <f>IFERROR(IF(INDEX(DATOS!AQ:AQ,MATCH(CHECKLIST!B426,DATOS!B:B,0),1)=0,"",INDEX(DATOS!AQ:AQ,MATCH(CHECKLIST!B426,DATOS!B:B,0),1)),"")</f>
        <v/>
      </c>
      <c r="S426">
        <f t="shared" si="20"/>
        <v>0</v>
      </c>
      <c r="U426" t="str">
        <f t="shared" si="18"/>
        <v/>
      </c>
      <c r="V426" t="str">
        <f t="shared" si="19"/>
        <v/>
      </c>
    </row>
    <row r="427" spans="1:22" x14ac:dyDescent="0.25">
      <c r="A427" s="12">
        <v>414</v>
      </c>
      <c r="B427" t="str">
        <f>IFERROR(INDEX(DATOS!B:B,MATCH(CHECKLIST!A427,DATOS!BY:BY,0),1),"")</f>
        <v/>
      </c>
      <c r="C427" t="str">
        <f>IFERROR(INDEX(DATOS!J:J,MATCH(CHECKLIST!A427,DATOS!BY:BY,0),1),"")</f>
        <v/>
      </c>
      <c r="D427" t="str">
        <f>IFERROR(INDEX(DATOS!R:R,MATCH(CHECKLIST!E427,DATOS!C:C,0),1),"")</f>
        <v/>
      </c>
      <c r="E427" s="72" t="str">
        <f>IFERROR(INDEX(DATOS!C:C,MATCH(CHECKLIST!A427,DATOS!BY:BY,0),1),"")</f>
        <v/>
      </c>
      <c r="F427" s="82" t="str">
        <f>IFERROR(IF(INDEX(DATOS!AE:AE,MATCH(CHECKLIST!B427,DATOS!B:B,0),1)=0,"",INDEX(DATOS!AE:AE,MATCH(CHECKLIST!B427,DATOS!B:B,0),1)),"")</f>
        <v/>
      </c>
      <c r="G427" s="17" t="str">
        <f>IFERROR(IF(INDEX(DATOS!AJ:AJ,MATCH(CHECKLIST!B427,DATOS!B:B,0),1)=0,"",INDEX(DATOS!AJ:AJ,MATCH(CHECKLIST!B427,DATOS!B:B,0),1)),"")</f>
        <v/>
      </c>
      <c r="H427" s="17" t="str">
        <f>IFERROR(IF(INDEX(DATOS!BM:BM,MATCH(CHECKLIST!B427,DATOS!B:B,0),1)="","X",IF(INDEX(DATOS!BM:BM,MATCH(CHECKLIST!B427,DATOS!B:B,0),1)="VIGENTE","",INDEX(DATOS!BM:BM,MATCH(CHECKLIST!B427,DATOS!B:B,0),1))),"")</f>
        <v/>
      </c>
      <c r="I427" s="17" t="str">
        <f>IFERROR(IF(INDEX(DATOS!AN:AN,MATCH(CHECKLIST!B427,DATOS!B:B,0),1)=0,"",INDEX(DATOS!AN:AN,MATCH(CHECKLIST!B427,DATOS!B:B,0),1)),"")</f>
        <v/>
      </c>
      <c r="J427" s="17" t="str">
        <f>IFERROR(IF(INDEX(DATOS!AL:AL,MATCH(CHECKLIST!B427,DATOS!B:B,0),1)=0,"",INDEX(DATOS!AL:AL,MATCH(CHECKLIST!B427,DATOS!B:B,0),1)),"")</f>
        <v/>
      </c>
      <c r="K427" s="35" t="str">
        <f>IFERROR(IF(INDEX(DATOS!AM:AM,MATCH(CHECKLIST!B427,DATOS!B:B,0),1)=0,"",INDEX(DATOS!AM:AM,MATCH(CHECKLIST!B427,DATOS!B:B,0),1)),"")</f>
        <v/>
      </c>
      <c r="L427" s="17" t="str">
        <f>IFERROR(IF(INDEX(DATOS!AO:AO,MATCH(CHECKLIST!B427,DATOS!B:B,0),1)=0,"",INDEX(DATOS!AO:AO,MATCH(CHECKLIST!B427,DATOS!B:B,0),1)),"")</f>
        <v/>
      </c>
      <c r="M427" s="17" t="str">
        <f>IFERROR(IF(INDEX(DATOS!AK:AK,MATCH(CHECKLIST!B427,DATOS!B:B,0),1)=0,"",INDEX(DATOS!AK:AK,MATCH(CHECKLIST!B427,DATOS!B:B,0),1)),"")</f>
        <v/>
      </c>
      <c r="N427" s="35" t="str">
        <f ca="1">IFERROR(IF(INDEX(DATOS!I:I,MATCH(CHECKLIST!B427,DATOS!B:B,0),1)="","X",IF(INDEX(DATOS!I:I,MATCH(CHECKLIST!B427,DATOS!B:B,0),1)&gt;YEAR(TODAY())-1,"","VENCIDA")),"")</f>
        <v/>
      </c>
      <c r="O427" s="35" t="str">
        <f>IFERROR(IF(INDEX(DATOS!AR:AR,MATCH(CHECKLIST!B427,DATOS!B:B,0),1)=0,"",INDEX(DATOS!AR:AR,MATCH(CHECKLIST!B427,DATOS!B:B,0),1)),"")</f>
        <v/>
      </c>
      <c r="P427" s="17" t="str">
        <f>IFERROR(IF(INDEX(DATOS!AP:AP,MATCH(CHECKLIST!B427,DATOS!B:B,0),1)=0,"",INDEX(DATOS!AP:AP,MATCH(CHECKLIST!B427,DATOS!B:B,0),1)),"")</f>
        <v/>
      </c>
      <c r="Q427" s="17" t="str">
        <f>IFERROR(IF(INDEX(DATOS!AQ:AQ,MATCH(CHECKLIST!B427,DATOS!B:B,0),1)=0,"",INDEX(DATOS!AQ:AQ,MATCH(CHECKLIST!B427,DATOS!B:B,0),1)),"")</f>
        <v/>
      </c>
      <c r="R427" t="str">
        <f>IF(B427="","",1)</f>
        <v/>
      </c>
      <c r="S427" t="str">
        <f t="shared" si="20"/>
        <v/>
      </c>
      <c r="U427" t="str">
        <f t="shared" si="18"/>
        <v/>
      </c>
      <c r="V427" t="str">
        <f t="shared" si="19"/>
        <v/>
      </c>
    </row>
    <row r="428" spans="1:22" x14ac:dyDescent="0.25">
      <c r="A428" s="12">
        <v>415</v>
      </c>
      <c r="B428" t="str">
        <f>IFERROR(INDEX(DATOS!B:B,MATCH(CHECKLIST!A428,DATOS!BY:BY,0),1),"")</f>
        <v/>
      </c>
      <c r="C428" t="str">
        <f>IFERROR(INDEX(DATOS!J:J,MATCH(CHECKLIST!A428,DATOS!BY:BY,0),1),"")</f>
        <v/>
      </c>
      <c r="D428" t="str">
        <f>IFERROR(INDEX(DATOS!R:R,MATCH(CHECKLIST!E428,DATOS!C:C,0),1),"")</f>
        <v/>
      </c>
      <c r="E428" s="72" t="str">
        <f>IFERROR(INDEX(DATOS!C:C,MATCH(CHECKLIST!A428,DATOS!BY:BY,0),1),"")</f>
        <v/>
      </c>
      <c r="F428" s="82" t="str">
        <f>IFERROR(IF(INDEX(DATOS!AE:AE,MATCH(CHECKLIST!B428,DATOS!B:B,0),1)=0,"",INDEX(DATOS!AE:AE,MATCH(CHECKLIST!B428,DATOS!B:B,0),1)),"")</f>
        <v/>
      </c>
      <c r="G428" s="17" t="str">
        <f>IFERROR(IF(INDEX(DATOS!AJ:AJ,MATCH(CHECKLIST!B428,DATOS!B:B,0),1)=0,"",INDEX(DATOS!AJ:AJ,MATCH(CHECKLIST!B428,DATOS!B:B,0),1)),"")</f>
        <v/>
      </c>
      <c r="H428" s="17" t="str">
        <f>IFERROR(IF(INDEX(DATOS!BM:BM,MATCH(CHECKLIST!B428,DATOS!B:B,0),1)="","X",IF(INDEX(DATOS!BM:BM,MATCH(CHECKLIST!B428,DATOS!B:B,0),1)="VIGENTE","",INDEX(DATOS!BM:BM,MATCH(CHECKLIST!B428,DATOS!B:B,0),1))),"")</f>
        <v/>
      </c>
      <c r="I428" s="17" t="str">
        <f>IFERROR(IF(INDEX(DATOS!AN:AN,MATCH(CHECKLIST!B428,DATOS!B:B,0),1)=0,"",INDEX(DATOS!AN:AN,MATCH(CHECKLIST!B428,DATOS!B:B,0),1)),"")</f>
        <v/>
      </c>
      <c r="J428" s="17" t="str">
        <f>IFERROR(IF(INDEX(DATOS!AL:AL,MATCH(CHECKLIST!B428,DATOS!B:B,0),1)=0,"",INDEX(DATOS!AL:AL,MATCH(CHECKLIST!B428,DATOS!B:B,0),1)),"")</f>
        <v/>
      </c>
      <c r="K428" s="35" t="str">
        <f>IFERROR(IF(INDEX(DATOS!AM:AM,MATCH(CHECKLIST!B428,DATOS!B:B,0),1)=0,"",INDEX(DATOS!AM:AM,MATCH(CHECKLIST!B428,DATOS!B:B,0),1)),"")</f>
        <v/>
      </c>
      <c r="L428" s="17" t="str">
        <f>IFERROR(IF(INDEX(DATOS!AO:AO,MATCH(CHECKLIST!B428,DATOS!B:B,0),1)=0,"",INDEX(DATOS!AO:AO,MATCH(CHECKLIST!B428,DATOS!B:B,0),1)),"")</f>
        <v/>
      </c>
      <c r="M428" s="17" t="str">
        <f>IFERROR(IF(INDEX(DATOS!AK:AK,MATCH(CHECKLIST!B428,DATOS!B:B,0),1)=0,"",INDEX(DATOS!AK:AK,MATCH(CHECKLIST!B428,DATOS!B:B,0),1)),"")</f>
        <v/>
      </c>
      <c r="N428" s="35" t="str">
        <f ca="1">IFERROR(IF(INDEX(DATOS!I:I,MATCH(CHECKLIST!B428,DATOS!B:B,0),1)="","X",IF(INDEX(DATOS!I:I,MATCH(CHECKLIST!B428,DATOS!B:B,0),1)&gt;YEAR(TODAY())-1,"","VENCIDA")),"")</f>
        <v/>
      </c>
      <c r="O428" s="35" t="str">
        <f>IFERROR(IF(INDEX(DATOS!AR:AR,MATCH(CHECKLIST!B428,DATOS!B:B,0),1)=0,"",INDEX(DATOS!AR:AR,MATCH(CHECKLIST!B428,DATOS!B:B,0),1)),"")</f>
        <v/>
      </c>
      <c r="P428" s="17" t="str">
        <f>IFERROR(IF(INDEX(DATOS!AP:AP,MATCH(CHECKLIST!B428,DATOS!B:B,0),1)=0,"",INDEX(DATOS!AP:AP,MATCH(CHECKLIST!B428,DATOS!B:B,0),1)),"")</f>
        <v/>
      </c>
      <c r="Q428" s="17" t="str">
        <f>IFERROR(IF(INDEX(DATOS!AQ:AQ,MATCH(CHECKLIST!B428,DATOS!B:B,0),1)=0,"",INDEX(DATOS!AQ:AQ,MATCH(CHECKLIST!B428,DATOS!B:B,0),1)),"")</f>
        <v/>
      </c>
      <c r="S428">
        <f t="shared" si="20"/>
        <v>0</v>
      </c>
      <c r="U428" t="str">
        <f t="shared" si="18"/>
        <v/>
      </c>
      <c r="V428" t="str">
        <f t="shared" si="19"/>
        <v/>
      </c>
    </row>
    <row r="429" spans="1:22" x14ac:dyDescent="0.25">
      <c r="A429" s="12">
        <v>416</v>
      </c>
      <c r="B429" t="str">
        <f>IFERROR(INDEX(DATOS!B:B,MATCH(CHECKLIST!A429,DATOS!BY:BY,0),1),"")</f>
        <v/>
      </c>
      <c r="C429" t="str">
        <f>IFERROR(INDEX(DATOS!J:J,MATCH(CHECKLIST!A429,DATOS!BY:BY,0),1),"")</f>
        <v/>
      </c>
      <c r="D429" t="str">
        <f>IFERROR(INDEX(DATOS!R:R,MATCH(CHECKLIST!E429,DATOS!C:C,0),1),"")</f>
        <v/>
      </c>
      <c r="E429" s="72" t="str">
        <f>IFERROR(INDEX(DATOS!C:C,MATCH(CHECKLIST!A429,DATOS!BY:BY,0),1),"")</f>
        <v/>
      </c>
      <c r="F429" s="82" t="str">
        <f>IFERROR(IF(INDEX(DATOS!AE:AE,MATCH(CHECKLIST!B429,DATOS!B:B,0),1)=0,"",INDEX(DATOS!AE:AE,MATCH(CHECKLIST!B429,DATOS!B:B,0),1)),"")</f>
        <v/>
      </c>
      <c r="G429" s="17" t="str">
        <f>IFERROR(IF(INDEX(DATOS!AJ:AJ,MATCH(CHECKLIST!B429,DATOS!B:B,0),1)=0,"",INDEX(DATOS!AJ:AJ,MATCH(CHECKLIST!B429,DATOS!B:B,0),1)),"")</f>
        <v/>
      </c>
      <c r="H429" s="17" t="str">
        <f>IFERROR(IF(INDEX(DATOS!BM:BM,MATCH(CHECKLIST!B429,DATOS!B:B,0),1)="","X",IF(INDEX(DATOS!BM:BM,MATCH(CHECKLIST!B429,DATOS!B:B,0),1)="VIGENTE","",INDEX(DATOS!BM:BM,MATCH(CHECKLIST!B429,DATOS!B:B,0),1))),"")</f>
        <v/>
      </c>
      <c r="I429" s="17" t="str">
        <f>IFERROR(IF(INDEX(DATOS!AN:AN,MATCH(CHECKLIST!B429,DATOS!B:B,0),1)=0,"",INDEX(DATOS!AN:AN,MATCH(CHECKLIST!B429,DATOS!B:B,0),1)),"")</f>
        <v/>
      </c>
      <c r="J429" s="17" t="str">
        <f>IFERROR(IF(INDEX(DATOS!AL:AL,MATCH(CHECKLIST!B429,DATOS!B:B,0),1)=0,"",INDEX(DATOS!AL:AL,MATCH(CHECKLIST!B429,DATOS!B:B,0),1)),"")</f>
        <v/>
      </c>
      <c r="K429" s="35" t="str">
        <f>IFERROR(IF(INDEX(DATOS!AM:AM,MATCH(CHECKLIST!B429,DATOS!B:B,0),1)=0,"",INDEX(DATOS!AM:AM,MATCH(CHECKLIST!B429,DATOS!B:B,0),1)),"")</f>
        <v/>
      </c>
      <c r="L429" s="17" t="str">
        <f>IFERROR(IF(INDEX(DATOS!AO:AO,MATCH(CHECKLIST!B429,DATOS!B:B,0),1)=0,"",INDEX(DATOS!AO:AO,MATCH(CHECKLIST!B429,DATOS!B:B,0),1)),"")</f>
        <v/>
      </c>
      <c r="M429" s="17" t="str">
        <f>IFERROR(IF(INDEX(DATOS!AK:AK,MATCH(CHECKLIST!B429,DATOS!B:B,0),1)=0,"",INDEX(DATOS!AK:AK,MATCH(CHECKLIST!B429,DATOS!B:B,0),1)),"")</f>
        <v/>
      </c>
      <c r="N429" s="35" t="str">
        <f ca="1">IFERROR(IF(INDEX(DATOS!I:I,MATCH(CHECKLIST!B429,DATOS!B:B,0),1)="","X",IF(INDEX(DATOS!I:I,MATCH(CHECKLIST!B429,DATOS!B:B,0),1)&gt;YEAR(TODAY())-1,"","VENCIDA")),"")</f>
        <v/>
      </c>
      <c r="O429" s="35" t="str">
        <f>IFERROR(IF(INDEX(DATOS!AR:AR,MATCH(CHECKLIST!B429,DATOS!B:B,0),1)=0,"",INDEX(DATOS!AR:AR,MATCH(CHECKLIST!B429,DATOS!B:B,0),1)),"")</f>
        <v/>
      </c>
      <c r="P429" s="17" t="str">
        <f>IFERROR(IF(INDEX(DATOS!AP:AP,MATCH(CHECKLIST!B429,DATOS!B:B,0),1)=0,"",INDEX(DATOS!AP:AP,MATCH(CHECKLIST!B429,DATOS!B:B,0),1)),"")</f>
        <v/>
      </c>
      <c r="Q429" s="17" t="str">
        <f>IFERROR(IF(INDEX(DATOS!AQ:AQ,MATCH(CHECKLIST!B429,DATOS!B:B,0),1)=0,"",INDEX(DATOS!AQ:AQ,MATCH(CHECKLIST!B429,DATOS!B:B,0),1)),"")</f>
        <v/>
      </c>
      <c r="R429" t="str">
        <f>IF(B429="","",1)</f>
        <v/>
      </c>
      <c r="S429" t="str">
        <f t="shared" si="20"/>
        <v/>
      </c>
      <c r="U429" t="str">
        <f t="shared" si="18"/>
        <v/>
      </c>
      <c r="V429" t="str">
        <f t="shared" si="19"/>
        <v/>
      </c>
    </row>
    <row r="430" spans="1:22" x14ac:dyDescent="0.25">
      <c r="A430" s="12">
        <v>417</v>
      </c>
      <c r="B430" t="str">
        <f>IFERROR(INDEX(DATOS!B:B,MATCH(CHECKLIST!A430,DATOS!BY:BY,0),1),"")</f>
        <v/>
      </c>
      <c r="C430" t="str">
        <f>IFERROR(INDEX(DATOS!J:J,MATCH(CHECKLIST!A430,DATOS!BY:BY,0),1),"")</f>
        <v/>
      </c>
      <c r="D430" t="str">
        <f>IFERROR(INDEX(DATOS!R:R,MATCH(CHECKLIST!E430,DATOS!C:C,0),1),"")</f>
        <v/>
      </c>
      <c r="E430" s="72" t="str">
        <f>IFERROR(INDEX(DATOS!C:C,MATCH(CHECKLIST!A430,DATOS!BY:BY,0),1),"")</f>
        <v/>
      </c>
      <c r="F430" s="82" t="str">
        <f>IFERROR(IF(INDEX(DATOS!AE:AE,MATCH(CHECKLIST!B430,DATOS!B:B,0),1)=0,"",INDEX(DATOS!AE:AE,MATCH(CHECKLIST!B430,DATOS!B:B,0),1)),"")</f>
        <v/>
      </c>
      <c r="G430" s="17" t="str">
        <f>IFERROR(IF(INDEX(DATOS!AJ:AJ,MATCH(CHECKLIST!B430,DATOS!B:B,0),1)=0,"",INDEX(DATOS!AJ:AJ,MATCH(CHECKLIST!B430,DATOS!B:B,0),1)),"")</f>
        <v/>
      </c>
      <c r="H430" s="17" t="str">
        <f>IFERROR(IF(INDEX(DATOS!BM:BM,MATCH(CHECKLIST!B430,DATOS!B:B,0),1)="","X",IF(INDEX(DATOS!BM:BM,MATCH(CHECKLIST!B430,DATOS!B:B,0),1)="VIGENTE","",INDEX(DATOS!BM:BM,MATCH(CHECKLIST!B430,DATOS!B:B,0),1))),"")</f>
        <v/>
      </c>
      <c r="I430" s="17" t="str">
        <f>IFERROR(IF(INDEX(DATOS!AN:AN,MATCH(CHECKLIST!B430,DATOS!B:B,0),1)=0,"",INDEX(DATOS!AN:AN,MATCH(CHECKLIST!B430,DATOS!B:B,0),1)),"")</f>
        <v/>
      </c>
      <c r="J430" s="17" t="str">
        <f>IFERROR(IF(INDEX(DATOS!AL:AL,MATCH(CHECKLIST!B430,DATOS!B:B,0),1)=0,"",INDEX(DATOS!AL:AL,MATCH(CHECKLIST!B430,DATOS!B:B,0),1)),"")</f>
        <v/>
      </c>
      <c r="K430" s="35" t="str">
        <f>IFERROR(IF(INDEX(DATOS!AM:AM,MATCH(CHECKLIST!B430,DATOS!B:B,0),1)=0,"",INDEX(DATOS!AM:AM,MATCH(CHECKLIST!B430,DATOS!B:B,0),1)),"")</f>
        <v/>
      </c>
      <c r="L430" s="17" t="str">
        <f>IFERROR(IF(INDEX(DATOS!AO:AO,MATCH(CHECKLIST!B430,DATOS!B:B,0),1)=0,"",INDEX(DATOS!AO:AO,MATCH(CHECKLIST!B430,DATOS!B:B,0),1)),"")</f>
        <v/>
      </c>
      <c r="M430" s="17" t="str">
        <f>IFERROR(IF(INDEX(DATOS!AK:AK,MATCH(CHECKLIST!B430,DATOS!B:B,0),1)=0,"",INDEX(DATOS!AK:AK,MATCH(CHECKLIST!B430,DATOS!B:B,0),1)),"")</f>
        <v/>
      </c>
      <c r="N430" s="35" t="str">
        <f ca="1">IFERROR(IF(INDEX(DATOS!I:I,MATCH(CHECKLIST!B430,DATOS!B:B,0),1)="","X",IF(INDEX(DATOS!I:I,MATCH(CHECKLIST!B430,DATOS!B:B,0),1)&gt;YEAR(TODAY())-1,"","VENCIDA")),"")</f>
        <v/>
      </c>
      <c r="O430" s="35" t="str">
        <f>IFERROR(IF(INDEX(DATOS!AR:AR,MATCH(CHECKLIST!B430,DATOS!B:B,0),1)=0,"",INDEX(DATOS!AR:AR,MATCH(CHECKLIST!B430,DATOS!B:B,0),1)),"")</f>
        <v/>
      </c>
      <c r="P430" s="17" t="str">
        <f>IFERROR(IF(INDEX(DATOS!AP:AP,MATCH(CHECKLIST!B430,DATOS!B:B,0),1)=0,"",INDEX(DATOS!AP:AP,MATCH(CHECKLIST!B430,DATOS!B:B,0),1)),"")</f>
        <v/>
      </c>
      <c r="Q430" s="17" t="str">
        <f>IFERROR(IF(INDEX(DATOS!AQ:AQ,MATCH(CHECKLIST!B430,DATOS!B:B,0),1)=0,"",INDEX(DATOS!AQ:AQ,MATCH(CHECKLIST!B430,DATOS!B:B,0),1)),"")</f>
        <v/>
      </c>
      <c r="S430">
        <f t="shared" si="20"/>
        <v>0</v>
      </c>
      <c r="U430" t="str">
        <f t="shared" si="18"/>
        <v/>
      </c>
      <c r="V430" t="str">
        <f t="shared" si="19"/>
        <v/>
      </c>
    </row>
    <row r="431" spans="1:22" x14ac:dyDescent="0.25">
      <c r="A431" s="12">
        <v>418</v>
      </c>
      <c r="B431" t="str">
        <f>IFERROR(INDEX(DATOS!B:B,MATCH(CHECKLIST!A431,DATOS!BY:BY,0),1),"")</f>
        <v/>
      </c>
      <c r="C431" t="str">
        <f>IFERROR(INDEX(DATOS!J:J,MATCH(CHECKLIST!A431,DATOS!BY:BY,0),1),"")</f>
        <v/>
      </c>
      <c r="D431" t="str">
        <f>IFERROR(INDEX(DATOS!R:R,MATCH(CHECKLIST!E431,DATOS!C:C,0),1),"")</f>
        <v/>
      </c>
      <c r="E431" s="72" t="str">
        <f>IFERROR(INDEX(DATOS!C:C,MATCH(CHECKLIST!A431,DATOS!BY:BY,0),1),"")</f>
        <v/>
      </c>
      <c r="F431" s="82" t="str">
        <f>IFERROR(IF(INDEX(DATOS!AE:AE,MATCH(CHECKLIST!B431,DATOS!B:B,0),1)=0,"",INDEX(DATOS!AE:AE,MATCH(CHECKLIST!B431,DATOS!B:B,0),1)),"")</f>
        <v/>
      </c>
      <c r="G431" s="17" t="str">
        <f>IFERROR(IF(INDEX(DATOS!AJ:AJ,MATCH(CHECKLIST!B431,DATOS!B:B,0),1)=0,"",INDEX(DATOS!AJ:AJ,MATCH(CHECKLIST!B431,DATOS!B:B,0),1)),"")</f>
        <v/>
      </c>
      <c r="H431" s="17" t="str">
        <f>IFERROR(IF(INDEX(DATOS!BM:BM,MATCH(CHECKLIST!B431,DATOS!B:B,0),1)="","X",IF(INDEX(DATOS!BM:BM,MATCH(CHECKLIST!B431,DATOS!B:B,0),1)="VIGENTE","",INDEX(DATOS!BM:BM,MATCH(CHECKLIST!B431,DATOS!B:B,0),1))),"")</f>
        <v/>
      </c>
      <c r="I431" s="17" t="str">
        <f>IFERROR(IF(INDEX(DATOS!AN:AN,MATCH(CHECKLIST!B431,DATOS!B:B,0),1)=0,"",INDEX(DATOS!AN:AN,MATCH(CHECKLIST!B431,DATOS!B:B,0),1)),"")</f>
        <v/>
      </c>
      <c r="J431" s="17" t="str">
        <f>IFERROR(IF(INDEX(DATOS!AL:AL,MATCH(CHECKLIST!B431,DATOS!B:B,0),1)=0,"",INDEX(DATOS!AL:AL,MATCH(CHECKLIST!B431,DATOS!B:B,0),1)),"")</f>
        <v/>
      </c>
      <c r="K431" s="35" t="str">
        <f>IFERROR(IF(INDEX(DATOS!AM:AM,MATCH(CHECKLIST!B431,DATOS!B:B,0),1)=0,"",INDEX(DATOS!AM:AM,MATCH(CHECKLIST!B431,DATOS!B:B,0),1)),"")</f>
        <v/>
      </c>
      <c r="L431" s="17" t="str">
        <f>IFERROR(IF(INDEX(DATOS!AO:AO,MATCH(CHECKLIST!B431,DATOS!B:B,0),1)=0,"",INDEX(DATOS!AO:AO,MATCH(CHECKLIST!B431,DATOS!B:B,0),1)),"")</f>
        <v/>
      </c>
      <c r="M431" s="17" t="str">
        <f>IFERROR(IF(INDEX(DATOS!AK:AK,MATCH(CHECKLIST!B431,DATOS!B:B,0),1)=0,"",INDEX(DATOS!AK:AK,MATCH(CHECKLIST!B431,DATOS!B:B,0),1)),"")</f>
        <v/>
      </c>
      <c r="N431" s="35" t="str">
        <f ca="1">IFERROR(IF(INDEX(DATOS!I:I,MATCH(CHECKLIST!B431,DATOS!B:B,0),1)="","X",IF(INDEX(DATOS!I:I,MATCH(CHECKLIST!B431,DATOS!B:B,0),1)&gt;YEAR(TODAY())-1,"","VENCIDA")),"")</f>
        <v/>
      </c>
      <c r="O431" s="35" t="str">
        <f>IFERROR(IF(INDEX(DATOS!AR:AR,MATCH(CHECKLIST!B431,DATOS!B:B,0),1)=0,"",INDEX(DATOS!AR:AR,MATCH(CHECKLIST!B431,DATOS!B:B,0),1)),"")</f>
        <v/>
      </c>
      <c r="P431" s="17" t="str">
        <f>IFERROR(IF(INDEX(DATOS!AP:AP,MATCH(CHECKLIST!B431,DATOS!B:B,0),1)=0,"",INDEX(DATOS!AP:AP,MATCH(CHECKLIST!B431,DATOS!B:B,0),1)),"")</f>
        <v/>
      </c>
      <c r="Q431" s="17" t="str">
        <f>IFERROR(IF(INDEX(DATOS!AQ:AQ,MATCH(CHECKLIST!B431,DATOS!B:B,0),1)=0,"",INDEX(DATOS!AQ:AQ,MATCH(CHECKLIST!B431,DATOS!B:B,0),1)),"")</f>
        <v/>
      </c>
      <c r="R431" t="str">
        <f>IF(B431="","",1)</f>
        <v/>
      </c>
      <c r="S431" t="str">
        <f t="shared" si="20"/>
        <v/>
      </c>
      <c r="U431" t="str">
        <f t="shared" si="18"/>
        <v/>
      </c>
      <c r="V431" t="str">
        <f t="shared" si="19"/>
        <v/>
      </c>
    </row>
    <row r="432" spans="1:22" x14ac:dyDescent="0.25">
      <c r="A432" s="12">
        <v>419</v>
      </c>
      <c r="B432" t="str">
        <f>IFERROR(INDEX(DATOS!B:B,MATCH(CHECKLIST!A432,DATOS!BY:BY,0),1),"")</f>
        <v/>
      </c>
      <c r="C432" t="str">
        <f>IFERROR(INDEX(DATOS!J:J,MATCH(CHECKLIST!A432,DATOS!BY:BY,0),1),"")</f>
        <v/>
      </c>
      <c r="D432" t="str">
        <f>IFERROR(INDEX(DATOS!R:R,MATCH(CHECKLIST!E432,DATOS!C:C,0),1),"")</f>
        <v/>
      </c>
      <c r="E432" s="72" t="str">
        <f>IFERROR(INDEX(DATOS!C:C,MATCH(CHECKLIST!A432,DATOS!BY:BY,0),1),"")</f>
        <v/>
      </c>
      <c r="F432" s="82" t="str">
        <f>IFERROR(IF(INDEX(DATOS!AE:AE,MATCH(CHECKLIST!B432,DATOS!B:B,0),1)=0,"",INDEX(DATOS!AE:AE,MATCH(CHECKLIST!B432,DATOS!B:B,0),1)),"")</f>
        <v/>
      </c>
      <c r="G432" s="17" t="str">
        <f>IFERROR(IF(INDEX(DATOS!AJ:AJ,MATCH(CHECKLIST!B432,DATOS!B:B,0),1)=0,"",INDEX(DATOS!AJ:AJ,MATCH(CHECKLIST!B432,DATOS!B:B,0),1)),"")</f>
        <v/>
      </c>
      <c r="H432" s="17" t="str">
        <f>IFERROR(IF(INDEX(DATOS!BM:BM,MATCH(CHECKLIST!B432,DATOS!B:B,0),1)="","X",IF(INDEX(DATOS!BM:BM,MATCH(CHECKLIST!B432,DATOS!B:B,0),1)="VIGENTE","",INDEX(DATOS!BM:BM,MATCH(CHECKLIST!B432,DATOS!B:B,0),1))),"")</f>
        <v/>
      </c>
      <c r="I432" s="17" t="str">
        <f>IFERROR(IF(INDEX(DATOS!AN:AN,MATCH(CHECKLIST!B432,DATOS!B:B,0),1)=0,"",INDEX(DATOS!AN:AN,MATCH(CHECKLIST!B432,DATOS!B:B,0),1)),"")</f>
        <v/>
      </c>
      <c r="J432" s="17" t="str">
        <f>IFERROR(IF(INDEX(DATOS!AL:AL,MATCH(CHECKLIST!B432,DATOS!B:B,0),1)=0,"",INDEX(DATOS!AL:AL,MATCH(CHECKLIST!B432,DATOS!B:B,0),1)),"")</f>
        <v/>
      </c>
      <c r="K432" s="35" t="str">
        <f>IFERROR(IF(INDEX(DATOS!AM:AM,MATCH(CHECKLIST!B432,DATOS!B:B,0),1)=0,"",INDEX(DATOS!AM:AM,MATCH(CHECKLIST!B432,DATOS!B:B,0),1)),"")</f>
        <v/>
      </c>
      <c r="L432" s="17" t="str">
        <f>IFERROR(IF(INDEX(DATOS!AO:AO,MATCH(CHECKLIST!B432,DATOS!B:B,0),1)=0,"",INDEX(DATOS!AO:AO,MATCH(CHECKLIST!B432,DATOS!B:B,0),1)),"")</f>
        <v/>
      </c>
      <c r="M432" s="17" t="str">
        <f>IFERROR(IF(INDEX(DATOS!AK:AK,MATCH(CHECKLIST!B432,DATOS!B:B,0),1)=0,"",INDEX(DATOS!AK:AK,MATCH(CHECKLIST!B432,DATOS!B:B,0),1)),"")</f>
        <v/>
      </c>
      <c r="N432" s="35" t="str">
        <f ca="1">IFERROR(IF(INDEX(DATOS!I:I,MATCH(CHECKLIST!B432,DATOS!B:B,0),1)="","X",IF(INDEX(DATOS!I:I,MATCH(CHECKLIST!B432,DATOS!B:B,0),1)&gt;YEAR(TODAY())-1,"","VENCIDA")),"")</f>
        <v/>
      </c>
      <c r="O432" s="35" t="str">
        <f>IFERROR(IF(INDEX(DATOS!AR:AR,MATCH(CHECKLIST!B432,DATOS!B:B,0),1)=0,"",INDEX(DATOS!AR:AR,MATCH(CHECKLIST!B432,DATOS!B:B,0),1)),"")</f>
        <v/>
      </c>
      <c r="P432" s="17" t="str">
        <f>IFERROR(IF(INDEX(DATOS!AP:AP,MATCH(CHECKLIST!B432,DATOS!B:B,0),1)=0,"",INDEX(DATOS!AP:AP,MATCH(CHECKLIST!B432,DATOS!B:B,0),1)),"")</f>
        <v/>
      </c>
      <c r="Q432" s="17" t="str">
        <f>IFERROR(IF(INDEX(DATOS!AQ:AQ,MATCH(CHECKLIST!B432,DATOS!B:B,0),1)=0,"",INDEX(DATOS!AQ:AQ,MATCH(CHECKLIST!B432,DATOS!B:B,0),1)),"")</f>
        <v/>
      </c>
      <c r="S432">
        <f t="shared" si="20"/>
        <v>0</v>
      </c>
      <c r="U432" t="str">
        <f t="shared" si="18"/>
        <v/>
      </c>
      <c r="V432" t="str">
        <f t="shared" si="19"/>
        <v/>
      </c>
    </row>
    <row r="433" spans="1:22" x14ac:dyDescent="0.25">
      <c r="A433" s="12">
        <v>420</v>
      </c>
      <c r="B433" t="str">
        <f>IFERROR(INDEX(DATOS!B:B,MATCH(CHECKLIST!A433,DATOS!BY:BY,0),1),"")</f>
        <v/>
      </c>
      <c r="C433" t="str">
        <f>IFERROR(INDEX(DATOS!J:J,MATCH(CHECKLIST!A433,DATOS!BY:BY,0),1),"")</f>
        <v/>
      </c>
      <c r="D433" t="str">
        <f>IFERROR(INDEX(DATOS!R:R,MATCH(CHECKLIST!E433,DATOS!C:C,0),1),"")</f>
        <v/>
      </c>
      <c r="E433" s="72" t="str">
        <f>IFERROR(INDEX(DATOS!C:C,MATCH(CHECKLIST!A433,DATOS!BY:BY,0),1),"")</f>
        <v/>
      </c>
      <c r="F433" s="82" t="str">
        <f>IFERROR(IF(INDEX(DATOS!AE:AE,MATCH(CHECKLIST!B433,DATOS!B:B,0),1)=0,"",INDEX(DATOS!AE:AE,MATCH(CHECKLIST!B433,DATOS!B:B,0),1)),"")</f>
        <v/>
      </c>
      <c r="G433" s="17" t="str">
        <f>IFERROR(IF(INDEX(DATOS!AJ:AJ,MATCH(CHECKLIST!B433,DATOS!B:B,0),1)=0,"",INDEX(DATOS!AJ:AJ,MATCH(CHECKLIST!B433,DATOS!B:B,0),1)),"")</f>
        <v/>
      </c>
      <c r="H433" s="17" t="str">
        <f>IFERROR(IF(INDEX(DATOS!BM:BM,MATCH(CHECKLIST!B433,DATOS!B:B,0),1)="","X",IF(INDEX(DATOS!BM:BM,MATCH(CHECKLIST!B433,DATOS!B:B,0),1)="VIGENTE","",INDEX(DATOS!BM:BM,MATCH(CHECKLIST!B433,DATOS!B:B,0),1))),"")</f>
        <v/>
      </c>
      <c r="I433" s="17" t="str">
        <f>IFERROR(IF(INDEX(DATOS!AN:AN,MATCH(CHECKLIST!B433,DATOS!B:B,0),1)=0,"",INDEX(DATOS!AN:AN,MATCH(CHECKLIST!B433,DATOS!B:B,0),1)),"")</f>
        <v/>
      </c>
      <c r="J433" s="17" t="str">
        <f>IFERROR(IF(INDEX(DATOS!AL:AL,MATCH(CHECKLIST!B433,DATOS!B:B,0),1)=0,"",INDEX(DATOS!AL:AL,MATCH(CHECKLIST!B433,DATOS!B:B,0),1)),"")</f>
        <v/>
      </c>
      <c r="K433" s="35" t="str">
        <f>IFERROR(IF(INDEX(DATOS!AM:AM,MATCH(CHECKLIST!B433,DATOS!B:B,0),1)=0,"",INDEX(DATOS!AM:AM,MATCH(CHECKLIST!B433,DATOS!B:B,0),1)),"")</f>
        <v/>
      </c>
      <c r="L433" s="17" t="str">
        <f>IFERROR(IF(INDEX(DATOS!AO:AO,MATCH(CHECKLIST!B433,DATOS!B:B,0),1)=0,"",INDEX(DATOS!AO:AO,MATCH(CHECKLIST!B433,DATOS!B:B,0),1)),"")</f>
        <v/>
      </c>
      <c r="M433" s="17" t="str">
        <f>IFERROR(IF(INDEX(DATOS!AK:AK,MATCH(CHECKLIST!B433,DATOS!B:B,0),1)=0,"",INDEX(DATOS!AK:AK,MATCH(CHECKLIST!B433,DATOS!B:B,0),1)),"")</f>
        <v/>
      </c>
      <c r="N433" s="35" t="str">
        <f ca="1">IFERROR(IF(INDEX(DATOS!I:I,MATCH(CHECKLIST!B433,DATOS!B:B,0),1)="","X",IF(INDEX(DATOS!I:I,MATCH(CHECKLIST!B433,DATOS!B:B,0),1)&gt;YEAR(TODAY())-1,"","VENCIDA")),"")</f>
        <v/>
      </c>
      <c r="O433" s="35" t="str">
        <f>IFERROR(IF(INDEX(DATOS!AR:AR,MATCH(CHECKLIST!B433,DATOS!B:B,0),1)=0,"",INDEX(DATOS!AR:AR,MATCH(CHECKLIST!B433,DATOS!B:B,0),1)),"")</f>
        <v/>
      </c>
      <c r="P433" s="17" t="str">
        <f>IFERROR(IF(INDEX(DATOS!AP:AP,MATCH(CHECKLIST!B433,DATOS!B:B,0),1)=0,"",INDEX(DATOS!AP:AP,MATCH(CHECKLIST!B433,DATOS!B:B,0),1)),"")</f>
        <v/>
      </c>
      <c r="Q433" s="17" t="str">
        <f>IFERROR(IF(INDEX(DATOS!AQ:AQ,MATCH(CHECKLIST!B433,DATOS!B:B,0),1)=0,"",INDEX(DATOS!AQ:AQ,MATCH(CHECKLIST!B433,DATOS!B:B,0),1)),"")</f>
        <v/>
      </c>
      <c r="R433" t="str">
        <f>IF(B433="","",1)</f>
        <v/>
      </c>
      <c r="S433" t="str">
        <f t="shared" si="20"/>
        <v/>
      </c>
      <c r="U433" t="str">
        <f t="shared" si="18"/>
        <v/>
      </c>
      <c r="V433" t="str">
        <f t="shared" si="19"/>
        <v/>
      </c>
    </row>
    <row r="434" spans="1:22" x14ac:dyDescent="0.25">
      <c r="A434" s="12">
        <v>421</v>
      </c>
      <c r="B434" t="str">
        <f>IFERROR(INDEX(DATOS!B:B,MATCH(CHECKLIST!A434,DATOS!BY:BY,0),1),"")</f>
        <v/>
      </c>
      <c r="C434" t="str">
        <f>IFERROR(INDEX(DATOS!J:J,MATCH(CHECKLIST!A434,DATOS!BY:BY,0),1),"")</f>
        <v/>
      </c>
      <c r="D434" t="str">
        <f>IFERROR(INDEX(DATOS!R:R,MATCH(CHECKLIST!E434,DATOS!C:C,0),1),"")</f>
        <v/>
      </c>
      <c r="E434" s="72" t="str">
        <f>IFERROR(INDEX(DATOS!C:C,MATCH(CHECKLIST!A434,DATOS!BY:BY,0),1),"")</f>
        <v/>
      </c>
      <c r="F434" s="82" t="str">
        <f>IFERROR(IF(INDEX(DATOS!AE:AE,MATCH(CHECKLIST!B434,DATOS!B:B,0),1)=0,"",INDEX(DATOS!AE:AE,MATCH(CHECKLIST!B434,DATOS!B:B,0),1)),"")</f>
        <v/>
      </c>
      <c r="G434" s="17" t="str">
        <f>IFERROR(IF(INDEX(DATOS!AJ:AJ,MATCH(CHECKLIST!B434,DATOS!B:B,0),1)=0,"",INDEX(DATOS!AJ:AJ,MATCH(CHECKLIST!B434,DATOS!B:B,0),1)),"")</f>
        <v/>
      </c>
      <c r="H434" s="17" t="str">
        <f>IFERROR(IF(INDEX(DATOS!BM:BM,MATCH(CHECKLIST!B434,DATOS!B:B,0),1)="","X",IF(INDEX(DATOS!BM:BM,MATCH(CHECKLIST!B434,DATOS!B:B,0),1)="VIGENTE","",INDEX(DATOS!BM:BM,MATCH(CHECKLIST!B434,DATOS!B:B,0),1))),"")</f>
        <v/>
      </c>
      <c r="I434" s="17" t="str">
        <f>IFERROR(IF(INDEX(DATOS!AN:AN,MATCH(CHECKLIST!B434,DATOS!B:B,0),1)=0,"",INDEX(DATOS!AN:AN,MATCH(CHECKLIST!B434,DATOS!B:B,0),1)),"")</f>
        <v/>
      </c>
      <c r="J434" s="17" t="str">
        <f>IFERROR(IF(INDEX(DATOS!AL:AL,MATCH(CHECKLIST!B434,DATOS!B:B,0),1)=0,"",INDEX(DATOS!AL:AL,MATCH(CHECKLIST!B434,DATOS!B:B,0),1)),"")</f>
        <v/>
      </c>
      <c r="K434" s="35" t="str">
        <f>IFERROR(IF(INDEX(DATOS!AM:AM,MATCH(CHECKLIST!B434,DATOS!B:B,0),1)=0,"",INDEX(DATOS!AM:AM,MATCH(CHECKLIST!B434,DATOS!B:B,0),1)),"")</f>
        <v/>
      </c>
      <c r="L434" s="17" t="str">
        <f>IFERROR(IF(INDEX(DATOS!AO:AO,MATCH(CHECKLIST!B434,DATOS!B:B,0),1)=0,"",INDEX(DATOS!AO:AO,MATCH(CHECKLIST!B434,DATOS!B:B,0),1)),"")</f>
        <v/>
      </c>
      <c r="M434" s="17" t="str">
        <f>IFERROR(IF(INDEX(DATOS!AK:AK,MATCH(CHECKLIST!B434,DATOS!B:B,0),1)=0,"",INDEX(DATOS!AK:AK,MATCH(CHECKLIST!B434,DATOS!B:B,0),1)),"")</f>
        <v/>
      </c>
      <c r="N434" s="35" t="str">
        <f ca="1">IFERROR(IF(INDEX(DATOS!I:I,MATCH(CHECKLIST!B434,DATOS!B:B,0),1)="","X",IF(INDEX(DATOS!I:I,MATCH(CHECKLIST!B434,DATOS!B:B,0),1)&gt;YEAR(TODAY())-1,"","VENCIDA")),"")</f>
        <v/>
      </c>
      <c r="O434" s="35" t="str">
        <f>IFERROR(IF(INDEX(DATOS!AR:AR,MATCH(CHECKLIST!B434,DATOS!B:B,0),1)=0,"",INDEX(DATOS!AR:AR,MATCH(CHECKLIST!B434,DATOS!B:B,0),1)),"")</f>
        <v/>
      </c>
      <c r="P434" s="17" t="str">
        <f>IFERROR(IF(INDEX(DATOS!AP:AP,MATCH(CHECKLIST!B434,DATOS!B:B,0),1)=0,"",INDEX(DATOS!AP:AP,MATCH(CHECKLIST!B434,DATOS!B:B,0),1)),"")</f>
        <v/>
      </c>
      <c r="Q434" s="17" t="str">
        <f>IFERROR(IF(INDEX(DATOS!AQ:AQ,MATCH(CHECKLIST!B434,DATOS!B:B,0),1)=0,"",INDEX(DATOS!AQ:AQ,MATCH(CHECKLIST!B434,DATOS!B:B,0),1)),"")</f>
        <v/>
      </c>
      <c r="S434">
        <f t="shared" si="20"/>
        <v>0</v>
      </c>
      <c r="U434" t="str">
        <f t="shared" si="18"/>
        <v/>
      </c>
      <c r="V434" t="str">
        <f t="shared" si="19"/>
        <v/>
      </c>
    </row>
    <row r="435" spans="1:22" x14ac:dyDescent="0.25">
      <c r="A435" s="12">
        <v>422</v>
      </c>
      <c r="B435" t="str">
        <f>IFERROR(INDEX(DATOS!B:B,MATCH(CHECKLIST!A435,DATOS!BY:BY,0),1),"")</f>
        <v/>
      </c>
      <c r="C435" t="str">
        <f>IFERROR(INDEX(DATOS!J:J,MATCH(CHECKLIST!A435,DATOS!BY:BY,0),1),"")</f>
        <v/>
      </c>
      <c r="D435" t="str">
        <f>IFERROR(INDEX(DATOS!R:R,MATCH(CHECKLIST!E435,DATOS!C:C,0),1),"")</f>
        <v/>
      </c>
      <c r="E435" s="72" t="str">
        <f>IFERROR(INDEX(DATOS!C:C,MATCH(CHECKLIST!A435,DATOS!BY:BY,0),1),"")</f>
        <v/>
      </c>
      <c r="F435" s="82" t="str">
        <f>IFERROR(IF(INDEX(DATOS!AE:AE,MATCH(CHECKLIST!B435,DATOS!B:B,0),1)=0,"",INDEX(DATOS!AE:AE,MATCH(CHECKLIST!B435,DATOS!B:B,0),1)),"")</f>
        <v/>
      </c>
      <c r="G435" s="17" t="str">
        <f>IFERROR(IF(INDEX(DATOS!AJ:AJ,MATCH(CHECKLIST!B435,DATOS!B:B,0),1)=0,"",INDEX(DATOS!AJ:AJ,MATCH(CHECKLIST!B435,DATOS!B:B,0),1)),"")</f>
        <v/>
      </c>
      <c r="H435" s="17" t="str">
        <f>IFERROR(IF(INDEX(DATOS!BM:BM,MATCH(CHECKLIST!B435,DATOS!B:B,0),1)="","X",IF(INDEX(DATOS!BM:BM,MATCH(CHECKLIST!B435,DATOS!B:B,0),1)="VIGENTE","",INDEX(DATOS!BM:BM,MATCH(CHECKLIST!B435,DATOS!B:B,0),1))),"")</f>
        <v/>
      </c>
      <c r="I435" s="17" t="str">
        <f>IFERROR(IF(INDEX(DATOS!AN:AN,MATCH(CHECKLIST!B435,DATOS!B:B,0),1)=0,"",INDEX(DATOS!AN:AN,MATCH(CHECKLIST!B435,DATOS!B:B,0),1)),"")</f>
        <v/>
      </c>
      <c r="J435" s="17" t="str">
        <f>IFERROR(IF(INDEX(DATOS!AL:AL,MATCH(CHECKLIST!B435,DATOS!B:B,0),1)=0,"",INDEX(DATOS!AL:AL,MATCH(CHECKLIST!B435,DATOS!B:B,0),1)),"")</f>
        <v/>
      </c>
      <c r="K435" s="35" t="str">
        <f>IFERROR(IF(INDEX(DATOS!AM:AM,MATCH(CHECKLIST!B435,DATOS!B:B,0),1)=0,"",INDEX(DATOS!AM:AM,MATCH(CHECKLIST!B435,DATOS!B:B,0),1)),"")</f>
        <v/>
      </c>
      <c r="L435" s="17" t="str">
        <f>IFERROR(IF(INDEX(DATOS!AO:AO,MATCH(CHECKLIST!B435,DATOS!B:B,0),1)=0,"",INDEX(DATOS!AO:AO,MATCH(CHECKLIST!B435,DATOS!B:B,0),1)),"")</f>
        <v/>
      </c>
      <c r="M435" s="17" t="str">
        <f>IFERROR(IF(INDEX(DATOS!AK:AK,MATCH(CHECKLIST!B435,DATOS!B:B,0),1)=0,"",INDEX(DATOS!AK:AK,MATCH(CHECKLIST!B435,DATOS!B:B,0),1)),"")</f>
        <v/>
      </c>
      <c r="N435" s="35" t="str">
        <f ca="1">IFERROR(IF(INDEX(DATOS!I:I,MATCH(CHECKLIST!B435,DATOS!B:B,0),1)="","X",IF(INDEX(DATOS!I:I,MATCH(CHECKLIST!B435,DATOS!B:B,0),1)&gt;YEAR(TODAY())-1,"","VENCIDA")),"")</f>
        <v/>
      </c>
      <c r="O435" s="35" t="str">
        <f>IFERROR(IF(INDEX(DATOS!AR:AR,MATCH(CHECKLIST!B435,DATOS!B:B,0),1)=0,"",INDEX(DATOS!AR:AR,MATCH(CHECKLIST!B435,DATOS!B:B,0),1)),"")</f>
        <v/>
      </c>
      <c r="P435" s="17" t="str">
        <f>IFERROR(IF(INDEX(DATOS!AP:AP,MATCH(CHECKLIST!B435,DATOS!B:B,0),1)=0,"",INDEX(DATOS!AP:AP,MATCH(CHECKLIST!B435,DATOS!B:B,0),1)),"")</f>
        <v/>
      </c>
      <c r="Q435" s="17" t="str">
        <f>IFERROR(IF(INDEX(DATOS!AQ:AQ,MATCH(CHECKLIST!B435,DATOS!B:B,0),1)=0,"",INDEX(DATOS!AQ:AQ,MATCH(CHECKLIST!B435,DATOS!B:B,0),1)),"")</f>
        <v/>
      </c>
      <c r="R435" t="str">
        <f>IF(B435="","",1)</f>
        <v/>
      </c>
      <c r="S435" t="str">
        <f t="shared" si="20"/>
        <v/>
      </c>
      <c r="U435" t="str">
        <f t="shared" si="18"/>
        <v/>
      </c>
      <c r="V435" t="str">
        <f t="shared" si="19"/>
        <v/>
      </c>
    </row>
    <row r="436" spans="1:22" x14ac:dyDescent="0.25">
      <c r="A436" s="12">
        <v>423</v>
      </c>
      <c r="B436" t="str">
        <f>IFERROR(INDEX(DATOS!B:B,MATCH(CHECKLIST!A436,DATOS!BY:BY,0),1),"")</f>
        <v/>
      </c>
      <c r="C436" t="str">
        <f>IFERROR(INDEX(DATOS!J:J,MATCH(CHECKLIST!A436,DATOS!BY:BY,0),1),"")</f>
        <v/>
      </c>
      <c r="D436" t="str">
        <f>IFERROR(INDEX(DATOS!R:R,MATCH(CHECKLIST!E436,DATOS!C:C,0),1),"")</f>
        <v/>
      </c>
      <c r="E436" s="72" t="str">
        <f>IFERROR(INDEX(DATOS!C:C,MATCH(CHECKLIST!A436,DATOS!BY:BY,0),1),"")</f>
        <v/>
      </c>
      <c r="F436" s="82" t="str">
        <f>IFERROR(IF(INDEX(DATOS!AE:AE,MATCH(CHECKLIST!B436,DATOS!B:B,0),1)=0,"",INDEX(DATOS!AE:AE,MATCH(CHECKLIST!B436,DATOS!B:B,0),1)),"")</f>
        <v/>
      </c>
      <c r="G436" s="17" t="str">
        <f>IFERROR(IF(INDEX(DATOS!AJ:AJ,MATCH(CHECKLIST!B436,DATOS!B:B,0),1)=0,"",INDEX(DATOS!AJ:AJ,MATCH(CHECKLIST!B436,DATOS!B:B,0),1)),"")</f>
        <v/>
      </c>
      <c r="H436" s="17" t="str">
        <f>IFERROR(IF(INDEX(DATOS!BM:BM,MATCH(CHECKLIST!B436,DATOS!B:B,0),1)="","X",IF(INDEX(DATOS!BM:BM,MATCH(CHECKLIST!B436,DATOS!B:B,0),1)="VIGENTE","",INDEX(DATOS!BM:BM,MATCH(CHECKLIST!B436,DATOS!B:B,0),1))),"")</f>
        <v/>
      </c>
      <c r="I436" s="17" t="str">
        <f>IFERROR(IF(INDEX(DATOS!AN:AN,MATCH(CHECKLIST!B436,DATOS!B:B,0),1)=0,"",INDEX(DATOS!AN:AN,MATCH(CHECKLIST!B436,DATOS!B:B,0),1)),"")</f>
        <v/>
      </c>
      <c r="J436" s="17" t="str">
        <f>IFERROR(IF(INDEX(DATOS!AL:AL,MATCH(CHECKLIST!B436,DATOS!B:B,0),1)=0,"",INDEX(DATOS!AL:AL,MATCH(CHECKLIST!B436,DATOS!B:B,0),1)),"")</f>
        <v/>
      </c>
      <c r="K436" s="35" t="str">
        <f>IFERROR(IF(INDEX(DATOS!AM:AM,MATCH(CHECKLIST!B436,DATOS!B:B,0),1)=0,"",INDEX(DATOS!AM:AM,MATCH(CHECKLIST!B436,DATOS!B:B,0),1)),"")</f>
        <v/>
      </c>
      <c r="L436" s="17" t="str">
        <f>IFERROR(IF(INDEX(DATOS!AO:AO,MATCH(CHECKLIST!B436,DATOS!B:B,0),1)=0,"",INDEX(DATOS!AO:AO,MATCH(CHECKLIST!B436,DATOS!B:B,0),1)),"")</f>
        <v/>
      </c>
      <c r="M436" s="17" t="str">
        <f>IFERROR(IF(INDEX(DATOS!AK:AK,MATCH(CHECKLIST!B436,DATOS!B:B,0),1)=0,"",INDEX(DATOS!AK:AK,MATCH(CHECKLIST!B436,DATOS!B:B,0),1)),"")</f>
        <v/>
      </c>
      <c r="N436" s="35" t="str">
        <f ca="1">IFERROR(IF(INDEX(DATOS!I:I,MATCH(CHECKLIST!B436,DATOS!B:B,0),1)="","X",IF(INDEX(DATOS!I:I,MATCH(CHECKLIST!B436,DATOS!B:B,0),1)&gt;YEAR(TODAY())-1,"","VENCIDA")),"")</f>
        <v/>
      </c>
      <c r="O436" s="35" t="str">
        <f>IFERROR(IF(INDEX(DATOS!AR:AR,MATCH(CHECKLIST!B436,DATOS!B:B,0),1)=0,"",INDEX(DATOS!AR:AR,MATCH(CHECKLIST!B436,DATOS!B:B,0),1)),"")</f>
        <v/>
      </c>
      <c r="P436" s="17" t="str">
        <f>IFERROR(IF(INDEX(DATOS!AP:AP,MATCH(CHECKLIST!B436,DATOS!B:B,0),1)=0,"",INDEX(DATOS!AP:AP,MATCH(CHECKLIST!B436,DATOS!B:B,0),1)),"")</f>
        <v/>
      </c>
      <c r="Q436" s="17" t="str">
        <f>IFERROR(IF(INDEX(DATOS!AQ:AQ,MATCH(CHECKLIST!B436,DATOS!B:B,0),1)=0,"",INDEX(DATOS!AQ:AQ,MATCH(CHECKLIST!B436,DATOS!B:B,0),1)),"")</f>
        <v/>
      </c>
      <c r="S436">
        <f t="shared" si="20"/>
        <v>0</v>
      </c>
      <c r="U436" t="str">
        <f t="shared" si="18"/>
        <v/>
      </c>
      <c r="V436" t="str">
        <f t="shared" si="19"/>
        <v/>
      </c>
    </row>
    <row r="437" spans="1:22" x14ac:dyDescent="0.25">
      <c r="A437" s="12">
        <v>424</v>
      </c>
      <c r="B437" t="str">
        <f>IFERROR(INDEX(DATOS!B:B,MATCH(CHECKLIST!A437,DATOS!BY:BY,0),1),"")</f>
        <v/>
      </c>
      <c r="C437" t="str">
        <f>IFERROR(INDEX(DATOS!J:J,MATCH(CHECKLIST!A437,DATOS!BY:BY,0),1),"")</f>
        <v/>
      </c>
      <c r="D437" t="str">
        <f>IFERROR(INDEX(DATOS!R:R,MATCH(CHECKLIST!E437,DATOS!C:C,0),1),"")</f>
        <v/>
      </c>
      <c r="E437" s="72" t="str">
        <f>IFERROR(INDEX(DATOS!C:C,MATCH(CHECKLIST!A437,DATOS!BY:BY,0),1),"")</f>
        <v/>
      </c>
      <c r="F437" s="82" t="str">
        <f>IFERROR(IF(INDEX(DATOS!AE:AE,MATCH(CHECKLIST!B437,DATOS!B:B,0),1)=0,"",INDEX(DATOS!AE:AE,MATCH(CHECKLIST!B437,DATOS!B:B,0),1)),"")</f>
        <v/>
      </c>
      <c r="G437" s="17" t="str">
        <f>IFERROR(IF(INDEX(DATOS!AJ:AJ,MATCH(CHECKLIST!B437,DATOS!B:B,0),1)=0,"",INDEX(DATOS!AJ:AJ,MATCH(CHECKLIST!B437,DATOS!B:B,0),1)),"")</f>
        <v/>
      </c>
      <c r="H437" s="17" t="str">
        <f>IFERROR(IF(INDEX(DATOS!BM:BM,MATCH(CHECKLIST!B437,DATOS!B:B,0),1)="","X",IF(INDEX(DATOS!BM:BM,MATCH(CHECKLIST!B437,DATOS!B:B,0),1)="VIGENTE","",INDEX(DATOS!BM:BM,MATCH(CHECKLIST!B437,DATOS!B:B,0),1))),"")</f>
        <v/>
      </c>
      <c r="I437" s="17" t="str">
        <f>IFERROR(IF(INDEX(DATOS!AN:AN,MATCH(CHECKLIST!B437,DATOS!B:B,0),1)=0,"",INDEX(DATOS!AN:AN,MATCH(CHECKLIST!B437,DATOS!B:B,0),1)),"")</f>
        <v/>
      </c>
      <c r="J437" s="17" t="str">
        <f>IFERROR(IF(INDEX(DATOS!AL:AL,MATCH(CHECKLIST!B437,DATOS!B:B,0),1)=0,"",INDEX(DATOS!AL:AL,MATCH(CHECKLIST!B437,DATOS!B:B,0),1)),"")</f>
        <v/>
      </c>
      <c r="K437" s="35" t="str">
        <f>IFERROR(IF(INDEX(DATOS!AM:AM,MATCH(CHECKLIST!B437,DATOS!B:B,0),1)=0,"",INDEX(DATOS!AM:AM,MATCH(CHECKLIST!B437,DATOS!B:B,0),1)),"")</f>
        <v/>
      </c>
      <c r="L437" s="17" t="str">
        <f>IFERROR(IF(INDEX(DATOS!AO:AO,MATCH(CHECKLIST!B437,DATOS!B:B,0),1)=0,"",INDEX(DATOS!AO:AO,MATCH(CHECKLIST!B437,DATOS!B:B,0),1)),"")</f>
        <v/>
      </c>
      <c r="M437" s="17" t="str">
        <f>IFERROR(IF(INDEX(DATOS!AK:AK,MATCH(CHECKLIST!B437,DATOS!B:B,0),1)=0,"",INDEX(DATOS!AK:AK,MATCH(CHECKLIST!B437,DATOS!B:B,0),1)),"")</f>
        <v/>
      </c>
      <c r="N437" s="35" t="str">
        <f ca="1">IFERROR(IF(INDEX(DATOS!I:I,MATCH(CHECKLIST!B437,DATOS!B:B,0),1)="","X",IF(INDEX(DATOS!I:I,MATCH(CHECKLIST!B437,DATOS!B:B,0),1)&gt;YEAR(TODAY())-1,"","VENCIDA")),"")</f>
        <v/>
      </c>
      <c r="O437" s="35" t="str">
        <f>IFERROR(IF(INDEX(DATOS!AR:AR,MATCH(CHECKLIST!B437,DATOS!B:B,0),1)=0,"",INDEX(DATOS!AR:AR,MATCH(CHECKLIST!B437,DATOS!B:B,0),1)),"")</f>
        <v/>
      </c>
      <c r="P437" s="17" t="str">
        <f>IFERROR(IF(INDEX(DATOS!AP:AP,MATCH(CHECKLIST!B437,DATOS!B:B,0),1)=0,"",INDEX(DATOS!AP:AP,MATCH(CHECKLIST!B437,DATOS!B:B,0),1)),"")</f>
        <v/>
      </c>
      <c r="Q437" s="17" t="str">
        <f>IFERROR(IF(INDEX(DATOS!AQ:AQ,MATCH(CHECKLIST!B437,DATOS!B:B,0),1)=0,"",INDEX(DATOS!AQ:AQ,MATCH(CHECKLIST!B437,DATOS!B:B,0),1)),"")</f>
        <v/>
      </c>
      <c r="R437" t="str">
        <f>IF(B437="","",1)</f>
        <v/>
      </c>
      <c r="S437" t="str">
        <f t="shared" si="20"/>
        <v/>
      </c>
      <c r="U437" t="str">
        <f t="shared" si="18"/>
        <v/>
      </c>
      <c r="V437" t="str">
        <f t="shared" si="19"/>
        <v/>
      </c>
    </row>
    <row r="438" spans="1:22" x14ac:dyDescent="0.25">
      <c r="A438" s="12">
        <v>425</v>
      </c>
      <c r="B438" t="str">
        <f>IFERROR(INDEX(DATOS!B:B,MATCH(CHECKLIST!A438,DATOS!BY:BY,0),1),"")</f>
        <v/>
      </c>
      <c r="C438" t="str">
        <f>IFERROR(INDEX(DATOS!J:J,MATCH(CHECKLIST!A438,DATOS!BY:BY,0),1),"")</f>
        <v/>
      </c>
      <c r="D438" t="str">
        <f>IFERROR(INDEX(DATOS!R:R,MATCH(CHECKLIST!E438,DATOS!C:C,0),1),"")</f>
        <v/>
      </c>
      <c r="E438" s="72" t="str">
        <f>IFERROR(INDEX(DATOS!C:C,MATCH(CHECKLIST!A438,DATOS!BY:BY,0),1),"")</f>
        <v/>
      </c>
      <c r="F438" s="82" t="str">
        <f>IFERROR(IF(INDEX(DATOS!AE:AE,MATCH(CHECKLIST!B438,DATOS!B:B,0),1)=0,"",INDEX(DATOS!AE:AE,MATCH(CHECKLIST!B438,DATOS!B:B,0),1)),"")</f>
        <v/>
      </c>
      <c r="G438" s="17" t="str">
        <f>IFERROR(IF(INDEX(DATOS!AJ:AJ,MATCH(CHECKLIST!B438,DATOS!B:B,0),1)=0,"",INDEX(DATOS!AJ:AJ,MATCH(CHECKLIST!B438,DATOS!B:B,0),1)),"")</f>
        <v/>
      </c>
      <c r="H438" s="17" t="str">
        <f>IFERROR(IF(INDEX(DATOS!BM:BM,MATCH(CHECKLIST!B438,DATOS!B:B,0),1)="","X",IF(INDEX(DATOS!BM:BM,MATCH(CHECKLIST!B438,DATOS!B:B,0),1)="VIGENTE","",INDEX(DATOS!BM:BM,MATCH(CHECKLIST!B438,DATOS!B:B,0),1))),"")</f>
        <v/>
      </c>
      <c r="I438" s="17" t="str">
        <f>IFERROR(IF(INDEX(DATOS!AN:AN,MATCH(CHECKLIST!B438,DATOS!B:B,0),1)=0,"",INDEX(DATOS!AN:AN,MATCH(CHECKLIST!B438,DATOS!B:B,0),1)),"")</f>
        <v/>
      </c>
      <c r="J438" s="17" t="str">
        <f>IFERROR(IF(INDEX(DATOS!AL:AL,MATCH(CHECKLIST!B438,DATOS!B:B,0),1)=0,"",INDEX(DATOS!AL:AL,MATCH(CHECKLIST!B438,DATOS!B:B,0),1)),"")</f>
        <v/>
      </c>
      <c r="K438" s="35" t="str">
        <f>IFERROR(IF(INDEX(DATOS!AM:AM,MATCH(CHECKLIST!B438,DATOS!B:B,0),1)=0,"",INDEX(DATOS!AM:AM,MATCH(CHECKLIST!B438,DATOS!B:B,0),1)),"")</f>
        <v/>
      </c>
      <c r="L438" s="17" t="str">
        <f>IFERROR(IF(INDEX(DATOS!AO:AO,MATCH(CHECKLIST!B438,DATOS!B:B,0),1)=0,"",INDEX(DATOS!AO:AO,MATCH(CHECKLIST!B438,DATOS!B:B,0),1)),"")</f>
        <v/>
      </c>
      <c r="M438" s="17" t="str">
        <f>IFERROR(IF(INDEX(DATOS!AK:AK,MATCH(CHECKLIST!B438,DATOS!B:B,0),1)=0,"",INDEX(DATOS!AK:AK,MATCH(CHECKLIST!B438,DATOS!B:B,0),1)),"")</f>
        <v/>
      </c>
      <c r="N438" s="35" t="str">
        <f ca="1">IFERROR(IF(INDEX(DATOS!I:I,MATCH(CHECKLIST!B438,DATOS!B:B,0),1)="","X",IF(INDEX(DATOS!I:I,MATCH(CHECKLIST!B438,DATOS!B:B,0),1)&gt;YEAR(TODAY())-1,"","VENCIDA")),"")</f>
        <v/>
      </c>
      <c r="O438" s="35" t="str">
        <f>IFERROR(IF(INDEX(DATOS!AR:AR,MATCH(CHECKLIST!B438,DATOS!B:B,0),1)=0,"",INDEX(DATOS!AR:AR,MATCH(CHECKLIST!B438,DATOS!B:B,0),1)),"")</f>
        <v/>
      </c>
      <c r="P438" s="17" t="str">
        <f>IFERROR(IF(INDEX(DATOS!AP:AP,MATCH(CHECKLIST!B438,DATOS!B:B,0),1)=0,"",INDEX(DATOS!AP:AP,MATCH(CHECKLIST!B438,DATOS!B:B,0),1)),"")</f>
        <v/>
      </c>
      <c r="Q438" s="17" t="str">
        <f>IFERROR(IF(INDEX(DATOS!AQ:AQ,MATCH(CHECKLIST!B438,DATOS!B:B,0),1)=0,"",INDEX(DATOS!AQ:AQ,MATCH(CHECKLIST!B438,DATOS!B:B,0),1)),"")</f>
        <v/>
      </c>
      <c r="S438">
        <f t="shared" si="20"/>
        <v>0</v>
      </c>
      <c r="U438" t="str">
        <f t="shared" si="18"/>
        <v/>
      </c>
      <c r="V438" t="str">
        <f t="shared" si="19"/>
        <v/>
      </c>
    </row>
    <row r="439" spans="1:22" x14ac:dyDescent="0.25">
      <c r="A439" s="12">
        <v>426</v>
      </c>
      <c r="B439" t="str">
        <f>IFERROR(INDEX(DATOS!B:B,MATCH(CHECKLIST!A439,DATOS!BY:BY,0),1),"")</f>
        <v/>
      </c>
      <c r="C439" t="str">
        <f>IFERROR(INDEX(DATOS!J:J,MATCH(CHECKLIST!A439,DATOS!BY:BY,0),1),"")</f>
        <v/>
      </c>
      <c r="D439" t="str">
        <f>IFERROR(INDEX(DATOS!R:R,MATCH(CHECKLIST!E439,DATOS!C:C,0),1),"")</f>
        <v/>
      </c>
      <c r="E439" s="72" t="str">
        <f>IFERROR(INDEX(DATOS!C:C,MATCH(CHECKLIST!A439,DATOS!BY:BY,0),1),"")</f>
        <v/>
      </c>
      <c r="F439" s="82" t="str">
        <f>IFERROR(IF(INDEX(DATOS!AE:AE,MATCH(CHECKLIST!B439,DATOS!B:B,0),1)=0,"",INDEX(DATOS!AE:AE,MATCH(CHECKLIST!B439,DATOS!B:B,0),1)),"")</f>
        <v/>
      </c>
      <c r="G439" s="17" t="str">
        <f>IFERROR(IF(INDEX(DATOS!AJ:AJ,MATCH(CHECKLIST!B439,DATOS!B:B,0),1)=0,"",INDEX(DATOS!AJ:AJ,MATCH(CHECKLIST!B439,DATOS!B:B,0),1)),"")</f>
        <v/>
      </c>
      <c r="H439" s="17" t="str">
        <f>IFERROR(IF(INDEX(DATOS!BM:BM,MATCH(CHECKLIST!B439,DATOS!B:B,0),1)="","X",IF(INDEX(DATOS!BM:BM,MATCH(CHECKLIST!B439,DATOS!B:B,0),1)="VIGENTE","",INDEX(DATOS!BM:BM,MATCH(CHECKLIST!B439,DATOS!B:B,0),1))),"")</f>
        <v/>
      </c>
      <c r="I439" s="17" t="str">
        <f>IFERROR(IF(INDEX(DATOS!AN:AN,MATCH(CHECKLIST!B439,DATOS!B:B,0),1)=0,"",INDEX(DATOS!AN:AN,MATCH(CHECKLIST!B439,DATOS!B:B,0),1)),"")</f>
        <v/>
      </c>
      <c r="J439" s="17" t="str">
        <f>IFERROR(IF(INDEX(DATOS!AL:AL,MATCH(CHECKLIST!B439,DATOS!B:B,0),1)=0,"",INDEX(DATOS!AL:AL,MATCH(CHECKLIST!B439,DATOS!B:B,0),1)),"")</f>
        <v/>
      </c>
      <c r="K439" s="35" t="str">
        <f>IFERROR(IF(INDEX(DATOS!AM:AM,MATCH(CHECKLIST!B439,DATOS!B:B,0),1)=0,"",INDEX(DATOS!AM:AM,MATCH(CHECKLIST!B439,DATOS!B:B,0),1)),"")</f>
        <v/>
      </c>
      <c r="L439" s="17" t="str">
        <f>IFERROR(IF(INDEX(DATOS!AO:AO,MATCH(CHECKLIST!B439,DATOS!B:B,0),1)=0,"",INDEX(DATOS!AO:AO,MATCH(CHECKLIST!B439,DATOS!B:B,0),1)),"")</f>
        <v/>
      </c>
      <c r="M439" s="17" t="str">
        <f>IFERROR(IF(INDEX(DATOS!AK:AK,MATCH(CHECKLIST!B439,DATOS!B:B,0),1)=0,"",INDEX(DATOS!AK:AK,MATCH(CHECKLIST!B439,DATOS!B:B,0),1)),"")</f>
        <v/>
      </c>
      <c r="N439" s="35" t="str">
        <f ca="1">IFERROR(IF(INDEX(DATOS!I:I,MATCH(CHECKLIST!B439,DATOS!B:B,0),1)="","X",IF(INDEX(DATOS!I:I,MATCH(CHECKLIST!B439,DATOS!B:B,0),1)&gt;YEAR(TODAY())-1,"","VENCIDA")),"")</f>
        <v/>
      </c>
      <c r="O439" s="35" t="str">
        <f>IFERROR(IF(INDEX(DATOS!AR:AR,MATCH(CHECKLIST!B439,DATOS!B:B,0),1)=0,"",INDEX(DATOS!AR:AR,MATCH(CHECKLIST!B439,DATOS!B:B,0),1)),"")</f>
        <v/>
      </c>
      <c r="P439" s="17" t="str">
        <f>IFERROR(IF(INDEX(DATOS!AP:AP,MATCH(CHECKLIST!B439,DATOS!B:B,0),1)=0,"",INDEX(DATOS!AP:AP,MATCH(CHECKLIST!B439,DATOS!B:B,0),1)),"")</f>
        <v/>
      </c>
      <c r="Q439" s="17" t="str">
        <f>IFERROR(IF(INDEX(DATOS!AQ:AQ,MATCH(CHECKLIST!B439,DATOS!B:B,0),1)=0,"",INDEX(DATOS!AQ:AQ,MATCH(CHECKLIST!B439,DATOS!B:B,0),1)),"")</f>
        <v/>
      </c>
      <c r="R439" t="str">
        <f>IF(B439="","",1)</f>
        <v/>
      </c>
      <c r="S439" t="str">
        <f t="shared" si="20"/>
        <v/>
      </c>
      <c r="U439" t="str">
        <f t="shared" si="18"/>
        <v/>
      </c>
      <c r="V439" t="str">
        <f t="shared" si="19"/>
        <v/>
      </c>
    </row>
    <row r="440" spans="1:22" x14ac:dyDescent="0.25">
      <c r="A440" s="12">
        <v>427</v>
      </c>
      <c r="B440" t="str">
        <f>IFERROR(INDEX(DATOS!B:B,MATCH(CHECKLIST!A440,DATOS!BY:BY,0),1),"")</f>
        <v/>
      </c>
      <c r="C440" t="str">
        <f>IFERROR(INDEX(DATOS!J:J,MATCH(CHECKLIST!A440,DATOS!BY:BY,0),1),"")</f>
        <v/>
      </c>
      <c r="D440" t="str">
        <f>IFERROR(INDEX(DATOS!R:R,MATCH(CHECKLIST!E440,DATOS!C:C,0),1),"")</f>
        <v/>
      </c>
      <c r="E440" s="72" t="str">
        <f>IFERROR(INDEX(DATOS!C:C,MATCH(CHECKLIST!A440,DATOS!BY:BY,0),1),"")</f>
        <v/>
      </c>
      <c r="F440" s="82" t="str">
        <f>IFERROR(IF(INDEX(DATOS!AE:AE,MATCH(CHECKLIST!B440,DATOS!B:B,0),1)=0,"",INDEX(DATOS!AE:AE,MATCH(CHECKLIST!B440,DATOS!B:B,0),1)),"")</f>
        <v/>
      </c>
      <c r="G440" s="17" t="str">
        <f>IFERROR(IF(INDEX(DATOS!AJ:AJ,MATCH(CHECKLIST!B440,DATOS!B:B,0),1)=0,"",INDEX(DATOS!AJ:AJ,MATCH(CHECKLIST!B440,DATOS!B:B,0),1)),"")</f>
        <v/>
      </c>
      <c r="H440" s="17" t="str">
        <f>IFERROR(IF(INDEX(DATOS!BM:BM,MATCH(CHECKLIST!B440,DATOS!B:B,0),1)="","X",IF(INDEX(DATOS!BM:BM,MATCH(CHECKLIST!B440,DATOS!B:B,0),1)="VIGENTE","",INDEX(DATOS!BM:BM,MATCH(CHECKLIST!B440,DATOS!B:B,0),1))),"")</f>
        <v/>
      </c>
      <c r="I440" s="17" t="str">
        <f>IFERROR(IF(INDEX(DATOS!AN:AN,MATCH(CHECKLIST!B440,DATOS!B:B,0),1)=0,"",INDEX(DATOS!AN:AN,MATCH(CHECKLIST!B440,DATOS!B:B,0),1)),"")</f>
        <v/>
      </c>
      <c r="J440" s="17" t="str">
        <f>IFERROR(IF(INDEX(DATOS!AL:AL,MATCH(CHECKLIST!B440,DATOS!B:B,0),1)=0,"",INDEX(DATOS!AL:AL,MATCH(CHECKLIST!B440,DATOS!B:B,0),1)),"")</f>
        <v/>
      </c>
      <c r="K440" s="35" t="str">
        <f>IFERROR(IF(INDEX(DATOS!AM:AM,MATCH(CHECKLIST!B440,DATOS!B:B,0),1)=0,"",INDEX(DATOS!AM:AM,MATCH(CHECKLIST!B440,DATOS!B:B,0),1)),"")</f>
        <v/>
      </c>
      <c r="L440" s="17" t="str">
        <f>IFERROR(IF(INDEX(DATOS!AO:AO,MATCH(CHECKLIST!B440,DATOS!B:B,0),1)=0,"",INDEX(DATOS!AO:AO,MATCH(CHECKLIST!B440,DATOS!B:B,0),1)),"")</f>
        <v/>
      </c>
      <c r="M440" s="17" t="str">
        <f>IFERROR(IF(INDEX(DATOS!AK:AK,MATCH(CHECKLIST!B440,DATOS!B:B,0),1)=0,"",INDEX(DATOS!AK:AK,MATCH(CHECKLIST!B440,DATOS!B:B,0),1)),"")</f>
        <v/>
      </c>
      <c r="N440" s="35" t="str">
        <f ca="1">IFERROR(IF(INDEX(DATOS!I:I,MATCH(CHECKLIST!B440,DATOS!B:B,0),1)="","X",IF(INDEX(DATOS!I:I,MATCH(CHECKLIST!B440,DATOS!B:B,0),1)&gt;YEAR(TODAY())-1,"","VENCIDA")),"")</f>
        <v/>
      </c>
      <c r="O440" s="35" t="str">
        <f>IFERROR(IF(INDEX(DATOS!AR:AR,MATCH(CHECKLIST!B440,DATOS!B:B,0),1)=0,"",INDEX(DATOS!AR:AR,MATCH(CHECKLIST!B440,DATOS!B:B,0),1)),"")</f>
        <v/>
      </c>
      <c r="P440" s="17" t="str">
        <f>IFERROR(IF(INDEX(DATOS!AP:AP,MATCH(CHECKLIST!B440,DATOS!B:B,0),1)=0,"",INDEX(DATOS!AP:AP,MATCH(CHECKLIST!B440,DATOS!B:B,0),1)),"")</f>
        <v/>
      </c>
      <c r="Q440" s="17" t="str">
        <f>IFERROR(IF(INDEX(DATOS!AQ:AQ,MATCH(CHECKLIST!B440,DATOS!B:B,0),1)=0,"",INDEX(DATOS!AQ:AQ,MATCH(CHECKLIST!B440,DATOS!B:B,0),1)),"")</f>
        <v/>
      </c>
      <c r="S440">
        <f t="shared" si="20"/>
        <v>0</v>
      </c>
      <c r="U440" t="str">
        <f t="shared" si="18"/>
        <v/>
      </c>
      <c r="V440" t="str">
        <f t="shared" si="19"/>
        <v/>
      </c>
    </row>
    <row r="441" spans="1:22" x14ac:dyDescent="0.25">
      <c r="A441" s="12">
        <v>428</v>
      </c>
      <c r="B441" t="str">
        <f>IFERROR(INDEX(DATOS!B:B,MATCH(CHECKLIST!A441,DATOS!BY:BY,0),1),"")</f>
        <v/>
      </c>
      <c r="C441" t="str">
        <f>IFERROR(INDEX(DATOS!J:J,MATCH(CHECKLIST!A441,DATOS!BY:BY,0),1),"")</f>
        <v/>
      </c>
      <c r="D441" t="str">
        <f>IFERROR(INDEX(DATOS!R:R,MATCH(CHECKLIST!E441,DATOS!C:C,0),1),"")</f>
        <v/>
      </c>
      <c r="E441" s="72" t="str">
        <f>IFERROR(INDEX(DATOS!C:C,MATCH(CHECKLIST!A441,DATOS!BY:BY,0),1),"")</f>
        <v/>
      </c>
      <c r="F441" s="82" t="str">
        <f>IFERROR(IF(INDEX(DATOS!AE:AE,MATCH(CHECKLIST!B441,DATOS!B:B,0),1)=0,"",INDEX(DATOS!AE:AE,MATCH(CHECKLIST!B441,DATOS!B:B,0),1)),"")</f>
        <v/>
      </c>
      <c r="G441" s="17" t="str">
        <f>IFERROR(IF(INDEX(DATOS!AJ:AJ,MATCH(CHECKLIST!B441,DATOS!B:B,0),1)=0,"",INDEX(DATOS!AJ:AJ,MATCH(CHECKLIST!B441,DATOS!B:B,0),1)),"")</f>
        <v/>
      </c>
      <c r="H441" s="17" t="str">
        <f>IFERROR(IF(INDEX(DATOS!BM:BM,MATCH(CHECKLIST!B441,DATOS!B:B,0),1)="","X",IF(INDEX(DATOS!BM:BM,MATCH(CHECKLIST!B441,DATOS!B:B,0),1)="VIGENTE","",INDEX(DATOS!BM:BM,MATCH(CHECKLIST!B441,DATOS!B:B,0),1))),"")</f>
        <v/>
      </c>
      <c r="I441" s="17" t="str">
        <f>IFERROR(IF(INDEX(DATOS!AN:AN,MATCH(CHECKLIST!B441,DATOS!B:B,0),1)=0,"",INDEX(DATOS!AN:AN,MATCH(CHECKLIST!B441,DATOS!B:B,0),1)),"")</f>
        <v/>
      </c>
      <c r="J441" s="17" t="str">
        <f>IFERROR(IF(INDEX(DATOS!AL:AL,MATCH(CHECKLIST!B441,DATOS!B:B,0),1)=0,"",INDEX(DATOS!AL:AL,MATCH(CHECKLIST!B441,DATOS!B:B,0),1)),"")</f>
        <v/>
      </c>
      <c r="K441" s="35" t="str">
        <f>IFERROR(IF(INDEX(DATOS!AM:AM,MATCH(CHECKLIST!B441,DATOS!B:B,0),1)=0,"",INDEX(DATOS!AM:AM,MATCH(CHECKLIST!B441,DATOS!B:B,0),1)),"")</f>
        <v/>
      </c>
      <c r="L441" s="17" t="str">
        <f>IFERROR(IF(INDEX(DATOS!AO:AO,MATCH(CHECKLIST!B441,DATOS!B:B,0),1)=0,"",INDEX(DATOS!AO:AO,MATCH(CHECKLIST!B441,DATOS!B:B,0),1)),"")</f>
        <v/>
      </c>
      <c r="M441" s="17" t="str">
        <f>IFERROR(IF(INDEX(DATOS!AK:AK,MATCH(CHECKLIST!B441,DATOS!B:B,0),1)=0,"",INDEX(DATOS!AK:AK,MATCH(CHECKLIST!B441,DATOS!B:B,0),1)),"")</f>
        <v/>
      </c>
      <c r="N441" s="35" t="str">
        <f ca="1">IFERROR(IF(INDEX(DATOS!I:I,MATCH(CHECKLIST!B441,DATOS!B:B,0),1)="","X",IF(INDEX(DATOS!I:I,MATCH(CHECKLIST!B441,DATOS!B:B,0),1)&gt;YEAR(TODAY())-1,"","VENCIDA")),"")</f>
        <v/>
      </c>
      <c r="O441" s="35" t="str">
        <f>IFERROR(IF(INDEX(DATOS!AR:AR,MATCH(CHECKLIST!B441,DATOS!B:B,0),1)=0,"",INDEX(DATOS!AR:AR,MATCH(CHECKLIST!B441,DATOS!B:B,0),1)),"")</f>
        <v/>
      </c>
      <c r="P441" s="17" t="str">
        <f>IFERROR(IF(INDEX(DATOS!AP:AP,MATCH(CHECKLIST!B441,DATOS!B:B,0),1)=0,"",INDEX(DATOS!AP:AP,MATCH(CHECKLIST!B441,DATOS!B:B,0),1)),"")</f>
        <v/>
      </c>
      <c r="Q441" s="17" t="str">
        <f>IFERROR(IF(INDEX(DATOS!AQ:AQ,MATCH(CHECKLIST!B441,DATOS!B:B,0),1)=0,"",INDEX(DATOS!AQ:AQ,MATCH(CHECKLIST!B441,DATOS!B:B,0),1)),"")</f>
        <v/>
      </c>
      <c r="R441" t="str">
        <f>IF(B441="","",1)</f>
        <v/>
      </c>
      <c r="S441" t="str">
        <f t="shared" si="20"/>
        <v/>
      </c>
      <c r="U441" t="str">
        <f t="shared" si="18"/>
        <v/>
      </c>
      <c r="V441" t="str">
        <f t="shared" si="19"/>
        <v/>
      </c>
    </row>
    <row r="442" spans="1:22" x14ac:dyDescent="0.25">
      <c r="A442" s="12">
        <v>429</v>
      </c>
      <c r="B442" t="str">
        <f>IFERROR(INDEX(DATOS!B:B,MATCH(CHECKLIST!A442,DATOS!BY:BY,0),1),"")</f>
        <v/>
      </c>
      <c r="C442" t="str">
        <f>IFERROR(INDEX(DATOS!J:J,MATCH(CHECKLIST!A442,DATOS!BY:BY,0),1),"")</f>
        <v/>
      </c>
      <c r="D442" t="str">
        <f>IFERROR(INDEX(DATOS!R:R,MATCH(CHECKLIST!E442,DATOS!C:C,0),1),"")</f>
        <v/>
      </c>
      <c r="E442" s="72" t="str">
        <f>IFERROR(INDEX(DATOS!C:C,MATCH(CHECKLIST!A442,DATOS!BY:BY,0),1),"")</f>
        <v/>
      </c>
      <c r="F442" s="82" t="str">
        <f>IFERROR(IF(INDEX(DATOS!AE:AE,MATCH(CHECKLIST!B442,DATOS!B:B,0),1)=0,"",INDEX(DATOS!AE:AE,MATCH(CHECKLIST!B442,DATOS!B:B,0),1)),"")</f>
        <v/>
      </c>
      <c r="G442" s="17" t="str">
        <f>IFERROR(IF(INDEX(DATOS!AJ:AJ,MATCH(CHECKLIST!B442,DATOS!B:B,0),1)=0,"",INDEX(DATOS!AJ:AJ,MATCH(CHECKLIST!B442,DATOS!B:B,0),1)),"")</f>
        <v/>
      </c>
      <c r="H442" s="17" t="str">
        <f>IFERROR(IF(INDEX(DATOS!BM:BM,MATCH(CHECKLIST!B442,DATOS!B:B,0),1)="","X",IF(INDEX(DATOS!BM:BM,MATCH(CHECKLIST!B442,DATOS!B:B,0),1)="VIGENTE","",INDEX(DATOS!BM:BM,MATCH(CHECKLIST!B442,DATOS!B:B,0),1))),"")</f>
        <v/>
      </c>
      <c r="I442" s="17" t="str">
        <f>IFERROR(IF(INDEX(DATOS!AN:AN,MATCH(CHECKLIST!B442,DATOS!B:B,0),1)=0,"",INDEX(DATOS!AN:AN,MATCH(CHECKLIST!B442,DATOS!B:B,0),1)),"")</f>
        <v/>
      </c>
      <c r="J442" s="17" t="str">
        <f>IFERROR(IF(INDEX(DATOS!AL:AL,MATCH(CHECKLIST!B442,DATOS!B:B,0),1)=0,"",INDEX(DATOS!AL:AL,MATCH(CHECKLIST!B442,DATOS!B:B,0),1)),"")</f>
        <v/>
      </c>
      <c r="K442" s="35" t="str">
        <f>IFERROR(IF(INDEX(DATOS!AM:AM,MATCH(CHECKLIST!B442,DATOS!B:B,0),1)=0,"",INDEX(DATOS!AM:AM,MATCH(CHECKLIST!B442,DATOS!B:B,0),1)),"")</f>
        <v/>
      </c>
      <c r="L442" s="17" t="str">
        <f>IFERROR(IF(INDEX(DATOS!AO:AO,MATCH(CHECKLIST!B442,DATOS!B:B,0),1)=0,"",INDEX(DATOS!AO:AO,MATCH(CHECKLIST!B442,DATOS!B:B,0),1)),"")</f>
        <v/>
      </c>
      <c r="M442" s="17" t="str">
        <f>IFERROR(IF(INDEX(DATOS!AK:AK,MATCH(CHECKLIST!B442,DATOS!B:B,0),1)=0,"",INDEX(DATOS!AK:AK,MATCH(CHECKLIST!B442,DATOS!B:B,0),1)),"")</f>
        <v/>
      </c>
      <c r="N442" s="35" t="str">
        <f ca="1">IFERROR(IF(INDEX(DATOS!I:I,MATCH(CHECKLIST!B442,DATOS!B:B,0),1)="","X",IF(INDEX(DATOS!I:I,MATCH(CHECKLIST!B442,DATOS!B:B,0),1)&gt;YEAR(TODAY())-1,"","VENCIDA")),"")</f>
        <v/>
      </c>
      <c r="O442" s="35" t="str">
        <f>IFERROR(IF(INDEX(DATOS!AR:AR,MATCH(CHECKLIST!B442,DATOS!B:B,0),1)=0,"",INDEX(DATOS!AR:AR,MATCH(CHECKLIST!B442,DATOS!B:B,0),1)),"")</f>
        <v/>
      </c>
      <c r="P442" s="17" t="str">
        <f>IFERROR(IF(INDEX(DATOS!AP:AP,MATCH(CHECKLIST!B442,DATOS!B:B,0),1)=0,"",INDEX(DATOS!AP:AP,MATCH(CHECKLIST!B442,DATOS!B:B,0),1)),"")</f>
        <v/>
      </c>
      <c r="Q442" s="17" t="str">
        <f>IFERROR(IF(INDEX(DATOS!AQ:AQ,MATCH(CHECKLIST!B442,DATOS!B:B,0),1)=0,"",INDEX(DATOS!AQ:AQ,MATCH(CHECKLIST!B442,DATOS!B:B,0),1)),"")</f>
        <v/>
      </c>
      <c r="S442">
        <f t="shared" si="20"/>
        <v>0</v>
      </c>
      <c r="U442" t="str">
        <f t="shared" si="18"/>
        <v/>
      </c>
      <c r="V442" t="str">
        <f t="shared" si="19"/>
        <v/>
      </c>
    </row>
    <row r="443" spans="1:22" x14ac:dyDescent="0.25">
      <c r="A443" s="12">
        <v>430</v>
      </c>
      <c r="B443" t="str">
        <f>IFERROR(INDEX(DATOS!B:B,MATCH(CHECKLIST!A443,DATOS!BY:BY,0),1),"")</f>
        <v/>
      </c>
      <c r="C443" t="str">
        <f>IFERROR(INDEX(DATOS!J:J,MATCH(CHECKLIST!A443,DATOS!BY:BY,0),1),"")</f>
        <v/>
      </c>
      <c r="D443" t="str">
        <f>IFERROR(INDEX(DATOS!R:R,MATCH(CHECKLIST!E443,DATOS!C:C,0),1),"")</f>
        <v/>
      </c>
      <c r="E443" s="72" t="str">
        <f>IFERROR(INDEX(DATOS!C:C,MATCH(CHECKLIST!A443,DATOS!BY:BY,0),1),"")</f>
        <v/>
      </c>
      <c r="F443" s="82" t="str">
        <f>IFERROR(IF(INDEX(DATOS!AE:AE,MATCH(CHECKLIST!B443,DATOS!B:B,0),1)=0,"",INDEX(DATOS!AE:AE,MATCH(CHECKLIST!B443,DATOS!B:B,0),1)),"")</f>
        <v/>
      </c>
      <c r="G443" s="17" t="str">
        <f>IFERROR(IF(INDEX(DATOS!AJ:AJ,MATCH(CHECKLIST!B443,DATOS!B:B,0),1)=0,"",INDEX(DATOS!AJ:AJ,MATCH(CHECKLIST!B443,DATOS!B:B,0),1)),"")</f>
        <v/>
      </c>
      <c r="H443" s="17" t="str">
        <f>IFERROR(IF(INDEX(DATOS!BM:BM,MATCH(CHECKLIST!B443,DATOS!B:B,0),1)="","X",IF(INDEX(DATOS!BM:BM,MATCH(CHECKLIST!B443,DATOS!B:B,0),1)="VIGENTE","",INDEX(DATOS!BM:BM,MATCH(CHECKLIST!B443,DATOS!B:B,0),1))),"")</f>
        <v/>
      </c>
      <c r="I443" s="17" t="str">
        <f>IFERROR(IF(INDEX(DATOS!AN:AN,MATCH(CHECKLIST!B443,DATOS!B:B,0),1)=0,"",INDEX(DATOS!AN:AN,MATCH(CHECKLIST!B443,DATOS!B:B,0),1)),"")</f>
        <v/>
      </c>
      <c r="J443" s="17" t="str">
        <f>IFERROR(IF(INDEX(DATOS!AL:AL,MATCH(CHECKLIST!B443,DATOS!B:B,0),1)=0,"",INDEX(DATOS!AL:AL,MATCH(CHECKLIST!B443,DATOS!B:B,0),1)),"")</f>
        <v/>
      </c>
      <c r="K443" s="35" t="str">
        <f>IFERROR(IF(INDEX(DATOS!AM:AM,MATCH(CHECKLIST!B443,DATOS!B:B,0),1)=0,"",INDEX(DATOS!AM:AM,MATCH(CHECKLIST!B443,DATOS!B:B,0),1)),"")</f>
        <v/>
      </c>
      <c r="L443" s="17" t="str">
        <f>IFERROR(IF(INDEX(DATOS!AO:AO,MATCH(CHECKLIST!B443,DATOS!B:B,0),1)=0,"",INDEX(DATOS!AO:AO,MATCH(CHECKLIST!B443,DATOS!B:B,0),1)),"")</f>
        <v/>
      </c>
      <c r="M443" s="17" t="str">
        <f>IFERROR(IF(INDEX(DATOS!AK:AK,MATCH(CHECKLIST!B443,DATOS!B:B,0),1)=0,"",INDEX(DATOS!AK:AK,MATCH(CHECKLIST!B443,DATOS!B:B,0),1)),"")</f>
        <v/>
      </c>
      <c r="N443" s="35" t="str">
        <f ca="1">IFERROR(IF(INDEX(DATOS!I:I,MATCH(CHECKLIST!B443,DATOS!B:B,0),1)="","X",IF(INDEX(DATOS!I:I,MATCH(CHECKLIST!B443,DATOS!B:B,0),1)&gt;YEAR(TODAY())-1,"","VENCIDA")),"")</f>
        <v/>
      </c>
      <c r="O443" s="35" t="str">
        <f>IFERROR(IF(INDEX(DATOS!AR:AR,MATCH(CHECKLIST!B443,DATOS!B:B,0),1)=0,"",INDEX(DATOS!AR:AR,MATCH(CHECKLIST!B443,DATOS!B:B,0),1)),"")</f>
        <v/>
      </c>
      <c r="P443" s="17" t="str">
        <f>IFERROR(IF(INDEX(DATOS!AP:AP,MATCH(CHECKLIST!B443,DATOS!B:B,0),1)=0,"",INDEX(DATOS!AP:AP,MATCH(CHECKLIST!B443,DATOS!B:B,0),1)),"")</f>
        <v/>
      </c>
      <c r="Q443" s="17" t="str">
        <f>IFERROR(IF(INDEX(DATOS!AQ:AQ,MATCH(CHECKLIST!B443,DATOS!B:B,0),1)=0,"",INDEX(DATOS!AQ:AQ,MATCH(CHECKLIST!B443,DATOS!B:B,0),1)),"")</f>
        <v/>
      </c>
      <c r="R443" t="str">
        <f>IF(B443="","",1)</f>
        <v/>
      </c>
      <c r="S443" t="str">
        <f t="shared" si="20"/>
        <v/>
      </c>
      <c r="U443" t="str">
        <f t="shared" si="18"/>
        <v/>
      </c>
      <c r="V443" t="str">
        <f t="shared" si="19"/>
        <v/>
      </c>
    </row>
    <row r="444" spans="1:22" x14ac:dyDescent="0.25">
      <c r="A444" s="12">
        <v>431</v>
      </c>
      <c r="B444" t="str">
        <f>IFERROR(INDEX(DATOS!B:B,MATCH(CHECKLIST!A444,DATOS!BY:BY,0),1),"")</f>
        <v/>
      </c>
      <c r="C444" t="str">
        <f>IFERROR(INDEX(DATOS!J:J,MATCH(CHECKLIST!A444,DATOS!BY:BY,0),1),"")</f>
        <v/>
      </c>
      <c r="D444" t="str">
        <f>IFERROR(INDEX(DATOS!R:R,MATCH(CHECKLIST!E444,DATOS!C:C,0),1),"")</f>
        <v/>
      </c>
      <c r="E444" s="72" t="str">
        <f>IFERROR(INDEX(DATOS!C:C,MATCH(CHECKLIST!A444,DATOS!BY:BY,0),1),"")</f>
        <v/>
      </c>
      <c r="F444" s="82" t="str">
        <f>IFERROR(IF(INDEX(DATOS!AE:AE,MATCH(CHECKLIST!B444,DATOS!B:B,0),1)=0,"",INDEX(DATOS!AE:AE,MATCH(CHECKLIST!B444,DATOS!B:B,0),1)),"")</f>
        <v/>
      </c>
      <c r="G444" s="17" t="str">
        <f>IFERROR(IF(INDEX(DATOS!AJ:AJ,MATCH(CHECKLIST!B444,DATOS!B:B,0),1)=0,"",INDEX(DATOS!AJ:AJ,MATCH(CHECKLIST!B444,DATOS!B:B,0),1)),"")</f>
        <v/>
      </c>
      <c r="H444" s="17" t="str">
        <f>IFERROR(IF(INDEX(DATOS!BM:BM,MATCH(CHECKLIST!B444,DATOS!B:B,0),1)="","X",IF(INDEX(DATOS!BM:BM,MATCH(CHECKLIST!B444,DATOS!B:B,0),1)="VIGENTE","",INDEX(DATOS!BM:BM,MATCH(CHECKLIST!B444,DATOS!B:B,0),1))),"")</f>
        <v/>
      </c>
      <c r="I444" s="17" t="str">
        <f>IFERROR(IF(INDEX(DATOS!AN:AN,MATCH(CHECKLIST!B444,DATOS!B:B,0),1)=0,"",INDEX(DATOS!AN:AN,MATCH(CHECKLIST!B444,DATOS!B:B,0),1)),"")</f>
        <v/>
      </c>
      <c r="J444" s="17" t="str">
        <f>IFERROR(IF(INDEX(DATOS!AL:AL,MATCH(CHECKLIST!B444,DATOS!B:B,0),1)=0,"",INDEX(DATOS!AL:AL,MATCH(CHECKLIST!B444,DATOS!B:B,0),1)),"")</f>
        <v/>
      </c>
      <c r="K444" s="35" t="str">
        <f>IFERROR(IF(INDEX(DATOS!AM:AM,MATCH(CHECKLIST!B444,DATOS!B:B,0),1)=0,"",INDEX(DATOS!AM:AM,MATCH(CHECKLIST!B444,DATOS!B:B,0),1)),"")</f>
        <v/>
      </c>
      <c r="L444" s="17" t="str">
        <f>IFERROR(IF(INDEX(DATOS!AO:AO,MATCH(CHECKLIST!B444,DATOS!B:B,0),1)=0,"",INDEX(DATOS!AO:AO,MATCH(CHECKLIST!B444,DATOS!B:B,0),1)),"")</f>
        <v/>
      </c>
      <c r="M444" s="17" t="str">
        <f>IFERROR(IF(INDEX(DATOS!AK:AK,MATCH(CHECKLIST!B444,DATOS!B:B,0),1)=0,"",INDEX(DATOS!AK:AK,MATCH(CHECKLIST!B444,DATOS!B:B,0),1)),"")</f>
        <v/>
      </c>
      <c r="N444" s="35" t="str">
        <f ca="1">IFERROR(IF(INDEX(DATOS!I:I,MATCH(CHECKLIST!B444,DATOS!B:B,0),1)="","X",IF(INDEX(DATOS!I:I,MATCH(CHECKLIST!B444,DATOS!B:B,0),1)&gt;YEAR(TODAY())-1,"","VENCIDA")),"")</f>
        <v/>
      </c>
      <c r="O444" s="35" t="str">
        <f>IFERROR(IF(INDEX(DATOS!AR:AR,MATCH(CHECKLIST!B444,DATOS!B:B,0),1)=0,"",INDEX(DATOS!AR:AR,MATCH(CHECKLIST!B444,DATOS!B:B,0),1)),"")</f>
        <v/>
      </c>
      <c r="P444" s="17" t="str">
        <f>IFERROR(IF(INDEX(DATOS!AP:AP,MATCH(CHECKLIST!B444,DATOS!B:B,0),1)=0,"",INDEX(DATOS!AP:AP,MATCH(CHECKLIST!B444,DATOS!B:B,0),1)),"")</f>
        <v/>
      </c>
      <c r="Q444" s="17" t="str">
        <f>IFERROR(IF(INDEX(DATOS!AQ:AQ,MATCH(CHECKLIST!B444,DATOS!B:B,0),1)=0,"",INDEX(DATOS!AQ:AQ,MATCH(CHECKLIST!B444,DATOS!B:B,0),1)),"")</f>
        <v/>
      </c>
      <c r="S444">
        <f t="shared" si="20"/>
        <v>0</v>
      </c>
      <c r="U444" t="str">
        <f t="shared" si="18"/>
        <v/>
      </c>
      <c r="V444" t="str">
        <f t="shared" si="19"/>
        <v/>
      </c>
    </row>
    <row r="445" spans="1:22" x14ac:dyDescent="0.25">
      <c r="A445" s="12">
        <v>432</v>
      </c>
      <c r="B445" t="str">
        <f>IFERROR(INDEX(DATOS!B:B,MATCH(CHECKLIST!A445,DATOS!BY:BY,0),1),"")</f>
        <v/>
      </c>
      <c r="C445" t="str">
        <f>IFERROR(INDEX(DATOS!J:J,MATCH(CHECKLIST!A445,DATOS!BY:BY,0),1),"")</f>
        <v/>
      </c>
      <c r="D445" t="str">
        <f>IFERROR(INDEX(DATOS!R:R,MATCH(CHECKLIST!E445,DATOS!C:C,0),1),"")</f>
        <v/>
      </c>
      <c r="E445" s="72" t="str">
        <f>IFERROR(INDEX(DATOS!C:C,MATCH(CHECKLIST!A445,DATOS!BY:BY,0),1),"")</f>
        <v/>
      </c>
      <c r="F445" s="82" t="str">
        <f>IFERROR(IF(INDEX(DATOS!AE:AE,MATCH(CHECKLIST!B445,DATOS!B:B,0),1)=0,"",INDEX(DATOS!AE:AE,MATCH(CHECKLIST!B445,DATOS!B:B,0),1)),"")</f>
        <v/>
      </c>
      <c r="G445" s="17" t="str">
        <f>IFERROR(IF(INDEX(DATOS!AJ:AJ,MATCH(CHECKLIST!B445,DATOS!B:B,0),1)=0,"",INDEX(DATOS!AJ:AJ,MATCH(CHECKLIST!B445,DATOS!B:B,0),1)),"")</f>
        <v/>
      </c>
      <c r="H445" s="17" t="str">
        <f>IFERROR(IF(INDEX(DATOS!BM:BM,MATCH(CHECKLIST!B445,DATOS!B:B,0),1)="","X",IF(INDEX(DATOS!BM:BM,MATCH(CHECKLIST!B445,DATOS!B:B,0),1)="VIGENTE","",INDEX(DATOS!BM:BM,MATCH(CHECKLIST!B445,DATOS!B:B,0),1))),"")</f>
        <v/>
      </c>
      <c r="I445" s="17" t="str">
        <f>IFERROR(IF(INDEX(DATOS!AN:AN,MATCH(CHECKLIST!B445,DATOS!B:B,0),1)=0,"",INDEX(DATOS!AN:AN,MATCH(CHECKLIST!B445,DATOS!B:B,0),1)),"")</f>
        <v/>
      </c>
      <c r="J445" s="17" t="str">
        <f>IFERROR(IF(INDEX(DATOS!AL:AL,MATCH(CHECKLIST!B445,DATOS!B:B,0),1)=0,"",INDEX(DATOS!AL:AL,MATCH(CHECKLIST!B445,DATOS!B:B,0),1)),"")</f>
        <v/>
      </c>
      <c r="K445" s="35" t="str">
        <f>IFERROR(IF(INDEX(DATOS!AM:AM,MATCH(CHECKLIST!B445,DATOS!B:B,0),1)=0,"",INDEX(DATOS!AM:AM,MATCH(CHECKLIST!B445,DATOS!B:B,0),1)),"")</f>
        <v/>
      </c>
      <c r="L445" s="17" t="str">
        <f>IFERROR(IF(INDEX(DATOS!AO:AO,MATCH(CHECKLIST!B445,DATOS!B:B,0),1)=0,"",INDEX(DATOS!AO:AO,MATCH(CHECKLIST!B445,DATOS!B:B,0),1)),"")</f>
        <v/>
      </c>
      <c r="M445" s="17" t="str">
        <f>IFERROR(IF(INDEX(DATOS!AK:AK,MATCH(CHECKLIST!B445,DATOS!B:B,0),1)=0,"",INDEX(DATOS!AK:AK,MATCH(CHECKLIST!B445,DATOS!B:B,0),1)),"")</f>
        <v/>
      </c>
      <c r="N445" s="35" t="str">
        <f ca="1">IFERROR(IF(INDEX(DATOS!I:I,MATCH(CHECKLIST!B445,DATOS!B:B,0),1)="","X",IF(INDEX(DATOS!I:I,MATCH(CHECKLIST!B445,DATOS!B:B,0),1)&gt;YEAR(TODAY())-1,"","VENCIDA")),"")</f>
        <v/>
      </c>
      <c r="O445" s="35" t="str">
        <f>IFERROR(IF(INDEX(DATOS!AR:AR,MATCH(CHECKLIST!B445,DATOS!B:B,0),1)=0,"",INDEX(DATOS!AR:AR,MATCH(CHECKLIST!B445,DATOS!B:B,0),1)),"")</f>
        <v/>
      </c>
      <c r="P445" s="17" t="str">
        <f>IFERROR(IF(INDEX(DATOS!AP:AP,MATCH(CHECKLIST!B445,DATOS!B:B,0),1)=0,"",INDEX(DATOS!AP:AP,MATCH(CHECKLIST!B445,DATOS!B:B,0),1)),"")</f>
        <v/>
      </c>
      <c r="Q445" s="17" t="str">
        <f>IFERROR(IF(INDEX(DATOS!AQ:AQ,MATCH(CHECKLIST!B445,DATOS!B:B,0),1)=0,"",INDEX(DATOS!AQ:AQ,MATCH(CHECKLIST!B445,DATOS!B:B,0),1)),"")</f>
        <v/>
      </c>
      <c r="R445" t="str">
        <f>IF(B445="","",1)</f>
        <v/>
      </c>
      <c r="S445" t="str">
        <f t="shared" si="20"/>
        <v/>
      </c>
      <c r="U445" t="str">
        <f t="shared" si="18"/>
        <v/>
      </c>
      <c r="V445" t="str">
        <f t="shared" si="19"/>
        <v/>
      </c>
    </row>
    <row r="446" spans="1:22" x14ac:dyDescent="0.25">
      <c r="A446" s="12">
        <v>433</v>
      </c>
      <c r="B446" t="str">
        <f>IFERROR(INDEX(DATOS!B:B,MATCH(CHECKLIST!A446,DATOS!BY:BY,0),1),"")</f>
        <v/>
      </c>
      <c r="C446" t="str">
        <f>IFERROR(INDEX(DATOS!J:J,MATCH(CHECKLIST!A446,DATOS!BY:BY,0),1),"")</f>
        <v/>
      </c>
      <c r="D446" t="str">
        <f>IFERROR(INDEX(DATOS!R:R,MATCH(CHECKLIST!E446,DATOS!C:C,0),1),"")</f>
        <v/>
      </c>
      <c r="E446" s="72" t="str">
        <f>IFERROR(INDEX(DATOS!C:C,MATCH(CHECKLIST!A446,DATOS!BY:BY,0),1),"")</f>
        <v/>
      </c>
      <c r="F446" s="82" t="str">
        <f>IFERROR(IF(INDEX(DATOS!AE:AE,MATCH(CHECKLIST!B446,DATOS!B:B,0),1)=0,"",INDEX(DATOS!AE:AE,MATCH(CHECKLIST!B446,DATOS!B:B,0),1)),"")</f>
        <v/>
      </c>
      <c r="G446" s="17" t="str">
        <f>IFERROR(IF(INDEX(DATOS!AJ:AJ,MATCH(CHECKLIST!B446,DATOS!B:B,0),1)=0,"",INDEX(DATOS!AJ:AJ,MATCH(CHECKLIST!B446,DATOS!B:B,0),1)),"")</f>
        <v/>
      </c>
      <c r="H446" s="17" t="str">
        <f>IFERROR(IF(INDEX(DATOS!BM:BM,MATCH(CHECKLIST!B446,DATOS!B:B,0),1)="","X",IF(INDEX(DATOS!BM:BM,MATCH(CHECKLIST!B446,DATOS!B:B,0),1)="VIGENTE","",INDEX(DATOS!BM:BM,MATCH(CHECKLIST!B446,DATOS!B:B,0),1))),"")</f>
        <v/>
      </c>
      <c r="I446" s="17" t="str">
        <f>IFERROR(IF(INDEX(DATOS!AN:AN,MATCH(CHECKLIST!B446,DATOS!B:B,0),1)=0,"",INDEX(DATOS!AN:AN,MATCH(CHECKLIST!B446,DATOS!B:B,0),1)),"")</f>
        <v/>
      </c>
      <c r="J446" s="17" t="str">
        <f>IFERROR(IF(INDEX(DATOS!AL:AL,MATCH(CHECKLIST!B446,DATOS!B:B,0),1)=0,"",INDEX(DATOS!AL:AL,MATCH(CHECKLIST!B446,DATOS!B:B,0),1)),"")</f>
        <v/>
      </c>
      <c r="K446" s="35" t="str">
        <f>IFERROR(IF(INDEX(DATOS!AM:AM,MATCH(CHECKLIST!B446,DATOS!B:B,0),1)=0,"",INDEX(DATOS!AM:AM,MATCH(CHECKLIST!B446,DATOS!B:B,0),1)),"")</f>
        <v/>
      </c>
      <c r="L446" s="17" t="str">
        <f>IFERROR(IF(INDEX(DATOS!AO:AO,MATCH(CHECKLIST!B446,DATOS!B:B,0),1)=0,"",INDEX(DATOS!AO:AO,MATCH(CHECKLIST!B446,DATOS!B:B,0),1)),"")</f>
        <v/>
      </c>
      <c r="M446" s="17" t="str">
        <f>IFERROR(IF(INDEX(DATOS!AK:AK,MATCH(CHECKLIST!B446,DATOS!B:B,0),1)=0,"",INDEX(DATOS!AK:AK,MATCH(CHECKLIST!B446,DATOS!B:B,0),1)),"")</f>
        <v/>
      </c>
      <c r="N446" s="35" t="str">
        <f ca="1">IFERROR(IF(INDEX(DATOS!I:I,MATCH(CHECKLIST!B446,DATOS!B:B,0),1)="","X",IF(INDEX(DATOS!I:I,MATCH(CHECKLIST!B446,DATOS!B:B,0),1)&gt;YEAR(TODAY())-1,"","VENCIDA")),"")</f>
        <v/>
      </c>
      <c r="O446" s="35" t="str">
        <f>IFERROR(IF(INDEX(DATOS!AR:AR,MATCH(CHECKLIST!B446,DATOS!B:B,0),1)=0,"",INDEX(DATOS!AR:AR,MATCH(CHECKLIST!B446,DATOS!B:B,0),1)),"")</f>
        <v/>
      </c>
      <c r="P446" s="17" t="str">
        <f>IFERROR(IF(INDEX(DATOS!AP:AP,MATCH(CHECKLIST!B446,DATOS!B:B,0),1)=0,"",INDEX(DATOS!AP:AP,MATCH(CHECKLIST!B446,DATOS!B:B,0),1)),"")</f>
        <v/>
      </c>
      <c r="Q446" s="17" t="str">
        <f>IFERROR(IF(INDEX(DATOS!AQ:AQ,MATCH(CHECKLIST!B446,DATOS!B:B,0),1)=0,"",INDEX(DATOS!AQ:AQ,MATCH(CHECKLIST!B446,DATOS!B:B,0),1)),"")</f>
        <v/>
      </c>
      <c r="S446">
        <f t="shared" si="20"/>
        <v>0</v>
      </c>
      <c r="U446" t="str">
        <f t="shared" si="18"/>
        <v/>
      </c>
      <c r="V446" t="str">
        <f t="shared" si="19"/>
        <v/>
      </c>
    </row>
    <row r="447" spans="1:22" x14ac:dyDescent="0.25">
      <c r="A447" s="12">
        <v>434</v>
      </c>
      <c r="B447" t="str">
        <f>IFERROR(INDEX(DATOS!B:B,MATCH(CHECKLIST!A447,DATOS!BY:BY,0),1),"")</f>
        <v/>
      </c>
      <c r="C447" t="str">
        <f>IFERROR(INDEX(DATOS!J:J,MATCH(CHECKLIST!A447,DATOS!BY:BY,0),1),"")</f>
        <v/>
      </c>
      <c r="D447" t="str">
        <f>IFERROR(INDEX(DATOS!R:R,MATCH(CHECKLIST!E447,DATOS!C:C,0),1),"")</f>
        <v/>
      </c>
      <c r="E447" s="72" t="str">
        <f>IFERROR(INDEX(DATOS!C:C,MATCH(CHECKLIST!A447,DATOS!BY:BY,0),1),"")</f>
        <v/>
      </c>
      <c r="F447" s="82" t="str">
        <f>IFERROR(IF(INDEX(DATOS!AE:AE,MATCH(CHECKLIST!B447,DATOS!B:B,0),1)=0,"",INDEX(DATOS!AE:AE,MATCH(CHECKLIST!B447,DATOS!B:B,0),1)),"")</f>
        <v/>
      </c>
      <c r="G447" s="17" t="str">
        <f>IFERROR(IF(INDEX(DATOS!AJ:AJ,MATCH(CHECKLIST!B447,DATOS!B:B,0),1)=0,"",INDEX(DATOS!AJ:AJ,MATCH(CHECKLIST!B447,DATOS!B:B,0),1)),"")</f>
        <v/>
      </c>
      <c r="H447" s="17" t="str">
        <f>IFERROR(IF(INDEX(DATOS!BM:BM,MATCH(CHECKLIST!B447,DATOS!B:B,0),1)="","X",IF(INDEX(DATOS!BM:BM,MATCH(CHECKLIST!B447,DATOS!B:B,0),1)="VIGENTE","",INDEX(DATOS!BM:BM,MATCH(CHECKLIST!B447,DATOS!B:B,0),1))),"")</f>
        <v/>
      </c>
      <c r="I447" s="17" t="str">
        <f>IFERROR(IF(INDEX(DATOS!AN:AN,MATCH(CHECKLIST!B447,DATOS!B:B,0),1)=0,"",INDEX(DATOS!AN:AN,MATCH(CHECKLIST!B447,DATOS!B:B,0),1)),"")</f>
        <v/>
      </c>
      <c r="J447" s="17" t="str">
        <f>IFERROR(IF(INDEX(DATOS!AL:AL,MATCH(CHECKLIST!B447,DATOS!B:B,0),1)=0,"",INDEX(DATOS!AL:AL,MATCH(CHECKLIST!B447,DATOS!B:B,0),1)),"")</f>
        <v/>
      </c>
      <c r="K447" s="35" t="str">
        <f>IFERROR(IF(INDEX(DATOS!AM:AM,MATCH(CHECKLIST!B447,DATOS!B:B,0),1)=0,"",INDEX(DATOS!AM:AM,MATCH(CHECKLIST!B447,DATOS!B:B,0),1)),"")</f>
        <v/>
      </c>
      <c r="L447" s="17" t="str">
        <f>IFERROR(IF(INDEX(DATOS!AO:AO,MATCH(CHECKLIST!B447,DATOS!B:B,0),1)=0,"",INDEX(DATOS!AO:AO,MATCH(CHECKLIST!B447,DATOS!B:B,0),1)),"")</f>
        <v/>
      </c>
      <c r="M447" s="17" t="str">
        <f>IFERROR(IF(INDEX(DATOS!AK:AK,MATCH(CHECKLIST!B447,DATOS!B:B,0),1)=0,"",INDEX(DATOS!AK:AK,MATCH(CHECKLIST!B447,DATOS!B:B,0),1)),"")</f>
        <v/>
      </c>
      <c r="N447" s="35" t="str">
        <f ca="1">IFERROR(IF(INDEX(DATOS!I:I,MATCH(CHECKLIST!B447,DATOS!B:B,0),1)="","X",IF(INDEX(DATOS!I:I,MATCH(CHECKLIST!B447,DATOS!B:B,0),1)&gt;YEAR(TODAY())-1,"","VENCIDA")),"")</f>
        <v/>
      </c>
      <c r="O447" s="35" t="str">
        <f>IFERROR(IF(INDEX(DATOS!AR:AR,MATCH(CHECKLIST!B447,DATOS!B:B,0),1)=0,"",INDEX(DATOS!AR:AR,MATCH(CHECKLIST!B447,DATOS!B:B,0),1)),"")</f>
        <v/>
      </c>
      <c r="P447" s="17" t="str">
        <f>IFERROR(IF(INDEX(DATOS!AP:AP,MATCH(CHECKLIST!B447,DATOS!B:B,0),1)=0,"",INDEX(DATOS!AP:AP,MATCH(CHECKLIST!B447,DATOS!B:B,0),1)),"")</f>
        <v/>
      </c>
      <c r="Q447" s="17" t="str">
        <f>IFERROR(IF(INDEX(DATOS!AQ:AQ,MATCH(CHECKLIST!B447,DATOS!B:B,0),1)=0,"",INDEX(DATOS!AQ:AQ,MATCH(CHECKLIST!B447,DATOS!B:B,0),1)),"")</f>
        <v/>
      </c>
      <c r="R447" t="str">
        <f>IF(B447="","",1)</f>
        <v/>
      </c>
      <c r="S447" t="str">
        <f t="shared" si="20"/>
        <v/>
      </c>
      <c r="U447" t="str">
        <f t="shared" si="18"/>
        <v/>
      </c>
      <c r="V447" t="str">
        <f t="shared" si="19"/>
        <v/>
      </c>
    </row>
    <row r="448" spans="1:22" x14ac:dyDescent="0.25">
      <c r="A448" s="12">
        <v>435</v>
      </c>
      <c r="B448" t="str">
        <f>IFERROR(INDEX(DATOS!B:B,MATCH(CHECKLIST!A448,DATOS!BY:BY,0),1),"")</f>
        <v/>
      </c>
      <c r="C448" t="str">
        <f>IFERROR(INDEX(DATOS!J:J,MATCH(CHECKLIST!A448,DATOS!BY:BY,0),1),"")</f>
        <v/>
      </c>
      <c r="D448" t="str">
        <f>IFERROR(INDEX(DATOS!R:R,MATCH(CHECKLIST!E448,DATOS!C:C,0),1),"")</f>
        <v/>
      </c>
      <c r="E448" s="72" t="str">
        <f>IFERROR(INDEX(DATOS!C:C,MATCH(CHECKLIST!A448,DATOS!BY:BY,0),1),"")</f>
        <v/>
      </c>
      <c r="F448" s="82" t="str">
        <f>IFERROR(IF(INDEX(DATOS!AE:AE,MATCH(CHECKLIST!B448,DATOS!B:B,0),1)=0,"",INDEX(DATOS!AE:AE,MATCH(CHECKLIST!B448,DATOS!B:B,0),1)),"")</f>
        <v/>
      </c>
      <c r="G448" s="17" t="str">
        <f>IFERROR(IF(INDEX(DATOS!AJ:AJ,MATCH(CHECKLIST!B448,DATOS!B:B,0),1)=0,"",INDEX(DATOS!AJ:AJ,MATCH(CHECKLIST!B448,DATOS!B:B,0),1)),"")</f>
        <v/>
      </c>
      <c r="H448" s="17" t="str">
        <f>IFERROR(IF(INDEX(DATOS!BM:BM,MATCH(CHECKLIST!B448,DATOS!B:B,0),1)="","X",IF(INDEX(DATOS!BM:BM,MATCH(CHECKLIST!B448,DATOS!B:B,0),1)="VIGENTE","",INDEX(DATOS!BM:BM,MATCH(CHECKLIST!B448,DATOS!B:B,0),1))),"")</f>
        <v/>
      </c>
      <c r="I448" s="17" t="str">
        <f>IFERROR(IF(INDEX(DATOS!AN:AN,MATCH(CHECKLIST!B448,DATOS!B:B,0),1)=0,"",INDEX(DATOS!AN:AN,MATCH(CHECKLIST!B448,DATOS!B:B,0),1)),"")</f>
        <v/>
      </c>
      <c r="J448" s="17" t="str">
        <f>IFERROR(IF(INDEX(DATOS!AL:AL,MATCH(CHECKLIST!B448,DATOS!B:B,0),1)=0,"",INDEX(DATOS!AL:AL,MATCH(CHECKLIST!B448,DATOS!B:B,0),1)),"")</f>
        <v/>
      </c>
      <c r="K448" s="35" t="str">
        <f>IFERROR(IF(INDEX(DATOS!AM:AM,MATCH(CHECKLIST!B448,DATOS!B:B,0),1)=0,"",INDEX(DATOS!AM:AM,MATCH(CHECKLIST!B448,DATOS!B:B,0),1)),"")</f>
        <v/>
      </c>
      <c r="L448" s="17" t="str">
        <f>IFERROR(IF(INDEX(DATOS!AO:AO,MATCH(CHECKLIST!B448,DATOS!B:B,0),1)=0,"",INDEX(DATOS!AO:AO,MATCH(CHECKLIST!B448,DATOS!B:B,0),1)),"")</f>
        <v/>
      </c>
      <c r="M448" s="17" t="str">
        <f>IFERROR(IF(INDEX(DATOS!AK:AK,MATCH(CHECKLIST!B448,DATOS!B:B,0),1)=0,"",INDEX(DATOS!AK:AK,MATCH(CHECKLIST!B448,DATOS!B:B,0),1)),"")</f>
        <v/>
      </c>
      <c r="N448" s="35" t="str">
        <f ca="1">IFERROR(IF(INDEX(DATOS!I:I,MATCH(CHECKLIST!B448,DATOS!B:B,0),1)="","X",IF(INDEX(DATOS!I:I,MATCH(CHECKLIST!B448,DATOS!B:B,0),1)&gt;YEAR(TODAY())-1,"","VENCIDA")),"")</f>
        <v/>
      </c>
      <c r="O448" s="35" t="str">
        <f>IFERROR(IF(INDEX(DATOS!AR:AR,MATCH(CHECKLIST!B448,DATOS!B:B,0),1)=0,"",INDEX(DATOS!AR:AR,MATCH(CHECKLIST!B448,DATOS!B:B,0),1)),"")</f>
        <v/>
      </c>
      <c r="P448" s="17" t="str">
        <f>IFERROR(IF(INDEX(DATOS!AP:AP,MATCH(CHECKLIST!B448,DATOS!B:B,0),1)=0,"",INDEX(DATOS!AP:AP,MATCH(CHECKLIST!B448,DATOS!B:B,0),1)),"")</f>
        <v/>
      </c>
      <c r="Q448" s="17" t="str">
        <f>IFERROR(IF(INDEX(DATOS!AQ:AQ,MATCH(CHECKLIST!B448,DATOS!B:B,0),1)=0,"",INDEX(DATOS!AQ:AQ,MATCH(CHECKLIST!B448,DATOS!B:B,0),1)),"")</f>
        <v/>
      </c>
      <c r="S448">
        <f t="shared" si="20"/>
        <v>0</v>
      </c>
      <c r="U448" t="str">
        <f t="shared" si="18"/>
        <v/>
      </c>
      <c r="V448" t="str">
        <f t="shared" si="19"/>
        <v/>
      </c>
    </row>
    <row r="449" spans="1:22" x14ac:dyDescent="0.25">
      <c r="A449" s="12">
        <v>436</v>
      </c>
      <c r="B449" t="str">
        <f>IFERROR(INDEX(DATOS!B:B,MATCH(CHECKLIST!A449,DATOS!BY:BY,0),1),"")</f>
        <v/>
      </c>
      <c r="C449" t="str">
        <f>IFERROR(INDEX(DATOS!J:J,MATCH(CHECKLIST!A449,DATOS!BY:BY,0),1),"")</f>
        <v/>
      </c>
      <c r="D449" t="str">
        <f>IFERROR(INDEX(DATOS!R:R,MATCH(CHECKLIST!E449,DATOS!C:C,0),1),"")</f>
        <v/>
      </c>
      <c r="E449" s="72" t="str">
        <f>IFERROR(INDEX(DATOS!C:C,MATCH(CHECKLIST!A449,DATOS!BY:BY,0),1),"")</f>
        <v/>
      </c>
      <c r="F449" s="82" t="str">
        <f>IFERROR(IF(INDEX(DATOS!AE:AE,MATCH(CHECKLIST!B449,DATOS!B:B,0),1)=0,"",INDEX(DATOS!AE:AE,MATCH(CHECKLIST!B449,DATOS!B:B,0),1)),"")</f>
        <v/>
      </c>
      <c r="G449" s="17" t="str">
        <f>IFERROR(IF(INDEX(DATOS!AJ:AJ,MATCH(CHECKLIST!B449,DATOS!B:B,0),1)=0,"",INDEX(DATOS!AJ:AJ,MATCH(CHECKLIST!B449,DATOS!B:B,0),1)),"")</f>
        <v/>
      </c>
      <c r="H449" s="17" t="str">
        <f>IFERROR(IF(INDEX(DATOS!BM:BM,MATCH(CHECKLIST!B449,DATOS!B:B,0),1)="","X",IF(INDEX(DATOS!BM:BM,MATCH(CHECKLIST!B449,DATOS!B:B,0),1)="VIGENTE","",INDEX(DATOS!BM:BM,MATCH(CHECKLIST!B449,DATOS!B:B,0),1))),"")</f>
        <v/>
      </c>
      <c r="I449" s="17" t="str">
        <f>IFERROR(IF(INDEX(DATOS!AN:AN,MATCH(CHECKLIST!B449,DATOS!B:B,0),1)=0,"",INDEX(DATOS!AN:AN,MATCH(CHECKLIST!B449,DATOS!B:B,0),1)),"")</f>
        <v/>
      </c>
      <c r="J449" s="17" t="str">
        <f>IFERROR(IF(INDEX(DATOS!AL:AL,MATCH(CHECKLIST!B449,DATOS!B:B,0),1)=0,"",INDEX(DATOS!AL:AL,MATCH(CHECKLIST!B449,DATOS!B:B,0),1)),"")</f>
        <v/>
      </c>
      <c r="K449" s="35" t="str">
        <f>IFERROR(IF(INDEX(DATOS!AM:AM,MATCH(CHECKLIST!B449,DATOS!B:B,0),1)=0,"",INDEX(DATOS!AM:AM,MATCH(CHECKLIST!B449,DATOS!B:B,0),1)),"")</f>
        <v/>
      </c>
      <c r="L449" s="17" t="str">
        <f>IFERROR(IF(INDEX(DATOS!AO:AO,MATCH(CHECKLIST!B449,DATOS!B:B,0),1)=0,"",INDEX(DATOS!AO:AO,MATCH(CHECKLIST!B449,DATOS!B:B,0),1)),"")</f>
        <v/>
      </c>
      <c r="M449" s="17" t="str">
        <f>IFERROR(IF(INDEX(DATOS!AK:AK,MATCH(CHECKLIST!B449,DATOS!B:B,0),1)=0,"",INDEX(DATOS!AK:AK,MATCH(CHECKLIST!B449,DATOS!B:B,0),1)),"")</f>
        <v/>
      </c>
      <c r="N449" s="35" t="str">
        <f ca="1">IFERROR(IF(INDEX(DATOS!I:I,MATCH(CHECKLIST!B449,DATOS!B:B,0),1)="","X",IF(INDEX(DATOS!I:I,MATCH(CHECKLIST!B449,DATOS!B:B,0),1)&gt;YEAR(TODAY())-1,"","VENCIDA")),"")</f>
        <v/>
      </c>
      <c r="O449" s="35" t="str">
        <f>IFERROR(IF(INDEX(DATOS!AR:AR,MATCH(CHECKLIST!B449,DATOS!B:B,0),1)=0,"",INDEX(DATOS!AR:AR,MATCH(CHECKLIST!B449,DATOS!B:B,0),1)),"")</f>
        <v/>
      </c>
      <c r="P449" s="17" t="str">
        <f>IFERROR(IF(INDEX(DATOS!AP:AP,MATCH(CHECKLIST!B449,DATOS!B:B,0),1)=0,"",INDEX(DATOS!AP:AP,MATCH(CHECKLIST!B449,DATOS!B:B,0),1)),"")</f>
        <v/>
      </c>
      <c r="Q449" s="17" t="str">
        <f>IFERROR(IF(INDEX(DATOS!AQ:AQ,MATCH(CHECKLIST!B449,DATOS!B:B,0),1)=0,"",INDEX(DATOS!AQ:AQ,MATCH(CHECKLIST!B449,DATOS!B:B,0),1)),"")</f>
        <v/>
      </c>
      <c r="R449" t="str">
        <f>IF(B449="","",1)</f>
        <v/>
      </c>
      <c r="S449" t="str">
        <f t="shared" si="20"/>
        <v/>
      </c>
      <c r="U449" t="str">
        <f t="shared" si="18"/>
        <v/>
      </c>
      <c r="V449" t="str">
        <f t="shared" si="19"/>
        <v/>
      </c>
    </row>
    <row r="450" spans="1:22" x14ac:dyDescent="0.25">
      <c r="A450" s="12">
        <v>437</v>
      </c>
      <c r="B450" t="str">
        <f>IFERROR(INDEX(DATOS!B:B,MATCH(CHECKLIST!A450,DATOS!BY:BY,0),1),"")</f>
        <v/>
      </c>
      <c r="C450" t="str">
        <f>IFERROR(INDEX(DATOS!J:J,MATCH(CHECKLIST!A450,DATOS!BY:BY,0),1),"")</f>
        <v/>
      </c>
      <c r="D450" t="str">
        <f>IFERROR(INDEX(DATOS!R:R,MATCH(CHECKLIST!E450,DATOS!C:C,0),1),"")</f>
        <v/>
      </c>
      <c r="E450" s="72" t="str">
        <f>IFERROR(INDEX(DATOS!C:C,MATCH(CHECKLIST!A450,DATOS!BY:BY,0),1),"")</f>
        <v/>
      </c>
      <c r="F450" s="82" t="str">
        <f>IFERROR(IF(INDEX(DATOS!AE:AE,MATCH(CHECKLIST!B450,DATOS!B:B,0),1)=0,"",INDEX(DATOS!AE:AE,MATCH(CHECKLIST!B450,DATOS!B:B,0),1)),"")</f>
        <v/>
      </c>
      <c r="G450" s="17" t="str">
        <f>IFERROR(IF(INDEX(DATOS!AJ:AJ,MATCH(CHECKLIST!B450,DATOS!B:B,0),1)=0,"",INDEX(DATOS!AJ:AJ,MATCH(CHECKLIST!B450,DATOS!B:B,0),1)),"")</f>
        <v/>
      </c>
      <c r="H450" s="17" t="str">
        <f>IFERROR(IF(INDEX(DATOS!BM:BM,MATCH(CHECKLIST!B450,DATOS!B:B,0),1)="","X",IF(INDEX(DATOS!BM:BM,MATCH(CHECKLIST!B450,DATOS!B:B,0),1)="VIGENTE","",INDEX(DATOS!BM:BM,MATCH(CHECKLIST!B450,DATOS!B:B,0),1))),"")</f>
        <v/>
      </c>
      <c r="I450" s="17" t="str">
        <f>IFERROR(IF(INDEX(DATOS!AN:AN,MATCH(CHECKLIST!B450,DATOS!B:B,0),1)=0,"",INDEX(DATOS!AN:AN,MATCH(CHECKLIST!B450,DATOS!B:B,0),1)),"")</f>
        <v/>
      </c>
      <c r="J450" s="17" t="str">
        <f>IFERROR(IF(INDEX(DATOS!AL:AL,MATCH(CHECKLIST!B450,DATOS!B:B,0),1)=0,"",INDEX(DATOS!AL:AL,MATCH(CHECKLIST!B450,DATOS!B:B,0),1)),"")</f>
        <v/>
      </c>
      <c r="K450" s="35" t="str">
        <f>IFERROR(IF(INDEX(DATOS!AM:AM,MATCH(CHECKLIST!B450,DATOS!B:B,0),1)=0,"",INDEX(DATOS!AM:AM,MATCH(CHECKLIST!B450,DATOS!B:B,0),1)),"")</f>
        <v/>
      </c>
      <c r="L450" s="17" t="str">
        <f>IFERROR(IF(INDEX(DATOS!AO:AO,MATCH(CHECKLIST!B450,DATOS!B:B,0),1)=0,"",INDEX(DATOS!AO:AO,MATCH(CHECKLIST!B450,DATOS!B:B,0),1)),"")</f>
        <v/>
      </c>
      <c r="M450" s="17" t="str">
        <f>IFERROR(IF(INDEX(DATOS!AK:AK,MATCH(CHECKLIST!B450,DATOS!B:B,0),1)=0,"",INDEX(DATOS!AK:AK,MATCH(CHECKLIST!B450,DATOS!B:B,0),1)),"")</f>
        <v/>
      </c>
      <c r="N450" s="35" t="str">
        <f ca="1">IFERROR(IF(INDEX(DATOS!I:I,MATCH(CHECKLIST!B450,DATOS!B:B,0),1)="","X",IF(INDEX(DATOS!I:I,MATCH(CHECKLIST!B450,DATOS!B:B,0),1)&gt;YEAR(TODAY())-1,"","VENCIDA")),"")</f>
        <v/>
      </c>
      <c r="O450" s="35" t="str">
        <f>IFERROR(IF(INDEX(DATOS!AR:AR,MATCH(CHECKLIST!B450,DATOS!B:B,0),1)=0,"",INDEX(DATOS!AR:AR,MATCH(CHECKLIST!B450,DATOS!B:B,0),1)),"")</f>
        <v/>
      </c>
      <c r="P450" s="17" t="str">
        <f>IFERROR(IF(INDEX(DATOS!AP:AP,MATCH(CHECKLIST!B450,DATOS!B:B,0),1)=0,"",INDEX(DATOS!AP:AP,MATCH(CHECKLIST!B450,DATOS!B:B,0),1)),"")</f>
        <v/>
      </c>
      <c r="Q450" s="17" t="str">
        <f>IFERROR(IF(INDEX(DATOS!AQ:AQ,MATCH(CHECKLIST!B450,DATOS!B:B,0),1)=0,"",INDEX(DATOS!AQ:AQ,MATCH(CHECKLIST!B450,DATOS!B:B,0),1)),"")</f>
        <v/>
      </c>
      <c r="S450">
        <f t="shared" si="20"/>
        <v>0</v>
      </c>
      <c r="U450" t="str">
        <f t="shared" si="18"/>
        <v/>
      </c>
      <c r="V450" t="str">
        <f t="shared" si="19"/>
        <v/>
      </c>
    </row>
    <row r="451" spans="1:22" x14ac:dyDescent="0.25">
      <c r="A451" s="12">
        <v>438</v>
      </c>
      <c r="B451" t="str">
        <f>IFERROR(INDEX(DATOS!B:B,MATCH(CHECKLIST!A451,DATOS!BY:BY,0),1),"")</f>
        <v/>
      </c>
      <c r="C451" t="str">
        <f>IFERROR(INDEX(DATOS!J:J,MATCH(CHECKLIST!A451,DATOS!BY:BY,0),1),"")</f>
        <v/>
      </c>
      <c r="D451" t="str">
        <f>IFERROR(INDEX(DATOS!R:R,MATCH(CHECKLIST!E451,DATOS!C:C,0),1),"")</f>
        <v/>
      </c>
      <c r="E451" s="72" t="str">
        <f>IFERROR(INDEX(DATOS!C:C,MATCH(CHECKLIST!A451,DATOS!BY:BY,0),1),"")</f>
        <v/>
      </c>
      <c r="F451" s="82" t="str">
        <f>IFERROR(IF(INDEX(DATOS!AE:AE,MATCH(CHECKLIST!B451,DATOS!B:B,0),1)=0,"",INDEX(DATOS!AE:AE,MATCH(CHECKLIST!B451,DATOS!B:B,0),1)),"")</f>
        <v/>
      </c>
      <c r="G451" s="17" t="str">
        <f>IFERROR(IF(INDEX(DATOS!AJ:AJ,MATCH(CHECKLIST!B451,DATOS!B:B,0),1)=0,"",INDEX(DATOS!AJ:AJ,MATCH(CHECKLIST!B451,DATOS!B:B,0),1)),"")</f>
        <v/>
      </c>
      <c r="H451" s="17" t="str">
        <f>IFERROR(IF(INDEX(DATOS!BM:BM,MATCH(CHECKLIST!B451,DATOS!B:B,0),1)="","X",IF(INDEX(DATOS!BM:BM,MATCH(CHECKLIST!B451,DATOS!B:B,0),1)="VIGENTE","",INDEX(DATOS!BM:BM,MATCH(CHECKLIST!B451,DATOS!B:B,0),1))),"")</f>
        <v/>
      </c>
      <c r="I451" s="17" t="str">
        <f>IFERROR(IF(INDEX(DATOS!AN:AN,MATCH(CHECKLIST!B451,DATOS!B:B,0),1)=0,"",INDEX(DATOS!AN:AN,MATCH(CHECKLIST!B451,DATOS!B:B,0),1)),"")</f>
        <v/>
      </c>
      <c r="J451" s="17" t="str">
        <f>IFERROR(IF(INDEX(DATOS!AL:AL,MATCH(CHECKLIST!B451,DATOS!B:B,0),1)=0,"",INDEX(DATOS!AL:AL,MATCH(CHECKLIST!B451,DATOS!B:B,0),1)),"")</f>
        <v/>
      </c>
      <c r="K451" s="35" t="str">
        <f>IFERROR(IF(INDEX(DATOS!AM:AM,MATCH(CHECKLIST!B451,DATOS!B:B,0),1)=0,"",INDEX(DATOS!AM:AM,MATCH(CHECKLIST!B451,DATOS!B:B,0),1)),"")</f>
        <v/>
      </c>
      <c r="L451" s="17" t="str">
        <f>IFERROR(IF(INDEX(DATOS!AO:AO,MATCH(CHECKLIST!B451,DATOS!B:B,0),1)=0,"",INDEX(DATOS!AO:AO,MATCH(CHECKLIST!B451,DATOS!B:B,0),1)),"")</f>
        <v/>
      </c>
      <c r="M451" s="17" t="str">
        <f>IFERROR(IF(INDEX(DATOS!AK:AK,MATCH(CHECKLIST!B451,DATOS!B:B,0),1)=0,"",INDEX(DATOS!AK:AK,MATCH(CHECKLIST!B451,DATOS!B:B,0),1)),"")</f>
        <v/>
      </c>
      <c r="N451" s="35" t="str">
        <f ca="1">IFERROR(IF(INDEX(DATOS!I:I,MATCH(CHECKLIST!B451,DATOS!B:B,0),1)="","X",IF(INDEX(DATOS!I:I,MATCH(CHECKLIST!B451,DATOS!B:B,0),1)&gt;YEAR(TODAY())-1,"","VENCIDA")),"")</f>
        <v/>
      </c>
      <c r="O451" s="35" t="str">
        <f>IFERROR(IF(INDEX(DATOS!AR:AR,MATCH(CHECKLIST!B451,DATOS!B:B,0),1)=0,"",INDEX(DATOS!AR:AR,MATCH(CHECKLIST!B451,DATOS!B:B,0),1)),"")</f>
        <v/>
      </c>
      <c r="P451" s="17" t="str">
        <f>IFERROR(IF(INDEX(DATOS!AP:AP,MATCH(CHECKLIST!B451,DATOS!B:B,0),1)=0,"",INDEX(DATOS!AP:AP,MATCH(CHECKLIST!B451,DATOS!B:B,0),1)),"")</f>
        <v/>
      </c>
      <c r="Q451" s="17" t="str">
        <f>IFERROR(IF(INDEX(DATOS!AQ:AQ,MATCH(CHECKLIST!B451,DATOS!B:B,0),1)=0,"",INDEX(DATOS!AQ:AQ,MATCH(CHECKLIST!B451,DATOS!B:B,0),1)),"")</f>
        <v/>
      </c>
      <c r="R451" t="str">
        <f>IF(B451="","",1)</f>
        <v/>
      </c>
      <c r="S451" t="str">
        <f t="shared" si="20"/>
        <v/>
      </c>
      <c r="U451" t="str">
        <f t="shared" si="18"/>
        <v/>
      </c>
      <c r="V451" t="str">
        <f t="shared" si="19"/>
        <v/>
      </c>
    </row>
    <row r="452" spans="1:22" x14ac:dyDescent="0.25">
      <c r="A452" s="12">
        <v>439</v>
      </c>
      <c r="B452" t="str">
        <f>IFERROR(INDEX(DATOS!B:B,MATCH(CHECKLIST!A452,DATOS!BY:BY,0),1),"")</f>
        <v/>
      </c>
      <c r="C452" t="str">
        <f>IFERROR(INDEX(DATOS!J:J,MATCH(CHECKLIST!A452,DATOS!BY:BY,0),1),"")</f>
        <v/>
      </c>
      <c r="D452" t="str">
        <f>IFERROR(INDEX(DATOS!R:R,MATCH(CHECKLIST!E452,DATOS!C:C,0),1),"")</f>
        <v/>
      </c>
      <c r="E452" s="72" t="str">
        <f>IFERROR(INDEX(DATOS!C:C,MATCH(CHECKLIST!A452,DATOS!BY:BY,0),1),"")</f>
        <v/>
      </c>
      <c r="F452" s="82" t="str">
        <f>IFERROR(IF(INDEX(DATOS!AE:AE,MATCH(CHECKLIST!B452,DATOS!B:B,0),1)=0,"",INDEX(DATOS!AE:AE,MATCH(CHECKLIST!B452,DATOS!B:B,0),1)),"")</f>
        <v/>
      </c>
      <c r="G452" s="17" t="str">
        <f>IFERROR(IF(INDEX(DATOS!AJ:AJ,MATCH(CHECKLIST!B452,DATOS!B:B,0),1)=0,"",INDEX(DATOS!AJ:AJ,MATCH(CHECKLIST!B452,DATOS!B:B,0),1)),"")</f>
        <v/>
      </c>
      <c r="H452" s="17" t="str">
        <f>IFERROR(IF(INDEX(DATOS!BM:BM,MATCH(CHECKLIST!B452,DATOS!B:B,0),1)="","X",IF(INDEX(DATOS!BM:BM,MATCH(CHECKLIST!B452,DATOS!B:B,0),1)="VIGENTE","",INDEX(DATOS!BM:BM,MATCH(CHECKLIST!B452,DATOS!B:B,0),1))),"")</f>
        <v/>
      </c>
      <c r="I452" s="17" t="str">
        <f>IFERROR(IF(INDEX(DATOS!AN:AN,MATCH(CHECKLIST!B452,DATOS!B:B,0),1)=0,"",INDEX(DATOS!AN:AN,MATCH(CHECKLIST!B452,DATOS!B:B,0),1)),"")</f>
        <v/>
      </c>
      <c r="J452" s="17" t="str">
        <f>IFERROR(IF(INDEX(DATOS!AL:AL,MATCH(CHECKLIST!B452,DATOS!B:B,0),1)=0,"",INDEX(DATOS!AL:AL,MATCH(CHECKLIST!B452,DATOS!B:B,0),1)),"")</f>
        <v/>
      </c>
      <c r="K452" s="35" t="str">
        <f>IFERROR(IF(INDEX(DATOS!AM:AM,MATCH(CHECKLIST!B452,DATOS!B:B,0),1)=0,"",INDEX(DATOS!AM:AM,MATCH(CHECKLIST!B452,DATOS!B:B,0),1)),"")</f>
        <v/>
      </c>
      <c r="L452" s="17" t="str">
        <f>IFERROR(IF(INDEX(DATOS!AO:AO,MATCH(CHECKLIST!B452,DATOS!B:B,0),1)=0,"",INDEX(DATOS!AO:AO,MATCH(CHECKLIST!B452,DATOS!B:B,0),1)),"")</f>
        <v/>
      </c>
      <c r="M452" s="17" t="str">
        <f>IFERROR(IF(INDEX(DATOS!AK:AK,MATCH(CHECKLIST!B452,DATOS!B:B,0),1)=0,"",INDEX(DATOS!AK:AK,MATCH(CHECKLIST!B452,DATOS!B:B,0),1)),"")</f>
        <v/>
      </c>
      <c r="N452" s="35" t="str">
        <f ca="1">IFERROR(IF(INDEX(DATOS!I:I,MATCH(CHECKLIST!B452,DATOS!B:B,0),1)="","X",IF(INDEX(DATOS!I:I,MATCH(CHECKLIST!B452,DATOS!B:B,0),1)&gt;YEAR(TODAY())-1,"","VENCIDA")),"")</f>
        <v/>
      </c>
      <c r="O452" s="35" t="str">
        <f>IFERROR(IF(INDEX(DATOS!AR:AR,MATCH(CHECKLIST!B452,DATOS!B:B,0),1)=0,"",INDEX(DATOS!AR:AR,MATCH(CHECKLIST!B452,DATOS!B:B,0),1)),"")</f>
        <v/>
      </c>
      <c r="P452" s="17" t="str">
        <f>IFERROR(IF(INDEX(DATOS!AP:AP,MATCH(CHECKLIST!B452,DATOS!B:B,0),1)=0,"",INDEX(DATOS!AP:AP,MATCH(CHECKLIST!B452,DATOS!B:B,0),1)),"")</f>
        <v/>
      </c>
      <c r="Q452" s="17" t="str">
        <f>IFERROR(IF(INDEX(DATOS!AQ:AQ,MATCH(CHECKLIST!B452,DATOS!B:B,0),1)=0,"",INDEX(DATOS!AQ:AQ,MATCH(CHECKLIST!B452,DATOS!B:B,0),1)),"")</f>
        <v/>
      </c>
      <c r="S452">
        <f t="shared" si="20"/>
        <v>0</v>
      </c>
      <c r="U452" t="str">
        <f t="shared" si="18"/>
        <v/>
      </c>
      <c r="V452" t="str">
        <f t="shared" si="19"/>
        <v/>
      </c>
    </row>
    <row r="453" spans="1:22" x14ac:dyDescent="0.25">
      <c r="A453" s="12">
        <v>440</v>
      </c>
      <c r="B453" t="str">
        <f>IFERROR(INDEX(DATOS!B:B,MATCH(CHECKLIST!A453,DATOS!BY:BY,0),1),"")</f>
        <v/>
      </c>
      <c r="C453" t="str">
        <f>IFERROR(INDEX(DATOS!J:J,MATCH(CHECKLIST!A453,DATOS!BY:BY,0),1),"")</f>
        <v/>
      </c>
      <c r="D453" t="str">
        <f>IFERROR(INDEX(DATOS!R:R,MATCH(CHECKLIST!E453,DATOS!C:C,0),1),"")</f>
        <v/>
      </c>
      <c r="E453" s="72" t="str">
        <f>IFERROR(INDEX(DATOS!C:C,MATCH(CHECKLIST!A453,DATOS!BY:BY,0),1),"")</f>
        <v/>
      </c>
      <c r="F453" s="82" t="str">
        <f>IFERROR(IF(INDEX(DATOS!AE:AE,MATCH(CHECKLIST!B453,DATOS!B:B,0),1)=0,"",INDEX(DATOS!AE:AE,MATCH(CHECKLIST!B453,DATOS!B:B,0),1)),"")</f>
        <v/>
      </c>
      <c r="G453" s="17" t="str">
        <f>IFERROR(IF(INDEX(DATOS!AJ:AJ,MATCH(CHECKLIST!B453,DATOS!B:B,0),1)=0,"",INDEX(DATOS!AJ:AJ,MATCH(CHECKLIST!B453,DATOS!B:B,0),1)),"")</f>
        <v/>
      </c>
      <c r="H453" s="17" t="str">
        <f>IFERROR(IF(INDEX(DATOS!BM:BM,MATCH(CHECKLIST!B453,DATOS!B:B,0),1)="","X",IF(INDEX(DATOS!BM:BM,MATCH(CHECKLIST!B453,DATOS!B:B,0),1)="VIGENTE","",INDEX(DATOS!BM:BM,MATCH(CHECKLIST!B453,DATOS!B:B,0),1))),"")</f>
        <v/>
      </c>
      <c r="I453" s="17" t="str">
        <f>IFERROR(IF(INDEX(DATOS!AN:AN,MATCH(CHECKLIST!B453,DATOS!B:B,0),1)=0,"",INDEX(DATOS!AN:AN,MATCH(CHECKLIST!B453,DATOS!B:B,0),1)),"")</f>
        <v/>
      </c>
      <c r="J453" s="17" t="str">
        <f>IFERROR(IF(INDEX(DATOS!AL:AL,MATCH(CHECKLIST!B453,DATOS!B:B,0),1)=0,"",INDEX(DATOS!AL:AL,MATCH(CHECKLIST!B453,DATOS!B:B,0),1)),"")</f>
        <v/>
      </c>
      <c r="K453" s="35" t="str">
        <f>IFERROR(IF(INDEX(DATOS!AM:AM,MATCH(CHECKLIST!B453,DATOS!B:B,0),1)=0,"",INDEX(DATOS!AM:AM,MATCH(CHECKLIST!B453,DATOS!B:B,0),1)),"")</f>
        <v/>
      </c>
      <c r="L453" s="17" t="str">
        <f>IFERROR(IF(INDEX(DATOS!AO:AO,MATCH(CHECKLIST!B453,DATOS!B:B,0),1)=0,"",INDEX(DATOS!AO:AO,MATCH(CHECKLIST!B453,DATOS!B:B,0),1)),"")</f>
        <v/>
      </c>
      <c r="M453" s="17" t="str">
        <f>IFERROR(IF(INDEX(DATOS!AK:AK,MATCH(CHECKLIST!B453,DATOS!B:B,0),1)=0,"",INDEX(DATOS!AK:AK,MATCH(CHECKLIST!B453,DATOS!B:B,0),1)),"")</f>
        <v/>
      </c>
      <c r="N453" s="35" t="str">
        <f ca="1">IFERROR(IF(INDEX(DATOS!I:I,MATCH(CHECKLIST!B453,DATOS!B:B,0),1)="","X",IF(INDEX(DATOS!I:I,MATCH(CHECKLIST!B453,DATOS!B:B,0),1)&gt;YEAR(TODAY())-1,"","VENCIDA")),"")</f>
        <v/>
      </c>
      <c r="O453" s="35" t="str">
        <f>IFERROR(IF(INDEX(DATOS!AR:AR,MATCH(CHECKLIST!B453,DATOS!B:B,0),1)=0,"",INDEX(DATOS!AR:AR,MATCH(CHECKLIST!B453,DATOS!B:B,0),1)),"")</f>
        <v/>
      </c>
      <c r="P453" s="17" t="str">
        <f>IFERROR(IF(INDEX(DATOS!AP:AP,MATCH(CHECKLIST!B453,DATOS!B:B,0),1)=0,"",INDEX(DATOS!AP:AP,MATCH(CHECKLIST!B453,DATOS!B:B,0),1)),"")</f>
        <v/>
      </c>
      <c r="Q453" s="17" t="str">
        <f>IFERROR(IF(INDEX(DATOS!AQ:AQ,MATCH(CHECKLIST!B453,DATOS!B:B,0),1)=0,"",INDEX(DATOS!AQ:AQ,MATCH(CHECKLIST!B453,DATOS!B:B,0),1)),"")</f>
        <v/>
      </c>
      <c r="R453" t="str">
        <f>IF(B453="","",1)</f>
        <v/>
      </c>
      <c r="S453" t="str">
        <f t="shared" si="20"/>
        <v/>
      </c>
      <c r="U453" t="str">
        <f t="shared" si="18"/>
        <v/>
      </c>
      <c r="V453" t="str">
        <f t="shared" si="19"/>
        <v/>
      </c>
    </row>
    <row r="454" spans="1:22" x14ac:dyDescent="0.25">
      <c r="A454" s="12">
        <v>441</v>
      </c>
      <c r="B454" t="str">
        <f>IFERROR(INDEX(DATOS!B:B,MATCH(CHECKLIST!A454,DATOS!BY:BY,0),1),"")</f>
        <v/>
      </c>
      <c r="C454" t="str">
        <f>IFERROR(INDEX(DATOS!J:J,MATCH(CHECKLIST!A454,DATOS!BY:BY,0),1),"")</f>
        <v/>
      </c>
      <c r="D454" t="str">
        <f>IFERROR(INDEX(DATOS!R:R,MATCH(CHECKLIST!E454,DATOS!C:C,0),1),"")</f>
        <v/>
      </c>
      <c r="E454" s="72" t="str">
        <f>IFERROR(INDEX(DATOS!C:C,MATCH(CHECKLIST!A454,DATOS!BY:BY,0),1),"")</f>
        <v/>
      </c>
      <c r="F454" s="82" t="str">
        <f>IFERROR(IF(INDEX(DATOS!AE:AE,MATCH(CHECKLIST!B454,DATOS!B:B,0),1)=0,"",INDEX(DATOS!AE:AE,MATCH(CHECKLIST!B454,DATOS!B:B,0),1)),"")</f>
        <v/>
      </c>
      <c r="G454" s="17" t="str">
        <f>IFERROR(IF(INDEX(DATOS!AJ:AJ,MATCH(CHECKLIST!B454,DATOS!B:B,0),1)=0,"",INDEX(DATOS!AJ:AJ,MATCH(CHECKLIST!B454,DATOS!B:B,0),1)),"")</f>
        <v/>
      </c>
      <c r="H454" s="17" t="str">
        <f>IFERROR(IF(INDEX(DATOS!BM:BM,MATCH(CHECKLIST!B454,DATOS!B:B,0),1)="","X",IF(INDEX(DATOS!BM:BM,MATCH(CHECKLIST!B454,DATOS!B:B,0),1)="VIGENTE","",INDEX(DATOS!BM:BM,MATCH(CHECKLIST!B454,DATOS!B:B,0),1))),"")</f>
        <v/>
      </c>
      <c r="I454" s="17" t="str">
        <f>IFERROR(IF(INDEX(DATOS!AN:AN,MATCH(CHECKLIST!B454,DATOS!B:B,0),1)=0,"",INDEX(DATOS!AN:AN,MATCH(CHECKLIST!B454,DATOS!B:B,0),1)),"")</f>
        <v/>
      </c>
      <c r="J454" s="17" t="str">
        <f>IFERROR(IF(INDEX(DATOS!AL:AL,MATCH(CHECKLIST!B454,DATOS!B:B,0),1)=0,"",INDEX(DATOS!AL:AL,MATCH(CHECKLIST!B454,DATOS!B:B,0),1)),"")</f>
        <v/>
      </c>
      <c r="K454" s="35" t="str">
        <f>IFERROR(IF(INDEX(DATOS!AM:AM,MATCH(CHECKLIST!B454,DATOS!B:B,0),1)=0,"",INDEX(DATOS!AM:AM,MATCH(CHECKLIST!B454,DATOS!B:B,0),1)),"")</f>
        <v/>
      </c>
      <c r="L454" s="17" t="str">
        <f>IFERROR(IF(INDEX(DATOS!AO:AO,MATCH(CHECKLIST!B454,DATOS!B:B,0),1)=0,"",INDEX(DATOS!AO:AO,MATCH(CHECKLIST!B454,DATOS!B:B,0),1)),"")</f>
        <v/>
      </c>
      <c r="M454" s="17" t="str">
        <f>IFERROR(IF(INDEX(DATOS!AK:AK,MATCH(CHECKLIST!B454,DATOS!B:B,0),1)=0,"",INDEX(DATOS!AK:AK,MATCH(CHECKLIST!B454,DATOS!B:B,0),1)),"")</f>
        <v/>
      </c>
      <c r="N454" s="35" t="str">
        <f ca="1">IFERROR(IF(INDEX(DATOS!I:I,MATCH(CHECKLIST!B454,DATOS!B:B,0),1)="","X",IF(INDEX(DATOS!I:I,MATCH(CHECKLIST!B454,DATOS!B:B,0),1)&gt;YEAR(TODAY())-1,"","VENCIDA")),"")</f>
        <v/>
      </c>
      <c r="O454" s="35" t="str">
        <f>IFERROR(IF(INDEX(DATOS!AR:AR,MATCH(CHECKLIST!B454,DATOS!B:B,0),1)=0,"",INDEX(DATOS!AR:AR,MATCH(CHECKLIST!B454,DATOS!B:B,0),1)),"")</f>
        <v/>
      </c>
      <c r="P454" s="17" t="str">
        <f>IFERROR(IF(INDEX(DATOS!AP:AP,MATCH(CHECKLIST!B454,DATOS!B:B,0),1)=0,"",INDEX(DATOS!AP:AP,MATCH(CHECKLIST!B454,DATOS!B:B,0),1)),"")</f>
        <v/>
      </c>
      <c r="Q454" s="17" t="str">
        <f>IFERROR(IF(INDEX(DATOS!AQ:AQ,MATCH(CHECKLIST!B454,DATOS!B:B,0),1)=0,"",INDEX(DATOS!AQ:AQ,MATCH(CHECKLIST!B454,DATOS!B:B,0),1)),"")</f>
        <v/>
      </c>
      <c r="S454">
        <f t="shared" si="20"/>
        <v>0</v>
      </c>
      <c r="U454" t="str">
        <f t="shared" si="18"/>
        <v/>
      </c>
      <c r="V454" t="str">
        <f t="shared" si="19"/>
        <v/>
      </c>
    </row>
    <row r="455" spans="1:22" x14ac:dyDescent="0.25">
      <c r="A455" s="12">
        <v>442</v>
      </c>
      <c r="B455" t="str">
        <f>IFERROR(INDEX(DATOS!B:B,MATCH(CHECKLIST!A455,DATOS!BY:BY,0),1),"")</f>
        <v/>
      </c>
      <c r="C455" t="str">
        <f>IFERROR(INDEX(DATOS!J:J,MATCH(CHECKLIST!A455,DATOS!BY:BY,0),1),"")</f>
        <v/>
      </c>
      <c r="D455" t="str">
        <f>IFERROR(INDEX(DATOS!R:R,MATCH(CHECKLIST!E455,DATOS!C:C,0),1),"")</f>
        <v/>
      </c>
      <c r="E455" s="72" t="str">
        <f>IFERROR(INDEX(DATOS!C:C,MATCH(CHECKLIST!A455,DATOS!BY:BY,0),1),"")</f>
        <v/>
      </c>
      <c r="F455" s="82" t="str">
        <f>IFERROR(IF(INDEX(DATOS!AE:AE,MATCH(CHECKLIST!B455,DATOS!B:B,0),1)=0,"",INDEX(DATOS!AE:AE,MATCH(CHECKLIST!B455,DATOS!B:B,0),1)),"")</f>
        <v/>
      </c>
      <c r="G455" s="17" t="str">
        <f>IFERROR(IF(INDEX(DATOS!AJ:AJ,MATCH(CHECKLIST!B455,DATOS!B:B,0),1)=0,"",INDEX(DATOS!AJ:AJ,MATCH(CHECKLIST!B455,DATOS!B:B,0),1)),"")</f>
        <v/>
      </c>
      <c r="H455" s="17" t="str">
        <f>IFERROR(IF(INDEX(DATOS!BM:BM,MATCH(CHECKLIST!B455,DATOS!B:B,0),1)="","X",IF(INDEX(DATOS!BM:BM,MATCH(CHECKLIST!B455,DATOS!B:B,0),1)="VIGENTE","",INDEX(DATOS!BM:BM,MATCH(CHECKLIST!B455,DATOS!B:B,0),1))),"")</f>
        <v/>
      </c>
      <c r="I455" s="17" t="str">
        <f>IFERROR(IF(INDEX(DATOS!AN:AN,MATCH(CHECKLIST!B455,DATOS!B:B,0),1)=0,"",INDEX(DATOS!AN:AN,MATCH(CHECKLIST!B455,DATOS!B:B,0),1)),"")</f>
        <v/>
      </c>
      <c r="J455" s="17" t="str">
        <f>IFERROR(IF(INDEX(DATOS!AL:AL,MATCH(CHECKLIST!B455,DATOS!B:B,0),1)=0,"",INDEX(DATOS!AL:AL,MATCH(CHECKLIST!B455,DATOS!B:B,0),1)),"")</f>
        <v/>
      </c>
      <c r="K455" s="35" t="str">
        <f>IFERROR(IF(INDEX(DATOS!AM:AM,MATCH(CHECKLIST!B455,DATOS!B:B,0),1)=0,"",INDEX(DATOS!AM:AM,MATCH(CHECKLIST!B455,DATOS!B:B,0),1)),"")</f>
        <v/>
      </c>
      <c r="L455" s="17" t="str">
        <f>IFERROR(IF(INDEX(DATOS!AO:AO,MATCH(CHECKLIST!B455,DATOS!B:B,0),1)=0,"",INDEX(DATOS!AO:AO,MATCH(CHECKLIST!B455,DATOS!B:B,0),1)),"")</f>
        <v/>
      </c>
      <c r="M455" s="17" t="str">
        <f>IFERROR(IF(INDEX(DATOS!AK:AK,MATCH(CHECKLIST!B455,DATOS!B:B,0),1)=0,"",INDEX(DATOS!AK:AK,MATCH(CHECKLIST!B455,DATOS!B:B,0),1)),"")</f>
        <v/>
      </c>
      <c r="N455" s="35" t="str">
        <f ca="1">IFERROR(IF(INDEX(DATOS!I:I,MATCH(CHECKLIST!B455,DATOS!B:B,0),1)="","X",IF(INDEX(DATOS!I:I,MATCH(CHECKLIST!B455,DATOS!B:B,0),1)&gt;YEAR(TODAY())-1,"","VENCIDA")),"")</f>
        <v/>
      </c>
      <c r="O455" s="35" t="str">
        <f>IFERROR(IF(INDEX(DATOS!AR:AR,MATCH(CHECKLIST!B455,DATOS!B:B,0),1)=0,"",INDEX(DATOS!AR:AR,MATCH(CHECKLIST!B455,DATOS!B:B,0),1)),"")</f>
        <v/>
      </c>
      <c r="P455" s="17" t="str">
        <f>IFERROR(IF(INDEX(DATOS!AP:AP,MATCH(CHECKLIST!B455,DATOS!B:B,0),1)=0,"",INDEX(DATOS!AP:AP,MATCH(CHECKLIST!B455,DATOS!B:B,0),1)),"")</f>
        <v/>
      </c>
      <c r="Q455" s="17" t="str">
        <f>IFERROR(IF(INDEX(DATOS!AQ:AQ,MATCH(CHECKLIST!B455,DATOS!B:B,0),1)=0,"",INDEX(DATOS!AQ:AQ,MATCH(CHECKLIST!B455,DATOS!B:B,0),1)),"")</f>
        <v/>
      </c>
      <c r="R455" t="str">
        <f>IF(B455="","",1)</f>
        <v/>
      </c>
      <c r="S455" t="str">
        <f t="shared" si="20"/>
        <v/>
      </c>
      <c r="U455" t="str">
        <f t="shared" si="18"/>
        <v/>
      </c>
      <c r="V455" t="str">
        <f t="shared" si="19"/>
        <v/>
      </c>
    </row>
    <row r="456" spans="1:22" x14ac:dyDescent="0.25">
      <c r="A456" s="12">
        <v>443</v>
      </c>
      <c r="B456" t="str">
        <f>IFERROR(INDEX(DATOS!B:B,MATCH(CHECKLIST!A456,DATOS!BY:BY,0),1),"")</f>
        <v/>
      </c>
      <c r="C456" t="str">
        <f>IFERROR(INDEX(DATOS!J:J,MATCH(CHECKLIST!A456,DATOS!BY:BY,0),1),"")</f>
        <v/>
      </c>
      <c r="D456" t="str">
        <f>IFERROR(INDEX(DATOS!R:R,MATCH(CHECKLIST!E456,DATOS!C:C,0),1),"")</f>
        <v/>
      </c>
      <c r="E456" s="72" t="str">
        <f>IFERROR(INDEX(DATOS!C:C,MATCH(CHECKLIST!A456,DATOS!BY:BY,0),1),"")</f>
        <v/>
      </c>
      <c r="F456" s="82" t="str">
        <f>IFERROR(IF(INDEX(DATOS!AE:AE,MATCH(CHECKLIST!B456,DATOS!B:B,0),1)=0,"",INDEX(DATOS!AE:AE,MATCH(CHECKLIST!B456,DATOS!B:B,0),1)),"")</f>
        <v/>
      </c>
      <c r="G456" s="17" t="str">
        <f>IFERROR(IF(INDEX(DATOS!AJ:AJ,MATCH(CHECKLIST!B456,DATOS!B:B,0),1)=0,"",INDEX(DATOS!AJ:AJ,MATCH(CHECKLIST!B456,DATOS!B:B,0),1)),"")</f>
        <v/>
      </c>
      <c r="H456" s="17" t="str">
        <f>IFERROR(IF(INDEX(DATOS!BM:BM,MATCH(CHECKLIST!B456,DATOS!B:B,0),1)="","X",IF(INDEX(DATOS!BM:BM,MATCH(CHECKLIST!B456,DATOS!B:B,0),1)="VIGENTE","",INDEX(DATOS!BM:BM,MATCH(CHECKLIST!B456,DATOS!B:B,0),1))),"")</f>
        <v/>
      </c>
      <c r="I456" s="17" t="str">
        <f>IFERROR(IF(INDEX(DATOS!AN:AN,MATCH(CHECKLIST!B456,DATOS!B:B,0),1)=0,"",INDEX(DATOS!AN:AN,MATCH(CHECKLIST!B456,DATOS!B:B,0),1)),"")</f>
        <v/>
      </c>
      <c r="J456" s="17" t="str">
        <f>IFERROR(IF(INDEX(DATOS!AL:AL,MATCH(CHECKLIST!B456,DATOS!B:B,0),1)=0,"",INDEX(DATOS!AL:AL,MATCH(CHECKLIST!B456,DATOS!B:B,0),1)),"")</f>
        <v/>
      </c>
      <c r="K456" s="35" t="str">
        <f>IFERROR(IF(INDEX(DATOS!AM:AM,MATCH(CHECKLIST!B456,DATOS!B:B,0),1)=0,"",INDEX(DATOS!AM:AM,MATCH(CHECKLIST!B456,DATOS!B:B,0),1)),"")</f>
        <v/>
      </c>
      <c r="L456" s="17" t="str">
        <f>IFERROR(IF(INDEX(DATOS!AO:AO,MATCH(CHECKLIST!B456,DATOS!B:B,0),1)=0,"",INDEX(DATOS!AO:AO,MATCH(CHECKLIST!B456,DATOS!B:B,0),1)),"")</f>
        <v/>
      </c>
      <c r="M456" s="17" t="str">
        <f>IFERROR(IF(INDEX(DATOS!AK:AK,MATCH(CHECKLIST!B456,DATOS!B:B,0),1)=0,"",INDEX(DATOS!AK:AK,MATCH(CHECKLIST!B456,DATOS!B:B,0),1)),"")</f>
        <v/>
      </c>
      <c r="N456" s="35" t="str">
        <f ca="1">IFERROR(IF(INDEX(DATOS!I:I,MATCH(CHECKLIST!B456,DATOS!B:B,0),1)="","X",IF(INDEX(DATOS!I:I,MATCH(CHECKLIST!B456,DATOS!B:B,0),1)&gt;YEAR(TODAY())-1,"","VENCIDA")),"")</f>
        <v/>
      </c>
      <c r="O456" s="35" t="str">
        <f>IFERROR(IF(INDEX(DATOS!AR:AR,MATCH(CHECKLIST!B456,DATOS!B:B,0),1)=0,"",INDEX(DATOS!AR:AR,MATCH(CHECKLIST!B456,DATOS!B:B,0),1)),"")</f>
        <v/>
      </c>
      <c r="P456" s="17" t="str">
        <f>IFERROR(IF(INDEX(DATOS!AP:AP,MATCH(CHECKLIST!B456,DATOS!B:B,0),1)=0,"",INDEX(DATOS!AP:AP,MATCH(CHECKLIST!B456,DATOS!B:B,0),1)),"")</f>
        <v/>
      </c>
      <c r="Q456" s="17" t="str">
        <f>IFERROR(IF(INDEX(DATOS!AQ:AQ,MATCH(CHECKLIST!B456,DATOS!B:B,0),1)=0,"",INDEX(DATOS!AQ:AQ,MATCH(CHECKLIST!B456,DATOS!B:B,0),1)),"")</f>
        <v/>
      </c>
      <c r="S456">
        <f t="shared" si="20"/>
        <v>0</v>
      </c>
      <c r="U456" t="str">
        <f t="shared" si="18"/>
        <v/>
      </c>
      <c r="V456" t="str">
        <f t="shared" si="19"/>
        <v/>
      </c>
    </row>
    <row r="457" spans="1:22" x14ac:dyDescent="0.25">
      <c r="A457" s="12">
        <v>444</v>
      </c>
      <c r="B457" t="str">
        <f>IFERROR(INDEX(DATOS!B:B,MATCH(CHECKLIST!A457,DATOS!BY:BY,0),1),"")</f>
        <v/>
      </c>
      <c r="C457" t="str">
        <f>IFERROR(INDEX(DATOS!J:J,MATCH(CHECKLIST!A457,DATOS!BY:BY,0),1),"")</f>
        <v/>
      </c>
      <c r="D457" t="str">
        <f>IFERROR(INDEX(DATOS!R:R,MATCH(CHECKLIST!E457,DATOS!C:C,0),1),"")</f>
        <v/>
      </c>
      <c r="E457" s="72" t="str">
        <f>IFERROR(INDEX(DATOS!C:C,MATCH(CHECKLIST!A457,DATOS!BY:BY,0),1),"")</f>
        <v/>
      </c>
      <c r="F457" s="82" t="str">
        <f>IFERROR(IF(INDEX(DATOS!AE:AE,MATCH(CHECKLIST!B457,DATOS!B:B,0),1)=0,"",INDEX(DATOS!AE:AE,MATCH(CHECKLIST!B457,DATOS!B:B,0),1)),"")</f>
        <v/>
      </c>
      <c r="G457" s="17" t="str">
        <f>IFERROR(IF(INDEX(DATOS!AJ:AJ,MATCH(CHECKLIST!B457,DATOS!B:B,0),1)=0,"",INDEX(DATOS!AJ:AJ,MATCH(CHECKLIST!B457,DATOS!B:B,0),1)),"")</f>
        <v/>
      </c>
      <c r="H457" s="17" t="str">
        <f>IFERROR(IF(INDEX(DATOS!BM:BM,MATCH(CHECKLIST!B457,DATOS!B:B,0),1)="","X",IF(INDEX(DATOS!BM:BM,MATCH(CHECKLIST!B457,DATOS!B:B,0),1)="VIGENTE","",INDEX(DATOS!BM:BM,MATCH(CHECKLIST!B457,DATOS!B:B,0),1))),"")</f>
        <v/>
      </c>
      <c r="I457" s="17" t="str">
        <f>IFERROR(IF(INDEX(DATOS!AN:AN,MATCH(CHECKLIST!B457,DATOS!B:B,0),1)=0,"",INDEX(DATOS!AN:AN,MATCH(CHECKLIST!B457,DATOS!B:B,0),1)),"")</f>
        <v/>
      </c>
      <c r="J457" s="17" t="str">
        <f>IFERROR(IF(INDEX(DATOS!AL:AL,MATCH(CHECKLIST!B457,DATOS!B:B,0),1)=0,"",INDEX(DATOS!AL:AL,MATCH(CHECKLIST!B457,DATOS!B:B,0),1)),"")</f>
        <v/>
      </c>
      <c r="K457" s="35" t="str">
        <f>IFERROR(IF(INDEX(DATOS!AM:AM,MATCH(CHECKLIST!B457,DATOS!B:B,0),1)=0,"",INDEX(DATOS!AM:AM,MATCH(CHECKLIST!B457,DATOS!B:B,0),1)),"")</f>
        <v/>
      </c>
      <c r="L457" s="17" t="str">
        <f>IFERROR(IF(INDEX(DATOS!AO:AO,MATCH(CHECKLIST!B457,DATOS!B:B,0),1)=0,"",INDEX(DATOS!AO:AO,MATCH(CHECKLIST!B457,DATOS!B:B,0),1)),"")</f>
        <v/>
      </c>
      <c r="M457" s="17" t="str">
        <f>IFERROR(IF(INDEX(DATOS!AK:AK,MATCH(CHECKLIST!B457,DATOS!B:B,0),1)=0,"",INDEX(DATOS!AK:AK,MATCH(CHECKLIST!B457,DATOS!B:B,0),1)),"")</f>
        <v/>
      </c>
      <c r="N457" s="35" t="str">
        <f ca="1">IFERROR(IF(INDEX(DATOS!I:I,MATCH(CHECKLIST!B457,DATOS!B:B,0),1)="","X",IF(INDEX(DATOS!I:I,MATCH(CHECKLIST!B457,DATOS!B:B,0),1)&gt;YEAR(TODAY())-1,"","VENCIDA")),"")</f>
        <v/>
      </c>
      <c r="O457" s="35" t="str">
        <f>IFERROR(IF(INDEX(DATOS!AR:AR,MATCH(CHECKLIST!B457,DATOS!B:B,0),1)=0,"",INDEX(DATOS!AR:AR,MATCH(CHECKLIST!B457,DATOS!B:B,0),1)),"")</f>
        <v/>
      </c>
      <c r="P457" s="17" t="str">
        <f>IFERROR(IF(INDEX(DATOS!AP:AP,MATCH(CHECKLIST!B457,DATOS!B:B,0),1)=0,"",INDEX(DATOS!AP:AP,MATCH(CHECKLIST!B457,DATOS!B:B,0),1)),"")</f>
        <v/>
      </c>
      <c r="Q457" s="17" t="str">
        <f>IFERROR(IF(INDEX(DATOS!AQ:AQ,MATCH(CHECKLIST!B457,DATOS!B:B,0),1)=0,"",INDEX(DATOS!AQ:AQ,MATCH(CHECKLIST!B457,DATOS!B:B,0),1)),"")</f>
        <v/>
      </c>
      <c r="R457" t="str">
        <f>IF(B457="","",1)</f>
        <v/>
      </c>
      <c r="S457" t="str">
        <f t="shared" si="20"/>
        <v/>
      </c>
      <c r="U457" t="str">
        <f t="shared" si="18"/>
        <v/>
      </c>
      <c r="V457" t="str">
        <f t="shared" si="19"/>
        <v/>
      </c>
    </row>
    <row r="458" spans="1:22" x14ac:dyDescent="0.25">
      <c r="A458" s="12">
        <v>445</v>
      </c>
      <c r="B458" t="str">
        <f>IFERROR(INDEX(DATOS!B:B,MATCH(CHECKLIST!A458,DATOS!BY:BY,0),1),"")</f>
        <v/>
      </c>
      <c r="C458" t="str">
        <f>IFERROR(INDEX(DATOS!J:J,MATCH(CHECKLIST!A458,DATOS!BY:BY,0),1),"")</f>
        <v/>
      </c>
      <c r="D458" t="str">
        <f>IFERROR(INDEX(DATOS!R:R,MATCH(CHECKLIST!E458,DATOS!C:C,0),1),"")</f>
        <v/>
      </c>
      <c r="E458" s="72" t="str">
        <f>IFERROR(INDEX(DATOS!C:C,MATCH(CHECKLIST!A458,DATOS!BY:BY,0),1),"")</f>
        <v/>
      </c>
      <c r="F458" s="82" t="str">
        <f>IFERROR(IF(INDEX(DATOS!AE:AE,MATCH(CHECKLIST!B458,DATOS!B:B,0),1)=0,"",INDEX(DATOS!AE:AE,MATCH(CHECKLIST!B458,DATOS!B:B,0),1)),"")</f>
        <v/>
      </c>
      <c r="G458" s="17" t="str">
        <f>IFERROR(IF(INDEX(DATOS!AJ:AJ,MATCH(CHECKLIST!B458,DATOS!B:B,0),1)=0,"",INDEX(DATOS!AJ:AJ,MATCH(CHECKLIST!B458,DATOS!B:B,0),1)),"")</f>
        <v/>
      </c>
      <c r="H458" s="17" t="str">
        <f>IFERROR(IF(INDEX(DATOS!BM:BM,MATCH(CHECKLIST!B458,DATOS!B:B,0),1)="","X",IF(INDEX(DATOS!BM:BM,MATCH(CHECKLIST!B458,DATOS!B:B,0),1)="VIGENTE","",INDEX(DATOS!BM:BM,MATCH(CHECKLIST!B458,DATOS!B:B,0),1))),"")</f>
        <v/>
      </c>
      <c r="I458" s="17" t="str">
        <f>IFERROR(IF(INDEX(DATOS!AN:AN,MATCH(CHECKLIST!B458,DATOS!B:B,0),1)=0,"",INDEX(DATOS!AN:AN,MATCH(CHECKLIST!B458,DATOS!B:B,0),1)),"")</f>
        <v/>
      </c>
      <c r="J458" s="17" t="str">
        <f>IFERROR(IF(INDEX(DATOS!AL:AL,MATCH(CHECKLIST!B458,DATOS!B:B,0),1)=0,"",INDEX(DATOS!AL:AL,MATCH(CHECKLIST!B458,DATOS!B:B,0),1)),"")</f>
        <v/>
      </c>
      <c r="K458" s="35" t="str">
        <f>IFERROR(IF(INDEX(DATOS!AM:AM,MATCH(CHECKLIST!B458,DATOS!B:B,0),1)=0,"",INDEX(DATOS!AM:AM,MATCH(CHECKLIST!B458,DATOS!B:B,0),1)),"")</f>
        <v/>
      </c>
      <c r="L458" s="17" t="str">
        <f>IFERROR(IF(INDEX(DATOS!AO:AO,MATCH(CHECKLIST!B458,DATOS!B:B,0),1)=0,"",INDEX(DATOS!AO:AO,MATCH(CHECKLIST!B458,DATOS!B:B,0),1)),"")</f>
        <v/>
      </c>
      <c r="M458" s="17" t="str">
        <f>IFERROR(IF(INDEX(DATOS!AK:AK,MATCH(CHECKLIST!B458,DATOS!B:B,0),1)=0,"",INDEX(DATOS!AK:AK,MATCH(CHECKLIST!B458,DATOS!B:B,0),1)),"")</f>
        <v/>
      </c>
      <c r="N458" s="35" t="str">
        <f ca="1">IFERROR(IF(INDEX(DATOS!I:I,MATCH(CHECKLIST!B458,DATOS!B:B,0),1)="","X",IF(INDEX(DATOS!I:I,MATCH(CHECKLIST!B458,DATOS!B:B,0),1)&gt;YEAR(TODAY())-1,"","VENCIDA")),"")</f>
        <v/>
      </c>
      <c r="O458" s="35" t="str">
        <f>IFERROR(IF(INDEX(DATOS!AR:AR,MATCH(CHECKLIST!B458,DATOS!B:B,0),1)=0,"",INDEX(DATOS!AR:AR,MATCH(CHECKLIST!B458,DATOS!B:B,0),1)),"")</f>
        <v/>
      </c>
      <c r="P458" s="17" t="str">
        <f>IFERROR(IF(INDEX(DATOS!AP:AP,MATCH(CHECKLIST!B458,DATOS!B:B,0),1)=0,"",INDEX(DATOS!AP:AP,MATCH(CHECKLIST!B458,DATOS!B:B,0),1)),"")</f>
        <v/>
      </c>
      <c r="Q458" s="17" t="str">
        <f>IFERROR(IF(INDEX(DATOS!AQ:AQ,MATCH(CHECKLIST!B458,DATOS!B:B,0),1)=0,"",INDEX(DATOS!AQ:AQ,MATCH(CHECKLIST!B458,DATOS!B:B,0),1)),"")</f>
        <v/>
      </c>
      <c r="S458">
        <f t="shared" si="20"/>
        <v>0</v>
      </c>
      <c r="U458" t="str">
        <f t="shared" si="18"/>
        <v/>
      </c>
      <c r="V458" t="str">
        <f t="shared" si="19"/>
        <v/>
      </c>
    </row>
    <row r="459" spans="1:22" x14ac:dyDescent="0.25">
      <c r="A459" s="12">
        <v>446</v>
      </c>
      <c r="B459" t="str">
        <f>IFERROR(INDEX(DATOS!B:B,MATCH(CHECKLIST!A459,DATOS!BY:BY,0),1),"")</f>
        <v/>
      </c>
      <c r="C459" t="str">
        <f>IFERROR(INDEX(DATOS!J:J,MATCH(CHECKLIST!A459,DATOS!BY:BY,0),1),"")</f>
        <v/>
      </c>
      <c r="D459" t="str">
        <f>IFERROR(INDEX(DATOS!R:R,MATCH(CHECKLIST!E459,DATOS!C:C,0),1),"")</f>
        <v/>
      </c>
      <c r="E459" s="72" t="str">
        <f>IFERROR(INDEX(DATOS!C:C,MATCH(CHECKLIST!A459,DATOS!BY:BY,0),1),"")</f>
        <v/>
      </c>
      <c r="F459" s="82" t="str">
        <f>IFERROR(IF(INDEX(DATOS!AE:AE,MATCH(CHECKLIST!B459,DATOS!B:B,0),1)=0,"",INDEX(DATOS!AE:AE,MATCH(CHECKLIST!B459,DATOS!B:B,0),1)),"")</f>
        <v/>
      </c>
      <c r="G459" s="17" t="str">
        <f>IFERROR(IF(INDEX(DATOS!AJ:AJ,MATCH(CHECKLIST!B459,DATOS!B:B,0),1)=0,"",INDEX(DATOS!AJ:AJ,MATCH(CHECKLIST!B459,DATOS!B:B,0),1)),"")</f>
        <v/>
      </c>
      <c r="H459" s="17" t="str">
        <f>IFERROR(IF(INDEX(DATOS!BM:BM,MATCH(CHECKLIST!B459,DATOS!B:B,0),1)="","X",IF(INDEX(DATOS!BM:BM,MATCH(CHECKLIST!B459,DATOS!B:B,0),1)="VIGENTE","",INDEX(DATOS!BM:BM,MATCH(CHECKLIST!B459,DATOS!B:B,0),1))),"")</f>
        <v/>
      </c>
      <c r="I459" s="17" t="str">
        <f>IFERROR(IF(INDEX(DATOS!AN:AN,MATCH(CHECKLIST!B459,DATOS!B:B,0),1)=0,"",INDEX(DATOS!AN:AN,MATCH(CHECKLIST!B459,DATOS!B:B,0),1)),"")</f>
        <v/>
      </c>
      <c r="J459" s="17" t="str">
        <f>IFERROR(IF(INDEX(DATOS!AL:AL,MATCH(CHECKLIST!B459,DATOS!B:B,0),1)=0,"",INDEX(DATOS!AL:AL,MATCH(CHECKLIST!B459,DATOS!B:B,0),1)),"")</f>
        <v/>
      </c>
      <c r="K459" s="35" t="str">
        <f>IFERROR(IF(INDEX(DATOS!AM:AM,MATCH(CHECKLIST!B459,DATOS!B:B,0),1)=0,"",INDEX(DATOS!AM:AM,MATCH(CHECKLIST!B459,DATOS!B:B,0),1)),"")</f>
        <v/>
      </c>
      <c r="L459" s="17" t="str">
        <f>IFERROR(IF(INDEX(DATOS!AO:AO,MATCH(CHECKLIST!B459,DATOS!B:B,0),1)=0,"",INDEX(DATOS!AO:AO,MATCH(CHECKLIST!B459,DATOS!B:B,0),1)),"")</f>
        <v/>
      </c>
      <c r="M459" s="17" t="str">
        <f>IFERROR(IF(INDEX(DATOS!AK:AK,MATCH(CHECKLIST!B459,DATOS!B:B,0),1)=0,"",INDEX(DATOS!AK:AK,MATCH(CHECKLIST!B459,DATOS!B:B,0),1)),"")</f>
        <v/>
      </c>
      <c r="N459" s="35" t="str">
        <f ca="1">IFERROR(IF(INDEX(DATOS!I:I,MATCH(CHECKLIST!B459,DATOS!B:B,0),1)="","X",IF(INDEX(DATOS!I:I,MATCH(CHECKLIST!B459,DATOS!B:B,0),1)&gt;YEAR(TODAY())-1,"","VENCIDA")),"")</f>
        <v/>
      </c>
      <c r="O459" s="35" t="str">
        <f>IFERROR(IF(INDEX(DATOS!AR:AR,MATCH(CHECKLIST!B459,DATOS!B:B,0),1)=0,"",INDEX(DATOS!AR:AR,MATCH(CHECKLIST!B459,DATOS!B:B,0),1)),"")</f>
        <v/>
      </c>
      <c r="P459" s="17" t="str">
        <f>IFERROR(IF(INDEX(DATOS!AP:AP,MATCH(CHECKLIST!B459,DATOS!B:B,0),1)=0,"",INDEX(DATOS!AP:AP,MATCH(CHECKLIST!B459,DATOS!B:B,0),1)),"")</f>
        <v/>
      </c>
      <c r="Q459" s="17" t="str">
        <f>IFERROR(IF(INDEX(DATOS!AQ:AQ,MATCH(CHECKLIST!B459,DATOS!B:B,0),1)=0,"",INDEX(DATOS!AQ:AQ,MATCH(CHECKLIST!B459,DATOS!B:B,0),1)),"")</f>
        <v/>
      </c>
      <c r="R459" t="str">
        <f>IF(B459="","",1)</f>
        <v/>
      </c>
      <c r="S459" t="str">
        <f t="shared" si="20"/>
        <v/>
      </c>
      <c r="U459" t="str">
        <f t="shared" si="18"/>
        <v/>
      </c>
      <c r="V459" t="str">
        <f t="shared" si="19"/>
        <v/>
      </c>
    </row>
    <row r="460" spans="1:22" x14ac:dyDescent="0.25">
      <c r="A460" s="12">
        <v>447</v>
      </c>
      <c r="B460" t="str">
        <f>IFERROR(INDEX(DATOS!B:B,MATCH(CHECKLIST!A460,DATOS!BY:BY,0),1),"")</f>
        <v/>
      </c>
      <c r="C460" t="str">
        <f>IFERROR(INDEX(DATOS!J:J,MATCH(CHECKLIST!A460,DATOS!BY:BY,0),1),"")</f>
        <v/>
      </c>
      <c r="D460" t="str">
        <f>IFERROR(INDEX(DATOS!R:R,MATCH(CHECKLIST!E460,DATOS!C:C,0),1),"")</f>
        <v/>
      </c>
      <c r="E460" s="72" t="str">
        <f>IFERROR(INDEX(DATOS!C:C,MATCH(CHECKLIST!A460,DATOS!BY:BY,0),1),"")</f>
        <v/>
      </c>
      <c r="F460" s="82" t="str">
        <f>IFERROR(IF(INDEX(DATOS!AE:AE,MATCH(CHECKLIST!B460,DATOS!B:B,0),1)=0,"",INDEX(DATOS!AE:AE,MATCH(CHECKLIST!B460,DATOS!B:B,0),1)),"")</f>
        <v/>
      </c>
      <c r="G460" s="17" t="str">
        <f>IFERROR(IF(INDEX(DATOS!AJ:AJ,MATCH(CHECKLIST!B460,DATOS!B:B,0),1)=0,"",INDEX(DATOS!AJ:AJ,MATCH(CHECKLIST!B460,DATOS!B:B,0),1)),"")</f>
        <v/>
      </c>
      <c r="H460" s="17" t="str">
        <f>IFERROR(IF(INDEX(DATOS!BM:BM,MATCH(CHECKLIST!B460,DATOS!B:B,0),1)="","X",IF(INDEX(DATOS!BM:BM,MATCH(CHECKLIST!B460,DATOS!B:B,0),1)="VIGENTE","",INDEX(DATOS!BM:BM,MATCH(CHECKLIST!B460,DATOS!B:B,0),1))),"")</f>
        <v/>
      </c>
      <c r="I460" s="17" t="str">
        <f>IFERROR(IF(INDEX(DATOS!AN:AN,MATCH(CHECKLIST!B460,DATOS!B:B,0),1)=0,"",INDEX(DATOS!AN:AN,MATCH(CHECKLIST!B460,DATOS!B:B,0),1)),"")</f>
        <v/>
      </c>
      <c r="J460" s="17" t="str">
        <f>IFERROR(IF(INDEX(DATOS!AL:AL,MATCH(CHECKLIST!B460,DATOS!B:B,0),1)=0,"",INDEX(DATOS!AL:AL,MATCH(CHECKLIST!B460,DATOS!B:B,0),1)),"")</f>
        <v/>
      </c>
      <c r="K460" s="35" t="str">
        <f>IFERROR(IF(INDEX(DATOS!AM:AM,MATCH(CHECKLIST!B460,DATOS!B:B,0),1)=0,"",INDEX(DATOS!AM:AM,MATCH(CHECKLIST!B460,DATOS!B:B,0),1)),"")</f>
        <v/>
      </c>
      <c r="L460" s="17" t="str">
        <f>IFERROR(IF(INDEX(DATOS!AO:AO,MATCH(CHECKLIST!B460,DATOS!B:B,0),1)=0,"",INDEX(DATOS!AO:AO,MATCH(CHECKLIST!B460,DATOS!B:B,0),1)),"")</f>
        <v/>
      </c>
      <c r="M460" s="17" t="str">
        <f>IFERROR(IF(INDEX(DATOS!AK:AK,MATCH(CHECKLIST!B460,DATOS!B:B,0),1)=0,"",INDEX(DATOS!AK:AK,MATCH(CHECKLIST!B460,DATOS!B:B,0),1)),"")</f>
        <v/>
      </c>
      <c r="N460" s="35" t="str">
        <f ca="1">IFERROR(IF(INDEX(DATOS!I:I,MATCH(CHECKLIST!B460,DATOS!B:B,0),1)="","X",IF(INDEX(DATOS!I:I,MATCH(CHECKLIST!B460,DATOS!B:B,0),1)&gt;YEAR(TODAY())-1,"","VENCIDA")),"")</f>
        <v/>
      </c>
      <c r="O460" s="35" t="str">
        <f>IFERROR(IF(INDEX(DATOS!AR:AR,MATCH(CHECKLIST!B460,DATOS!B:B,0),1)=0,"",INDEX(DATOS!AR:AR,MATCH(CHECKLIST!B460,DATOS!B:B,0),1)),"")</f>
        <v/>
      </c>
      <c r="P460" s="17" t="str">
        <f>IFERROR(IF(INDEX(DATOS!AP:AP,MATCH(CHECKLIST!B460,DATOS!B:B,0),1)=0,"",INDEX(DATOS!AP:AP,MATCH(CHECKLIST!B460,DATOS!B:B,0),1)),"")</f>
        <v/>
      </c>
      <c r="Q460" s="17" t="str">
        <f>IFERROR(IF(INDEX(DATOS!AQ:AQ,MATCH(CHECKLIST!B460,DATOS!B:B,0),1)=0,"",INDEX(DATOS!AQ:AQ,MATCH(CHECKLIST!B460,DATOS!B:B,0),1)),"")</f>
        <v/>
      </c>
      <c r="S460">
        <f t="shared" si="20"/>
        <v>0</v>
      </c>
      <c r="U460" t="str">
        <f t="shared" si="18"/>
        <v/>
      </c>
      <c r="V460" t="str">
        <f t="shared" si="19"/>
        <v/>
      </c>
    </row>
    <row r="461" spans="1:22" x14ac:dyDescent="0.25">
      <c r="A461" s="12">
        <v>448</v>
      </c>
      <c r="B461" t="str">
        <f>IFERROR(INDEX(DATOS!B:B,MATCH(CHECKLIST!A461,DATOS!BY:BY,0),1),"")</f>
        <v/>
      </c>
      <c r="C461" t="str">
        <f>IFERROR(INDEX(DATOS!J:J,MATCH(CHECKLIST!A461,DATOS!BY:BY,0),1),"")</f>
        <v/>
      </c>
      <c r="D461" t="str">
        <f>IFERROR(INDEX(DATOS!R:R,MATCH(CHECKLIST!E461,DATOS!C:C,0),1),"")</f>
        <v/>
      </c>
      <c r="E461" s="72" t="str">
        <f>IFERROR(INDEX(DATOS!C:C,MATCH(CHECKLIST!A461,DATOS!BY:BY,0),1),"")</f>
        <v/>
      </c>
      <c r="F461" s="82" t="str">
        <f>IFERROR(IF(INDEX(DATOS!AE:AE,MATCH(CHECKLIST!B461,DATOS!B:B,0),1)=0,"",INDEX(DATOS!AE:AE,MATCH(CHECKLIST!B461,DATOS!B:B,0),1)),"")</f>
        <v/>
      </c>
      <c r="G461" s="17" t="str">
        <f>IFERROR(IF(INDEX(DATOS!AJ:AJ,MATCH(CHECKLIST!B461,DATOS!B:B,0),1)=0,"",INDEX(DATOS!AJ:AJ,MATCH(CHECKLIST!B461,DATOS!B:B,0),1)),"")</f>
        <v/>
      </c>
      <c r="H461" s="17" t="str">
        <f>IFERROR(IF(INDEX(DATOS!BM:BM,MATCH(CHECKLIST!B461,DATOS!B:B,0),1)="","X",IF(INDEX(DATOS!BM:BM,MATCH(CHECKLIST!B461,DATOS!B:B,0),1)="VIGENTE","",INDEX(DATOS!BM:BM,MATCH(CHECKLIST!B461,DATOS!B:B,0),1))),"")</f>
        <v/>
      </c>
      <c r="I461" s="17" t="str">
        <f>IFERROR(IF(INDEX(DATOS!AN:AN,MATCH(CHECKLIST!B461,DATOS!B:B,0),1)=0,"",INDEX(DATOS!AN:AN,MATCH(CHECKLIST!B461,DATOS!B:B,0),1)),"")</f>
        <v/>
      </c>
      <c r="J461" s="17" t="str">
        <f>IFERROR(IF(INDEX(DATOS!AL:AL,MATCH(CHECKLIST!B461,DATOS!B:B,0),1)=0,"",INDEX(DATOS!AL:AL,MATCH(CHECKLIST!B461,DATOS!B:B,0),1)),"")</f>
        <v/>
      </c>
      <c r="K461" s="35" t="str">
        <f>IFERROR(IF(INDEX(DATOS!AM:AM,MATCH(CHECKLIST!B461,DATOS!B:B,0),1)=0,"",INDEX(DATOS!AM:AM,MATCH(CHECKLIST!B461,DATOS!B:B,0),1)),"")</f>
        <v/>
      </c>
      <c r="L461" s="17" t="str">
        <f>IFERROR(IF(INDEX(DATOS!AO:AO,MATCH(CHECKLIST!B461,DATOS!B:B,0),1)=0,"",INDEX(DATOS!AO:AO,MATCH(CHECKLIST!B461,DATOS!B:B,0),1)),"")</f>
        <v/>
      </c>
      <c r="M461" s="17" t="str">
        <f>IFERROR(IF(INDEX(DATOS!AK:AK,MATCH(CHECKLIST!B461,DATOS!B:B,0),1)=0,"",INDEX(DATOS!AK:AK,MATCH(CHECKLIST!B461,DATOS!B:B,0),1)),"")</f>
        <v/>
      </c>
      <c r="N461" s="35" t="str">
        <f ca="1">IFERROR(IF(INDEX(DATOS!I:I,MATCH(CHECKLIST!B461,DATOS!B:B,0),1)="","X",IF(INDEX(DATOS!I:I,MATCH(CHECKLIST!B461,DATOS!B:B,0),1)&gt;YEAR(TODAY())-1,"","VENCIDA")),"")</f>
        <v/>
      </c>
      <c r="O461" s="35" t="str">
        <f>IFERROR(IF(INDEX(DATOS!AR:AR,MATCH(CHECKLIST!B461,DATOS!B:B,0),1)=0,"",INDEX(DATOS!AR:AR,MATCH(CHECKLIST!B461,DATOS!B:B,0),1)),"")</f>
        <v/>
      </c>
      <c r="P461" s="17" t="str">
        <f>IFERROR(IF(INDEX(DATOS!AP:AP,MATCH(CHECKLIST!B461,DATOS!B:B,0),1)=0,"",INDEX(DATOS!AP:AP,MATCH(CHECKLIST!B461,DATOS!B:B,0),1)),"")</f>
        <v/>
      </c>
      <c r="Q461" s="17" t="str">
        <f>IFERROR(IF(INDEX(DATOS!AQ:AQ,MATCH(CHECKLIST!B461,DATOS!B:B,0),1)=0,"",INDEX(DATOS!AQ:AQ,MATCH(CHECKLIST!B461,DATOS!B:B,0),1)),"")</f>
        <v/>
      </c>
      <c r="R461" t="str">
        <f>IF(B461="","",1)</f>
        <v/>
      </c>
      <c r="S461" t="str">
        <f t="shared" si="20"/>
        <v/>
      </c>
      <c r="U461" t="str">
        <f t="shared" si="18"/>
        <v/>
      </c>
      <c r="V461" t="str">
        <f t="shared" si="19"/>
        <v/>
      </c>
    </row>
    <row r="462" spans="1:22" x14ac:dyDescent="0.25">
      <c r="A462" s="12">
        <v>449</v>
      </c>
      <c r="B462" t="str">
        <f>IFERROR(INDEX(DATOS!B:B,MATCH(CHECKLIST!A462,DATOS!BY:BY,0),1),"")</f>
        <v/>
      </c>
      <c r="C462" t="str">
        <f>IFERROR(INDEX(DATOS!J:J,MATCH(CHECKLIST!A462,DATOS!BY:BY,0),1),"")</f>
        <v/>
      </c>
      <c r="D462" t="str">
        <f>IFERROR(INDEX(DATOS!R:R,MATCH(CHECKLIST!E462,DATOS!C:C,0),1),"")</f>
        <v/>
      </c>
      <c r="E462" s="72" t="str">
        <f>IFERROR(INDEX(DATOS!C:C,MATCH(CHECKLIST!A462,DATOS!BY:BY,0),1),"")</f>
        <v/>
      </c>
      <c r="F462" s="82" t="str">
        <f>IFERROR(IF(INDEX(DATOS!AE:AE,MATCH(CHECKLIST!B462,DATOS!B:B,0),1)=0,"",INDEX(DATOS!AE:AE,MATCH(CHECKLIST!B462,DATOS!B:B,0),1)),"")</f>
        <v/>
      </c>
      <c r="G462" s="17" t="str">
        <f>IFERROR(IF(INDEX(DATOS!AJ:AJ,MATCH(CHECKLIST!B462,DATOS!B:B,0),1)=0,"",INDEX(DATOS!AJ:AJ,MATCH(CHECKLIST!B462,DATOS!B:B,0),1)),"")</f>
        <v/>
      </c>
      <c r="H462" s="17" t="str">
        <f>IFERROR(IF(INDEX(DATOS!BM:BM,MATCH(CHECKLIST!B462,DATOS!B:B,0),1)="","X",IF(INDEX(DATOS!BM:BM,MATCH(CHECKLIST!B462,DATOS!B:B,0),1)="VIGENTE","",INDEX(DATOS!BM:BM,MATCH(CHECKLIST!B462,DATOS!B:B,0),1))),"")</f>
        <v/>
      </c>
      <c r="I462" s="17" t="str">
        <f>IFERROR(IF(INDEX(DATOS!AN:AN,MATCH(CHECKLIST!B462,DATOS!B:B,0),1)=0,"",INDEX(DATOS!AN:AN,MATCH(CHECKLIST!B462,DATOS!B:B,0),1)),"")</f>
        <v/>
      </c>
      <c r="J462" s="17" t="str">
        <f>IFERROR(IF(INDEX(DATOS!AL:AL,MATCH(CHECKLIST!B462,DATOS!B:B,0),1)=0,"",INDEX(DATOS!AL:AL,MATCH(CHECKLIST!B462,DATOS!B:B,0),1)),"")</f>
        <v/>
      </c>
      <c r="K462" s="35" t="str">
        <f>IFERROR(IF(INDEX(DATOS!AM:AM,MATCH(CHECKLIST!B462,DATOS!B:B,0),1)=0,"",INDEX(DATOS!AM:AM,MATCH(CHECKLIST!B462,DATOS!B:B,0),1)),"")</f>
        <v/>
      </c>
      <c r="L462" s="17" t="str">
        <f>IFERROR(IF(INDEX(DATOS!AO:AO,MATCH(CHECKLIST!B462,DATOS!B:B,0),1)=0,"",INDEX(DATOS!AO:AO,MATCH(CHECKLIST!B462,DATOS!B:B,0),1)),"")</f>
        <v/>
      </c>
      <c r="M462" s="17" t="str">
        <f>IFERROR(IF(INDEX(DATOS!AK:AK,MATCH(CHECKLIST!B462,DATOS!B:B,0),1)=0,"",INDEX(DATOS!AK:AK,MATCH(CHECKLIST!B462,DATOS!B:B,0),1)),"")</f>
        <v/>
      </c>
      <c r="N462" s="35" t="str">
        <f ca="1">IFERROR(IF(INDEX(DATOS!I:I,MATCH(CHECKLIST!B462,DATOS!B:B,0),1)="","X",IF(INDEX(DATOS!I:I,MATCH(CHECKLIST!B462,DATOS!B:B,0),1)&gt;YEAR(TODAY())-1,"","VENCIDA")),"")</f>
        <v/>
      </c>
      <c r="O462" s="35" t="str">
        <f>IFERROR(IF(INDEX(DATOS!AR:AR,MATCH(CHECKLIST!B462,DATOS!B:B,0),1)=0,"",INDEX(DATOS!AR:AR,MATCH(CHECKLIST!B462,DATOS!B:B,0),1)),"")</f>
        <v/>
      </c>
      <c r="P462" s="17" t="str">
        <f>IFERROR(IF(INDEX(DATOS!AP:AP,MATCH(CHECKLIST!B462,DATOS!B:B,0),1)=0,"",INDEX(DATOS!AP:AP,MATCH(CHECKLIST!B462,DATOS!B:B,0),1)),"")</f>
        <v/>
      </c>
      <c r="Q462" s="17" t="str">
        <f>IFERROR(IF(INDEX(DATOS!AQ:AQ,MATCH(CHECKLIST!B462,DATOS!B:B,0),1)=0,"",INDEX(DATOS!AQ:AQ,MATCH(CHECKLIST!B462,DATOS!B:B,0),1)),"")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IFERROR(INDEX(DATOS!B:B,MATCH(CHECKLIST!A463,DATOS!BY:BY,0),1),"")</f>
        <v/>
      </c>
      <c r="C463" t="str">
        <f>IFERROR(INDEX(DATOS!J:J,MATCH(CHECKLIST!A463,DATOS!BY:BY,0),1),"")</f>
        <v/>
      </c>
      <c r="D463" t="str">
        <f>IFERROR(INDEX(DATOS!R:R,MATCH(CHECKLIST!E463,DATOS!C:C,0),1),"")</f>
        <v/>
      </c>
      <c r="E463" s="72" t="str">
        <f>IFERROR(INDEX(DATOS!C:C,MATCH(CHECKLIST!A463,DATOS!BY:BY,0),1),"")</f>
        <v/>
      </c>
      <c r="F463" s="82" t="str">
        <f>IFERROR(IF(INDEX(DATOS!AE:AE,MATCH(CHECKLIST!B463,DATOS!B:B,0),1)=0,"",INDEX(DATOS!AE:AE,MATCH(CHECKLIST!B463,DATOS!B:B,0),1)),"")</f>
        <v/>
      </c>
      <c r="G463" s="17" t="str">
        <f>IFERROR(IF(INDEX(DATOS!AJ:AJ,MATCH(CHECKLIST!B463,DATOS!B:B,0),1)=0,"",INDEX(DATOS!AJ:AJ,MATCH(CHECKLIST!B463,DATOS!B:B,0),1)),"")</f>
        <v/>
      </c>
      <c r="H463" s="17" t="str">
        <f>IFERROR(IF(INDEX(DATOS!BM:BM,MATCH(CHECKLIST!B463,DATOS!B:B,0),1)="","X",IF(INDEX(DATOS!BM:BM,MATCH(CHECKLIST!B463,DATOS!B:B,0),1)="VIGENTE","",INDEX(DATOS!BM:BM,MATCH(CHECKLIST!B463,DATOS!B:B,0),1))),"")</f>
        <v/>
      </c>
      <c r="I463" s="17" t="str">
        <f>IFERROR(IF(INDEX(DATOS!AN:AN,MATCH(CHECKLIST!B463,DATOS!B:B,0),1)=0,"",INDEX(DATOS!AN:AN,MATCH(CHECKLIST!B463,DATOS!B:B,0),1)),"")</f>
        <v/>
      </c>
      <c r="J463" s="17" t="str">
        <f>IFERROR(IF(INDEX(DATOS!AL:AL,MATCH(CHECKLIST!B463,DATOS!B:B,0),1)=0,"",INDEX(DATOS!AL:AL,MATCH(CHECKLIST!B463,DATOS!B:B,0),1)),"")</f>
        <v/>
      </c>
      <c r="K463" s="35" t="str">
        <f>IFERROR(IF(INDEX(DATOS!AM:AM,MATCH(CHECKLIST!B463,DATOS!B:B,0),1)=0,"",INDEX(DATOS!AM:AM,MATCH(CHECKLIST!B463,DATOS!B:B,0),1)),"")</f>
        <v/>
      </c>
      <c r="L463" s="17" t="str">
        <f>IFERROR(IF(INDEX(DATOS!AO:AO,MATCH(CHECKLIST!B463,DATOS!B:B,0),1)=0,"",INDEX(DATOS!AO:AO,MATCH(CHECKLIST!B463,DATOS!B:B,0),1)),"")</f>
        <v/>
      </c>
      <c r="M463" s="17" t="str">
        <f>IFERROR(IF(INDEX(DATOS!AK:AK,MATCH(CHECKLIST!B463,DATOS!B:B,0),1)=0,"",INDEX(DATOS!AK:AK,MATCH(CHECKLIST!B463,DATOS!B:B,0),1)),"")</f>
        <v/>
      </c>
      <c r="N463" s="35" t="str">
        <f ca="1">IFERROR(IF(INDEX(DATOS!I:I,MATCH(CHECKLIST!B463,DATOS!B:B,0),1)="","X",IF(INDEX(DATOS!I:I,MATCH(CHECKLIST!B463,DATOS!B:B,0),1)&gt;YEAR(TODAY())-1,"","VENCIDA")),"")</f>
        <v/>
      </c>
      <c r="O463" s="35" t="str">
        <f>IFERROR(IF(INDEX(DATOS!AR:AR,MATCH(CHECKLIST!B463,DATOS!B:B,0),1)=0,"",INDEX(DATOS!AR:AR,MATCH(CHECKLIST!B463,DATOS!B:B,0),1)),"")</f>
        <v/>
      </c>
      <c r="P463" s="17" t="str">
        <f>IFERROR(IF(INDEX(DATOS!AP:AP,MATCH(CHECKLIST!B463,DATOS!B:B,0),1)=0,"",INDEX(DATOS!AP:AP,MATCH(CHECKLIST!B463,DATOS!B:B,0),1)),"")</f>
        <v/>
      </c>
      <c r="Q463" s="17" t="str">
        <f>IFERROR(IF(INDEX(DATOS!AQ:AQ,MATCH(CHECKLIST!B463,DATOS!B:B,0),1)=0,"",INDEX(DATOS!AQ:AQ,MATCH(CHECKLIST!B463,DATOS!B:B,0),1)),"")</f>
        <v/>
      </c>
      <c r="R463" t="str">
        <f>IF(B463="","",1)</f>
        <v/>
      </c>
      <c r="S463" t="str">
        <f t="shared" si="20"/>
        <v/>
      </c>
      <c r="U463" t="str">
        <f t="shared" si="21"/>
        <v/>
      </c>
      <c r="V463" t="str">
        <f t="shared" si="22"/>
        <v/>
      </c>
    </row>
    <row r="464" spans="1:22" x14ac:dyDescent="0.25">
      <c r="A464" s="12">
        <v>451</v>
      </c>
      <c r="B464" t="str">
        <f>IFERROR(INDEX(DATOS!B:B,MATCH(CHECKLIST!A464,DATOS!BY:BY,0),1),"")</f>
        <v/>
      </c>
      <c r="C464" t="str">
        <f>IFERROR(INDEX(DATOS!J:J,MATCH(CHECKLIST!A464,DATOS!BY:BY,0),1),"")</f>
        <v/>
      </c>
      <c r="D464" t="str">
        <f>IFERROR(INDEX(DATOS!R:R,MATCH(CHECKLIST!E464,DATOS!C:C,0),1),"")</f>
        <v/>
      </c>
      <c r="E464" s="72" t="str">
        <f>IFERROR(INDEX(DATOS!C:C,MATCH(CHECKLIST!A464,DATOS!BY:BY,0),1),"")</f>
        <v/>
      </c>
      <c r="F464" s="82" t="str">
        <f>IFERROR(IF(INDEX(DATOS!AE:AE,MATCH(CHECKLIST!B464,DATOS!B:B,0),1)=0,"",INDEX(DATOS!AE:AE,MATCH(CHECKLIST!B464,DATOS!B:B,0),1)),"")</f>
        <v/>
      </c>
      <c r="G464" s="17" t="str">
        <f>IFERROR(IF(INDEX(DATOS!AJ:AJ,MATCH(CHECKLIST!B464,DATOS!B:B,0),1)=0,"",INDEX(DATOS!AJ:AJ,MATCH(CHECKLIST!B464,DATOS!B:B,0),1)),"")</f>
        <v/>
      </c>
      <c r="H464" s="17" t="str">
        <f>IFERROR(IF(INDEX(DATOS!BM:BM,MATCH(CHECKLIST!B464,DATOS!B:B,0),1)="","X",IF(INDEX(DATOS!BM:BM,MATCH(CHECKLIST!B464,DATOS!B:B,0),1)="VIGENTE","",INDEX(DATOS!BM:BM,MATCH(CHECKLIST!B464,DATOS!B:B,0),1))),"")</f>
        <v/>
      </c>
      <c r="I464" s="17" t="str">
        <f>IFERROR(IF(INDEX(DATOS!AN:AN,MATCH(CHECKLIST!B464,DATOS!B:B,0),1)=0,"",INDEX(DATOS!AN:AN,MATCH(CHECKLIST!B464,DATOS!B:B,0),1)),"")</f>
        <v/>
      </c>
      <c r="J464" s="17" t="str">
        <f>IFERROR(IF(INDEX(DATOS!AL:AL,MATCH(CHECKLIST!B464,DATOS!B:B,0),1)=0,"",INDEX(DATOS!AL:AL,MATCH(CHECKLIST!B464,DATOS!B:B,0),1)),"")</f>
        <v/>
      </c>
      <c r="K464" s="35" t="str">
        <f>IFERROR(IF(INDEX(DATOS!AM:AM,MATCH(CHECKLIST!B464,DATOS!B:B,0),1)=0,"",INDEX(DATOS!AM:AM,MATCH(CHECKLIST!B464,DATOS!B:B,0),1)),"")</f>
        <v/>
      </c>
      <c r="L464" s="17" t="str">
        <f>IFERROR(IF(INDEX(DATOS!AO:AO,MATCH(CHECKLIST!B464,DATOS!B:B,0),1)=0,"",INDEX(DATOS!AO:AO,MATCH(CHECKLIST!B464,DATOS!B:B,0),1)),"")</f>
        <v/>
      </c>
      <c r="M464" s="17" t="str">
        <f>IFERROR(IF(INDEX(DATOS!AK:AK,MATCH(CHECKLIST!B464,DATOS!B:B,0),1)=0,"",INDEX(DATOS!AK:AK,MATCH(CHECKLIST!B464,DATOS!B:B,0),1)),"")</f>
        <v/>
      </c>
      <c r="N464" s="35" t="str">
        <f ca="1">IFERROR(IF(INDEX(DATOS!I:I,MATCH(CHECKLIST!B464,DATOS!B:B,0),1)="","X",IF(INDEX(DATOS!I:I,MATCH(CHECKLIST!B464,DATOS!B:B,0),1)&gt;YEAR(TODAY())-1,"","VENCIDA")),"")</f>
        <v/>
      </c>
      <c r="O464" s="35" t="str">
        <f>IFERROR(IF(INDEX(DATOS!AR:AR,MATCH(CHECKLIST!B464,DATOS!B:B,0),1)=0,"",INDEX(DATOS!AR:AR,MATCH(CHECKLIST!B464,DATOS!B:B,0),1)),"")</f>
        <v/>
      </c>
      <c r="P464" s="17" t="str">
        <f>IFERROR(IF(INDEX(DATOS!AP:AP,MATCH(CHECKLIST!B464,DATOS!B:B,0),1)=0,"",INDEX(DATOS!AP:AP,MATCH(CHECKLIST!B464,DATOS!B:B,0),1)),"")</f>
        <v/>
      </c>
      <c r="Q464" s="17" t="str">
        <f>IFERROR(IF(INDEX(DATOS!AQ:AQ,MATCH(CHECKLIST!B464,DATOS!B:B,0),1)=0,"",INDEX(DATOS!AQ:AQ,MATCH(CHECKLIST!B464,DATOS!B:B,0),1)),"")</f>
        <v/>
      </c>
      <c r="S464">
        <f t="shared" ref="S464:S527" si="23">IF(Q$13="","",R464)</f>
        <v>0</v>
      </c>
      <c r="U464" t="str">
        <f t="shared" si="21"/>
        <v/>
      </c>
      <c r="V464" t="str">
        <f t="shared" si="22"/>
        <v/>
      </c>
    </row>
    <row r="465" spans="1:22" x14ac:dyDescent="0.25">
      <c r="A465" s="12">
        <v>452</v>
      </c>
      <c r="B465" t="str">
        <f>IFERROR(INDEX(DATOS!B:B,MATCH(CHECKLIST!A465,DATOS!BY:BY,0),1),"")</f>
        <v/>
      </c>
      <c r="C465" t="str">
        <f>IFERROR(INDEX(DATOS!J:J,MATCH(CHECKLIST!A465,DATOS!BY:BY,0),1),"")</f>
        <v/>
      </c>
      <c r="D465" t="str">
        <f>IFERROR(INDEX(DATOS!R:R,MATCH(CHECKLIST!E465,DATOS!C:C,0),1),"")</f>
        <v/>
      </c>
      <c r="E465" s="72" t="str">
        <f>IFERROR(INDEX(DATOS!C:C,MATCH(CHECKLIST!A465,DATOS!BY:BY,0),1),"")</f>
        <v/>
      </c>
      <c r="F465" s="82" t="str">
        <f>IFERROR(IF(INDEX(DATOS!AE:AE,MATCH(CHECKLIST!B465,DATOS!B:B,0),1)=0,"",INDEX(DATOS!AE:AE,MATCH(CHECKLIST!B465,DATOS!B:B,0),1)),"")</f>
        <v/>
      </c>
      <c r="G465" s="17" t="str">
        <f>IFERROR(IF(INDEX(DATOS!AJ:AJ,MATCH(CHECKLIST!B465,DATOS!B:B,0),1)=0,"",INDEX(DATOS!AJ:AJ,MATCH(CHECKLIST!B465,DATOS!B:B,0),1)),"")</f>
        <v/>
      </c>
      <c r="H465" s="17" t="str">
        <f>IFERROR(IF(INDEX(DATOS!BM:BM,MATCH(CHECKLIST!B465,DATOS!B:B,0),1)="","X",IF(INDEX(DATOS!BM:BM,MATCH(CHECKLIST!B465,DATOS!B:B,0),1)="VIGENTE","",INDEX(DATOS!BM:BM,MATCH(CHECKLIST!B465,DATOS!B:B,0),1))),"")</f>
        <v/>
      </c>
      <c r="I465" s="17" t="str">
        <f>IFERROR(IF(INDEX(DATOS!AN:AN,MATCH(CHECKLIST!B465,DATOS!B:B,0),1)=0,"",INDEX(DATOS!AN:AN,MATCH(CHECKLIST!B465,DATOS!B:B,0),1)),"")</f>
        <v/>
      </c>
      <c r="J465" s="17" t="str">
        <f>IFERROR(IF(INDEX(DATOS!AL:AL,MATCH(CHECKLIST!B465,DATOS!B:B,0),1)=0,"",INDEX(DATOS!AL:AL,MATCH(CHECKLIST!B465,DATOS!B:B,0),1)),"")</f>
        <v/>
      </c>
      <c r="K465" s="35" t="str">
        <f>IFERROR(IF(INDEX(DATOS!AM:AM,MATCH(CHECKLIST!B465,DATOS!B:B,0),1)=0,"",INDEX(DATOS!AM:AM,MATCH(CHECKLIST!B465,DATOS!B:B,0),1)),"")</f>
        <v/>
      </c>
      <c r="L465" s="17" t="str">
        <f>IFERROR(IF(INDEX(DATOS!AO:AO,MATCH(CHECKLIST!B465,DATOS!B:B,0),1)=0,"",INDEX(DATOS!AO:AO,MATCH(CHECKLIST!B465,DATOS!B:B,0),1)),"")</f>
        <v/>
      </c>
      <c r="M465" s="17" t="str">
        <f>IFERROR(IF(INDEX(DATOS!AK:AK,MATCH(CHECKLIST!B465,DATOS!B:B,0),1)=0,"",INDEX(DATOS!AK:AK,MATCH(CHECKLIST!B465,DATOS!B:B,0),1)),"")</f>
        <v/>
      </c>
      <c r="N465" s="35" t="str">
        <f ca="1">IFERROR(IF(INDEX(DATOS!I:I,MATCH(CHECKLIST!B465,DATOS!B:B,0),1)="","X",IF(INDEX(DATOS!I:I,MATCH(CHECKLIST!B465,DATOS!B:B,0),1)&gt;YEAR(TODAY())-1,"","VENCIDA")),"")</f>
        <v/>
      </c>
      <c r="O465" s="35" t="str">
        <f>IFERROR(IF(INDEX(DATOS!AR:AR,MATCH(CHECKLIST!B465,DATOS!B:B,0),1)=0,"",INDEX(DATOS!AR:AR,MATCH(CHECKLIST!B465,DATOS!B:B,0),1)),"")</f>
        <v/>
      </c>
      <c r="P465" s="17" t="str">
        <f>IFERROR(IF(INDEX(DATOS!AP:AP,MATCH(CHECKLIST!B465,DATOS!B:B,0),1)=0,"",INDEX(DATOS!AP:AP,MATCH(CHECKLIST!B465,DATOS!B:B,0),1)),"")</f>
        <v/>
      </c>
      <c r="Q465" s="17" t="str">
        <f>IFERROR(IF(INDEX(DATOS!AQ:AQ,MATCH(CHECKLIST!B465,DATOS!B:B,0),1)=0,"",INDEX(DATOS!AQ:AQ,MATCH(CHECKLIST!B465,DATOS!B:B,0),1)),"")</f>
        <v/>
      </c>
      <c r="R465" t="str">
        <f>IF(B465="","",1)</f>
        <v/>
      </c>
      <c r="S465" t="str">
        <f t="shared" si="23"/>
        <v/>
      </c>
      <c r="U465" t="str">
        <f t="shared" si="21"/>
        <v/>
      </c>
      <c r="V465" t="str">
        <f t="shared" si="22"/>
        <v/>
      </c>
    </row>
    <row r="466" spans="1:22" x14ac:dyDescent="0.25">
      <c r="A466" s="12">
        <v>453</v>
      </c>
      <c r="B466" t="str">
        <f>IFERROR(INDEX(DATOS!B:B,MATCH(CHECKLIST!A466,DATOS!BY:BY,0),1),"")</f>
        <v/>
      </c>
      <c r="C466" t="str">
        <f>IFERROR(INDEX(DATOS!J:J,MATCH(CHECKLIST!A466,DATOS!BY:BY,0),1),"")</f>
        <v/>
      </c>
      <c r="D466" t="str">
        <f>IFERROR(INDEX(DATOS!R:R,MATCH(CHECKLIST!E466,DATOS!C:C,0),1),"")</f>
        <v/>
      </c>
      <c r="E466" s="72" t="str">
        <f>IFERROR(INDEX(DATOS!C:C,MATCH(CHECKLIST!A466,DATOS!BY:BY,0),1),"")</f>
        <v/>
      </c>
      <c r="F466" s="82" t="str">
        <f>IFERROR(IF(INDEX(DATOS!AE:AE,MATCH(CHECKLIST!B466,DATOS!B:B,0),1)=0,"",INDEX(DATOS!AE:AE,MATCH(CHECKLIST!B466,DATOS!B:B,0),1)),"")</f>
        <v/>
      </c>
      <c r="G466" s="17" t="str">
        <f>IFERROR(IF(INDEX(DATOS!AJ:AJ,MATCH(CHECKLIST!B466,DATOS!B:B,0),1)=0,"",INDEX(DATOS!AJ:AJ,MATCH(CHECKLIST!B466,DATOS!B:B,0),1)),"")</f>
        <v/>
      </c>
      <c r="H466" s="17" t="str">
        <f>IFERROR(IF(INDEX(DATOS!BM:BM,MATCH(CHECKLIST!B466,DATOS!B:B,0),1)="","X",IF(INDEX(DATOS!BM:BM,MATCH(CHECKLIST!B466,DATOS!B:B,0),1)="VIGENTE","",INDEX(DATOS!BM:BM,MATCH(CHECKLIST!B466,DATOS!B:B,0),1))),"")</f>
        <v/>
      </c>
      <c r="I466" s="17" t="str">
        <f>IFERROR(IF(INDEX(DATOS!AN:AN,MATCH(CHECKLIST!B466,DATOS!B:B,0),1)=0,"",INDEX(DATOS!AN:AN,MATCH(CHECKLIST!B466,DATOS!B:B,0),1)),"")</f>
        <v/>
      </c>
      <c r="J466" s="17" t="str">
        <f>IFERROR(IF(INDEX(DATOS!AL:AL,MATCH(CHECKLIST!B466,DATOS!B:B,0),1)=0,"",INDEX(DATOS!AL:AL,MATCH(CHECKLIST!B466,DATOS!B:B,0),1)),"")</f>
        <v/>
      </c>
      <c r="K466" s="35" t="str">
        <f>IFERROR(IF(INDEX(DATOS!AM:AM,MATCH(CHECKLIST!B466,DATOS!B:B,0),1)=0,"",INDEX(DATOS!AM:AM,MATCH(CHECKLIST!B466,DATOS!B:B,0),1)),"")</f>
        <v/>
      </c>
      <c r="L466" s="17" t="str">
        <f>IFERROR(IF(INDEX(DATOS!AO:AO,MATCH(CHECKLIST!B466,DATOS!B:B,0),1)=0,"",INDEX(DATOS!AO:AO,MATCH(CHECKLIST!B466,DATOS!B:B,0),1)),"")</f>
        <v/>
      </c>
      <c r="M466" s="17" t="str">
        <f>IFERROR(IF(INDEX(DATOS!AK:AK,MATCH(CHECKLIST!B466,DATOS!B:B,0),1)=0,"",INDEX(DATOS!AK:AK,MATCH(CHECKLIST!B466,DATOS!B:B,0),1)),"")</f>
        <v/>
      </c>
      <c r="N466" s="35" t="str">
        <f ca="1">IFERROR(IF(INDEX(DATOS!I:I,MATCH(CHECKLIST!B466,DATOS!B:B,0),1)="","X",IF(INDEX(DATOS!I:I,MATCH(CHECKLIST!B466,DATOS!B:B,0),1)&gt;YEAR(TODAY())-1,"","VENCIDA")),"")</f>
        <v/>
      </c>
      <c r="O466" s="35" t="str">
        <f>IFERROR(IF(INDEX(DATOS!AR:AR,MATCH(CHECKLIST!B466,DATOS!B:B,0),1)=0,"",INDEX(DATOS!AR:AR,MATCH(CHECKLIST!B466,DATOS!B:B,0),1)),"")</f>
        <v/>
      </c>
      <c r="P466" s="17" t="str">
        <f>IFERROR(IF(INDEX(DATOS!AP:AP,MATCH(CHECKLIST!B466,DATOS!B:B,0),1)=0,"",INDEX(DATOS!AP:AP,MATCH(CHECKLIST!B466,DATOS!B:B,0),1)),"")</f>
        <v/>
      </c>
      <c r="Q466" s="17" t="str">
        <f>IFERROR(IF(INDEX(DATOS!AQ:AQ,MATCH(CHECKLIST!B466,DATOS!B:B,0),1)=0,"",INDEX(DATOS!AQ:AQ,MATCH(CHECKLIST!B466,DATOS!B:B,0),1)),"")</f>
        <v/>
      </c>
      <c r="S466">
        <f t="shared" si="23"/>
        <v>0</v>
      </c>
      <c r="U466" t="str">
        <f t="shared" si="21"/>
        <v/>
      </c>
      <c r="V466" t="str">
        <f t="shared" si="22"/>
        <v/>
      </c>
    </row>
    <row r="467" spans="1:22" x14ac:dyDescent="0.25">
      <c r="A467" s="12">
        <v>454</v>
      </c>
      <c r="B467" t="str">
        <f>IFERROR(INDEX(DATOS!B:B,MATCH(CHECKLIST!A467,DATOS!BY:BY,0),1),"")</f>
        <v/>
      </c>
      <c r="C467" t="str">
        <f>IFERROR(INDEX(DATOS!J:J,MATCH(CHECKLIST!A467,DATOS!BY:BY,0),1),"")</f>
        <v/>
      </c>
      <c r="D467" t="str">
        <f>IFERROR(INDEX(DATOS!R:R,MATCH(CHECKLIST!E467,DATOS!C:C,0),1),"")</f>
        <v/>
      </c>
      <c r="E467" s="72" t="str">
        <f>IFERROR(INDEX(DATOS!C:C,MATCH(CHECKLIST!A467,DATOS!BY:BY,0),1),"")</f>
        <v/>
      </c>
      <c r="F467" s="82" t="str">
        <f>IFERROR(IF(INDEX(DATOS!AE:AE,MATCH(CHECKLIST!B467,DATOS!B:B,0),1)=0,"",INDEX(DATOS!AE:AE,MATCH(CHECKLIST!B467,DATOS!B:B,0),1)),"")</f>
        <v/>
      </c>
      <c r="G467" s="17" t="str">
        <f>IFERROR(IF(INDEX(DATOS!AJ:AJ,MATCH(CHECKLIST!B467,DATOS!B:B,0),1)=0,"",INDEX(DATOS!AJ:AJ,MATCH(CHECKLIST!B467,DATOS!B:B,0),1)),"")</f>
        <v/>
      </c>
      <c r="H467" s="17" t="str">
        <f>IFERROR(IF(INDEX(DATOS!BM:BM,MATCH(CHECKLIST!B467,DATOS!B:B,0),1)="","X",IF(INDEX(DATOS!BM:BM,MATCH(CHECKLIST!B467,DATOS!B:B,0),1)="VIGENTE","",INDEX(DATOS!BM:BM,MATCH(CHECKLIST!B467,DATOS!B:B,0),1))),"")</f>
        <v/>
      </c>
      <c r="I467" s="17" t="str">
        <f>IFERROR(IF(INDEX(DATOS!AN:AN,MATCH(CHECKLIST!B467,DATOS!B:B,0),1)=0,"",INDEX(DATOS!AN:AN,MATCH(CHECKLIST!B467,DATOS!B:B,0),1)),"")</f>
        <v/>
      </c>
      <c r="J467" s="17" t="str">
        <f>IFERROR(IF(INDEX(DATOS!AL:AL,MATCH(CHECKLIST!B467,DATOS!B:B,0),1)=0,"",INDEX(DATOS!AL:AL,MATCH(CHECKLIST!B467,DATOS!B:B,0),1)),"")</f>
        <v/>
      </c>
      <c r="K467" s="35" t="str">
        <f>IFERROR(IF(INDEX(DATOS!AM:AM,MATCH(CHECKLIST!B467,DATOS!B:B,0),1)=0,"",INDEX(DATOS!AM:AM,MATCH(CHECKLIST!B467,DATOS!B:B,0),1)),"")</f>
        <v/>
      </c>
      <c r="L467" s="17" t="str">
        <f>IFERROR(IF(INDEX(DATOS!AO:AO,MATCH(CHECKLIST!B467,DATOS!B:B,0),1)=0,"",INDEX(DATOS!AO:AO,MATCH(CHECKLIST!B467,DATOS!B:B,0),1)),"")</f>
        <v/>
      </c>
      <c r="M467" s="17" t="str">
        <f>IFERROR(IF(INDEX(DATOS!AK:AK,MATCH(CHECKLIST!B467,DATOS!B:B,0),1)=0,"",INDEX(DATOS!AK:AK,MATCH(CHECKLIST!B467,DATOS!B:B,0),1)),"")</f>
        <v/>
      </c>
      <c r="N467" s="35" t="str">
        <f ca="1">IFERROR(IF(INDEX(DATOS!I:I,MATCH(CHECKLIST!B467,DATOS!B:B,0),1)="","X",IF(INDEX(DATOS!I:I,MATCH(CHECKLIST!B467,DATOS!B:B,0),1)&gt;YEAR(TODAY())-1,"","VENCIDA")),"")</f>
        <v/>
      </c>
      <c r="O467" s="35" t="str">
        <f>IFERROR(IF(INDEX(DATOS!AR:AR,MATCH(CHECKLIST!B467,DATOS!B:B,0),1)=0,"",INDEX(DATOS!AR:AR,MATCH(CHECKLIST!B467,DATOS!B:B,0),1)),"")</f>
        <v/>
      </c>
      <c r="P467" s="17" t="str">
        <f>IFERROR(IF(INDEX(DATOS!AP:AP,MATCH(CHECKLIST!B467,DATOS!B:B,0),1)=0,"",INDEX(DATOS!AP:AP,MATCH(CHECKLIST!B467,DATOS!B:B,0),1)),"")</f>
        <v/>
      </c>
      <c r="Q467" s="17" t="str">
        <f>IFERROR(IF(INDEX(DATOS!AQ:AQ,MATCH(CHECKLIST!B467,DATOS!B:B,0),1)=0,"",INDEX(DATOS!AQ:AQ,MATCH(CHECKLIST!B467,DATOS!B:B,0),1)),"")</f>
        <v/>
      </c>
      <c r="R467" t="str">
        <f>IF(B467="","",1)</f>
        <v/>
      </c>
      <c r="S467" t="str">
        <f t="shared" si="23"/>
        <v/>
      </c>
      <c r="U467" t="str">
        <f t="shared" si="21"/>
        <v/>
      </c>
      <c r="V467" t="str">
        <f t="shared" si="22"/>
        <v/>
      </c>
    </row>
    <row r="468" spans="1:22" x14ac:dyDescent="0.25">
      <c r="A468" s="12">
        <v>455</v>
      </c>
      <c r="B468" t="str">
        <f>IFERROR(INDEX(DATOS!B:B,MATCH(CHECKLIST!A468,DATOS!BY:BY,0),1),"")</f>
        <v/>
      </c>
      <c r="C468" t="str">
        <f>IFERROR(INDEX(DATOS!J:J,MATCH(CHECKLIST!A468,DATOS!BY:BY,0),1),"")</f>
        <v/>
      </c>
      <c r="D468" t="str">
        <f>IFERROR(INDEX(DATOS!R:R,MATCH(CHECKLIST!E468,DATOS!C:C,0),1),"")</f>
        <v/>
      </c>
      <c r="E468" s="72" t="str">
        <f>IFERROR(INDEX(DATOS!C:C,MATCH(CHECKLIST!A468,DATOS!BY:BY,0),1),"")</f>
        <v/>
      </c>
      <c r="F468" s="82" t="str">
        <f>IFERROR(IF(INDEX(DATOS!AE:AE,MATCH(CHECKLIST!B468,DATOS!B:B,0),1)=0,"",INDEX(DATOS!AE:AE,MATCH(CHECKLIST!B468,DATOS!B:B,0),1)),"")</f>
        <v/>
      </c>
      <c r="G468" s="17" t="str">
        <f>IFERROR(IF(INDEX(DATOS!AJ:AJ,MATCH(CHECKLIST!B468,DATOS!B:B,0),1)=0,"",INDEX(DATOS!AJ:AJ,MATCH(CHECKLIST!B468,DATOS!B:B,0),1)),"")</f>
        <v/>
      </c>
      <c r="H468" s="17" t="str">
        <f>IFERROR(IF(INDEX(DATOS!BM:BM,MATCH(CHECKLIST!B468,DATOS!B:B,0),1)="","X",IF(INDEX(DATOS!BM:BM,MATCH(CHECKLIST!B468,DATOS!B:B,0),1)="VIGENTE","",INDEX(DATOS!BM:BM,MATCH(CHECKLIST!B468,DATOS!B:B,0),1))),"")</f>
        <v/>
      </c>
      <c r="I468" s="17" t="str">
        <f>IFERROR(IF(INDEX(DATOS!AN:AN,MATCH(CHECKLIST!B468,DATOS!B:B,0),1)=0,"",INDEX(DATOS!AN:AN,MATCH(CHECKLIST!B468,DATOS!B:B,0),1)),"")</f>
        <v/>
      </c>
      <c r="J468" s="17" t="str">
        <f>IFERROR(IF(INDEX(DATOS!AL:AL,MATCH(CHECKLIST!B468,DATOS!B:B,0),1)=0,"",INDEX(DATOS!AL:AL,MATCH(CHECKLIST!B468,DATOS!B:B,0),1)),"")</f>
        <v/>
      </c>
      <c r="K468" s="35" t="str">
        <f>IFERROR(IF(INDEX(DATOS!AM:AM,MATCH(CHECKLIST!B468,DATOS!B:B,0),1)=0,"",INDEX(DATOS!AM:AM,MATCH(CHECKLIST!B468,DATOS!B:B,0),1)),"")</f>
        <v/>
      </c>
      <c r="L468" s="17" t="str">
        <f>IFERROR(IF(INDEX(DATOS!AO:AO,MATCH(CHECKLIST!B468,DATOS!B:B,0),1)=0,"",INDEX(DATOS!AO:AO,MATCH(CHECKLIST!B468,DATOS!B:B,0),1)),"")</f>
        <v/>
      </c>
      <c r="M468" s="17" t="str">
        <f>IFERROR(IF(INDEX(DATOS!AK:AK,MATCH(CHECKLIST!B468,DATOS!B:B,0),1)=0,"",INDEX(DATOS!AK:AK,MATCH(CHECKLIST!B468,DATOS!B:B,0),1)),"")</f>
        <v/>
      </c>
      <c r="N468" s="35" t="str">
        <f ca="1">IFERROR(IF(INDEX(DATOS!I:I,MATCH(CHECKLIST!B468,DATOS!B:B,0),1)="","X",IF(INDEX(DATOS!I:I,MATCH(CHECKLIST!B468,DATOS!B:B,0),1)&gt;YEAR(TODAY())-1,"","VENCIDA")),"")</f>
        <v/>
      </c>
      <c r="O468" s="35" t="str">
        <f>IFERROR(IF(INDEX(DATOS!AR:AR,MATCH(CHECKLIST!B468,DATOS!B:B,0),1)=0,"",INDEX(DATOS!AR:AR,MATCH(CHECKLIST!B468,DATOS!B:B,0),1)),"")</f>
        <v/>
      </c>
      <c r="P468" s="17" t="str">
        <f>IFERROR(IF(INDEX(DATOS!AP:AP,MATCH(CHECKLIST!B468,DATOS!B:B,0),1)=0,"",INDEX(DATOS!AP:AP,MATCH(CHECKLIST!B468,DATOS!B:B,0),1)),"")</f>
        <v/>
      </c>
      <c r="Q468" s="17" t="str">
        <f>IFERROR(IF(INDEX(DATOS!AQ:AQ,MATCH(CHECKLIST!B468,DATOS!B:B,0),1)=0,"",INDEX(DATOS!AQ:AQ,MATCH(CHECKLIST!B468,DATOS!B:B,0),1)),"")</f>
        <v/>
      </c>
      <c r="S468">
        <f t="shared" si="23"/>
        <v>0</v>
      </c>
      <c r="U468" t="str">
        <f t="shared" si="21"/>
        <v/>
      </c>
      <c r="V468" t="str">
        <f t="shared" si="22"/>
        <v/>
      </c>
    </row>
    <row r="469" spans="1:22" x14ac:dyDescent="0.25">
      <c r="A469" s="12">
        <v>456</v>
      </c>
      <c r="B469" t="str">
        <f>IFERROR(INDEX(DATOS!B:B,MATCH(CHECKLIST!A469,DATOS!BY:BY,0),1),"")</f>
        <v/>
      </c>
      <c r="C469" t="str">
        <f>IFERROR(INDEX(DATOS!J:J,MATCH(CHECKLIST!A469,DATOS!BY:BY,0),1),"")</f>
        <v/>
      </c>
      <c r="D469" t="str">
        <f>IFERROR(INDEX(DATOS!R:R,MATCH(CHECKLIST!E469,DATOS!C:C,0),1),"")</f>
        <v/>
      </c>
      <c r="E469" s="72" t="str">
        <f>IFERROR(INDEX(DATOS!C:C,MATCH(CHECKLIST!A469,DATOS!BY:BY,0),1),"")</f>
        <v/>
      </c>
      <c r="F469" s="82" t="str">
        <f>IFERROR(IF(INDEX(DATOS!AE:AE,MATCH(CHECKLIST!B469,DATOS!B:B,0),1)=0,"",INDEX(DATOS!AE:AE,MATCH(CHECKLIST!B469,DATOS!B:B,0),1)),"")</f>
        <v/>
      </c>
      <c r="G469" s="17" t="str">
        <f>IFERROR(IF(INDEX(DATOS!AJ:AJ,MATCH(CHECKLIST!B469,DATOS!B:B,0),1)=0,"",INDEX(DATOS!AJ:AJ,MATCH(CHECKLIST!B469,DATOS!B:B,0),1)),"")</f>
        <v/>
      </c>
      <c r="H469" s="17" t="str">
        <f>IFERROR(IF(INDEX(DATOS!BM:BM,MATCH(CHECKLIST!B469,DATOS!B:B,0),1)="","X",IF(INDEX(DATOS!BM:BM,MATCH(CHECKLIST!B469,DATOS!B:B,0),1)="VIGENTE","",INDEX(DATOS!BM:BM,MATCH(CHECKLIST!B469,DATOS!B:B,0),1))),"")</f>
        <v/>
      </c>
      <c r="I469" s="17" t="str">
        <f>IFERROR(IF(INDEX(DATOS!AN:AN,MATCH(CHECKLIST!B469,DATOS!B:B,0),1)=0,"",INDEX(DATOS!AN:AN,MATCH(CHECKLIST!B469,DATOS!B:B,0),1)),"")</f>
        <v/>
      </c>
      <c r="J469" s="17" t="str">
        <f>IFERROR(IF(INDEX(DATOS!AL:AL,MATCH(CHECKLIST!B469,DATOS!B:B,0),1)=0,"",INDEX(DATOS!AL:AL,MATCH(CHECKLIST!B469,DATOS!B:B,0),1)),"")</f>
        <v/>
      </c>
      <c r="K469" s="35" t="str">
        <f>IFERROR(IF(INDEX(DATOS!AM:AM,MATCH(CHECKLIST!B469,DATOS!B:B,0),1)=0,"",INDEX(DATOS!AM:AM,MATCH(CHECKLIST!B469,DATOS!B:B,0),1)),"")</f>
        <v/>
      </c>
      <c r="L469" s="17" t="str">
        <f>IFERROR(IF(INDEX(DATOS!AO:AO,MATCH(CHECKLIST!B469,DATOS!B:B,0),1)=0,"",INDEX(DATOS!AO:AO,MATCH(CHECKLIST!B469,DATOS!B:B,0),1)),"")</f>
        <v/>
      </c>
      <c r="M469" s="17" t="str">
        <f>IFERROR(IF(INDEX(DATOS!AK:AK,MATCH(CHECKLIST!B469,DATOS!B:B,0),1)=0,"",INDEX(DATOS!AK:AK,MATCH(CHECKLIST!B469,DATOS!B:B,0),1)),"")</f>
        <v/>
      </c>
      <c r="N469" s="35" t="str">
        <f ca="1">IFERROR(IF(INDEX(DATOS!I:I,MATCH(CHECKLIST!B469,DATOS!B:B,0),1)="","X",IF(INDEX(DATOS!I:I,MATCH(CHECKLIST!B469,DATOS!B:B,0),1)&gt;YEAR(TODAY())-1,"","VENCIDA")),"")</f>
        <v/>
      </c>
      <c r="O469" s="35" t="str">
        <f>IFERROR(IF(INDEX(DATOS!AR:AR,MATCH(CHECKLIST!B469,DATOS!B:B,0),1)=0,"",INDEX(DATOS!AR:AR,MATCH(CHECKLIST!B469,DATOS!B:B,0),1)),"")</f>
        <v/>
      </c>
      <c r="P469" s="17" t="str">
        <f>IFERROR(IF(INDEX(DATOS!AP:AP,MATCH(CHECKLIST!B469,DATOS!B:B,0),1)=0,"",INDEX(DATOS!AP:AP,MATCH(CHECKLIST!B469,DATOS!B:B,0),1)),"")</f>
        <v/>
      </c>
      <c r="Q469" s="17" t="str">
        <f>IFERROR(IF(INDEX(DATOS!AQ:AQ,MATCH(CHECKLIST!B469,DATOS!B:B,0),1)=0,"",INDEX(DATOS!AQ:AQ,MATCH(CHECKLIST!B469,DATOS!B:B,0),1)),"")</f>
        <v/>
      </c>
      <c r="R469" t="str">
        <f>IF(B469="","",1)</f>
        <v/>
      </c>
      <c r="S469" t="str">
        <f t="shared" si="23"/>
        <v/>
      </c>
      <c r="U469" t="str">
        <f t="shared" si="21"/>
        <v/>
      </c>
      <c r="V469" t="str">
        <f t="shared" si="22"/>
        <v/>
      </c>
    </row>
    <row r="470" spans="1:22" x14ac:dyDescent="0.25">
      <c r="A470" s="12">
        <v>457</v>
      </c>
      <c r="B470" t="str">
        <f>IFERROR(INDEX(DATOS!B:B,MATCH(CHECKLIST!A470,DATOS!BY:BY,0),1),"")</f>
        <v/>
      </c>
      <c r="C470" t="str">
        <f>IFERROR(INDEX(DATOS!J:J,MATCH(CHECKLIST!A470,DATOS!BY:BY,0),1),"")</f>
        <v/>
      </c>
      <c r="D470" t="str">
        <f>IFERROR(INDEX(DATOS!R:R,MATCH(CHECKLIST!E470,DATOS!C:C,0),1),"")</f>
        <v/>
      </c>
      <c r="E470" s="72" t="str">
        <f>IFERROR(INDEX(DATOS!C:C,MATCH(CHECKLIST!A470,DATOS!BY:BY,0),1),"")</f>
        <v/>
      </c>
      <c r="F470" s="82" t="str">
        <f>IFERROR(IF(INDEX(DATOS!AE:AE,MATCH(CHECKLIST!B470,DATOS!B:B,0),1)=0,"",INDEX(DATOS!AE:AE,MATCH(CHECKLIST!B470,DATOS!B:B,0),1)),"")</f>
        <v/>
      </c>
      <c r="G470" s="17" t="str">
        <f>IFERROR(IF(INDEX(DATOS!AJ:AJ,MATCH(CHECKLIST!B470,DATOS!B:B,0),1)=0,"",INDEX(DATOS!AJ:AJ,MATCH(CHECKLIST!B470,DATOS!B:B,0),1)),"")</f>
        <v/>
      </c>
      <c r="H470" s="17" t="str">
        <f>IFERROR(IF(INDEX(DATOS!BM:BM,MATCH(CHECKLIST!B470,DATOS!B:B,0),1)="","X",IF(INDEX(DATOS!BM:BM,MATCH(CHECKLIST!B470,DATOS!B:B,0),1)="VIGENTE","",INDEX(DATOS!BM:BM,MATCH(CHECKLIST!B470,DATOS!B:B,0),1))),"")</f>
        <v/>
      </c>
      <c r="I470" s="17" t="str">
        <f>IFERROR(IF(INDEX(DATOS!AN:AN,MATCH(CHECKLIST!B470,DATOS!B:B,0),1)=0,"",INDEX(DATOS!AN:AN,MATCH(CHECKLIST!B470,DATOS!B:B,0),1)),"")</f>
        <v/>
      </c>
      <c r="J470" s="17" t="str">
        <f>IFERROR(IF(INDEX(DATOS!AL:AL,MATCH(CHECKLIST!B470,DATOS!B:B,0),1)=0,"",INDEX(DATOS!AL:AL,MATCH(CHECKLIST!B470,DATOS!B:B,0),1)),"")</f>
        <v/>
      </c>
      <c r="K470" s="35" t="str">
        <f>IFERROR(IF(INDEX(DATOS!AM:AM,MATCH(CHECKLIST!B470,DATOS!B:B,0),1)=0,"",INDEX(DATOS!AM:AM,MATCH(CHECKLIST!B470,DATOS!B:B,0),1)),"")</f>
        <v/>
      </c>
      <c r="L470" s="17" t="str">
        <f>IFERROR(IF(INDEX(DATOS!AO:AO,MATCH(CHECKLIST!B470,DATOS!B:B,0),1)=0,"",INDEX(DATOS!AO:AO,MATCH(CHECKLIST!B470,DATOS!B:B,0),1)),"")</f>
        <v/>
      </c>
      <c r="M470" s="17" t="str">
        <f>IFERROR(IF(INDEX(DATOS!AK:AK,MATCH(CHECKLIST!B470,DATOS!B:B,0),1)=0,"",INDEX(DATOS!AK:AK,MATCH(CHECKLIST!B470,DATOS!B:B,0),1)),"")</f>
        <v/>
      </c>
      <c r="N470" s="35" t="str">
        <f ca="1">IFERROR(IF(INDEX(DATOS!I:I,MATCH(CHECKLIST!B470,DATOS!B:B,0),1)="","X",IF(INDEX(DATOS!I:I,MATCH(CHECKLIST!B470,DATOS!B:B,0),1)&gt;YEAR(TODAY())-1,"","VENCIDA")),"")</f>
        <v/>
      </c>
      <c r="O470" s="35" t="str">
        <f>IFERROR(IF(INDEX(DATOS!AR:AR,MATCH(CHECKLIST!B470,DATOS!B:B,0),1)=0,"",INDEX(DATOS!AR:AR,MATCH(CHECKLIST!B470,DATOS!B:B,0),1)),"")</f>
        <v/>
      </c>
      <c r="P470" s="17" t="str">
        <f>IFERROR(IF(INDEX(DATOS!AP:AP,MATCH(CHECKLIST!B470,DATOS!B:B,0),1)=0,"",INDEX(DATOS!AP:AP,MATCH(CHECKLIST!B470,DATOS!B:B,0),1)),"")</f>
        <v/>
      </c>
      <c r="Q470" s="17" t="str">
        <f>IFERROR(IF(INDEX(DATOS!AQ:AQ,MATCH(CHECKLIST!B470,DATOS!B:B,0),1)=0,"",INDEX(DATOS!AQ:AQ,MATCH(CHECKLIST!B470,DATOS!B:B,0),1)),"")</f>
        <v/>
      </c>
      <c r="S470">
        <f t="shared" si="23"/>
        <v>0</v>
      </c>
      <c r="U470" t="str">
        <f t="shared" si="21"/>
        <v/>
      </c>
      <c r="V470" t="str">
        <f t="shared" si="22"/>
        <v/>
      </c>
    </row>
    <row r="471" spans="1:22" x14ac:dyDescent="0.25">
      <c r="A471" s="12">
        <v>458</v>
      </c>
      <c r="B471" t="str">
        <f>IFERROR(INDEX(DATOS!B:B,MATCH(CHECKLIST!A471,DATOS!BY:BY,0),1),"")</f>
        <v/>
      </c>
      <c r="C471" t="str">
        <f>IFERROR(INDEX(DATOS!J:J,MATCH(CHECKLIST!A471,DATOS!BY:BY,0),1),"")</f>
        <v/>
      </c>
      <c r="D471" t="str">
        <f>IFERROR(INDEX(DATOS!R:R,MATCH(CHECKLIST!E471,DATOS!C:C,0),1),"")</f>
        <v/>
      </c>
      <c r="E471" s="72" t="str">
        <f>IFERROR(INDEX(DATOS!C:C,MATCH(CHECKLIST!A471,DATOS!BY:BY,0),1),"")</f>
        <v/>
      </c>
      <c r="F471" s="82" t="str">
        <f>IFERROR(IF(INDEX(DATOS!AE:AE,MATCH(CHECKLIST!B471,DATOS!B:B,0),1)=0,"",INDEX(DATOS!AE:AE,MATCH(CHECKLIST!B471,DATOS!B:B,0),1)),"")</f>
        <v/>
      </c>
      <c r="G471" s="17" t="str">
        <f>IFERROR(IF(INDEX(DATOS!AJ:AJ,MATCH(CHECKLIST!B471,DATOS!B:B,0),1)=0,"",INDEX(DATOS!AJ:AJ,MATCH(CHECKLIST!B471,DATOS!B:B,0),1)),"")</f>
        <v/>
      </c>
      <c r="H471" s="17" t="str">
        <f>IFERROR(IF(INDEX(DATOS!BM:BM,MATCH(CHECKLIST!B471,DATOS!B:B,0),1)="","X",IF(INDEX(DATOS!BM:BM,MATCH(CHECKLIST!B471,DATOS!B:B,0),1)="VIGENTE","",INDEX(DATOS!BM:BM,MATCH(CHECKLIST!B471,DATOS!B:B,0),1))),"")</f>
        <v/>
      </c>
      <c r="I471" s="17" t="str">
        <f>IFERROR(IF(INDEX(DATOS!AN:AN,MATCH(CHECKLIST!B471,DATOS!B:B,0),1)=0,"",INDEX(DATOS!AN:AN,MATCH(CHECKLIST!B471,DATOS!B:B,0),1)),"")</f>
        <v/>
      </c>
      <c r="J471" s="17" t="str">
        <f>IFERROR(IF(INDEX(DATOS!AL:AL,MATCH(CHECKLIST!B471,DATOS!B:B,0),1)=0,"",INDEX(DATOS!AL:AL,MATCH(CHECKLIST!B471,DATOS!B:B,0),1)),"")</f>
        <v/>
      </c>
      <c r="K471" s="35" t="str">
        <f>IFERROR(IF(INDEX(DATOS!AM:AM,MATCH(CHECKLIST!B471,DATOS!B:B,0),1)=0,"",INDEX(DATOS!AM:AM,MATCH(CHECKLIST!B471,DATOS!B:B,0),1)),"")</f>
        <v/>
      </c>
      <c r="L471" s="17" t="str">
        <f>IFERROR(IF(INDEX(DATOS!AO:AO,MATCH(CHECKLIST!B471,DATOS!B:B,0),1)=0,"",INDEX(DATOS!AO:AO,MATCH(CHECKLIST!B471,DATOS!B:B,0),1)),"")</f>
        <v/>
      </c>
      <c r="M471" s="17" t="str">
        <f>IFERROR(IF(INDEX(DATOS!AK:AK,MATCH(CHECKLIST!B471,DATOS!B:B,0),1)=0,"",INDEX(DATOS!AK:AK,MATCH(CHECKLIST!B471,DATOS!B:B,0),1)),"")</f>
        <v/>
      </c>
      <c r="N471" s="35" t="str">
        <f ca="1">IFERROR(IF(INDEX(DATOS!I:I,MATCH(CHECKLIST!B471,DATOS!B:B,0),1)="","X",IF(INDEX(DATOS!I:I,MATCH(CHECKLIST!B471,DATOS!B:B,0),1)&gt;YEAR(TODAY())-1,"","VENCIDA")),"")</f>
        <v/>
      </c>
      <c r="O471" s="35" t="str">
        <f>IFERROR(IF(INDEX(DATOS!AR:AR,MATCH(CHECKLIST!B471,DATOS!B:B,0),1)=0,"",INDEX(DATOS!AR:AR,MATCH(CHECKLIST!B471,DATOS!B:B,0),1)),"")</f>
        <v/>
      </c>
      <c r="P471" s="17" t="str">
        <f>IFERROR(IF(INDEX(DATOS!AP:AP,MATCH(CHECKLIST!B471,DATOS!B:B,0),1)=0,"",INDEX(DATOS!AP:AP,MATCH(CHECKLIST!B471,DATOS!B:B,0),1)),"")</f>
        <v/>
      </c>
      <c r="Q471" s="17" t="str">
        <f>IFERROR(IF(INDEX(DATOS!AQ:AQ,MATCH(CHECKLIST!B471,DATOS!B:B,0),1)=0,"",INDEX(DATOS!AQ:AQ,MATCH(CHECKLIST!B471,DATOS!B:B,0),1)),"")</f>
        <v/>
      </c>
      <c r="R471" t="str">
        <f>IF(B471="","",1)</f>
        <v/>
      </c>
      <c r="S471" t="str">
        <f t="shared" si="23"/>
        <v/>
      </c>
      <c r="U471" t="str">
        <f t="shared" si="21"/>
        <v/>
      </c>
      <c r="V471" t="str">
        <f t="shared" si="22"/>
        <v/>
      </c>
    </row>
    <row r="472" spans="1:22" x14ac:dyDescent="0.25">
      <c r="A472" s="12">
        <v>459</v>
      </c>
      <c r="B472" t="str">
        <f>IFERROR(INDEX(DATOS!B:B,MATCH(CHECKLIST!A472,DATOS!BY:BY,0),1),"")</f>
        <v/>
      </c>
      <c r="C472" t="str">
        <f>IFERROR(INDEX(DATOS!J:J,MATCH(CHECKLIST!A472,DATOS!BY:BY,0),1),"")</f>
        <v/>
      </c>
      <c r="D472" t="str">
        <f>IFERROR(INDEX(DATOS!R:R,MATCH(CHECKLIST!E472,DATOS!C:C,0),1),"")</f>
        <v/>
      </c>
      <c r="E472" s="72" t="str">
        <f>IFERROR(INDEX(DATOS!C:C,MATCH(CHECKLIST!A472,DATOS!BY:BY,0),1),"")</f>
        <v/>
      </c>
      <c r="F472" s="82" t="str">
        <f>IFERROR(IF(INDEX(DATOS!AE:AE,MATCH(CHECKLIST!B472,DATOS!B:B,0),1)=0,"",INDEX(DATOS!AE:AE,MATCH(CHECKLIST!B472,DATOS!B:B,0),1)),"")</f>
        <v/>
      </c>
      <c r="G472" s="17" t="str">
        <f>IFERROR(IF(INDEX(DATOS!AJ:AJ,MATCH(CHECKLIST!B472,DATOS!B:B,0),1)=0,"",INDEX(DATOS!AJ:AJ,MATCH(CHECKLIST!B472,DATOS!B:B,0),1)),"")</f>
        <v/>
      </c>
      <c r="H472" s="17" t="str">
        <f>IFERROR(IF(INDEX(DATOS!BM:BM,MATCH(CHECKLIST!B472,DATOS!B:B,0),1)="","X",IF(INDEX(DATOS!BM:BM,MATCH(CHECKLIST!B472,DATOS!B:B,0),1)="VIGENTE","",INDEX(DATOS!BM:BM,MATCH(CHECKLIST!B472,DATOS!B:B,0),1))),"")</f>
        <v/>
      </c>
      <c r="I472" s="17" t="str">
        <f>IFERROR(IF(INDEX(DATOS!AN:AN,MATCH(CHECKLIST!B472,DATOS!B:B,0),1)=0,"",INDEX(DATOS!AN:AN,MATCH(CHECKLIST!B472,DATOS!B:B,0),1)),"")</f>
        <v/>
      </c>
      <c r="J472" s="17" t="str">
        <f>IFERROR(IF(INDEX(DATOS!AL:AL,MATCH(CHECKLIST!B472,DATOS!B:B,0),1)=0,"",INDEX(DATOS!AL:AL,MATCH(CHECKLIST!B472,DATOS!B:B,0),1)),"")</f>
        <v/>
      </c>
      <c r="K472" s="35" t="str">
        <f>IFERROR(IF(INDEX(DATOS!AM:AM,MATCH(CHECKLIST!B472,DATOS!B:B,0),1)=0,"",INDEX(DATOS!AM:AM,MATCH(CHECKLIST!B472,DATOS!B:B,0),1)),"")</f>
        <v/>
      </c>
      <c r="L472" s="17" t="str">
        <f>IFERROR(IF(INDEX(DATOS!AO:AO,MATCH(CHECKLIST!B472,DATOS!B:B,0),1)=0,"",INDEX(DATOS!AO:AO,MATCH(CHECKLIST!B472,DATOS!B:B,0),1)),"")</f>
        <v/>
      </c>
      <c r="M472" s="17" t="str">
        <f>IFERROR(IF(INDEX(DATOS!AK:AK,MATCH(CHECKLIST!B472,DATOS!B:B,0),1)=0,"",INDEX(DATOS!AK:AK,MATCH(CHECKLIST!B472,DATOS!B:B,0),1)),"")</f>
        <v/>
      </c>
      <c r="N472" s="35" t="str">
        <f ca="1">IFERROR(IF(INDEX(DATOS!I:I,MATCH(CHECKLIST!B472,DATOS!B:B,0),1)="","X",IF(INDEX(DATOS!I:I,MATCH(CHECKLIST!B472,DATOS!B:B,0),1)&gt;YEAR(TODAY())-1,"","VENCIDA")),"")</f>
        <v/>
      </c>
      <c r="O472" s="35" t="str">
        <f>IFERROR(IF(INDEX(DATOS!AR:AR,MATCH(CHECKLIST!B472,DATOS!B:B,0),1)=0,"",INDEX(DATOS!AR:AR,MATCH(CHECKLIST!B472,DATOS!B:B,0),1)),"")</f>
        <v/>
      </c>
      <c r="P472" s="17" t="str">
        <f>IFERROR(IF(INDEX(DATOS!AP:AP,MATCH(CHECKLIST!B472,DATOS!B:B,0),1)=0,"",INDEX(DATOS!AP:AP,MATCH(CHECKLIST!B472,DATOS!B:B,0),1)),"")</f>
        <v/>
      </c>
      <c r="Q472" s="17" t="str">
        <f>IFERROR(IF(INDEX(DATOS!AQ:AQ,MATCH(CHECKLIST!B472,DATOS!B:B,0),1)=0,"",INDEX(DATOS!AQ:AQ,MATCH(CHECKLIST!B472,DATOS!B:B,0),1)),"")</f>
        <v/>
      </c>
      <c r="S472">
        <f t="shared" si="23"/>
        <v>0</v>
      </c>
      <c r="U472" t="str">
        <f t="shared" si="21"/>
        <v/>
      </c>
      <c r="V472" t="str">
        <f t="shared" si="22"/>
        <v/>
      </c>
    </row>
    <row r="473" spans="1:22" x14ac:dyDescent="0.25">
      <c r="A473" s="12">
        <v>460</v>
      </c>
      <c r="B473" t="str">
        <f>IFERROR(INDEX(DATOS!B:B,MATCH(CHECKLIST!A473,DATOS!BY:BY,0),1),"")</f>
        <v/>
      </c>
      <c r="C473" t="str">
        <f>IFERROR(INDEX(DATOS!J:J,MATCH(CHECKLIST!A473,DATOS!BY:BY,0),1),"")</f>
        <v/>
      </c>
      <c r="D473" t="str">
        <f>IFERROR(INDEX(DATOS!R:R,MATCH(CHECKLIST!E473,DATOS!C:C,0),1),"")</f>
        <v/>
      </c>
      <c r="E473" s="72" t="str">
        <f>IFERROR(INDEX(DATOS!C:C,MATCH(CHECKLIST!A473,DATOS!BY:BY,0),1),"")</f>
        <v/>
      </c>
      <c r="F473" s="82" t="str">
        <f>IFERROR(IF(INDEX(DATOS!AE:AE,MATCH(CHECKLIST!B473,DATOS!B:B,0),1)=0,"",INDEX(DATOS!AE:AE,MATCH(CHECKLIST!B473,DATOS!B:B,0),1)),"")</f>
        <v/>
      </c>
      <c r="G473" s="17" t="str">
        <f>IFERROR(IF(INDEX(DATOS!AJ:AJ,MATCH(CHECKLIST!B473,DATOS!B:B,0),1)=0,"",INDEX(DATOS!AJ:AJ,MATCH(CHECKLIST!B473,DATOS!B:B,0),1)),"")</f>
        <v/>
      </c>
      <c r="H473" s="17" t="str">
        <f>IFERROR(IF(INDEX(DATOS!BM:BM,MATCH(CHECKLIST!B473,DATOS!B:B,0),1)="","X",IF(INDEX(DATOS!BM:BM,MATCH(CHECKLIST!B473,DATOS!B:B,0),1)="VIGENTE","",INDEX(DATOS!BM:BM,MATCH(CHECKLIST!B473,DATOS!B:B,0),1))),"")</f>
        <v/>
      </c>
      <c r="I473" s="17" t="str">
        <f>IFERROR(IF(INDEX(DATOS!AN:AN,MATCH(CHECKLIST!B473,DATOS!B:B,0),1)=0,"",INDEX(DATOS!AN:AN,MATCH(CHECKLIST!B473,DATOS!B:B,0),1)),"")</f>
        <v/>
      </c>
      <c r="J473" s="17" t="str">
        <f>IFERROR(IF(INDEX(DATOS!AL:AL,MATCH(CHECKLIST!B473,DATOS!B:B,0),1)=0,"",INDEX(DATOS!AL:AL,MATCH(CHECKLIST!B473,DATOS!B:B,0),1)),"")</f>
        <v/>
      </c>
      <c r="K473" s="35" t="str">
        <f>IFERROR(IF(INDEX(DATOS!AM:AM,MATCH(CHECKLIST!B473,DATOS!B:B,0),1)=0,"",INDEX(DATOS!AM:AM,MATCH(CHECKLIST!B473,DATOS!B:B,0),1)),"")</f>
        <v/>
      </c>
      <c r="L473" s="17" t="str">
        <f>IFERROR(IF(INDEX(DATOS!AO:AO,MATCH(CHECKLIST!B473,DATOS!B:B,0),1)=0,"",INDEX(DATOS!AO:AO,MATCH(CHECKLIST!B473,DATOS!B:B,0),1)),"")</f>
        <v/>
      </c>
      <c r="M473" s="17" t="str">
        <f>IFERROR(IF(INDEX(DATOS!AK:AK,MATCH(CHECKLIST!B473,DATOS!B:B,0),1)=0,"",INDEX(DATOS!AK:AK,MATCH(CHECKLIST!B473,DATOS!B:B,0),1)),"")</f>
        <v/>
      </c>
      <c r="N473" s="35" t="str">
        <f ca="1">IFERROR(IF(INDEX(DATOS!I:I,MATCH(CHECKLIST!B473,DATOS!B:B,0),1)="","X",IF(INDEX(DATOS!I:I,MATCH(CHECKLIST!B473,DATOS!B:B,0),1)&gt;YEAR(TODAY())-1,"","VENCIDA")),"")</f>
        <v/>
      </c>
      <c r="O473" s="35" t="str">
        <f>IFERROR(IF(INDEX(DATOS!AR:AR,MATCH(CHECKLIST!B473,DATOS!B:B,0),1)=0,"",INDEX(DATOS!AR:AR,MATCH(CHECKLIST!B473,DATOS!B:B,0),1)),"")</f>
        <v/>
      </c>
      <c r="P473" s="17" t="str">
        <f>IFERROR(IF(INDEX(DATOS!AP:AP,MATCH(CHECKLIST!B473,DATOS!B:B,0),1)=0,"",INDEX(DATOS!AP:AP,MATCH(CHECKLIST!B473,DATOS!B:B,0),1)),"")</f>
        <v/>
      </c>
      <c r="Q473" s="17" t="str">
        <f>IFERROR(IF(INDEX(DATOS!AQ:AQ,MATCH(CHECKLIST!B473,DATOS!B:B,0),1)=0,"",INDEX(DATOS!AQ:AQ,MATCH(CHECKLIST!B473,DATOS!B:B,0),1)),"")</f>
        <v/>
      </c>
      <c r="R473" t="str">
        <f>IF(B473="","",1)</f>
        <v/>
      </c>
      <c r="S473" t="str">
        <f t="shared" si="23"/>
        <v/>
      </c>
      <c r="U473" t="str">
        <f t="shared" si="21"/>
        <v/>
      </c>
      <c r="V473" t="str">
        <f t="shared" si="22"/>
        <v/>
      </c>
    </row>
    <row r="474" spans="1:22" x14ac:dyDescent="0.25">
      <c r="A474" s="12">
        <v>461</v>
      </c>
      <c r="B474" t="str">
        <f>IFERROR(INDEX(DATOS!B:B,MATCH(CHECKLIST!A474,DATOS!BY:BY,0),1),"")</f>
        <v/>
      </c>
      <c r="C474" t="str">
        <f>IFERROR(INDEX(DATOS!J:J,MATCH(CHECKLIST!A474,DATOS!BY:BY,0),1),"")</f>
        <v/>
      </c>
      <c r="D474" t="str">
        <f>IFERROR(INDEX(DATOS!R:R,MATCH(CHECKLIST!E474,DATOS!C:C,0),1),"")</f>
        <v/>
      </c>
      <c r="E474" s="72" t="str">
        <f>IFERROR(INDEX(DATOS!C:C,MATCH(CHECKLIST!A474,DATOS!BY:BY,0),1),"")</f>
        <v/>
      </c>
      <c r="F474" s="82" t="str">
        <f>IFERROR(IF(INDEX(DATOS!AE:AE,MATCH(CHECKLIST!B474,DATOS!B:B,0),1)=0,"",INDEX(DATOS!AE:AE,MATCH(CHECKLIST!B474,DATOS!B:B,0),1)),"")</f>
        <v/>
      </c>
      <c r="G474" s="17" t="str">
        <f>IFERROR(IF(INDEX(DATOS!AJ:AJ,MATCH(CHECKLIST!B474,DATOS!B:B,0),1)=0,"",INDEX(DATOS!AJ:AJ,MATCH(CHECKLIST!B474,DATOS!B:B,0),1)),"")</f>
        <v/>
      </c>
      <c r="H474" s="17" t="str">
        <f>IFERROR(IF(INDEX(DATOS!BM:BM,MATCH(CHECKLIST!B474,DATOS!B:B,0),1)="","X",IF(INDEX(DATOS!BM:BM,MATCH(CHECKLIST!B474,DATOS!B:B,0),1)="VIGENTE","",INDEX(DATOS!BM:BM,MATCH(CHECKLIST!B474,DATOS!B:B,0),1))),"")</f>
        <v/>
      </c>
      <c r="I474" s="17" t="str">
        <f>IFERROR(IF(INDEX(DATOS!AN:AN,MATCH(CHECKLIST!B474,DATOS!B:B,0),1)=0,"",INDEX(DATOS!AN:AN,MATCH(CHECKLIST!B474,DATOS!B:B,0),1)),"")</f>
        <v/>
      </c>
      <c r="J474" s="17" t="str">
        <f>IFERROR(IF(INDEX(DATOS!AL:AL,MATCH(CHECKLIST!B474,DATOS!B:B,0),1)=0,"",INDEX(DATOS!AL:AL,MATCH(CHECKLIST!B474,DATOS!B:B,0),1)),"")</f>
        <v/>
      </c>
      <c r="K474" s="35" t="str">
        <f>IFERROR(IF(INDEX(DATOS!AM:AM,MATCH(CHECKLIST!B474,DATOS!B:B,0),1)=0,"",INDEX(DATOS!AM:AM,MATCH(CHECKLIST!B474,DATOS!B:B,0),1)),"")</f>
        <v/>
      </c>
      <c r="L474" s="17" t="str">
        <f>IFERROR(IF(INDEX(DATOS!AO:AO,MATCH(CHECKLIST!B474,DATOS!B:B,0),1)=0,"",INDEX(DATOS!AO:AO,MATCH(CHECKLIST!B474,DATOS!B:B,0),1)),"")</f>
        <v/>
      </c>
      <c r="M474" s="17" t="str">
        <f>IFERROR(IF(INDEX(DATOS!AK:AK,MATCH(CHECKLIST!B474,DATOS!B:B,0),1)=0,"",INDEX(DATOS!AK:AK,MATCH(CHECKLIST!B474,DATOS!B:B,0),1)),"")</f>
        <v/>
      </c>
      <c r="N474" s="35" t="str">
        <f ca="1">IFERROR(IF(INDEX(DATOS!I:I,MATCH(CHECKLIST!B474,DATOS!B:B,0),1)="","X",IF(INDEX(DATOS!I:I,MATCH(CHECKLIST!B474,DATOS!B:B,0),1)&gt;YEAR(TODAY())-1,"","VENCIDA")),"")</f>
        <v/>
      </c>
      <c r="O474" s="35" t="str">
        <f>IFERROR(IF(INDEX(DATOS!AR:AR,MATCH(CHECKLIST!B474,DATOS!B:B,0),1)=0,"",INDEX(DATOS!AR:AR,MATCH(CHECKLIST!B474,DATOS!B:B,0),1)),"")</f>
        <v/>
      </c>
      <c r="P474" s="17" t="str">
        <f>IFERROR(IF(INDEX(DATOS!AP:AP,MATCH(CHECKLIST!B474,DATOS!B:B,0),1)=0,"",INDEX(DATOS!AP:AP,MATCH(CHECKLIST!B474,DATOS!B:B,0),1)),"")</f>
        <v/>
      </c>
      <c r="Q474" s="17" t="str">
        <f>IFERROR(IF(INDEX(DATOS!AQ:AQ,MATCH(CHECKLIST!B474,DATOS!B:B,0),1)=0,"",INDEX(DATOS!AQ:AQ,MATCH(CHECKLIST!B474,DATOS!B:B,0),1)),"")</f>
        <v/>
      </c>
      <c r="S474">
        <f t="shared" si="23"/>
        <v>0</v>
      </c>
      <c r="U474" t="str">
        <f t="shared" si="21"/>
        <v/>
      </c>
      <c r="V474" t="str">
        <f t="shared" si="22"/>
        <v/>
      </c>
    </row>
    <row r="475" spans="1:22" x14ac:dyDescent="0.25">
      <c r="A475" s="12">
        <v>462</v>
      </c>
      <c r="B475" t="str">
        <f>IFERROR(INDEX(DATOS!B:B,MATCH(CHECKLIST!A475,DATOS!BY:BY,0),1),"")</f>
        <v/>
      </c>
      <c r="C475" t="str">
        <f>IFERROR(INDEX(DATOS!J:J,MATCH(CHECKLIST!A475,DATOS!BY:BY,0),1),"")</f>
        <v/>
      </c>
      <c r="D475" t="str">
        <f>IFERROR(INDEX(DATOS!R:R,MATCH(CHECKLIST!E475,DATOS!C:C,0),1),"")</f>
        <v/>
      </c>
      <c r="E475" s="72" t="str">
        <f>IFERROR(INDEX(DATOS!C:C,MATCH(CHECKLIST!A475,DATOS!BY:BY,0),1),"")</f>
        <v/>
      </c>
      <c r="F475" s="82" t="str">
        <f>IFERROR(IF(INDEX(DATOS!AE:AE,MATCH(CHECKLIST!B475,DATOS!B:B,0),1)=0,"",INDEX(DATOS!AE:AE,MATCH(CHECKLIST!B475,DATOS!B:B,0),1)),"")</f>
        <v/>
      </c>
      <c r="G475" s="17" t="str">
        <f>IFERROR(IF(INDEX(DATOS!AJ:AJ,MATCH(CHECKLIST!B475,DATOS!B:B,0),1)=0,"",INDEX(DATOS!AJ:AJ,MATCH(CHECKLIST!B475,DATOS!B:B,0),1)),"")</f>
        <v/>
      </c>
      <c r="H475" s="17" t="str">
        <f>IFERROR(IF(INDEX(DATOS!BM:BM,MATCH(CHECKLIST!B475,DATOS!B:B,0),1)="","X",IF(INDEX(DATOS!BM:BM,MATCH(CHECKLIST!B475,DATOS!B:B,0),1)="VIGENTE","",INDEX(DATOS!BM:BM,MATCH(CHECKLIST!B475,DATOS!B:B,0),1))),"")</f>
        <v/>
      </c>
      <c r="I475" s="17" t="str">
        <f>IFERROR(IF(INDEX(DATOS!AN:AN,MATCH(CHECKLIST!B475,DATOS!B:B,0),1)=0,"",INDEX(DATOS!AN:AN,MATCH(CHECKLIST!B475,DATOS!B:B,0),1)),"")</f>
        <v/>
      </c>
      <c r="J475" s="17" t="str">
        <f>IFERROR(IF(INDEX(DATOS!AL:AL,MATCH(CHECKLIST!B475,DATOS!B:B,0),1)=0,"",INDEX(DATOS!AL:AL,MATCH(CHECKLIST!B475,DATOS!B:B,0),1)),"")</f>
        <v/>
      </c>
      <c r="K475" s="35" t="str">
        <f>IFERROR(IF(INDEX(DATOS!AM:AM,MATCH(CHECKLIST!B475,DATOS!B:B,0),1)=0,"",INDEX(DATOS!AM:AM,MATCH(CHECKLIST!B475,DATOS!B:B,0),1)),"")</f>
        <v/>
      </c>
      <c r="L475" s="17" t="str">
        <f>IFERROR(IF(INDEX(DATOS!AO:AO,MATCH(CHECKLIST!B475,DATOS!B:B,0),1)=0,"",INDEX(DATOS!AO:AO,MATCH(CHECKLIST!B475,DATOS!B:B,0),1)),"")</f>
        <v/>
      </c>
      <c r="M475" s="17" t="str">
        <f>IFERROR(IF(INDEX(DATOS!AK:AK,MATCH(CHECKLIST!B475,DATOS!B:B,0),1)=0,"",INDEX(DATOS!AK:AK,MATCH(CHECKLIST!B475,DATOS!B:B,0),1)),"")</f>
        <v/>
      </c>
      <c r="N475" s="35" t="str">
        <f ca="1">IFERROR(IF(INDEX(DATOS!I:I,MATCH(CHECKLIST!B475,DATOS!B:B,0),1)="","X",IF(INDEX(DATOS!I:I,MATCH(CHECKLIST!B475,DATOS!B:B,0),1)&gt;YEAR(TODAY())-1,"","VENCIDA")),"")</f>
        <v/>
      </c>
      <c r="O475" s="35" t="str">
        <f>IFERROR(IF(INDEX(DATOS!AR:AR,MATCH(CHECKLIST!B475,DATOS!B:B,0),1)=0,"",INDEX(DATOS!AR:AR,MATCH(CHECKLIST!B475,DATOS!B:B,0),1)),"")</f>
        <v/>
      </c>
      <c r="P475" s="17" t="str">
        <f>IFERROR(IF(INDEX(DATOS!AP:AP,MATCH(CHECKLIST!B475,DATOS!B:B,0),1)=0,"",INDEX(DATOS!AP:AP,MATCH(CHECKLIST!B475,DATOS!B:B,0),1)),"")</f>
        <v/>
      </c>
      <c r="Q475" s="17" t="str">
        <f>IFERROR(IF(INDEX(DATOS!AQ:AQ,MATCH(CHECKLIST!B475,DATOS!B:B,0),1)=0,"",INDEX(DATOS!AQ:AQ,MATCH(CHECKLIST!B475,DATOS!B:B,0),1)),"")</f>
        <v/>
      </c>
      <c r="R475" t="str">
        <f>IF(B475="","",1)</f>
        <v/>
      </c>
      <c r="S475" t="str">
        <f t="shared" si="23"/>
        <v/>
      </c>
      <c r="U475" t="str">
        <f t="shared" si="21"/>
        <v/>
      </c>
      <c r="V475" t="str">
        <f t="shared" si="22"/>
        <v/>
      </c>
    </row>
    <row r="476" spans="1:22" x14ac:dyDescent="0.25">
      <c r="A476" s="12">
        <v>463</v>
      </c>
      <c r="B476" t="str">
        <f>IFERROR(INDEX(DATOS!B:B,MATCH(CHECKLIST!A476,DATOS!BY:BY,0),1),"")</f>
        <v/>
      </c>
      <c r="C476" t="str">
        <f>IFERROR(INDEX(DATOS!J:J,MATCH(CHECKLIST!A476,DATOS!BY:BY,0),1),"")</f>
        <v/>
      </c>
      <c r="D476" t="str">
        <f>IFERROR(INDEX(DATOS!R:R,MATCH(CHECKLIST!E476,DATOS!C:C,0),1),"")</f>
        <v/>
      </c>
      <c r="E476" s="72" t="str">
        <f>IFERROR(INDEX(DATOS!C:C,MATCH(CHECKLIST!A476,DATOS!BY:BY,0),1),"")</f>
        <v/>
      </c>
      <c r="F476" s="82" t="str">
        <f>IFERROR(IF(INDEX(DATOS!AE:AE,MATCH(CHECKLIST!B476,DATOS!B:B,0),1)=0,"",INDEX(DATOS!AE:AE,MATCH(CHECKLIST!B476,DATOS!B:B,0),1)),"")</f>
        <v/>
      </c>
      <c r="G476" s="17" t="str">
        <f>IFERROR(IF(INDEX(DATOS!AJ:AJ,MATCH(CHECKLIST!B476,DATOS!B:B,0),1)=0,"",INDEX(DATOS!AJ:AJ,MATCH(CHECKLIST!B476,DATOS!B:B,0),1)),"")</f>
        <v/>
      </c>
      <c r="H476" s="17" t="str">
        <f>IFERROR(IF(INDEX(DATOS!BM:BM,MATCH(CHECKLIST!B476,DATOS!B:B,0),1)="","X",IF(INDEX(DATOS!BM:BM,MATCH(CHECKLIST!B476,DATOS!B:B,0),1)="VIGENTE","",INDEX(DATOS!BM:BM,MATCH(CHECKLIST!B476,DATOS!B:B,0),1))),"")</f>
        <v/>
      </c>
      <c r="I476" s="17" t="str">
        <f>IFERROR(IF(INDEX(DATOS!AN:AN,MATCH(CHECKLIST!B476,DATOS!B:B,0),1)=0,"",INDEX(DATOS!AN:AN,MATCH(CHECKLIST!B476,DATOS!B:B,0),1)),"")</f>
        <v/>
      </c>
      <c r="J476" s="17" t="str">
        <f>IFERROR(IF(INDEX(DATOS!AL:AL,MATCH(CHECKLIST!B476,DATOS!B:B,0),1)=0,"",INDEX(DATOS!AL:AL,MATCH(CHECKLIST!B476,DATOS!B:B,0),1)),"")</f>
        <v/>
      </c>
      <c r="K476" s="35" t="str">
        <f>IFERROR(IF(INDEX(DATOS!AM:AM,MATCH(CHECKLIST!B476,DATOS!B:B,0),1)=0,"",INDEX(DATOS!AM:AM,MATCH(CHECKLIST!B476,DATOS!B:B,0),1)),"")</f>
        <v/>
      </c>
      <c r="L476" s="17" t="str">
        <f>IFERROR(IF(INDEX(DATOS!AO:AO,MATCH(CHECKLIST!B476,DATOS!B:B,0),1)=0,"",INDEX(DATOS!AO:AO,MATCH(CHECKLIST!B476,DATOS!B:B,0),1)),"")</f>
        <v/>
      </c>
      <c r="M476" s="17" t="str">
        <f>IFERROR(IF(INDEX(DATOS!AK:AK,MATCH(CHECKLIST!B476,DATOS!B:B,0),1)=0,"",INDEX(DATOS!AK:AK,MATCH(CHECKLIST!B476,DATOS!B:B,0),1)),"")</f>
        <v/>
      </c>
      <c r="N476" s="35" t="str">
        <f ca="1">IFERROR(IF(INDEX(DATOS!I:I,MATCH(CHECKLIST!B476,DATOS!B:B,0),1)="","X",IF(INDEX(DATOS!I:I,MATCH(CHECKLIST!B476,DATOS!B:B,0),1)&gt;YEAR(TODAY())-1,"","VENCIDA")),"")</f>
        <v/>
      </c>
      <c r="O476" s="35" t="str">
        <f>IFERROR(IF(INDEX(DATOS!AR:AR,MATCH(CHECKLIST!B476,DATOS!B:B,0),1)=0,"",INDEX(DATOS!AR:AR,MATCH(CHECKLIST!B476,DATOS!B:B,0),1)),"")</f>
        <v/>
      </c>
      <c r="P476" s="17" t="str">
        <f>IFERROR(IF(INDEX(DATOS!AP:AP,MATCH(CHECKLIST!B476,DATOS!B:B,0),1)=0,"",INDEX(DATOS!AP:AP,MATCH(CHECKLIST!B476,DATOS!B:B,0),1)),"")</f>
        <v/>
      </c>
      <c r="Q476" s="17" t="str">
        <f>IFERROR(IF(INDEX(DATOS!AQ:AQ,MATCH(CHECKLIST!B476,DATOS!B:B,0),1)=0,"",INDEX(DATOS!AQ:AQ,MATCH(CHECKLIST!B476,DATOS!B:B,0),1)),"")</f>
        <v/>
      </c>
      <c r="S476">
        <f t="shared" si="23"/>
        <v>0</v>
      </c>
      <c r="U476" t="str">
        <f t="shared" si="21"/>
        <v/>
      </c>
      <c r="V476" t="str">
        <f t="shared" si="22"/>
        <v/>
      </c>
    </row>
    <row r="477" spans="1:22" x14ac:dyDescent="0.25">
      <c r="A477" s="12">
        <v>464</v>
      </c>
      <c r="B477" t="str">
        <f>IFERROR(INDEX(DATOS!B:B,MATCH(CHECKLIST!A477,DATOS!BY:BY,0),1),"")</f>
        <v/>
      </c>
      <c r="C477" t="str">
        <f>IFERROR(INDEX(DATOS!J:J,MATCH(CHECKLIST!A477,DATOS!BY:BY,0),1),"")</f>
        <v/>
      </c>
      <c r="D477" t="str">
        <f>IFERROR(INDEX(DATOS!R:R,MATCH(CHECKLIST!E477,DATOS!C:C,0),1),"")</f>
        <v/>
      </c>
      <c r="E477" s="72" t="str">
        <f>IFERROR(INDEX(DATOS!C:C,MATCH(CHECKLIST!A477,DATOS!BY:BY,0),1),"")</f>
        <v/>
      </c>
      <c r="F477" s="82" t="str">
        <f>IFERROR(IF(INDEX(DATOS!AE:AE,MATCH(CHECKLIST!B477,DATOS!B:B,0),1)=0,"",INDEX(DATOS!AE:AE,MATCH(CHECKLIST!B477,DATOS!B:B,0),1)),"")</f>
        <v/>
      </c>
      <c r="G477" s="17" t="str">
        <f>IFERROR(IF(INDEX(DATOS!AJ:AJ,MATCH(CHECKLIST!B477,DATOS!B:B,0),1)=0,"",INDEX(DATOS!AJ:AJ,MATCH(CHECKLIST!B477,DATOS!B:B,0),1)),"")</f>
        <v/>
      </c>
      <c r="H477" s="17" t="str">
        <f>IFERROR(IF(INDEX(DATOS!BM:BM,MATCH(CHECKLIST!B477,DATOS!B:B,0),1)="","X",IF(INDEX(DATOS!BM:BM,MATCH(CHECKLIST!B477,DATOS!B:B,0),1)="VIGENTE","",INDEX(DATOS!BM:BM,MATCH(CHECKLIST!B477,DATOS!B:B,0),1))),"")</f>
        <v/>
      </c>
      <c r="I477" s="17" t="str">
        <f>IFERROR(IF(INDEX(DATOS!AN:AN,MATCH(CHECKLIST!B477,DATOS!B:B,0),1)=0,"",INDEX(DATOS!AN:AN,MATCH(CHECKLIST!B477,DATOS!B:B,0),1)),"")</f>
        <v/>
      </c>
      <c r="J477" s="17" t="str">
        <f>IFERROR(IF(INDEX(DATOS!AL:AL,MATCH(CHECKLIST!B477,DATOS!B:B,0),1)=0,"",INDEX(DATOS!AL:AL,MATCH(CHECKLIST!B477,DATOS!B:B,0),1)),"")</f>
        <v/>
      </c>
      <c r="K477" s="35" t="str">
        <f>IFERROR(IF(INDEX(DATOS!AM:AM,MATCH(CHECKLIST!B477,DATOS!B:B,0),1)=0,"",INDEX(DATOS!AM:AM,MATCH(CHECKLIST!B477,DATOS!B:B,0),1)),"")</f>
        <v/>
      </c>
      <c r="L477" s="17" t="str">
        <f>IFERROR(IF(INDEX(DATOS!AO:AO,MATCH(CHECKLIST!B477,DATOS!B:B,0),1)=0,"",INDEX(DATOS!AO:AO,MATCH(CHECKLIST!B477,DATOS!B:B,0),1)),"")</f>
        <v/>
      </c>
      <c r="M477" s="17" t="str">
        <f>IFERROR(IF(INDEX(DATOS!AK:AK,MATCH(CHECKLIST!B477,DATOS!B:B,0),1)=0,"",INDEX(DATOS!AK:AK,MATCH(CHECKLIST!B477,DATOS!B:B,0),1)),"")</f>
        <v/>
      </c>
      <c r="N477" s="35" t="str">
        <f ca="1">IFERROR(IF(INDEX(DATOS!I:I,MATCH(CHECKLIST!B477,DATOS!B:B,0),1)="","X",IF(INDEX(DATOS!I:I,MATCH(CHECKLIST!B477,DATOS!B:B,0),1)&gt;YEAR(TODAY())-1,"","VENCIDA")),"")</f>
        <v/>
      </c>
      <c r="O477" s="35" t="str">
        <f>IFERROR(IF(INDEX(DATOS!AR:AR,MATCH(CHECKLIST!B477,DATOS!B:B,0),1)=0,"",INDEX(DATOS!AR:AR,MATCH(CHECKLIST!B477,DATOS!B:B,0),1)),"")</f>
        <v/>
      </c>
      <c r="P477" s="17" t="str">
        <f>IFERROR(IF(INDEX(DATOS!AP:AP,MATCH(CHECKLIST!B477,DATOS!B:B,0),1)=0,"",INDEX(DATOS!AP:AP,MATCH(CHECKLIST!B477,DATOS!B:B,0),1)),"")</f>
        <v/>
      </c>
      <c r="Q477" s="17" t="str">
        <f>IFERROR(IF(INDEX(DATOS!AQ:AQ,MATCH(CHECKLIST!B477,DATOS!B:B,0),1)=0,"",INDEX(DATOS!AQ:AQ,MATCH(CHECKLIST!B477,DATOS!B:B,0),1)),"")</f>
        <v/>
      </c>
      <c r="R477" t="str">
        <f>IF(B477="","",1)</f>
        <v/>
      </c>
      <c r="S477" t="str">
        <f t="shared" si="23"/>
        <v/>
      </c>
      <c r="U477" t="str">
        <f t="shared" si="21"/>
        <v/>
      </c>
      <c r="V477" t="str">
        <f t="shared" si="22"/>
        <v/>
      </c>
    </row>
    <row r="478" spans="1:22" x14ac:dyDescent="0.25">
      <c r="A478" s="12">
        <v>465</v>
      </c>
      <c r="B478" t="str">
        <f>IFERROR(INDEX(DATOS!B:B,MATCH(CHECKLIST!A478,DATOS!BY:BY,0),1),"")</f>
        <v/>
      </c>
      <c r="C478" t="str">
        <f>IFERROR(INDEX(DATOS!J:J,MATCH(CHECKLIST!A478,DATOS!BY:BY,0),1),"")</f>
        <v/>
      </c>
      <c r="D478" t="str">
        <f>IFERROR(INDEX(DATOS!R:R,MATCH(CHECKLIST!E478,DATOS!C:C,0),1),"")</f>
        <v/>
      </c>
      <c r="E478" s="72" t="str">
        <f>IFERROR(INDEX(DATOS!C:C,MATCH(CHECKLIST!A478,DATOS!BY:BY,0),1),"")</f>
        <v/>
      </c>
      <c r="F478" s="82" t="str">
        <f>IFERROR(IF(INDEX(DATOS!AE:AE,MATCH(CHECKLIST!B478,DATOS!B:B,0),1)=0,"",INDEX(DATOS!AE:AE,MATCH(CHECKLIST!B478,DATOS!B:B,0),1)),"")</f>
        <v/>
      </c>
      <c r="G478" s="17" t="str">
        <f>IFERROR(IF(INDEX(DATOS!AJ:AJ,MATCH(CHECKLIST!B478,DATOS!B:B,0),1)=0,"",INDEX(DATOS!AJ:AJ,MATCH(CHECKLIST!B478,DATOS!B:B,0),1)),"")</f>
        <v/>
      </c>
      <c r="H478" s="17" t="str">
        <f>IFERROR(IF(INDEX(DATOS!BM:BM,MATCH(CHECKLIST!B478,DATOS!B:B,0),1)="","X",IF(INDEX(DATOS!BM:BM,MATCH(CHECKLIST!B478,DATOS!B:B,0),1)="VIGENTE","",INDEX(DATOS!BM:BM,MATCH(CHECKLIST!B478,DATOS!B:B,0),1))),"")</f>
        <v/>
      </c>
      <c r="I478" s="17" t="str">
        <f>IFERROR(IF(INDEX(DATOS!AN:AN,MATCH(CHECKLIST!B478,DATOS!B:B,0),1)=0,"",INDEX(DATOS!AN:AN,MATCH(CHECKLIST!B478,DATOS!B:B,0),1)),"")</f>
        <v/>
      </c>
      <c r="J478" s="17" t="str">
        <f>IFERROR(IF(INDEX(DATOS!AL:AL,MATCH(CHECKLIST!B478,DATOS!B:B,0),1)=0,"",INDEX(DATOS!AL:AL,MATCH(CHECKLIST!B478,DATOS!B:B,0),1)),"")</f>
        <v/>
      </c>
      <c r="K478" s="35" t="str">
        <f>IFERROR(IF(INDEX(DATOS!AM:AM,MATCH(CHECKLIST!B478,DATOS!B:B,0),1)=0,"",INDEX(DATOS!AM:AM,MATCH(CHECKLIST!B478,DATOS!B:B,0),1)),"")</f>
        <v/>
      </c>
      <c r="L478" s="17" t="str">
        <f>IFERROR(IF(INDEX(DATOS!AO:AO,MATCH(CHECKLIST!B478,DATOS!B:B,0),1)=0,"",INDEX(DATOS!AO:AO,MATCH(CHECKLIST!B478,DATOS!B:B,0),1)),"")</f>
        <v/>
      </c>
      <c r="M478" s="17" t="str">
        <f>IFERROR(IF(INDEX(DATOS!AK:AK,MATCH(CHECKLIST!B478,DATOS!B:B,0),1)=0,"",INDEX(DATOS!AK:AK,MATCH(CHECKLIST!B478,DATOS!B:B,0),1)),"")</f>
        <v/>
      </c>
      <c r="N478" s="35" t="str">
        <f ca="1">IFERROR(IF(INDEX(DATOS!I:I,MATCH(CHECKLIST!B478,DATOS!B:B,0),1)="","X",IF(INDEX(DATOS!I:I,MATCH(CHECKLIST!B478,DATOS!B:B,0),1)&gt;YEAR(TODAY())-1,"","VENCIDA")),"")</f>
        <v/>
      </c>
      <c r="O478" s="35" t="str">
        <f>IFERROR(IF(INDEX(DATOS!AR:AR,MATCH(CHECKLIST!B478,DATOS!B:B,0),1)=0,"",INDEX(DATOS!AR:AR,MATCH(CHECKLIST!B478,DATOS!B:B,0),1)),"")</f>
        <v/>
      </c>
      <c r="P478" s="17" t="str">
        <f>IFERROR(IF(INDEX(DATOS!AP:AP,MATCH(CHECKLIST!B478,DATOS!B:B,0),1)=0,"",INDEX(DATOS!AP:AP,MATCH(CHECKLIST!B478,DATOS!B:B,0),1)),"")</f>
        <v/>
      </c>
      <c r="Q478" s="17" t="str">
        <f>IFERROR(IF(INDEX(DATOS!AQ:AQ,MATCH(CHECKLIST!B478,DATOS!B:B,0),1)=0,"",INDEX(DATOS!AQ:AQ,MATCH(CHECKLIST!B478,DATOS!B:B,0),1)),"")</f>
        <v/>
      </c>
      <c r="S478">
        <f t="shared" si="23"/>
        <v>0</v>
      </c>
      <c r="U478" t="str">
        <f t="shared" si="21"/>
        <v/>
      </c>
      <c r="V478" t="str">
        <f t="shared" si="22"/>
        <v/>
      </c>
    </row>
    <row r="479" spans="1:22" x14ac:dyDescent="0.25">
      <c r="A479" s="12">
        <v>466</v>
      </c>
      <c r="B479" t="str">
        <f>IFERROR(INDEX(DATOS!B:B,MATCH(CHECKLIST!A479,DATOS!BY:BY,0),1),"")</f>
        <v/>
      </c>
      <c r="C479" t="str">
        <f>IFERROR(INDEX(DATOS!J:J,MATCH(CHECKLIST!A479,DATOS!BY:BY,0),1),"")</f>
        <v/>
      </c>
      <c r="D479" t="str">
        <f>IFERROR(INDEX(DATOS!R:R,MATCH(CHECKLIST!E479,DATOS!C:C,0),1),"")</f>
        <v/>
      </c>
      <c r="E479" s="72" t="str">
        <f>IFERROR(INDEX(DATOS!C:C,MATCH(CHECKLIST!A479,DATOS!BY:BY,0),1),"")</f>
        <v/>
      </c>
      <c r="F479" s="82" t="str">
        <f>IFERROR(IF(INDEX(DATOS!AE:AE,MATCH(CHECKLIST!B479,DATOS!B:B,0),1)=0,"",INDEX(DATOS!AE:AE,MATCH(CHECKLIST!B479,DATOS!B:B,0),1)),"")</f>
        <v/>
      </c>
      <c r="G479" s="17" t="str">
        <f>IFERROR(IF(INDEX(DATOS!AJ:AJ,MATCH(CHECKLIST!B479,DATOS!B:B,0),1)=0,"",INDEX(DATOS!AJ:AJ,MATCH(CHECKLIST!B479,DATOS!B:B,0),1)),"")</f>
        <v/>
      </c>
      <c r="H479" s="17" t="str">
        <f>IFERROR(IF(INDEX(DATOS!BM:BM,MATCH(CHECKLIST!B479,DATOS!B:B,0),1)="","X",IF(INDEX(DATOS!BM:BM,MATCH(CHECKLIST!B479,DATOS!B:B,0),1)="VIGENTE","",INDEX(DATOS!BM:BM,MATCH(CHECKLIST!B479,DATOS!B:B,0),1))),"")</f>
        <v/>
      </c>
      <c r="I479" s="17" t="str">
        <f>IFERROR(IF(INDEX(DATOS!AN:AN,MATCH(CHECKLIST!B479,DATOS!B:B,0),1)=0,"",INDEX(DATOS!AN:AN,MATCH(CHECKLIST!B479,DATOS!B:B,0),1)),"")</f>
        <v/>
      </c>
      <c r="J479" s="17" t="str">
        <f>IFERROR(IF(INDEX(DATOS!AL:AL,MATCH(CHECKLIST!B479,DATOS!B:B,0),1)=0,"",INDEX(DATOS!AL:AL,MATCH(CHECKLIST!B479,DATOS!B:B,0),1)),"")</f>
        <v/>
      </c>
      <c r="K479" s="35" t="str">
        <f>IFERROR(IF(INDEX(DATOS!AM:AM,MATCH(CHECKLIST!B479,DATOS!B:B,0),1)=0,"",INDEX(DATOS!AM:AM,MATCH(CHECKLIST!B479,DATOS!B:B,0),1)),"")</f>
        <v/>
      </c>
      <c r="L479" s="17" t="str">
        <f>IFERROR(IF(INDEX(DATOS!AO:AO,MATCH(CHECKLIST!B479,DATOS!B:B,0),1)=0,"",INDEX(DATOS!AO:AO,MATCH(CHECKLIST!B479,DATOS!B:B,0),1)),"")</f>
        <v/>
      </c>
      <c r="M479" s="17" t="str">
        <f>IFERROR(IF(INDEX(DATOS!AK:AK,MATCH(CHECKLIST!B479,DATOS!B:B,0),1)=0,"",INDEX(DATOS!AK:AK,MATCH(CHECKLIST!B479,DATOS!B:B,0),1)),"")</f>
        <v/>
      </c>
      <c r="N479" s="35" t="str">
        <f ca="1">IFERROR(IF(INDEX(DATOS!I:I,MATCH(CHECKLIST!B479,DATOS!B:B,0),1)="","X",IF(INDEX(DATOS!I:I,MATCH(CHECKLIST!B479,DATOS!B:B,0),1)&gt;YEAR(TODAY())-1,"","VENCIDA")),"")</f>
        <v/>
      </c>
      <c r="O479" s="35" t="str">
        <f>IFERROR(IF(INDEX(DATOS!AR:AR,MATCH(CHECKLIST!B479,DATOS!B:B,0),1)=0,"",INDEX(DATOS!AR:AR,MATCH(CHECKLIST!B479,DATOS!B:B,0),1)),"")</f>
        <v/>
      </c>
      <c r="P479" s="17" t="str">
        <f>IFERROR(IF(INDEX(DATOS!AP:AP,MATCH(CHECKLIST!B479,DATOS!B:B,0),1)=0,"",INDEX(DATOS!AP:AP,MATCH(CHECKLIST!B479,DATOS!B:B,0),1)),"")</f>
        <v/>
      </c>
      <c r="Q479" s="17" t="str">
        <f>IFERROR(IF(INDEX(DATOS!AQ:AQ,MATCH(CHECKLIST!B479,DATOS!B:B,0),1)=0,"",INDEX(DATOS!AQ:AQ,MATCH(CHECKLIST!B479,DATOS!B:B,0),1)),"")</f>
        <v/>
      </c>
      <c r="R479" t="str">
        <f>IF(B479="","",1)</f>
        <v/>
      </c>
      <c r="S479" t="str">
        <f t="shared" si="23"/>
        <v/>
      </c>
      <c r="U479" t="str">
        <f t="shared" si="21"/>
        <v/>
      </c>
      <c r="V479" t="str">
        <f t="shared" si="22"/>
        <v/>
      </c>
    </row>
    <row r="480" spans="1:22" x14ac:dyDescent="0.25">
      <c r="A480" s="12">
        <v>467</v>
      </c>
      <c r="B480" t="str">
        <f>IFERROR(INDEX(DATOS!B:B,MATCH(CHECKLIST!A480,DATOS!BY:BY,0),1),"")</f>
        <v/>
      </c>
      <c r="C480" t="str">
        <f>IFERROR(INDEX(DATOS!J:J,MATCH(CHECKLIST!A480,DATOS!BY:BY,0),1),"")</f>
        <v/>
      </c>
      <c r="D480" t="str">
        <f>IFERROR(INDEX(DATOS!R:R,MATCH(CHECKLIST!E480,DATOS!C:C,0),1),"")</f>
        <v/>
      </c>
      <c r="E480" s="72" t="str">
        <f>IFERROR(INDEX(DATOS!C:C,MATCH(CHECKLIST!A480,DATOS!BY:BY,0),1),"")</f>
        <v/>
      </c>
      <c r="F480" s="82" t="str">
        <f>IFERROR(IF(INDEX(DATOS!AE:AE,MATCH(CHECKLIST!B480,DATOS!B:B,0),1)=0,"",INDEX(DATOS!AE:AE,MATCH(CHECKLIST!B480,DATOS!B:B,0),1)),"")</f>
        <v/>
      </c>
      <c r="G480" s="17" t="str">
        <f>IFERROR(IF(INDEX(DATOS!AJ:AJ,MATCH(CHECKLIST!B480,DATOS!B:B,0),1)=0,"",INDEX(DATOS!AJ:AJ,MATCH(CHECKLIST!B480,DATOS!B:B,0),1)),"")</f>
        <v/>
      </c>
      <c r="H480" s="17" t="str">
        <f>IFERROR(IF(INDEX(DATOS!BM:BM,MATCH(CHECKLIST!B480,DATOS!B:B,0),1)="","X",IF(INDEX(DATOS!BM:BM,MATCH(CHECKLIST!B480,DATOS!B:B,0),1)="VIGENTE","",INDEX(DATOS!BM:BM,MATCH(CHECKLIST!B480,DATOS!B:B,0),1))),"")</f>
        <v/>
      </c>
      <c r="I480" s="17" t="str">
        <f>IFERROR(IF(INDEX(DATOS!AN:AN,MATCH(CHECKLIST!B480,DATOS!B:B,0),1)=0,"",INDEX(DATOS!AN:AN,MATCH(CHECKLIST!B480,DATOS!B:B,0),1)),"")</f>
        <v/>
      </c>
      <c r="J480" s="17" t="str">
        <f>IFERROR(IF(INDEX(DATOS!AL:AL,MATCH(CHECKLIST!B480,DATOS!B:B,0),1)=0,"",INDEX(DATOS!AL:AL,MATCH(CHECKLIST!B480,DATOS!B:B,0),1)),"")</f>
        <v/>
      </c>
      <c r="K480" s="35" t="str">
        <f>IFERROR(IF(INDEX(DATOS!AM:AM,MATCH(CHECKLIST!B480,DATOS!B:B,0),1)=0,"",INDEX(DATOS!AM:AM,MATCH(CHECKLIST!B480,DATOS!B:B,0),1)),"")</f>
        <v/>
      </c>
      <c r="L480" s="17" t="str">
        <f>IFERROR(IF(INDEX(DATOS!AO:AO,MATCH(CHECKLIST!B480,DATOS!B:B,0),1)=0,"",INDEX(DATOS!AO:AO,MATCH(CHECKLIST!B480,DATOS!B:B,0),1)),"")</f>
        <v/>
      </c>
      <c r="M480" s="17" t="str">
        <f>IFERROR(IF(INDEX(DATOS!AK:AK,MATCH(CHECKLIST!B480,DATOS!B:B,0),1)=0,"",INDEX(DATOS!AK:AK,MATCH(CHECKLIST!B480,DATOS!B:B,0),1)),"")</f>
        <v/>
      </c>
      <c r="N480" s="35" t="str">
        <f ca="1">IFERROR(IF(INDEX(DATOS!I:I,MATCH(CHECKLIST!B480,DATOS!B:B,0),1)="","X",IF(INDEX(DATOS!I:I,MATCH(CHECKLIST!B480,DATOS!B:B,0),1)&gt;YEAR(TODAY())-1,"","VENCIDA")),"")</f>
        <v/>
      </c>
      <c r="O480" s="35" t="str">
        <f>IFERROR(IF(INDEX(DATOS!AR:AR,MATCH(CHECKLIST!B480,DATOS!B:B,0),1)=0,"",INDEX(DATOS!AR:AR,MATCH(CHECKLIST!B480,DATOS!B:B,0),1)),"")</f>
        <v/>
      </c>
      <c r="P480" s="17" t="str">
        <f>IFERROR(IF(INDEX(DATOS!AP:AP,MATCH(CHECKLIST!B480,DATOS!B:B,0),1)=0,"",INDEX(DATOS!AP:AP,MATCH(CHECKLIST!B480,DATOS!B:B,0),1)),"")</f>
        <v/>
      </c>
      <c r="Q480" s="17" t="str">
        <f>IFERROR(IF(INDEX(DATOS!AQ:AQ,MATCH(CHECKLIST!B480,DATOS!B:B,0),1)=0,"",INDEX(DATOS!AQ:AQ,MATCH(CHECKLIST!B480,DATOS!B:B,0),1)),"")</f>
        <v/>
      </c>
      <c r="S480">
        <f t="shared" si="23"/>
        <v>0</v>
      </c>
      <c r="U480" t="str">
        <f t="shared" si="21"/>
        <v/>
      </c>
      <c r="V480" t="str">
        <f t="shared" si="22"/>
        <v/>
      </c>
    </row>
    <row r="481" spans="1:22" x14ac:dyDescent="0.25">
      <c r="A481" s="12">
        <v>468</v>
      </c>
      <c r="B481" t="str">
        <f>IFERROR(INDEX(DATOS!B:B,MATCH(CHECKLIST!A481,DATOS!BY:BY,0),1),"")</f>
        <v/>
      </c>
      <c r="C481" t="str">
        <f>IFERROR(INDEX(DATOS!J:J,MATCH(CHECKLIST!A481,DATOS!BY:BY,0),1),"")</f>
        <v/>
      </c>
      <c r="D481" t="str">
        <f>IFERROR(INDEX(DATOS!R:R,MATCH(CHECKLIST!E481,DATOS!C:C,0),1),"")</f>
        <v/>
      </c>
      <c r="E481" s="72" t="str">
        <f>IFERROR(INDEX(DATOS!C:C,MATCH(CHECKLIST!A481,DATOS!BY:BY,0),1),"")</f>
        <v/>
      </c>
      <c r="F481" s="82" t="str">
        <f>IFERROR(IF(INDEX(DATOS!AE:AE,MATCH(CHECKLIST!B481,DATOS!B:B,0),1)=0,"",INDEX(DATOS!AE:AE,MATCH(CHECKLIST!B481,DATOS!B:B,0),1)),"")</f>
        <v/>
      </c>
      <c r="G481" s="17" t="str">
        <f>IFERROR(IF(INDEX(DATOS!AJ:AJ,MATCH(CHECKLIST!B481,DATOS!B:B,0),1)=0,"",INDEX(DATOS!AJ:AJ,MATCH(CHECKLIST!B481,DATOS!B:B,0),1)),"")</f>
        <v/>
      </c>
      <c r="H481" s="17" t="str">
        <f>IFERROR(IF(INDEX(DATOS!BM:BM,MATCH(CHECKLIST!B481,DATOS!B:B,0),1)="","X",IF(INDEX(DATOS!BM:BM,MATCH(CHECKLIST!B481,DATOS!B:B,0),1)="VIGENTE","",INDEX(DATOS!BM:BM,MATCH(CHECKLIST!B481,DATOS!B:B,0),1))),"")</f>
        <v/>
      </c>
      <c r="I481" s="17" t="str">
        <f>IFERROR(IF(INDEX(DATOS!AN:AN,MATCH(CHECKLIST!B481,DATOS!B:B,0),1)=0,"",INDEX(DATOS!AN:AN,MATCH(CHECKLIST!B481,DATOS!B:B,0),1)),"")</f>
        <v/>
      </c>
      <c r="J481" s="17" t="str">
        <f>IFERROR(IF(INDEX(DATOS!AL:AL,MATCH(CHECKLIST!B481,DATOS!B:B,0),1)=0,"",INDEX(DATOS!AL:AL,MATCH(CHECKLIST!B481,DATOS!B:B,0),1)),"")</f>
        <v/>
      </c>
      <c r="K481" s="35" t="str">
        <f>IFERROR(IF(INDEX(DATOS!AM:AM,MATCH(CHECKLIST!B481,DATOS!B:B,0),1)=0,"",INDEX(DATOS!AM:AM,MATCH(CHECKLIST!B481,DATOS!B:B,0),1)),"")</f>
        <v/>
      </c>
      <c r="L481" s="17" t="str">
        <f>IFERROR(IF(INDEX(DATOS!AO:AO,MATCH(CHECKLIST!B481,DATOS!B:B,0),1)=0,"",INDEX(DATOS!AO:AO,MATCH(CHECKLIST!B481,DATOS!B:B,0),1)),"")</f>
        <v/>
      </c>
      <c r="M481" s="17" t="str">
        <f>IFERROR(IF(INDEX(DATOS!AK:AK,MATCH(CHECKLIST!B481,DATOS!B:B,0),1)=0,"",INDEX(DATOS!AK:AK,MATCH(CHECKLIST!B481,DATOS!B:B,0),1)),"")</f>
        <v/>
      </c>
      <c r="N481" s="35" t="str">
        <f ca="1">IFERROR(IF(INDEX(DATOS!I:I,MATCH(CHECKLIST!B481,DATOS!B:B,0),1)="","X",IF(INDEX(DATOS!I:I,MATCH(CHECKLIST!B481,DATOS!B:B,0),1)&gt;YEAR(TODAY())-1,"","VENCIDA")),"")</f>
        <v/>
      </c>
      <c r="O481" s="35" t="str">
        <f>IFERROR(IF(INDEX(DATOS!AR:AR,MATCH(CHECKLIST!B481,DATOS!B:B,0),1)=0,"",INDEX(DATOS!AR:AR,MATCH(CHECKLIST!B481,DATOS!B:B,0),1)),"")</f>
        <v/>
      </c>
      <c r="P481" s="17" t="str">
        <f>IFERROR(IF(INDEX(DATOS!AP:AP,MATCH(CHECKLIST!B481,DATOS!B:B,0),1)=0,"",INDEX(DATOS!AP:AP,MATCH(CHECKLIST!B481,DATOS!B:B,0),1)),"")</f>
        <v/>
      </c>
      <c r="Q481" s="17" t="str">
        <f>IFERROR(IF(INDEX(DATOS!AQ:AQ,MATCH(CHECKLIST!B481,DATOS!B:B,0),1)=0,"",INDEX(DATOS!AQ:AQ,MATCH(CHECKLIST!B481,DATOS!B:B,0),1)),"")</f>
        <v/>
      </c>
      <c r="R481" t="str">
        <f>IF(B481="","",1)</f>
        <v/>
      </c>
      <c r="S481" t="str">
        <f t="shared" si="23"/>
        <v/>
      </c>
      <c r="U481" t="str">
        <f t="shared" si="21"/>
        <v/>
      </c>
      <c r="V481" t="str">
        <f t="shared" si="22"/>
        <v/>
      </c>
    </row>
    <row r="482" spans="1:22" x14ac:dyDescent="0.25">
      <c r="A482" s="12">
        <v>469</v>
      </c>
      <c r="B482" t="str">
        <f>IFERROR(INDEX(DATOS!B:B,MATCH(CHECKLIST!A482,DATOS!BY:BY,0),1),"")</f>
        <v/>
      </c>
      <c r="C482" t="str">
        <f>IFERROR(INDEX(DATOS!J:J,MATCH(CHECKLIST!A482,DATOS!BY:BY,0),1),"")</f>
        <v/>
      </c>
      <c r="D482" t="str">
        <f>IFERROR(INDEX(DATOS!R:R,MATCH(CHECKLIST!E482,DATOS!C:C,0),1),"")</f>
        <v/>
      </c>
      <c r="E482" s="72" t="str">
        <f>IFERROR(INDEX(DATOS!C:C,MATCH(CHECKLIST!A482,DATOS!BY:BY,0),1),"")</f>
        <v/>
      </c>
      <c r="F482" s="82" t="str">
        <f>IFERROR(IF(INDEX(DATOS!AE:AE,MATCH(CHECKLIST!B482,DATOS!B:B,0),1)=0,"",INDEX(DATOS!AE:AE,MATCH(CHECKLIST!B482,DATOS!B:B,0),1)),"")</f>
        <v/>
      </c>
      <c r="G482" s="17" t="str">
        <f>IFERROR(IF(INDEX(DATOS!AJ:AJ,MATCH(CHECKLIST!B482,DATOS!B:B,0),1)=0,"",INDEX(DATOS!AJ:AJ,MATCH(CHECKLIST!B482,DATOS!B:B,0),1)),"")</f>
        <v/>
      </c>
      <c r="H482" s="17" t="str">
        <f>IFERROR(IF(INDEX(DATOS!BM:BM,MATCH(CHECKLIST!B482,DATOS!B:B,0),1)="","X",IF(INDEX(DATOS!BM:BM,MATCH(CHECKLIST!B482,DATOS!B:B,0),1)="VIGENTE","",INDEX(DATOS!BM:BM,MATCH(CHECKLIST!B482,DATOS!B:B,0),1))),"")</f>
        <v/>
      </c>
      <c r="I482" s="17" t="str">
        <f>IFERROR(IF(INDEX(DATOS!AN:AN,MATCH(CHECKLIST!B482,DATOS!B:B,0),1)=0,"",INDEX(DATOS!AN:AN,MATCH(CHECKLIST!B482,DATOS!B:B,0),1)),"")</f>
        <v/>
      </c>
      <c r="J482" s="17" t="str">
        <f>IFERROR(IF(INDEX(DATOS!AL:AL,MATCH(CHECKLIST!B482,DATOS!B:B,0),1)=0,"",INDEX(DATOS!AL:AL,MATCH(CHECKLIST!B482,DATOS!B:B,0),1)),"")</f>
        <v/>
      </c>
      <c r="K482" s="35" t="str">
        <f>IFERROR(IF(INDEX(DATOS!AM:AM,MATCH(CHECKLIST!B482,DATOS!B:B,0),1)=0,"",INDEX(DATOS!AM:AM,MATCH(CHECKLIST!B482,DATOS!B:B,0),1)),"")</f>
        <v/>
      </c>
      <c r="L482" s="17" t="str">
        <f>IFERROR(IF(INDEX(DATOS!AO:AO,MATCH(CHECKLIST!B482,DATOS!B:B,0),1)=0,"",INDEX(DATOS!AO:AO,MATCH(CHECKLIST!B482,DATOS!B:B,0),1)),"")</f>
        <v/>
      </c>
      <c r="M482" s="17" t="str">
        <f>IFERROR(IF(INDEX(DATOS!AK:AK,MATCH(CHECKLIST!B482,DATOS!B:B,0),1)=0,"",INDEX(DATOS!AK:AK,MATCH(CHECKLIST!B482,DATOS!B:B,0),1)),"")</f>
        <v/>
      </c>
      <c r="N482" s="35" t="str">
        <f ca="1">IFERROR(IF(INDEX(DATOS!I:I,MATCH(CHECKLIST!B482,DATOS!B:B,0),1)="","X",IF(INDEX(DATOS!I:I,MATCH(CHECKLIST!B482,DATOS!B:B,0),1)&gt;YEAR(TODAY())-1,"","VENCIDA")),"")</f>
        <v/>
      </c>
      <c r="O482" s="35" t="str">
        <f>IFERROR(IF(INDEX(DATOS!AR:AR,MATCH(CHECKLIST!B482,DATOS!B:B,0),1)=0,"",INDEX(DATOS!AR:AR,MATCH(CHECKLIST!B482,DATOS!B:B,0),1)),"")</f>
        <v/>
      </c>
      <c r="P482" s="17" t="str">
        <f>IFERROR(IF(INDEX(DATOS!AP:AP,MATCH(CHECKLIST!B482,DATOS!B:B,0),1)=0,"",INDEX(DATOS!AP:AP,MATCH(CHECKLIST!B482,DATOS!B:B,0),1)),"")</f>
        <v/>
      </c>
      <c r="Q482" s="17" t="str">
        <f>IFERROR(IF(INDEX(DATOS!AQ:AQ,MATCH(CHECKLIST!B482,DATOS!B:B,0),1)=0,"",INDEX(DATOS!AQ:AQ,MATCH(CHECKLIST!B482,DATOS!B:B,0),1)),"")</f>
        <v/>
      </c>
      <c r="S482">
        <f t="shared" si="23"/>
        <v>0</v>
      </c>
      <c r="U482" t="str">
        <f t="shared" si="21"/>
        <v/>
      </c>
      <c r="V482" t="str">
        <f t="shared" si="22"/>
        <v/>
      </c>
    </row>
    <row r="483" spans="1:22" x14ac:dyDescent="0.25">
      <c r="A483" s="12">
        <v>470</v>
      </c>
      <c r="B483" t="str">
        <f>IFERROR(INDEX(DATOS!B:B,MATCH(CHECKLIST!A483,DATOS!BY:BY,0),1),"")</f>
        <v/>
      </c>
      <c r="C483" t="str">
        <f>IFERROR(INDEX(DATOS!J:J,MATCH(CHECKLIST!A483,DATOS!BY:BY,0),1),"")</f>
        <v/>
      </c>
      <c r="D483" t="str">
        <f>IFERROR(INDEX(DATOS!R:R,MATCH(CHECKLIST!E483,DATOS!C:C,0),1),"")</f>
        <v/>
      </c>
      <c r="E483" s="72" t="str">
        <f>IFERROR(INDEX(DATOS!C:C,MATCH(CHECKLIST!A483,DATOS!BY:BY,0),1),"")</f>
        <v/>
      </c>
      <c r="F483" s="82" t="str">
        <f>IFERROR(IF(INDEX(DATOS!AE:AE,MATCH(CHECKLIST!B483,DATOS!B:B,0),1)=0,"",INDEX(DATOS!AE:AE,MATCH(CHECKLIST!B483,DATOS!B:B,0),1)),"")</f>
        <v/>
      </c>
      <c r="G483" s="17" t="str">
        <f>IFERROR(IF(INDEX(DATOS!AJ:AJ,MATCH(CHECKLIST!B483,DATOS!B:B,0),1)=0,"",INDEX(DATOS!AJ:AJ,MATCH(CHECKLIST!B483,DATOS!B:B,0),1)),"")</f>
        <v/>
      </c>
      <c r="H483" s="17" t="str">
        <f>IFERROR(IF(INDEX(DATOS!BM:BM,MATCH(CHECKLIST!B483,DATOS!B:B,0),1)="","X",IF(INDEX(DATOS!BM:BM,MATCH(CHECKLIST!B483,DATOS!B:B,0),1)="VIGENTE","",INDEX(DATOS!BM:BM,MATCH(CHECKLIST!B483,DATOS!B:B,0),1))),"")</f>
        <v/>
      </c>
      <c r="I483" s="17" t="str">
        <f>IFERROR(IF(INDEX(DATOS!AN:AN,MATCH(CHECKLIST!B483,DATOS!B:B,0),1)=0,"",INDEX(DATOS!AN:AN,MATCH(CHECKLIST!B483,DATOS!B:B,0),1)),"")</f>
        <v/>
      </c>
      <c r="J483" s="17" t="str">
        <f>IFERROR(IF(INDEX(DATOS!AL:AL,MATCH(CHECKLIST!B483,DATOS!B:B,0),1)=0,"",INDEX(DATOS!AL:AL,MATCH(CHECKLIST!B483,DATOS!B:B,0),1)),"")</f>
        <v/>
      </c>
      <c r="K483" s="35" t="str">
        <f>IFERROR(IF(INDEX(DATOS!AM:AM,MATCH(CHECKLIST!B483,DATOS!B:B,0),1)=0,"",INDEX(DATOS!AM:AM,MATCH(CHECKLIST!B483,DATOS!B:B,0),1)),"")</f>
        <v/>
      </c>
      <c r="L483" s="17" t="str">
        <f>IFERROR(IF(INDEX(DATOS!AO:AO,MATCH(CHECKLIST!B483,DATOS!B:B,0),1)=0,"",INDEX(DATOS!AO:AO,MATCH(CHECKLIST!B483,DATOS!B:B,0),1)),"")</f>
        <v/>
      </c>
      <c r="M483" s="17" t="str">
        <f>IFERROR(IF(INDEX(DATOS!AK:AK,MATCH(CHECKLIST!B483,DATOS!B:B,0),1)=0,"",INDEX(DATOS!AK:AK,MATCH(CHECKLIST!B483,DATOS!B:B,0),1)),"")</f>
        <v/>
      </c>
      <c r="N483" s="35" t="str">
        <f ca="1">IFERROR(IF(INDEX(DATOS!I:I,MATCH(CHECKLIST!B483,DATOS!B:B,0),1)="","X",IF(INDEX(DATOS!I:I,MATCH(CHECKLIST!B483,DATOS!B:B,0),1)&gt;YEAR(TODAY())-1,"","VENCIDA")),"")</f>
        <v/>
      </c>
      <c r="O483" s="35" t="str">
        <f>IFERROR(IF(INDEX(DATOS!AR:AR,MATCH(CHECKLIST!B483,DATOS!B:B,0),1)=0,"",INDEX(DATOS!AR:AR,MATCH(CHECKLIST!B483,DATOS!B:B,0),1)),"")</f>
        <v/>
      </c>
      <c r="P483" s="17" t="str">
        <f>IFERROR(IF(INDEX(DATOS!AP:AP,MATCH(CHECKLIST!B483,DATOS!B:B,0),1)=0,"",INDEX(DATOS!AP:AP,MATCH(CHECKLIST!B483,DATOS!B:B,0),1)),"")</f>
        <v/>
      </c>
      <c r="Q483" s="17" t="str">
        <f>IFERROR(IF(INDEX(DATOS!AQ:AQ,MATCH(CHECKLIST!B483,DATOS!B:B,0),1)=0,"",INDEX(DATOS!AQ:AQ,MATCH(CHECKLIST!B483,DATOS!B:B,0),1)),"")</f>
        <v/>
      </c>
      <c r="R483" t="str">
        <f>IF(B483="","",1)</f>
        <v/>
      </c>
      <c r="S483" t="str">
        <f t="shared" si="23"/>
        <v/>
      </c>
      <c r="U483" t="str">
        <f t="shared" si="21"/>
        <v/>
      </c>
      <c r="V483" t="str">
        <f t="shared" si="22"/>
        <v/>
      </c>
    </row>
    <row r="484" spans="1:22" x14ac:dyDescent="0.25">
      <c r="A484" s="12">
        <v>471</v>
      </c>
      <c r="B484" t="str">
        <f>IFERROR(INDEX(DATOS!B:B,MATCH(CHECKLIST!A484,DATOS!BY:BY,0),1),"")</f>
        <v/>
      </c>
      <c r="C484" t="str">
        <f>IFERROR(INDEX(DATOS!J:J,MATCH(CHECKLIST!A484,DATOS!BY:BY,0),1),"")</f>
        <v/>
      </c>
      <c r="D484" t="str">
        <f>IFERROR(INDEX(DATOS!R:R,MATCH(CHECKLIST!E484,DATOS!C:C,0),1),"")</f>
        <v/>
      </c>
      <c r="E484" s="72" t="str">
        <f>IFERROR(INDEX(DATOS!C:C,MATCH(CHECKLIST!A484,DATOS!BY:BY,0),1),"")</f>
        <v/>
      </c>
      <c r="F484" s="82" t="str">
        <f>IFERROR(IF(INDEX(DATOS!AE:AE,MATCH(CHECKLIST!B484,DATOS!B:B,0),1)=0,"",INDEX(DATOS!AE:AE,MATCH(CHECKLIST!B484,DATOS!B:B,0),1)),"")</f>
        <v/>
      </c>
      <c r="G484" s="17" t="str">
        <f>IFERROR(IF(INDEX(DATOS!AJ:AJ,MATCH(CHECKLIST!B484,DATOS!B:B,0),1)=0,"",INDEX(DATOS!AJ:AJ,MATCH(CHECKLIST!B484,DATOS!B:B,0),1)),"")</f>
        <v/>
      </c>
      <c r="H484" s="17" t="str">
        <f>IFERROR(IF(INDEX(DATOS!BM:BM,MATCH(CHECKLIST!B484,DATOS!B:B,0),1)="","X",IF(INDEX(DATOS!BM:BM,MATCH(CHECKLIST!B484,DATOS!B:B,0),1)="VIGENTE","",INDEX(DATOS!BM:BM,MATCH(CHECKLIST!B484,DATOS!B:B,0),1))),"")</f>
        <v/>
      </c>
      <c r="I484" s="17" t="str">
        <f>IFERROR(IF(INDEX(DATOS!AN:AN,MATCH(CHECKLIST!B484,DATOS!B:B,0),1)=0,"",INDEX(DATOS!AN:AN,MATCH(CHECKLIST!B484,DATOS!B:B,0),1)),"")</f>
        <v/>
      </c>
      <c r="J484" s="17" t="str">
        <f>IFERROR(IF(INDEX(DATOS!AL:AL,MATCH(CHECKLIST!B484,DATOS!B:B,0),1)=0,"",INDEX(DATOS!AL:AL,MATCH(CHECKLIST!B484,DATOS!B:B,0),1)),"")</f>
        <v/>
      </c>
      <c r="K484" s="35" t="str">
        <f>IFERROR(IF(INDEX(DATOS!AM:AM,MATCH(CHECKLIST!B484,DATOS!B:B,0),1)=0,"",INDEX(DATOS!AM:AM,MATCH(CHECKLIST!B484,DATOS!B:B,0),1)),"")</f>
        <v/>
      </c>
      <c r="L484" s="17" t="str">
        <f>IFERROR(IF(INDEX(DATOS!AO:AO,MATCH(CHECKLIST!B484,DATOS!B:B,0),1)=0,"",INDEX(DATOS!AO:AO,MATCH(CHECKLIST!B484,DATOS!B:B,0),1)),"")</f>
        <v/>
      </c>
      <c r="M484" s="17" t="str">
        <f>IFERROR(IF(INDEX(DATOS!AK:AK,MATCH(CHECKLIST!B484,DATOS!B:B,0),1)=0,"",INDEX(DATOS!AK:AK,MATCH(CHECKLIST!B484,DATOS!B:B,0),1)),"")</f>
        <v/>
      </c>
      <c r="N484" s="35" t="str">
        <f ca="1">IFERROR(IF(INDEX(DATOS!I:I,MATCH(CHECKLIST!B484,DATOS!B:B,0),1)="","X",IF(INDEX(DATOS!I:I,MATCH(CHECKLIST!B484,DATOS!B:B,0),1)&gt;YEAR(TODAY())-1,"","VENCIDA")),"")</f>
        <v/>
      </c>
      <c r="O484" s="35" t="str">
        <f>IFERROR(IF(INDEX(DATOS!AR:AR,MATCH(CHECKLIST!B484,DATOS!B:B,0),1)=0,"",INDEX(DATOS!AR:AR,MATCH(CHECKLIST!B484,DATOS!B:B,0),1)),"")</f>
        <v/>
      </c>
      <c r="P484" s="17" t="str">
        <f>IFERROR(IF(INDEX(DATOS!AP:AP,MATCH(CHECKLIST!B484,DATOS!B:B,0),1)=0,"",INDEX(DATOS!AP:AP,MATCH(CHECKLIST!B484,DATOS!B:B,0),1)),"")</f>
        <v/>
      </c>
      <c r="Q484" s="17" t="str">
        <f>IFERROR(IF(INDEX(DATOS!AQ:AQ,MATCH(CHECKLIST!B484,DATOS!B:B,0),1)=0,"",INDEX(DATOS!AQ:AQ,MATCH(CHECKLIST!B484,DATOS!B:B,0),1)),"")</f>
        <v/>
      </c>
      <c r="S484">
        <f t="shared" si="23"/>
        <v>0</v>
      </c>
      <c r="U484" t="str">
        <f t="shared" si="21"/>
        <v/>
      </c>
      <c r="V484" t="str">
        <f t="shared" si="22"/>
        <v/>
      </c>
    </row>
    <row r="485" spans="1:22" x14ac:dyDescent="0.25">
      <c r="A485" s="12">
        <v>472</v>
      </c>
      <c r="B485" t="str">
        <f>IFERROR(INDEX(DATOS!B:B,MATCH(CHECKLIST!A485,DATOS!BY:BY,0),1),"")</f>
        <v/>
      </c>
      <c r="C485" t="str">
        <f>IFERROR(INDEX(DATOS!J:J,MATCH(CHECKLIST!A485,DATOS!BY:BY,0),1),"")</f>
        <v/>
      </c>
      <c r="D485" t="str">
        <f>IFERROR(INDEX(DATOS!R:R,MATCH(CHECKLIST!E485,DATOS!C:C,0),1),"")</f>
        <v/>
      </c>
      <c r="E485" s="72" t="str">
        <f>IFERROR(INDEX(DATOS!C:C,MATCH(CHECKLIST!A485,DATOS!BY:BY,0),1),"")</f>
        <v/>
      </c>
      <c r="F485" s="82" t="str">
        <f>IFERROR(IF(INDEX(DATOS!AE:AE,MATCH(CHECKLIST!B485,DATOS!B:B,0),1)=0,"",INDEX(DATOS!AE:AE,MATCH(CHECKLIST!B485,DATOS!B:B,0),1)),"")</f>
        <v/>
      </c>
      <c r="G485" s="17" t="str">
        <f>IFERROR(IF(INDEX(DATOS!AJ:AJ,MATCH(CHECKLIST!B485,DATOS!B:B,0),1)=0,"",INDEX(DATOS!AJ:AJ,MATCH(CHECKLIST!B485,DATOS!B:B,0),1)),"")</f>
        <v/>
      </c>
      <c r="H485" s="17" t="str">
        <f>IFERROR(IF(INDEX(DATOS!BM:BM,MATCH(CHECKLIST!B485,DATOS!B:B,0),1)="","X",IF(INDEX(DATOS!BM:BM,MATCH(CHECKLIST!B485,DATOS!B:B,0),1)="VIGENTE","",INDEX(DATOS!BM:BM,MATCH(CHECKLIST!B485,DATOS!B:B,0),1))),"")</f>
        <v/>
      </c>
      <c r="I485" s="17" t="str">
        <f>IFERROR(IF(INDEX(DATOS!AN:AN,MATCH(CHECKLIST!B485,DATOS!B:B,0),1)=0,"",INDEX(DATOS!AN:AN,MATCH(CHECKLIST!B485,DATOS!B:B,0),1)),"")</f>
        <v/>
      </c>
      <c r="J485" s="17" t="str">
        <f>IFERROR(IF(INDEX(DATOS!AL:AL,MATCH(CHECKLIST!B485,DATOS!B:B,0),1)=0,"",INDEX(DATOS!AL:AL,MATCH(CHECKLIST!B485,DATOS!B:B,0),1)),"")</f>
        <v/>
      </c>
      <c r="K485" s="35" t="str">
        <f>IFERROR(IF(INDEX(DATOS!AM:AM,MATCH(CHECKLIST!B485,DATOS!B:B,0),1)=0,"",INDEX(DATOS!AM:AM,MATCH(CHECKLIST!B485,DATOS!B:B,0),1)),"")</f>
        <v/>
      </c>
      <c r="L485" s="17" t="str">
        <f>IFERROR(IF(INDEX(DATOS!AO:AO,MATCH(CHECKLIST!B485,DATOS!B:B,0),1)=0,"",INDEX(DATOS!AO:AO,MATCH(CHECKLIST!B485,DATOS!B:B,0),1)),"")</f>
        <v/>
      </c>
      <c r="M485" s="17" t="str">
        <f>IFERROR(IF(INDEX(DATOS!AK:AK,MATCH(CHECKLIST!B485,DATOS!B:B,0),1)=0,"",INDEX(DATOS!AK:AK,MATCH(CHECKLIST!B485,DATOS!B:B,0),1)),"")</f>
        <v/>
      </c>
      <c r="N485" s="35" t="str">
        <f ca="1">IFERROR(IF(INDEX(DATOS!I:I,MATCH(CHECKLIST!B485,DATOS!B:B,0),1)="","X",IF(INDEX(DATOS!I:I,MATCH(CHECKLIST!B485,DATOS!B:B,0),1)&gt;YEAR(TODAY())-1,"","VENCIDA")),"")</f>
        <v/>
      </c>
      <c r="O485" s="35" t="str">
        <f>IFERROR(IF(INDEX(DATOS!AR:AR,MATCH(CHECKLIST!B485,DATOS!B:B,0),1)=0,"",INDEX(DATOS!AR:AR,MATCH(CHECKLIST!B485,DATOS!B:B,0),1)),"")</f>
        <v/>
      </c>
      <c r="P485" s="17" t="str">
        <f>IFERROR(IF(INDEX(DATOS!AP:AP,MATCH(CHECKLIST!B485,DATOS!B:B,0),1)=0,"",INDEX(DATOS!AP:AP,MATCH(CHECKLIST!B485,DATOS!B:B,0),1)),"")</f>
        <v/>
      </c>
      <c r="Q485" s="17" t="str">
        <f>IFERROR(IF(INDEX(DATOS!AQ:AQ,MATCH(CHECKLIST!B485,DATOS!B:B,0),1)=0,"",INDEX(DATOS!AQ:AQ,MATCH(CHECKLIST!B485,DATOS!B:B,0),1)),"")</f>
        <v/>
      </c>
      <c r="R485" t="str">
        <f>IF(B485="","",1)</f>
        <v/>
      </c>
      <c r="S485" t="str">
        <f t="shared" si="23"/>
        <v/>
      </c>
      <c r="U485" t="str">
        <f t="shared" si="21"/>
        <v/>
      </c>
      <c r="V485" t="str">
        <f t="shared" si="22"/>
        <v/>
      </c>
    </row>
    <row r="486" spans="1:22" x14ac:dyDescent="0.25">
      <c r="A486" s="12">
        <v>473</v>
      </c>
      <c r="B486" t="str">
        <f>IFERROR(INDEX(DATOS!B:B,MATCH(CHECKLIST!A486,DATOS!BY:BY,0),1),"")</f>
        <v/>
      </c>
      <c r="C486" t="str">
        <f>IFERROR(INDEX(DATOS!J:J,MATCH(CHECKLIST!A486,DATOS!BY:BY,0),1),"")</f>
        <v/>
      </c>
      <c r="D486" t="str">
        <f>IFERROR(INDEX(DATOS!R:R,MATCH(CHECKLIST!E486,DATOS!C:C,0),1),"")</f>
        <v/>
      </c>
      <c r="E486" s="72" t="str">
        <f>IFERROR(INDEX(DATOS!C:C,MATCH(CHECKLIST!A486,DATOS!BY:BY,0),1),"")</f>
        <v/>
      </c>
      <c r="F486" s="82" t="str">
        <f>IFERROR(IF(INDEX(DATOS!AE:AE,MATCH(CHECKLIST!B486,DATOS!B:B,0),1)=0,"",INDEX(DATOS!AE:AE,MATCH(CHECKLIST!B486,DATOS!B:B,0),1)),"")</f>
        <v/>
      </c>
      <c r="G486" s="17" t="str">
        <f>IFERROR(IF(INDEX(DATOS!AJ:AJ,MATCH(CHECKLIST!B486,DATOS!B:B,0),1)=0,"",INDEX(DATOS!AJ:AJ,MATCH(CHECKLIST!B486,DATOS!B:B,0),1)),"")</f>
        <v/>
      </c>
      <c r="H486" s="17" t="str">
        <f>IFERROR(IF(INDEX(DATOS!BM:BM,MATCH(CHECKLIST!B486,DATOS!B:B,0),1)="","X",IF(INDEX(DATOS!BM:BM,MATCH(CHECKLIST!B486,DATOS!B:B,0),1)="VIGENTE","",INDEX(DATOS!BM:BM,MATCH(CHECKLIST!B486,DATOS!B:B,0),1))),"")</f>
        <v/>
      </c>
      <c r="I486" s="17" t="str">
        <f>IFERROR(IF(INDEX(DATOS!AN:AN,MATCH(CHECKLIST!B486,DATOS!B:B,0),1)=0,"",INDEX(DATOS!AN:AN,MATCH(CHECKLIST!B486,DATOS!B:B,0),1)),"")</f>
        <v/>
      </c>
      <c r="J486" s="17" t="str">
        <f>IFERROR(IF(INDEX(DATOS!AL:AL,MATCH(CHECKLIST!B486,DATOS!B:B,0),1)=0,"",INDEX(DATOS!AL:AL,MATCH(CHECKLIST!B486,DATOS!B:B,0),1)),"")</f>
        <v/>
      </c>
      <c r="K486" s="35" t="str">
        <f>IFERROR(IF(INDEX(DATOS!AM:AM,MATCH(CHECKLIST!B486,DATOS!B:B,0),1)=0,"",INDEX(DATOS!AM:AM,MATCH(CHECKLIST!B486,DATOS!B:B,0),1)),"")</f>
        <v/>
      </c>
      <c r="L486" s="17" t="str">
        <f>IFERROR(IF(INDEX(DATOS!AO:AO,MATCH(CHECKLIST!B486,DATOS!B:B,0),1)=0,"",INDEX(DATOS!AO:AO,MATCH(CHECKLIST!B486,DATOS!B:B,0),1)),"")</f>
        <v/>
      </c>
      <c r="M486" s="17" t="str">
        <f>IFERROR(IF(INDEX(DATOS!AK:AK,MATCH(CHECKLIST!B486,DATOS!B:B,0),1)=0,"",INDEX(DATOS!AK:AK,MATCH(CHECKLIST!B486,DATOS!B:B,0),1)),"")</f>
        <v/>
      </c>
      <c r="N486" s="35" t="str">
        <f ca="1">IFERROR(IF(INDEX(DATOS!I:I,MATCH(CHECKLIST!B486,DATOS!B:B,0),1)="","X",IF(INDEX(DATOS!I:I,MATCH(CHECKLIST!B486,DATOS!B:B,0),1)&gt;YEAR(TODAY())-1,"","VENCIDA")),"")</f>
        <v/>
      </c>
      <c r="O486" s="35" t="str">
        <f>IFERROR(IF(INDEX(DATOS!AR:AR,MATCH(CHECKLIST!B486,DATOS!B:B,0),1)=0,"",INDEX(DATOS!AR:AR,MATCH(CHECKLIST!B486,DATOS!B:B,0),1)),"")</f>
        <v/>
      </c>
      <c r="P486" s="17" t="str">
        <f>IFERROR(IF(INDEX(DATOS!AP:AP,MATCH(CHECKLIST!B486,DATOS!B:B,0),1)=0,"",INDEX(DATOS!AP:AP,MATCH(CHECKLIST!B486,DATOS!B:B,0),1)),"")</f>
        <v/>
      </c>
      <c r="Q486" s="17" t="str">
        <f>IFERROR(IF(INDEX(DATOS!AQ:AQ,MATCH(CHECKLIST!B486,DATOS!B:B,0),1)=0,"",INDEX(DATOS!AQ:AQ,MATCH(CHECKLIST!B486,DATOS!B:B,0),1)),"")</f>
        <v/>
      </c>
      <c r="S486">
        <f t="shared" si="23"/>
        <v>0</v>
      </c>
      <c r="U486" t="str">
        <f t="shared" si="21"/>
        <v/>
      </c>
      <c r="V486" t="str">
        <f t="shared" si="22"/>
        <v/>
      </c>
    </row>
    <row r="487" spans="1:22" x14ac:dyDescent="0.25">
      <c r="A487" s="12">
        <v>474</v>
      </c>
      <c r="B487" t="str">
        <f>IFERROR(INDEX(DATOS!B:B,MATCH(CHECKLIST!A487,DATOS!BY:BY,0),1),"")</f>
        <v/>
      </c>
      <c r="C487" t="str">
        <f>IFERROR(INDEX(DATOS!J:J,MATCH(CHECKLIST!A487,DATOS!BY:BY,0),1),"")</f>
        <v/>
      </c>
      <c r="D487" t="str">
        <f>IFERROR(INDEX(DATOS!R:R,MATCH(CHECKLIST!E487,DATOS!C:C,0),1),"")</f>
        <v/>
      </c>
      <c r="E487" s="72" t="str">
        <f>IFERROR(INDEX(DATOS!C:C,MATCH(CHECKLIST!A487,DATOS!BY:BY,0),1),"")</f>
        <v/>
      </c>
      <c r="F487" s="82" t="str">
        <f>IFERROR(IF(INDEX(DATOS!AE:AE,MATCH(CHECKLIST!B487,DATOS!B:B,0),1)=0,"",INDEX(DATOS!AE:AE,MATCH(CHECKLIST!B487,DATOS!B:B,0),1)),"")</f>
        <v/>
      </c>
      <c r="G487" s="17" t="str">
        <f>IFERROR(IF(INDEX(DATOS!AJ:AJ,MATCH(CHECKLIST!B487,DATOS!B:B,0),1)=0,"",INDEX(DATOS!AJ:AJ,MATCH(CHECKLIST!B487,DATOS!B:B,0),1)),"")</f>
        <v/>
      </c>
      <c r="H487" s="17" t="str">
        <f>IFERROR(IF(INDEX(DATOS!BM:BM,MATCH(CHECKLIST!B487,DATOS!B:B,0),1)="","X",IF(INDEX(DATOS!BM:BM,MATCH(CHECKLIST!B487,DATOS!B:B,0),1)="VIGENTE","",INDEX(DATOS!BM:BM,MATCH(CHECKLIST!B487,DATOS!B:B,0),1))),"")</f>
        <v/>
      </c>
      <c r="I487" s="17" t="str">
        <f>IFERROR(IF(INDEX(DATOS!AN:AN,MATCH(CHECKLIST!B487,DATOS!B:B,0),1)=0,"",INDEX(DATOS!AN:AN,MATCH(CHECKLIST!B487,DATOS!B:B,0),1)),"")</f>
        <v/>
      </c>
      <c r="J487" s="17" t="str">
        <f>IFERROR(IF(INDEX(DATOS!AL:AL,MATCH(CHECKLIST!B487,DATOS!B:B,0),1)=0,"",INDEX(DATOS!AL:AL,MATCH(CHECKLIST!B487,DATOS!B:B,0),1)),"")</f>
        <v/>
      </c>
      <c r="K487" s="35" t="str">
        <f>IFERROR(IF(INDEX(DATOS!AM:AM,MATCH(CHECKLIST!B487,DATOS!B:B,0),1)=0,"",INDEX(DATOS!AM:AM,MATCH(CHECKLIST!B487,DATOS!B:B,0),1)),"")</f>
        <v/>
      </c>
      <c r="L487" s="17" t="str">
        <f>IFERROR(IF(INDEX(DATOS!AO:AO,MATCH(CHECKLIST!B487,DATOS!B:B,0),1)=0,"",INDEX(DATOS!AO:AO,MATCH(CHECKLIST!B487,DATOS!B:B,0),1)),"")</f>
        <v/>
      </c>
      <c r="M487" s="17" t="str">
        <f>IFERROR(IF(INDEX(DATOS!AK:AK,MATCH(CHECKLIST!B487,DATOS!B:B,0),1)=0,"",INDEX(DATOS!AK:AK,MATCH(CHECKLIST!B487,DATOS!B:B,0),1)),"")</f>
        <v/>
      </c>
      <c r="N487" s="35" t="str">
        <f ca="1">IFERROR(IF(INDEX(DATOS!I:I,MATCH(CHECKLIST!B487,DATOS!B:B,0),1)="","X",IF(INDEX(DATOS!I:I,MATCH(CHECKLIST!B487,DATOS!B:B,0),1)&gt;YEAR(TODAY())-1,"","VENCIDA")),"")</f>
        <v/>
      </c>
      <c r="O487" s="35" t="str">
        <f>IFERROR(IF(INDEX(DATOS!AR:AR,MATCH(CHECKLIST!B487,DATOS!B:B,0),1)=0,"",INDEX(DATOS!AR:AR,MATCH(CHECKLIST!B487,DATOS!B:B,0),1)),"")</f>
        <v/>
      </c>
      <c r="P487" s="17" t="str">
        <f>IFERROR(IF(INDEX(DATOS!AP:AP,MATCH(CHECKLIST!B487,DATOS!B:B,0),1)=0,"",INDEX(DATOS!AP:AP,MATCH(CHECKLIST!B487,DATOS!B:B,0),1)),"")</f>
        <v/>
      </c>
      <c r="Q487" s="17" t="str">
        <f>IFERROR(IF(INDEX(DATOS!AQ:AQ,MATCH(CHECKLIST!B487,DATOS!B:B,0),1)=0,"",INDEX(DATOS!AQ:AQ,MATCH(CHECKLIST!B487,DATOS!B:B,0),1)),"")</f>
        <v/>
      </c>
      <c r="R487" t="str">
        <f>IF(B487="","",1)</f>
        <v/>
      </c>
      <c r="S487" t="str">
        <f t="shared" si="23"/>
        <v/>
      </c>
      <c r="U487" t="str">
        <f t="shared" si="21"/>
        <v/>
      </c>
      <c r="V487" t="str">
        <f t="shared" si="22"/>
        <v/>
      </c>
    </row>
    <row r="488" spans="1:22" x14ac:dyDescent="0.25">
      <c r="A488" s="12">
        <v>475</v>
      </c>
      <c r="B488" t="str">
        <f>IFERROR(INDEX(DATOS!B:B,MATCH(CHECKLIST!A488,DATOS!BY:BY,0),1),"")</f>
        <v/>
      </c>
      <c r="C488" t="str">
        <f>IFERROR(INDEX(DATOS!J:J,MATCH(CHECKLIST!A488,DATOS!BY:BY,0),1),"")</f>
        <v/>
      </c>
      <c r="D488" t="str">
        <f>IFERROR(INDEX(DATOS!R:R,MATCH(CHECKLIST!E488,DATOS!C:C,0),1),"")</f>
        <v/>
      </c>
      <c r="E488" s="72" t="str">
        <f>IFERROR(INDEX(DATOS!C:C,MATCH(CHECKLIST!A488,DATOS!BY:BY,0),1),"")</f>
        <v/>
      </c>
      <c r="F488" s="82" t="str">
        <f>IFERROR(IF(INDEX(DATOS!AE:AE,MATCH(CHECKLIST!B488,DATOS!B:B,0),1)=0,"",INDEX(DATOS!AE:AE,MATCH(CHECKLIST!B488,DATOS!B:B,0),1)),"")</f>
        <v/>
      </c>
      <c r="G488" s="17" t="str">
        <f>IFERROR(IF(INDEX(DATOS!AJ:AJ,MATCH(CHECKLIST!B488,DATOS!B:B,0),1)=0,"",INDEX(DATOS!AJ:AJ,MATCH(CHECKLIST!B488,DATOS!B:B,0),1)),"")</f>
        <v/>
      </c>
      <c r="H488" s="17" t="str">
        <f>IFERROR(IF(INDEX(DATOS!BM:BM,MATCH(CHECKLIST!B488,DATOS!B:B,0),1)="","X",IF(INDEX(DATOS!BM:BM,MATCH(CHECKLIST!B488,DATOS!B:B,0),1)="VIGENTE","",INDEX(DATOS!BM:BM,MATCH(CHECKLIST!B488,DATOS!B:B,0),1))),"")</f>
        <v/>
      </c>
      <c r="I488" s="17" t="str">
        <f>IFERROR(IF(INDEX(DATOS!AN:AN,MATCH(CHECKLIST!B488,DATOS!B:B,0),1)=0,"",INDEX(DATOS!AN:AN,MATCH(CHECKLIST!B488,DATOS!B:B,0),1)),"")</f>
        <v/>
      </c>
      <c r="J488" s="17" t="str">
        <f>IFERROR(IF(INDEX(DATOS!AL:AL,MATCH(CHECKLIST!B488,DATOS!B:B,0),1)=0,"",INDEX(DATOS!AL:AL,MATCH(CHECKLIST!B488,DATOS!B:B,0),1)),"")</f>
        <v/>
      </c>
      <c r="K488" s="35" t="str">
        <f>IFERROR(IF(INDEX(DATOS!AM:AM,MATCH(CHECKLIST!B488,DATOS!B:B,0),1)=0,"",INDEX(DATOS!AM:AM,MATCH(CHECKLIST!B488,DATOS!B:B,0),1)),"")</f>
        <v/>
      </c>
      <c r="L488" s="17" t="str">
        <f>IFERROR(IF(INDEX(DATOS!AO:AO,MATCH(CHECKLIST!B488,DATOS!B:B,0),1)=0,"",INDEX(DATOS!AO:AO,MATCH(CHECKLIST!B488,DATOS!B:B,0),1)),"")</f>
        <v/>
      </c>
      <c r="M488" s="17" t="str">
        <f>IFERROR(IF(INDEX(DATOS!AK:AK,MATCH(CHECKLIST!B488,DATOS!B:B,0),1)=0,"",INDEX(DATOS!AK:AK,MATCH(CHECKLIST!B488,DATOS!B:B,0),1)),"")</f>
        <v/>
      </c>
      <c r="N488" s="35" t="str">
        <f ca="1">IFERROR(IF(INDEX(DATOS!I:I,MATCH(CHECKLIST!B488,DATOS!B:B,0),1)="","X",IF(INDEX(DATOS!I:I,MATCH(CHECKLIST!B488,DATOS!B:B,0),1)&gt;YEAR(TODAY())-1,"","VENCIDA")),"")</f>
        <v/>
      </c>
      <c r="O488" s="35" t="str">
        <f>IFERROR(IF(INDEX(DATOS!AR:AR,MATCH(CHECKLIST!B488,DATOS!B:B,0),1)=0,"",INDEX(DATOS!AR:AR,MATCH(CHECKLIST!B488,DATOS!B:B,0),1)),"")</f>
        <v/>
      </c>
      <c r="P488" s="17" t="str">
        <f>IFERROR(IF(INDEX(DATOS!AP:AP,MATCH(CHECKLIST!B488,DATOS!B:B,0),1)=0,"",INDEX(DATOS!AP:AP,MATCH(CHECKLIST!B488,DATOS!B:B,0),1)),"")</f>
        <v/>
      </c>
      <c r="Q488" s="17" t="str">
        <f>IFERROR(IF(INDEX(DATOS!AQ:AQ,MATCH(CHECKLIST!B488,DATOS!B:B,0),1)=0,"",INDEX(DATOS!AQ:AQ,MATCH(CHECKLIST!B488,DATOS!B:B,0),1)),"")</f>
        <v/>
      </c>
      <c r="S488">
        <f t="shared" si="23"/>
        <v>0</v>
      </c>
      <c r="U488" t="str">
        <f t="shared" si="21"/>
        <v/>
      </c>
      <c r="V488" t="str">
        <f t="shared" si="22"/>
        <v/>
      </c>
    </row>
    <row r="489" spans="1:22" x14ac:dyDescent="0.25">
      <c r="A489" s="12">
        <v>476</v>
      </c>
      <c r="B489" t="str">
        <f>IFERROR(INDEX(DATOS!B:B,MATCH(CHECKLIST!A489,DATOS!BY:BY,0),1),"")</f>
        <v/>
      </c>
      <c r="C489" t="str">
        <f>IFERROR(INDEX(DATOS!J:J,MATCH(CHECKLIST!A489,DATOS!BY:BY,0),1),"")</f>
        <v/>
      </c>
      <c r="D489" t="str">
        <f>IFERROR(INDEX(DATOS!R:R,MATCH(CHECKLIST!E489,DATOS!C:C,0),1),"")</f>
        <v/>
      </c>
      <c r="E489" s="72" t="str">
        <f>IFERROR(INDEX(DATOS!C:C,MATCH(CHECKLIST!A489,DATOS!BY:BY,0),1),"")</f>
        <v/>
      </c>
      <c r="F489" s="82" t="str">
        <f>IFERROR(IF(INDEX(DATOS!AE:AE,MATCH(CHECKLIST!B489,DATOS!B:B,0),1)=0,"",INDEX(DATOS!AE:AE,MATCH(CHECKLIST!B489,DATOS!B:B,0),1)),"")</f>
        <v/>
      </c>
      <c r="G489" s="17" t="str">
        <f>IFERROR(IF(INDEX(DATOS!AJ:AJ,MATCH(CHECKLIST!B489,DATOS!B:B,0),1)=0,"",INDEX(DATOS!AJ:AJ,MATCH(CHECKLIST!B489,DATOS!B:B,0),1)),"")</f>
        <v/>
      </c>
      <c r="H489" s="17" t="str">
        <f>IFERROR(IF(INDEX(DATOS!BM:BM,MATCH(CHECKLIST!B489,DATOS!B:B,0),1)="","X",IF(INDEX(DATOS!BM:BM,MATCH(CHECKLIST!B489,DATOS!B:B,0),1)="VIGENTE","",INDEX(DATOS!BM:BM,MATCH(CHECKLIST!B489,DATOS!B:B,0),1))),"")</f>
        <v/>
      </c>
      <c r="I489" s="17" t="str">
        <f>IFERROR(IF(INDEX(DATOS!AN:AN,MATCH(CHECKLIST!B489,DATOS!B:B,0),1)=0,"",INDEX(DATOS!AN:AN,MATCH(CHECKLIST!B489,DATOS!B:B,0),1)),"")</f>
        <v/>
      </c>
      <c r="J489" s="17" t="str">
        <f>IFERROR(IF(INDEX(DATOS!AL:AL,MATCH(CHECKLIST!B489,DATOS!B:B,0),1)=0,"",INDEX(DATOS!AL:AL,MATCH(CHECKLIST!B489,DATOS!B:B,0),1)),"")</f>
        <v/>
      </c>
      <c r="K489" s="35" t="str">
        <f>IFERROR(IF(INDEX(DATOS!AM:AM,MATCH(CHECKLIST!B489,DATOS!B:B,0),1)=0,"",INDEX(DATOS!AM:AM,MATCH(CHECKLIST!B489,DATOS!B:B,0),1)),"")</f>
        <v/>
      </c>
      <c r="L489" s="17" t="str">
        <f>IFERROR(IF(INDEX(DATOS!AO:AO,MATCH(CHECKLIST!B489,DATOS!B:B,0),1)=0,"",INDEX(DATOS!AO:AO,MATCH(CHECKLIST!B489,DATOS!B:B,0),1)),"")</f>
        <v/>
      </c>
      <c r="M489" s="17" t="str">
        <f>IFERROR(IF(INDEX(DATOS!AK:AK,MATCH(CHECKLIST!B489,DATOS!B:B,0),1)=0,"",INDEX(DATOS!AK:AK,MATCH(CHECKLIST!B489,DATOS!B:B,0),1)),"")</f>
        <v/>
      </c>
      <c r="N489" s="35" t="str">
        <f ca="1">IFERROR(IF(INDEX(DATOS!I:I,MATCH(CHECKLIST!B489,DATOS!B:B,0),1)="","X",IF(INDEX(DATOS!I:I,MATCH(CHECKLIST!B489,DATOS!B:B,0),1)&gt;YEAR(TODAY())-1,"","VENCIDA")),"")</f>
        <v/>
      </c>
      <c r="O489" s="35" t="str">
        <f>IFERROR(IF(INDEX(DATOS!AR:AR,MATCH(CHECKLIST!B489,DATOS!B:B,0),1)=0,"",INDEX(DATOS!AR:AR,MATCH(CHECKLIST!B489,DATOS!B:B,0),1)),"")</f>
        <v/>
      </c>
      <c r="P489" s="17" t="str">
        <f>IFERROR(IF(INDEX(DATOS!AP:AP,MATCH(CHECKLIST!B489,DATOS!B:B,0),1)=0,"",INDEX(DATOS!AP:AP,MATCH(CHECKLIST!B489,DATOS!B:B,0),1)),"")</f>
        <v/>
      </c>
      <c r="Q489" s="17" t="str">
        <f>IFERROR(IF(INDEX(DATOS!AQ:AQ,MATCH(CHECKLIST!B489,DATOS!B:B,0),1)=0,"",INDEX(DATOS!AQ:AQ,MATCH(CHECKLIST!B489,DATOS!B:B,0),1)),"")</f>
        <v/>
      </c>
      <c r="R489" t="str">
        <f>IF(B489="","",1)</f>
        <v/>
      </c>
      <c r="S489" t="str">
        <f t="shared" si="23"/>
        <v/>
      </c>
      <c r="U489" t="str">
        <f t="shared" si="21"/>
        <v/>
      </c>
      <c r="V489" t="str">
        <f t="shared" si="22"/>
        <v/>
      </c>
    </row>
    <row r="490" spans="1:22" x14ac:dyDescent="0.25">
      <c r="A490" s="12">
        <v>477</v>
      </c>
      <c r="B490" t="str">
        <f>IFERROR(INDEX(DATOS!B:B,MATCH(CHECKLIST!A490,DATOS!BY:BY,0),1),"")</f>
        <v/>
      </c>
      <c r="C490" t="str">
        <f>IFERROR(INDEX(DATOS!J:J,MATCH(CHECKLIST!A490,DATOS!BY:BY,0),1),"")</f>
        <v/>
      </c>
      <c r="D490" t="str">
        <f>IFERROR(INDEX(DATOS!R:R,MATCH(CHECKLIST!E490,DATOS!C:C,0),1),"")</f>
        <v/>
      </c>
      <c r="E490" s="72" t="str">
        <f>IFERROR(INDEX(DATOS!C:C,MATCH(CHECKLIST!A490,DATOS!BY:BY,0),1),"")</f>
        <v/>
      </c>
      <c r="F490" s="82" t="str">
        <f>IFERROR(IF(INDEX(DATOS!AE:AE,MATCH(CHECKLIST!B490,DATOS!B:B,0),1)=0,"",INDEX(DATOS!AE:AE,MATCH(CHECKLIST!B490,DATOS!B:B,0),1)),"")</f>
        <v/>
      </c>
      <c r="G490" s="17" t="str">
        <f>IFERROR(IF(INDEX(DATOS!AJ:AJ,MATCH(CHECKLIST!B490,DATOS!B:B,0),1)=0,"",INDEX(DATOS!AJ:AJ,MATCH(CHECKLIST!B490,DATOS!B:B,0),1)),"")</f>
        <v/>
      </c>
      <c r="H490" s="17" t="str">
        <f>IFERROR(IF(INDEX(DATOS!BM:BM,MATCH(CHECKLIST!B490,DATOS!B:B,0),1)="","X",IF(INDEX(DATOS!BM:BM,MATCH(CHECKLIST!B490,DATOS!B:B,0),1)="VIGENTE","",INDEX(DATOS!BM:BM,MATCH(CHECKLIST!B490,DATOS!B:B,0),1))),"")</f>
        <v/>
      </c>
      <c r="I490" s="17" t="str">
        <f>IFERROR(IF(INDEX(DATOS!AN:AN,MATCH(CHECKLIST!B490,DATOS!B:B,0),1)=0,"",INDEX(DATOS!AN:AN,MATCH(CHECKLIST!B490,DATOS!B:B,0),1)),"")</f>
        <v/>
      </c>
      <c r="J490" s="17" t="str">
        <f>IFERROR(IF(INDEX(DATOS!AL:AL,MATCH(CHECKLIST!B490,DATOS!B:B,0),1)=0,"",INDEX(DATOS!AL:AL,MATCH(CHECKLIST!B490,DATOS!B:B,0),1)),"")</f>
        <v/>
      </c>
      <c r="K490" s="35" t="str">
        <f>IFERROR(IF(INDEX(DATOS!AM:AM,MATCH(CHECKLIST!B490,DATOS!B:B,0),1)=0,"",INDEX(DATOS!AM:AM,MATCH(CHECKLIST!B490,DATOS!B:B,0),1)),"")</f>
        <v/>
      </c>
      <c r="L490" s="17" t="str">
        <f>IFERROR(IF(INDEX(DATOS!AO:AO,MATCH(CHECKLIST!B490,DATOS!B:B,0),1)=0,"",INDEX(DATOS!AO:AO,MATCH(CHECKLIST!B490,DATOS!B:B,0),1)),"")</f>
        <v/>
      </c>
      <c r="M490" s="17" t="str">
        <f>IFERROR(IF(INDEX(DATOS!AK:AK,MATCH(CHECKLIST!B490,DATOS!B:B,0),1)=0,"",INDEX(DATOS!AK:AK,MATCH(CHECKLIST!B490,DATOS!B:B,0),1)),"")</f>
        <v/>
      </c>
      <c r="N490" s="35" t="str">
        <f ca="1">IFERROR(IF(INDEX(DATOS!I:I,MATCH(CHECKLIST!B490,DATOS!B:B,0),1)="","X",IF(INDEX(DATOS!I:I,MATCH(CHECKLIST!B490,DATOS!B:B,0),1)&gt;YEAR(TODAY())-1,"","VENCIDA")),"")</f>
        <v/>
      </c>
      <c r="O490" s="35" t="str">
        <f>IFERROR(IF(INDEX(DATOS!AR:AR,MATCH(CHECKLIST!B490,DATOS!B:B,0),1)=0,"",INDEX(DATOS!AR:AR,MATCH(CHECKLIST!B490,DATOS!B:B,0),1)),"")</f>
        <v/>
      </c>
      <c r="P490" s="17" t="str">
        <f>IFERROR(IF(INDEX(DATOS!AP:AP,MATCH(CHECKLIST!B490,DATOS!B:B,0),1)=0,"",INDEX(DATOS!AP:AP,MATCH(CHECKLIST!B490,DATOS!B:B,0),1)),"")</f>
        <v/>
      </c>
      <c r="Q490" s="17" t="str">
        <f>IFERROR(IF(INDEX(DATOS!AQ:AQ,MATCH(CHECKLIST!B490,DATOS!B:B,0),1)=0,"",INDEX(DATOS!AQ:AQ,MATCH(CHECKLIST!B490,DATOS!B:B,0),1)),"")</f>
        <v/>
      </c>
      <c r="S490">
        <f t="shared" si="23"/>
        <v>0</v>
      </c>
      <c r="U490" t="str">
        <f t="shared" si="21"/>
        <v/>
      </c>
      <c r="V490" t="str">
        <f t="shared" si="22"/>
        <v/>
      </c>
    </row>
    <row r="491" spans="1:22" x14ac:dyDescent="0.25">
      <c r="A491" s="12">
        <v>478</v>
      </c>
      <c r="B491" t="str">
        <f>IFERROR(INDEX(DATOS!B:B,MATCH(CHECKLIST!A491,DATOS!BY:BY,0),1),"")</f>
        <v/>
      </c>
      <c r="C491" t="str">
        <f>IFERROR(INDEX(DATOS!J:J,MATCH(CHECKLIST!A491,DATOS!BY:BY,0),1),"")</f>
        <v/>
      </c>
      <c r="D491" t="str">
        <f>IFERROR(INDEX(DATOS!R:R,MATCH(CHECKLIST!E491,DATOS!C:C,0),1),"")</f>
        <v/>
      </c>
      <c r="E491" s="72" t="str">
        <f>IFERROR(INDEX(DATOS!C:C,MATCH(CHECKLIST!A491,DATOS!BY:BY,0),1),"")</f>
        <v/>
      </c>
      <c r="F491" s="82" t="str">
        <f>IFERROR(IF(INDEX(DATOS!AE:AE,MATCH(CHECKLIST!B491,DATOS!B:B,0),1)=0,"",INDEX(DATOS!AE:AE,MATCH(CHECKLIST!B491,DATOS!B:B,0),1)),"")</f>
        <v/>
      </c>
      <c r="G491" s="17" t="str">
        <f>IFERROR(IF(INDEX(DATOS!AJ:AJ,MATCH(CHECKLIST!B491,DATOS!B:B,0),1)=0,"",INDEX(DATOS!AJ:AJ,MATCH(CHECKLIST!B491,DATOS!B:B,0),1)),"")</f>
        <v/>
      </c>
      <c r="H491" s="17" t="str">
        <f>IFERROR(IF(INDEX(DATOS!BM:BM,MATCH(CHECKLIST!B491,DATOS!B:B,0),1)="","X",IF(INDEX(DATOS!BM:BM,MATCH(CHECKLIST!B491,DATOS!B:B,0),1)="VIGENTE","",INDEX(DATOS!BM:BM,MATCH(CHECKLIST!B491,DATOS!B:B,0),1))),"")</f>
        <v/>
      </c>
      <c r="I491" s="17" t="str">
        <f>IFERROR(IF(INDEX(DATOS!AN:AN,MATCH(CHECKLIST!B491,DATOS!B:B,0),1)=0,"",INDEX(DATOS!AN:AN,MATCH(CHECKLIST!B491,DATOS!B:B,0),1)),"")</f>
        <v/>
      </c>
      <c r="J491" s="17" t="str">
        <f>IFERROR(IF(INDEX(DATOS!AL:AL,MATCH(CHECKLIST!B491,DATOS!B:B,0),1)=0,"",INDEX(DATOS!AL:AL,MATCH(CHECKLIST!B491,DATOS!B:B,0),1)),"")</f>
        <v/>
      </c>
      <c r="K491" s="35" t="str">
        <f>IFERROR(IF(INDEX(DATOS!AM:AM,MATCH(CHECKLIST!B491,DATOS!B:B,0),1)=0,"",INDEX(DATOS!AM:AM,MATCH(CHECKLIST!B491,DATOS!B:B,0),1)),"")</f>
        <v/>
      </c>
      <c r="L491" s="17" t="str">
        <f>IFERROR(IF(INDEX(DATOS!AO:AO,MATCH(CHECKLIST!B491,DATOS!B:B,0),1)=0,"",INDEX(DATOS!AO:AO,MATCH(CHECKLIST!B491,DATOS!B:B,0),1)),"")</f>
        <v/>
      </c>
      <c r="M491" s="17" t="str">
        <f>IFERROR(IF(INDEX(DATOS!AK:AK,MATCH(CHECKLIST!B491,DATOS!B:B,0),1)=0,"",INDEX(DATOS!AK:AK,MATCH(CHECKLIST!B491,DATOS!B:B,0),1)),"")</f>
        <v/>
      </c>
      <c r="N491" s="35" t="str">
        <f ca="1">IFERROR(IF(INDEX(DATOS!I:I,MATCH(CHECKLIST!B491,DATOS!B:B,0),1)="","X",IF(INDEX(DATOS!I:I,MATCH(CHECKLIST!B491,DATOS!B:B,0),1)&gt;YEAR(TODAY())-1,"","VENCIDA")),"")</f>
        <v/>
      </c>
      <c r="O491" s="35" t="str">
        <f>IFERROR(IF(INDEX(DATOS!AR:AR,MATCH(CHECKLIST!B491,DATOS!B:B,0),1)=0,"",INDEX(DATOS!AR:AR,MATCH(CHECKLIST!B491,DATOS!B:B,0),1)),"")</f>
        <v/>
      </c>
      <c r="P491" s="17" t="str">
        <f>IFERROR(IF(INDEX(DATOS!AP:AP,MATCH(CHECKLIST!B491,DATOS!B:B,0),1)=0,"",INDEX(DATOS!AP:AP,MATCH(CHECKLIST!B491,DATOS!B:B,0),1)),"")</f>
        <v/>
      </c>
      <c r="Q491" s="17" t="str">
        <f>IFERROR(IF(INDEX(DATOS!AQ:AQ,MATCH(CHECKLIST!B491,DATOS!B:B,0),1)=0,"",INDEX(DATOS!AQ:AQ,MATCH(CHECKLIST!B491,DATOS!B:B,0),1)),"")</f>
        <v/>
      </c>
      <c r="R491" t="str">
        <f>IF(B491="","",1)</f>
        <v/>
      </c>
      <c r="S491" t="str">
        <f t="shared" si="23"/>
        <v/>
      </c>
      <c r="U491" t="str">
        <f t="shared" si="21"/>
        <v/>
      </c>
      <c r="V491" t="str">
        <f t="shared" si="22"/>
        <v/>
      </c>
    </row>
    <row r="492" spans="1:22" x14ac:dyDescent="0.25">
      <c r="A492" s="12">
        <v>479</v>
      </c>
      <c r="B492" t="str">
        <f>IFERROR(INDEX(DATOS!B:B,MATCH(CHECKLIST!A492,DATOS!BY:BY,0),1),"")</f>
        <v/>
      </c>
      <c r="C492" t="str">
        <f>IFERROR(INDEX(DATOS!J:J,MATCH(CHECKLIST!A492,DATOS!BY:BY,0),1),"")</f>
        <v/>
      </c>
      <c r="D492" t="str">
        <f>IFERROR(INDEX(DATOS!R:R,MATCH(CHECKLIST!E492,DATOS!C:C,0),1),"")</f>
        <v/>
      </c>
      <c r="E492" s="72" t="str">
        <f>IFERROR(INDEX(DATOS!C:C,MATCH(CHECKLIST!A492,DATOS!BY:BY,0),1),"")</f>
        <v/>
      </c>
      <c r="F492" s="82" t="str">
        <f>IFERROR(IF(INDEX(DATOS!AE:AE,MATCH(CHECKLIST!B492,DATOS!B:B,0),1)=0,"",INDEX(DATOS!AE:AE,MATCH(CHECKLIST!B492,DATOS!B:B,0),1)),"")</f>
        <v/>
      </c>
      <c r="G492" s="17" t="str">
        <f>IFERROR(IF(INDEX(DATOS!AJ:AJ,MATCH(CHECKLIST!B492,DATOS!B:B,0),1)=0,"",INDEX(DATOS!AJ:AJ,MATCH(CHECKLIST!B492,DATOS!B:B,0),1)),"")</f>
        <v/>
      </c>
      <c r="H492" s="17" t="str">
        <f>IFERROR(IF(INDEX(DATOS!BM:BM,MATCH(CHECKLIST!B492,DATOS!B:B,0),1)="","X",IF(INDEX(DATOS!BM:BM,MATCH(CHECKLIST!B492,DATOS!B:B,0),1)="VIGENTE","",INDEX(DATOS!BM:BM,MATCH(CHECKLIST!B492,DATOS!B:B,0),1))),"")</f>
        <v/>
      </c>
      <c r="I492" s="17" t="str">
        <f>IFERROR(IF(INDEX(DATOS!AN:AN,MATCH(CHECKLIST!B492,DATOS!B:B,0),1)=0,"",INDEX(DATOS!AN:AN,MATCH(CHECKLIST!B492,DATOS!B:B,0),1)),"")</f>
        <v/>
      </c>
      <c r="J492" s="17" t="str">
        <f>IFERROR(IF(INDEX(DATOS!AL:AL,MATCH(CHECKLIST!B492,DATOS!B:B,0),1)=0,"",INDEX(DATOS!AL:AL,MATCH(CHECKLIST!B492,DATOS!B:B,0),1)),"")</f>
        <v/>
      </c>
      <c r="K492" s="35" t="str">
        <f>IFERROR(IF(INDEX(DATOS!AM:AM,MATCH(CHECKLIST!B492,DATOS!B:B,0),1)=0,"",INDEX(DATOS!AM:AM,MATCH(CHECKLIST!B492,DATOS!B:B,0),1)),"")</f>
        <v/>
      </c>
      <c r="L492" s="17" t="str">
        <f>IFERROR(IF(INDEX(DATOS!AO:AO,MATCH(CHECKLIST!B492,DATOS!B:B,0),1)=0,"",INDEX(DATOS!AO:AO,MATCH(CHECKLIST!B492,DATOS!B:B,0),1)),"")</f>
        <v/>
      </c>
      <c r="M492" s="17" t="str">
        <f>IFERROR(IF(INDEX(DATOS!AK:AK,MATCH(CHECKLIST!B492,DATOS!B:B,0),1)=0,"",INDEX(DATOS!AK:AK,MATCH(CHECKLIST!B492,DATOS!B:B,0),1)),"")</f>
        <v/>
      </c>
      <c r="N492" s="35" t="str">
        <f ca="1">IFERROR(IF(INDEX(DATOS!I:I,MATCH(CHECKLIST!B492,DATOS!B:B,0),1)="","X",IF(INDEX(DATOS!I:I,MATCH(CHECKLIST!B492,DATOS!B:B,0),1)&gt;YEAR(TODAY())-1,"","VENCIDA")),"")</f>
        <v/>
      </c>
      <c r="O492" s="35" t="str">
        <f>IFERROR(IF(INDEX(DATOS!AR:AR,MATCH(CHECKLIST!B492,DATOS!B:B,0),1)=0,"",INDEX(DATOS!AR:AR,MATCH(CHECKLIST!B492,DATOS!B:B,0),1)),"")</f>
        <v/>
      </c>
      <c r="P492" s="17" t="str">
        <f>IFERROR(IF(INDEX(DATOS!AP:AP,MATCH(CHECKLIST!B492,DATOS!B:B,0),1)=0,"",INDEX(DATOS!AP:AP,MATCH(CHECKLIST!B492,DATOS!B:B,0),1)),"")</f>
        <v/>
      </c>
      <c r="Q492" s="17" t="str">
        <f>IFERROR(IF(INDEX(DATOS!AQ:AQ,MATCH(CHECKLIST!B492,DATOS!B:B,0),1)=0,"",INDEX(DATOS!AQ:AQ,MATCH(CHECKLIST!B492,DATOS!B:B,0),1)),"")</f>
        <v/>
      </c>
      <c r="S492">
        <f t="shared" si="23"/>
        <v>0</v>
      </c>
      <c r="U492" t="str">
        <f t="shared" si="21"/>
        <v/>
      </c>
      <c r="V492" t="str">
        <f t="shared" si="22"/>
        <v/>
      </c>
    </row>
    <row r="493" spans="1:22" x14ac:dyDescent="0.25">
      <c r="A493" s="12">
        <v>480</v>
      </c>
      <c r="B493" t="str">
        <f>IFERROR(INDEX(DATOS!B:B,MATCH(CHECKLIST!A493,DATOS!BY:BY,0),1),"")</f>
        <v/>
      </c>
      <c r="C493" t="str">
        <f>IFERROR(INDEX(DATOS!J:J,MATCH(CHECKLIST!A493,DATOS!BY:BY,0),1),"")</f>
        <v/>
      </c>
      <c r="D493" t="str">
        <f>IFERROR(INDEX(DATOS!R:R,MATCH(CHECKLIST!E493,DATOS!C:C,0),1),"")</f>
        <v/>
      </c>
      <c r="E493" s="72" t="str">
        <f>IFERROR(INDEX(DATOS!C:C,MATCH(CHECKLIST!A493,DATOS!BY:BY,0),1),"")</f>
        <v/>
      </c>
      <c r="F493" s="82" t="str">
        <f>IFERROR(IF(INDEX(DATOS!AE:AE,MATCH(CHECKLIST!B493,DATOS!B:B,0),1)=0,"",INDEX(DATOS!AE:AE,MATCH(CHECKLIST!B493,DATOS!B:B,0),1)),"")</f>
        <v/>
      </c>
      <c r="G493" s="17" t="str">
        <f>IFERROR(IF(INDEX(DATOS!AJ:AJ,MATCH(CHECKLIST!B493,DATOS!B:B,0),1)=0,"",INDEX(DATOS!AJ:AJ,MATCH(CHECKLIST!B493,DATOS!B:B,0),1)),"")</f>
        <v/>
      </c>
      <c r="H493" s="17" t="str">
        <f>IFERROR(IF(INDEX(DATOS!BM:BM,MATCH(CHECKLIST!B493,DATOS!B:B,0),1)="","X",IF(INDEX(DATOS!BM:BM,MATCH(CHECKLIST!B493,DATOS!B:B,0),1)="VIGENTE","",INDEX(DATOS!BM:BM,MATCH(CHECKLIST!B493,DATOS!B:B,0),1))),"")</f>
        <v/>
      </c>
      <c r="I493" s="17" t="str">
        <f>IFERROR(IF(INDEX(DATOS!AN:AN,MATCH(CHECKLIST!B493,DATOS!B:B,0),1)=0,"",INDEX(DATOS!AN:AN,MATCH(CHECKLIST!B493,DATOS!B:B,0),1)),"")</f>
        <v/>
      </c>
      <c r="J493" s="17" t="str">
        <f>IFERROR(IF(INDEX(DATOS!AL:AL,MATCH(CHECKLIST!B493,DATOS!B:B,0),1)=0,"",INDEX(DATOS!AL:AL,MATCH(CHECKLIST!B493,DATOS!B:B,0),1)),"")</f>
        <v/>
      </c>
      <c r="K493" s="35" t="str">
        <f>IFERROR(IF(INDEX(DATOS!AM:AM,MATCH(CHECKLIST!B493,DATOS!B:B,0),1)=0,"",INDEX(DATOS!AM:AM,MATCH(CHECKLIST!B493,DATOS!B:B,0),1)),"")</f>
        <v/>
      </c>
      <c r="L493" s="17" t="str">
        <f>IFERROR(IF(INDEX(DATOS!AO:AO,MATCH(CHECKLIST!B493,DATOS!B:B,0),1)=0,"",INDEX(DATOS!AO:AO,MATCH(CHECKLIST!B493,DATOS!B:B,0),1)),"")</f>
        <v/>
      </c>
      <c r="M493" s="17" t="str">
        <f>IFERROR(IF(INDEX(DATOS!AK:AK,MATCH(CHECKLIST!B493,DATOS!B:B,0),1)=0,"",INDEX(DATOS!AK:AK,MATCH(CHECKLIST!B493,DATOS!B:B,0),1)),"")</f>
        <v/>
      </c>
      <c r="N493" s="35" t="str">
        <f ca="1">IFERROR(IF(INDEX(DATOS!I:I,MATCH(CHECKLIST!B493,DATOS!B:B,0),1)="","X",IF(INDEX(DATOS!I:I,MATCH(CHECKLIST!B493,DATOS!B:B,0),1)&gt;YEAR(TODAY())-1,"","VENCIDA")),"")</f>
        <v/>
      </c>
      <c r="O493" s="35" t="str">
        <f>IFERROR(IF(INDEX(DATOS!AR:AR,MATCH(CHECKLIST!B493,DATOS!B:B,0),1)=0,"",INDEX(DATOS!AR:AR,MATCH(CHECKLIST!B493,DATOS!B:B,0),1)),"")</f>
        <v/>
      </c>
      <c r="P493" s="17" t="str">
        <f>IFERROR(IF(INDEX(DATOS!AP:AP,MATCH(CHECKLIST!B493,DATOS!B:B,0),1)=0,"",INDEX(DATOS!AP:AP,MATCH(CHECKLIST!B493,DATOS!B:B,0),1)),"")</f>
        <v/>
      </c>
      <c r="Q493" s="17" t="str">
        <f>IFERROR(IF(INDEX(DATOS!AQ:AQ,MATCH(CHECKLIST!B493,DATOS!B:B,0),1)=0,"",INDEX(DATOS!AQ:AQ,MATCH(CHECKLIST!B493,DATOS!B:B,0),1)),"")</f>
        <v/>
      </c>
      <c r="R493" t="str">
        <f>IF(B493="","",1)</f>
        <v/>
      </c>
      <c r="S493" t="str">
        <f t="shared" si="23"/>
        <v/>
      </c>
      <c r="U493" t="str">
        <f t="shared" si="21"/>
        <v/>
      </c>
      <c r="V493" t="str">
        <f t="shared" si="22"/>
        <v/>
      </c>
    </row>
    <row r="494" spans="1:22" x14ac:dyDescent="0.25">
      <c r="A494" s="12">
        <v>481</v>
      </c>
      <c r="B494" t="str">
        <f>IFERROR(INDEX(DATOS!B:B,MATCH(CHECKLIST!A494,DATOS!BY:BY,0),1),"")</f>
        <v/>
      </c>
      <c r="C494" t="str">
        <f>IFERROR(INDEX(DATOS!J:J,MATCH(CHECKLIST!A494,DATOS!BY:BY,0),1),"")</f>
        <v/>
      </c>
      <c r="D494" t="str">
        <f>IFERROR(INDEX(DATOS!R:R,MATCH(CHECKLIST!E494,DATOS!C:C,0),1),"")</f>
        <v/>
      </c>
      <c r="E494" s="72" t="str">
        <f>IFERROR(INDEX(DATOS!C:C,MATCH(CHECKLIST!A494,DATOS!BY:BY,0),1),"")</f>
        <v/>
      </c>
      <c r="F494" s="82" t="str">
        <f>IFERROR(IF(INDEX(DATOS!AE:AE,MATCH(CHECKLIST!B494,DATOS!B:B,0),1)=0,"",INDEX(DATOS!AE:AE,MATCH(CHECKLIST!B494,DATOS!B:B,0),1)),"")</f>
        <v/>
      </c>
      <c r="G494" s="17" t="str">
        <f>IFERROR(IF(INDEX(DATOS!AJ:AJ,MATCH(CHECKLIST!B494,DATOS!B:B,0),1)=0,"",INDEX(DATOS!AJ:AJ,MATCH(CHECKLIST!B494,DATOS!B:B,0),1)),"")</f>
        <v/>
      </c>
      <c r="H494" s="17" t="str">
        <f>IFERROR(IF(INDEX(DATOS!BM:BM,MATCH(CHECKLIST!B494,DATOS!B:B,0),1)="","X",IF(INDEX(DATOS!BM:BM,MATCH(CHECKLIST!B494,DATOS!B:B,0),1)="VIGENTE","",INDEX(DATOS!BM:BM,MATCH(CHECKLIST!B494,DATOS!B:B,0),1))),"")</f>
        <v/>
      </c>
      <c r="I494" s="17" t="str">
        <f>IFERROR(IF(INDEX(DATOS!AN:AN,MATCH(CHECKLIST!B494,DATOS!B:B,0),1)=0,"",INDEX(DATOS!AN:AN,MATCH(CHECKLIST!B494,DATOS!B:B,0),1)),"")</f>
        <v/>
      </c>
      <c r="J494" s="17" t="str">
        <f>IFERROR(IF(INDEX(DATOS!AL:AL,MATCH(CHECKLIST!B494,DATOS!B:B,0),1)=0,"",INDEX(DATOS!AL:AL,MATCH(CHECKLIST!B494,DATOS!B:B,0),1)),"")</f>
        <v/>
      </c>
      <c r="K494" s="35" t="str">
        <f>IFERROR(IF(INDEX(DATOS!AM:AM,MATCH(CHECKLIST!B494,DATOS!B:B,0),1)=0,"",INDEX(DATOS!AM:AM,MATCH(CHECKLIST!B494,DATOS!B:B,0),1)),"")</f>
        <v/>
      </c>
      <c r="L494" s="17" t="str">
        <f>IFERROR(IF(INDEX(DATOS!AO:AO,MATCH(CHECKLIST!B494,DATOS!B:B,0),1)=0,"",INDEX(DATOS!AO:AO,MATCH(CHECKLIST!B494,DATOS!B:B,0),1)),"")</f>
        <v/>
      </c>
      <c r="M494" s="17" t="str">
        <f>IFERROR(IF(INDEX(DATOS!AK:AK,MATCH(CHECKLIST!B494,DATOS!B:B,0),1)=0,"",INDEX(DATOS!AK:AK,MATCH(CHECKLIST!B494,DATOS!B:B,0),1)),"")</f>
        <v/>
      </c>
      <c r="N494" s="35" t="str">
        <f ca="1">IFERROR(IF(INDEX(DATOS!I:I,MATCH(CHECKLIST!B494,DATOS!B:B,0),1)="","X",IF(INDEX(DATOS!I:I,MATCH(CHECKLIST!B494,DATOS!B:B,0),1)&gt;YEAR(TODAY())-1,"","VENCIDA")),"")</f>
        <v/>
      </c>
      <c r="O494" s="35" t="str">
        <f>IFERROR(IF(INDEX(DATOS!AR:AR,MATCH(CHECKLIST!B494,DATOS!B:B,0),1)=0,"",INDEX(DATOS!AR:AR,MATCH(CHECKLIST!B494,DATOS!B:B,0),1)),"")</f>
        <v/>
      </c>
      <c r="P494" s="17" t="str">
        <f>IFERROR(IF(INDEX(DATOS!AP:AP,MATCH(CHECKLIST!B494,DATOS!B:B,0),1)=0,"",INDEX(DATOS!AP:AP,MATCH(CHECKLIST!B494,DATOS!B:B,0),1)),"")</f>
        <v/>
      </c>
      <c r="Q494" s="17" t="str">
        <f>IFERROR(IF(INDEX(DATOS!AQ:AQ,MATCH(CHECKLIST!B494,DATOS!B:B,0),1)=0,"",INDEX(DATOS!AQ:AQ,MATCH(CHECKLIST!B494,DATOS!B:B,0),1)),"")</f>
        <v/>
      </c>
      <c r="S494">
        <f t="shared" si="23"/>
        <v>0</v>
      </c>
      <c r="U494" t="str">
        <f t="shared" si="21"/>
        <v/>
      </c>
      <c r="V494" t="str">
        <f t="shared" si="22"/>
        <v/>
      </c>
    </row>
    <row r="495" spans="1:22" x14ac:dyDescent="0.25">
      <c r="A495" s="12">
        <v>482</v>
      </c>
      <c r="B495" t="str">
        <f>IFERROR(INDEX(DATOS!B:B,MATCH(CHECKLIST!A495,DATOS!BY:BY,0),1),"")</f>
        <v/>
      </c>
      <c r="C495" t="str">
        <f>IFERROR(INDEX(DATOS!J:J,MATCH(CHECKLIST!A495,DATOS!BY:BY,0),1),"")</f>
        <v/>
      </c>
      <c r="D495" t="str">
        <f>IFERROR(INDEX(DATOS!R:R,MATCH(CHECKLIST!E495,DATOS!C:C,0),1),"")</f>
        <v/>
      </c>
      <c r="E495" s="72" t="str">
        <f>IFERROR(INDEX(DATOS!C:C,MATCH(CHECKLIST!A495,DATOS!BY:BY,0),1),"")</f>
        <v/>
      </c>
      <c r="F495" s="82" t="str">
        <f>IFERROR(IF(INDEX(DATOS!AE:AE,MATCH(CHECKLIST!B495,DATOS!B:B,0),1)=0,"",INDEX(DATOS!AE:AE,MATCH(CHECKLIST!B495,DATOS!B:B,0),1)),"")</f>
        <v/>
      </c>
      <c r="G495" s="17" t="str">
        <f>IFERROR(IF(INDEX(DATOS!AJ:AJ,MATCH(CHECKLIST!B495,DATOS!B:B,0),1)=0,"",INDEX(DATOS!AJ:AJ,MATCH(CHECKLIST!B495,DATOS!B:B,0),1)),"")</f>
        <v/>
      </c>
      <c r="H495" s="17" t="str">
        <f>IFERROR(IF(INDEX(DATOS!BM:BM,MATCH(CHECKLIST!B495,DATOS!B:B,0),1)="","X",IF(INDEX(DATOS!BM:BM,MATCH(CHECKLIST!B495,DATOS!B:B,0),1)="VIGENTE","",INDEX(DATOS!BM:BM,MATCH(CHECKLIST!B495,DATOS!B:B,0),1))),"")</f>
        <v/>
      </c>
      <c r="I495" s="17" t="str">
        <f>IFERROR(IF(INDEX(DATOS!AN:AN,MATCH(CHECKLIST!B495,DATOS!B:B,0),1)=0,"",INDEX(DATOS!AN:AN,MATCH(CHECKLIST!B495,DATOS!B:B,0),1)),"")</f>
        <v/>
      </c>
      <c r="J495" s="17" t="str">
        <f>IFERROR(IF(INDEX(DATOS!AL:AL,MATCH(CHECKLIST!B495,DATOS!B:B,0),1)=0,"",INDEX(DATOS!AL:AL,MATCH(CHECKLIST!B495,DATOS!B:B,0),1)),"")</f>
        <v/>
      </c>
      <c r="K495" s="35" t="str">
        <f>IFERROR(IF(INDEX(DATOS!AM:AM,MATCH(CHECKLIST!B495,DATOS!B:B,0),1)=0,"",INDEX(DATOS!AM:AM,MATCH(CHECKLIST!B495,DATOS!B:B,0),1)),"")</f>
        <v/>
      </c>
      <c r="L495" s="17" t="str">
        <f>IFERROR(IF(INDEX(DATOS!AO:AO,MATCH(CHECKLIST!B495,DATOS!B:B,0),1)=0,"",INDEX(DATOS!AO:AO,MATCH(CHECKLIST!B495,DATOS!B:B,0),1)),"")</f>
        <v/>
      </c>
      <c r="M495" s="17" t="str">
        <f>IFERROR(IF(INDEX(DATOS!AK:AK,MATCH(CHECKLIST!B495,DATOS!B:B,0),1)=0,"",INDEX(DATOS!AK:AK,MATCH(CHECKLIST!B495,DATOS!B:B,0),1)),"")</f>
        <v/>
      </c>
      <c r="N495" s="35" t="str">
        <f ca="1">IFERROR(IF(INDEX(DATOS!I:I,MATCH(CHECKLIST!B495,DATOS!B:B,0),1)="","X",IF(INDEX(DATOS!I:I,MATCH(CHECKLIST!B495,DATOS!B:B,0),1)&gt;YEAR(TODAY())-1,"","VENCIDA")),"")</f>
        <v/>
      </c>
      <c r="O495" s="35" t="str">
        <f>IFERROR(IF(INDEX(DATOS!AR:AR,MATCH(CHECKLIST!B495,DATOS!B:B,0),1)=0,"",INDEX(DATOS!AR:AR,MATCH(CHECKLIST!B495,DATOS!B:B,0),1)),"")</f>
        <v/>
      </c>
      <c r="P495" s="17" t="str">
        <f>IFERROR(IF(INDEX(DATOS!AP:AP,MATCH(CHECKLIST!B495,DATOS!B:B,0),1)=0,"",INDEX(DATOS!AP:AP,MATCH(CHECKLIST!B495,DATOS!B:B,0),1)),"")</f>
        <v/>
      </c>
      <c r="Q495" s="17" t="str">
        <f>IFERROR(IF(INDEX(DATOS!AQ:AQ,MATCH(CHECKLIST!B495,DATOS!B:B,0),1)=0,"",INDEX(DATOS!AQ:AQ,MATCH(CHECKLIST!B495,DATOS!B:B,0),1)),"")</f>
        <v/>
      </c>
      <c r="R495" t="str">
        <f>IF(B495="","",1)</f>
        <v/>
      </c>
      <c r="S495" t="str">
        <f t="shared" si="23"/>
        <v/>
      </c>
      <c r="U495" t="str">
        <f t="shared" si="21"/>
        <v/>
      </c>
      <c r="V495" t="str">
        <f t="shared" si="22"/>
        <v/>
      </c>
    </row>
    <row r="496" spans="1:22" x14ac:dyDescent="0.25">
      <c r="A496" s="12">
        <v>483</v>
      </c>
      <c r="B496" t="str">
        <f>IFERROR(INDEX(DATOS!B:B,MATCH(CHECKLIST!A496,DATOS!BY:BY,0),1),"")</f>
        <v/>
      </c>
      <c r="C496" t="str">
        <f>IFERROR(INDEX(DATOS!J:J,MATCH(CHECKLIST!A496,DATOS!BY:BY,0),1),"")</f>
        <v/>
      </c>
      <c r="D496" t="str">
        <f>IFERROR(INDEX(DATOS!R:R,MATCH(CHECKLIST!E496,DATOS!C:C,0),1),"")</f>
        <v/>
      </c>
      <c r="E496" s="72" t="str">
        <f>IFERROR(INDEX(DATOS!C:C,MATCH(CHECKLIST!A496,DATOS!BY:BY,0),1),"")</f>
        <v/>
      </c>
      <c r="F496" s="82" t="str">
        <f>IFERROR(IF(INDEX(DATOS!AE:AE,MATCH(CHECKLIST!B496,DATOS!B:B,0),1)=0,"",INDEX(DATOS!AE:AE,MATCH(CHECKLIST!B496,DATOS!B:B,0),1)),"")</f>
        <v/>
      </c>
      <c r="G496" s="17" t="str">
        <f>IFERROR(IF(INDEX(DATOS!AJ:AJ,MATCH(CHECKLIST!B496,DATOS!B:B,0),1)=0,"",INDEX(DATOS!AJ:AJ,MATCH(CHECKLIST!B496,DATOS!B:B,0),1)),"")</f>
        <v/>
      </c>
      <c r="H496" s="17" t="str">
        <f>IFERROR(IF(INDEX(DATOS!BM:BM,MATCH(CHECKLIST!B496,DATOS!B:B,0),1)="","X",IF(INDEX(DATOS!BM:BM,MATCH(CHECKLIST!B496,DATOS!B:B,0),1)="VIGENTE","",INDEX(DATOS!BM:BM,MATCH(CHECKLIST!B496,DATOS!B:B,0),1))),"")</f>
        <v/>
      </c>
      <c r="I496" s="17" t="str">
        <f>IFERROR(IF(INDEX(DATOS!AN:AN,MATCH(CHECKLIST!B496,DATOS!B:B,0),1)=0,"",INDEX(DATOS!AN:AN,MATCH(CHECKLIST!B496,DATOS!B:B,0),1)),"")</f>
        <v/>
      </c>
      <c r="J496" s="17" t="str">
        <f>IFERROR(IF(INDEX(DATOS!AL:AL,MATCH(CHECKLIST!B496,DATOS!B:B,0),1)=0,"",INDEX(DATOS!AL:AL,MATCH(CHECKLIST!B496,DATOS!B:B,0),1)),"")</f>
        <v/>
      </c>
      <c r="K496" s="35" t="str">
        <f>IFERROR(IF(INDEX(DATOS!AM:AM,MATCH(CHECKLIST!B496,DATOS!B:B,0),1)=0,"",INDEX(DATOS!AM:AM,MATCH(CHECKLIST!B496,DATOS!B:B,0),1)),"")</f>
        <v/>
      </c>
      <c r="L496" s="17" t="str">
        <f>IFERROR(IF(INDEX(DATOS!AO:AO,MATCH(CHECKLIST!B496,DATOS!B:B,0),1)=0,"",INDEX(DATOS!AO:AO,MATCH(CHECKLIST!B496,DATOS!B:B,0),1)),"")</f>
        <v/>
      </c>
      <c r="M496" s="17" t="str">
        <f>IFERROR(IF(INDEX(DATOS!AK:AK,MATCH(CHECKLIST!B496,DATOS!B:B,0),1)=0,"",INDEX(DATOS!AK:AK,MATCH(CHECKLIST!B496,DATOS!B:B,0),1)),"")</f>
        <v/>
      </c>
      <c r="N496" s="35" t="str">
        <f ca="1">IFERROR(IF(INDEX(DATOS!I:I,MATCH(CHECKLIST!B496,DATOS!B:B,0),1)="","X",IF(INDEX(DATOS!I:I,MATCH(CHECKLIST!B496,DATOS!B:B,0),1)&gt;YEAR(TODAY())-1,"","VENCIDA")),"")</f>
        <v/>
      </c>
      <c r="O496" s="35" t="str">
        <f>IFERROR(IF(INDEX(DATOS!AR:AR,MATCH(CHECKLIST!B496,DATOS!B:B,0),1)=0,"",INDEX(DATOS!AR:AR,MATCH(CHECKLIST!B496,DATOS!B:B,0),1)),"")</f>
        <v/>
      </c>
      <c r="P496" s="17" t="str">
        <f>IFERROR(IF(INDEX(DATOS!AP:AP,MATCH(CHECKLIST!B496,DATOS!B:B,0),1)=0,"",INDEX(DATOS!AP:AP,MATCH(CHECKLIST!B496,DATOS!B:B,0),1)),"")</f>
        <v/>
      </c>
      <c r="Q496" s="17" t="str">
        <f>IFERROR(IF(INDEX(DATOS!AQ:AQ,MATCH(CHECKLIST!B496,DATOS!B:B,0),1)=0,"",INDEX(DATOS!AQ:AQ,MATCH(CHECKLIST!B496,DATOS!B:B,0),1)),"")</f>
        <v/>
      </c>
      <c r="S496">
        <f t="shared" si="23"/>
        <v>0</v>
      </c>
      <c r="U496" t="str">
        <f t="shared" si="21"/>
        <v/>
      </c>
      <c r="V496" t="str">
        <f t="shared" si="22"/>
        <v/>
      </c>
    </row>
    <row r="497" spans="1:22" x14ac:dyDescent="0.25">
      <c r="A497" s="12">
        <v>484</v>
      </c>
      <c r="B497" t="str">
        <f>IFERROR(INDEX(DATOS!B:B,MATCH(CHECKLIST!A497,DATOS!BY:BY,0),1),"")</f>
        <v/>
      </c>
      <c r="C497" t="str">
        <f>IFERROR(INDEX(DATOS!J:J,MATCH(CHECKLIST!A497,DATOS!BY:BY,0),1),"")</f>
        <v/>
      </c>
      <c r="D497" t="str">
        <f>IFERROR(INDEX(DATOS!R:R,MATCH(CHECKLIST!E497,DATOS!C:C,0),1),"")</f>
        <v/>
      </c>
      <c r="E497" s="72" t="str">
        <f>IFERROR(INDEX(DATOS!C:C,MATCH(CHECKLIST!A497,DATOS!BY:BY,0),1),"")</f>
        <v/>
      </c>
      <c r="F497" s="82" t="str">
        <f>IFERROR(IF(INDEX(DATOS!AE:AE,MATCH(CHECKLIST!B497,DATOS!B:B,0),1)=0,"",INDEX(DATOS!AE:AE,MATCH(CHECKLIST!B497,DATOS!B:B,0),1)),"")</f>
        <v/>
      </c>
      <c r="G497" s="17" t="str">
        <f>IFERROR(IF(INDEX(DATOS!AJ:AJ,MATCH(CHECKLIST!B497,DATOS!B:B,0),1)=0,"",INDEX(DATOS!AJ:AJ,MATCH(CHECKLIST!B497,DATOS!B:B,0),1)),"")</f>
        <v/>
      </c>
      <c r="H497" s="17" t="str">
        <f>IFERROR(IF(INDEX(DATOS!BM:BM,MATCH(CHECKLIST!B497,DATOS!B:B,0),1)="","X",IF(INDEX(DATOS!BM:BM,MATCH(CHECKLIST!B497,DATOS!B:B,0),1)="VIGENTE","",INDEX(DATOS!BM:BM,MATCH(CHECKLIST!B497,DATOS!B:B,0),1))),"")</f>
        <v/>
      </c>
      <c r="I497" s="17" t="str">
        <f>IFERROR(IF(INDEX(DATOS!AN:AN,MATCH(CHECKLIST!B497,DATOS!B:B,0),1)=0,"",INDEX(DATOS!AN:AN,MATCH(CHECKLIST!B497,DATOS!B:B,0),1)),"")</f>
        <v/>
      </c>
      <c r="J497" s="17" t="str">
        <f>IFERROR(IF(INDEX(DATOS!AL:AL,MATCH(CHECKLIST!B497,DATOS!B:B,0),1)=0,"",INDEX(DATOS!AL:AL,MATCH(CHECKLIST!B497,DATOS!B:B,0),1)),"")</f>
        <v/>
      </c>
      <c r="K497" s="35" t="str">
        <f>IFERROR(IF(INDEX(DATOS!AM:AM,MATCH(CHECKLIST!B497,DATOS!B:B,0),1)=0,"",INDEX(DATOS!AM:AM,MATCH(CHECKLIST!B497,DATOS!B:B,0),1)),"")</f>
        <v/>
      </c>
      <c r="L497" s="17" t="str">
        <f>IFERROR(IF(INDEX(DATOS!AO:AO,MATCH(CHECKLIST!B497,DATOS!B:B,0),1)=0,"",INDEX(DATOS!AO:AO,MATCH(CHECKLIST!B497,DATOS!B:B,0),1)),"")</f>
        <v/>
      </c>
      <c r="M497" s="17" t="str">
        <f>IFERROR(IF(INDEX(DATOS!AK:AK,MATCH(CHECKLIST!B497,DATOS!B:B,0),1)=0,"",INDEX(DATOS!AK:AK,MATCH(CHECKLIST!B497,DATOS!B:B,0),1)),"")</f>
        <v/>
      </c>
      <c r="N497" s="35" t="str">
        <f ca="1">IFERROR(IF(INDEX(DATOS!I:I,MATCH(CHECKLIST!B497,DATOS!B:B,0),1)="","X",IF(INDEX(DATOS!I:I,MATCH(CHECKLIST!B497,DATOS!B:B,0),1)&gt;YEAR(TODAY())-1,"","VENCIDA")),"")</f>
        <v/>
      </c>
      <c r="O497" s="35" t="str">
        <f>IFERROR(IF(INDEX(DATOS!AR:AR,MATCH(CHECKLIST!B497,DATOS!B:B,0),1)=0,"",INDEX(DATOS!AR:AR,MATCH(CHECKLIST!B497,DATOS!B:B,0),1)),"")</f>
        <v/>
      </c>
      <c r="P497" s="17" t="str">
        <f>IFERROR(IF(INDEX(DATOS!AP:AP,MATCH(CHECKLIST!B497,DATOS!B:B,0),1)=0,"",INDEX(DATOS!AP:AP,MATCH(CHECKLIST!B497,DATOS!B:B,0),1)),"")</f>
        <v/>
      </c>
      <c r="Q497" s="17" t="str">
        <f>IFERROR(IF(INDEX(DATOS!AQ:AQ,MATCH(CHECKLIST!B497,DATOS!B:B,0),1)=0,"",INDEX(DATOS!AQ:AQ,MATCH(CHECKLIST!B497,DATOS!B:B,0),1)),"")</f>
        <v/>
      </c>
      <c r="R497" t="str">
        <f>IF(B497="","",1)</f>
        <v/>
      </c>
      <c r="S497" t="str">
        <f t="shared" si="23"/>
        <v/>
      </c>
      <c r="U497" t="str">
        <f t="shared" si="21"/>
        <v/>
      </c>
      <c r="V497" t="str">
        <f t="shared" si="22"/>
        <v/>
      </c>
    </row>
    <row r="498" spans="1:22" x14ac:dyDescent="0.25">
      <c r="A498" s="12">
        <v>485</v>
      </c>
      <c r="B498" t="str">
        <f>IFERROR(INDEX(DATOS!B:B,MATCH(CHECKLIST!A498,DATOS!BY:BY,0),1),"")</f>
        <v/>
      </c>
      <c r="C498" t="str">
        <f>IFERROR(INDEX(DATOS!J:J,MATCH(CHECKLIST!A498,DATOS!BY:BY,0),1),"")</f>
        <v/>
      </c>
      <c r="D498" t="str">
        <f>IFERROR(INDEX(DATOS!R:R,MATCH(CHECKLIST!E498,DATOS!C:C,0),1),"")</f>
        <v/>
      </c>
      <c r="E498" s="72" t="str">
        <f>IFERROR(INDEX(DATOS!C:C,MATCH(CHECKLIST!A498,DATOS!BY:BY,0),1),"")</f>
        <v/>
      </c>
      <c r="F498" s="82" t="str">
        <f>IFERROR(IF(INDEX(DATOS!AE:AE,MATCH(CHECKLIST!B498,DATOS!B:B,0),1)=0,"",INDEX(DATOS!AE:AE,MATCH(CHECKLIST!B498,DATOS!B:B,0),1)),"")</f>
        <v/>
      </c>
      <c r="G498" s="17" t="str">
        <f>IFERROR(IF(INDEX(DATOS!AJ:AJ,MATCH(CHECKLIST!B498,DATOS!B:B,0),1)=0,"",INDEX(DATOS!AJ:AJ,MATCH(CHECKLIST!B498,DATOS!B:B,0),1)),"")</f>
        <v/>
      </c>
      <c r="H498" s="17" t="str">
        <f>IFERROR(IF(INDEX(DATOS!BM:BM,MATCH(CHECKLIST!B498,DATOS!B:B,0),1)="","X",IF(INDEX(DATOS!BM:BM,MATCH(CHECKLIST!B498,DATOS!B:B,0),1)="VIGENTE","",INDEX(DATOS!BM:BM,MATCH(CHECKLIST!B498,DATOS!B:B,0),1))),"")</f>
        <v/>
      </c>
      <c r="I498" s="17" t="str">
        <f>IFERROR(IF(INDEX(DATOS!AN:AN,MATCH(CHECKLIST!B498,DATOS!B:B,0),1)=0,"",INDEX(DATOS!AN:AN,MATCH(CHECKLIST!B498,DATOS!B:B,0),1)),"")</f>
        <v/>
      </c>
      <c r="J498" s="17" t="str">
        <f>IFERROR(IF(INDEX(DATOS!AL:AL,MATCH(CHECKLIST!B498,DATOS!B:B,0),1)=0,"",INDEX(DATOS!AL:AL,MATCH(CHECKLIST!B498,DATOS!B:B,0),1)),"")</f>
        <v/>
      </c>
      <c r="K498" s="35" t="str">
        <f>IFERROR(IF(INDEX(DATOS!AM:AM,MATCH(CHECKLIST!B498,DATOS!B:B,0),1)=0,"",INDEX(DATOS!AM:AM,MATCH(CHECKLIST!B498,DATOS!B:B,0),1)),"")</f>
        <v/>
      </c>
      <c r="L498" s="17" t="str">
        <f>IFERROR(IF(INDEX(DATOS!AO:AO,MATCH(CHECKLIST!B498,DATOS!B:B,0),1)=0,"",INDEX(DATOS!AO:AO,MATCH(CHECKLIST!B498,DATOS!B:B,0),1)),"")</f>
        <v/>
      </c>
      <c r="M498" s="17" t="str">
        <f>IFERROR(IF(INDEX(DATOS!AK:AK,MATCH(CHECKLIST!B498,DATOS!B:B,0),1)=0,"",INDEX(DATOS!AK:AK,MATCH(CHECKLIST!B498,DATOS!B:B,0),1)),"")</f>
        <v/>
      </c>
      <c r="N498" s="35" t="str">
        <f ca="1">IFERROR(IF(INDEX(DATOS!I:I,MATCH(CHECKLIST!B498,DATOS!B:B,0),1)="","X",IF(INDEX(DATOS!I:I,MATCH(CHECKLIST!B498,DATOS!B:B,0),1)&gt;YEAR(TODAY())-1,"","VENCIDA")),"")</f>
        <v/>
      </c>
      <c r="O498" s="35" t="str">
        <f>IFERROR(IF(INDEX(DATOS!AR:AR,MATCH(CHECKLIST!B498,DATOS!B:B,0),1)=0,"",INDEX(DATOS!AR:AR,MATCH(CHECKLIST!B498,DATOS!B:B,0),1)),"")</f>
        <v/>
      </c>
      <c r="P498" s="17" t="str">
        <f>IFERROR(IF(INDEX(DATOS!AP:AP,MATCH(CHECKLIST!B498,DATOS!B:B,0),1)=0,"",INDEX(DATOS!AP:AP,MATCH(CHECKLIST!B498,DATOS!B:B,0),1)),"")</f>
        <v/>
      </c>
      <c r="Q498" s="17" t="str">
        <f>IFERROR(IF(INDEX(DATOS!AQ:AQ,MATCH(CHECKLIST!B498,DATOS!B:B,0),1)=0,"",INDEX(DATOS!AQ:AQ,MATCH(CHECKLIST!B498,DATOS!B:B,0),1)),"")</f>
        <v/>
      </c>
      <c r="S498">
        <f t="shared" si="23"/>
        <v>0</v>
      </c>
      <c r="U498" t="str">
        <f t="shared" si="21"/>
        <v/>
      </c>
      <c r="V498" t="str">
        <f t="shared" si="22"/>
        <v/>
      </c>
    </row>
    <row r="499" spans="1:22" x14ac:dyDescent="0.25">
      <c r="A499" s="12">
        <v>486</v>
      </c>
      <c r="B499" t="str">
        <f>IFERROR(INDEX(DATOS!B:B,MATCH(CHECKLIST!A499,DATOS!BY:BY,0),1),"")</f>
        <v/>
      </c>
      <c r="C499" t="str">
        <f>IFERROR(INDEX(DATOS!J:J,MATCH(CHECKLIST!A499,DATOS!BY:BY,0),1),"")</f>
        <v/>
      </c>
      <c r="D499" t="str">
        <f>IFERROR(INDEX(DATOS!R:R,MATCH(CHECKLIST!E499,DATOS!C:C,0),1),"")</f>
        <v/>
      </c>
      <c r="E499" s="72" t="str">
        <f>IFERROR(INDEX(DATOS!C:C,MATCH(CHECKLIST!A499,DATOS!BY:BY,0),1),"")</f>
        <v/>
      </c>
      <c r="F499" s="82" t="str">
        <f>IFERROR(IF(INDEX(DATOS!AE:AE,MATCH(CHECKLIST!B499,DATOS!B:B,0),1)=0,"",INDEX(DATOS!AE:AE,MATCH(CHECKLIST!B499,DATOS!B:B,0),1)),"")</f>
        <v/>
      </c>
      <c r="G499" s="17" t="str">
        <f>IFERROR(IF(INDEX(DATOS!AJ:AJ,MATCH(CHECKLIST!B499,DATOS!B:B,0),1)=0,"",INDEX(DATOS!AJ:AJ,MATCH(CHECKLIST!B499,DATOS!B:B,0),1)),"")</f>
        <v/>
      </c>
      <c r="H499" s="17" t="str">
        <f>IFERROR(IF(INDEX(DATOS!BM:BM,MATCH(CHECKLIST!B499,DATOS!B:B,0),1)="","X",IF(INDEX(DATOS!BM:BM,MATCH(CHECKLIST!B499,DATOS!B:B,0),1)="VIGENTE","",INDEX(DATOS!BM:BM,MATCH(CHECKLIST!B499,DATOS!B:B,0),1))),"")</f>
        <v/>
      </c>
      <c r="I499" s="17" t="str">
        <f>IFERROR(IF(INDEX(DATOS!AN:AN,MATCH(CHECKLIST!B499,DATOS!B:B,0),1)=0,"",INDEX(DATOS!AN:AN,MATCH(CHECKLIST!B499,DATOS!B:B,0),1)),"")</f>
        <v/>
      </c>
      <c r="J499" s="17" t="str">
        <f>IFERROR(IF(INDEX(DATOS!AL:AL,MATCH(CHECKLIST!B499,DATOS!B:B,0),1)=0,"",INDEX(DATOS!AL:AL,MATCH(CHECKLIST!B499,DATOS!B:B,0),1)),"")</f>
        <v/>
      </c>
      <c r="K499" s="35" t="str">
        <f>IFERROR(IF(INDEX(DATOS!AM:AM,MATCH(CHECKLIST!B499,DATOS!B:B,0),1)=0,"",INDEX(DATOS!AM:AM,MATCH(CHECKLIST!B499,DATOS!B:B,0),1)),"")</f>
        <v/>
      </c>
      <c r="L499" s="17" t="str">
        <f>IFERROR(IF(INDEX(DATOS!AO:AO,MATCH(CHECKLIST!B499,DATOS!B:B,0),1)=0,"",INDEX(DATOS!AO:AO,MATCH(CHECKLIST!B499,DATOS!B:B,0),1)),"")</f>
        <v/>
      </c>
      <c r="M499" s="17" t="str">
        <f>IFERROR(IF(INDEX(DATOS!AK:AK,MATCH(CHECKLIST!B499,DATOS!B:B,0),1)=0,"",INDEX(DATOS!AK:AK,MATCH(CHECKLIST!B499,DATOS!B:B,0),1)),"")</f>
        <v/>
      </c>
      <c r="N499" s="35" t="str">
        <f ca="1">IFERROR(IF(INDEX(DATOS!I:I,MATCH(CHECKLIST!B499,DATOS!B:B,0),1)="","X",IF(INDEX(DATOS!I:I,MATCH(CHECKLIST!B499,DATOS!B:B,0),1)&gt;YEAR(TODAY())-1,"","VENCIDA")),"")</f>
        <v/>
      </c>
      <c r="O499" s="35" t="str">
        <f>IFERROR(IF(INDEX(DATOS!AR:AR,MATCH(CHECKLIST!B499,DATOS!B:B,0),1)=0,"",INDEX(DATOS!AR:AR,MATCH(CHECKLIST!B499,DATOS!B:B,0),1)),"")</f>
        <v/>
      </c>
      <c r="P499" s="17" t="str">
        <f>IFERROR(IF(INDEX(DATOS!AP:AP,MATCH(CHECKLIST!B499,DATOS!B:B,0),1)=0,"",INDEX(DATOS!AP:AP,MATCH(CHECKLIST!B499,DATOS!B:B,0),1)),"")</f>
        <v/>
      </c>
      <c r="Q499" s="17" t="str">
        <f>IFERROR(IF(INDEX(DATOS!AQ:AQ,MATCH(CHECKLIST!B499,DATOS!B:B,0),1)=0,"",INDEX(DATOS!AQ:AQ,MATCH(CHECKLIST!B499,DATOS!B:B,0),1)),"")</f>
        <v/>
      </c>
      <c r="R499" t="str">
        <f>IF(B499="","",1)</f>
        <v/>
      </c>
      <c r="S499" t="str">
        <f t="shared" si="23"/>
        <v/>
      </c>
      <c r="U499" t="str">
        <f t="shared" si="21"/>
        <v/>
      </c>
      <c r="V499" t="str">
        <f t="shared" si="22"/>
        <v/>
      </c>
    </row>
    <row r="500" spans="1:22" x14ac:dyDescent="0.25">
      <c r="A500" s="12">
        <v>487</v>
      </c>
      <c r="B500" t="str">
        <f>IFERROR(INDEX(DATOS!B:B,MATCH(CHECKLIST!A500,DATOS!BY:BY,0),1),"")</f>
        <v/>
      </c>
      <c r="C500" t="str">
        <f>IFERROR(INDEX(DATOS!J:J,MATCH(CHECKLIST!A500,DATOS!BY:BY,0),1),"")</f>
        <v/>
      </c>
      <c r="D500" t="str">
        <f>IFERROR(INDEX(DATOS!R:R,MATCH(CHECKLIST!E500,DATOS!C:C,0),1),"")</f>
        <v/>
      </c>
      <c r="E500" s="72" t="str">
        <f>IFERROR(INDEX(DATOS!C:C,MATCH(CHECKLIST!A500,DATOS!BY:BY,0),1),"")</f>
        <v/>
      </c>
      <c r="F500" s="82" t="str">
        <f>IFERROR(IF(INDEX(DATOS!AE:AE,MATCH(CHECKLIST!B500,DATOS!B:B,0),1)=0,"",INDEX(DATOS!AE:AE,MATCH(CHECKLIST!B500,DATOS!B:B,0),1)),"")</f>
        <v/>
      </c>
      <c r="G500" s="17" t="str">
        <f>IFERROR(IF(INDEX(DATOS!AJ:AJ,MATCH(CHECKLIST!B500,DATOS!B:B,0),1)=0,"",INDEX(DATOS!AJ:AJ,MATCH(CHECKLIST!B500,DATOS!B:B,0),1)),"")</f>
        <v/>
      </c>
      <c r="H500" s="17" t="str">
        <f>IFERROR(IF(INDEX(DATOS!BM:BM,MATCH(CHECKLIST!B500,DATOS!B:B,0),1)="","X",IF(INDEX(DATOS!BM:BM,MATCH(CHECKLIST!B500,DATOS!B:B,0),1)="VIGENTE","",INDEX(DATOS!BM:BM,MATCH(CHECKLIST!B500,DATOS!B:B,0),1))),"")</f>
        <v/>
      </c>
      <c r="I500" s="17" t="str">
        <f>IFERROR(IF(INDEX(DATOS!AN:AN,MATCH(CHECKLIST!B500,DATOS!B:B,0),1)=0,"",INDEX(DATOS!AN:AN,MATCH(CHECKLIST!B500,DATOS!B:B,0),1)),"")</f>
        <v/>
      </c>
      <c r="J500" s="17" t="str">
        <f>IFERROR(IF(INDEX(DATOS!AL:AL,MATCH(CHECKLIST!B500,DATOS!B:B,0),1)=0,"",INDEX(DATOS!AL:AL,MATCH(CHECKLIST!B500,DATOS!B:B,0),1)),"")</f>
        <v/>
      </c>
      <c r="K500" s="35" t="str">
        <f>IFERROR(IF(INDEX(DATOS!AM:AM,MATCH(CHECKLIST!B500,DATOS!B:B,0),1)=0,"",INDEX(DATOS!AM:AM,MATCH(CHECKLIST!B500,DATOS!B:B,0),1)),"")</f>
        <v/>
      </c>
      <c r="L500" s="17" t="str">
        <f>IFERROR(IF(INDEX(DATOS!AO:AO,MATCH(CHECKLIST!B500,DATOS!B:B,0),1)=0,"",INDEX(DATOS!AO:AO,MATCH(CHECKLIST!B500,DATOS!B:B,0),1)),"")</f>
        <v/>
      </c>
      <c r="M500" s="17" t="str">
        <f>IFERROR(IF(INDEX(DATOS!AK:AK,MATCH(CHECKLIST!B500,DATOS!B:B,0),1)=0,"",INDEX(DATOS!AK:AK,MATCH(CHECKLIST!B500,DATOS!B:B,0),1)),"")</f>
        <v/>
      </c>
      <c r="N500" s="35" t="str">
        <f ca="1">IFERROR(IF(INDEX(DATOS!I:I,MATCH(CHECKLIST!B500,DATOS!B:B,0),1)="","X",IF(INDEX(DATOS!I:I,MATCH(CHECKLIST!B500,DATOS!B:B,0),1)&gt;YEAR(TODAY())-1,"","VENCIDA")),"")</f>
        <v/>
      </c>
      <c r="O500" s="35" t="str">
        <f>IFERROR(IF(INDEX(DATOS!AR:AR,MATCH(CHECKLIST!B500,DATOS!B:B,0),1)=0,"",INDEX(DATOS!AR:AR,MATCH(CHECKLIST!B500,DATOS!B:B,0),1)),"")</f>
        <v/>
      </c>
      <c r="P500" s="17" t="str">
        <f>IFERROR(IF(INDEX(DATOS!AP:AP,MATCH(CHECKLIST!B500,DATOS!B:B,0),1)=0,"",INDEX(DATOS!AP:AP,MATCH(CHECKLIST!B500,DATOS!B:B,0),1)),"")</f>
        <v/>
      </c>
      <c r="Q500" s="17" t="str">
        <f>IFERROR(IF(INDEX(DATOS!AQ:AQ,MATCH(CHECKLIST!B500,DATOS!B:B,0),1)=0,"",INDEX(DATOS!AQ:AQ,MATCH(CHECKLIST!B500,DATOS!B:B,0),1)),"")</f>
        <v/>
      </c>
      <c r="S500">
        <f t="shared" si="23"/>
        <v>0</v>
      </c>
      <c r="U500" t="str">
        <f t="shared" si="21"/>
        <v/>
      </c>
      <c r="V500" t="str">
        <f t="shared" si="22"/>
        <v/>
      </c>
    </row>
    <row r="501" spans="1:22" x14ac:dyDescent="0.25">
      <c r="A501" s="12">
        <v>488</v>
      </c>
      <c r="B501" t="str">
        <f>IFERROR(INDEX(DATOS!B:B,MATCH(CHECKLIST!A501,DATOS!BY:BY,0),1),"")</f>
        <v/>
      </c>
      <c r="C501" t="str">
        <f>IFERROR(INDEX(DATOS!J:J,MATCH(CHECKLIST!A501,DATOS!BY:BY,0),1),"")</f>
        <v/>
      </c>
      <c r="D501" t="str">
        <f>IFERROR(INDEX(DATOS!R:R,MATCH(CHECKLIST!E501,DATOS!C:C,0),1),"")</f>
        <v/>
      </c>
      <c r="E501" s="72" t="str">
        <f>IFERROR(INDEX(DATOS!C:C,MATCH(CHECKLIST!A501,DATOS!BY:BY,0),1),"")</f>
        <v/>
      </c>
      <c r="F501" s="82" t="str">
        <f>IFERROR(IF(INDEX(DATOS!AE:AE,MATCH(CHECKLIST!B501,DATOS!B:B,0),1)=0,"",INDEX(DATOS!AE:AE,MATCH(CHECKLIST!B501,DATOS!B:B,0),1)),"")</f>
        <v/>
      </c>
      <c r="G501" s="17" t="str">
        <f>IFERROR(IF(INDEX(DATOS!AJ:AJ,MATCH(CHECKLIST!B501,DATOS!B:B,0),1)=0,"",INDEX(DATOS!AJ:AJ,MATCH(CHECKLIST!B501,DATOS!B:B,0),1)),"")</f>
        <v/>
      </c>
      <c r="H501" s="17" t="str">
        <f>IFERROR(IF(INDEX(DATOS!BM:BM,MATCH(CHECKLIST!B501,DATOS!B:B,0),1)="","X",IF(INDEX(DATOS!BM:BM,MATCH(CHECKLIST!B501,DATOS!B:B,0),1)="VIGENTE","",INDEX(DATOS!BM:BM,MATCH(CHECKLIST!B501,DATOS!B:B,0),1))),"")</f>
        <v/>
      </c>
      <c r="I501" s="17" t="str">
        <f>IFERROR(IF(INDEX(DATOS!AN:AN,MATCH(CHECKLIST!B501,DATOS!B:B,0),1)=0,"",INDEX(DATOS!AN:AN,MATCH(CHECKLIST!B501,DATOS!B:B,0),1)),"")</f>
        <v/>
      </c>
      <c r="J501" s="17" t="str">
        <f>IFERROR(IF(INDEX(DATOS!AL:AL,MATCH(CHECKLIST!B501,DATOS!B:B,0),1)=0,"",INDEX(DATOS!AL:AL,MATCH(CHECKLIST!B501,DATOS!B:B,0),1)),"")</f>
        <v/>
      </c>
      <c r="K501" s="35" t="str">
        <f>IFERROR(IF(INDEX(DATOS!AM:AM,MATCH(CHECKLIST!B501,DATOS!B:B,0),1)=0,"",INDEX(DATOS!AM:AM,MATCH(CHECKLIST!B501,DATOS!B:B,0),1)),"")</f>
        <v/>
      </c>
      <c r="L501" s="17" t="str">
        <f>IFERROR(IF(INDEX(DATOS!AO:AO,MATCH(CHECKLIST!B501,DATOS!B:B,0),1)=0,"",INDEX(DATOS!AO:AO,MATCH(CHECKLIST!B501,DATOS!B:B,0),1)),"")</f>
        <v/>
      </c>
      <c r="M501" s="17" t="str">
        <f>IFERROR(IF(INDEX(DATOS!AK:AK,MATCH(CHECKLIST!B501,DATOS!B:B,0),1)=0,"",INDEX(DATOS!AK:AK,MATCH(CHECKLIST!B501,DATOS!B:B,0),1)),"")</f>
        <v/>
      </c>
      <c r="N501" s="35" t="str">
        <f ca="1">IFERROR(IF(INDEX(DATOS!I:I,MATCH(CHECKLIST!B501,DATOS!B:B,0),1)="","X",IF(INDEX(DATOS!I:I,MATCH(CHECKLIST!B501,DATOS!B:B,0),1)&gt;YEAR(TODAY())-1,"","VENCIDA")),"")</f>
        <v/>
      </c>
      <c r="O501" s="35" t="str">
        <f>IFERROR(IF(INDEX(DATOS!AR:AR,MATCH(CHECKLIST!B501,DATOS!B:B,0),1)=0,"",INDEX(DATOS!AR:AR,MATCH(CHECKLIST!B501,DATOS!B:B,0),1)),"")</f>
        <v/>
      </c>
      <c r="P501" s="17" t="str">
        <f>IFERROR(IF(INDEX(DATOS!AP:AP,MATCH(CHECKLIST!B501,DATOS!B:B,0),1)=0,"",INDEX(DATOS!AP:AP,MATCH(CHECKLIST!B501,DATOS!B:B,0),1)),"")</f>
        <v/>
      </c>
      <c r="Q501" s="17" t="str">
        <f>IFERROR(IF(INDEX(DATOS!AQ:AQ,MATCH(CHECKLIST!B501,DATOS!B:B,0),1)=0,"",INDEX(DATOS!AQ:AQ,MATCH(CHECKLIST!B501,DATOS!B:B,0),1)),"")</f>
        <v/>
      </c>
      <c r="R501" t="str">
        <f>IF(B501="","",1)</f>
        <v/>
      </c>
      <c r="S501" t="str">
        <f t="shared" si="23"/>
        <v/>
      </c>
      <c r="U501" t="str">
        <f t="shared" si="21"/>
        <v/>
      </c>
      <c r="V501" t="str">
        <f t="shared" si="22"/>
        <v/>
      </c>
    </row>
    <row r="502" spans="1:22" x14ac:dyDescent="0.25">
      <c r="A502" s="12">
        <v>489</v>
      </c>
      <c r="B502" t="str">
        <f>IFERROR(INDEX(DATOS!B:B,MATCH(CHECKLIST!A502,DATOS!BY:BY,0),1),"")</f>
        <v/>
      </c>
      <c r="C502" t="str">
        <f>IFERROR(INDEX(DATOS!J:J,MATCH(CHECKLIST!A502,DATOS!BY:BY,0),1),"")</f>
        <v/>
      </c>
      <c r="D502" t="str">
        <f>IFERROR(INDEX(DATOS!R:R,MATCH(CHECKLIST!E502,DATOS!C:C,0),1),"")</f>
        <v/>
      </c>
      <c r="E502" s="72" t="str">
        <f>IFERROR(INDEX(DATOS!C:C,MATCH(CHECKLIST!A502,DATOS!BY:BY,0),1),"")</f>
        <v/>
      </c>
      <c r="F502" s="82" t="str">
        <f>IFERROR(IF(INDEX(DATOS!AE:AE,MATCH(CHECKLIST!B502,DATOS!B:B,0),1)=0,"",INDEX(DATOS!AE:AE,MATCH(CHECKLIST!B502,DATOS!B:B,0),1)),"")</f>
        <v/>
      </c>
      <c r="G502" s="17" t="str">
        <f>IFERROR(IF(INDEX(DATOS!AJ:AJ,MATCH(CHECKLIST!B502,DATOS!B:B,0),1)=0,"",INDEX(DATOS!AJ:AJ,MATCH(CHECKLIST!B502,DATOS!B:B,0),1)),"")</f>
        <v/>
      </c>
      <c r="H502" s="17" t="str">
        <f>IFERROR(IF(INDEX(DATOS!BM:BM,MATCH(CHECKLIST!B502,DATOS!B:B,0),1)="","X",IF(INDEX(DATOS!BM:BM,MATCH(CHECKLIST!B502,DATOS!B:B,0),1)="VIGENTE","",INDEX(DATOS!BM:BM,MATCH(CHECKLIST!B502,DATOS!B:B,0),1))),"")</f>
        <v/>
      </c>
      <c r="I502" s="17" t="str">
        <f>IFERROR(IF(INDEX(DATOS!AN:AN,MATCH(CHECKLIST!B502,DATOS!B:B,0),1)=0,"",INDEX(DATOS!AN:AN,MATCH(CHECKLIST!B502,DATOS!B:B,0),1)),"")</f>
        <v/>
      </c>
      <c r="J502" s="17" t="str">
        <f>IFERROR(IF(INDEX(DATOS!AL:AL,MATCH(CHECKLIST!B502,DATOS!B:B,0),1)=0,"",INDEX(DATOS!AL:AL,MATCH(CHECKLIST!B502,DATOS!B:B,0),1)),"")</f>
        <v/>
      </c>
      <c r="K502" s="35" t="str">
        <f>IFERROR(IF(INDEX(DATOS!AM:AM,MATCH(CHECKLIST!B502,DATOS!B:B,0),1)=0,"",INDEX(DATOS!AM:AM,MATCH(CHECKLIST!B502,DATOS!B:B,0),1)),"")</f>
        <v/>
      </c>
      <c r="L502" s="17" t="str">
        <f>IFERROR(IF(INDEX(DATOS!AO:AO,MATCH(CHECKLIST!B502,DATOS!B:B,0),1)=0,"",INDEX(DATOS!AO:AO,MATCH(CHECKLIST!B502,DATOS!B:B,0),1)),"")</f>
        <v/>
      </c>
      <c r="M502" s="17" t="str">
        <f>IFERROR(IF(INDEX(DATOS!AK:AK,MATCH(CHECKLIST!B502,DATOS!B:B,0),1)=0,"",INDEX(DATOS!AK:AK,MATCH(CHECKLIST!B502,DATOS!B:B,0),1)),"")</f>
        <v/>
      </c>
      <c r="N502" s="35" t="str">
        <f ca="1">IFERROR(IF(INDEX(DATOS!I:I,MATCH(CHECKLIST!B502,DATOS!B:B,0),1)="","X",IF(INDEX(DATOS!I:I,MATCH(CHECKLIST!B502,DATOS!B:B,0),1)&gt;YEAR(TODAY())-1,"","VENCIDA")),"")</f>
        <v/>
      </c>
      <c r="O502" s="35" t="str">
        <f>IFERROR(IF(INDEX(DATOS!AR:AR,MATCH(CHECKLIST!B502,DATOS!B:B,0),1)=0,"",INDEX(DATOS!AR:AR,MATCH(CHECKLIST!B502,DATOS!B:B,0),1)),"")</f>
        <v/>
      </c>
      <c r="P502" s="17" t="str">
        <f>IFERROR(IF(INDEX(DATOS!AP:AP,MATCH(CHECKLIST!B502,DATOS!B:B,0),1)=0,"",INDEX(DATOS!AP:AP,MATCH(CHECKLIST!B502,DATOS!B:B,0),1)),"")</f>
        <v/>
      </c>
      <c r="Q502" s="17" t="str">
        <f>IFERROR(IF(INDEX(DATOS!AQ:AQ,MATCH(CHECKLIST!B502,DATOS!B:B,0),1)=0,"",INDEX(DATOS!AQ:AQ,MATCH(CHECKLIST!B502,DATOS!B:B,0),1)),"")</f>
        <v/>
      </c>
      <c r="S502">
        <f t="shared" si="23"/>
        <v>0</v>
      </c>
      <c r="U502" t="str">
        <f t="shared" si="21"/>
        <v/>
      </c>
      <c r="V502" t="str">
        <f t="shared" si="22"/>
        <v/>
      </c>
    </row>
    <row r="503" spans="1:22" x14ac:dyDescent="0.25">
      <c r="A503" s="12">
        <v>490</v>
      </c>
      <c r="B503" t="str">
        <f>IFERROR(INDEX(DATOS!B:B,MATCH(CHECKLIST!A503,DATOS!BY:BY,0),1),"")</f>
        <v/>
      </c>
      <c r="C503" t="str">
        <f>IFERROR(INDEX(DATOS!J:J,MATCH(CHECKLIST!A503,DATOS!BY:BY,0),1),"")</f>
        <v/>
      </c>
      <c r="D503" t="str">
        <f>IFERROR(INDEX(DATOS!R:R,MATCH(CHECKLIST!E503,DATOS!C:C,0),1),"")</f>
        <v/>
      </c>
      <c r="E503" s="72" t="str">
        <f>IFERROR(INDEX(DATOS!C:C,MATCH(CHECKLIST!A503,DATOS!BY:BY,0),1),"")</f>
        <v/>
      </c>
      <c r="F503" s="82" t="str">
        <f>IFERROR(IF(INDEX(DATOS!AE:AE,MATCH(CHECKLIST!B503,DATOS!B:B,0),1)=0,"",INDEX(DATOS!AE:AE,MATCH(CHECKLIST!B503,DATOS!B:B,0),1)),"")</f>
        <v/>
      </c>
      <c r="G503" s="17" t="str">
        <f>IFERROR(IF(INDEX(DATOS!AJ:AJ,MATCH(CHECKLIST!B503,DATOS!B:B,0),1)=0,"",INDEX(DATOS!AJ:AJ,MATCH(CHECKLIST!B503,DATOS!B:B,0),1)),"")</f>
        <v/>
      </c>
      <c r="H503" s="17" t="str">
        <f>IFERROR(IF(INDEX(DATOS!BM:BM,MATCH(CHECKLIST!B503,DATOS!B:B,0),1)="","X",IF(INDEX(DATOS!BM:BM,MATCH(CHECKLIST!B503,DATOS!B:B,0),1)="VIGENTE","",INDEX(DATOS!BM:BM,MATCH(CHECKLIST!B503,DATOS!B:B,0),1))),"")</f>
        <v/>
      </c>
      <c r="I503" s="17" t="str">
        <f>IFERROR(IF(INDEX(DATOS!AN:AN,MATCH(CHECKLIST!B503,DATOS!B:B,0),1)=0,"",INDEX(DATOS!AN:AN,MATCH(CHECKLIST!B503,DATOS!B:B,0),1)),"")</f>
        <v/>
      </c>
      <c r="J503" s="17" t="str">
        <f>IFERROR(IF(INDEX(DATOS!AL:AL,MATCH(CHECKLIST!B503,DATOS!B:B,0),1)=0,"",INDEX(DATOS!AL:AL,MATCH(CHECKLIST!B503,DATOS!B:B,0),1)),"")</f>
        <v/>
      </c>
      <c r="K503" s="35" t="str">
        <f>IFERROR(IF(INDEX(DATOS!AM:AM,MATCH(CHECKLIST!B503,DATOS!B:B,0),1)=0,"",INDEX(DATOS!AM:AM,MATCH(CHECKLIST!B503,DATOS!B:B,0),1)),"")</f>
        <v/>
      </c>
      <c r="L503" s="17" t="str">
        <f>IFERROR(IF(INDEX(DATOS!AO:AO,MATCH(CHECKLIST!B503,DATOS!B:B,0),1)=0,"",INDEX(DATOS!AO:AO,MATCH(CHECKLIST!B503,DATOS!B:B,0),1)),"")</f>
        <v/>
      </c>
      <c r="M503" s="17" t="str">
        <f>IFERROR(IF(INDEX(DATOS!AK:AK,MATCH(CHECKLIST!B503,DATOS!B:B,0),1)=0,"",INDEX(DATOS!AK:AK,MATCH(CHECKLIST!B503,DATOS!B:B,0),1)),"")</f>
        <v/>
      </c>
      <c r="N503" s="35" t="str">
        <f ca="1">IFERROR(IF(INDEX(DATOS!I:I,MATCH(CHECKLIST!B503,DATOS!B:B,0),1)="","X",IF(INDEX(DATOS!I:I,MATCH(CHECKLIST!B503,DATOS!B:B,0),1)&gt;YEAR(TODAY())-1,"","VENCIDA")),"")</f>
        <v/>
      </c>
      <c r="O503" s="35" t="str">
        <f>IFERROR(IF(INDEX(DATOS!AR:AR,MATCH(CHECKLIST!B503,DATOS!B:B,0),1)=0,"",INDEX(DATOS!AR:AR,MATCH(CHECKLIST!B503,DATOS!B:B,0),1)),"")</f>
        <v/>
      </c>
      <c r="P503" s="17" t="str">
        <f>IFERROR(IF(INDEX(DATOS!AP:AP,MATCH(CHECKLIST!B503,DATOS!B:B,0),1)=0,"",INDEX(DATOS!AP:AP,MATCH(CHECKLIST!B503,DATOS!B:B,0),1)),"")</f>
        <v/>
      </c>
      <c r="Q503" s="17" t="str">
        <f>IFERROR(IF(INDEX(DATOS!AQ:AQ,MATCH(CHECKLIST!B503,DATOS!B:B,0),1)=0,"",INDEX(DATOS!AQ:AQ,MATCH(CHECKLIST!B503,DATOS!B:B,0),1)),"")</f>
        <v/>
      </c>
      <c r="R503" t="str">
        <f>IF(B503="","",1)</f>
        <v/>
      </c>
      <c r="S503" t="str">
        <f t="shared" si="23"/>
        <v/>
      </c>
      <c r="U503" t="str">
        <f t="shared" si="21"/>
        <v/>
      </c>
      <c r="V503" t="str">
        <f t="shared" si="22"/>
        <v/>
      </c>
    </row>
    <row r="504" spans="1:22" x14ac:dyDescent="0.25">
      <c r="A504" s="12">
        <v>491</v>
      </c>
      <c r="B504" t="str">
        <f>IFERROR(INDEX(DATOS!B:B,MATCH(CHECKLIST!A504,DATOS!BY:BY,0),1),"")</f>
        <v/>
      </c>
      <c r="C504" t="str">
        <f>IFERROR(INDEX(DATOS!J:J,MATCH(CHECKLIST!A504,DATOS!BY:BY,0),1),"")</f>
        <v/>
      </c>
      <c r="D504" t="str">
        <f>IFERROR(INDEX(DATOS!R:R,MATCH(CHECKLIST!E504,DATOS!C:C,0),1),"")</f>
        <v/>
      </c>
      <c r="E504" s="72" t="str">
        <f>IFERROR(INDEX(DATOS!C:C,MATCH(CHECKLIST!A504,DATOS!BY:BY,0),1),"")</f>
        <v/>
      </c>
      <c r="F504" s="82" t="str">
        <f>IFERROR(IF(INDEX(DATOS!AE:AE,MATCH(CHECKLIST!B504,DATOS!B:B,0),1)=0,"",INDEX(DATOS!AE:AE,MATCH(CHECKLIST!B504,DATOS!B:B,0),1)),"")</f>
        <v/>
      </c>
      <c r="G504" s="17" t="str">
        <f>IFERROR(IF(INDEX(DATOS!AJ:AJ,MATCH(CHECKLIST!B504,DATOS!B:B,0),1)=0,"",INDEX(DATOS!AJ:AJ,MATCH(CHECKLIST!B504,DATOS!B:B,0),1)),"")</f>
        <v/>
      </c>
      <c r="H504" s="17" t="str">
        <f>IFERROR(IF(INDEX(DATOS!BM:BM,MATCH(CHECKLIST!B504,DATOS!B:B,0),1)="","X",IF(INDEX(DATOS!BM:BM,MATCH(CHECKLIST!B504,DATOS!B:B,0),1)="VIGENTE","",INDEX(DATOS!BM:BM,MATCH(CHECKLIST!B504,DATOS!B:B,0),1))),"")</f>
        <v/>
      </c>
      <c r="I504" s="17" t="str">
        <f>IFERROR(IF(INDEX(DATOS!AN:AN,MATCH(CHECKLIST!B504,DATOS!B:B,0),1)=0,"",INDEX(DATOS!AN:AN,MATCH(CHECKLIST!B504,DATOS!B:B,0),1)),"")</f>
        <v/>
      </c>
      <c r="J504" s="17" t="str">
        <f>IFERROR(IF(INDEX(DATOS!AL:AL,MATCH(CHECKLIST!B504,DATOS!B:B,0),1)=0,"",INDEX(DATOS!AL:AL,MATCH(CHECKLIST!B504,DATOS!B:B,0),1)),"")</f>
        <v/>
      </c>
      <c r="K504" s="35" t="str">
        <f>IFERROR(IF(INDEX(DATOS!AM:AM,MATCH(CHECKLIST!B504,DATOS!B:B,0),1)=0,"",INDEX(DATOS!AM:AM,MATCH(CHECKLIST!B504,DATOS!B:B,0),1)),"")</f>
        <v/>
      </c>
      <c r="L504" s="17" t="str">
        <f>IFERROR(IF(INDEX(DATOS!AO:AO,MATCH(CHECKLIST!B504,DATOS!B:B,0),1)=0,"",INDEX(DATOS!AO:AO,MATCH(CHECKLIST!B504,DATOS!B:B,0),1)),"")</f>
        <v/>
      </c>
      <c r="M504" s="17" t="str">
        <f>IFERROR(IF(INDEX(DATOS!AK:AK,MATCH(CHECKLIST!B504,DATOS!B:B,0),1)=0,"",INDEX(DATOS!AK:AK,MATCH(CHECKLIST!B504,DATOS!B:B,0),1)),"")</f>
        <v/>
      </c>
      <c r="N504" s="35" t="str">
        <f ca="1">IFERROR(IF(INDEX(DATOS!I:I,MATCH(CHECKLIST!B504,DATOS!B:B,0),1)="","X",IF(INDEX(DATOS!I:I,MATCH(CHECKLIST!B504,DATOS!B:B,0),1)&gt;YEAR(TODAY())-1,"","VENCIDA")),"")</f>
        <v/>
      </c>
      <c r="O504" s="35" t="str">
        <f>IFERROR(IF(INDEX(DATOS!AR:AR,MATCH(CHECKLIST!B504,DATOS!B:B,0),1)=0,"",INDEX(DATOS!AR:AR,MATCH(CHECKLIST!B504,DATOS!B:B,0),1)),"")</f>
        <v/>
      </c>
      <c r="P504" s="17" t="str">
        <f>IFERROR(IF(INDEX(DATOS!AP:AP,MATCH(CHECKLIST!B504,DATOS!B:B,0),1)=0,"",INDEX(DATOS!AP:AP,MATCH(CHECKLIST!B504,DATOS!B:B,0),1)),"")</f>
        <v/>
      </c>
      <c r="Q504" s="17" t="str">
        <f>IFERROR(IF(INDEX(DATOS!AQ:AQ,MATCH(CHECKLIST!B504,DATOS!B:B,0),1)=0,"",INDEX(DATOS!AQ:AQ,MATCH(CHECKLIST!B504,DATOS!B:B,0),1)),"")</f>
        <v/>
      </c>
      <c r="S504">
        <f t="shared" si="23"/>
        <v>0</v>
      </c>
      <c r="U504" t="str">
        <f t="shared" si="21"/>
        <v/>
      </c>
      <c r="V504" t="str">
        <f t="shared" si="22"/>
        <v/>
      </c>
    </row>
    <row r="505" spans="1:22" x14ac:dyDescent="0.25">
      <c r="A505" s="12">
        <v>492</v>
      </c>
      <c r="B505" t="str">
        <f>IFERROR(INDEX(DATOS!B:B,MATCH(CHECKLIST!A505,DATOS!BY:BY,0),1),"")</f>
        <v/>
      </c>
      <c r="C505" t="str">
        <f>IFERROR(INDEX(DATOS!J:J,MATCH(CHECKLIST!A505,DATOS!BY:BY,0),1),"")</f>
        <v/>
      </c>
      <c r="D505" t="str">
        <f>IFERROR(INDEX(DATOS!R:R,MATCH(CHECKLIST!E505,DATOS!C:C,0),1),"")</f>
        <v/>
      </c>
      <c r="E505" s="72" t="str">
        <f>IFERROR(INDEX(DATOS!C:C,MATCH(CHECKLIST!A505,DATOS!BY:BY,0),1),"")</f>
        <v/>
      </c>
      <c r="F505" s="82" t="str">
        <f>IFERROR(IF(INDEX(DATOS!AE:AE,MATCH(CHECKLIST!B505,DATOS!B:B,0),1)=0,"",INDEX(DATOS!AE:AE,MATCH(CHECKLIST!B505,DATOS!B:B,0),1)),"")</f>
        <v/>
      </c>
      <c r="G505" s="17" t="str">
        <f>IFERROR(IF(INDEX(DATOS!AJ:AJ,MATCH(CHECKLIST!B505,DATOS!B:B,0),1)=0,"",INDEX(DATOS!AJ:AJ,MATCH(CHECKLIST!B505,DATOS!B:B,0),1)),"")</f>
        <v/>
      </c>
      <c r="H505" s="17" t="str">
        <f>IFERROR(IF(INDEX(DATOS!BM:BM,MATCH(CHECKLIST!B505,DATOS!B:B,0),1)="","X",IF(INDEX(DATOS!BM:BM,MATCH(CHECKLIST!B505,DATOS!B:B,0),1)="VIGENTE","",INDEX(DATOS!BM:BM,MATCH(CHECKLIST!B505,DATOS!B:B,0),1))),"")</f>
        <v/>
      </c>
      <c r="I505" s="17" t="str">
        <f>IFERROR(IF(INDEX(DATOS!AN:AN,MATCH(CHECKLIST!B505,DATOS!B:B,0),1)=0,"",INDEX(DATOS!AN:AN,MATCH(CHECKLIST!B505,DATOS!B:B,0),1)),"")</f>
        <v/>
      </c>
      <c r="J505" s="17" t="str">
        <f>IFERROR(IF(INDEX(DATOS!AL:AL,MATCH(CHECKLIST!B505,DATOS!B:B,0),1)=0,"",INDEX(DATOS!AL:AL,MATCH(CHECKLIST!B505,DATOS!B:B,0),1)),"")</f>
        <v/>
      </c>
      <c r="K505" s="35" t="str">
        <f>IFERROR(IF(INDEX(DATOS!AM:AM,MATCH(CHECKLIST!B505,DATOS!B:B,0),1)=0,"",INDEX(DATOS!AM:AM,MATCH(CHECKLIST!B505,DATOS!B:B,0),1)),"")</f>
        <v/>
      </c>
      <c r="L505" s="17" t="str">
        <f>IFERROR(IF(INDEX(DATOS!AO:AO,MATCH(CHECKLIST!B505,DATOS!B:B,0),1)=0,"",INDEX(DATOS!AO:AO,MATCH(CHECKLIST!B505,DATOS!B:B,0),1)),"")</f>
        <v/>
      </c>
      <c r="M505" s="17" t="str">
        <f>IFERROR(IF(INDEX(DATOS!AK:AK,MATCH(CHECKLIST!B505,DATOS!B:B,0),1)=0,"",INDEX(DATOS!AK:AK,MATCH(CHECKLIST!B505,DATOS!B:B,0),1)),"")</f>
        <v/>
      </c>
      <c r="N505" s="35" t="str">
        <f ca="1">IFERROR(IF(INDEX(DATOS!I:I,MATCH(CHECKLIST!B505,DATOS!B:B,0),1)="","X",IF(INDEX(DATOS!I:I,MATCH(CHECKLIST!B505,DATOS!B:B,0),1)&gt;YEAR(TODAY())-1,"","VENCIDA")),"")</f>
        <v/>
      </c>
      <c r="O505" s="35" t="str">
        <f>IFERROR(IF(INDEX(DATOS!AR:AR,MATCH(CHECKLIST!B505,DATOS!B:B,0),1)=0,"",INDEX(DATOS!AR:AR,MATCH(CHECKLIST!B505,DATOS!B:B,0),1)),"")</f>
        <v/>
      </c>
      <c r="P505" s="17" t="str">
        <f>IFERROR(IF(INDEX(DATOS!AP:AP,MATCH(CHECKLIST!B505,DATOS!B:B,0),1)=0,"",INDEX(DATOS!AP:AP,MATCH(CHECKLIST!B505,DATOS!B:B,0),1)),"")</f>
        <v/>
      </c>
      <c r="Q505" s="17" t="str">
        <f>IFERROR(IF(INDEX(DATOS!AQ:AQ,MATCH(CHECKLIST!B505,DATOS!B:B,0),1)=0,"",INDEX(DATOS!AQ:AQ,MATCH(CHECKLIST!B505,DATOS!B:B,0),1)),"")</f>
        <v/>
      </c>
      <c r="R505" t="str">
        <f>IF(B505="","",1)</f>
        <v/>
      </c>
      <c r="S505" t="str">
        <f t="shared" si="23"/>
        <v/>
      </c>
      <c r="U505" t="str">
        <f t="shared" si="21"/>
        <v/>
      </c>
      <c r="V505" t="str">
        <f t="shared" si="22"/>
        <v/>
      </c>
    </row>
    <row r="506" spans="1:22" x14ac:dyDescent="0.25">
      <c r="A506" s="12">
        <v>493</v>
      </c>
      <c r="B506" t="str">
        <f>IFERROR(INDEX(DATOS!B:B,MATCH(CHECKLIST!A506,DATOS!BY:BY,0),1),"")</f>
        <v/>
      </c>
      <c r="C506" t="str">
        <f>IFERROR(INDEX(DATOS!J:J,MATCH(CHECKLIST!A506,DATOS!BY:BY,0),1),"")</f>
        <v/>
      </c>
      <c r="D506" t="str">
        <f>IFERROR(INDEX(DATOS!R:R,MATCH(CHECKLIST!E506,DATOS!C:C,0),1),"")</f>
        <v/>
      </c>
      <c r="E506" s="72" t="str">
        <f>IFERROR(INDEX(DATOS!C:C,MATCH(CHECKLIST!A506,DATOS!BY:BY,0),1),"")</f>
        <v/>
      </c>
      <c r="F506" s="82" t="str">
        <f>IFERROR(IF(INDEX(DATOS!AE:AE,MATCH(CHECKLIST!B506,DATOS!B:B,0),1)=0,"",INDEX(DATOS!AE:AE,MATCH(CHECKLIST!B506,DATOS!B:B,0),1)),"")</f>
        <v/>
      </c>
      <c r="G506" s="17" t="str">
        <f>IFERROR(IF(INDEX(DATOS!AJ:AJ,MATCH(CHECKLIST!B506,DATOS!B:B,0),1)=0,"",INDEX(DATOS!AJ:AJ,MATCH(CHECKLIST!B506,DATOS!B:B,0),1)),"")</f>
        <v/>
      </c>
      <c r="H506" s="17" t="str">
        <f>IFERROR(IF(INDEX(DATOS!BM:BM,MATCH(CHECKLIST!B506,DATOS!B:B,0),1)="","X",IF(INDEX(DATOS!BM:BM,MATCH(CHECKLIST!B506,DATOS!B:B,0),1)="VIGENTE","",INDEX(DATOS!BM:BM,MATCH(CHECKLIST!B506,DATOS!B:B,0),1))),"")</f>
        <v/>
      </c>
      <c r="I506" s="17" t="str">
        <f>IFERROR(IF(INDEX(DATOS!AN:AN,MATCH(CHECKLIST!B506,DATOS!B:B,0),1)=0,"",INDEX(DATOS!AN:AN,MATCH(CHECKLIST!B506,DATOS!B:B,0),1)),"")</f>
        <v/>
      </c>
      <c r="J506" s="17" t="str">
        <f>IFERROR(IF(INDEX(DATOS!AL:AL,MATCH(CHECKLIST!B506,DATOS!B:B,0),1)=0,"",INDEX(DATOS!AL:AL,MATCH(CHECKLIST!B506,DATOS!B:B,0),1)),"")</f>
        <v/>
      </c>
      <c r="K506" s="35" t="str">
        <f>IFERROR(IF(INDEX(DATOS!AM:AM,MATCH(CHECKLIST!B506,DATOS!B:B,0),1)=0,"",INDEX(DATOS!AM:AM,MATCH(CHECKLIST!B506,DATOS!B:B,0),1)),"")</f>
        <v/>
      </c>
      <c r="L506" s="17" t="str">
        <f>IFERROR(IF(INDEX(DATOS!AO:AO,MATCH(CHECKLIST!B506,DATOS!B:B,0),1)=0,"",INDEX(DATOS!AO:AO,MATCH(CHECKLIST!B506,DATOS!B:B,0),1)),"")</f>
        <v/>
      </c>
      <c r="M506" s="17" t="str">
        <f>IFERROR(IF(INDEX(DATOS!AK:AK,MATCH(CHECKLIST!B506,DATOS!B:B,0),1)=0,"",INDEX(DATOS!AK:AK,MATCH(CHECKLIST!B506,DATOS!B:B,0),1)),"")</f>
        <v/>
      </c>
      <c r="N506" s="35" t="str">
        <f ca="1">IFERROR(IF(INDEX(DATOS!I:I,MATCH(CHECKLIST!B506,DATOS!B:B,0),1)="","X",IF(INDEX(DATOS!I:I,MATCH(CHECKLIST!B506,DATOS!B:B,0),1)&gt;YEAR(TODAY())-1,"","VENCIDA")),"")</f>
        <v/>
      </c>
      <c r="O506" s="35" t="str">
        <f>IFERROR(IF(INDEX(DATOS!AR:AR,MATCH(CHECKLIST!B506,DATOS!B:B,0),1)=0,"",INDEX(DATOS!AR:AR,MATCH(CHECKLIST!B506,DATOS!B:B,0),1)),"")</f>
        <v/>
      </c>
      <c r="P506" s="17" t="str">
        <f>IFERROR(IF(INDEX(DATOS!AP:AP,MATCH(CHECKLIST!B506,DATOS!B:B,0),1)=0,"",INDEX(DATOS!AP:AP,MATCH(CHECKLIST!B506,DATOS!B:B,0),1)),"")</f>
        <v/>
      </c>
      <c r="Q506" s="17" t="str">
        <f>IFERROR(IF(INDEX(DATOS!AQ:AQ,MATCH(CHECKLIST!B506,DATOS!B:B,0),1)=0,"",INDEX(DATOS!AQ:AQ,MATCH(CHECKLIST!B506,DATOS!B:B,0),1)),"")</f>
        <v/>
      </c>
      <c r="S506">
        <f t="shared" si="23"/>
        <v>0</v>
      </c>
      <c r="U506" t="str">
        <f t="shared" si="21"/>
        <v/>
      </c>
      <c r="V506" t="str">
        <f t="shared" si="22"/>
        <v/>
      </c>
    </row>
    <row r="507" spans="1:22" x14ac:dyDescent="0.25">
      <c r="A507" s="12">
        <v>494</v>
      </c>
      <c r="B507" t="str">
        <f>IFERROR(INDEX(DATOS!B:B,MATCH(CHECKLIST!A507,DATOS!BY:BY,0),1),"")</f>
        <v/>
      </c>
      <c r="C507" t="str">
        <f>IFERROR(INDEX(DATOS!J:J,MATCH(CHECKLIST!A507,DATOS!BY:BY,0),1),"")</f>
        <v/>
      </c>
      <c r="D507" t="str">
        <f>IFERROR(INDEX(DATOS!R:R,MATCH(CHECKLIST!E507,DATOS!C:C,0),1),"")</f>
        <v/>
      </c>
      <c r="E507" s="72" t="str">
        <f>IFERROR(INDEX(DATOS!C:C,MATCH(CHECKLIST!A507,DATOS!BY:BY,0),1),"")</f>
        <v/>
      </c>
      <c r="F507" s="82" t="str">
        <f>IFERROR(IF(INDEX(DATOS!AE:AE,MATCH(CHECKLIST!B507,DATOS!B:B,0),1)=0,"",INDEX(DATOS!AE:AE,MATCH(CHECKLIST!B507,DATOS!B:B,0),1)),"")</f>
        <v/>
      </c>
      <c r="G507" s="17" t="str">
        <f>IFERROR(IF(INDEX(DATOS!AJ:AJ,MATCH(CHECKLIST!B507,DATOS!B:B,0),1)=0,"",INDEX(DATOS!AJ:AJ,MATCH(CHECKLIST!B507,DATOS!B:B,0),1)),"")</f>
        <v/>
      </c>
      <c r="H507" s="17" t="str">
        <f>IFERROR(IF(INDEX(DATOS!BM:BM,MATCH(CHECKLIST!B507,DATOS!B:B,0),1)="","X",IF(INDEX(DATOS!BM:BM,MATCH(CHECKLIST!B507,DATOS!B:B,0),1)="VIGENTE","",INDEX(DATOS!BM:BM,MATCH(CHECKLIST!B507,DATOS!B:B,0),1))),"")</f>
        <v/>
      </c>
      <c r="I507" s="17" t="str">
        <f>IFERROR(IF(INDEX(DATOS!AN:AN,MATCH(CHECKLIST!B507,DATOS!B:B,0),1)=0,"",INDEX(DATOS!AN:AN,MATCH(CHECKLIST!B507,DATOS!B:B,0),1)),"")</f>
        <v/>
      </c>
      <c r="J507" s="17" t="str">
        <f>IFERROR(IF(INDEX(DATOS!AL:AL,MATCH(CHECKLIST!B507,DATOS!B:B,0),1)=0,"",INDEX(DATOS!AL:AL,MATCH(CHECKLIST!B507,DATOS!B:B,0),1)),"")</f>
        <v/>
      </c>
      <c r="K507" s="35" t="str">
        <f>IFERROR(IF(INDEX(DATOS!AM:AM,MATCH(CHECKLIST!B507,DATOS!B:B,0),1)=0,"",INDEX(DATOS!AM:AM,MATCH(CHECKLIST!B507,DATOS!B:B,0),1)),"")</f>
        <v/>
      </c>
      <c r="L507" s="17" t="str">
        <f>IFERROR(IF(INDEX(DATOS!AO:AO,MATCH(CHECKLIST!B507,DATOS!B:B,0),1)=0,"",INDEX(DATOS!AO:AO,MATCH(CHECKLIST!B507,DATOS!B:B,0),1)),"")</f>
        <v/>
      </c>
      <c r="M507" s="17" t="str">
        <f>IFERROR(IF(INDEX(DATOS!AK:AK,MATCH(CHECKLIST!B507,DATOS!B:B,0),1)=0,"",INDEX(DATOS!AK:AK,MATCH(CHECKLIST!B507,DATOS!B:B,0),1)),"")</f>
        <v/>
      </c>
      <c r="N507" s="35" t="str">
        <f ca="1">IFERROR(IF(INDEX(DATOS!I:I,MATCH(CHECKLIST!B507,DATOS!B:B,0),1)="","X",IF(INDEX(DATOS!I:I,MATCH(CHECKLIST!B507,DATOS!B:B,0),1)&gt;YEAR(TODAY())-1,"","VENCIDA")),"")</f>
        <v/>
      </c>
      <c r="O507" s="35" t="str">
        <f>IFERROR(IF(INDEX(DATOS!AR:AR,MATCH(CHECKLIST!B507,DATOS!B:B,0),1)=0,"",INDEX(DATOS!AR:AR,MATCH(CHECKLIST!B507,DATOS!B:B,0),1)),"")</f>
        <v/>
      </c>
      <c r="P507" s="17" t="str">
        <f>IFERROR(IF(INDEX(DATOS!AP:AP,MATCH(CHECKLIST!B507,DATOS!B:B,0),1)=0,"",INDEX(DATOS!AP:AP,MATCH(CHECKLIST!B507,DATOS!B:B,0),1)),"")</f>
        <v/>
      </c>
      <c r="Q507" s="17" t="str">
        <f>IFERROR(IF(INDEX(DATOS!AQ:AQ,MATCH(CHECKLIST!B507,DATOS!B:B,0),1)=0,"",INDEX(DATOS!AQ:AQ,MATCH(CHECKLIST!B507,DATOS!B:B,0),1)),"")</f>
        <v/>
      </c>
      <c r="R507" t="str">
        <f>IF(B507="","",1)</f>
        <v/>
      </c>
      <c r="S507" t="str">
        <f t="shared" si="23"/>
        <v/>
      </c>
      <c r="U507" t="str">
        <f t="shared" si="21"/>
        <v/>
      </c>
      <c r="V507" t="str">
        <f t="shared" si="22"/>
        <v/>
      </c>
    </row>
    <row r="508" spans="1:22" x14ac:dyDescent="0.25">
      <c r="A508" s="12">
        <v>495</v>
      </c>
      <c r="B508" t="str">
        <f>IFERROR(INDEX(DATOS!B:B,MATCH(CHECKLIST!A508,DATOS!BY:BY,0),1),"")</f>
        <v/>
      </c>
      <c r="C508" t="str">
        <f>IFERROR(INDEX(DATOS!J:J,MATCH(CHECKLIST!A508,DATOS!BY:BY,0),1),"")</f>
        <v/>
      </c>
      <c r="D508" t="str">
        <f>IFERROR(INDEX(DATOS!R:R,MATCH(CHECKLIST!E508,DATOS!C:C,0),1),"")</f>
        <v/>
      </c>
      <c r="E508" s="72" t="str">
        <f>IFERROR(INDEX(DATOS!C:C,MATCH(CHECKLIST!A508,DATOS!BY:BY,0),1),"")</f>
        <v/>
      </c>
      <c r="F508" s="82" t="str">
        <f>IFERROR(IF(INDEX(DATOS!AE:AE,MATCH(CHECKLIST!B508,DATOS!B:B,0),1)=0,"",INDEX(DATOS!AE:AE,MATCH(CHECKLIST!B508,DATOS!B:B,0),1)),"")</f>
        <v/>
      </c>
      <c r="G508" s="17" t="str">
        <f>IFERROR(IF(INDEX(DATOS!AJ:AJ,MATCH(CHECKLIST!B508,DATOS!B:B,0),1)=0,"",INDEX(DATOS!AJ:AJ,MATCH(CHECKLIST!B508,DATOS!B:B,0),1)),"")</f>
        <v/>
      </c>
      <c r="H508" s="17" t="str">
        <f>IFERROR(IF(INDEX(DATOS!BM:BM,MATCH(CHECKLIST!B508,DATOS!B:B,0),1)="","X",IF(INDEX(DATOS!BM:BM,MATCH(CHECKLIST!B508,DATOS!B:B,0),1)="VIGENTE","",INDEX(DATOS!BM:BM,MATCH(CHECKLIST!B508,DATOS!B:B,0),1))),"")</f>
        <v/>
      </c>
      <c r="I508" s="17" t="str">
        <f>IFERROR(IF(INDEX(DATOS!AN:AN,MATCH(CHECKLIST!B508,DATOS!B:B,0),1)=0,"",INDEX(DATOS!AN:AN,MATCH(CHECKLIST!B508,DATOS!B:B,0),1)),"")</f>
        <v/>
      </c>
      <c r="J508" s="17" t="str">
        <f>IFERROR(IF(INDEX(DATOS!AL:AL,MATCH(CHECKLIST!B508,DATOS!B:B,0),1)=0,"",INDEX(DATOS!AL:AL,MATCH(CHECKLIST!B508,DATOS!B:B,0),1)),"")</f>
        <v/>
      </c>
      <c r="K508" s="35" t="str">
        <f>IFERROR(IF(INDEX(DATOS!AM:AM,MATCH(CHECKLIST!B508,DATOS!B:B,0),1)=0,"",INDEX(DATOS!AM:AM,MATCH(CHECKLIST!B508,DATOS!B:B,0),1)),"")</f>
        <v/>
      </c>
      <c r="L508" s="17" t="str">
        <f>IFERROR(IF(INDEX(DATOS!AO:AO,MATCH(CHECKLIST!B508,DATOS!B:B,0),1)=0,"",INDEX(DATOS!AO:AO,MATCH(CHECKLIST!B508,DATOS!B:B,0),1)),"")</f>
        <v/>
      </c>
      <c r="M508" s="17" t="str">
        <f>IFERROR(IF(INDEX(DATOS!AK:AK,MATCH(CHECKLIST!B508,DATOS!B:B,0),1)=0,"",INDEX(DATOS!AK:AK,MATCH(CHECKLIST!B508,DATOS!B:B,0),1)),"")</f>
        <v/>
      </c>
      <c r="N508" s="35" t="str">
        <f ca="1">IFERROR(IF(INDEX(DATOS!I:I,MATCH(CHECKLIST!B508,DATOS!B:B,0),1)="","X",IF(INDEX(DATOS!I:I,MATCH(CHECKLIST!B508,DATOS!B:B,0),1)&gt;YEAR(TODAY())-1,"","VENCIDA")),"")</f>
        <v/>
      </c>
      <c r="O508" s="35" t="str">
        <f>IFERROR(IF(INDEX(DATOS!AR:AR,MATCH(CHECKLIST!B508,DATOS!B:B,0),1)=0,"",INDEX(DATOS!AR:AR,MATCH(CHECKLIST!B508,DATOS!B:B,0),1)),"")</f>
        <v/>
      </c>
      <c r="P508" s="17" t="str">
        <f>IFERROR(IF(INDEX(DATOS!AP:AP,MATCH(CHECKLIST!B508,DATOS!B:B,0),1)=0,"",INDEX(DATOS!AP:AP,MATCH(CHECKLIST!B508,DATOS!B:B,0),1)),"")</f>
        <v/>
      </c>
      <c r="Q508" s="17" t="str">
        <f>IFERROR(IF(INDEX(DATOS!AQ:AQ,MATCH(CHECKLIST!B508,DATOS!B:B,0),1)=0,"",INDEX(DATOS!AQ:AQ,MATCH(CHECKLIST!B508,DATOS!B:B,0),1)),"")</f>
        <v/>
      </c>
      <c r="S508">
        <f t="shared" si="23"/>
        <v>0</v>
      </c>
      <c r="U508" t="str">
        <f t="shared" si="21"/>
        <v/>
      </c>
      <c r="V508" t="str">
        <f t="shared" si="22"/>
        <v/>
      </c>
    </row>
    <row r="509" spans="1:22" x14ac:dyDescent="0.25">
      <c r="A509" s="12">
        <v>496</v>
      </c>
      <c r="B509" t="str">
        <f>IFERROR(INDEX(DATOS!B:B,MATCH(CHECKLIST!A509,DATOS!BY:BY,0),1),"")</f>
        <v/>
      </c>
      <c r="C509" t="str">
        <f>IFERROR(INDEX(DATOS!J:J,MATCH(CHECKLIST!A509,DATOS!BY:BY,0),1),"")</f>
        <v/>
      </c>
      <c r="D509" t="str">
        <f>IFERROR(INDEX(DATOS!R:R,MATCH(CHECKLIST!E509,DATOS!C:C,0),1),"")</f>
        <v/>
      </c>
      <c r="E509" s="72" t="str">
        <f>IFERROR(INDEX(DATOS!C:C,MATCH(CHECKLIST!A509,DATOS!BY:BY,0),1),"")</f>
        <v/>
      </c>
      <c r="F509" s="82" t="str">
        <f>IFERROR(IF(INDEX(DATOS!AE:AE,MATCH(CHECKLIST!B509,DATOS!B:B,0),1)=0,"",INDEX(DATOS!AE:AE,MATCH(CHECKLIST!B509,DATOS!B:B,0),1)),"")</f>
        <v/>
      </c>
      <c r="G509" s="17" t="str">
        <f>IFERROR(IF(INDEX(DATOS!AJ:AJ,MATCH(CHECKLIST!B509,DATOS!B:B,0),1)=0,"",INDEX(DATOS!AJ:AJ,MATCH(CHECKLIST!B509,DATOS!B:B,0),1)),"")</f>
        <v/>
      </c>
      <c r="H509" s="17" t="str">
        <f>IFERROR(IF(INDEX(DATOS!BM:BM,MATCH(CHECKLIST!B509,DATOS!B:B,0),1)="","X",IF(INDEX(DATOS!BM:BM,MATCH(CHECKLIST!B509,DATOS!B:B,0),1)="VIGENTE","",INDEX(DATOS!BM:BM,MATCH(CHECKLIST!B509,DATOS!B:B,0),1))),"")</f>
        <v/>
      </c>
      <c r="I509" s="17" t="str">
        <f>IFERROR(IF(INDEX(DATOS!AN:AN,MATCH(CHECKLIST!B509,DATOS!B:B,0),1)=0,"",INDEX(DATOS!AN:AN,MATCH(CHECKLIST!B509,DATOS!B:B,0),1)),"")</f>
        <v/>
      </c>
      <c r="J509" s="17" t="str">
        <f>IFERROR(IF(INDEX(DATOS!AL:AL,MATCH(CHECKLIST!B509,DATOS!B:B,0),1)=0,"",INDEX(DATOS!AL:AL,MATCH(CHECKLIST!B509,DATOS!B:B,0),1)),"")</f>
        <v/>
      </c>
      <c r="K509" s="35" t="str">
        <f>IFERROR(IF(INDEX(DATOS!AM:AM,MATCH(CHECKLIST!B509,DATOS!B:B,0),1)=0,"",INDEX(DATOS!AM:AM,MATCH(CHECKLIST!B509,DATOS!B:B,0),1)),"")</f>
        <v/>
      </c>
      <c r="L509" s="17" t="str">
        <f>IFERROR(IF(INDEX(DATOS!AO:AO,MATCH(CHECKLIST!B509,DATOS!B:B,0),1)=0,"",INDEX(DATOS!AO:AO,MATCH(CHECKLIST!B509,DATOS!B:B,0),1)),"")</f>
        <v/>
      </c>
      <c r="M509" s="17" t="str">
        <f>IFERROR(IF(INDEX(DATOS!AK:AK,MATCH(CHECKLIST!B509,DATOS!B:B,0),1)=0,"",INDEX(DATOS!AK:AK,MATCH(CHECKLIST!B509,DATOS!B:B,0),1)),"")</f>
        <v/>
      </c>
      <c r="N509" s="35" t="str">
        <f ca="1">IFERROR(IF(INDEX(DATOS!I:I,MATCH(CHECKLIST!B509,DATOS!B:B,0),1)="","X",IF(INDEX(DATOS!I:I,MATCH(CHECKLIST!B509,DATOS!B:B,0),1)&gt;YEAR(TODAY())-1,"","VENCIDA")),"")</f>
        <v/>
      </c>
      <c r="O509" s="35" t="str">
        <f>IFERROR(IF(INDEX(DATOS!AR:AR,MATCH(CHECKLIST!B509,DATOS!B:B,0),1)=0,"",INDEX(DATOS!AR:AR,MATCH(CHECKLIST!B509,DATOS!B:B,0),1)),"")</f>
        <v/>
      </c>
      <c r="P509" s="17" t="str">
        <f>IFERROR(IF(INDEX(DATOS!AP:AP,MATCH(CHECKLIST!B509,DATOS!B:B,0),1)=0,"",INDEX(DATOS!AP:AP,MATCH(CHECKLIST!B509,DATOS!B:B,0),1)),"")</f>
        <v/>
      </c>
      <c r="Q509" s="17" t="str">
        <f>IFERROR(IF(INDEX(DATOS!AQ:AQ,MATCH(CHECKLIST!B509,DATOS!B:B,0),1)=0,"",INDEX(DATOS!AQ:AQ,MATCH(CHECKLIST!B509,DATOS!B:B,0),1)),"")</f>
        <v/>
      </c>
      <c r="R509" t="str">
        <f>IF(B509="","",1)</f>
        <v/>
      </c>
      <c r="S509" t="str">
        <f t="shared" si="23"/>
        <v/>
      </c>
      <c r="U509" t="str">
        <f t="shared" si="21"/>
        <v/>
      </c>
      <c r="V509" t="str">
        <f t="shared" si="22"/>
        <v/>
      </c>
    </row>
    <row r="510" spans="1:22" x14ac:dyDescent="0.25">
      <c r="A510" s="12">
        <v>497</v>
      </c>
      <c r="B510" t="str">
        <f>IFERROR(INDEX(DATOS!B:B,MATCH(CHECKLIST!A510,DATOS!BY:BY,0),1),"")</f>
        <v/>
      </c>
      <c r="C510" t="str">
        <f>IFERROR(INDEX(DATOS!J:J,MATCH(CHECKLIST!A510,DATOS!BY:BY,0),1),"")</f>
        <v/>
      </c>
      <c r="D510" t="str">
        <f>IFERROR(INDEX(DATOS!R:R,MATCH(CHECKLIST!E510,DATOS!C:C,0),1),"")</f>
        <v/>
      </c>
      <c r="E510" s="72" t="str">
        <f>IFERROR(INDEX(DATOS!C:C,MATCH(CHECKLIST!A510,DATOS!BY:BY,0),1),"")</f>
        <v/>
      </c>
      <c r="F510" s="82" t="str">
        <f>IFERROR(IF(INDEX(DATOS!AE:AE,MATCH(CHECKLIST!B510,DATOS!B:B,0),1)=0,"",INDEX(DATOS!AE:AE,MATCH(CHECKLIST!B510,DATOS!B:B,0),1)),"")</f>
        <v/>
      </c>
      <c r="G510" s="17" t="str">
        <f>IFERROR(IF(INDEX(DATOS!AJ:AJ,MATCH(CHECKLIST!B510,DATOS!B:B,0),1)=0,"",INDEX(DATOS!AJ:AJ,MATCH(CHECKLIST!B510,DATOS!B:B,0),1)),"")</f>
        <v/>
      </c>
      <c r="H510" s="17" t="str">
        <f>IFERROR(IF(INDEX(DATOS!BM:BM,MATCH(CHECKLIST!B510,DATOS!B:B,0),1)="","X",IF(INDEX(DATOS!BM:BM,MATCH(CHECKLIST!B510,DATOS!B:B,0),1)="VIGENTE","",INDEX(DATOS!BM:BM,MATCH(CHECKLIST!B510,DATOS!B:B,0),1))),"")</f>
        <v/>
      </c>
      <c r="I510" s="17" t="str">
        <f>IFERROR(IF(INDEX(DATOS!AN:AN,MATCH(CHECKLIST!B510,DATOS!B:B,0),1)=0,"",INDEX(DATOS!AN:AN,MATCH(CHECKLIST!B510,DATOS!B:B,0),1)),"")</f>
        <v/>
      </c>
      <c r="J510" s="17" t="str">
        <f>IFERROR(IF(INDEX(DATOS!AL:AL,MATCH(CHECKLIST!B510,DATOS!B:B,0),1)=0,"",INDEX(DATOS!AL:AL,MATCH(CHECKLIST!B510,DATOS!B:B,0),1)),"")</f>
        <v/>
      </c>
      <c r="K510" s="35" t="str">
        <f>IFERROR(IF(INDEX(DATOS!AM:AM,MATCH(CHECKLIST!B510,DATOS!B:B,0),1)=0,"",INDEX(DATOS!AM:AM,MATCH(CHECKLIST!B510,DATOS!B:B,0),1)),"")</f>
        <v/>
      </c>
      <c r="L510" s="17" t="str">
        <f>IFERROR(IF(INDEX(DATOS!AO:AO,MATCH(CHECKLIST!B510,DATOS!B:B,0),1)=0,"",INDEX(DATOS!AO:AO,MATCH(CHECKLIST!B510,DATOS!B:B,0),1)),"")</f>
        <v/>
      </c>
      <c r="M510" s="17" t="str">
        <f>IFERROR(IF(INDEX(DATOS!AK:AK,MATCH(CHECKLIST!B510,DATOS!B:B,0),1)=0,"",INDEX(DATOS!AK:AK,MATCH(CHECKLIST!B510,DATOS!B:B,0),1)),"")</f>
        <v/>
      </c>
      <c r="N510" s="35" t="str">
        <f ca="1">IFERROR(IF(INDEX(DATOS!I:I,MATCH(CHECKLIST!B510,DATOS!B:B,0),1)="","X",IF(INDEX(DATOS!I:I,MATCH(CHECKLIST!B510,DATOS!B:B,0),1)&gt;YEAR(TODAY())-1,"","VENCIDA")),"")</f>
        <v/>
      </c>
      <c r="O510" s="35" t="str">
        <f>IFERROR(IF(INDEX(DATOS!AR:AR,MATCH(CHECKLIST!B510,DATOS!B:B,0),1)=0,"",INDEX(DATOS!AR:AR,MATCH(CHECKLIST!B510,DATOS!B:B,0),1)),"")</f>
        <v/>
      </c>
      <c r="P510" s="17" t="str">
        <f>IFERROR(IF(INDEX(DATOS!AP:AP,MATCH(CHECKLIST!B510,DATOS!B:B,0),1)=0,"",INDEX(DATOS!AP:AP,MATCH(CHECKLIST!B510,DATOS!B:B,0),1)),"")</f>
        <v/>
      </c>
      <c r="Q510" s="17" t="str">
        <f>IFERROR(IF(INDEX(DATOS!AQ:AQ,MATCH(CHECKLIST!B510,DATOS!B:B,0),1)=0,"",INDEX(DATOS!AQ:AQ,MATCH(CHECKLIST!B510,DATOS!B:B,0),1)),"")</f>
        <v/>
      </c>
      <c r="S510">
        <f t="shared" si="23"/>
        <v>0</v>
      </c>
      <c r="U510" t="str">
        <f t="shared" si="21"/>
        <v/>
      </c>
      <c r="V510" t="str">
        <f t="shared" si="22"/>
        <v/>
      </c>
    </row>
    <row r="511" spans="1:22" x14ac:dyDescent="0.25">
      <c r="A511" s="12">
        <v>498</v>
      </c>
      <c r="B511" t="str">
        <f>IFERROR(INDEX(DATOS!B:B,MATCH(CHECKLIST!A511,DATOS!BY:BY,0),1),"")</f>
        <v/>
      </c>
      <c r="C511" t="str">
        <f>IFERROR(INDEX(DATOS!J:J,MATCH(CHECKLIST!A511,DATOS!BY:BY,0),1),"")</f>
        <v/>
      </c>
      <c r="D511" t="str">
        <f>IFERROR(INDEX(DATOS!R:R,MATCH(CHECKLIST!E511,DATOS!C:C,0),1),"")</f>
        <v/>
      </c>
      <c r="E511" s="72" t="str">
        <f>IFERROR(INDEX(DATOS!C:C,MATCH(CHECKLIST!A511,DATOS!BY:BY,0),1),"")</f>
        <v/>
      </c>
      <c r="F511" s="82" t="str">
        <f>IFERROR(IF(INDEX(DATOS!AE:AE,MATCH(CHECKLIST!B511,DATOS!B:B,0),1)=0,"",INDEX(DATOS!AE:AE,MATCH(CHECKLIST!B511,DATOS!B:B,0),1)),"")</f>
        <v/>
      </c>
      <c r="G511" s="17" t="str">
        <f>IFERROR(IF(INDEX(DATOS!AJ:AJ,MATCH(CHECKLIST!B511,DATOS!B:B,0),1)=0,"",INDEX(DATOS!AJ:AJ,MATCH(CHECKLIST!B511,DATOS!B:B,0),1)),"")</f>
        <v/>
      </c>
      <c r="H511" s="17" t="str">
        <f>IFERROR(IF(INDEX(DATOS!BM:BM,MATCH(CHECKLIST!B511,DATOS!B:B,0),1)="","X",IF(INDEX(DATOS!BM:BM,MATCH(CHECKLIST!B511,DATOS!B:B,0),1)="VIGENTE","",INDEX(DATOS!BM:BM,MATCH(CHECKLIST!B511,DATOS!B:B,0),1))),"")</f>
        <v/>
      </c>
      <c r="I511" s="17" t="str">
        <f>IFERROR(IF(INDEX(DATOS!AN:AN,MATCH(CHECKLIST!B511,DATOS!B:B,0),1)=0,"",INDEX(DATOS!AN:AN,MATCH(CHECKLIST!B511,DATOS!B:B,0),1)),"")</f>
        <v/>
      </c>
      <c r="J511" s="17" t="str">
        <f>IFERROR(IF(INDEX(DATOS!AL:AL,MATCH(CHECKLIST!B511,DATOS!B:B,0),1)=0,"",INDEX(DATOS!AL:AL,MATCH(CHECKLIST!B511,DATOS!B:B,0),1)),"")</f>
        <v/>
      </c>
      <c r="K511" s="35" t="str">
        <f>IFERROR(IF(INDEX(DATOS!AM:AM,MATCH(CHECKLIST!B511,DATOS!B:B,0),1)=0,"",INDEX(DATOS!AM:AM,MATCH(CHECKLIST!B511,DATOS!B:B,0),1)),"")</f>
        <v/>
      </c>
      <c r="L511" s="17" t="str">
        <f>IFERROR(IF(INDEX(DATOS!AO:AO,MATCH(CHECKLIST!B511,DATOS!B:B,0),1)=0,"",INDEX(DATOS!AO:AO,MATCH(CHECKLIST!B511,DATOS!B:B,0),1)),"")</f>
        <v/>
      </c>
      <c r="M511" s="17" t="str">
        <f>IFERROR(IF(INDEX(DATOS!AK:AK,MATCH(CHECKLIST!B511,DATOS!B:B,0),1)=0,"",INDEX(DATOS!AK:AK,MATCH(CHECKLIST!B511,DATOS!B:B,0),1)),"")</f>
        <v/>
      </c>
      <c r="N511" s="35" t="str">
        <f ca="1">IFERROR(IF(INDEX(DATOS!I:I,MATCH(CHECKLIST!B511,DATOS!B:B,0),1)="","X",IF(INDEX(DATOS!I:I,MATCH(CHECKLIST!B511,DATOS!B:B,0),1)&gt;YEAR(TODAY())-1,"","VENCIDA")),"")</f>
        <v/>
      </c>
      <c r="O511" s="35" t="str">
        <f>IFERROR(IF(INDEX(DATOS!AR:AR,MATCH(CHECKLIST!B511,DATOS!B:B,0),1)=0,"",INDEX(DATOS!AR:AR,MATCH(CHECKLIST!B511,DATOS!B:B,0),1)),"")</f>
        <v/>
      </c>
      <c r="P511" s="17" t="str">
        <f>IFERROR(IF(INDEX(DATOS!AP:AP,MATCH(CHECKLIST!B511,DATOS!B:B,0),1)=0,"",INDEX(DATOS!AP:AP,MATCH(CHECKLIST!B511,DATOS!B:B,0),1)),"")</f>
        <v/>
      </c>
      <c r="Q511" s="17" t="str">
        <f>IFERROR(IF(INDEX(DATOS!AQ:AQ,MATCH(CHECKLIST!B511,DATOS!B:B,0),1)=0,"",INDEX(DATOS!AQ:AQ,MATCH(CHECKLIST!B511,DATOS!B:B,0),1)),"")</f>
        <v/>
      </c>
      <c r="R511" t="str">
        <f>IF(B511="","",1)</f>
        <v/>
      </c>
      <c r="S511" t="str">
        <f t="shared" si="23"/>
        <v/>
      </c>
      <c r="U511" t="str">
        <f t="shared" si="21"/>
        <v/>
      </c>
      <c r="V511" t="str">
        <f t="shared" si="22"/>
        <v/>
      </c>
    </row>
    <row r="512" spans="1:22" x14ac:dyDescent="0.25">
      <c r="A512" s="12">
        <v>499</v>
      </c>
      <c r="B512" t="str">
        <f>IFERROR(INDEX(DATOS!B:B,MATCH(CHECKLIST!A512,DATOS!BY:BY,0),1),"")</f>
        <v/>
      </c>
      <c r="C512" t="str">
        <f>IFERROR(INDEX(DATOS!J:J,MATCH(CHECKLIST!A512,DATOS!BY:BY,0),1),"")</f>
        <v/>
      </c>
      <c r="D512" t="str">
        <f>IFERROR(INDEX(DATOS!R:R,MATCH(CHECKLIST!E512,DATOS!C:C,0),1),"")</f>
        <v/>
      </c>
      <c r="E512" s="72" t="str">
        <f>IFERROR(INDEX(DATOS!C:C,MATCH(CHECKLIST!A512,DATOS!BY:BY,0),1),"")</f>
        <v/>
      </c>
      <c r="F512" s="82" t="str">
        <f>IFERROR(IF(INDEX(DATOS!AE:AE,MATCH(CHECKLIST!B512,DATOS!B:B,0),1)=0,"",INDEX(DATOS!AE:AE,MATCH(CHECKLIST!B512,DATOS!B:B,0),1)),"")</f>
        <v/>
      </c>
      <c r="G512" s="17" t="str">
        <f>IFERROR(IF(INDEX(DATOS!AJ:AJ,MATCH(CHECKLIST!B512,DATOS!B:B,0),1)=0,"",INDEX(DATOS!AJ:AJ,MATCH(CHECKLIST!B512,DATOS!B:B,0),1)),"")</f>
        <v/>
      </c>
      <c r="H512" s="17" t="str">
        <f>IFERROR(IF(INDEX(DATOS!BM:BM,MATCH(CHECKLIST!B512,DATOS!B:B,0),1)="","X",IF(INDEX(DATOS!BM:BM,MATCH(CHECKLIST!B512,DATOS!B:B,0),1)="VIGENTE","",INDEX(DATOS!BM:BM,MATCH(CHECKLIST!B512,DATOS!B:B,0),1))),"")</f>
        <v/>
      </c>
      <c r="I512" s="17" t="str">
        <f>IFERROR(IF(INDEX(DATOS!AN:AN,MATCH(CHECKLIST!B512,DATOS!B:B,0),1)=0,"",INDEX(DATOS!AN:AN,MATCH(CHECKLIST!B512,DATOS!B:B,0),1)),"")</f>
        <v/>
      </c>
      <c r="J512" s="17" t="str">
        <f>IFERROR(IF(INDEX(DATOS!AL:AL,MATCH(CHECKLIST!B512,DATOS!B:B,0),1)=0,"",INDEX(DATOS!AL:AL,MATCH(CHECKLIST!B512,DATOS!B:B,0),1)),"")</f>
        <v/>
      </c>
      <c r="K512" s="35" t="str">
        <f>IFERROR(IF(INDEX(DATOS!AM:AM,MATCH(CHECKLIST!B512,DATOS!B:B,0),1)=0,"",INDEX(DATOS!AM:AM,MATCH(CHECKLIST!B512,DATOS!B:B,0),1)),"")</f>
        <v/>
      </c>
      <c r="L512" s="17" t="str">
        <f>IFERROR(IF(INDEX(DATOS!AO:AO,MATCH(CHECKLIST!B512,DATOS!B:B,0),1)=0,"",INDEX(DATOS!AO:AO,MATCH(CHECKLIST!B512,DATOS!B:B,0),1)),"")</f>
        <v/>
      </c>
      <c r="M512" s="17" t="str">
        <f>IFERROR(IF(INDEX(DATOS!AK:AK,MATCH(CHECKLIST!B512,DATOS!B:B,0),1)=0,"",INDEX(DATOS!AK:AK,MATCH(CHECKLIST!B512,DATOS!B:B,0),1)),"")</f>
        <v/>
      </c>
      <c r="N512" s="35" t="str">
        <f ca="1">IFERROR(IF(INDEX(DATOS!I:I,MATCH(CHECKLIST!B512,DATOS!B:B,0),1)="","X",IF(INDEX(DATOS!I:I,MATCH(CHECKLIST!B512,DATOS!B:B,0),1)&gt;YEAR(TODAY())-1,"","VENCIDA")),"")</f>
        <v/>
      </c>
      <c r="O512" s="35" t="str">
        <f>IFERROR(IF(INDEX(DATOS!AR:AR,MATCH(CHECKLIST!B512,DATOS!B:B,0),1)=0,"",INDEX(DATOS!AR:AR,MATCH(CHECKLIST!B512,DATOS!B:B,0),1)),"")</f>
        <v/>
      </c>
      <c r="P512" s="17" t="str">
        <f>IFERROR(IF(INDEX(DATOS!AP:AP,MATCH(CHECKLIST!B512,DATOS!B:B,0),1)=0,"",INDEX(DATOS!AP:AP,MATCH(CHECKLIST!B512,DATOS!B:B,0),1)),"")</f>
        <v/>
      </c>
      <c r="Q512" s="17" t="str">
        <f>IFERROR(IF(INDEX(DATOS!AQ:AQ,MATCH(CHECKLIST!B512,DATOS!B:B,0),1)=0,"",INDEX(DATOS!AQ:AQ,MATCH(CHECKLIST!B512,DATOS!B:B,0),1)),"")</f>
        <v/>
      </c>
      <c r="S512">
        <f t="shared" si="23"/>
        <v>0</v>
      </c>
      <c r="U512" t="str">
        <f t="shared" si="21"/>
        <v/>
      </c>
      <c r="V512" t="str">
        <f t="shared" si="22"/>
        <v/>
      </c>
    </row>
    <row r="513" spans="1:22" x14ac:dyDescent="0.25">
      <c r="A513" s="12">
        <v>500</v>
      </c>
      <c r="B513" t="str">
        <f>IFERROR(INDEX(DATOS!B:B,MATCH(CHECKLIST!A513,DATOS!BY:BY,0),1),"")</f>
        <v/>
      </c>
      <c r="C513" t="str">
        <f>IFERROR(INDEX(DATOS!J:J,MATCH(CHECKLIST!A513,DATOS!BY:BY,0),1),"")</f>
        <v/>
      </c>
      <c r="D513" t="str">
        <f>IFERROR(INDEX(DATOS!R:R,MATCH(CHECKLIST!E513,DATOS!C:C,0),1),"")</f>
        <v/>
      </c>
      <c r="E513" s="72" t="str">
        <f>IFERROR(INDEX(DATOS!C:C,MATCH(CHECKLIST!A513,DATOS!BY:BY,0),1),"")</f>
        <v/>
      </c>
      <c r="F513" s="82" t="str">
        <f>IFERROR(IF(INDEX(DATOS!AE:AE,MATCH(CHECKLIST!B513,DATOS!B:B,0),1)=0,"",INDEX(DATOS!AE:AE,MATCH(CHECKLIST!B513,DATOS!B:B,0),1)),"")</f>
        <v/>
      </c>
      <c r="G513" s="17" t="str">
        <f>IFERROR(IF(INDEX(DATOS!AJ:AJ,MATCH(CHECKLIST!B513,DATOS!B:B,0),1)=0,"",INDEX(DATOS!AJ:AJ,MATCH(CHECKLIST!B513,DATOS!B:B,0),1)),"")</f>
        <v/>
      </c>
      <c r="H513" s="17" t="str">
        <f>IFERROR(IF(INDEX(DATOS!BM:BM,MATCH(CHECKLIST!B513,DATOS!B:B,0),1)="","X",IF(INDEX(DATOS!BM:BM,MATCH(CHECKLIST!B513,DATOS!B:B,0),1)="VIGENTE","",INDEX(DATOS!BM:BM,MATCH(CHECKLIST!B513,DATOS!B:B,0),1))),"")</f>
        <v/>
      </c>
      <c r="I513" s="17" t="str">
        <f>IFERROR(IF(INDEX(DATOS!AN:AN,MATCH(CHECKLIST!B513,DATOS!B:B,0),1)=0,"",INDEX(DATOS!AN:AN,MATCH(CHECKLIST!B513,DATOS!B:B,0),1)),"")</f>
        <v/>
      </c>
      <c r="J513" s="17" t="str">
        <f>IFERROR(IF(INDEX(DATOS!AL:AL,MATCH(CHECKLIST!B513,DATOS!B:B,0),1)=0,"",INDEX(DATOS!AL:AL,MATCH(CHECKLIST!B513,DATOS!B:B,0),1)),"")</f>
        <v/>
      </c>
      <c r="K513" s="35" t="str">
        <f>IFERROR(IF(INDEX(DATOS!AM:AM,MATCH(CHECKLIST!B513,DATOS!B:B,0),1)=0,"",INDEX(DATOS!AM:AM,MATCH(CHECKLIST!B513,DATOS!B:B,0),1)),"")</f>
        <v/>
      </c>
      <c r="L513" s="17" t="str">
        <f>IFERROR(IF(INDEX(DATOS!AO:AO,MATCH(CHECKLIST!B513,DATOS!B:B,0),1)=0,"",INDEX(DATOS!AO:AO,MATCH(CHECKLIST!B513,DATOS!B:B,0),1)),"")</f>
        <v/>
      </c>
      <c r="M513" s="17" t="str">
        <f>IFERROR(IF(INDEX(DATOS!AK:AK,MATCH(CHECKLIST!B513,DATOS!B:B,0),1)=0,"",INDEX(DATOS!AK:AK,MATCH(CHECKLIST!B513,DATOS!B:B,0),1)),"")</f>
        <v/>
      </c>
      <c r="N513" s="35" t="str">
        <f ca="1">IFERROR(IF(INDEX(DATOS!I:I,MATCH(CHECKLIST!B513,DATOS!B:B,0),1)="","X",IF(INDEX(DATOS!I:I,MATCH(CHECKLIST!B513,DATOS!B:B,0),1)&gt;YEAR(TODAY())-1,"","VENCIDA")),"")</f>
        <v/>
      </c>
      <c r="O513" s="35" t="str">
        <f>IFERROR(IF(INDEX(DATOS!AR:AR,MATCH(CHECKLIST!B513,DATOS!B:B,0),1)=0,"",INDEX(DATOS!AR:AR,MATCH(CHECKLIST!B513,DATOS!B:B,0),1)),"")</f>
        <v/>
      </c>
      <c r="P513" s="17" t="str">
        <f>IFERROR(IF(INDEX(DATOS!AP:AP,MATCH(CHECKLIST!B513,DATOS!B:B,0),1)=0,"",INDEX(DATOS!AP:AP,MATCH(CHECKLIST!B513,DATOS!B:B,0),1)),"")</f>
        <v/>
      </c>
      <c r="Q513" s="17" t="str">
        <f>IFERROR(IF(INDEX(DATOS!AQ:AQ,MATCH(CHECKLIST!B513,DATOS!B:B,0),1)=0,"",INDEX(DATOS!AQ:AQ,MATCH(CHECKLIST!B513,DATOS!B:B,0),1)),"")</f>
        <v/>
      </c>
      <c r="R513" t="str">
        <f>IF(B513="","",1)</f>
        <v/>
      </c>
      <c r="S513" t="str">
        <f t="shared" si="23"/>
        <v/>
      </c>
      <c r="U513" t="str">
        <f t="shared" si="21"/>
        <v/>
      </c>
      <c r="V513" t="str">
        <f t="shared" si="22"/>
        <v/>
      </c>
    </row>
    <row r="514" spans="1:22" x14ac:dyDescent="0.25">
      <c r="A514" s="12">
        <v>501</v>
      </c>
      <c r="B514" t="str">
        <f>IFERROR(INDEX(DATOS!B:B,MATCH(CHECKLIST!A514,DATOS!BY:BY,0),1),"")</f>
        <v/>
      </c>
      <c r="C514" t="str">
        <f>IFERROR(INDEX(DATOS!J:J,MATCH(CHECKLIST!A514,DATOS!BY:BY,0),1),"")</f>
        <v/>
      </c>
      <c r="D514" t="str">
        <f>IFERROR(INDEX(DATOS!R:R,MATCH(CHECKLIST!E514,DATOS!C:C,0),1),"")</f>
        <v/>
      </c>
      <c r="E514" s="72" t="str">
        <f>IFERROR(INDEX(DATOS!C:C,MATCH(CHECKLIST!A514,DATOS!BY:BY,0),1),"")</f>
        <v/>
      </c>
      <c r="F514" s="82" t="str">
        <f>IFERROR(IF(INDEX(DATOS!AE:AE,MATCH(CHECKLIST!B514,DATOS!B:B,0),1)=0,"",INDEX(DATOS!AE:AE,MATCH(CHECKLIST!B514,DATOS!B:B,0),1)),"")</f>
        <v/>
      </c>
      <c r="G514" s="17" t="str">
        <f>IFERROR(IF(INDEX(DATOS!AJ:AJ,MATCH(CHECKLIST!B514,DATOS!B:B,0),1)=0,"",INDEX(DATOS!AJ:AJ,MATCH(CHECKLIST!B514,DATOS!B:B,0),1)),"")</f>
        <v/>
      </c>
      <c r="H514" s="17" t="str">
        <f>IFERROR(IF(INDEX(DATOS!BM:BM,MATCH(CHECKLIST!B514,DATOS!B:B,0),1)="","X",IF(INDEX(DATOS!BM:BM,MATCH(CHECKLIST!B514,DATOS!B:B,0),1)="VIGENTE","",INDEX(DATOS!BM:BM,MATCH(CHECKLIST!B514,DATOS!B:B,0),1))),"")</f>
        <v/>
      </c>
      <c r="I514" s="17" t="str">
        <f>IFERROR(IF(INDEX(DATOS!AN:AN,MATCH(CHECKLIST!B514,DATOS!B:B,0),1)=0,"",INDEX(DATOS!AN:AN,MATCH(CHECKLIST!B514,DATOS!B:B,0),1)),"")</f>
        <v/>
      </c>
      <c r="J514" s="17" t="str">
        <f>IFERROR(IF(INDEX(DATOS!AL:AL,MATCH(CHECKLIST!B514,DATOS!B:B,0),1)=0,"",INDEX(DATOS!AL:AL,MATCH(CHECKLIST!B514,DATOS!B:B,0),1)),"")</f>
        <v/>
      </c>
      <c r="K514" s="35" t="str">
        <f>IFERROR(IF(INDEX(DATOS!AM:AM,MATCH(CHECKLIST!B514,DATOS!B:B,0),1)=0,"",INDEX(DATOS!AM:AM,MATCH(CHECKLIST!B514,DATOS!B:B,0),1)),"")</f>
        <v/>
      </c>
      <c r="L514" s="17" t="str">
        <f>IFERROR(IF(INDEX(DATOS!AO:AO,MATCH(CHECKLIST!B514,DATOS!B:B,0),1)=0,"",INDEX(DATOS!AO:AO,MATCH(CHECKLIST!B514,DATOS!B:B,0),1)),"")</f>
        <v/>
      </c>
      <c r="M514" s="17" t="str">
        <f>IFERROR(IF(INDEX(DATOS!AK:AK,MATCH(CHECKLIST!B514,DATOS!B:B,0),1)=0,"",INDEX(DATOS!AK:AK,MATCH(CHECKLIST!B514,DATOS!B:B,0),1)),"")</f>
        <v/>
      </c>
      <c r="N514" s="35" t="str">
        <f ca="1">IFERROR(IF(INDEX(DATOS!I:I,MATCH(CHECKLIST!B514,DATOS!B:B,0),1)="","X",IF(INDEX(DATOS!I:I,MATCH(CHECKLIST!B514,DATOS!B:B,0),1)&gt;YEAR(TODAY())-1,"","VENCIDA")),"")</f>
        <v/>
      </c>
      <c r="O514" s="35" t="str">
        <f>IFERROR(IF(INDEX(DATOS!AR:AR,MATCH(CHECKLIST!B514,DATOS!B:B,0),1)=0,"",INDEX(DATOS!AR:AR,MATCH(CHECKLIST!B514,DATOS!B:B,0),1)),"")</f>
        <v/>
      </c>
      <c r="P514" s="17" t="str">
        <f>IFERROR(IF(INDEX(DATOS!AP:AP,MATCH(CHECKLIST!B514,DATOS!B:B,0),1)=0,"",INDEX(DATOS!AP:AP,MATCH(CHECKLIST!B514,DATOS!B:B,0),1)),"")</f>
        <v/>
      </c>
      <c r="Q514" s="17" t="str">
        <f>IFERROR(IF(INDEX(DATOS!AQ:AQ,MATCH(CHECKLIST!B514,DATOS!B:B,0),1)=0,"",INDEX(DATOS!AQ:AQ,MATCH(CHECKLIST!B514,DATOS!B:B,0),1)),"")</f>
        <v/>
      </c>
      <c r="S514">
        <f t="shared" si="23"/>
        <v>0</v>
      </c>
      <c r="U514" t="str">
        <f t="shared" si="21"/>
        <v/>
      </c>
      <c r="V514" t="str">
        <f t="shared" si="22"/>
        <v/>
      </c>
    </row>
    <row r="515" spans="1:22" x14ac:dyDescent="0.25">
      <c r="A515" s="12">
        <v>502</v>
      </c>
      <c r="B515" t="str">
        <f>IFERROR(INDEX(DATOS!B:B,MATCH(CHECKLIST!A515,DATOS!BY:BY,0),1),"")</f>
        <v/>
      </c>
      <c r="C515" t="str">
        <f>IFERROR(INDEX(DATOS!J:J,MATCH(CHECKLIST!A515,DATOS!BY:BY,0),1),"")</f>
        <v/>
      </c>
      <c r="D515" t="str">
        <f>IFERROR(INDEX(DATOS!R:R,MATCH(CHECKLIST!E515,DATOS!C:C,0),1),"")</f>
        <v/>
      </c>
      <c r="E515" s="72" t="str">
        <f>IFERROR(INDEX(DATOS!C:C,MATCH(CHECKLIST!A515,DATOS!BY:BY,0),1),"")</f>
        <v/>
      </c>
      <c r="F515" s="82" t="str">
        <f>IFERROR(IF(INDEX(DATOS!AE:AE,MATCH(CHECKLIST!B515,DATOS!B:B,0),1)=0,"",INDEX(DATOS!AE:AE,MATCH(CHECKLIST!B515,DATOS!B:B,0),1)),"")</f>
        <v/>
      </c>
      <c r="G515" s="17" t="str">
        <f>IFERROR(IF(INDEX(DATOS!AJ:AJ,MATCH(CHECKLIST!B515,DATOS!B:B,0),1)=0,"",INDEX(DATOS!AJ:AJ,MATCH(CHECKLIST!B515,DATOS!B:B,0),1)),"")</f>
        <v/>
      </c>
      <c r="H515" s="17" t="str">
        <f>IFERROR(IF(INDEX(DATOS!BM:BM,MATCH(CHECKLIST!B515,DATOS!B:B,0),1)="","X",IF(INDEX(DATOS!BM:BM,MATCH(CHECKLIST!B515,DATOS!B:B,0),1)="VIGENTE","",INDEX(DATOS!BM:BM,MATCH(CHECKLIST!B515,DATOS!B:B,0),1))),"")</f>
        <v/>
      </c>
      <c r="I515" s="17" t="str">
        <f>IFERROR(IF(INDEX(DATOS!AN:AN,MATCH(CHECKLIST!B515,DATOS!B:B,0),1)=0,"",INDEX(DATOS!AN:AN,MATCH(CHECKLIST!B515,DATOS!B:B,0),1)),"")</f>
        <v/>
      </c>
      <c r="J515" s="17" t="str">
        <f>IFERROR(IF(INDEX(DATOS!AL:AL,MATCH(CHECKLIST!B515,DATOS!B:B,0),1)=0,"",INDEX(DATOS!AL:AL,MATCH(CHECKLIST!B515,DATOS!B:B,0),1)),"")</f>
        <v/>
      </c>
      <c r="K515" s="35" t="str">
        <f>IFERROR(IF(INDEX(DATOS!AM:AM,MATCH(CHECKLIST!B515,DATOS!B:B,0),1)=0,"",INDEX(DATOS!AM:AM,MATCH(CHECKLIST!B515,DATOS!B:B,0),1)),"")</f>
        <v/>
      </c>
      <c r="L515" s="17" t="str">
        <f>IFERROR(IF(INDEX(DATOS!AO:AO,MATCH(CHECKLIST!B515,DATOS!B:B,0),1)=0,"",INDEX(DATOS!AO:AO,MATCH(CHECKLIST!B515,DATOS!B:B,0),1)),"")</f>
        <v/>
      </c>
      <c r="M515" s="17" t="str">
        <f>IFERROR(IF(INDEX(DATOS!AK:AK,MATCH(CHECKLIST!B515,DATOS!B:B,0),1)=0,"",INDEX(DATOS!AK:AK,MATCH(CHECKLIST!B515,DATOS!B:B,0),1)),"")</f>
        <v/>
      </c>
      <c r="N515" s="35" t="str">
        <f ca="1">IFERROR(IF(INDEX(DATOS!I:I,MATCH(CHECKLIST!B515,DATOS!B:B,0),1)="","X",IF(INDEX(DATOS!I:I,MATCH(CHECKLIST!B515,DATOS!B:B,0),1)&gt;YEAR(TODAY())-1,"","VENCIDA")),"")</f>
        <v/>
      </c>
      <c r="O515" s="35" t="str">
        <f>IFERROR(IF(INDEX(DATOS!AR:AR,MATCH(CHECKLIST!B515,DATOS!B:B,0),1)=0,"",INDEX(DATOS!AR:AR,MATCH(CHECKLIST!B515,DATOS!B:B,0),1)),"")</f>
        <v/>
      </c>
      <c r="P515" s="17" t="str">
        <f>IFERROR(IF(INDEX(DATOS!AP:AP,MATCH(CHECKLIST!B515,DATOS!B:B,0),1)=0,"",INDEX(DATOS!AP:AP,MATCH(CHECKLIST!B515,DATOS!B:B,0),1)),"")</f>
        <v/>
      </c>
      <c r="Q515" s="17" t="str">
        <f>IFERROR(IF(INDEX(DATOS!AQ:AQ,MATCH(CHECKLIST!B515,DATOS!B:B,0),1)=0,"",INDEX(DATOS!AQ:AQ,MATCH(CHECKLIST!B515,DATOS!B:B,0),1)),"")</f>
        <v/>
      </c>
      <c r="R515" t="str">
        <f>IF(B515="","",1)</f>
        <v/>
      </c>
      <c r="S515" t="str">
        <f t="shared" si="23"/>
        <v/>
      </c>
      <c r="U515" t="str">
        <f t="shared" si="21"/>
        <v/>
      </c>
      <c r="V515" t="str">
        <f t="shared" si="22"/>
        <v/>
      </c>
    </row>
    <row r="516" spans="1:22" x14ac:dyDescent="0.25">
      <c r="A516" s="12">
        <v>503</v>
      </c>
      <c r="B516" t="str">
        <f>IFERROR(INDEX(DATOS!B:B,MATCH(CHECKLIST!A516,DATOS!BY:BY,0),1),"")</f>
        <v/>
      </c>
      <c r="C516" t="str">
        <f>IFERROR(INDEX(DATOS!J:J,MATCH(CHECKLIST!A516,DATOS!BY:BY,0),1),"")</f>
        <v/>
      </c>
      <c r="D516" t="str">
        <f>IFERROR(INDEX(DATOS!R:R,MATCH(CHECKLIST!E516,DATOS!C:C,0),1),"")</f>
        <v/>
      </c>
      <c r="E516" s="72" t="str">
        <f>IFERROR(INDEX(DATOS!C:C,MATCH(CHECKLIST!A516,DATOS!BY:BY,0),1),"")</f>
        <v/>
      </c>
      <c r="F516" s="82" t="str">
        <f>IFERROR(IF(INDEX(DATOS!AE:AE,MATCH(CHECKLIST!B516,DATOS!B:B,0),1)=0,"",INDEX(DATOS!AE:AE,MATCH(CHECKLIST!B516,DATOS!B:B,0),1)),"")</f>
        <v/>
      </c>
      <c r="G516" s="17" t="str">
        <f>IFERROR(IF(INDEX(DATOS!AJ:AJ,MATCH(CHECKLIST!B516,DATOS!B:B,0),1)=0,"",INDEX(DATOS!AJ:AJ,MATCH(CHECKLIST!B516,DATOS!B:B,0),1)),"")</f>
        <v/>
      </c>
      <c r="H516" s="17" t="str">
        <f>IFERROR(IF(INDEX(DATOS!BM:BM,MATCH(CHECKLIST!B516,DATOS!B:B,0),1)="","X",IF(INDEX(DATOS!BM:BM,MATCH(CHECKLIST!B516,DATOS!B:B,0),1)="VIGENTE","",INDEX(DATOS!BM:BM,MATCH(CHECKLIST!B516,DATOS!B:B,0),1))),"")</f>
        <v/>
      </c>
      <c r="I516" s="17" t="str">
        <f>IFERROR(IF(INDEX(DATOS!AN:AN,MATCH(CHECKLIST!B516,DATOS!B:B,0),1)=0,"",INDEX(DATOS!AN:AN,MATCH(CHECKLIST!B516,DATOS!B:B,0),1)),"")</f>
        <v/>
      </c>
      <c r="J516" s="17" t="str">
        <f>IFERROR(IF(INDEX(DATOS!AL:AL,MATCH(CHECKLIST!B516,DATOS!B:B,0),1)=0,"",INDEX(DATOS!AL:AL,MATCH(CHECKLIST!B516,DATOS!B:B,0),1)),"")</f>
        <v/>
      </c>
      <c r="K516" s="35" t="str">
        <f>IFERROR(IF(INDEX(DATOS!AM:AM,MATCH(CHECKLIST!B516,DATOS!B:B,0),1)=0,"",INDEX(DATOS!AM:AM,MATCH(CHECKLIST!B516,DATOS!B:B,0),1)),"")</f>
        <v/>
      </c>
      <c r="L516" s="17" t="str">
        <f>IFERROR(IF(INDEX(DATOS!AO:AO,MATCH(CHECKLIST!B516,DATOS!B:B,0),1)=0,"",INDEX(DATOS!AO:AO,MATCH(CHECKLIST!B516,DATOS!B:B,0),1)),"")</f>
        <v/>
      </c>
      <c r="M516" s="17" t="str">
        <f>IFERROR(IF(INDEX(DATOS!AK:AK,MATCH(CHECKLIST!B516,DATOS!B:B,0),1)=0,"",INDEX(DATOS!AK:AK,MATCH(CHECKLIST!B516,DATOS!B:B,0),1)),"")</f>
        <v/>
      </c>
      <c r="N516" s="35" t="str">
        <f ca="1">IFERROR(IF(INDEX(DATOS!I:I,MATCH(CHECKLIST!B516,DATOS!B:B,0),1)="","X",IF(INDEX(DATOS!I:I,MATCH(CHECKLIST!B516,DATOS!B:B,0),1)&gt;YEAR(TODAY())-1,"","VENCIDA")),"")</f>
        <v/>
      </c>
      <c r="O516" s="35" t="str">
        <f>IFERROR(IF(INDEX(DATOS!AR:AR,MATCH(CHECKLIST!B516,DATOS!B:B,0),1)=0,"",INDEX(DATOS!AR:AR,MATCH(CHECKLIST!B516,DATOS!B:B,0),1)),"")</f>
        <v/>
      </c>
      <c r="P516" s="17" t="str">
        <f>IFERROR(IF(INDEX(DATOS!AP:AP,MATCH(CHECKLIST!B516,DATOS!B:B,0),1)=0,"",INDEX(DATOS!AP:AP,MATCH(CHECKLIST!B516,DATOS!B:B,0),1)),"")</f>
        <v/>
      </c>
      <c r="Q516" s="17" t="str">
        <f>IFERROR(IF(INDEX(DATOS!AQ:AQ,MATCH(CHECKLIST!B516,DATOS!B:B,0),1)=0,"",INDEX(DATOS!AQ:AQ,MATCH(CHECKLIST!B516,DATOS!B:B,0),1)),"")</f>
        <v/>
      </c>
      <c r="S516">
        <f t="shared" si="23"/>
        <v>0</v>
      </c>
      <c r="U516" t="str">
        <f t="shared" si="21"/>
        <v/>
      </c>
      <c r="V516" t="str">
        <f t="shared" si="22"/>
        <v/>
      </c>
    </row>
    <row r="517" spans="1:22" x14ac:dyDescent="0.25">
      <c r="A517" s="12">
        <v>504</v>
      </c>
      <c r="B517" t="str">
        <f>IFERROR(INDEX(DATOS!B:B,MATCH(CHECKLIST!A517,DATOS!BY:BY,0),1),"")</f>
        <v/>
      </c>
      <c r="C517" t="str">
        <f>IFERROR(INDEX(DATOS!J:J,MATCH(CHECKLIST!A517,DATOS!BY:BY,0),1),"")</f>
        <v/>
      </c>
      <c r="D517" t="str">
        <f>IFERROR(INDEX(DATOS!R:R,MATCH(CHECKLIST!E517,DATOS!C:C,0),1),"")</f>
        <v/>
      </c>
      <c r="E517" s="72" t="str">
        <f>IFERROR(INDEX(DATOS!C:C,MATCH(CHECKLIST!A517,DATOS!BY:BY,0),1),"")</f>
        <v/>
      </c>
      <c r="F517" s="82" t="str">
        <f>IFERROR(IF(INDEX(DATOS!AE:AE,MATCH(CHECKLIST!B517,DATOS!B:B,0),1)=0,"",INDEX(DATOS!AE:AE,MATCH(CHECKLIST!B517,DATOS!B:B,0),1)),"")</f>
        <v/>
      </c>
      <c r="G517" s="17" t="str">
        <f>IFERROR(IF(INDEX(DATOS!AJ:AJ,MATCH(CHECKLIST!B517,DATOS!B:B,0),1)=0,"",INDEX(DATOS!AJ:AJ,MATCH(CHECKLIST!B517,DATOS!B:B,0),1)),"")</f>
        <v/>
      </c>
      <c r="H517" s="17" t="str">
        <f>IFERROR(IF(INDEX(DATOS!BM:BM,MATCH(CHECKLIST!B517,DATOS!B:B,0),1)="","X",IF(INDEX(DATOS!BM:BM,MATCH(CHECKLIST!B517,DATOS!B:B,0),1)="VIGENTE","",INDEX(DATOS!BM:BM,MATCH(CHECKLIST!B517,DATOS!B:B,0),1))),"")</f>
        <v/>
      </c>
      <c r="I517" s="17" t="str">
        <f>IFERROR(IF(INDEX(DATOS!AN:AN,MATCH(CHECKLIST!B517,DATOS!B:B,0),1)=0,"",INDEX(DATOS!AN:AN,MATCH(CHECKLIST!B517,DATOS!B:B,0),1)),"")</f>
        <v/>
      </c>
      <c r="J517" s="17" t="str">
        <f>IFERROR(IF(INDEX(DATOS!AL:AL,MATCH(CHECKLIST!B517,DATOS!B:B,0),1)=0,"",INDEX(DATOS!AL:AL,MATCH(CHECKLIST!B517,DATOS!B:B,0),1)),"")</f>
        <v/>
      </c>
      <c r="K517" s="35" t="str">
        <f>IFERROR(IF(INDEX(DATOS!AM:AM,MATCH(CHECKLIST!B517,DATOS!B:B,0),1)=0,"",INDEX(DATOS!AM:AM,MATCH(CHECKLIST!B517,DATOS!B:B,0),1)),"")</f>
        <v/>
      </c>
      <c r="L517" s="17" t="str">
        <f>IFERROR(IF(INDEX(DATOS!AO:AO,MATCH(CHECKLIST!B517,DATOS!B:B,0),1)=0,"",INDEX(DATOS!AO:AO,MATCH(CHECKLIST!B517,DATOS!B:B,0),1)),"")</f>
        <v/>
      </c>
      <c r="M517" s="17" t="str">
        <f>IFERROR(IF(INDEX(DATOS!AK:AK,MATCH(CHECKLIST!B517,DATOS!B:B,0),1)=0,"",INDEX(DATOS!AK:AK,MATCH(CHECKLIST!B517,DATOS!B:B,0),1)),"")</f>
        <v/>
      </c>
      <c r="N517" s="35" t="str">
        <f ca="1">IFERROR(IF(INDEX(DATOS!I:I,MATCH(CHECKLIST!B517,DATOS!B:B,0),1)="","X",IF(INDEX(DATOS!I:I,MATCH(CHECKLIST!B517,DATOS!B:B,0),1)&gt;YEAR(TODAY())-1,"","VENCIDA")),"")</f>
        <v/>
      </c>
      <c r="O517" s="35" t="str">
        <f>IFERROR(IF(INDEX(DATOS!AR:AR,MATCH(CHECKLIST!B517,DATOS!B:B,0),1)=0,"",INDEX(DATOS!AR:AR,MATCH(CHECKLIST!B517,DATOS!B:B,0),1)),"")</f>
        <v/>
      </c>
      <c r="P517" s="17" t="str">
        <f>IFERROR(IF(INDEX(DATOS!AP:AP,MATCH(CHECKLIST!B517,DATOS!B:B,0),1)=0,"",INDEX(DATOS!AP:AP,MATCH(CHECKLIST!B517,DATOS!B:B,0),1)),"")</f>
        <v/>
      </c>
      <c r="Q517" s="17" t="str">
        <f>IFERROR(IF(INDEX(DATOS!AQ:AQ,MATCH(CHECKLIST!B517,DATOS!B:B,0),1)=0,"",INDEX(DATOS!AQ:AQ,MATCH(CHECKLIST!B517,DATOS!B:B,0),1)),"")</f>
        <v/>
      </c>
      <c r="R517" t="str">
        <f>IF(B517="","",1)</f>
        <v/>
      </c>
      <c r="S517" t="str">
        <f t="shared" si="23"/>
        <v/>
      </c>
      <c r="U517" t="str">
        <f t="shared" si="21"/>
        <v/>
      </c>
      <c r="V517" t="str">
        <f t="shared" si="22"/>
        <v/>
      </c>
    </row>
    <row r="518" spans="1:22" x14ac:dyDescent="0.25">
      <c r="A518" s="12">
        <v>505</v>
      </c>
      <c r="B518" t="str">
        <f>IFERROR(INDEX(DATOS!B:B,MATCH(CHECKLIST!A518,DATOS!BY:BY,0),1),"")</f>
        <v/>
      </c>
      <c r="C518" t="str">
        <f>IFERROR(INDEX(DATOS!J:J,MATCH(CHECKLIST!A518,DATOS!BY:BY,0),1),"")</f>
        <v/>
      </c>
      <c r="D518" t="str">
        <f>IFERROR(INDEX(DATOS!R:R,MATCH(CHECKLIST!E518,DATOS!C:C,0),1),"")</f>
        <v/>
      </c>
      <c r="E518" s="72" t="str">
        <f>IFERROR(INDEX(DATOS!C:C,MATCH(CHECKLIST!A518,DATOS!BY:BY,0),1),"")</f>
        <v/>
      </c>
      <c r="F518" s="82" t="str">
        <f>IFERROR(IF(INDEX(DATOS!AE:AE,MATCH(CHECKLIST!B518,DATOS!B:B,0),1)=0,"",INDEX(DATOS!AE:AE,MATCH(CHECKLIST!B518,DATOS!B:B,0),1)),"")</f>
        <v/>
      </c>
      <c r="G518" s="17" t="str">
        <f>IFERROR(IF(INDEX(DATOS!AJ:AJ,MATCH(CHECKLIST!B518,DATOS!B:B,0),1)=0,"",INDEX(DATOS!AJ:AJ,MATCH(CHECKLIST!B518,DATOS!B:B,0),1)),"")</f>
        <v/>
      </c>
      <c r="H518" s="17" t="str">
        <f>IFERROR(IF(INDEX(DATOS!BM:BM,MATCH(CHECKLIST!B518,DATOS!B:B,0),1)="","X",IF(INDEX(DATOS!BM:BM,MATCH(CHECKLIST!B518,DATOS!B:B,0),1)="VIGENTE","",INDEX(DATOS!BM:BM,MATCH(CHECKLIST!B518,DATOS!B:B,0),1))),"")</f>
        <v/>
      </c>
      <c r="I518" s="17" t="str">
        <f>IFERROR(IF(INDEX(DATOS!AN:AN,MATCH(CHECKLIST!B518,DATOS!B:B,0),1)=0,"",INDEX(DATOS!AN:AN,MATCH(CHECKLIST!B518,DATOS!B:B,0),1)),"")</f>
        <v/>
      </c>
      <c r="J518" s="17" t="str">
        <f>IFERROR(IF(INDEX(DATOS!AL:AL,MATCH(CHECKLIST!B518,DATOS!B:B,0),1)=0,"",INDEX(DATOS!AL:AL,MATCH(CHECKLIST!B518,DATOS!B:B,0),1)),"")</f>
        <v/>
      </c>
      <c r="K518" s="35" t="str">
        <f>IFERROR(IF(INDEX(DATOS!AM:AM,MATCH(CHECKLIST!B518,DATOS!B:B,0),1)=0,"",INDEX(DATOS!AM:AM,MATCH(CHECKLIST!B518,DATOS!B:B,0),1)),"")</f>
        <v/>
      </c>
      <c r="L518" s="17" t="str">
        <f>IFERROR(IF(INDEX(DATOS!AO:AO,MATCH(CHECKLIST!B518,DATOS!B:B,0),1)=0,"",INDEX(DATOS!AO:AO,MATCH(CHECKLIST!B518,DATOS!B:B,0),1)),"")</f>
        <v/>
      </c>
      <c r="M518" s="17" t="str">
        <f>IFERROR(IF(INDEX(DATOS!AK:AK,MATCH(CHECKLIST!B518,DATOS!B:B,0),1)=0,"",INDEX(DATOS!AK:AK,MATCH(CHECKLIST!B518,DATOS!B:B,0),1)),"")</f>
        <v/>
      </c>
      <c r="N518" s="35" t="str">
        <f ca="1">IFERROR(IF(INDEX(DATOS!I:I,MATCH(CHECKLIST!B518,DATOS!B:B,0),1)="","X",IF(INDEX(DATOS!I:I,MATCH(CHECKLIST!B518,DATOS!B:B,0),1)&gt;YEAR(TODAY())-1,"","VENCIDA")),"")</f>
        <v/>
      </c>
      <c r="O518" s="35" t="str">
        <f>IFERROR(IF(INDEX(DATOS!AR:AR,MATCH(CHECKLIST!B518,DATOS!B:B,0),1)=0,"",INDEX(DATOS!AR:AR,MATCH(CHECKLIST!B518,DATOS!B:B,0),1)),"")</f>
        <v/>
      </c>
      <c r="P518" s="17" t="str">
        <f>IFERROR(IF(INDEX(DATOS!AP:AP,MATCH(CHECKLIST!B518,DATOS!B:B,0),1)=0,"",INDEX(DATOS!AP:AP,MATCH(CHECKLIST!B518,DATOS!B:B,0),1)),"")</f>
        <v/>
      </c>
      <c r="Q518" s="17" t="str">
        <f>IFERROR(IF(INDEX(DATOS!AQ:AQ,MATCH(CHECKLIST!B518,DATOS!B:B,0),1)=0,"",INDEX(DATOS!AQ:AQ,MATCH(CHECKLIST!B518,DATOS!B:B,0),1)),"")</f>
        <v/>
      </c>
      <c r="S518">
        <f t="shared" si="23"/>
        <v>0</v>
      </c>
      <c r="U518" t="str">
        <f t="shared" si="21"/>
        <v/>
      </c>
      <c r="V518" t="str">
        <f t="shared" si="22"/>
        <v/>
      </c>
    </row>
    <row r="519" spans="1:22" x14ac:dyDescent="0.25">
      <c r="A519" s="12">
        <v>506</v>
      </c>
      <c r="B519" t="str">
        <f>IFERROR(INDEX(DATOS!B:B,MATCH(CHECKLIST!A519,DATOS!BY:BY,0),1),"")</f>
        <v/>
      </c>
      <c r="C519" t="str">
        <f>IFERROR(INDEX(DATOS!J:J,MATCH(CHECKLIST!A519,DATOS!BY:BY,0),1),"")</f>
        <v/>
      </c>
      <c r="D519" t="str">
        <f>IFERROR(INDEX(DATOS!R:R,MATCH(CHECKLIST!E519,DATOS!C:C,0),1),"")</f>
        <v/>
      </c>
      <c r="E519" s="72" t="str">
        <f>IFERROR(INDEX(DATOS!C:C,MATCH(CHECKLIST!A519,DATOS!BY:BY,0),1),"")</f>
        <v/>
      </c>
      <c r="F519" s="82" t="str">
        <f>IFERROR(IF(INDEX(DATOS!AE:AE,MATCH(CHECKLIST!B519,DATOS!B:B,0),1)=0,"",INDEX(DATOS!AE:AE,MATCH(CHECKLIST!B519,DATOS!B:B,0),1)),"")</f>
        <v/>
      </c>
      <c r="G519" s="17" t="str">
        <f>IFERROR(IF(INDEX(DATOS!AJ:AJ,MATCH(CHECKLIST!B519,DATOS!B:B,0),1)=0,"",INDEX(DATOS!AJ:AJ,MATCH(CHECKLIST!B519,DATOS!B:B,0),1)),"")</f>
        <v/>
      </c>
      <c r="H519" s="17" t="str">
        <f>IFERROR(IF(INDEX(DATOS!BM:BM,MATCH(CHECKLIST!B519,DATOS!B:B,0),1)="","X",IF(INDEX(DATOS!BM:BM,MATCH(CHECKLIST!B519,DATOS!B:B,0),1)="VIGENTE","",INDEX(DATOS!BM:BM,MATCH(CHECKLIST!B519,DATOS!B:B,0),1))),"")</f>
        <v/>
      </c>
      <c r="I519" s="17" t="str">
        <f>IFERROR(IF(INDEX(DATOS!AN:AN,MATCH(CHECKLIST!B519,DATOS!B:B,0),1)=0,"",INDEX(DATOS!AN:AN,MATCH(CHECKLIST!B519,DATOS!B:B,0),1)),"")</f>
        <v/>
      </c>
      <c r="J519" s="17" t="str">
        <f>IFERROR(IF(INDEX(DATOS!AL:AL,MATCH(CHECKLIST!B519,DATOS!B:B,0),1)=0,"",INDEX(DATOS!AL:AL,MATCH(CHECKLIST!B519,DATOS!B:B,0),1)),"")</f>
        <v/>
      </c>
      <c r="K519" s="35" t="str">
        <f>IFERROR(IF(INDEX(DATOS!AM:AM,MATCH(CHECKLIST!B519,DATOS!B:B,0),1)=0,"",INDEX(DATOS!AM:AM,MATCH(CHECKLIST!B519,DATOS!B:B,0),1)),"")</f>
        <v/>
      </c>
      <c r="L519" s="17" t="str">
        <f>IFERROR(IF(INDEX(DATOS!AO:AO,MATCH(CHECKLIST!B519,DATOS!B:B,0),1)=0,"",INDEX(DATOS!AO:AO,MATCH(CHECKLIST!B519,DATOS!B:B,0),1)),"")</f>
        <v/>
      </c>
      <c r="M519" s="17" t="str">
        <f>IFERROR(IF(INDEX(DATOS!AK:AK,MATCH(CHECKLIST!B519,DATOS!B:B,0),1)=0,"",INDEX(DATOS!AK:AK,MATCH(CHECKLIST!B519,DATOS!B:B,0),1)),"")</f>
        <v/>
      </c>
      <c r="N519" s="35" t="str">
        <f ca="1">IFERROR(IF(INDEX(DATOS!I:I,MATCH(CHECKLIST!B519,DATOS!B:B,0),1)="","X",IF(INDEX(DATOS!I:I,MATCH(CHECKLIST!B519,DATOS!B:B,0),1)&gt;YEAR(TODAY())-1,"","VENCIDA")),"")</f>
        <v/>
      </c>
      <c r="O519" s="35" t="str">
        <f>IFERROR(IF(INDEX(DATOS!AR:AR,MATCH(CHECKLIST!B519,DATOS!B:B,0),1)=0,"",INDEX(DATOS!AR:AR,MATCH(CHECKLIST!B519,DATOS!B:B,0),1)),"")</f>
        <v/>
      </c>
      <c r="P519" s="17" t="str">
        <f>IFERROR(IF(INDEX(DATOS!AP:AP,MATCH(CHECKLIST!B519,DATOS!B:B,0),1)=0,"",INDEX(DATOS!AP:AP,MATCH(CHECKLIST!B519,DATOS!B:B,0),1)),"")</f>
        <v/>
      </c>
      <c r="Q519" s="17" t="str">
        <f>IFERROR(IF(INDEX(DATOS!AQ:AQ,MATCH(CHECKLIST!B519,DATOS!B:B,0),1)=0,"",INDEX(DATOS!AQ:AQ,MATCH(CHECKLIST!B519,DATOS!B:B,0),1)),"")</f>
        <v/>
      </c>
      <c r="R519" t="str">
        <f>IF(B519="","",1)</f>
        <v/>
      </c>
      <c r="S519" t="str">
        <f t="shared" si="23"/>
        <v/>
      </c>
      <c r="U519" t="str">
        <f t="shared" si="21"/>
        <v/>
      </c>
      <c r="V519" t="str">
        <f t="shared" si="22"/>
        <v/>
      </c>
    </row>
    <row r="520" spans="1:22" x14ac:dyDescent="0.25">
      <c r="A520" s="12">
        <v>507</v>
      </c>
      <c r="B520" t="str">
        <f>IFERROR(INDEX(DATOS!B:B,MATCH(CHECKLIST!A520,DATOS!BY:BY,0),1),"")</f>
        <v/>
      </c>
      <c r="C520" t="str">
        <f>IFERROR(INDEX(DATOS!J:J,MATCH(CHECKLIST!A520,DATOS!BY:BY,0),1),"")</f>
        <v/>
      </c>
      <c r="D520" t="str">
        <f>IFERROR(INDEX(DATOS!R:R,MATCH(CHECKLIST!E520,DATOS!C:C,0),1),"")</f>
        <v/>
      </c>
      <c r="E520" s="72" t="str">
        <f>IFERROR(INDEX(DATOS!C:C,MATCH(CHECKLIST!A520,DATOS!BY:BY,0),1),"")</f>
        <v/>
      </c>
      <c r="F520" s="82" t="str">
        <f>IFERROR(IF(INDEX(DATOS!AE:AE,MATCH(CHECKLIST!B520,DATOS!B:B,0),1)=0,"",INDEX(DATOS!AE:AE,MATCH(CHECKLIST!B520,DATOS!B:B,0),1)),"")</f>
        <v/>
      </c>
      <c r="G520" s="17" t="str">
        <f>IFERROR(IF(INDEX(DATOS!AJ:AJ,MATCH(CHECKLIST!B520,DATOS!B:B,0),1)=0,"",INDEX(DATOS!AJ:AJ,MATCH(CHECKLIST!B520,DATOS!B:B,0),1)),"")</f>
        <v/>
      </c>
      <c r="H520" s="17" t="str">
        <f>IFERROR(IF(INDEX(DATOS!BM:BM,MATCH(CHECKLIST!B520,DATOS!B:B,0),1)="","X",IF(INDEX(DATOS!BM:BM,MATCH(CHECKLIST!B520,DATOS!B:B,0),1)="VIGENTE","",INDEX(DATOS!BM:BM,MATCH(CHECKLIST!B520,DATOS!B:B,0),1))),"")</f>
        <v/>
      </c>
      <c r="I520" s="17" t="str">
        <f>IFERROR(IF(INDEX(DATOS!AN:AN,MATCH(CHECKLIST!B520,DATOS!B:B,0),1)=0,"",INDEX(DATOS!AN:AN,MATCH(CHECKLIST!B520,DATOS!B:B,0),1)),"")</f>
        <v/>
      </c>
      <c r="J520" s="17" t="str">
        <f>IFERROR(IF(INDEX(DATOS!AL:AL,MATCH(CHECKLIST!B520,DATOS!B:B,0),1)=0,"",INDEX(DATOS!AL:AL,MATCH(CHECKLIST!B520,DATOS!B:B,0),1)),"")</f>
        <v/>
      </c>
      <c r="K520" s="35" t="str">
        <f>IFERROR(IF(INDEX(DATOS!AM:AM,MATCH(CHECKLIST!B520,DATOS!B:B,0),1)=0,"",INDEX(DATOS!AM:AM,MATCH(CHECKLIST!B520,DATOS!B:B,0),1)),"")</f>
        <v/>
      </c>
      <c r="L520" s="17" t="str">
        <f>IFERROR(IF(INDEX(DATOS!AO:AO,MATCH(CHECKLIST!B520,DATOS!B:B,0),1)=0,"",INDEX(DATOS!AO:AO,MATCH(CHECKLIST!B520,DATOS!B:B,0),1)),"")</f>
        <v/>
      </c>
      <c r="M520" s="17" t="str">
        <f>IFERROR(IF(INDEX(DATOS!AK:AK,MATCH(CHECKLIST!B520,DATOS!B:B,0),1)=0,"",INDEX(DATOS!AK:AK,MATCH(CHECKLIST!B520,DATOS!B:B,0),1)),"")</f>
        <v/>
      </c>
      <c r="N520" s="35" t="str">
        <f ca="1">IFERROR(IF(INDEX(DATOS!I:I,MATCH(CHECKLIST!B520,DATOS!B:B,0),1)="","X",IF(INDEX(DATOS!I:I,MATCH(CHECKLIST!B520,DATOS!B:B,0),1)&gt;YEAR(TODAY())-1,"","VENCIDA")),"")</f>
        <v/>
      </c>
      <c r="O520" s="35" t="str">
        <f>IFERROR(IF(INDEX(DATOS!AR:AR,MATCH(CHECKLIST!B520,DATOS!B:B,0),1)=0,"",INDEX(DATOS!AR:AR,MATCH(CHECKLIST!B520,DATOS!B:B,0),1)),"")</f>
        <v/>
      </c>
      <c r="P520" s="17" t="str">
        <f>IFERROR(IF(INDEX(DATOS!AP:AP,MATCH(CHECKLIST!B520,DATOS!B:B,0),1)=0,"",INDEX(DATOS!AP:AP,MATCH(CHECKLIST!B520,DATOS!B:B,0),1)),"")</f>
        <v/>
      </c>
      <c r="Q520" s="17" t="str">
        <f>IFERROR(IF(INDEX(DATOS!AQ:AQ,MATCH(CHECKLIST!B520,DATOS!B:B,0),1)=0,"",INDEX(DATOS!AQ:AQ,MATCH(CHECKLIST!B520,DATOS!B:B,0),1)),"")</f>
        <v/>
      </c>
      <c r="S520">
        <f t="shared" si="23"/>
        <v>0</v>
      </c>
      <c r="U520" t="str">
        <f t="shared" si="21"/>
        <v/>
      </c>
      <c r="V520" t="str">
        <f t="shared" si="22"/>
        <v/>
      </c>
    </row>
    <row r="521" spans="1:22" x14ac:dyDescent="0.25">
      <c r="A521" s="12">
        <v>508</v>
      </c>
      <c r="B521" t="str">
        <f>IFERROR(INDEX(DATOS!B:B,MATCH(CHECKLIST!A521,DATOS!BY:BY,0),1),"")</f>
        <v/>
      </c>
      <c r="C521" t="str">
        <f>IFERROR(INDEX(DATOS!J:J,MATCH(CHECKLIST!A521,DATOS!BY:BY,0),1),"")</f>
        <v/>
      </c>
      <c r="D521" t="str">
        <f>IFERROR(INDEX(DATOS!R:R,MATCH(CHECKLIST!E521,DATOS!C:C,0),1),"")</f>
        <v/>
      </c>
      <c r="E521" s="72" t="str">
        <f>IFERROR(INDEX(DATOS!C:C,MATCH(CHECKLIST!A521,DATOS!BY:BY,0),1),"")</f>
        <v/>
      </c>
      <c r="F521" s="82" t="str">
        <f>IFERROR(IF(INDEX(DATOS!AE:AE,MATCH(CHECKLIST!B521,DATOS!B:B,0),1)=0,"",INDEX(DATOS!AE:AE,MATCH(CHECKLIST!B521,DATOS!B:B,0),1)),"")</f>
        <v/>
      </c>
      <c r="G521" s="17" t="str">
        <f>IFERROR(IF(INDEX(DATOS!AJ:AJ,MATCH(CHECKLIST!B521,DATOS!B:B,0),1)=0,"",INDEX(DATOS!AJ:AJ,MATCH(CHECKLIST!B521,DATOS!B:B,0),1)),"")</f>
        <v/>
      </c>
      <c r="H521" s="17" t="str">
        <f>IFERROR(IF(INDEX(DATOS!BM:BM,MATCH(CHECKLIST!B521,DATOS!B:B,0),1)="","X",IF(INDEX(DATOS!BM:BM,MATCH(CHECKLIST!B521,DATOS!B:B,0),1)="VIGENTE","",INDEX(DATOS!BM:BM,MATCH(CHECKLIST!B521,DATOS!B:B,0),1))),"")</f>
        <v/>
      </c>
      <c r="I521" s="17" t="str">
        <f>IFERROR(IF(INDEX(DATOS!AN:AN,MATCH(CHECKLIST!B521,DATOS!B:B,0),1)=0,"",INDEX(DATOS!AN:AN,MATCH(CHECKLIST!B521,DATOS!B:B,0),1)),"")</f>
        <v/>
      </c>
      <c r="J521" s="17" t="str">
        <f>IFERROR(IF(INDEX(DATOS!AL:AL,MATCH(CHECKLIST!B521,DATOS!B:B,0),1)=0,"",INDEX(DATOS!AL:AL,MATCH(CHECKLIST!B521,DATOS!B:B,0),1)),"")</f>
        <v/>
      </c>
      <c r="K521" s="35" t="str">
        <f>IFERROR(IF(INDEX(DATOS!AM:AM,MATCH(CHECKLIST!B521,DATOS!B:B,0),1)=0,"",INDEX(DATOS!AM:AM,MATCH(CHECKLIST!B521,DATOS!B:B,0),1)),"")</f>
        <v/>
      </c>
      <c r="L521" s="17" t="str">
        <f>IFERROR(IF(INDEX(DATOS!AO:AO,MATCH(CHECKLIST!B521,DATOS!B:B,0),1)=0,"",INDEX(DATOS!AO:AO,MATCH(CHECKLIST!B521,DATOS!B:B,0),1)),"")</f>
        <v/>
      </c>
      <c r="M521" s="17" t="str">
        <f>IFERROR(IF(INDEX(DATOS!AK:AK,MATCH(CHECKLIST!B521,DATOS!B:B,0),1)=0,"",INDEX(DATOS!AK:AK,MATCH(CHECKLIST!B521,DATOS!B:B,0),1)),"")</f>
        <v/>
      </c>
      <c r="N521" s="35" t="str">
        <f ca="1">IFERROR(IF(INDEX(DATOS!I:I,MATCH(CHECKLIST!B521,DATOS!B:B,0),1)="","X",IF(INDEX(DATOS!I:I,MATCH(CHECKLIST!B521,DATOS!B:B,0),1)&gt;YEAR(TODAY())-1,"","VENCIDA")),"")</f>
        <v/>
      </c>
      <c r="O521" s="35" t="str">
        <f>IFERROR(IF(INDEX(DATOS!AR:AR,MATCH(CHECKLIST!B521,DATOS!B:B,0),1)=0,"",INDEX(DATOS!AR:AR,MATCH(CHECKLIST!B521,DATOS!B:B,0),1)),"")</f>
        <v/>
      </c>
      <c r="P521" s="17" t="str">
        <f>IFERROR(IF(INDEX(DATOS!AP:AP,MATCH(CHECKLIST!B521,DATOS!B:B,0),1)=0,"",INDEX(DATOS!AP:AP,MATCH(CHECKLIST!B521,DATOS!B:B,0),1)),"")</f>
        <v/>
      </c>
      <c r="Q521" s="17" t="str">
        <f>IFERROR(IF(INDEX(DATOS!AQ:AQ,MATCH(CHECKLIST!B521,DATOS!B:B,0),1)=0,"",INDEX(DATOS!AQ:AQ,MATCH(CHECKLIST!B521,DATOS!B:B,0),1)),"")</f>
        <v/>
      </c>
      <c r="R521" t="str">
        <f>IF(B521="","",1)</f>
        <v/>
      </c>
      <c r="S521" t="str">
        <f t="shared" si="23"/>
        <v/>
      </c>
      <c r="U521" t="str">
        <f t="shared" si="21"/>
        <v/>
      </c>
      <c r="V521" t="str">
        <f t="shared" si="22"/>
        <v/>
      </c>
    </row>
    <row r="522" spans="1:22" x14ac:dyDescent="0.25">
      <c r="A522" s="12">
        <v>509</v>
      </c>
      <c r="B522" t="str">
        <f>IFERROR(INDEX(DATOS!B:B,MATCH(CHECKLIST!A522,DATOS!BY:BY,0),1),"")</f>
        <v/>
      </c>
      <c r="C522" t="str">
        <f>IFERROR(INDEX(DATOS!J:J,MATCH(CHECKLIST!A522,DATOS!BY:BY,0),1),"")</f>
        <v/>
      </c>
      <c r="D522" t="str">
        <f>IFERROR(INDEX(DATOS!R:R,MATCH(CHECKLIST!E522,DATOS!C:C,0),1),"")</f>
        <v/>
      </c>
      <c r="E522" s="72" t="str">
        <f>IFERROR(INDEX(DATOS!C:C,MATCH(CHECKLIST!A522,DATOS!BY:BY,0),1),"")</f>
        <v/>
      </c>
      <c r="F522" s="82" t="str">
        <f>IFERROR(IF(INDEX(DATOS!AE:AE,MATCH(CHECKLIST!B522,DATOS!B:B,0),1)=0,"",INDEX(DATOS!AE:AE,MATCH(CHECKLIST!B522,DATOS!B:B,0),1)),"")</f>
        <v/>
      </c>
      <c r="G522" s="17" t="str">
        <f>IFERROR(IF(INDEX(DATOS!AJ:AJ,MATCH(CHECKLIST!B522,DATOS!B:B,0),1)=0,"",INDEX(DATOS!AJ:AJ,MATCH(CHECKLIST!B522,DATOS!B:B,0),1)),"")</f>
        <v/>
      </c>
      <c r="H522" s="17" t="str">
        <f>IFERROR(IF(INDEX(DATOS!BM:BM,MATCH(CHECKLIST!B522,DATOS!B:B,0),1)="","X",IF(INDEX(DATOS!BM:BM,MATCH(CHECKLIST!B522,DATOS!B:B,0),1)="VIGENTE","",INDEX(DATOS!BM:BM,MATCH(CHECKLIST!B522,DATOS!B:B,0),1))),"")</f>
        <v/>
      </c>
      <c r="I522" s="17" t="str">
        <f>IFERROR(IF(INDEX(DATOS!AN:AN,MATCH(CHECKLIST!B522,DATOS!B:B,0),1)=0,"",INDEX(DATOS!AN:AN,MATCH(CHECKLIST!B522,DATOS!B:B,0),1)),"")</f>
        <v/>
      </c>
      <c r="J522" s="17" t="str">
        <f>IFERROR(IF(INDEX(DATOS!AL:AL,MATCH(CHECKLIST!B522,DATOS!B:B,0),1)=0,"",INDEX(DATOS!AL:AL,MATCH(CHECKLIST!B522,DATOS!B:B,0),1)),"")</f>
        <v/>
      </c>
      <c r="K522" s="35" t="str">
        <f>IFERROR(IF(INDEX(DATOS!AM:AM,MATCH(CHECKLIST!B522,DATOS!B:B,0),1)=0,"",INDEX(DATOS!AM:AM,MATCH(CHECKLIST!B522,DATOS!B:B,0),1)),"")</f>
        <v/>
      </c>
      <c r="L522" s="17" t="str">
        <f>IFERROR(IF(INDEX(DATOS!AO:AO,MATCH(CHECKLIST!B522,DATOS!B:B,0),1)=0,"",INDEX(DATOS!AO:AO,MATCH(CHECKLIST!B522,DATOS!B:B,0),1)),"")</f>
        <v/>
      </c>
      <c r="M522" s="17" t="str">
        <f>IFERROR(IF(INDEX(DATOS!AK:AK,MATCH(CHECKLIST!B522,DATOS!B:B,0),1)=0,"",INDEX(DATOS!AK:AK,MATCH(CHECKLIST!B522,DATOS!B:B,0),1)),"")</f>
        <v/>
      </c>
      <c r="N522" s="35" t="str">
        <f ca="1">IFERROR(IF(INDEX(DATOS!I:I,MATCH(CHECKLIST!B522,DATOS!B:B,0),1)="","X",IF(INDEX(DATOS!I:I,MATCH(CHECKLIST!B522,DATOS!B:B,0),1)&gt;YEAR(TODAY())-1,"","VENCIDA")),"")</f>
        <v/>
      </c>
      <c r="O522" s="35" t="str">
        <f>IFERROR(IF(INDEX(DATOS!AR:AR,MATCH(CHECKLIST!B522,DATOS!B:B,0),1)=0,"",INDEX(DATOS!AR:AR,MATCH(CHECKLIST!B522,DATOS!B:B,0),1)),"")</f>
        <v/>
      </c>
      <c r="P522" s="17" t="str">
        <f>IFERROR(IF(INDEX(DATOS!AP:AP,MATCH(CHECKLIST!B522,DATOS!B:B,0),1)=0,"",INDEX(DATOS!AP:AP,MATCH(CHECKLIST!B522,DATOS!B:B,0),1)),"")</f>
        <v/>
      </c>
      <c r="Q522" s="17" t="str">
        <f>IFERROR(IF(INDEX(DATOS!AQ:AQ,MATCH(CHECKLIST!B522,DATOS!B:B,0),1)=0,"",INDEX(DATOS!AQ:AQ,MATCH(CHECKLIST!B522,DATOS!B:B,0),1)),"")</f>
        <v/>
      </c>
      <c r="S522">
        <f t="shared" si="23"/>
        <v>0</v>
      </c>
      <c r="U522" t="str">
        <f t="shared" si="21"/>
        <v/>
      </c>
      <c r="V522" t="str">
        <f t="shared" si="22"/>
        <v/>
      </c>
    </row>
    <row r="523" spans="1:22" x14ac:dyDescent="0.25">
      <c r="A523" s="12">
        <v>510</v>
      </c>
      <c r="B523" t="str">
        <f>IFERROR(INDEX(DATOS!B:B,MATCH(CHECKLIST!A523,DATOS!BY:BY,0),1),"")</f>
        <v/>
      </c>
      <c r="C523" t="str">
        <f>IFERROR(INDEX(DATOS!J:J,MATCH(CHECKLIST!A523,DATOS!BY:BY,0),1),"")</f>
        <v/>
      </c>
      <c r="D523" t="str">
        <f>IFERROR(INDEX(DATOS!R:R,MATCH(CHECKLIST!E523,DATOS!C:C,0),1),"")</f>
        <v/>
      </c>
      <c r="E523" s="72" t="str">
        <f>IFERROR(INDEX(DATOS!C:C,MATCH(CHECKLIST!A523,DATOS!BY:BY,0),1),"")</f>
        <v/>
      </c>
      <c r="F523" s="82" t="str">
        <f>IFERROR(IF(INDEX(DATOS!AE:AE,MATCH(CHECKLIST!B523,DATOS!B:B,0),1)=0,"",INDEX(DATOS!AE:AE,MATCH(CHECKLIST!B523,DATOS!B:B,0),1)),"")</f>
        <v/>
      </c>
      <c r="G523" s="17" t="str">
        <f>IFERROR(IF(INDEX(DATOS!AJ:AJ,MATCH(CHECKLIST!B523,DATOS!B:B,0),1)=0,"",INDEX(DATOS!AJ:AJ,MATCH(CHECKLIST!B523,DATOS!B:B,0),1)),"")</f>
        <v/>
      </c>
      <c r="H523" s="17" t="str">
        <f>IFERROR(IF(INDEX(DATOS!BM:BM,MATCH(CHECKLIST!B523,DATOS!B:B,0),1)="","X",IF(INDEX(DATOS!BM:BM,MATCH(CHECKLIST!B523,DATOS!B:B,0),1)="VIGENTE","",INDEX(DATOS!BM:BM,MATCH(CHECKLIST!B523,DATOS!B:B,0),1))),"")</f>
        <v/>
      </c>
      <c r="I523" s="17" t="str">
        <f>IFERROR(IF(INDEX(DATOS!AN:AN,MATCH(CHECKLIST!B523,DATOS!B:B,0),1)=0,"",INDEX(DATOS!AN:AN,MATCH(CHECKLIST!B523,DATOS!B:B,0),1)),"")</f>
        <v/>
      </c>
      <c r="J523" s="17" t="str">
        <f>IFERROR(IF(INDEX(DATOS!AL:AL,MATCH(CHECKLIST!B523,DATOS!B:B,0),1)=0,"",INDEX(DATOS!AL:AL,MATCH(CHECKLIST!B523,DATOS!B:B,0),1)),"")</f>
        <v/>
      </c>
      <c r="K523" s="35" t="str">
        <f>IFERROR(IF(INDEX(DATOS!AM:AM,MATCH(CHECKLIST!B523,DATOS!B:B,0),1)=0,"",INDEX(DATOS!AM:AM,MATCH(CHECKLIST!B523,DATOS!B:B,0),1)),"")</f>
        <v/>
      </c>
      <c r="L523" s="17" t="str">
        <f>IFERROR(IF(INDEX(DATOS!AO:AO,MATCH(CHECKLIST!B523,DATOS!B:B,0),1)=0,"",INDEX(DATOS!AO:AO,MATCH(CHECKLIST!B523,DATOS!B:B,0),1)),"")</f>
        <v/>
      </c>
      <c r="M523" s="17" t="str">
        <f>IFERROR(IF(INDEX(DATOS!AK:AK,MATCH(CHECKLIST!B523,DATOS!B:B,0),1)=0,"",INDEX(DATOS!AK:AK,MATCH(CHECKLIST!B523,DATOS!B:B,0),1)),"")</f>
        <v/>
      </c>
      <c r="N523" s="35" t="str">
        <f ca="1">IFERROR(IF(INDEX(DATOS!I:I,MATCH(CHECKLIST!B523,DATOS!B:B,0),1)="","X",IF(INDEX(DATOS!I:I,MATCH(CHECKLIST!B523,DATOS!B:B,0),1)&gt;YEAR(TODAY())-1,"","VENCIDA")),"")</f>
        <v/>
      </c>
      <c r="O523" s="35" t="str">
        <f>IFERROR(IF(INDEX(DATOS!AR:AR,MATCH(CHECKLIST!B523,DATOS!B:B,0),1)=0,"",INDEX(DATOS!AR:AR,MATCH(CHECKLIST!B523,DATOS!B:B,0),1)),"")</f>
        <v/>
      </c>
      <c r="P523" s="17" t="str">
        <f>IFERROR(IF(INDEX(DATOS!AP:AP,MATCH(CHECKLIST!B523,DATOS!B:B,0),1)=0,"",INDEX(DATOS!AP:AP,MATCH(CHECKLIST!B523,DATOS!B:B,0),1)),"")</f>
        <v/>
      </c>
      <c r="Q523" s="17" t="str">
        <f>IFERROR(IF(INDEX(DATOS!AQ:AQ,MATCH(CHECKLIST!B523,DATOS!B:B,0),1)=0,"",INDEX(DATOS!AQ:AQ,MATCH(CHECKLIST!B523,DATOS!B:B,0),1)),"")</f>
        <v/>
      </c>
      <c r="R523" t="str">
        <f>IF(B523="","",1)</f>
        <v/>
      </c>
      <c r="S523" t="str">
        <f t="shared" si="23"/>
        <v/>
      </c>
      <c r="U523" t="str">
        <f t="shared" si="21"/>
        <v/>
      </c>
      <c r="V523" t="str">
        <f t="shared" si="22"/>
        <v/>
      </c>
    </row>
    <row r="524" spans="1:22" x14ac:dyDescent="0.25">
      <c r="A524" s="12">
        <v>511</v>
      </c>
      <c r="B524" t="str">
        <f>IFERROR(INDEX(DATOS!B:B,MATCH(CHECKLIST!A524,DATOS!BY:BY,0),1),"")</f>
        <v/>
      </c>
      <c r="C524" t="str">
        <f>IFERROR(INDEX(DATOS!J:J,MATCH(CHECKLIST!A524,DATOS!BY:BY,0),1),"")</f>
        <v/>
      </c>
      <c r="D524" t="str">
        <f>IFERROR(INDEX(DATOS!R:R,MATCH(CHECKLIST!E524,DATOS!C:C,0),1),"")</f>
        <v/>
      </c>
      <c r="E524" s="72" t="str">
        <f>IFERROR(INDEX(DATOS!C:C,MATCH(CHECKLIST!A524,DATOS!BY:BY,0),1),"")</f>
        <v/>
      </c>
      <c r="F524" s="82" t="str">
        <f>IFERROR(IF(INDEX(DATOS!AE:AE,MATCH(CHECKLIST!B524,DATOS!B:B,0),1)=0,"",INDEX(DATOS!AE:AE,MATCH(CHECKLIST!B524,DATOS!B:B,0),1)),"")</f>
        <v/>
      </c>
      <c r="G524" s="17" t="str">
        <f>IFERROR(IF(INDEX(DATOS!AJ:AJ,MATCH(CHECKLIST!B524,DATOS!B:B,0),1)=0,"",INDEX(DATOS!AJ:AJ,MATCH(CHECKLIST!B524,DATOS!B:B,0),1)),"")</f>
        <v/>
      </c>
      <c r="H524" s="17" t="str">
        <f>IFERROR(IF(INDEX(DATOS!BM:BM,MATCH(CHECKLIST!B524,DATOS!B:B,0),1)="","X",IF(INDEX(DATOS!BM:BM,MATCH(CHECKLIST!B524,DATOS!B:B,0),1)="VIGENTE","",INDEX(DATOS!BM:BM,MATCH(CHECKLIST!B524,DATOS!B:B,0),1))),"")</f>
        <v/>
      </c>
      <c r="I524" s="17" t="str">
        <f>IFERROR(IF(INDEX(DATOS!AN:AN,MATCH(CHECKLIST!B524,DATOS!B:B,0),1)=0,"",INDEX(DATOS!AN:AN,MATCH(CHECKLIST!B524,DATOS!B:B,0),1)),"")</f>
        <v/>
      </c>
      <c r="J524" s="17" t="str">
        <f>IFERROR(IF(INDEX(DATOS!AL:AL,MATCH(CHECKLIST!B524,DATOS!B:B,0),1)=0,"",INDEX(DATOS!AL:AL,MATCH(CHECKLIST!B524,DATOS!B:B,0),1)),"")</f>
        <v/>
      </c>
      <c r="K524" s="35" t="str">
        <f>IFERROR(IF(INDEX(DATOS!AM:AM,MATCH(CHECKLIST!B524,DATOS!B:B,0),1)=0,"",INDEX(DATOS!AM:AM,MATCH(CHECKLIST!B524,DATOS!B:B,0),1)),"")</f>
        <v/>
      </c>
      <c r="L524" s="17" t="str">
        <f>IFERROR(IF(INDEX(DATOS!AO:AO,MATCH(CHECKLIST!B524,DATOS!B:B,0),1)=0,"",INDEX(DATOS!AO:AO,MATCH(CHECKLIST!B524,DATOS!B:B,0),1)),"")</f>
        <v/>
      </c>
      <c r="M524" s="17" t="str">
        <f>IFERROR(IF(INDEX(DATOS!AK:AK,MATCH(CHECKLIST!B524,DATOS!B:B,0),1)=0,"",INDEX(DATOS!AK:AK,MATCH(CHECKLIST!B524,DATOS!B:B,0),1)),"")</f>
        <v/>
      </c>
      <c r="N524" s="35" t="str">
        <f ca="1">IFERROR(IF(INDEX(DATOS!I:I,MATCH(CHECKLIST!B524,DATOS!B:B,0),1)="","X",IF(INDEX(DATOS!I:I,MATCH(CHECKLIST!B524,DATOS!B:B,0),1)&gt;YEAR(TODAY())-1,"","VENCIDA")),"")</f>
        <v/>
      </c>
      <c r="O524" s="35" t="str">
        <f>IFERROR(IF(INDEX(DATOS!AR:AR,MATCH(CHECKLIST!B524,DATOS!B:B,0),1)=0,"",INDEX(DATOS!AR:AR,MATCH(CHECKLIST!B524,DATOS!B:B,0),1)),"")</f>
        <v/>
      </c>
      <c r="P524" s="17" t="str">
        <f>IFERROR(IF(INDEX(DATOS!AP:AP,MATCH(CHECKLIST!B524,DATOS!B:B,0),1)=0,"",INDEX(DATOS!AP:AP,MATCH(CHECKLIST!B524,DATOS!B:B,0),1)),"")</f>
        <v/>
      </c>
      <c r="Q524" s="17" t="str">
        <f>IFERROR(IF(INDEX(DATOS!AQ:AQ,MATCH(CHECKLIST!B524,DATOS!B:B,0),1)=0,"",INDEX(DATOS!AQ:AQ,MATCH(CHECKLIST!B524,DATOS!B:B,0),1)),"")</f>
        <v/>
      </c>
      <c r="S524">
        <f t="shared" si="23"/>
        <v>0</v>
      </c>
      <c r="U524" t="str">
        <f t="shared" si="21"/>
        <v/>
      </c>
      <c r="V524" t="str">
        <f t="shared" si="22"/>
        <v/>
      </c>
    </row>
    <row r="525" spans="1:22" x14ac:dyDescent="0.25">
      <c r="A525" s="12">
        <v>512</v>
      </c>
      <c r="B525" t="str">
        <f>IFERROR(INDEX(DATOS!B:B,MATCH(CHECKLIST!A525,DATOS!BY:BY,0),1),"")</f>
        <v/>
      </c>
      <c r="C525" t="str">
        <f>IFERROR(INDEX(DATOS!J:J,MATCH(CHECKLIST!A525,DATOS!BY:BY,0),1),"")</f>
        <v/>
      </c>
      <c r="D525" t="str">
        <f>IFERROR(INDEX(DATOS!R:R,MATCH(CHECKLIST!E525,DATOS!C:C,0),1),"")</f>
        <v/>
      </c>
      <c r="E525" s="72" t="str">
        <f>IFERROR(INDEX(DATOS!C:C,MATCH(CHECKLIST!A525,DATOS!BY:BY,0),1),"")</f>
        <v/>
      </c>
      <c r="F525" s="82" t="str">
        <f>IFERROR(IF(INDEX(DATOS!AE:AE,MATCH(CHECKLIST!B525,DATOS!B:B,0),1)=0,"",INDEX(DATOS!AE:AE,MATCH(CHECKLIST!B525,DATOS!B:B,0),1)),"")</f>
        <v/>
      </c>
      <c r="G525" s="17" t="str">
        <f>IFERROR(IF(INDEX(DATOS!AJ:AJ,MATCH(CHECKLIST!B525,DATOS!B:B,0),1)=0,"",INDEX(DATOS!AJ:AJ,MATCH(CHECKLIST!B525,DATOS!B:B,0),1)),"")</f>
        <v/>
      </c>
      <c r="H525" s="17" t="str">
        <f>IFERROR(IF(INDEX(DATOS!BM:BM,MATCH(CHECKLIST!B525,DATOS!B:B,0),1)="","X",IF(INDEX(DATOS!BM:BM,MATCH(CHECKLIST!B525,DATOS!B:B,0),1)="VIGENTE","",INDEX(DATOS!BM:BM,MATCH(CHECKLIST!B525,DATOS!B:B,0),1))),"")</f>
        <v/>
      </c>
      <c r="I525" s="17" t="str">
        <f>IFERROR(IF(INDEX(DATOS!AN:AN,MATCH(CHECKLIST!B525,DATOS!B:B,0),1)=0,"",INDEX(DATOS!AN:AN,MATCH(CHECKLIST!B525,DATOS!B:B,0),1)),"")</f>
        <v/>
      </c>
      <c r="J525" s="17" t="str">
        <f>IFERROR(IF(INDEX(DATOS!AL:AL,MATCH(CHECKLIST!B525,DATOS!B:B,0),1)=0,"",INDEX(DATOS!AL:AL,MATCH(CHECKLIST!B525,DATOS!B:B,0),1)),"")</f>
        <v/>
      </c>
      <c r="K525" s="35" t="str">
        <f>IFERROR(IF(INDEX(DATOS!AM:AM,MATCH(CHECKLIST!B525,DATOS!B:B,0),1)=0,"",INDEX(DATOS!AM:AM,MATCH(CHECKLIST!B525,DATOS!B:B,0),1)),"")</f>
        <v/>
      </c>
      <c r="L525" s="17" t="str">
        <f>IFERROR(IF(INDEX(DATOS!AO:AO,MATCH(CHECKLIST!B525,DATOS!B:B,0),1)=0,"",INDEX(DATOS!AO:AO,MATCH(CHECKLIST!B525,DATOS!B:B,0),1)),"")</f>
        <v/>
      </c>
      <c r="M525" s="17" t="str">
        <f>IFERROR(IF(INDEX(DATOS!AK:AK,MATCH(CHECKLIST!B525,DATOS!B:B,0),1)=0,"",INDEX(DATOS!AK:AK,MATCH(CHECKLIST!B525,DATOS!B:B,0),1)),"")</f>
        <v/>
      </c>
      <c r="N525" s="35" t="str">
        <f ca="1">IFERROR(IF(INDEX(DATOS!I:I,MATCH(CHECKLIST!B525,DATOS!B:B,0),1)="","X",IF(INDEX(DATOS!I:I,MATCH(CHECKLIST!B525,DATOS!B:B,0),1)&gt;YEAR(TODAY())-1,"","VENCIDA")),"")</f>
        <v/>
      </c>
      <c r="O525" s="35" t="str">
        <f>IFERROR(IF(INDEX(DATOS!AR:AR,MATCH(CHECKLIST!B525,DATOS!B:B,0),1)=0,"",INDEX(DATOS!AR:AR,MATCH(CHECKLIST!B525,DATOS!B:B,0),1)),"")</f>
        <v/>
      </c>
      <c r="P525" s="17" t="str">
        <f>IFERROR(IF(INDEX(DATOS!AP:AP,MATCH(CHECKLIST!B525,DATOS!B:B,0),1)=0,"",INDEX(DATOS!AP:AP,MATCH(CHECKLIST!B525,DATOS!B:B,0),1)),"")</f>
        <v/>
      </c>
      <c r="Q525" s="17" t="str">
        <f>IFERROR(IF(INDEX(DATOS!AQ:AQ,MATCH(CHECKLIST!B525,DATOS!B:B,0),1)=0,"",INDEX(DATOS!AQ:AQ,MATCH(CHECKLIST!B525,DATOS!B:B,0),1)),"")</f>
        <v/>
      </c>
      <c r="R525" t="str">
        <f>IF(B525="","",1)</f>
        <v/>
      </c>
      <c r="S525" t="str">
        <f t="shared" si="23"/>
        <v/>
      </c>
      <c r="U525" t="str">
        <f t="shared" si="21"/>
        <v/>
      </c>
      <c r="V525" t="str">
        <f t="shared" si="22"/>
        <v/>
      </c>
    </row>
    <row r="526" spans="1:22" x14ac:dyDescent="0.25">
      <c r="A526" s="12">
        <v>513</v>
      </c>
      <c r="B526" t="str">
        <f>IFERROR(INDEX(DATOS!B:B,MATCH(CHECKLIST!A526,DATOS!BY:BY,0),1),"")</f>
        <v/>
      </c>
      <c r="C526" t="str">
        <f>IFERROR(INDEX(DATOS!J:J,MATCH(CHECKLIST!A526,DATOS!BY:BY,0),1),"")</f>
        <v/>
      </c>
      <c r="D526" t="str">
        <f>IFERROR(INDEX(DATOS!R:R,MATCH(CHECKLIST!E526,DATOS!C:C,0),1),"")</f>
        <v/>
      </c>
      <c r="E526" s="72" t="str">
        <f>IFERROR(INDEX(DATOS!C:C,MATCH(CHECKLIST!A526,DATOS!BY:BY,0),1),"")</f>
        <v/>
      </c>
      <c r="F526" s="82" t="str">
        <f>IFERROR(IF(INDEX(DATOS!AE:AE,MATCH(CHECKLIST!B526,DATOS!B:B,0),1)=0,"",INDEX(DATOS!AE:AE,MATCH(CHECKLIST!B526,DATOS!B:B,0),1)),"")</f>
        <v/>
      </c>
      <c r="G526" s="17" t="str">
        <f>IFERROR(IF(INDEX(DATOS!AJ:AJ,MATCH(CHECKLIST!B526,DATOS!B:B,0),1)=0,"",INDEX(DATOS!AJ:AJ,MATCH(CHECKLIST!B526,DATOS!B:B,0),1)),"")</f>
        <v/>
      </c>
      <c r="H526" s="17" t="str">
        <f>IFERROR(IF(INDEX(DATOS!BM:BM,MATCH(CHECKLIST!B526,DATOS!B:B,0),1)="","X",IF(INDEX(DATOS!BM:BM,MATCH(CHECKLIST!B526,DATOS!B:B,0),1)="VIGENTE","",INDEX(DATOS!BM:BM,MATCH(CHECKLIST!B526,DATOS!B:B,0),1))),"")</f>
        <v/>
      </c>
      <c r="I526" s="17" t="str">
        <f>IFERROR(IF(INDEX(DATOS!AN:AN,MATCH(CHECKLIST!B526,DATOS!B:B,0),1)=0,"",INDEX(DATOS!AN:AN,MATCH(CHECKLIST!B526,DATOS!B:B,0),1)),"")</f>
        <v/>
      </c>
      <c r="J526" s="17" t="str">
        <f>IFERROR(IF(INDEX(DATOS!AL:AL,MATCH(CHECKLIST!B526,DATOS!B:B,0),1)=0,"",INDEX(DATOS!AL:AL,MATCH(CHECKLIST!B526,DATOS!B:B,0),1)),"")</f>
        <v/>
      </c>
      <c r="K526" s="35" t="str">
        <f>IFERROR(IF(INDEX(DATOS!AM:AM,MATCH(CHECKLIST!B526,DATOS!B:B,0),1)=0,"",INDEX(DATOS!AM:AM,MATCH(CHECKLIST!B526,DATOS!B:B,0),1)),"")</f>
        <v/>
      </c>
      <c r="L526" s="17" t="str">
        <f>IFERROR(IF(INDEX(DATOS!AO:AO,MATCH(CHECKLIST!B526,DATOS!B:B,0),1)=0,"",INDEX(DATOS!AO:AO,MATCH(CHECKLIST!B526,DATOS!B:B,0),1)),"")</f>
        <v/>
      </c>
      <c r="M526" s="17" t="str">
        <f>IFERROR(IF(INDEX(DATOS!AK:AK,MATCH(CHECKLIST!B526,DATOS!B:B,0),1)=0,"",INDEX(DATOS!AK:AK,MATCH(CHECKLIST!B526,DATOS!B:B,0),1)),"")</f>
        <v/>
      </c>
      <c r="N526" s="35" t="str">
        <f ca="1">IFERROR(IF(INDEX(DATOS!I:I,MATCH(CHECKLIST!B526,DATOS!B:B,0),1)="","X",IF(INDEX(DATOS!I:I,MATCH(CHECKLIST!B526,DATOS!B:B,0),1)&gt;YEAR(TODAY())-1,"","VENCIDA")),"")</f>
        <v/>
      </c>
      <c r="O526" s="35" t="str">
        <f>IFERROR(IF(INDEX(DATOS!AR:AR,MATCH(CHECKLIST!B526,DATOS!B:B,0),1)=0,"",INDEX(DATOS!AR:AR,MATCH(CHECKLIST!B526,DATOS!B:B,0),1)),"")</f>
        <v/>
      </c>
      <c r="P526" s="17" t="str">
        <f>IFERROR(IF(INDEX(DATOS!AP:AP,MATCH(CHECKLIST!B526,DATOS!B:B,0),1)=0,"",INDEX(DATOS!AP:AP,MATCH(CHECKLIST!B526,DATOS!B:B,0),1)),"")</f>
        <v/>
      </c>
      <c r="Q526" s="17" t="str">
        <f>IFERROR(IF(INDEX(DATOS!AQ:AQ,MATCH(CHECKLIST!B526,DATOS!B:B,0),1)=0,"",INDEX(DATOS!AQ:AQ,MATCH(CHECKLIST!B526,DATOS!B:B,0),1)),"")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IFERROR(INDEX(DATOS!B:B,MATCH(CHECKLIST!A527,DATOS!BY:BY,0),1),"")</f>
        <v/>
      </c>
      <c r="C527" t="str">
        <f>IFERROR(INDEX(DATOS!J:J,MATCH(CHECKLIST!A527,DATOS!BY:BY,0),1),"")</f>
        <v/>
      </c>
      <c r="D527" t="str">
        <f>IFERROR(INDEX(DATOS!R:R,MATCH(CHECKLIST!E527,DATOS!C:C,0),1),"")</f>
        <v/>
      </c>
      <c r="E527" s="72" t="str">
        <f>IFERROR(INDEX(DATOS!C:C,MATCH(CHECKLIST!A527,DATOS!BY:BY,0),1),"")</f>
        <v/>
      </c>
      <c r="F527" s="82" t="str">
        <f>IFERROR(IF(INDEX(DATOS!AE:AE,MATCH(CHECKLIST!B527,DATOS!B:B,0),1)=0,"",INDEX(DATOS!AE:AE,MATCH(CHECKLIST!B527,DATOS!B:B,0),1)),"")</f>
        <v/>
      </c>
      <c r="G527" s="17" t="str">
        <f>IFERROR(IF(INDEX(DATOS!AJ:AJ,MATCH(CHECKLIST!B527,DATOS!B:B,0),1)=0,"",INDEX(DATOS!AJ:AJ,MATCH(CHECKLIST!B527,DATOS!B:B,0),1)),"")</f>
        <v/>
      </c>
      <c r="H527" s="17" t="str">
        <f>IFERROR(IF(INDEX(DATOS!BM:BM,MATCH(CHECKLIST!B527,DATOS!B:B,0),1)="","X",IF(INDEX(DATOS!BM:BM,MATCH(CHECKLIST!B527,DATOS!B:B,0),1)="VIGENTE","",INDEX(DATOS!BM:BM,MATCH(CHECKLIST!B527,DATOS!B:B,0),1))),"")</f>
        <v/>
      </c>
      <c r="I527" s="17" t="str">
        <f>IFERROR(IF(INDEX(DATOS!AN:AN,MATCH(CHECKLIST!B527,DATOS!B:B,0),1)=0,"",INDEX(DATOS!AN:AN,MATCH(CHECKLIST!B527,DATOS!B:B,0),1)),"")</f>
        <v/>
      </c>
      <c r="J527" s="17" t="str">
        <f>IFERROR(IF(INDEX(DATOS!AL:AL,MATCH(CHECKLIST!B527,DATOS!B:B,0),1)=0,"",INDEX(DATOS!AL:AL,MATCH(CHECKLIST!B527,DATOS!B:B,0),1)),"")</f>
        <v/>
      </c>
      <c r="K527" s="35" t="str">
        <f>IFERROR(IF(INDEX(DATOS!AM:AM,MATCH(CHECKLIST!B527,DATOS!B:B,0),1)=0,"",INDEX(DATOS!AM:AM,MATCH(CHECKLIST!B527,DATOS!B:B,0),1)),"")</f>
        <v/>
      </c>
      <c r="L527" s="17" t="str">
        <f>IFERROR(IF(INDEX(DATOS!AO:AO,MATCH(CHECKLIST!B527,DATOS!B:B,0),1)=0,"",INDEX(DATOS!AO:AO,MATCH(CHECKLIST!B527,DATOS!B:B,0),1)),"")</f>
        <v/>
      </c>
      <c r="M527" s="17" t="str">
        <f>IFERROR(IF(INDEX(DATOS!AK:AK,MATCH(CHECKLIST!B527,DATOS!B:B,0),1)=0,"",INDEX(DATOS!AK:AK,MATCH(CHECKLIST!B527,DATOS!B:B,0),1)),"")</f>
        <v/>
      </c>
      <c r="N527" s="35" t="str">
        <f ca="1">IFERROR(IF(INDEX(DATOS!I:I,MATCH(CHECKLIST!B527,DATOS!B:B,0),1)="","X",IF(INDEX(DATOS!I:I,MATCH(CHECKLIST!B527,DATOS!B:B,0),1)&gt;YEAR(TODAY())-1,"","VENCIDA")),"")</f>
        <v/>
      </c>
      <c r="O527" s="35" t="str">
        <f>IFERROR(IF(INDEX(DATOS!AR:AR,MATCH(CHECKLIST!B527,DATOS!B:B,0),1)=0,"",INDEX(DATOS!AR:AR,MATCH(CHECKLIST!B527,DATOS!B:B,0),1)),"")</f>
        <v/>
      </c>
      <c r="P527" s="17" t="str">
        <f>IFERROR(IF(INDEX(DATOS!AP:AP,MATCH(CHECKLIST!B527,DATOS!B:B,0),1)=0,"",INDEX(DATOS!AP:AP,MATCH(CHECKLIST!B527,DATOS!B:B,0),1)),"")</f>
        <v/>
      </c>
      <c r="Q527" s="17" t="str">
        <f>IFERROR(IF(INDEX(DATOS!AQ:AQ,MATCH(CHECKLIST!B527,DATOS!B:B,0),1)=0,"",INDEX(DATOS!AQ:AQ,MATCH(CHECKLIST!B527,DATOS!B:B,0),1)),"")</f>
        <v/>
      </c>
      <c r="R527" t="str">
        <f>IF(B527="","",1)</f>
        <v/>
      </c>
      <c r="S527" t="str">
        <f t="shared" si="23"/>
        <v/>
      </c>
      <c r="U527" t="str">
        <f t="shared" si="24"/>
        <v/>
      </c>
      <c r="V527" t="str">
        <f t="shared" si="25"/>
        <v/>
      </c>
    </row>
    <row r="528" spans="1:22" x14ac:dyDescent="0.25">
      <c r="A528" s="12">
        <v>515</v>
      </c>
      <c r="B528" t="str">
        <f>IFERROR(INDEX(DATOS!B:B,MATCH(CHECKLIST!A528,DATOS!BY:BY,0),1),"")</f>
        <v/>
      </c>
      <c r="C528" t="str">
        <f>IFERROR(INDEX(DATOS!J:J,MATCH(CHECKLIST!A528,DATOS!BY:BY,0),1),"")</f>
        <v/>
      </c>
      <c r="D528" t="str">
        <f>IFERROR(INDEX(DATOS!R:R,MATCH(CHECKLIST!E528,DATOS!C:C,0),1),"")</f>
        <v/>
      </c>
      <c r="E528" s="72" t="str">
        <f>IFERROR(INDEX(DATOS!C:C,MATCH(CHECKLIST!A528,DATOS!BY:BY,0),1),"")</f>
        <v/>
      </c>
      <c r="F528" s="82" t="str">
        <f>IFERROR(IF(INDEX(DATOS!AE:AE,MATCH(CHECKLIST!B528,DATOS!B:B,0),1)=0,"",INDEX(DATOS!AE:AE,MATCH(CHECKLIST!B528,DATOS!B:B,0),1)),"")</f>
        <v/>
      </c>
      <c r="G528" s="17" t="str">
        <f>IFERROR(IF(INDEX(DATOS!AJ:AJ,MATCH(CHECKLIST!B528,DATOS!B:B,0),1)=0,"",INDEX(DATOS!AJ:AJ,MATCH(CHECKLIST!B528,DATOS!B:B,0),1)),"")</f>
        <v/>
      </c>
      <c r="H528" s="17" t="str">
        <f>IFERROR(IF(INDEX(DATOS!BM:BM,MATCH(CHECKLIST!B528,DATOS!B:B,0),1)="","X",IF(INDEX(DATOS!BM:BM,MATCH(CHECKLIST!B528,DATOS!B:B,0),1)="VIGENTE","",INDEX(DATOS!BM:BM,MATCH(CHECKLIST!B528,DATOS!B:B,0),1))),"")</f>
        <v/>
      </c>
      <c r="I528" s="17" t="str">
        <f>IFERROR(IF(INDEX(DATOS!AN:AN,MATCH(CHECKLIST!B528,DATOS!B:B,0),1)=0,"",INDEX(DATOS!AN:AN,MATCH(CHECKLIST!B528,DATOS!B:B,0),1)),"")</f>
        <v/>
      </c>
      <c r="J528" s="17" t="str">
        <f>IFERROR(IF(INDEX(DATOS!AL:AL,MATCH(CHECKLIST!B528,DATOS!B:B,0),1)=0,"",INDEX(DATOS!AL:AL,MATCH(CHECKLIST!B528,DATOS!B:B,0),1)),"")</f>
        <v/>
      </c>
      <c r="K528" s="35" t="str">
        <f>IFERROR(IF(INDEX(DATOS!AM:AM,MATCH(CHECKLIST!B528,DATOS!B:B,0),1)=0,"",INDEX(DATOS!AM:AM,MATCH(CHECKLIST!B528,DATOS!B:B,0),1)),"")</f>
        <v/>
      </c>
      <c r="L528" s="17" t="str">
        <f>IFERROR(IF(INDEX(DATOS!AO:AO,MATCH(CHECKLIST!B528,DATOS!B:B,0),1)=0,"",INDEX(DATOS!AO:AO,MATCH(CHECKLIST!B528,DATOS!B:B,0),1)),"")</f>
        <v/>
      </c>
      <c r="M528" s="17" t="str">
        <f>IFERROR(IF(INDEX(DATOS!AK:AK,MATCH(CHECKLIST!B528,DATOS!B:B,0),1)=0,"",INDEX(DATOS!AK:AK,MATCH(CHECKLIST!B528,DATOS!B:B,0),1)),"")</f>
        <v/>
      </c>
      <c r="N528" s="35" t="str">
        <f ca="1">IFERROR(IF(INDEX(DATOS!I:I,MATCH(CHECKLIST!B528,DATOS!B:B,0),1)="","X",IF(INDEX(DATOS!I:I,MATCH(CHECKLIST!B528,DATOS!B:B,0),1)&gt;YEAR(TODAY())-1,"","VENCIDA")),"")</f>
        <v/>
      </c>
      <c r="O528" s="35" t="str">
        <f>IFERROR(IF(INDEX(DATOS!AR:AR,MATCH(CHECKLIST!B528,DATOS!B:B,0),1)=0,"",INDEX(DATOS!AR:AR,MATCH(CHECKLIST!B528,DATOS!B:B,0),1)),"")</f>
        <v/>
      </c>
      <c r="P528" s="17" t="str">
        <f>IFERROR(IF(INDEX(DATOS!AP:AP,MATCH(CHECKLIST!B528,DATOS!B:B,0),1)=0,"",INDEX(DATOS!AP:AP,MATCH(CHECKLIST!B528,DATOS!B:B,0),1)),"")</f>
        <v/>
      </c>
      <c r="Q528" s="17" t="str">
        <f>IFERROR(IF(INDEX(DATOS!AQ:AQ,MATCH(CHECKLIST!B528,DATOS!B:B,0),1)=0,"",INDEX(DATOS!AQ:AQ,MATCH(CHECKLIST!B528,DATOS!B:B,0),1)),"")</f>
        <v/>
      </c>
      <c r="S528">
        <f t="shared" ref="S528:S591" si="26">IF(Q$13="","",R528)</f>
        <v>0</v>
      </c>
      <c r="U528" t="str">
        <f t="shared" si="24"/>
        <v/>
      </c>
      <c r="V528" t="str">
        <f t="shared" si="25"/>
        <v/>
      </c>
    </row>
    <row r="529" spans="1:22" x14ac:dyDescent="0.25">
      <c r="A529" s="12">
        <v>516</v>
      </c>
      <c r="B529" t="str">
        <f>IFERROR(INDEX(DATOS!B:B,MATCH(CHECKLIST!A529,DATOS!BY:BY,0),1),"")</f>
        <v/>
      </c>
      <c r="C529" t="str">
        <f>IFERROR(INDEX(DATOS!J:J,MATCH(CHECKLIST!A529,DATOS!BY:BY,0),1),"")</f>
        <v/>
      </c>
      <c r="D529" t="str">
        <f>IFERROR(INDEX(DATOS!R:R,MATCH(CHECKLIST!E529,DATOS!C:C,0),1),"")</f>
        <v/>
      </c>
      <c r="E529" s="72" t="str">
        <f>IFERROR(INDEX(DATOS!C:C,MATCH(CHECKLIST!A529,DATOS!BY:BY,0),1),"")</f>
        <v/>
      </c>
      <c r="F529" s="82" t="str">
        <f>IFERROR(IF(INDEX(DATOS!AE:AE,MATCH(CHECKLIST!B529,DATOS!B:B,0),1)=0,"",INDEX(DATOS!AE:AE,MATCH(CHECKLIST!B529,DATOS!B:B,0),1)),"")</f>
        <v/>
      </c>
      <c r="G529" s="17" t="str">
        <f>IFERROR(IF(INDEX(DATOS!AJ:AJ,MATCH(CHECKLIST!B529,DATOS!B:B,0),1)=0,"",INDEX(DATOS!AJ:AJ,MATCH(CHECKLIST!B529,DATOS!B:B,0),1)),"")</f>
        <v/>
      </c>
      <c r="H529" s="17" t="str">
        <f>IFERROR(IF(INDEX(DATOS!BM:BM,MATCH(CHECKLIST!B529,DATOS!B:B,0),1)="","X",IF(INDEX(DATOS!BM:BM,MATCH(CHECKLIST!B529,DATOS!B:B,0),1)="VIGENTE","",INDEX(DATOS!BM:BM,MATCH(CHECKLIST!B529,DATOS!B:B,0),1))),"")</f>
        <v/>
      </c>
      <c r="I529" s="17" t="str">
        <f>IFERROR(IF(INDEX(DATOS!AN:AN,MATCH(CHECKLIST!B529,DATOS!B:B,0),1)=0,"",INDEX(DATOS!AN:AN,MATCH(CHECKLIST!B529,DATOS!B:B,0),1)),"")</f>
        <v/>
      </c>
      <c r="J529" s="17" t="str">
        <f>IFERROR(IF(INDEX(DATOS!AL:AL,MATCH(CHECKLIST!B529,DATOS!B:B,0),1)=0,"",INDEX(DATOS!AL:AL,MATCH(CHECKLIST!B529,DATOS!B:B,0),1)),"")</f>
        <v/>
      </c>
      <c r="K529" s="35" t="str">
        <f>IFERROR(IF(INDEX(DATOS!AM:AM,MATCH(CHECKLIST!B529,DATOS!B:B,0),1)=0,"",INDEX(DATOS!AM:AM,MATCH(CHECKLIST!B529,DATOS!B:B,0),1)),"")</f>
        <v/>
      </c>
      <c r="L529" s="17" t="str">
        <f>IFERROR(IF(INDEX(DATOS!AO:AO,MATCH(CHECKLIST!B529,DATOS!B:B,0),1)=0,"",INDEX(DATOS!AO:AO,MATCH(CHECKLIST!B529,DATOS!B:B,0),1)),"")</f>
        <v/>
      </c>
      <c r="M529" s="17" t="str">
        <f>IFERROR(IF(INDEX(DATOS!AK:AK,MATCH(CHECKLIST!B529,DATOS!B:B,0),1)=0,"",INDEX(DATOS!AK:AK,MATCH(CHECKLIST!B529,DATOS!B:B,0),1)),"")</f>
        <v/>
      </c>
      <c r="N529" s="35" t="str">
        <f ca="1">IFERROR(IF(INDEX(DATOS!I:I,MATCH(CHECKLIST!B529,DATOS!B:B,0),1)="","X",IF(INDEX(DATOS!I:I,MATCH(CHECKLIST!B529,DATOS!B:B,0),1)&gt;YEAR(TODAY())-1,"","VENCIDA")),"")</f>
        <v/>
      </c>
      <c r="O529" s="35" t="str">
        <f>IFERROR(IF(INDEX(DATOS!AR:AR,MATCH(CHECKLIST!B529,DATOS!B:B,0),1)=0,"",INDEX(DATOS!AR:AR,MATCH(CHECKLIST!B529,DATOS!B:B,0),1)),"")</f>
        <v/>
      </c>
      <c r="P529" s="17" t="str">
        <f>IFERROR(IF(INDEX(DATOS!AP:AP,MATCH(CHECKLIST!B529,DATOS!B:B,0),1)=0,"",INDEX(DATOS!AP:AP,MATCH(CHECKLIST!B529,DATOS!B:B,0),1)),"")</f>
        <v/>
      </c>
      <c r="Q529" s="17" t="str">
        <f>IFERROR(IF(INDEX(DATOS!AQ:AQ,MATCH(CHECKLIST!B529,DATOS!B:B,0),1)=0,"",INDEX(DATOS!AQ:AQ,MATCH(CHECKLIST!B529,DATOS!B:B,0),1)),"")</f>
        <v/>
      </c>
      <c r="R529" t="str">
        <f>IF(B529="","",1)</f>
        <v/>
      </c>
      <c r="S529" t="str">
        <f t="shared" si="26"/>
        <v/>
      </c>
      <c r="U529" t="str">
        <f t="shared" si="24"/>
        <v/>
      </c>
      <c r="V529" t="str">
        <f t="shared" si="25"/>
        <v/>
      </c>
    </row>
    <row r="530" spans="1:22" x14ac:dyDescent="0.25">
      <c r="A530" s="12">
        <v>517</v>
      </c>
      <c r="B530" t="str">
        <f>IFERROR(INDEX(DATOS!B:B,MATCH(CHECKLIST!A530,DATOS!BY:BY,0),1),"")</f>
        <v/>
      </c>
      <c r="C530" t="str">
        <f>IFERROR(INDEX(DATOS!J:J,MATCH(CHECKLIST!A530,DATOS!BY:BY,0),1),"")</f>
        <v/>
      </c>
      <c r="D530" t="str">
        <f>IFERROR(INDEX(DATOS!R:R,MATCH(CHECKLIST!E530,DATOS!C:C,0),1),"")</f>
        <v/>
      </c>
      <c r="E530" s="72" t="str">
        <f>IFERROR(INDEX(DATOS!C:C,MATCH(CHECKLIST!A530,DATOS!BY:BY,0),1),"")</f>
        <v/>
      </c>
      <c r="F530" s="82" t="str">
        <f>IFERROR(IF(INDEX(DATOS!AE:AE,MATCH(CHECKLIST!B530,DATOS!B:B,0),1)=0,"",INDEX(DATOS!AE:AE,MATCH(CHECKLIST!B530,DATOS!B:B,0),1)),"")</f>
        <v/>
      </c>
      <c r="G530" s="17" t="str">
        <f>IFERROR(IF(INDEX(DATOS!AJ:AJ,MATCH(CHECKLIST!B530,DATOS!B:B,0),1)=0,"",INDEX(DATOS!AJ:AJ,MATCH(CHECKLIST!B530,DATOS!B:B,0),1)),"")</f>
        <v/>
      </c>
      <c r="H530" s="17" t="str">
        <f>IFERROR(IF(INDEX(DATOS!BM:BM,MATCH(CHECKLIST!B530,DATOS!B:B,0),1)="","X",IF(INDEX(DATOS!BM:BM,MATCH(CHECKLIST!B530,DATOS!B:B,0),1)="VIGENTE","",INDEX(DATOS!BM:BM,MATCH(CHECKLIST!B530,DATOS!B:B,0),1))),"")</f>
        <v/>
      </c>
      <c r="I530" s="17" t="str">
        <f>IFERROR(IF(INDEX(DATOS!AN:AN,MATCH(CHECKLIST!B530,DATOS!B:B,0),1)=0,"",INDEX(DATOS!AN:AN,MATCH(CHECKLIST!B530,DATOS!B:B,0),1)),"")</f>
        <v/>
      </c>
      <c r="J530" s="17" t="str">
        <f>IFERROR(IF(INDEX(DATOS!AL:AL,MATCH(CHECKLIST!B530,DATOS!B:B,0),1)=0,"",INDEX(DATOS!AL:AL,MATCH(CHECKLIST!B530,DATOS!B:B,0),1)),"")</f>
        <v/>
      </c>
      <c r="K530" s="35" t="str">
        <f>IFERROR(IF(INDEX(DATOS!AM:AM,MATCH(CHECKLIST!B530,DATOS!B:B,0),1)=0,"",INDEX(DATOS!AM:AM,MATCH(CHECKLIST!B530,DATOS!B:B,0),1)),"")</f>
        <v/>
      </c>
      <c r="L530" s="17" t="str">
        <f>IFERROR(IF(INDEX(DATOS!AO:AO,MATCH(CHECKLIST!B530,DATOS!B:B,0),1)=0,"",INDEX(DATOS!AO:AO,MATCH(CHECKLIST!B530,DATOS!B:B,0),1)),"")</f>
        <v/>
      </c>
      <c r="M530" s="17" t="str">
        <f>IFERROR(IF(INDEX(DATOS!AK:AK,MATCH(CHECKLIST!B530,DATOS!B:B,0),1)=0,"",INDEX(DATOS!AK:AK,MATCH(CHECKLIST!B530,DATOS!B:B,0),1)),"")</f>
        <v/>
      </c>
      <c r="N530" s="35" t="str">
        <f ca="1">IFERROR(IF(INDEX(DATOS!I:I,MATCH(CHECKLIST!B530,DATOS!B:B,0),1)="","X",IF(INDEX(DATOS!I:I,MATCH(CHECKLIST!B530,DATOS!B:B,0),1)&gt;YEAR(TODAY())-1,"","VENCIDA")),"")</f>
        <v/>
      </c>
      <c r="O530" s="35" t="str">
        <f>IFERROR(IF(INDEX(DATOS!AR:AR,MATCH(CHECKLIST!B530,DATOS!B:B,0),1)=0,"",INDEX(DATOS!AR:AR,MATCH(CHECKLIST!B530,DATOS!B:B,0),1)),"")</f>
        <v/>
      </c>
      <c r="P530" s="17" t="str">
        <f>IFERROR(IF(INDEX(DATOS!AP:AP,MATCH(CHECKLIST!B530,DATOS!B:B,0),1)=0,"",INDEX(DATOS!AP:AP,MATCH(CHECKLIST!B530,DATOS!B:B,0),1)),"")</f>
        <v/>
      </c>
      <c r="Q530" s="17" t="str">
        <f>IFERROR(IF(INDEX(DATOS!AQ:AQ,MATCH(CHECKLIST!B530,DATOS!B:B,0),1)=0,"",INDEX(DATOS!AQ:AQ,MATCH(CHECKLIST!B530,DATOS!B:B,0),1)),"")</f>
        <v/>
      </c>
      <c r="S530">
        <f t="shared" si="26"/>
        <v>0</v>
      </c>
      <c r="U530" t="str">
        <f t="shared" si="24"/>
        <v/>
      </c>
      <c r="V530" t="str">
        <f t="shared" si="25"/>
        <v/>
      </c>
    </row>
    <row r="531" spans="1:22" x14ac:dyDescent="0.25">
      <c r="A531" s="12">
        <v>518</v>
      </c>
      <c r="B531" t="str">
        <f>IFERROR(INDEX(DATOS!B:B,MATCH(CHECKLIST!A531,DATOS!BY:BY,0),1),"")</f>
        <v/>
      </c>
      <c r="C531" t="str">
        <f>IFERROR(INDEX(DATOS!J:J,MATCH(CHECKLIST!A531,DATOS!BY:BY,0),1),"")</f>
        <v/>
      </c>
      <c r="D531" t="str">
        <f>IFERROR(INDEX(DATOS!R:R,MATCH(CHECKLIST!E531,DATOS!C:C,0),1),"")</f>
        <v/>
      </c>
      <c r="E531" s="72" t="str">
        <f>IFERROR(INDEX(DATOS!C:C,MATCH(CHECKLIST!A531,DATOS!BY:BY,0),1),"")</f>
        <v/>
      </c>
      <c r="F531" s="82" t="str">
        <f>IFERROR(IF(INDEX(DATOS!AE:AE,MATCH(CHECKLIST!B531,DATOS!B:B,0),1)=0,"",INDEX(DATOS!AE:AE,MATCH(CHECKLIST!B531,DATOS!B:B,0),1)),"")</f>
        <v/>
      </c>
      <c r="G531" s="17" t="str">
        <f>IFERROR(IF(INDEX(DATOS!AJ:AJ,MATCH(CHECKLIST!B531,DATOS!B:B,0),1)=0,"",INDEX(DATOS!AJ:AJ,MATCH(CHECKLIST!B531,DATOS!B:B,0),1)),"")</f>
        <v/>
      </c>
      <c r="H531" s="17" t="str">
        <f>IFERROR(IF(INDEX(DATOS!BM:BM,MATCH(CHECKLIST!B531,DATOS!B:B,0),1)="","X",IF(INDEX(DATOS!BM:BM,MATCH(CHECKLIST!B531,DATOS!B:B,0),1)="VIGENTE","",INDEX(DATOS!BM:BM,MATCH(CHECKLIST!B531,DATOS!B:B,0),1))),"")</f>
        <v/>
      </c>
      <c r="I531" s="17" t="str">
        <f>IFERROR(IF(INDEX(DATOS!AN:AN,MATCH(CHECKLIST!B531,DATOS!B:B,0),1)=0,"",INDEX(DATOS!AN:AN,MATCH(CHECKLIST!B531,DATOS!B:B,0),1)),"")</f>
        <v/>
      </c>
      <c r="J531" s="17" t="str">
        <f>IFERROR(IF(INDEX(DATOS!AL:AL,MATCH(CHECKLIST!B531,DATOS!B:B,0),1)=0,"",INDEX(DATOS!AL:AL,MATCH(CHECKLIST!B531,DATOS!B:B,0),1)),"")</f>
        <v/>
      </c>
      <c r="K531" s="35" t="str">
        <f>IFERROR(IF(INDEX(DATOS!AM:AM,MATCH(CHECKLIST!B531,DATOS!B:B,0),1)=0,"",INDEX(DATOS!AM:AM,MATCH(CHECKLIST!B531,DATOS!B:B,0),1)),"")</f>
        <v/>
      </c>
      <c r="L531" s="17" t="str">
        <f>IFERROR(IF(INDEX(DATOS!AO:AO,MATCH(CHECKLIST!B531,DATOS!B:B,0),1)=0,"",INDEX(DATOS!AO:AO,MATCH(CHECKLIST!B531,DATOS!B:B,0),1)),"")</f>
        <v/>
      </c>
      <c r="M531" s="17" t="str">
        <f>IFERROR(IF(INDEX(DATOS!AK:AK,MATCH(CHECKLIST!B531,DATOS!B:B,0),1)=0,"",INDEX(DATOS!AK:AK,MATCH(CHECKLIST!B531,DATOS!B:B,0),1)),"")</f>
        <v/>
      </c>
      <c r="N531" s="35" t="str">
        <f ca="1">IFERROR(IF(INDEX(DATOS!I:I,MATCH(CHECKLIST!B531,DATOS!B:B,0),1)="","X",IF(INDEX(DATOS!I:I,MATCH(CHECKLIST!B531,DATOS!B:B,0),1)&gt;YEAR(TODAY())-1,"","VENCIDA")),"")</f>
        <v/>
      </c>
      <c r="O531" s="35" t="str">
        <f>IFERROR(IF(INDEX(DATOS!AR:AR,MATCH(CHECKLIST!B531,DATOS!B:B,0),1)=0,"",INDEX(DATOS!AR:AR,MATCH(CHECKLIST!B531,DATOS!B:B,0),1)),"")</f>
        <v/>
      </c>
      <c r="P531" s="17" t="str">
        <f>IFERROR(IF(INDEX(DATOS!AP:AP,MATCH(CHECKLIST!B531,DATOS!B:B,0),1)=0,"",INDEX(DATOS!AP:AP,MATCH(CHECKLIST!B531,DATOS!B:B,0),1)),"")</f>
        <v/>
      </c>
      <c r="Q531" s="17" t="str">
        <f>IFERROR(IF(INDEX(DATOS!AQ:AQ,MATCH(CHECKLIST!B531,DATOS!B:B,0),1)=0,"",INDEX(DATOS!AQ:AQ,MATCH(CHECKLIST!B531,DATOS!B:B,0),1)),"")</f>
        <v/>
      </c>
      <c r="R531" t="str">
        <f>IF(B531="","",1)</f>
        <v/>
      </c>
      <c r="S531" t="str">
        <f t="shared" si="26"/>
        <v/>
      </c>
      <c r="U531" t="str">
        <f t="shared" si="24"/>
        <v/>
      </c>
      <c r="V531" t="str">
        <f t="shared" si="25"/>
        <v/>
      </c>
    </row>
    <row r="532" spans="1:22" x14ac:dyDescent="0.25">
      <c r="A532" s="12">
        <v>519</v>
      </c>
      <c r="B532" t="str">
        <f>IFERROR(INDEX(DATOS!B:B,MATCH(CHECKLIST!A532,DATOS!BY:BY,0),1),"")</f>
        <v/>
      </c>
      <c r="C532" t="str">
        <f>IFERROR(INDEX(DATOS!J:J,MATCH(CHECKLIST!A532,DATOS!BY:BY,0),1),"")</f>
        <v/>
      </c>
      <c r="D532" t="str">
        <f>IFERROR(INDEX(DATOS!R:R,MATCH(CHECKLIST!E532,DATOS!C:C,0),1),"")</f>
        <v/>
      </c>
      <c r="E532" s="72" t="str">
        <f>IFERROR(INDEX(DATOS!C:C,MATCH(CHECKLIST!A532,DATOS!BY:BY,0),1),"")</f>
        <v/>
      </c>
      <c r="F532" s="82" t="str">
        <f>IFERROR(IF(INDEX(DATOS!AE:AE,MATCH(CHECKLIST!B532,DATOS!B:B,0),1)=0,"",INDEX(DATOS!AE:AE,MATCH(CHECKLIST!B532,DATOS!B:B,0),1)),"")</f>
        <v/>
      </c>
      <c r="G532" s="17" t="str">
        <f>IFERROR(IF(INDEX(DATOS!AJ:AJ,MATCH(CHECKLIST!B532,DATOS!B:B,0),1)=0,"",INDEX(DATOS!AJ:AJ,MATCH(CHECKLIST!B532,DATOS!B:B,0),1)),"")</f>
        <v/>
      </c>
      <c r="H532" s="17" t="str">
        <f>IFERROR(IF(INDEX(DATOS!BM:BM,MATCH(CHECKLIST!B532,DATOS!B:B,0),1)="","X",IF(INDEX(DATOS!BM:BM,MATCH(CHECKLIST!B532,DATOS!B:B,0),1)="VIGENTE","",INDEX(DATOS!BM:BM,MATCH(CHECKLIST!B532,DATOS!B:B,0),1))),"")</f>
        <v/>
      </c>
      <c r="I532" s="17" t="str">
        <f>IFERROR(IF(INDEX(DATOS!AN:AN,MATCH(CHECKLIST!B532,DATOS!B:B,0),1)=0,"",INDEX(DATOS!AN:AN,MATCH(CHECKLIST!B532,DATOS!B:B,0),1)),"")</f>
        <v/>
      </c>
      <c r="J532" s="17" t="str">
        <f>IFERROR(IF(INDEX(DATOS!AL:AL,MATCH(CHECKLIST!B532,DATOS!B:B,0),1)=0,"",INDEX(DATOS!AL:AL,MATCH(CHECKLIST!B532,DATOS!B:B,0),1)),"")</f>
        <v/>
      </c>
      <c r="K532" s="35" t="str">
        <f>IFERROR(IF(INDEX(DATOS!AM:AM,MATCH(CHECKLIST!B532,DATOS!B:B,0),1)=0,"",INDEX(DATOS!AM:AM,MATCH(CHECKLIST!B532,DATOS!B:B,0),1)),"")</f>
        <v/>
      </c>
      <c r="L532" s="17" t="str">
        <f>IFERROR(IF(INDEX(DATOS!AO:AO,MATCH(CHECKLIST!B532,DATOS!B:B,0),1)=0,"",INDEX(DATOS!AO:AO,MATCH(CHECKLIST!B532,DATOS!B:B,0),1)),"")</f>
        <v/>
      </c>
      <c r="M532" s="17" t="str">
        <f>IFERROR(IF(INDEX(DATOS!AK:AK,MATCH(CHECKLIST!B532,DATOS!B:B,0),1)=0,"",INDEX(DATOS!AK:AK,MATCH(CHECKLIST!B532,DATOS!B:B,0),1)),"")</f>
        <v/>
      </c>
      <c r="N532" s="35" t="str">
        <f ca="1">IFERROR(IF(INDEX(DATOS!I:I,MATCH(CHECKLIST!B532,DATOS!B:B,0),1)="","X",IF(INDEX(DATOS!I:I,MATCH(CHECKLIST!B532,DATOS!B:B,0),1)&gt;YEAR(TODAY())-1,"","VENCIDA")),"")</f>
        <v/>
      </c>
      <c r="O532" s="35" t="str">
        <f>IFERROR(IF(INDEX(DATOS!AR:AR,MATCH(CHECKLIST!B532,DATOS!B:B,0),1)=0,"",INDEX(DATOS!AR:AR,MATCH(CHECKLIST!B532,DATOS!B:B,0),1)),"")</f>
        <v/>
      </c>
      <c r="P532" s="17" t="str">
        <f>IFERROR(IF(INDEX(DATOS!AP:AP,MATCH(CHECKLIST!B532,DATOS!B:B,0),1)=0,"",INDEX(DATOS!AP:AP,MATCH(CHECKLIST!B532,DATOS!B:B,0),1)),"")</f>
        <v/>
      </c>
      <c r="Q532" s="17" t="str">
        <f>IFERROR(IF(INDEX(DATOS!AQ:AQ,MATCH(CHECKLIST!B532,DATOS!B:B,0),1)=0,"",INDEX(DATOS!AQ:AQ,MATCH(CHECKLIST!B532,DATOS!B:B,0),1)),"")</f>
        <v/>
      </c>
      <c r="S532">
        <f t="shared" si="26"/>
        <v>0</v>
      </c>
      <c r="U532" t="str">
        <f t="shared" si="24"/>
        <v/>
      </c>
      <c r="V532" t="str">
        <f t="shared" si="25"/>
        <v/>
      </c>
    </row>
    <row r="533" spans="1:22" x14ac:dyDescent="0.25">
      <c r="A533" s="12">
        <v>520</v>
      </c>
      <c r="B533" t="str">
        <f>IFERROR(INDEX(DATOS!B:B,MATCH(CHECKLIST!A533,DATOS!BY:BY,0),1),"")</f>
        <v/>
      </c>
      <c r="C533" t="str">
        <f>IFERROR(INDEX(DATOS!J:J,MATCH(CHECKLIST!A533,DATOS!BY:BY,0),1),"")</f>
        <v/>
      </c>
      <c r="D533" t="str">
        <f>IFERROR(INDEX(DATOS!R:R,MATCH(CHECKLIST!E533,DATOS!C:C,0),1),"")</f>
        <v/>
      </c>
      <c r="E533" s="72" t="str">
        <f>IFERROR(INDEX(DATOS!C:C,MATCH(CHECKLIST!A533,DATOS!BY:BY,0),1),"")</f>
        <v/>
      </c>
      <c r="F533" s="82" t="str">
        <f>IFERROR(IF(INDEX(DATOS!AE:AE,MATCH(CHECKLIST!B533,DATOS!B:B,0),1)=0,"",INDEX(DATOS!AE:AE,MATCH(CHECKLIST!B533,DATOS!B:B,0),1)),"")</f>
        <v/>
      </c>
      <c r="G533" s="17" t="str">
        <f>IFERROR(IF(INDEX(DATOS!AJ:AJ,MATCH(CHECKLIST!B533,DATOS!B:B,0),1)=0,"",INDEX(DATOS!AJ:AJ,MATCH(CHECKLIST!B533,DATOS!B:B,0),1)),"")</f>
        <v/>
      </c>
      <c r="H533" s="17" t="str">
        <f>IFERROR(IF(INDEX(DATOS!BM:BM,MATCH(CHECKLIST!B533,DATOS!B:B,0),1)="","X",IF(INDEX(DATOS!BM:BM,MATCH(CHECKLIST!B533,DATOS!B:B,0),1)="VIGENTE","",INDEX(DATOS!BM:BM,MATCH(CHECKLIST!B533,DATOS!B:B,0),1))),"")</f>
        <v/>
      </c>
      <c r="I533" s="17" t="str">
        <f>IFERROR(IF(INDEX(DATOS!AN:AN,MATCH(CHECKLIST!B533,DATOS!B:B,0),1)=0,"",INDEX(DATOS!AN:AN,MATCH(CHECKLIST!B533,DATOS!B:B,0),1)),"")</f>
        <v/>
      </c>
      <c r="J533" s="17" t="str">
        <f>IFERROR(IF(INDEX(DATOS!AL:AL,MATCH(CHECKLIST!B533,DATOS!B:B,0),1)=0,"",INDEX(DATOS!AL:AL,MATCH(CHECKLIST!B533,DATOS!B:B,0),1)),"")</f>
        <v/>
      </c>
      <c r="K533" s="35" t="str">
        <f>IFERROR(IF(INDEX(DATOS!AM:AM,MATCH(CHECKLIST!B533,DATOS!B:B,0),1)=0,"",INDEX(DATOS!AM:AM,MATCH(CHECKLIST!B533,DATOS!B:B,0),1)),"")</f>
        <v/>
      </c>
      <c r="L533" s="17" t="str">
        <f>IFERROR(IF(INDEX(DATOS!AO:AO,MATCH(CHECKLIST!B533,DATOS!B:B,0),1)=0,"",INDEX(DATOS!AO:AO,MATCH(CHECKLIST!B533,DATOS!B:B,0),1)),"")</f>
        <v/>
      </c>
      <c r="M533" s="17" t="str">
        <f>IFERROR(IF(INDEX(DATOS!AK:AK,MATCH(CHECKLIST!B533,DATOS!B:B,0),1)=0,"",INDEX(DATOS!AK:AK,MATCH(CHECKLIST!B533,DATOS!B:B,0),1)),"")</f>
        <v/>
      </c>
      <c r="N533" s="35" t="str">
        <f ca="1">IFERROR(IF(INDEX(DATOS!I:I,MATCH(CHECKLIST!B533,DATOS!B:B,0),1)="","X",IF(INDEX(DATOS!I:I,MATCH(CHECKLIST!B533,DATOS!B:B,0),1)&gt;YEAR(TODAY())-1,"","VENCIDA")),"")</f>
        <v/>
      </c>
      <c r="O533" s="35" t="str">
        <f>IFERROR(IF(INDEX(DATOS!AR:AR,MATCH(CHECKLIST!B533,DATOS!B:B,0),1)=0,"",INDEX(DATOS!AR:AR,MATCH(CHECKLIST!B533,DATOS!B:B,0),1)),"")</f>
        <v/>
      </c>
      <c r="P533" s="17" t="str">
        <f>IFERROR(IF(INDEX(DATOS!AP:AP,MATCH(CHECKLIST!B533,DATOS!B:B,0),1)=0,"",INDEX(DATOS!AP:AP,MATCH(CHECKLIST!B533,DATOS!B:B,0),1)),"")</f>
        <v/>
      </c>
      <c r="Q533" s="17" t="str">
        <f>IFERROR(IF(INDEX(DATOS!AQ:AQ,MATCH(CHECKLIST!B533,DATOS!B:B,0),1)=0,"",INDEX(DATOS!AQ:AQ,MATCH(CHECKLIST!B533,DATOS!B:B,0),1)),"")</f>
        <v/>
      </c>
      <c r="R533" t="str">
        <f>IF(B533="","",1)</f>
        <v/>
      </c>
      <c r="S533" t="str">
        <f t="shared" si="26"/>
        <v/>
      </c>
      <c r="U533" t="str">
        <f t="shared" si="24"/>
        <v/>
      </c>
      <c r="V533" t="str">
        <f t="shared" si="25"/>
        <v/>
      </c>
    </row>
    <row r="534" spans="1:22" x14ac:dyDescent="0.25">
      <c r="A534" s="12">
        <v>521</v>
      </c>
      <c r="B534" t="str">
        <f>IFERROR(INDEX(DATOS!B:B,MATCH(CHECKLIST!A534,DATOS!BY:BY,0),1),"")</f>
        <v/>
      </c>
      <c r="C534" t="str">
        <f>IFERROR(INDEX(DATOS!J:J,MATCH(CHECKLIST!A534,DATOS!BY:BY,0),1),"")</f>
        <v/>
      </c>
      <c r="D534" t="str">
        <f>IFERROR(INDEX(DATOS!R:R,MATCH(CHECKLIST!E534,DATOS!C:C,0),1),"")</f>
        <v/>
      </c>
      <c r="E534" s="72" t="str">
        <f>IFERROR(INDEX(DATOS!C:C,MATCH(CHECKLIST!A534,DATOS!BY:BY,0),1),"")</f>
        <v/>
      </c>
      <c r="F534" s="82" t="str">
        <f>IFERROR(IF(INDEX(DATOS!AE:AE,MATCH(CHECKLIST!B534,DATOS!B:B,0),1)=0,"",INDEX(DATOS!AE:AE,MATCH(CHECKLIST!B534,DATOS!B:B,0),1)),"")</f>
        <v/>
      </c>
      <c r="G534" s="17" t="str">
        <f>IFERROR(IF(INDEX(DATOS!AJ:AJ,MATCH(CHECKLIST!B534,DATOS!B:B,0),1)=0,"",INDEX(DATOS!AJ:AJ,MATCH(CHECKLIST!B534,DATOS!B:B,0),1)),"")</f>
        <v/>
      </c>
      <c r="H534" s="17" t="str">
        <f>IFERROR(IF(INDEX(DATOS!BM:BM,MATCH(CHECKLIST!B534,DATOS!B:B,0),1)="","X",IF(INDEX(DATOS!BM:BM,MATCH(CHECKLIST!B534,DATOS!B:B,0),1)="VIGENTE","",INDEX(DATOS!BM:BM,MATCH(CHECKLIST!B534,DATOS!B:B,0),1))),"")</f>
        <v/>
      </c>
      <c r="I534" s="17" t="str">
        <f>IFERROR(IF(INDEX(DATOS!AN:AN,MATCH(CHECKLIST!B534,DATOS!B:B,0),1)=0,"",INDEX(DATOS!AN:AN,MATCH(CHECKLIST!B534,DATOS!B:B,0),1)),"")</f>
        <v/>
      </c>
      <c r="J534" s="17" t="str">
        <f>IFERROR(IF(INDEX(DATOS!AL:AL,MATCH(CHECKLIST!B534,DATOS!B:B,0),1)=0,"",INDEX(DATOS!AL:AL,MATCH(CHECKLIST!B534,DATOS!B:B,0),1)),"")</f>
        <v/>
      </c>
      <c r="K534" s="35" t="str">
        <f>IFERROR(IF(INDEX(DATOS!AM:AM,MATCH(CHECKLIST!B534,DATOS!B:B,0),1)=0,"",INDEX(DATOS!AM:AM,MATCH(CHECKLIST!B534,DATOS!B:B,0),1)),"")</f>
        <v/>
      </c>
      <c r="L534" s="17" t="str">
        <f>IFERROR(IF(INDEX(DATOS!AO:AO,MATCH(CHECKLIST!B534,DATOS!B:B,0),1)=0,"",INDEX(DATOS!AO:AO,MATCH(CHECKLIST!B534,DATOS!B:B,0),1)),"")</f>
        <v/>
      </c>
      <c r="M534" s="17" t="str">
        <f>IFERROR(IF(INDEX(DATOS!AK:AK,MATCH(CHECKLIST!B534,DATOS!B:B,0),1)=0,"",INDEX(DATOS!AK:AK,MATCH(CHECKLIST!B534,DATOS!B:B,0),1)),"")</f>
        <v/>
      </c>
      <c r="N534" s="35" t="str">
        <f ca="1">IFERROR(IF(INDEX(DATOS!I:I,MATCH(CHECKLIST!B534,DATOS!B:B,0),1)="","X",IF(INDEX(DATOS!I:I,MATCH(CHECKLIST!B534,DATOS!B:B,0),1)&gt;YEAR(TODAY())-1,"","VENCIDA")),"")</f>
        <v/>
      </c>
      <c r="O534" s="35" t="str">
        <f>IFERROR(IF(INDEX(DATOS!AR:AR,MATCH(CHECKLIST!B534,DATOS!B:B,0),1)=0,"",INDEX(DATOS!AR:AR,MATCH(CHECKLIST!B534,DATOS!B:B,0),1)),"")</f>
        <v/>
      </c>
      <c r="P534" s="17" t="str">
        <f>IFERROR(IF(INDEX(DATOS!AP:AP,MATCH(CHECKLIST!B534,DATOS!B:B,0),1)=0,"",INDEX(DATOS!AP:AP,MATCH(CHECKLIST!B534,DATOS!B:B,0),1)),"")</f>
        <v/>
      </c>
      <c r="Q534" s="17" t="str">
        <f>IFERROR(IF(INDEX(DATOS!AQ:AQ,MATCH(CHECKLIST!B534,DATOS!B:B,0),1)=0,"",INDEX(DATOS!AQ:AQ,MATCH(CHECKLIST!B534,DATOS!B:B,0),1)),"")</f>
        <v/>
      </c>
      <c r="S534">
        <f t="shared" si="26"/>
        <v>0</v>
      </c>
      <c r="U534" t="str">
        <f t="shared" si="24"/>
        <v/>
      </c>
      <c r="V534" t="str">
        <f t="shared" si="25"/>
        <v/>
      </c>
    </row>
    <row r="535" spans="1:22" x14ac:dyDescent="0.25">
      <c r="A535" s="12">
        <v>522</v>
      </c>
      <c r="B535" t="str">
        <f>IFERROR(INDEX(DATOS!B:B,MATCH(CHECKLIST!A535,DATOS!BY:BY,0),1),"")</f>
        <v/>
      </c>
      <c r="C535" t="str">
        <f>IFERROR(INDEX(DATOS!J:J,MATCH(CHECKLIST!A535,DATOS!BY:BY,0),1),"")</f>
        <v/>
      </c>
      <c r="D535" t="str">
        <f>IFERROR(INDEX(DATOS!R:R,MATCH(CHECKLIST!E535,DATOS!C:C,0),1),"")</f>
        <v/>
      </c>
      <c r="E535" s="72" t="str">
        <f>IFERROR(INDEX(DATOS!C:C,MATCH(CHECKLIST!A535,DATOS!BY:BY,0),1),"")</f>
        <v/>
      </c>
      <c r="F535" s="82" t="str">
        <f>IFERROR(IF(INDEX(DATOS!AE:AE,MATCH(CHECKLIST!B535,DATOS!B:B,0),1)=0,"",INDEX(DATOS!AE:AE,MATCH(CHECKLIST!B535,DATOS!B:B,0),1)),"")</f>
        <v/>
      </c>
      <c r="G535" s="17" t="str">
        <f>IFERROR(IF(INDEX(DATOS!AJ:AJ,MATCH(CHECKLIST!B535,DATOS!B:B,0),1)=0,"",INDEX(DATOS!AJ:AJ,MATCH(CHECKLIST!B535,DATOS!B:B,0),1)),"")</f>
        <v/>
      </c>
      <c r="H535" s="17" t="str">
        <f>IFERROR(IF(INDEX(DATOS!BM:BM,MATCH(CHECKLIST!B535,DATOS!B:B,0),1)="","X",IF(INDEX(DATOS!BM:BM,MATCH(CHECKLIST!B535,DATOS!B:B,0),1)="VIGENTE","",INDEX(DATOS!BM:BM,MATCH(CHECKLIST!B535,DATOS!B:B,0),1))),"")</f>
        <v/>
      </c>
      <c r="I535" s="17" t="str">
        <f>IFERROR(IF(INDEX(DATOS!AN:AN,MATCH(CHECKLIST!B535,DATOS!B:B,0),1)=0,"",INDEX(DATOS!AN:AN,MATCH(CHECKLIST!B535,DATOS!B:B,0),1)),"")</f>
        <v/>
      </c>
      <c r="J535" s="17" t="str">
        <f>IFERROR(IF(INDEX(DATOS!AL:AL,MATCH(CHECKLIST!B535,DATOS!B:B,0),1)=0,"",INDEX(DATOS!AL:AL,MATCH(CHECKLIST!B535,DATOS!B:B,0),1)),"")</f>
        <v/>
      </c>
      <c r="K535" s="35" t="str">
        <f>IFERROR(IF(INDEX(DATOS!AM:AM,MATCH(CHECKLIST!B535,DATOS!B:B,0),1)=0,"",INDEX(DATOS!AM:AM,MATCH(CHECKLIST!B535,DATOS!B:B,0),1)),"")</f>
        <v/>
      </c>
      <c r="L535" s="17" t="str">
        <f>IFERROR(IF(INDEX(DATOS!AO:AO,MATCH(CHECKLIST!B535,DATOS!B:B,0),1)=0,"",INDEX(DATOS!AO:AO,MATCH(CHECKLIST!B535,DATOS!B:B,0),1)),"")</f>
        <v/>
      </c>
      <c r="M535" s="17" t="str">
        <f>IFERROR(IF(INDEX(DATOS!AK:AK,MATCH(CHECKLIST!B535,DATOS!B:B,0),1)=0,"",INDEX(DATOS!AK:AK,MATCH(CHECKLIST!B535,DATOS!B:B,0),1)),"")</f>
        <v/>
      </c>
      <c r="N535" s="35" t="str">
        <f ca="1">IFERROR(IF(INDEX(DATOS!I:I,MATCH(CHECKLIST!B535,DATOS!B:B,0),1)="","X",IF(INDEX(DATOS!I:I,MATCH(CHECKLIST!B535,DATOS!B:B,0),1)&gt;YEAR(TODAY())-1,"","VENCIDA")),"")</f>
        <v/>
      </c>
      <c r="O535" s="35" t="str">
        <f>IFERROR(IF(INDEX(DATOS!AR:AR,MATCH(CHECKLIST!B535,DATOS!B:B,0),1)=0,"",INDEX(DATOS!AR:AR,MATCH(CHECKLIST!B535,DATOS!B:B,0),1)),"")</f>
        <v/>
      </c>
      <c r="P535" s="17" t="str">
        <f>IFERROR(IF(INDEX(DATOS!AP:AP,MATCH(CHECKLIST!B535,DATOS!B:B,0),1)=0,"",INDEX(DATOS!AP:AP,MATCH(CHECKLIST!B535,DATOS!B:B,0),1)),"")</f>
        <v/>
      </c>
      <c r="Q535" s="17" t="str">
        <f>IFERROR(IF(INDEX(DATOS!AQ:AQ,MATCH(CHECKLIST!B535,DATOS!B:B,0),1)=0,"",INDEX(DATOS!AQ:AQ,MATCH(CHECKLIST!B535,DATOS!B:B,0),1)),"")</f>
        <v/>
      </c>
      <c r="R535" t="str">
        <f>IF(B535="","",1)</f>
        <v/>
      </c>
      <c r="S535" t="str">
        <f t="shared" si="26"/>
        <v/>
      </c>
      <c r="U535" t="str">
        <f t="shared" si="24"/>
        <v/>
      </c>
      <c r="V535" t="str">
        <f t="shared" si="25"/>
        <v/>
      </c>
    </row>
    <row r="536" spans="1:22" x14ac:dyDescent="0.25">
      <c r="A536" s="12">
        <v>523</v>
      </c>
      <c r="B536" t="str">
        <f>IFERROR(INDEX(DATOS!B:B,MATCH(CHECKLIST!A536,DATOS!BY:BY,0),1),"")</f>
        <v/>
      </c>
      <c r="C536" t="str">
        <f>IFERROR(INDEX(DATOS!J:J,MATCH(CHECKLIST!A536,DATOS!BY:BY,0),1),"")</f>
        <v/>
      </c>
      <c r="D536" t="str">
        <f>IFERROR(INDEX(DATOS!R:R,MATCH(CHECKLIST!E536,DATOS!C:C,0),1),"")</f>
        <v/>
      </c>
      <c r="E536" s="72" t="str">
        <f>IFERROR(INDEX(DATOS!C:C,MATCH(CHECKLIST!A536,DATOS!BY:BY,0),1),"")</f>
        <v/>
      </c>
      <c r="F536" s="82" t="str">
        <f>IFERROR(IF(INDEX(DATOS!AE:AE,MATCH(CHECKLIST!B536,DATOS!B:B,0),1)=0,"",INDEX(DATOS!AE:AE,MATCH(CHECKLIST!B536,DATOS!B:B,0),1)),"")</f>
        <v/>
      </c>
      <c r="G536" s="17" t="str">
        <f>IFERROR(IF(INDEX(DATOS!AJ:AJ,MATCH(CHECKLIST!B536,DATOS!B:B,0),1)=0,"",INDEX(DATOS!AJ:AJ,MATCH(CHECKLIST!B536,DATOS!B:B,0),1)),"")</f>
        <v/>
      </c>
      <c r="H536" s="17" t="str">
        <f>IFERROR(IF(INDEX(DATOS!BM:BM,MATCH(CHECKLIST!B536,DATOS!B:B,0),1)="","X",IF(INDEX(DATOS!BM:BM,MATCH(CHECKLIST!B536,DATOS!B:B,0),1)="VIGENTE","",INDEX(DATOS!BM:BM,MATCH(CHECKLIST!B536,DATOS!B:B,0),1))),"")</f>
        <v/>
      </c>
      <c r="I536" s="17" t="str">
        <f>IFERROR(IF(INDEX(DATOS!AN:AN,MATCH(CHECKLIST!B536,DATOS!B:B,0),1)=0,"",INDEX(DATOS!AN:AN,MATCH(CHECKLIST!B536,DATOS!B:B,0),1)),"")</f>
        <v/>
      </c>
      <c r="J536" s="17" t="str">
        <f>IFERROR(IF(INDEX(DATOS!AL:AL,MATCH(CHECKLIST!B536,DATOS!B:B,0),1)=0,"",INDEX(DATOS!AL:AL,MATCH(CHECKLIST!B536,DATOS!B:B,0),1)),"")</f>
        <v/>
      </c>
      <c r="K536" s="35" t="str">
        <f>IFERROR(IF(INDEX(DATOS!AM:AM,MATCH(CHECKLIST!B536,DATOS!B:B,0),1)=0,"",INDEX(DATOS!AM:AM,MATCH(CHECKLIST!B536,DATOS!B:B,0),1)),"")</f>
        <v/>
      </c>
      <c r="L536" s="17" t="str">
        <f>IFERROR(IF(INDEX(DATOS!AO:AO,MATCH(CHECKLIST!B536,DATOS!B:B,0),1)=0,"",INDEX(DATOS!AO:AO,MATCH(CHECKLIST!B536,DATOS!B:B,0),1)),"")</f>
        <v/>
      </c>
      <c r="M536" s="17" t="str">
        <f>IFERROR(IF(INDEX(DATOS!AK:AK,MATCH(CHECKLIST!B536,DATOS!B:B,0),1)=0,"",INDEX(DATOS!AK:AK,MATCH(CHECKLIST!B536,DATOS!B:B,0),1)),"")</f>
        <v/>
      </c>
      <c r="N536" s="35" t="str">
        <f ca="1">IFERROR(IF(INDEX(DATOS!I:I,MATCH(CHECKLIST!B536,DATOS!B:B,0),1)="","X",IF(INDEX(DATOS!I:I,MATCH(CHECKLIST!B536,DATOS!B:B,0),1)&gt;YEAR(TODAY())-1,"","VENCIDA")),"")</f>
        <v/>
      </c>
      <c r="O536" s="35" t="str">
        <f>IFERROR(IF(INDEX(DATOS!AR:AR,MATCH(CHECKLIST!B536,DATOS!B:B,0),1)=0,"",INDEX(DATOS!AR:AR,MATCH(CHECKLIST!B536,DATOS!B:B,0),1)),"")</f>
        <v/>
      </c>
      <c r="P536" s="17" t="str">
        <f>IFERROR(IF(INDEX(DATOS!AP:AP,MATCH(CHECKLIST!B536,DATOS!B:B,0),1)=0,"",INDEX(DATOS!AP:AP,MATCH(CHECKLIST!B536,DATOS!B:B,0),1)),"")</f>
        <v/>
      </c>
      <c r="Q536" s="17" t="str">
        <f>IFERROR(IF(INDEX(DATOS!AQ:AQ,MATCH(CHECKLIST!B536,DATOS!B:B,0),1)=0,"",INDEX(DATOS!AQ:AQ,MATCH(CHECKLIST!B536,DATOS!B:B,0),1)),"")</f>
        <v/>
      </c>
      <c r="S536">
        <f t="shared" si="26"/>
        <v>0</v>
      </c>
      <c r="U536" t="str">
        <f t="shared" si="24"/>
        <v/>
      </c>
      <c r="V536" t="str">
        <f t="shared" si="25"/>
        <v/>
      </c>
    </row>
    <row r="537" spans="1:22" x14ac:dyDescent="0.25">
      <c r="A537" s="12">
        <v>524</v>
      </c>
      <c r="B537" t="str">
        <f>IFERROR(INDEX(DATOS!B:B,MATCH(CHECKLIST!A537,DATOS!BY:BY,0),1),"")</f>
        <v/>
      </c>
      <c r="C537" t="str">
        <f>IFERROR(INDEX(DATOS!J:J,MATCH(CHECKLIST!A537,DATOS!BY:BY,0),1),"")</f>
        <v/>
      </c>
      <c r="D537" t="str">
        <f>IFERROR(INDEX(DATOS!R:R,MATCH(CHECKLIST!E537,DATOS!C:C,0),1),"")</f>
        <v/>
      </c>
      <c r="E537" s="72" t="str">
        <f>IFERROR(INDEX(DATOS!C:C,MATCH(CHECKLIST!A537,DATOS!BY:BY,0),1),"")</f>
        <v/>
      </c>
      <c r="F537" s="82" t="str">
        <f>IFERROR(IF(INDEX(DATOS!AE:AE,MATCH(CHECKLIST!B537,DATOS!B:B,0),1)=0,"",INDEX(DATOS!AE:AE,MATCH(CHECKLIST!B537,DATOS!B:B,0),1)),"")</f>
        <v/>
      </c>
      <c r="G537" s="17" t="str">
        <f>IFERROR(IF(INDEX(DATOS!AJ:AJ,MATCH(CHECKLIST!B537,DATOS!B:B,0),1)=0,"",INDEX(DATOS!AJ:AJ,MATCH(CHECKLIST!B537,DATOS!B:B,0),1)),"")</f>
        <v/>
      </c>
      <c r="H537" s="17" t="str">
        <f>IFERROR(IF(INDEX(DATOS!BM:BM,MATCH(CHECKLIST!B537,DATOS!B:B,0),1)="","X",IF(INDEX(DATOS!BM:BM,MATCH(CHECKLIST!B537,DATOS!B:B,0),1)="VIGENTE","",INDEX(DATOS!BM:BM,MATCH(CHECKLIST!B537,DATOS!B:B,0),1))),"")</f>
        <v/>
      </c>
      <c r="I537" s="17" t="str">
        <f>IFERROR(IF(INDEX(DATOS!AN:AN,MATCH(CHECKLIST!B537,DATOS!B:B,0),1)=0,"",INDEX(DATOS!AN:AN,MATCH(CHECKLIST!B537,DATOS!B:B,0),1)),"")</f>
        <v/>
      </c>
      <c r="J537" s="17" t="str">
        <f>IFERROR(IF(INDEX(DATOS!AL:AL,MATCH(CHECKLIST!B537,DATOS!B:B,0),1)=0,"",INDEX(DATOS!AL:AL,MATCH(CHECKLIST!B537,DATOS!B:B,0),1)),"")</f>
        <v/>
      </c>
      <c r="K537" s="35" t="str">
        <f>IFERROR(IF(INDEX(DATOS!AM:AM,MATCH(CHECKLIST!B537,DATOS!B:B,0),1)=0,"",INDEX(DATOS!AM:AM,MATCH(CHECKLIST!B537,DATOS!B:B,0),1)),"")</f>
        <v/>
      </c>
      <c r="L537" s="17" t="str">
        <f>IFERROR(IF(INDEX(DATOS!AO:AO,MATCH(CHECKLIST!B537,DATOS!B:B,0),1)=0,"",INDEX(DATOS!AO:AO,MATCH(CHECKLIST!B537,DATOS!B:B,0),1)),"")</f>
        <v/>
      </c>
      <c r="M537" s="17" t="str">
        <f>IFERROR(IF(INDEX(DATOS!AK:AK,MATCH(CHECKLIST!B537,DATOS!B:B,0),1)=0,"",INDEX(DATOS!AK:AK,MATCH(CHECKLIST!B537,DATOS!B:B,0),1)),"")</f>
        <v/>
      </c>
      <c r="N537" s="35" t="str">
        <f ca="1">IFERROR(IF(INDEX(DATOS!I:I,MATCH(CHECKLIST!B537,DATOS!B:B,0),1)="","X",IF(INDEX(DATOS!I:I,MATCH(CHECKLIST!B537,DATOS!B:B,0),1)&gt;YEAR(TODAY())-1,"","VENCIDA")),"")</f>
        <v/>
      </c>
      <c r="O537" s="35" t="str">
        <f>IFERROR(IF(INDEX(DATOS!AR:AR,MATCH(CHECKLIST!B537,DATOS!B:B,0),1)=0,"",INDEX(DATOS!AR:AR,MATCH(CHECKLIST!B537,DATOS!B:B,0),1)),"")</f>
        <v/>
      </c>
      <c r="P537" s="17" t="str">
        <f>IFERROR(IF(INDEX(DATOS!AP:AP,MATCH(CHECKLIST!B537,DATOS!B:B,0),1)=0,"",INDEX(DATOS!AP:AP,MATCH(CHECKLIST!B537,DATOS!B:B,0),1)),"")</f>
        <v/>
      </c>
      <c r="Q537" s="17" t="str">
        <f>IFERROR(IF(INDEX(DATOS!AQ:AQ,MATCH(CHECKLIST!B537,DATOS!B:B,0),1)=0,"",INDEX(DATOS!AQ:AQ,MATCH(CHECKLIST!B537,DATOS!B:B,0),1)),"")</f>
        <v/>
      </c>
      <c r="R537" t="str">
        <f>IF(B537="","",1)</f>
        <v/>
      </c>
      <c r="S537" t="str">
        <f t="shared" si="26"/>
        <v/>
      </c>
      <c r="U537" t="str">
        <f t="shared" si="24"/>
        <v/>
      </c>
      <c r="V537" t="str">
        <f t="shared" si="25"/>
        <v/>
      </c>
    </row>
    <row r="538" spans="1:22" x14ac:dyDescent="0.25">
      <c r="A538" s="12">
        <v>525</v>
      </c>
      <c r="B538" t="str">
        <f>IFERROR(INDEX(DATOS!B:B,MATCH(CHECKLIST!A538,DATOS!BY:BY,0),1),"")</f>
        <v/>
      </c>
      <c r="C538" t="str">
        <f>IFERROR(INDEX(DATOS!J:J,MATCH(CHECKLIST!A538,DATOS!BY:BY,0),1),"")</f>
        <v/>
      </c>
      <c r="D538" t="str">
        <f>IFERROR(INDEX(DATOS!R:R,MATCH(CHECKLIST!E538,DATOS!C:C,0),1),"")</f>
        <v/>
      </c>
      <c r="E538" s="72" t="str">
        <f>IFERROR(INDEX(DATOS!C:C,MATCH(CHECKLIST!A538,DATOS!BY:BY,0),1),"")</f>
        <v/>
      </c>
      <c r="F538" s="82" t="str">
        <f>IFERROR(IF(INDEX(DATOS!AE:AE,MATCH(CHECKLIST!B538,DATOS!B:B,0),1)=0,"",INDEX(DATOS!AE:AE,MATCH(CHECKLIST!B538,DATOS!B:B,0),1)),"")</f>
        <v/>
      </c>
      <c r="G538" s="17" t="str">
        <f>IFERROR(IF(INDEX(DATOS!AJ:AJ,MATCH(CHECKLIST!B538,DATOS!B:B,0),1)=0,"",INDEX(DATOS!AJ:AJ,MATCH(CHECKLIST!B538,DATOS!B:B,0),1)),"")</f>
        <v/>
      </c>
      <c r="H538" s="17" t="str">
        <f>IFERROR(IF(INDEX(DATOS!BM:BM,MATCH(CHECKLIST!B538,DATOS!B:B,0),1)="","X",IF(INDEX(DATOS!BM:BM,MATCH(CHECKLIST!B538,DATOS!B:B,0),1)="VIGENTE","",INDEX(DATOS!BM:BM,MATCH(CHECKLIST!B538,DATOS!B:B,0),1))),"")</f>
        <v/>
      </c>
      <c r="I538" s="17" t="str">
        <f>IFERROR(IF(INDEX(DATOS!AN:AN,MATCH(CHECKLIST!B538,DATOS!B:B,0),1)=0,"",INDEX(DATOS!AN:AN,MATCH(CHECKLIST!B538,DATOS!B:B,0),1)),"")</f>
        <v/>
      </c>
      <c r="J538" s="17" t="str">
        <f>IFERROR(IF(INDEX(DATOS!AL:AL,MATCH(CHECKLIST!B538,DATOS!B:B,0),1)=0,"",INDEX(DATOS!AL:AL,MATCH(CHECKLIST!B538,DATOS!B:B,0),1)),"")</f>
        <v/>
      </c>
      <c r="K538" s="35" t="str">
        <f>IFERROR(IF(INDEX(DATOS!AM:AM,MATCH(CHECKLIST!B538,DATOS!B:B,0),1)=0,"",INDEX(DATOS!AM:AM,MATCH(CHECKLIST!B538,DATOS!B:B,0),1)),"")</f>
        <v/>
      </c>
      <c r="L538" s="17" t="str">
        <f>IFERROR(IF(INDEX(DATOS!AO:AO,MATCH(CHECKLIST!B538,DATOS!B:B,0),1)=0,"",INDEX(DATOS!AO:AO,MATCH(CHECKLIST!B538,DATOS!B:B,0),1)),"")</f>
        <v/>
      </c>
      <c r="M538" s="17" t="str">
        <f>IFERROR(IF(INDEX(DATOS!AK:AK,MATCH(CHECKLIST!B538,DATOS!B:B,0),1)=0,"",INDEX(DATOS!AK:AK,MATCH(CHECKLIST!B538,DATOS!B:B,0),1)),"")</f>
        <v/>
      </c>
      <c r="N538" s="35" t="str">
        <f ca="1">IFERROR(IF(INDEX(DATOS!I:I,MATCH(CHECKLIST!B538,DATOS!B:B,0),1)="","X",IF(INDEX(DATOS!I:I,MATCH(CHECKLIST!B538,DATOS!B:B,0),1)&gt;YEAR(TODAY())-1,"","VENCIDA")),"")</f>
        <v/>
      </c>
      <c r="O538" s="35" t="str">
        <f>IFERROR(IF(INDEX(DATOS!AR:AR,MATCH(CHECKLIST!B538,DATOS!B:B,0),1)=0,"",INDEX(DATOS!AR:AR,MATCH(CHECKLIST!B538,DATOS!B:B,0),1)),"")</f>
        <v/>
      </c>
      <c r="P538" s="17" t="str">
        <f>IFERROR(IF(INDEX(DATOS!AP:AP,MATCH(CHECKLIST!B538,DATOS!B:B,0),1)=0,"",INDEX(DATOS!AP:AP,MATCH(CHECKLIST!B538,DATOS!B:B,0),1)),"")</f>
        <v/>
      </c>
      <c r="Q538" s="17" t="str">
        <f>IFERROR(IF(INDEX(DATOS!AQ:AQ,MATCH(CHECKLIST!B538,DATOS!B:B,0),1)=0,"",INDEX(DATOS!AQ:AQ,MATCH(CHECKLIST!B538,DATOS!B:B,0),1)),"")</f>
        <v/>
      </c>
      <c r="S538">
        <f t="shared" si="26"/>
        <v>0</v>
      </c>
      <c r="U538" t="str">
        <f t="shared" si="24"/>
        <v/>
      </c>
      <c r="V538" t="str">
        <f t="shared" si="25"/>
        <v/>
      </c>
    </row>
    <row r="539" spans="1:22" x14ac:dyDescent="0.25">
      <c r="A539" s="12">
        <v>526</v>
      </c>
      <c r="B539" t="str">
        <f>IFERROR(INDEX(DATOS!B:B,MATCH(CHECKLIST!A539,DATOS!BY:BY,0),1),"")</f>
        <v/>
      </c>
      <c r="C539" t="str">
        <f>IFERROR(INDEX(DATOS!J:J,MATCH(CHECKLIST!A539,DATOS!BY:BY,0),1),"")</f>
        <v/>
      </c>
      <c r="D539" t="str">
        <f>IFERROR(INDEX(DATOS!R:R,MATCH(CHECKLIST!E539,DATOS!C:C,0),1),"")</f>
        <v/>
      </c>
      <c r="E539" s="72" t="str">
        <f>IFERROR(INDEX(DATOS!C:C,MATCH(CHECKLIST!A539,DATOS!BY:BY,0),1),"")</f>
        <v/>
      </c>
      <c r="F539" s="82" t="str">
        <f>IFERROR(IF(INDEX(DATOS!AE:AE,MATCH(CHECKLIST!B539,DATOS!B:B,0),1)=0,"",INDEX(DATOS!AE:AE,MATCH(CHECKLIST!B539,DATOS!B:B,0),1)),"")</f>
        <v/>
      </c>
      <c r="G539" s="17" t="str">
        <f>IFERROR(IF(INDEX(DATOS!AJ:AJ,MATCH(CHECKLIST!B539,DATOS!B:B,0),1)=0,"",INDEX(DATOS!AJ:AJ,MATCH(CHECKLIST!B539,DATOS!B:B,0),1)),"")</f>
        <v/>
      </c>
      <c r="H539" s="17" t="str">
        <f>IFERROR(IF(INDEX(DATOS!BM:BM,MATCH(CHECKLIST!B539,DATOS!B:B,0),1)="","X",IF(INDEX(DATOS!BM:BM,MATCH(CHECKLIST!B539,DATOS!B:B,0),1)="VIGENTE","",INDEX(DATOS!BM:BM,MATCH(CHECKLIST!B539,DATOS!B:B,0),1))),"")</f>
        <v/>
      </c>
      <c r="I539" s="17" t="str">
        <f>IFERROR(IF(INDEX(DATOS!AN:AN,MATCH(CHECKLIST!B539,DATOS!B:B,0),1)=0,"",INDEX(DATOS!AN:AN,MATCH(CHECKLIST!B539,DATOS!B:B,0),1)),"")</f>
        <v/>
      </c>
      <c r="J539" s="17" t="str">
        <f>IFERROR(IF(INDEX(DATOS!AL:AL,MATCH(CHECKLIST!B539,DATOS!B:B,0),1)=0,"",INDEX(DATOS!AL:AL,MATCH(CHECKLIST!B539,DATOS!B:B,0),1)),"")</f>
        <v/>
      </c>
      <c r="K539" s="35" t="str">
        <f>IFERROR(IF(INDEX(DATOS!AM:AM,MATCH(CHECKLIST!B539,DATOS!B:B,0),1)=0,"",INDEX(DATOS!AM:AM,MATCH(CHECKLIST!B539,DATOS!B:B,0),1)),"")</f>
        <v/>
      </c>
      <c r="L539" s="17" t="str">
        <f>IFERROR(IF(INDEX(DATOS!AO:AO,MATCH(CHECKLIST!B539,DATOS!B:B,0),1)=0,"",INDEX(DATOS!AO:AO,MATCH(CHECKLIST!B539,DATOS!B:B,0),1)),"")</f>
        <v/>
      </c>
      <c r="M539" s="17" t="str">
        <f>IFERROR(IF(INDEX(DATOS!AK:AK,MATCH(CHECKLIST!B539,DATOS!B:B,0),1)=0,"",INDEX(DATOS!AK:AK,MATCH(CHECKLIST!B539,DATOS!B:B,0),1)),"")</f>
        <v/>
      </c>
      <c r="N539" s="35" t="str">
        <f ca="1">IFERROR(IF(INDEX(DATOS!I:I,MATCH(CHECKLIST!B539,DATOS!B:B,0),1)="","X",IF(INDEX(DATOS!I:I,MATCH(CHECKLIST!B539,DATOS!B:B,0),1)&gt;YEAR(TODAY())-1,"","VENCIDA")),"")</f>
        <v/>
      </c>
      <c r="O539" s="35" t="str">
        <f>IFERROR(IF(INDEX(DATOS!AR:AR,MATCH(CHECKLIST!B539,DATOS!B:B,0),1)=0,"",INDEX(DATOS!AR:AR,MATCH(CHECKLIST!B539,DATOS!B:B,0),1)),"")</f>
        <v/>
      </c>
      <c r="P539" s="17" t="str">
        <f>IFERROR(IF(INDEX(DATOS!AP:AP,MATCH(CHECKLIST!B539,DATOS!B:B,0),1)=0,"",INDEX(DATOS!AP:AP,MATCH(CHECKLIST!B539,DATOS!B:B,0),1)),"")</f>
        <v/>
      </c>
      <c r="Q539" s="17" t="str">
        <f>IFERROR(IF(INDEX(DATOS!AQ:AQ,MATCH(CHECKLIST!B539,DATOS!B:B,0),1)=0,"",INDEX(DATOS!AQ:AQ,MATCH(CHECKLIST!B539,DATOS!B:B,0),1)),"")</f>
        <v/>
      </c>
      <c r="R539" t="str">
        <f>IF(B539="","",1)</f>
        <v/>
      </c>
      <c r="S539" t="str">
        <f t="shared" si="26"/>
        <v/>
      </c>
      <c r="U539" t="str">
        <f t="shared" si="24"/>
        <v/>
      </c>
      <c r="V539" t="str">
        <f t="shared" si="25"/>
        <v/>
      </c>
    </row>
    <row r="540" spans="1:22" x14ac:dyDescent="0.25">
      <c r="A540" s="12">
        <v>527</v>
      </c>
      <c r="B540" t="str">
        <f>IFERROR(INDEX(DATOS!B:B,MATCH(CHECKLIST!A540,DATOS!BY:BY,0),1),"")</f>
        <v/>
      </c>
      <c r="C540" t="str">
        <f>IFERROR(INDEX(DATOS!J:J,MATCH(CHECKLIST!A540,DATOS!BY:BY,0),1),"")</f>
        <v/>
      </c>
      <c r="D540" t="str">
        <f>IFERROR(INDEX(DATOS!R:R,MATCH(CHECKLIST!E540,DATOS!C:C,0),1),"")</f>
        <v/>
      </c>
      <c r="E540" s="72" t="str">
        <f>IFERROR(INDEX(DATOS!C:C,MATCH(CHECKLIST!A540,DATOS!BY:BY,0),1),"")</f>
        <v/>
      </c>
      <c r="F540" s="82" t="str">
        <f>IFERROR(IF(INDEX(DATOS!AE:AE,MATCH(CHECKLIST!B540,DATOS!B:B,0),1)=0,"",INDEX(DATOS!AE:AE,MATCH(CHECKLIST!B540,DATOS!B:B,0),1)),"")</f>
        <v/>
      </c>
      <c r="G540" s="17" t="str">
        <f>IFERROR(IF(INDEX(DATOS!AJ:AJ,MATCH(CHECKLIST!B540,DATOS!B:B,0),1)=0,"",INDEX(DATOS!AJ:AJ,MATCH(CHECKLIST!B540,DATOS!B:B,0),1)),"")</f>
        <v/>
      </c>
      <c r="H540" s="17" t="str">
        <f>IFERROR(IF(INDEX(DATOS!BM:BM,MATCH(CHECKLIST!B540,DATOS!B:B,0),1)="","X",IF(INDEX(DATOS!BM:BM,MATCH(CHECKLIST!B540,DATOS!B:B,0),1)="VIGENTE","",INDEX(DATOS!BM:BM,MATCH(CHECKLIST!B540,DATOS!B:B,0),1))),"")</f>
        <v/>
      </c>
      <c r="I540" s="17" t="str">
        <f>IFERROR(IF(INDEX(DATOS!AN:AN,MATCH(CHECKLIST!B540,DATOS!B:B,0),1)=0,"",INDEX(DATOS!AN:AN,MATCH(CHECKLIST!B540,DATOS!B:B,0),1)),"")</f>
        <v/>
      </c>
      <c r="J540" s="17" t="str">
        <f>IFERROR(IF(INDEX(DATOS!AL:AL,MATCH(CHECKLIST!B540,DATOS!B:B,0),1)=0,"",INDEX(DATOS!AL:AL,MATCH(CHECKLIST!B540,DATOS!B:B,0),1)),"")</f>
        <v/>
      </c>
      <c r="K540" s="35" t="str">
        <f>IFERROR(IF(INDEX(DATOS!AM:AM,MATCH(CHECKLIST!B540,DATOS!B:B,0),1)=0,"",INDEX(DATOS!AM:AM,MATCH(CHECKLIST!B540,DATOS!B:B,0),1)),"")</f>
        <v/>
      </c>
      <c r="L540" s="17" t="str">
        <f>IFERROR(IF(INDEX(DATOS!AO:AO,MATCH(CHECKLIST!B540,DATOS!B:B,0),1)=0,"",INDEX(DATOS!AO:AO,MATCH(CHECKLIST!B540,DATOS!B:B,0),1)),"")</f>
        <v/>
      </c>
      <c r="M540" s="17" t="str">
        <f>IFERROR(IF(INDEX(DATOS!AK:AK,MATCH(CHECKLIST!B540,DATOS!B:B,0),1)=0,"",INDEX(DATOS!AK:AK,MATCH(CHECKLIST!B540,DATOS!B:B,0),1)),"")</f>
        <v/>
      </c>
      <c r="N540" s="35" t="str">
        <f ca="1">IFERROR(IF(INDEX(DATOS!I:I,MATCH(CHECKLIST!B540,DATOS!B:B,0),1)="","X",IF(INDEX(DATOS!I:I,MATCH(CHECKLIST!B540,DATOS!B:B,0),1)&gt;YEAR(TODAY())-1,"","VENCIDA")),"")</f>
        <v/>
      </c>
      <c r="O540" s="35" t="str">
        <f>IFERROR(IF(INDEX(DATOS!AR:AR,MATCH(CHECKLIST!B540,DATOS!B:B,0),1)=0,"",INDEX(DATOS!AR:AR,MATCH(CHECKLIST!B540,DATOS!B:B,0),1)),"")</f>
        <v/>
      </c>
      <c r="P540" s="17" t="str">
        <f>IFERROR(IF(INDEX(DATOS!AP:AP,MATCH(CHECKLIST!B540,DATOS!B:B,0),1)=0,"",INDEX(DATOS!AP:AP,MATCH(CHECKLIST!B540,DATOS!B:B,0),1)),"")</f>
        <v/>
      </c>
      <c r="Q540" s="17" t="str">
        <f>IFERROR(IF(INDEX(DATOS!AQ:AQ,MATCH(CHECKLIST!B540,DATOS!B:B,0),1)=0,"",INDEX(DATOS!AQ:AQ,MATCH(CHECKLIST!B540,DATOS!B:B,0),1)),"")</f>
        <v/>
      </c>
      <c r="S540">
        <f t="shared" si="26"/>
        <v>0</v>
      </c>
      <c r="U540" t="str">
        <f t="shared" si="24"/>
        <v/>
      </c>
      <c r="V540" t="str">
        <f t="shared" si="25"/>
        <v/>
      </c>
    </row>
    <row r="541" spans="1:22" x14ac:dyDescent="0.25">
      <c r="A541" s="12">
        <v>528</v>
      </c>
      <c r="B541" t="str">
        <f>IFERROR(INDEX(DATOS!B:B,MATCH(CHECKLIST!A541,DATOS!BY:BY,0),1),"")</f>
        <v/>
      </c>
      <c r="C541" t="str">
        <f>IFERROR(INDEX(DATOS!J:J,MATCH(CHECKLIST!A541,DATOS!BY:BY,0),1),"")</f>
        <v/>
      </c>
      <c r="D541" t="str">
        <f>IFERROR(INDEX(DATOS!R:R,MATCH(CHECKLIST!E541,DATOS!C:C,0),1),"")</f>
        <v/>
      </c>
      <c r="E541" s="72" t="str">
        <f>IFERROR(INDEX(DATOS!C:C,MATCH(CHECKLIST!A541,DATOS!BY:BY,0),1),"")</f>
        <v/>
      </c>
      <c r="F541" s="82" t="str">
        <f>IFERROR(IF(INDEX(DATOS!AE:AE,MATCH(CHECKLIST!B541,DATOS!B:B,0),1)=0,"",INDEX(DATOS!AE:AE,MATCH(CHECKLIST!B541,DATOS!B:B,0),1)),"")</f>
        <v/>
      </c>
      <c r="G541" s="17" t="str">
        <f>IFERROR(IF(INDEX(DATOS!AJ:AJ,MATCH(CHECKLIST!B541,DATOS!B:B,0),1)=0,"",INDEX(DATOS!AJ:AJ,MATCH(CHECKLIST!B541,DATOS!B:B,0),1)),"")</f>
        <v/>
      </c>
      <c r="H541" s="17" t="str">
        <f>IFERROR(IF(INDEX(DATOS!BM:BM,MATCH(CHECKLIST!B541,DATOS!B:B,0),1)="","X",IF(INDEX(DATOS!BM:BM,MATCH(CHECKLIST!B541,DATOS!B:B,0),1)="VIGENTE","",INDEX(DATOS!BM:BM,MATCH(CHECKLIST!B541,DATOS!B:B,0),1))),"")</f>
        <v/>
      </c>
      <c r="I541" s="17" t="str">
        <f>IFERROR(IF(INDEX(DATOS!AN:AN,MATCH(CHECKLIST!B541,DATOS!B:B,0),1)=0,"",INDEX(DATOS!AN:AN,MATCH(CHECKLIST!B541,DATOS!B:B,0),1)),"")</f>
        <v/>
      </c>
      <c r="J541" s="17" t="str">
        <f>IFERROR(IF(INDEX(DATOS!AL:AL,MATCH(CHECKLIST!B541,DATOS!B:B,0),1)=0,"",INDEX(DATOS!AL:AL,MATCH(CHECKLIST!B541,DATOS!B:B,0),1)),"")</f>
        <v/>
      </c>
      <c r="K541" s="35" t="str">
        <f>IFERROR(IF(INDEX(DATOS!AM:AM,MATCH(CHECKLIST!B541,DATOS!B:B,0),1)=0,"",INDEX(DATOS!AM:AM,MATCH(CHECKLIST!B541,DATOS!B:B,0),1)),"")</f>
        <v/>
      </c>
      <c r="L541" s="17" t="str">
        <f>IFERROR(IF(INDEX(DATOS!AO:AO,MATCH(CHECKLIST!B541,DATOS!B:B,0),1)=0,"",INDEX(DATOS!AO:AO,MATCH(CHECKLIST!B541,DATOS!B:B,0),1)),"")</f>
        <v/>
      </c>
      <c r="M541" s="17" t="str">
        <f>IFERROR(IF(INDEX(DATOS!AK:AK,MATCH(CHECKLIST!B541,DATOS!B:B,0),1)=0,"",INDEX(DATOS!AK:AK,MATCH(CHECKLIST!B541,DATOS!B:B,0),1)),"")</f>
        <v/>
      </c>
      <c r="N541" s="35" t="str">
        <f ca="1">IFERROR(IF(INDEX(DATOS!I:I,MATCH(CHECKLIST!B541,DATOS!B:B,0),1)="","X",IF(INDEX(DATOS!I:I,MATCH(CHECKLIST!B541,DATOS!B:B,0),1)&gt;YEAR(TODAY())-1,"","VENCIDA")),"")</f>
        <v/>
      </c>
      <c r="O541" s="35" t="str">
        <f>IFERROR(IF(INDEX(DATOS!AR:AR,MATCH(CHECKLIST!B541,DATOS!B:B,0),1)=0,"",INDEX(DATOS!AR:AR,MATCH(CHECKLIST!B541,DATOS!B:B,0),1)),"")</f>
        <v/>
      </c>
      <c r="P541" s="17" t="str">
        <f>IFERROR(IF(INDEX(DATOS!AP:AP,MATCH(CHECKLIST!B541,DATOS!B:B,0),1)=0,"",INDEX(DATOS!AP:AP,MATCH(CHECKLIST!B541,DATOS!B:B,0),1)),"")</f>
        <v/>
      </c>
      <c r="Q541" s="17" t="str">
        <f>IFERROR(IF(INDEX(DATOS!AQ:AQ,MATCH(CHECKLIST!B541,DATOS!B:B,0),1)=0,"",INDEX(DATOS!AQ:AQ,MATCH(CHECKLIST!B541,DATOS!B:B,0),1)),"")</f>
        <v/>
      </c>
      <c r="R541" t="str">
        <f>IF(B541="","",1)</f>
        <v/>
      </c>
      <c r="S541" t="str">
        <f t="shared" si="26"/>
        <v/>
      </c>
      <c r="U541" t="str">
        <f t="shared" si="24"/>
        <v/>
      </c>
      <c r="V541" t="str">
        <f t="shared" si="25"/>
        <v/>
      </c>
    </row>
    <row r="542" spans="1:22" x14ac:dyDescent="0.25">
      <c r="A542" s="12">
        <v>529</v>
      </c>
      <c r="B542" t="str">
        <f>IFERROR(INDEX(DATOS!B:B,MATCH(CHECKLIST!A542,DATOS!BY:BY,0),1),"")</f>
        <v/>
      </c>
      <c r="C542" t="str">
        <f>IFERROR(INDEX(DATOS!J:J,MATCH(CHECKLIST!A542,DATOS!BY:BY,0),1),"")</f>
        <v/>
      </c>
      <c r="D542" t="str">
        <f>IFERROR(INDEX(DATOS!R:R,MATCH(CHECKLIST!E542,DATOS!C:C,0),1),"")</f>
        <v/>
      </c>
      <c r="E542" s="72" t="str">
        <f>IFERROR(INDEX(DATOS!C:C,MATCH(CHECKLIST!A542,DATOS!BY:BY,0),1),"")</f>
        <v/>
      </c>
      <c r="F542" s="82" t="str">
        <f>IFERROR(IF(INDEX(DATOS!AE:AE,MATCH(CHECKLIST!B542,DATOS!B:B,0),1)=0,"",INDEX(DATOS!AE:AE,MATCH(CHECKLIST!B542,DATOS!B:B,0),1)),"")</f>
        <v/>
      </c>
      <c r="G542" s="17" t="str">
        <f>IFERROR(IF(INDEX(DATOS!AJ:AJ,MATCH(CHECKLIST!B542,DATOS!B:B,0),1)=0,"",INDEX(DATOS!AJ:AJ,MATCH(CHECKLIST!B542,DATOS!B:B,0),1)),"")</f>
        <v/>
      </c>
      <c r="H542" s="17" t="str">
        <f>IFERROR(IF(INDEX(DATOS!BM:BM,MATCH(CHECKLIST!B542,DATOS!B:B,0),1)="","X",IF(INDEX(DATOS!BM:BM,MATCH(CHECKLIST!B542,DATOS!B:B,0),1)="VIGENTE","",INDEX(DATOS!BM:BM,MATCH(CHECKLIST!B542,DATOS!B:B,0),1))),"")</f>
        <v/>
      </c>
      <c r="I542" s="17" t="str">
        <f>IFERROR(IF(INDEX(DATOS!AN:AN,MATCH(CHECKLIST!B542,DATOS!B:B,0),1)=0,"",INDEX(DATOS!AN:AN,MATCH(CHECKLIST!B542,DATOS!B:B,0),1)),"")</f>
        <v/>
      </c>
      <c r="J542" s="17" t="str">
        <f>IFERROR(IF(INDEX(DATOS!AL:AL,MATCH(CHECKLIST!B542,DATOS!B:B,0),1)=0,"",INDEX(DATOS!AL:AL,MATCH(CHECKLIST!B542,DATOS!B:B,0),1)),"")</f>
        <v/>
      </c>
      <c r="K542" s="35" t="str">
        <f>IFERROR(IF(INDEX(DATOS!AM:AM,MATCH(CHECKLIST!B542,DATOS!B:B,0),1)=0,"",INDEX(DATOS!AM:AM,MATCH(CHECKLIST!B542,DATOS!B:B,0),1)),"")</f>
        <v/>
      </c>
      <c r="L542" s="17" t="str">
        <f>IFERROR(IF(INDEX(DATOS!AO:AO,MATCH(CHECKLIST!B542,DATOS!B:B,0),1)=0,"",INDEX(DATOS!AO:AO,MATCH(CHECKLIST!B542,DATOS!B:B,0),1)),"")</f>
        <v/>
      </c>
      <c r="M542" s="17" t="str">
        <f>IFERROR(IF(INDEX(DATOS!AK:AK,MATCH(CHECKLIST!B542,DATOS!B:B,0),1)=0,"",INDEX(DATOS!AK:AK,MATCH(CHECKLIST!B542,DATOS!B:B,0),1)),"")</f>
        <v/>
      </c>
      <c r="N542" s="35" t="str">
        <f ca="1">IFERROR(IF(INDEX(DATOS!I:I,MATCH(CHECKLIST!B542,DATOS!B:B,0),1)="","X",IF(INDEX(DATOS!I:I,MATCH(CHECKLIST!B542,DATOS!B:B,0),1)&gt;YEAR(TODAY())-1,"","VENCIDA")),"")</f>
        <v/>
      </c>
      <c r="O542" s="35" t="str">
        <f>IFERROR(IF(INDEX(DATOS!AR:AR,MATCH(CHECKLIST!B542,DATOS!B:B,0),1)=0,"",INDEX(DATOS!AR:AR,MATCH(CHECKLIST!B542,DATOS!B:B,0),1)),"")</f>
        <v/>
      </c>
      <c r="P542" s="17" t="str">
        <f>IFERROR(IF(INDEX(DATOS!AP:AP,MATCH(CHECKLIST!B542,DATOS!B:B,0),1)=0,"",INDEX(DATOS!AP:AP,MATCH(CHECKLIST!B542,DATOS!B:B,0),1)),"")</f>
        <v/>
      </c>
      <c r="Q542" s="17" t="str">
        <f>IFERROR(IF(INDEX(DATOS!AQ:AQ,MATCH(CHECKLIST!B542,DATOS!B:B,0),1)=0,"",INDEX(DATOS!AQ:AQ,MATCH(CHECKLIST!B542,DATOS!B:B,0),1)),"")</f>
        <v/>
      </c>
      <c r="S542">
        <f t="shared" si="26"/>
        <v>0</v>
      </c>
      <c r="U542" t="str">
        <f t="shared" si="24"/>
        <v/>
      </c>
      <c r="V542" t="str">
        <f t="shared" si="25"/>
        <v/>
      </c>
    </row>
    <row r="543" spans="1:22" x14ac:dyDescent="0.25">
      <c r="A543" s="12">
        <v>530</v>
      </c>
      <c r="B543" t="str">
        <f>IFERROR(INDEX(DATOS!B:B,MATCH(CHECKLIST!A543,DATOS!BY:BY,0),1),"")</f>
        <v/>
      </c>
      <c r="C543" t="str">
        <f>IFERROR(INDEX(DATOS!J:J,MATCH(CHECKLIST!A543,DATOS!BY:BY,0),1),"")</f>
        <v/>
      </c>
      <c r="D543" t="str">
        <f>IFERROR(INDEX(DATOS!R:R,MATCH(CHECKLIST!E543,DATOS!C:C,0),1),"")</f>
        <v/>
      </c>
      <c r="E543" s="72" t="str">
        <f>IFERROR(INDEX(DATOS!C:C,MATCH(CHECKLIST!A543,DATOS!BY:BY,0),1),"")</f>
        <v/>
      </c>
      <c r="F543" s="82" t="str">
        <f>IFERROR(IF(INDEX(DATOS!AE:AE,MATCH(CHECKLIST!B543,DATOS!B:B,0),1)=0,"",INDEX(DATOS!AE:AE,MATCH(CHECKLIST!B543,DATOS!B:B,0),1)),"")</f>
        <v/>
      </c>
      <c r="G543" s="17" t="str">
        <f>IFERROR(IF(INDEX(DATOS!AJ:AJ,MATCH(CHECKLIST!B543,DATOS!B:B,0),1)=0,"",INDEX(DATOS!AJ:AJ,MATCH(CHECKLIST!B543,DATOS!B:B,0),1)),"")</f>
        <v/>
      </c>
      <c r="H543" s="17" t="str">
        <f>IFERROR(IF(INDEX(DATOS!BM:BM,MATCH(CHECKLIST!B543,DATOS!B:B,0),1)="","X",IF(INDEX(DATOS!BM:BM,MATCH(CHECKLIST!B543,DATOS!B:B,0),1)="VIGENTE","",INDEX(DATOS!BM:BM,MATCH(CHECKLIST!B543,DATOS!B:B,0),1))),"")</f>
        <v/>
      </c>
      <c r="I543" s="17" t="str">
        <f>IFERROR(IF(INDEX(DATOS!AN:AN,MATCH(CHECKLIST!B543,DATOS!B:B,0),1)=0,"",INDEX(DATOS!AN:AN,MATCH(CHECKLIST!B543,DATOS!B:B,0),1)),"")</f>
        <v/>
      </c>
      <c r="J543" s="17" t="str">
        <f>IFERROR(IF(INDEX(DATOS!AL:AL,MATCH(CHECKLIST!B543,DATOS!B:B,0),1)=0,"",INDEX(DATOS!AL:AL,MATCH(CHECKLIST!B543,DATOS!B:B,0),1)),"")</f>
        <v/>
      </c>
      <c r="K543" s="35" t="str">
        <f>IFERROR(IF(INDEX(DATOS!AM:AM,MATCH(CHECKLIST!B543,DATOS!B:B,0),1)=0,"",INDEX(DATOS!AM:AM,MATCH(CHECKLIST!B543,DATOS!B:B,0),1)),"")</f>
        <v/>
      </c>
      <c r="L543" s="17" t="str">
        <f>IFERROR(IF(INDEX(DATOS!AO:AO,MATCH(CHECKLIST!B543,DATOS!B:B,0),1)=0,"",INDEX(DATOS!AO:AO,MATCH(CHECKLIST!B543,DATOS!B:B,0),1)),"")</f>
        <v/>
      </c>
      <c r="M543" s="17" t="str">
        <f>IFERROR(IF(INDEX(DATOS!AK:AK,MATCH(CHECKLIST!B543,DATOS!B:B,0),1)=0,"",INDEX(DATOS!AK:AK,MATCH(CHECKLIST!B543,DATOS!B:B,0),1)),"")</f>
        <v/>
      </c>
      <c r="N543" s="35" t="str">
        <f ca="1">IFERROR(IF(INDEX(DATOS!I:I,MATCH(CHECKLIST!B543,DATOS!B:B,0),1)="","X",IF(INDEX(DATOS!I:I,MATCH(CHECKLIST!B543,DATOS!B:B,0),1)&gt;YEAR(TODAY())-1,"","VENCIDA")),"")</f>
        <v/>
      </c>
      <c r="O543" s="35" t="str">
        <f>IFERROR(IF(INDEX(DATOS!AR:AR,MATCH(CHECKLIST!B543,DATOS!B:B,0),1)=0,"",INDEX(DATOS!AR:AR,MATCH(CHECKLIST!B543,DATOS!B:B,0),1)),"")</f>
        <v/>
      </c>
      <c r="P543" s="17" t="str">
        <f>IFERROR(IF(INDEX(DATOS!AP:AP,MATCH(CHECKLIST!B543,DATOS!B:B,0),1)=0,"",INDEX(DATOS!AP:AP,MATCH(CHECKLIST!B543,DATOS!B:B,0),1)),"")</f>
        <v/>
      </c>
      <c r="Q543" s="17" t="str">
        <f>IFERROR(IF(INDEX(DATOS!AQ:AQ,MATCH(CHECKLIST!B543,DATOS!B:B,0),1)=0,"",INDEX(DATOS!AQ:AQ,MATCH(CHECKLIST!B543,DATOS!B:B,0),1)),"")</f>
        <v/>
      </c>
      <c r="R543" t="str">
        <f>IF(B543="","",1)</f>
        <v/>
      </c>
      <c r="S543" t="str">
        <f t="shared" si="26"/>
        <v/>
      </c>
      <c r="U543" t="str">
        <f t="shared" si="24"/>
        <v/>
      </c>
      <c r="V543" t="str">
        <f t="shared" si="25"/>
        <v/>
      </c>
    </row>
    <row r="544" spans="1:22" x14ac:dyDescent="0.25">
      <c r="A544" s="12">
        <v>531</v>
      </c>
      <c r="B544" t="str">
        <f>IFERROR(INDEX(DATOS!B:B,MATCH(CHECKLIST!A544,DATOS!BY:BY,0),1),"")</f>
        <v/>
      </c>
      <c r="C544" t="str">
        <f>IFERROR(INDEX(DATOS!J:J,MATCH(CHECKLIST!A544,DATOS!BY:BY,0),1),"")</f>
        <v/>
      </c>
      <c r="D544" t="str">
        <f>IFERROR(INDEX(DATOS!R:R,MATCH(CHECKLIST!E544,DATOS!C:C,0),1),"")</f>
        <v/>
      </c>
      <c r="E544" s="72" t="str">
        <f>IFERROR(INDEX(DATOS!C:C,MATCH(CHECKLIST!A544,DATOS!BY:BY,0),1),"")</f>
        <v/>
      </c>
      <c r="F544" s="82" t="str">
        <f>IFERROR(IF(INDEX(DATOS!AE:AE,MATCH(CHECKLIST!B544,DATOS!B:B,0),1)=0,"",INDEX(DATOS!AE:AE,MATCH(CHECKLIST!B544,DATOS!B:B,0),1)),"")</f>
        <v/>
      </c>
      <c r="G544" s="17" t="str">
        <f>IFERROR(IF(INDEX(DATOS!AJ:AJ,MATCH(CHECKLIST!B544,DATOS!B:B,0),1)=0,"",INDEX(DATOS!AJ:AJ,MATCH(CHECKLIST!B544,DATOS!B:B,0),1)),"")</f>
        <v/>
      </c>
      <c r="H544" s="17" t="str">
        <f>IFERROR(IF(INDEX(DATOS!BM:BM,MATCH(CHECKLIST!B544,DATOS!B:B,0),1)="","X",IF(INDEX(DATOS!BM:BM,MATCH(CHECKLIST!B544,DATOS!B:B,0),1)="VIGENTE","",INDEX(DATOS!BM:BM,MATCH(CHECKLIST!B544,DATOS!B:B,0),1))),"")</f>
        <v/>
      </c>
      <c r="I544" s="17" t="str">
        <f>IFERROR(IF(INDEX(DATOS!AN:AN,MATCH(CHECKLIST!B544,DATOS!B:B,0),1)=0,"",INDEX(DATOS!AN:AN,MATCH(CHECKLIST!B544,DATOS!B:B,0),1)),"")</f>
        <v/>
      </c>
      <c r="J544" s="17" t="str">
        <f>IFERROR(IF(INDEX(DATOS!AL:AL,MATCH(CHECKLIST!B544,DATOS!B:B,0),1)=0,"",INDEX(DATOS!AL:AL,MATCH(CHECKLIST!B544,DATOS!B:B,0),1)),"")</f>
        <v/>
      </c>
      <c r="K544" s="35" t="str">
        <f>IFERROR(IF(INDEX(DATOS!AM:AM,MATCH(CHECKLIST!B544,DATOS!B:B,0),1)=0,"",INDEX(DATOS!AM:AM,MATCH(CHECKLIST!B544,DATOS!B:B,0),1)),"")</f>
        <v/>
      </c>
      <c r="L544" s="17" t="str">
        <f>IFERROR(IF(INDEX(DATOS!AO:AO,MATCH(CHECKLIST!B544,DATOS!B:B,0),1)=0,"",INDEX(DATOS!AO:AO,MATCH(CHECKLIST!B544,DATOS!B:B,0),1)),"")</f>
        <v/>
      </c>
      <c r="M544" s="17" t="str">
        <f>IFERROR(IF(INDEX(DATOS!AK:AK,MATCH(CHECKLIST!B544,DATOS!B:B,0),1)=0,"",INDEX(DATOS!AK:AK,MATCH(CHECKLIST!B544,DATOS!B:B,0),1)),"")</f>
        <v/>
      </c>
      <c r="N544" s="35" t="str">
        <f ca="1">IFERROR(IF(INDEX(DATOS!I:I,MATCH(CHECKLIST!B544,DATOS!B:B,0),1)="","X",IF(INDEX(DATOS!I:I,MATCH(CHECKLIST!B544,DATOS!B:B,0),1)&gt;YEAR(TODAY())-1,"","VENCIDA")),"")</f>
        <v/>
      </c>
      <c r="O544" s="35" t="str">
        <f>IFERROR(IF(INDEX(DATOS!AR:AR,MATCH(CHECKLIST!B544,DATOS!B:B,0),1)=0,"",INDEX(DATOS!AR:AR,MATCH(CHECKLIST!B544,DATOS!B:B,0),1)),"")</f>
        <v/>
      </c>
      <c r="P544" s="17" t="str">
        <f>IFERROR(IF(INDEX(DATOS!AP:AP,MATCH(CHECKLIST!B544,DATOS!B:B,0),1)=0,"",INDEX(DATOS!AP:AP,MATCH(CHECKLIST!B544,DATOS!B:B,0),1)),"")</f>
        <v/>
      </c>
      <c r="Q544" s="17" t="str">
        <f>IFERROR(IF(INDEX(DATOS!AQ:AQ,MATCH(CHECKLIST!B544,DATOS!B:B,0),1)=0,"",INDEX(DATOS!AQ:AQ,MATCH(CHECKLIST!B544,DATOS!B:B,0),1)),"")</f>
        <v/>
      </c>
      <c r="S544">
        <f t="shared" si="26"/>
        <v>0</v>
      </c>
      <c r="U544" t="str">
        <f t="shared" si="24"/>
        <v/>
      </c>
      <c r="V544" t="str">
        <f t="shared" si="25"/>
        <v/>
      </c>
    </row>
    <row r="545" spans="1:22" x14ac:dyDescent="0.25">
      <c r="A545" s="12">
        <v>532</v>
      </c>
      <c r="B545" t="str">
        <f>IFERROR(INDEX(DATOS!B:B,MATCH(CHECKLIST!A545,DATOS!BY:BY,0),1),"")</f>
        <v/>
      </c>
      <c r="C545" t="str">
        <f>IFERROR(INDEX(DATOS!J:J,MATCH(CHECKLIST!A545,DATOS!BY:BY,0),1),"")</f>
        <v/>
      </c>
      <c r="D545" t="str">
        <f>IFERROR(INDEX(DATOS!R:R,MATCH(CHECKLIST!E545,DATOS!C:C,0),1),"")</f>
        <v/>
      </c>
      <c r="E545" s="72" t="str">
        <f>IFERROR(INDEX(DATOS!C:C,MATCH(CHECKLIST!A545,DATOS!BY:BY,0),1),"")</f>
        <v/>
      </c>
      <c r="F545" s="82" t="str">
        <f>IFERROR(IF(INDEX(DATOS!AE:AE,MATCH(CHECKLIST!B545,DATOS!B:B,0),1)=0,"",INDEX(DATOS!AE:AE,MATCH(CHECKLIST!B545,DATOS!B:B,0),1)),"")</f>
        <v/>
      </c>
      <c r="G545" s="17" t="str">
        <f>IFERROR(IF(INDEX(DATOS!AJ:AJ,MATCH(CHECKLIST!B545,DATOS!B:B,0),1)=0,"",INDEX(DATOS!AJ:AJ,MATCH(CHECKLIST!B545,DATOS!B:B,0),1)),"")</f>
        <v/>
      </c>
      <c r="H545" s="17" t="str">
        <f>IFERROR(IF(INDEX(DATOS!BM:BM,MATCH(CHECKLIST!B545,DATOS!B:B,0),1)="","X",IF(INDEX(DATOS!BM:BM,MATCH(CHECKLIST!B545,DATOS!B:B,0),1)="VIGENTE","",INDEX(DATOS!BM:BM,MATCH(CHECKLIST!B545,DATOS!B:B,0),1))),"")</f>
        <v/>
      </c>
      <c r="I545" s="17" t="str">
        <f>IFERROR(IF(INDEX(DATOS!AN:AN,MATCH(CHECKLIST!B545,DATOS!B:B,0),1)=0,"",INDEX(DATOS!AN:AN,MATCH(CHECKLIST!B545,DATOS!B:B,0),1)),"")</f>
        <v/>
      </c>
      <c r="J545" s="17" t="str">
        <f>IFERROR(IF(INDEX(DATOS!AL:AL,MATCH(CHECKLIST!B545,DATOS!B:B,0),1)=0,"",INDEX(DATOS!AL:AL,MATCH(CHECKLIST!B545,DATOS!B:B,0),1)),"")</f>
        <v/>
      </c>
      <c r="K545" s="35" t="str">
        <f>IFERROR(IF(INDEX(DATOS!AM:AM,MATCH(CHECKLIST!B545,DATOS!B:B,0),1)=0,"",INDEX(DATOS!AM:AM,MATCH(CHECKLIST!B545,DATOS!B:B,0),1)),"")</f>
        <v/>
      </c>
      <c r="L545" s="17" t="str">
        <f>IFERROR(IF(INDEX(DATOS!AO:AO,MATCH(CHECKLIST!B545,DATOS!B:B,0),1)=0,"",INDEX(DATOS!AO:AO,MATCH(CHECKLIST!B545,DATOS!B:B,0),1)),"")</f>
        <v/>
      </c>
      <c r="M545" s="17" t="str">
        <f>IFERROR(IF(INDEX(DATOS!AK:AK,MATCH(CHECKLIST!B545,DATOS!B:B,0),1)=0,"",INDEX(DATOS!AK:AK,MATCH(CHECKLIST!B545,DATOS!B:B,0),1)),"")</f>
        <v/>
      </c>
      <c r="N545" s="35" t="str">
        <f ca="1">IFERROR(IF(INDEX(DATOS!I:I,MATCH(CHECKLIST!B545,DATOS!B:B,0),1)="","X",IF(INDEX(DATOS!I:I,MATCH(CHECKLIST!B545,DATOS!B:B,0),1)&gt;YEAR(TODAY())-1,"","VENCIDA")),"")</f>
        <v/>
      </c>
      <c r="O545" s="35" t="str">
        <f>IFERROR(IF(INDEX(DATOS!AR:AR,MATCH(CHECKLIST!B545,DATOS!B:B,0),1)=0,"",INDEX(DATOS!AR:AR,MATCH(CHECKLIST!B545,DATOS!B:B,0),1)),"")</f>
        <v/>
      </c>
      <c r="P545" s="17" t="str">
        <f>IFERROR(IF(INDEX(DATOS!AP:AP,MATCH(CHECKLIST!B545,DATOS!B:B,0),1)=0,"",INDEX(DATOS!AP:AP,MATCH(CHECKLIST!B545,DATOS!B:B,0),1)),"")</f>
        <v/>
      </c>
      <c r="Q545" s="17" t="str">
        <f>IFERROR(IF(INDEX(DATOS!AQ:AQ,MATCH(CHECKLIST!B545,DATOS!B:B,0),1)=0,"",INDEX(DATOS!AQ:AQ,MATCH(CHECKLIST!B545,DATOS!B:B,0),1)),"")</f>
        <v/>
      </c>
      <c r="R545" t="str">
        <f>IF(B545="","",1)</f>
        <v/>
      </c>
      <c r="S545" t="str">
        <f t="shared" si="26"/>
        <v/>
      </c>
      <c r="U545" t="str">
        <f t="shared" si="24"/>
        <v/>
      </c>
      <c r="V545" t="str">
        <f t="shared" si="25"/>
        <v/>
      </c>
    </row>
    <row r="546" spans="1:22" x14ac:dyDescent="0.25">
      <c r="A546" s="12">
        <v>533</v>
      </c>
      <c r="B546" t="str">
        <f>IFERROR(INDEX(DATOS!B:B,MATCH(CHECKLIST!A546,DATOS!BY:BY,0),1),"")</f>
        <v/>
      </c>
      <c r="C546" t="str">
        <f>IFERROR(INDEX(DATOS!J:J,MATCH(CHECKLIST!A546,DATOS!BY:BY,0),1),"")</f>
        <v/>
      </c>
      <c r="D546" t="str">
        <f>IFERROR(INDEX(DATOS!R:R,MATCH(CHECKLIST!E546,DATOS!C:C,0),1),"")</f>
        <v/>
      </c>
      <c r="E546" s="72" t="str">
        <f>IFERROR(INDEX(DATOS!C:C,MATCH(CHECKLIST!A546,DATOS!BY:BY,0),1),"")</f>
        <v/>
      </c>
      <c r="F546" s="82" t="str">
        <f>IFERROR(IF(INDEX(DATOS!AE:AE,MATCH(CHECKLIST!B546,DATOS!B:B,0),1)=0,"",INDEX(DATOS!AE:AE,MATCH(CHECKLIST!B546,DATOS!B:B,0),1)),"")</f>
        <v/>
      </c>
      <c r="G546" s="17" t="str">
        <f>IFERROR(IF(INDEX(DATOS!AJ:AJ,MATCH(CHECKLIST!B546,DATOS!B:B,0),1)=0,"",INDEX(DATOS!AJ:AJ,MATCH(CHECKLIST!B546,DATOS!B:B,0),1)),"")</f>
        <v/>
      </c>
      <c r="H546" s="17" t="str">
        <f>IFERROR(IF(INDEX(DATOS!BM:BM,MATCH(CHECKLIST!B546,DATOS!B:B,0),1)="","X",IF(INDEX(DATOS!BM:BM,MATCH(CHECKLIST!B546,DATOS!B:B,0),1)="VIGENTE","",INDEX(DATOS!BM:BM,MATCH(CHECKLIST!B546,DATOS!B:B,0),1))),"")</f>
        <v/>
      </c>
      <c r="I546" s="17" t="str">
        <f>IFERROR(IF(INDEX(DATOS!AN:AN,MATCH(CHECKLIST!B546,DATOS!B:B,0),1)=0,"",INDEX(DATOS!AN:AN,MATCH(CHECKLIST!B546,DATOS!B:B,0),1)),"")</f>
        <v/>
      </c>
      <c r="J546" s="17" t="str">
        <f>IFERROR(IF(INDEX(DATOS!AL:AL,MATCH(CHECKLIST!B546,DATOS!B:B,0),1)=0,"",INDEX(DATOS!AL:AL,MATCH(CHECKLIST!B546,DATOS!B:B,0),1)),"")</f>
        <v/>
      </c>
      <c r="K546" s="35" t="str">
        <f>IFERROR(IF(INDEX(DATOS!AM:AM,MATCH(CHECKLIST!B546,DATOS!B:B,0),1)=0,"",INDEX(DATOS!AM:AM,MATCH(CHECKLIST!B546,DATOS!B:B,0),1)),"")</f>
        <v/>
      </c>
      <c r="L546" s="17" t="str">
        <f>IFERROR(IF(INDEX(DATOS!AO:AO,MATCH(CHECKLIST!B546,DATOS!B:B,0),1)=0,"",INDEX(DATOS!AO:AO,MATCH(CHECKLIST!B546,DATOS!B:B,0),1)),"")</f>
        <v/>
      </c>
      <c r="M546" s="17" t="str">
        <f>IFERROR(IF(INDEX(DATOS!AK:AK,MATCH(CHECKLIST!B546,DATOS!B:B,0),1)=0,"",INDEX(DATOS!AK:AK,MATCH(CHECKLIST!B546,DATOS!B:B,0),1)),"")</f>
        <v/>
      </c>
      <c r="N546" s="35" t="str">
        <f ca="1">IFERROR(IF(INDEX(DATOS!I:I,MATCH(CHECKLIST!B546,DATOS!B:B,0),1)="","X",IF(INDEX(DATOS!I:I,MATCH(CHECKLIST!B546,DATOS!B:B,0),1)&gt;YEAR(TODAY())-1,"","VENCIDA")),"")</f>
        <v/>
      </c>
      <c r="O546" s="35" t="str">
        <f>IFERROR(IF(INDEX(DATOS!AR:AR,MATCH(CHECKLIST!B546,DATOS!B:B,0),1)=0,"",INDEX(DATOS!AR:AR,MATCH(CHECKLIST!B546,DATOS!B:B,0),1)),"")</f>
        <v/>
      </c>
      <c r="P546" s="17" t="str">
        <f>IFERROR(IF(INDEX(DATOS!AP:AP,MATCH(CHECKLIST!B546,DATOS!B:B,0),1)=0,"",INDEX(DATOS!AP:AP,MATCH(CHECKLIST!B546,DATOS!B:B,0),1)),"")</f>
        <v/>
      </c>
      <c r="Q546" s="17" t="str">
        <f>IFERROR(IF(INDEX(DATOS!AQ:AQ,MATCH(CHECKLIST!B546,DATOS!B:B,0),1)=0,"",INDEX(DATOS!AQ:AQ,MATCH(CHECKLIST!B546,DATOS!B:B,0),1)),"")</f>
        <v/>
      </c>
      <c r="S546">
        <f t="shared" si="26"/>
        <v>0</v>
      </c>
      <c r="U546" t="str">
        <f t="shared" si="24"/>
        <v/>
      </c>
      <c r="V546" t="str">
        <f t="shared" si="25"/>
        <v/>
      </c>
    </row>
    <row r="547" spans="1:22" x14ac:dyDescent="0.25">
      <c r="A547" s="12">
        <v>534</v>
      </c>
      <c r="B547" t="str">
        <f>IFERROR(INDEX(DATOS!B:B,MATCH(CHECKLIST!A547,DATOS!BY:BY,0),1),"")</f>
        <v/>
      </c>
      <c r="C547" t="str">
        <f>IFERROR(INDEX(DATOS!J:J,MATCH(CHECKLIST!A547,DATOS!BY:BY,0),1),"")</f>
        <v/>
      </c>
      <c r="D547" t="str">
        <f>IFERROR(INDEX(DATOS!R:R,MATCH(CHECKLIST!E547,DATOS!C:C,0),1),"")</f>
        <v/>
      </c>
      <c r="E547" s="72" t="str">
        <f>IFERROR(INDEX(DATOS!C:C,MATCH(CHECKLIST!A547,DATOS!BY:BY,0),1),"")</f>
        <v/>
      </c>
      <c r="F547" s="82" t="str">
        <f>IFERROR(IF(INDEX(DATOS!AE:AE,MATCH(CHECKLIST!B547,DATOS!B:B,0),1)=0,"",INDEX(DATOS!AE:AE,MATCH(CHECKLIST!B547,DATOS!B:B,0),1)),"")</f>
        <v/>
      </c>
      <c r="G547" s="17" t="str">
        <f>IFERROR(IF(INDEX(DATOS!AJ:AJ,MATCH(CHECKLIST!B547,DATOS!B:B,0),1)=0,"",INDEX(DATOS!AJ:AJ,MATCH(CHECKLIST!B547,DATOS!B:B,0),1)),"")</f>
        <v/>
      </c>
      <c r="H547" s="17" t="str">
        <f>IFERROR(IF(INDEX(DATOS!BM:BM,MATCH(CHECKLIST!B547,DATOS!B:B,0),1)="","X",IF(INDEX(DATOS!BM:BM,MATCH(CHECKLIST!B547,DATOS!B:B,0),1)="VIGENTE","",INDEX(DATOS!BM:BM,MATCH(CHECKLIST!B547,DATOS!B:B,0),1))),"")</f>
        <v/>
      </c>
      <c r="I547" s="17" t="str">
        <f>IFERROR(IF(INDEX(DATOS!AN:AN,MATCH(CHECKLIST!B547,DATOS!B:B,0),1)=0,"",INDEX(DATOS!AN:AN,MATCH(CHECKLIST!B547,DATOS!B:B,0),1)),"")</f>
        <v/>
      </c>
      <c r="J547" s="17" t="str">
        <f>IFERROR(IF(INDEX(DATOS!AL:AL,MATCH(CHECKLIST!B547,DATOS!B:B,0),1)=0,"",INDEX(DATOS!AL:AL,MATCH(CHECKLIST!B547,DATOS!B:B,0),1)),"")</f>
        <v/>
      </c>
      <c r="K547" s="35" t="str">
        <f>IFERROR(IF(INDEX(DATOS!AM:AM,MATCH(CHECKLIST!B547,DATOS!B:B,0),1)=0,"",INDEX(DATOS!AM:AM,MATCH(CHECKLIST!B547,DATOS!B:B,0),1)),"")</f>
        <v/>
      </c>
      <c r="L547" s="17" t="str">
        <f>IFERROR(IF(INDEX(DATOS!AO:AO,MATCH(CHECKLIST!B547,DATOS!B:B,0),1)=0,"",INDEX(DATOS!AO:AO,MATCH(CHECKLIST!B547,DATOS!B:B,0),1)),"")</f>
        <v/>
      </c>
      <c r="M547" s="17" t="str">
        <f>IFERROR(IF(INDEX(DATOS!AK:AK,MATCH(CHECKLIST!B547,DATOS!B:B,0),1)=0,"",INDEX(DATOS!AK:AK,MATCH(CHECKLIST!B547,DATOS!B:B,0),1)),"")</f>
        <v/>
      </c>
      <c r="N547" s="35" t="str">
        <f ca="1">IFERROR(IF(INDEX(DATOS!I:I,MATCH(CHECKLIST!B547,DATOS!B:B,0),1)="","X",IF(INDEX(DATOS!I:I,MATCH(CHECKLIST!B547,DATOS!B:B,0),1)&gt;YEAR(TODAY())-1,"","VENCIDA")),"")</f>
        <v/>
      </c>
      <c r="O547" s="35" t="str">
        <f>IFERROR(IF(INDEX(DATOS!AR:AR,MATCH(CHECKLIST!B547,DATOS!B:B,0),1)=0,"",INDEX(DATOS!AR:AR,MATCH(CHECKLIST!B547,DATOS!B:B,0),1)),"")</f>
        <v/>
      </c>
      <c r="P547" s="17" t="str">
        <f>IFERROR(IF(INDEX(DATOS!AP:AP,MATCH(CHECKLIST!B547,DATOS!B:B,0),1)=0,"",INDEX(DATOS!AP:AP,MATCH(CHECKLIST!B547,DATOS!B:B,0),1)),"")</f>
        <v/>
      </c>
      <c r="Q547" s="17" t="str">
        <f>IFERROR(IF(INDEX(DATOS!AQ:AQ,MATCH(CHECKLIST!B547,DATOS!B:B,0),1)=0,"",INDEX(DATOS!AQ:AQ,MATCH(CHECKLIST!B547,DATOS!B:B,0),1)),"")</f>
        <v/>
      </c>
      <c r="R547" t="str">
        <f>IF(B547="","",1)</f>
        <v/>
      </c>
      <c r="S547" t="str">
        <f t="shared" si="26"/>
        <v/>
      </c>
      <c r="U547" t="str">
        <f t="shared" si="24"/>
        <v/>
      </c>
      <c r="V547" t="str">
        <f t="shared" si="25"/>
        <v/>
      </c>
    </row>
    <row r="548" spans="1:22" x14ac:dyDescent="0.25">
      <c r="A548" s="12">
        <v>535</v>
      </c>
      <c r="B548" t="str">
        <f>IFERROR(INDEX(DATOS!B:B,MATCH(CHECKLIST!A548,DATOS!BY:BY,0),1),"")</f>
        <v/>
      </c>
      <c r="C548" t="str">
        <f>IFERROR(INDEX(DATOS!J:J,MATCH(CHECKLIST!A548,DATOS!BY:BY,0),1),"")</f>
        <v/>
      </c>
      <c r="D548" t="str">
        <f>IFERROR(INDEX(DATOS!R:R,MATCH(CHECKLIST!E548,DATOS!C:C,0),1),"")</f>
        <v/>
      </c>
      <c r="E548" s="72" t="str">
        <f>IFERROR(INDEX(DATOS!C:C,MATCH(CHECKLIST!A548,DATOS!BY:BY,0),1),"")</f>
        <v/>
      </c>
      <c r="F548" s="82" t="str">
        <f>IFERROR(IF(INDEX(DATOS!AE:AE,MATCH(CHECKLIST!B548,DATOS!B:B,0),1)=0,"",INDEX(DATOS!AE:AE,MATCH(CHECKLIST!B548,DATOS!B:B,0),1)),"")</f>
        <v/>
      </c>
      <c r="G548" s="17" t="str">
        <f>IFERROR(IF(INDEX(DATOS!AJ:AJ,MATCH(CHECKLIST!B548,DATOS!B:B,0),1)=0,"",INDEX(DATOS!AJ:AJ,MATCH(CHECKLIST!B548,DATOS!B:B,0),1)),"")</f>
        <v/>
      </c>
      <c r="H548" s="17" t="str">
        <f>IFERROR(IF(INDEX(DATOS!BM:BM,MATCH(CHECKLIST!B548,DATOS!B:B,0),1)="","X",IF(INDEX(DATOS!BM:BM,MATCH(CHECKLIST!B548,DATOS!B:B,0),1)="VIGENTE","",INDEX(DATOS!BM:BM,MATCH(CHECKLIST!B548,DATOS!B:B,0),1))),"")</f>
        <v/>
      </c>
      <c r="I548" s="17" t="str">
        <f>IFERROR(IF(INDEX(DATOS!AN:AN,MATCH(CHECKLIST!B548,DATOS!B:B,0),1)=0,"",INDEX(DATOS!AN:AN,MATCH(CHECKLIST!B548,DATOS!B:B,0),1)),"")</f>
        <v/>
      </c>
      <c r="J548" s="17" t="str">
        <f>IFERROR(IF(INDEX(DATOS!AL:AL,MATCH(CHECKLIST!B548,DATOS!B:B,0),1)=0,"",INDEX(DATOS!AL:AL,MATCH(CHECKLIST!B548,DATOS!B:B,0),1)),"")</f>
        <v/>
      </c>
      <c r="K548" s="35" t="str">
        <f>IFERROR(IF(INDEX(DATOS!AM:AM,MATCH(CHECKLIST!B548,DATOS!B:B,0),1)=0,"",INDEX(DATOS!AM:AM,MATCH(CHECKLIST!B548,DATOS!B:B,0),1)),"")</f>
        <v/>
      </c>
      <c r="L548" s="17" t="str">
        <f>IFERROR(IF(INDEX(DATOS!AO:AO,MATCH(CHECKLIST!B548,DATOS!B:B,0),1)=0,"",INDEX(DATOS!AO:AO,MATCH(CHECKLIST!B548,DATOS!B:B,0),1)),"")</f>
        <v/>
      </c>
      <c r="M548" s="17" t="str">
        <f>IFERROR(IF(INDEX(DATOS!AK:AK,MATCH(CHECKLIST!B548,DATOS!B:B,0),1)=0,"",INDEX(DATOS!AK:AK,MATCH(CHECKLIST!B548,DATOS!B:B,0),1)),"")</f>
        <v/>
      </c>
      <c r="N548" s="35" t="str">
        <f ca="1">IFERROR(IF(INDEX(DATOS!I:I,MATCH(CHECKLIST!B548,DATOS!B:B,0),1)="","X",IF(INDEX(DATOS!I:I,MATCH(CHECKLIST!B548,DATOS!B:B,0),1)&gt;YEAR(TODAY())-1,"","VENCIDA")),"")</f>
        <v/>
      </c>
      <c r="O548" s="35" t="str">
        <f>IFERROR(IF(INDEX(DATOS!AR:AR,MATCH(CHECKLIST!B548,DATOS!B:B,0),1)=0,"",INDEX(DATOS!AR:AR,MATCH(CHECKLIST!B548,DATOS!B:B,0),1)),"")</f>
        <v/>
      </c>
      <c r="P548" s="17" t="str">
        <f>IFERROR(IF(INDEX(DATOS!AP:AP,MATCH(CHECKLIST!B548,DATOS!B:B,0),1)=0,"",INDEX(DATOS!AP:AP,MATCH(CHECKLIST!B548,DATOS!B:B,0),1)),"")</f>
        <v/>
      </c>
      <c r="Q548" s="17" t="str">
        <f>IFERROR(IF(INDEX(DATOS!AQ:AQ,MATCH(CHECKLIST!B548,DATOS!B:B,0),1)=0,"",INDEX(DATOS!AQ:AQ,MATCH(CHECKLIST!B548,DATOS!B:B,0),1)),"")</f>
        <v/>
      </c>
      <c r="S548">
        <f t="shared" si="26"/>
        <v>0</v>
      </c>
      <c r="U548" t="str">
        <f t="shared" si="24"/>
        <v/>
      </c>
      <c r="V548" t="str">
        <f t="shared" si="25"/>
        <v/>
      </c>
    </row>
    <row r="549" spans="1:22" x14ac:dyDescent="0.25">
      <c r="A549" s="12">
        <v>536</v>
      </c>
      <c r="B549" t="str">
        <f>IFERROR(INDEX(DATOS!B:B,MATCH(CHECKLIST!A549,DATOS!BY:BY,0),1),"")</f>
        <v/>
      </c>
      <c r="C549" t="str">
        <f>IFERROR(INDEX(DATOS!J:J,MATCH(CHECKLIST!A549,DATOS!BY:BY,0),1),"")</f>
        <v/>
      </c>
      <c r="D549" t="str">
        <f>IFERROR(INDEX(DATOS!R:R,MATCH(CHECKLIST!E549,DATOS!C:C,0),1),"")</f>
        <v/>
      </c>
      <c r="E549" s="72" t="str">
        <f>IFERROR(INDEX(DATOS!C:C,MATCH(CHECKLIST!A549,DATOS!BY:BY,0),1),"")</f>
        <v/>
      </c>
      <c r="F549" s="82" t="str">
        <f>IFERROR(IF(INDEX(DATOS!AE:AE,MATCH(CHECKLIST!B549,DATOS!B:B,0),1)=0,"",INDEX(DATOS!AE:AE,MATCH(CHECKLIST!B549,DATOS!B:B,0),1)),"")</f>
        <v/>
      </c>
      <c r="G549" s="17" t="str">
        <f>IFERROR(IF(INDEX(DATOS!AJ:AJ,MATCH(CHECKLIST!B549,DATOS!B:B,0),1)=0,"",INDEX(DATOS!AJ:AJ,MATCH(CHECKLIST!B549,DATOS!B:B,0),1)),"")</f>
        <v/>
      </c>
      <c r="H549" s="17" t="str">
        <f>IFERROR(IF(INDEX(DATOS!BM:BM,MATCH(CHECKLIST!B549,DATOS!B:B,0),1)="","X",IF(INDEX(DATOS!BM:BM,MATCH(CHECKLIST!B549,DATOS!B:B,0),1)="VIGENTE","",INDEX(DATOS!BM:BM,MATCH(CHECKLIST!B549,DATOS!B:B,0),1))),"")</f>
        <v/>
      </c>
      <c r="I549" s="17" t="str">
        <f>IFERROR(IF(INDEX(DATOS!AN:AN,MATCH(CHECKLIST!B549,DATOS!B:B,0),1)=0,"",INDEX(DATOS!AN:AN,MATCH(CHECKLIST!B549,DATOS!B:B,0),1)),"")</f>
        <v/>
      </c>
      <c r="J549" s="17" t="str">
        <f>IFERROR(IF(INDEX(DATOS!AL:AL,MATCH(CHECKLIST!B549,DATOS!B:B,0),1)=0,"",INDEX(DATOS!AL:AL,MATCH(CHECKLIST!B549,DATOS!B:B,0),1)),"")</f>
        <v/>
      </c>
      <c r="K549" s="35" t="str">
        <f>IFERROR(IF(INDEX(DATOS!AM:AM,MATCH(CHECKLIST!B549,DATOS!B:B,0),1)=0,"",INDEX(DATOS!AM:AM,MATCH(CHECKLIST!B549,DATOS!B:B,0),1)),"")</f>
        <v/>
      </c>
      <c r="L549" s="17" t="str">
        <f>IFERROR(IF(INDEX(DATOS!AO:AO,MATCH(CHECKLIST!B549,DATOS!B:B,0),1)=0,"",INDEX(DATOS!AO:AO,MATCH(CHECKLIST!B549,DATOS!B:B,0),1)),"")</f>
        <v/>
      </c>
      <c r="M549" s="17" t="str">
        <f>IFERROR(IF(INDEX(DATOS!AK:AK,MATCH(CHECKLIST!B549,DATOS!B:B,0),1)=0,"",INDEX(DATOS!AK:AK,MATCH(CHECKLIST!B549,DATOS!B:B,0),1)),"")</f>
        <v/>
      </c>
      <c r="N549" s="35" t="str">
        <f ca="1">IFERROR(IF(INDEX(DATOS!I:I,MATCH(CHECKLIST!B549,DATOS!B:B,0),1)="","X",IF(INDEX(DATOS!I:I,MATCH(CHECKLIST!B549,DATOS!B:B,0),1)&gt;YEAR(TODAY())-1,"","VENCIDA")),"")</f>
        <v/>
      </c>
      <c r="O549" s="35" t="str">
        <f>IFERROR(IF(INDEX(DATOS!AR:AR,MATCH(CHECKLIST!B549,DATOS!B:B,0),1)=0,"",INDEX(DATOS!AR:AR,MATCH(CHECKLIST!B549,DATOS!B:B,0),1)),"")</f>
        <v/>
      </c>
      <c r="P549" s="17" t="str">
        <f>IFERROR(IF(INDEX(DATOS!AP:AP,MATCH(CHECKLIST!B549,DATOS!B:B,0),1)=0,"",INDEX(DATOS!AP:AP,MATCH(CHECKLIST!B549,DATOS!B:B,0),1)),"")</f>
        <v/>
      </c>
      <c r="Q549" s="17" t="str">
        <f>IFERROR(IF(INDEX(DATOS!AQ:AQ,MATCH(CHECKLIST!B549,DATOS!B:B,0),1)=0,"",INDEX(DATOS!AQ:AQ,MATCH(CHECKLIST!B549,DATOS!B:B,0),1)),"")</f>
        <v/>
      </c>
      <c r="R549" t="str">
        <f>IF(B549="","",1)</f>
        <v/>
      </c>
      <c r="S549" t="str">
        <f t="shared" si="26"/>
        <v/>
      </c>
      <c r="U549" t="str">
        <f t="shared" si="24"/>
        <v/>
      </c>
      <c r="V549" t="str">
        <f t="shared" si="25"/>
        <v/>
      </c>
    </row>
    <row r="550" spans="1:22" x14ac:dyDescent="0.25">
      <c r="A550" s="12">
        <v>537</v>
      </c>
      <c r="B550" t="str">
        <f>IFERROR(INDEX(DATOS!B:B,MATCH(CHECKLIST!A550,DATOS!BY:BY,0),1),"")</f>
        <v/>
      </c>
      <c r="C550" t="str">
        <f>IFERROR(INDEX(DATOS!J:J,MATCH(CHECKLIST!A550,DATOS!BY:BY,0),1),"")</f>
        <v/>
      </c>
      <c r="D550" t="str">
        <f>IFERROR(INDEX(DATOS!R:R,MATCH(CHECKLIST!E550,DATOS!C:C,0),1),"")</f>
        <v/>
      </c>
      <c r="E550" s="72" t="str">
        <f>IFERROR(INDEX(DATOS!C:C,MATCH(CHECKLIST!A550,DATOS!BY:BY,0),1),"")</f>
        <v/>
      </c>
      <c r="F550" s="82" t="str">
        <f>IFERROR(IF(INDEX(DATOS!AE:AE,MATCH(CHECKLIST!B550,DATOS!B:B,0),1)=0,"",INDEX(DATOS!AE:AE,MATCH(CHECKLIST!B550,DATOS!B:B,0),1)),"")</f>
        <v/>
      </c>
      <c r="G550" s="17" t="str">
        <f>IFERROR(IF(INDEX(DATOS!AJ:AJ,MATCH(CHECKLIST!B550,DATOS!B:B,0),1)=0,"",INDEX(DATOS!AJ:AJ,MATCH(CHECKLIST!B550,DATOS!B:B,0),1)),"")</f>
        <v/>
      </c>
      <c r="H550" s="17" t="str">
        <f>IFERROR(IF(INDEX(DATOS!BM:BM,MATCH(CHECKLIST!B550,DATOS!B:B,0),1)="","X",IF(INDEX(DATOS!BM:BM,MATCH(CHECKLIST!B550,DATOS!B:B,0),1)="VIGENTE","",INDEX(DATOS!BM:BM,MATCH(CHECKLIST!B550,DATOS!B:B,0),1))),"")</f>
        <v/>
      </c>
      <c r="I550" s="17" t="str">
        <f>IFERROR(IF(INDEX(DATOS!AN:AN,MATCH(CHECKLIST!B550,DATOS!B:B,0),1)=0,"",INDEX(DATOS!AN:AN,MATCH(CHECKLIST!B550,DATOS!B:B,0),1)),"")</f>
        <v/>
      </c>
      <c r="J550" s="17" t="str">
        <f>IFERROR(IF(INDEX(DATOS!AL:AL,MATCH(CHECKLIST!B550,DATOS!B:B,0),1)=0,"",INDEX(DATOS!AL:AL,MATCH(CHECKLIST!B550,DATOS!B:B,0),1)),"")</f>
        <v/>
      </c>
      <c r="K550" s="35" t="str">
        <f>IFERROR(IF(INDEX(DATOS!AM:AM,MATCH(CHECKLIST!B550,DATOS!B:B,0),1)=0,"",INDEX(DATOS!AM:AM,MATCH(CHECKLIST!B550,DATOS!B:B,0),1)),"")</f>
        <v/>
      </c>
      <c r="L550" s="17" t="str">
        <f>IFERROR(IF(INDEX(DATOS!AO:AO,MATCH(CHECKLIST!B550,DATOS!B:B,0),1)=0,"",INDEX(DATOS!AO:AO,MATCH(CHECKLIST!B550,DATOS!B:B,0),1)),"")</f>
        <v/>
      </c>
      <c r="M550" s="17" t="str">
        <f>IFERROR(IF(INDEX(DATOS!AK:AK,MATCH(CHECKLIST!B550,DATOS!B:B,0),1)=0,"",INDEX(DATOS!AK:AK,MATCH(CHECKLIST!B550,DATOS!B:B,0),1)),"")</f>
        <v/>
      </c>
      <c r="N550" s="35" t="str">
        <f ca="1">IFERROR(IF(INDEX(DATOS!I:I,MATCH(CHECKLIST!B550,DATOS!B:B,0),1)="","X",IF(INDEX(DATOS!I:I,MATCH(CHECKLIST!B550,DATOS!B:B,0),1)&gt;YEAR(TODAY())-1,"","VENCIDA")),"")</f>
        <v/>
      </c>
      <c r="O550" s="35" t="str">
        <f>IFERROR(IF(INDEX(DATOS!AR:AR,MATCH(CHECKLIST!B550,DATOS!B:B,0),1)=0,"",INDEX(DATOS!AR:AR,MATCH(CHECKLIST!B550,DATOS!B:B,0),1)),"")</f>
        <v/>
      </c>
      <c r="P550" s="17" t="str">
        <f>IFERROR(IF(INDEX(DATOS!AP:AP,MATCH(CHECKLIST!B550,DATOS!B:B,0),1)=0,"",INDEX(DATOS!AP:AP,MATCH(CHECKLIST!B550,DATOS!B:B,0),1)),"")</f>
        <v/>
      </c>
      <c r="Q550" s="17" t="str">
        <f>IFERROR(IF(INDEX(DATOS!AQ:AQ,MATCH(CHECKLIST!B550,DATOS!B:B,0),1)=0,"",INDEX(DATOS!AQ:AQ,MATCH(CHECKLIST!B550,DATOS!B:B,0),1)),"")</f>
        <v/>
      </c>
      <c r="S550">
        <f t="shared" si="26"/>
        <v>0</v>
      </c>
      <c r="U550" t="str">
        <f t="shared" si="24"/>
        <v/>
      </c>
      <c r="V550" t="str">
        <f t="shared" si="25"/>
        <v/>
      </c>
    </row>
    <row r="551" spans="1:22" x14ac:dyDescent="0.25">
      <c r="A551" s="12">
        <v>538</v>
      </c>
      <c r="B551" t="str">
        <f>IFERROR(INDEX(DATOS!B:B,MATCH(CHECKLIST!A551,DATOS!BY:BY,0),1),"")</f>
        <v/>
      </c>
      <c r="C551" t="str">
        <f>IFERROR(INDEX(DATOS!J:J,MATCH(CHECKLIST!A551,DATOS!BY:BY,0),1),"")</f>
        <v/>
      </c>
      <c r="D551" t="str">
        <f>IFERROR(INDEX(DATOS!R:R,MATCH(CHECKLIST!E551,DATOS!C:C,0),1),"")</f>
        <v/>
      </c>
      <c r="E551" s="72" t="str">
        <f>IFERROR(INDEX(DATOS!C:C,MATCH(CHECKLIST!A551,DATOS!BY:BY,0),1),"")</f>
        <v/>
      </c>
      <c r="F551" s="82" t="str">
        <f>IFERROR(IF(INDEX(DATOS!AE:AE,MATCH(CHECKLIST!B551,DATOS!B:B,0),1)=0,"",INDEX(DATOS!AE:AE,MATCH(CHECKLIST!B551,DATOS!B:B,0),1)),"")</f>
        <v/>
      </c>
      <c r="G551" s="17" t="str">
        <f>IFERROR(IF(INDEX(DATOS!AJ:AJ,MATCH(CHECKLIST!B551,DATOS!B:B,0),1)=0,"",INDEX(DATOS!AJ:AJ,MATCH(CHECKLIST!B551,DATOS!B:B,0),1)),"")</f>
        <v/>
      </c>
      <c r="H551" s="17" t="str">
        <f>IFERROR(IF(INDEX(DATOS!BM:BM,MATCH(CHECKLIST!B551,DATOS!B:B,0),1)="","X",IF(INDEX(DATOS!BM:BM,MATCH(CHECKLIST!B551,DATOS!B:B,0),1)="VIGENTE","",INDEX(DATOS!BM:BM,MATCH(CHECKLIST!B551,DATOS!B:B,0),1))),"")</f>
        <v/>
      </c>
      <c r="I551" s="17" t="str">
        <f>IFERROR(IF(INDEX(DATOS!AN:AN,MATCH(CHECKLIST!B551,DATOS!B:B,0),1)=0,"",INDEX(DATOS!AN:AN,MATCH(CHECKLIST!B551,DATOS!B:B,0),1)),"")</f>
        <v/>
      </c>
      <c r="J551" s="17" t="str">
        <f>IFERROR(IF(INDEX(DATOS!AL:AL,MATCH(CHECKLIST!B551,DATOS!B:B,0),1)=0,"",INDEX(DATOS!AL:AL,MATCH(CHECKLIST!B551,DATOS!B:B,0),1)),"")</f>
        <v/>
      </c>
      <c r="K551" s="35" t="str">
        <f>IFERROR(IF(INDEX(DATOS!AM:AM,MATCH(CHECKLIST!B551,DATOS!B:B,0),1)=0,"",INDEX(DATOS!AM:AM,MATCH(CHECKLIST!B551,DATOS!B:B,0),1)),"")</f>
        <v/>
      </c>
      <c r="L551" s="17" t="str">
        <f>IFERROR(IF(INDEX(DATOS!AO:AO,MATCH(CHECKLIST!B551,DATOS!B:B,0),1)=0,"",INDEX(DATOS!AO:AO,MATCH(CHECKLIST!B551,DATOS!B:B,0),1)),"")</f>
        <v/>
      </c>
      <c r="M551" s="17" t="str">
        <f>IFERROR(IF(INDEX(DATOS!AK:AK,MATCH(CHECKLIST!B551,DATOS!B:B,0),1)=0,"",INDEX(DATOS!AK:AK,MATCH(CHECKLIST!B551,DATOS!B:B,0),1)),"")</f>
        <v/>
      </c>
      <c r="N551" s="35" t="str">
        <f ca="1">IFERROR(IF(INDEX(DATOS!I:I,MATCH(CHECKLIST!B551,DATOS!B:B,0),1)="","X",IF(INDEX(DATOS!I:I,MATCH(CHECKLIST!B551,DATOS!B:B,0),1)&gt;YEAR(TODAY())-1,"","VENCIDA")),"")</f>
        <v/>
      </c>
      <c r="O551" s="35" t="str">
        <f>IFERROR(IF(INDEX(DATOS!AR:AR,MATCH(CHECKLIST!B551,DATOS!B:B,0),1)=0,"",INDEX(DATOS!AR:AR,MATCH(CHECKLIST!B551,DATOS!B:B,0),1)),"")</f>
        <v/>
      </c>
      <c r="P551" s="17" t="str">
        <f>IFERROR(IF(INDEX(DATOS!AP:AP,MATCH(CHECKLIST!B551,DATOS!B:B,0),1)=0,"",INDEX(DATOS!AP:AP,MATCH(CHECKLIST!B551,DATOS!B:B,0),1)),"")</f>
        <v/>
      </c>
      <c r="Q551" s="17" t="str">
        <f>IFERROR(IF(INDEX(DATOS!AQ:AQ,MATCH(CHECKLIST!B551,DATOS!B:B,0),1)=0,"",INDEX(DATOS!AQ:AQ,MATCH(CHECKLIST!B551,DATOS!B:B,0),1)),"")</f>
        <v/>
      </c>
      <c r="R551" t="str">
        <f>IF(B551="","",1)</f>
        <v/>
      </c>
      <c r="S551" t="str">
        <f t="shared" si="26"/>
        <v/>
      </c>
      <c r="U551" t="str">
        <f t="shared" si="24"/>
        <v/>
      </c>
      <c r="V551" t="str">
        <f t="shared" si="25"/>
        <v/>
      </c>
    </row>
    <row r="552" spans="1:22" x14ac:dyDescent="0.25">
      <c r="A552" s="12">
        <v>539</v>
      </c>
      <c r="B552" t="str">
        <f>IFERROR(INDEX(DATOS!B:B,MATCH(CHECKLIST!A552,DATOS!BY:BY,0),1),"")</f>
        <v/>
      </c>
      <c r="C552" t="str">
        <f>IFERROR(INDEX(DATOS!J:J,MATCH(CHECKLIST!A552,DATOS!BY:BY,0),1),"")</f>
        <v/>
      </c>
      <c r="D552" t="str">
        <f>IFERROR(INDEX(DATOS!R:R,MATCH(CHECKLIST!E552,DATOS!C:C,0),1),"")</f>
        <v/>
      </c>
      <c r="E552" s="72" t="str">
        <f>IFERROR(INDEX(DATOS!C:C,MATCH(CHECKLIST!A552,DATOS!BY:BY,0),1),"")</f>
        <v/>
      </c>
      <c r="F552" s="82" t="str">
        <f>IFERROR(IF(INDEX(DATOS!AE:AE,MATCH(CHECKLIST!B552,DATOS!B:B,0),1)=0,"",INDEX(DATOS!AE:AE,MATCH(CHECKLIST!B552,DATOS!B:B,0),1)),"")</f>
        <v/>
      </c>
      <c r="G552" s="17" t="str">
        <f>IFERROR(IF(INDEX(DATOS!AJ:AJ,MATCH(CHECKLIST!B552,DATOS!B:B,0),1)=0,"",INDEX(DATOS!AJ:AJ,MATCH(CHECKLIST!B552,DATOS!B:B,0),1)),"")</f>
        <v/>
      </c>
      <c r="H552" s="17" t="str">
        <f>IFERROR(IF(INDEX(DATOS!BM:BM,MATCH(CHECKLIST!B552,DATOS!B:B,0),1)="","X",IF(INDEX(DATOS!BM:BM,MATCH(CHECKLIST!B552,DATOS!B:B,0),1)="VIGENTE","",INDEX(DATOS!BM:BM,MATCH(CHECKLIST!B552,DATOS!B:B,0),1))),"")</f>
        <v/>
      </c>
      <c r="I552" s="17" t="str">
        <f>IFERROR(IF(INDEX(DATOS!AN:AN,MATCH(CHECKLIST!B552,DATOS!B:B,0),1)=0,"",INDEX(DATOS!AN:AN,MATCH(CHECKLIST!B552,DATOS!B:B,0),1)),"")</f>
        <v/>
      </c>
      <c r="J552" s="17" t="str">
        <f>IFERROR(IF(INDEX(DATOS!AL:AL,MATCH(CHECKLIST!B552,DATOS!B:B,0),1)=0,"",INDEX(DATOS!AL:AL,MATCH(CHECKLIST!B552,DATOS!B:B,0),1)),"")</f>
        <v/>
      </c>
      <c r="K552" s="35" t="str">
        <f>IFERROR(IF(INDEX(DATOS!AM:AM,MATCH(CHECKLIST!B552,DATOS!B:B,0),1)=0,"",INDEX(DATOS!AM:AM,MATCH(CHECKLIST!B552,DATOS!B:B,0),1)),"")</f>
        <v/>
      </c>
      <c r="L552" s="17" t="str">
        <f>IFERROR(IF(INDEX(DATOS!AO:AO,MATCH(CHECKLIST!B552,DATOS!B:B,0),1)=0,"",INDEX(DATOS!AO:AO,MATCH(CHECKLIST!B552,DATOS!B:B,0),1)),"")</f>
        <v/>
      </c>
      <c r="M552" s="17" t="str">
        <f>IFERROR(IF(INDEX(DATOS!AK:AK,MATCH(CHECKLIST!B552,DATOS!B:B,0),1)=0,"",INDEX(DATOS!AK:AK,MATCH(CHECKLIST!B552,DATOS!B:B,0),1)),"")</f>
        <v/>
      </c>
      <c r="N552" s="35" t="str">
        <f ca="1">IFERROR(IF(INDEX(DATOS!I:I,MATCH(CHECKLIST!B552,DATOS!B:B,0),1)="","X",IF(INDEX(DATOS!I:I,MATCH(CHECKLIST!B552,DATOS!B:B,0),1)&gt;YEAR(TODAY())-1,"","VENCIDA")),"")</f>
        <v/>
      </c>
      <c r="O552" s="35" t="str">
        <f>IFERROR(IF(INDEX(DATOS!AR:AR,MATCH(CHECKLIST!B552,DATOS!B:B,0),1)=0,"",INDEX(DATOS!AR:AR,MATCH(CHECKLIST!B552,DATOS!B:B,0),1)),"")</f>
        <v/>
      </c>
      <c r="P552" s="17" t="str">
        <f>IFERROR(IF(INDEX(DATOS!AP:AP,MATCH(CHECKLIST!B552,DATOS!B:B,0),1)=0,"",INDEX(DATOS!AP:AP,MATCH(CHECKLIST!B552,DATOS!B:B,0),1)),"")</f>
        <v/>
      </c>
      <c r="Q552" s="17" t="str">
        <f>IFERROR(IF(INDEX(DATOS!AQ:AQ,MATCH(CHECKLIST!B552,DATOS!B:B,0),1)=0,"",INDEX(DATOS!AQ:AQ,MATCH(CHECKLIST!B552,DATOS!B:B,0),1)),"")</f>
        <v/>
      </c>
      <c r="S552">
        <f t="shared" si="26"/>
        <v>0</v>
      </c>
      <c r="U552" t="str">
        <f t="shared" si="24"/>
        <v/>
      </c>
      <c r="V552" t="str">
        <f t="shared" si="25"/>
        <v/>
      </c>
    </row>
    <row r="553" spans="1:22" x14ac:dyDescent="0.25">
      <c r="A553" s="12">
        <v>540</v>
      </c>
      <c r="B553" t="str">
        <f>IFERROR(INDEX(DATOS!B:B,MATCH(CHECKLIST!A553,DATOS!BY:BY,0),1),"")</f>
        <v/>
      </c>
      <c r="C553" t="str">
        <f>IFERROR(INDEX(DATOS!J:J,MATCH(CHECKLIST!A553,DATOS!BY:BY,0),1),"")</f>
        <v/>
      </c>
      <c r="D553" t="str">
        <f>IFERROR(INDEX(DATOS!R:R,MATCH(CHECKLIST!E553,DATOS!C:C,0),1),"")</f>
        <v/>
      </c>
      <c r="E553" s="72" t="str">
        <f>IFERROR(INDEX(DATOS!C:C,MATCH(CHECKLIST!A553,DATOS!BY:BY,0),1),"")</f>
        <v/>
      </c>
      <c r="F553" s="82" t="str">
        <f>IFERROR(IF(INDEX(DATOS!AE:AE,MATCH(CHECKLIST!B553,DATOS!B:B,0),1)=0,"",INDEX(DATOS!AE:AE,MATCH(CHECKLIST!B553,DATOS!B:B,0),1)),"")</f>
        <v/>
      </c>
      <c r="G553" s="17" t="str">
        <f>IFERROR(IF(INDEX(DATOS!AJ:AJ,MATCH(CHECKLIST!B553,DATOS!B:B,0),1)=0,"",INDEX(DATOS!AJ:AJ,MATCH(CHECKLIST!B553,DATOS!B:B,0),1)),"")</f>
        <v/>
      </c>
      <c r="H553" s="17" t="str">
        <f>IFERROR(IF(INDEX(DATOS!BM:BM,MATCH(CHECKLIST!B553,DATOS!B:B,0),1)="","X",IF(INDEX(DATOS!BM:BM,MATCH(CHECKLIST!B553,DATOS!B:B,0),1)="VIGENTE","",INDEX(DATOS!BM:BM,MATCH(CHECKLIST!B553,DATOS!B:B,0),1))),"")</f>
        <v/>
      </c>
      <c r="I553" s="17" t="str">
        <f>IFERROR(IF(INDEX(DATOS!AN:AN,MATCH(CHECKLIST!B553,DATOS!B:B,0),1)=0,"",INDEX(DATOS!AN:AN,MATCH(CHECKLIST!B553,DATOS!B:B,0),1)),"")</f>
        <v/>
      </c>
      <c r="J553" s="17" t="str">
        <f>IFERROR(IF(INDEX(DATOS!AL:AL,MATCH(CHECKLIST!B553,DATOS!B:B,0),1)=0,"",INDEX(DATOS!AL:AL,MATCH(CHECKLIST!B553,DATOS!B:B,0),1)),"")</f>
        <v/>
      </c>
      <c r="K553" s="35" t="str">
        <f>IFERROR(IF(INDEX(DATOS!AM:AM,MATCH(CHECKLIST!B553,DATOS!B:B,0),1)=0,"",INDEX(DATOS!AM:AM,MATCH(CHECKLIST!B553,DATOS!B:B,0),1)),"")</f>
        <v/>
      </c>
      <c r="L553" s="17" t="str">
        <f>IFERROR(IF(INDEX(DATOS!AO:AO,MATCH(CHECKLIST!B553,DATOS!B:B,0),1)=0,"",INDEX(DATOS!AO:AO,MATCH(CHECKLIST!B553,DATOS!B:B,0),1)),"")</f>
        <v/>
      </c>
      <c r="M553" s="17" t="str">
        <f>IFERROR(IF(INDEX(DATOS!AK:AK,MATCH(CHECKLIST!B553,DATOS!B:B,0),1)=0,"",INDEX(DATOS!AK:AK,MATCH(CHECKLIST!B553,DATOS!B:B,0),1)),"")</f>
        <v/>
      </c>
      <c r="N553" s="35" t="str">
        <f ca="1">IFERROR(IF(INDEX(DATOS!I:I,MATCH(CHECKLIST!B553,DATOS!B:B,0),1)="","X",IF(INDEX(DATOS!I:I,MATCH(CHECKLIST!B553,DATOS!B:B,0),1)&gt;YEAR(TODAY())-1,"","VENCIDA")),"")</f>
        <v/>
      </c>
      <c r="O553" s="35" t="str">
        <f>IFERROR(IF(INDEX(DATOS!AR:AR,MATCH(CHECKLIST!B553,DATOS!B:B,0),1)=0,"",INDEX(DATOS!AR:AR,MATCH(CHECKLIST!B553,DATOS!B:B,0),1)),"")</f>
        <v/>
      </c>
      <c r="P553" s="17" t="str">
        <f>IFERROR(IF(INDEX(DATOS!AP:AP,MATCH(CHECKLIST!B553,DATOS!B:B,0),1)=0,"",INDEX(DATOS!AP:AP,MATCH(CHECKLIST!B553,DATOS!B:B,0),1)),"")</f>
        <v/>
      </c>
      <c r="Q553" s="17" t="str">
        <f>IFERROR(IF(INDEX(DATOS!AQ:AQ,MATCH(CHECKLIST!B553,DATOS!B:B,0),1)=0,"",INDEX(DATOS!AQ:AQ,MATCH(CHECKLIST!B553,DATOS!B:B,0),1)),"")</f>
        <v/>
      </c>
      <c r="R553" t="str">
        <f>IF(B553="","",1)</f>
        <v/>
      </c>
      <c r="S553" t="str">
        <f t="shared" si="26"/>
        <v/>
      </c>
      <c r="U553" t="str">
        <f t="shared" si="24"/>
        <v/>
      </c>
      <c r="V553" t="str">
        <f t="shared" si="25"/>
        <v/>
      </c>
    </row>
    <row r="554" spans="1:22" x14ac:dyDescent="0.25">
      <c r="A554" s="12">
        <v>541</v>
      </c>
      <c r="B554" t="str">
        <f>IFERROR(INDEX(DATOS!B:B,MATCH(CHECKLIST!A554,DATOS!BY:BY,0),1),"")</f>
        <v/>
      </c>
      <c r="C554" t="str">
        <f>IFERROR(INDEX(DATOS!J:J,MATCH(CHECKLIST!A554,DATOS!BY:BY,0),1),"")</f>
        <v/>
      </c>
      <c r="D554" t="str">
        <f>IFERROR(INDEX(DATOS!R:R,MATCH(CHECKLIST!E554,DATOS!C:C,0),1),"")</f>
        <v/>
      </c>
      <c r="E554" s="72" t="str">
        <f>IFERROR(INDEX(DATOS!C:C,MATCH(CHECKLIST!A554,DATOS!BY:BY,0),1),"")</f>
        <v/>
      </c>
      <c r="F554" s="82" t="str">
        <f>IFERROR(IF(INDEX(DATOS!AE:AE,MATCH(CHECKLIST!B554,DATOS!B:B,0),1)=0,"",INDEX(DATOS!AE:AE,MATCH(CHECKLIST!B554,DATOS!B:B,0),1)),"")</f>
        <v/>
      </c>
      <c r="G554" s="17" t="str">
        <f>IFERROR(IF(INDEX(DATOS!AJ:AJ,MATCH(CHECKLIST!B554,DATOS!B:B,0),1)=0,"",INDEX(DATOS!AJ:AJ,MATCH(CHECKLIST!B554,DATOS!B:B,0),1)),"")</f>
        <v/>
      </c>
      <c r="H554" s="17" t="str">
        <f>IFERROR(IF(INDEX(DATOS!BM:BM,MATCH(CHECKLIST!B554,DATOS!B:B,0),1)="","X",IF(INDEX(DATOS!BM:BM,MATCH(CHECKLIST!B554,DATOS!B:B,0),1)="VIGENTE","",INDEX(DATOS!BM:BM,MATCH(CHECKLIST!B554,DATOS!B:B,0),1))),"")</f>
        <v/>
      </c>
      <c r="I554" s="17" t="str">
        <f>IFERROR(IF(INDEX(DATOS!AN:AN,MATCH(CHECKLIST!B554,DATOS!B:B,0),1)=0,"",INDEX(DATOS!AN:AN,MATCH(CHECKLIST!B554,DATOS!B:B,0),1)),"")</f>
        <v/>
      </c>
      <c r="J554" s="17" t="str">
        <f>IFERROR(IF(INDEX(DATOS!AL:AL,MATCH(CHECKLIST!B554,DATOS!B:B,0),1)=0,"",INDEX(DATOS!AL:AL,MATCH(CHECKLIST!B554,DATOS!B:B,0),1)),"")</f>
        <v/>
      </c>
      <c r="K554" s="35" t="str">
        <f>IFERROR(IF(INDEX(DATOS!AM:AM,MATCH(CHECKLIST!B554,DATOS!B:B,0),1)=0,"",INDEX(DATOS!AM:AM,MATCH(CHECKLIST!B554,DATOS!B:B,0),1)),"")</f>
        <v/>
      </c>
      <c r="L554" s="17" t="str">
        <f>IFERROR(IF(INDEX(DATOS!AO:AO,MATCH(CHECKLIST!B554,DATOS!B:B,0),1)=0,"",INDEX(DATOS!AO:AO,MATCH(CHECKLIST!B554,DATOS!B:B,0),1)),"")</f>
        <v/>
      </c>
      <c r="M554" s="17" t="str">
        <f>IFERROR(IF(INDEX(DATOS!AK:AK,MATCH(CHECKLIST!B554,DATOS!B:B,0),1)=0,"",INDEX(DATOS!AK:AK,MATCH(CHECKLIST!B554,DATOS!B:B,0),1)),"")</f>
        <v/>
      </c>
      <c r="N554" s="35" t="str">
        <f ca="1">IFERROR(IF(INDEX(DATOS!I:I,MATCH(CHECKLIST!B554,DATOS!B:B,0),1)="","X",IF(INDEX(DATOS!I:I,MATCH(CHECKLIST!B554,DATOS!B:B,0),1)&gt;YEAR(TODAY())-1,"","VENCIDA")),"")</f>
        <v/>
      </c>
      <c r="O554" s="35" t="str">
        <f>IFERROR(IF(INDEX(DATOS!AR:AR,MATCH(CHECKLIST!B554,DATOS!B:B,0),1)=0,"",INDEX(DATOS!AR:AR,MATCH(CHECKLIST!B554,DATOS!B:B,0),1)),"")</f>
        <v/>
      </c>
      <c r="P554" s="17" t="str">
        <f>IFERROR(IF(INDEX(DATOS!AP:AP,MATCH(CHECKLIST!B554,DATOS!B:B,0),1)=0,"",INDEX(DATOS!AP:AP,MATCH(CHECKLIST!B554,DATOS!B:B,0),1)),"")</f>
        <v/>
      </c>
      <c r="Q554" s="17" t="str">
        <f>IFERROR(IF(INDEX(DATOS!AQ:AQ,MATCH(CHECKLIST!B554,DATOS!B:B,0),1)=0,"",INDEX(DATOS!AQ:AQ,MATCH(CHECKLIST!B554,DATOS!B:B,0),1)),"")</f>
        <v/>
      </c>
      <c r="S554">
        <f t="shared" si="26"/>
        <v>0</v>
      </c>
      <c r="U554" t="str">
        <f t="shared" si="24"/>
        <v/>
      </c>
      <c r="V554" t="str">
        <f t="shared" si="25"/>
        <v/>
      </c>
    </row>
    <row r="555" spans="1:22" x14ac:dyDescent="0.25">
      <c r="A555" s="12">
        <v>542</v>
      </c>
      <c r="B555" t="str">
        <f>IFERROR(INDEX(DATOS!B:B,MATCH(CHECKLIST!A555,DATOS!BY:BY,0),1),"")</f>
        <v/>
      </c>
      <c r="C555" t="str">
        <f>IFERROR(INDEX(DATOS!J:J,MATCH(CHECKLIST!A555,DATOS!BY:BY,0),1),"")</f>
        <v/>
      </c>
      <c r="D555" t="str">
        <f>IFERROR(INDEX(DATOS!R:R,MATCH(CHECKLIST!E555,DATOS!C:C,0),1),"")</f>
        <v/>
      </c>
      <c r="E555" s="72" t="str">
        <f>IFERROR(INDEX(DATOS!C:C,MATCH(CHECKLIST!A555,DATOS!BY:BY,0),1),"")</f>
        <v/>
      </c>
      <c r="F555" s="82" t="str">
        <f>IFERROR(IF(INDEX(DATOS!AE:AE,MATCH(CHECKLIST!B555,DATOS!B:B,0),1)=0,"",INDEX(DATOS!AE:AE,MATCH(CHECKLIST!B555,DATOS!B:B,0),1)),"")</f>
        <v/>
      </c>
      <c r="G555" s="17" t="str">
        <f>IFERROR(IF(INDEX(DATOS!AJ:AJ,MATCH(CHECKLIST!B555,DATOS!B:B,0),1)=0,"",INDEX(DATOS!AJ:AJ,MATCH(CHECKLIST!B555,DATOS!B:B,0),1)),"")</f>
        <v/>
      </c>
      <c r="H555" s="17" t="str">
        <f>IFERROR(IF(INDEX(DATOS!BM:BM,MATCH(CHECKLIST!B555,DATOS!B:B,0),1)="","X",IF(INDEX(DATOS!BM:BM,MATCH(CHECKLIST!B555,DATOS!B:B,0),1)="VIGENTE","",INDEX(DATOS!BM:BM,MATCH(CHECKLIST!B555,DATOS!B:B,0),1))),"")</f>
        <v/>
      </c>
      <c r="I555" s="17" t="str">
        <f>IFERROR(IF(INDEX(DATOS!AN:AN,MATCH(CHECKLIST!B555,DATOS!B:B,0),1)=0,"",INDEX(DATOS!AN:AN,MATCH(CHECKLIST!B555,DATOS!B:B,0),1)),"")</f>
        <v/>
      </c>
      <c r="J555" s="17" t="str">
        <f>IFERROR(IF(INDEX(DATOS!AL:AL,MATCH(CHECKLIST!B555,DATOS!B:B,0),1)=0,"",INDEX(DATOS!AL:AL,MATCH(CHECKLIST!B555,DATOS!B:B,0),1)),"")</f>
        <v/>
      </c>
      <c r="K555" s="35" t="str">
        <f>IFERROR(IF(INDEX(DATOS!AM:AM,MATCH(CHECKLIST!B555,DATOS!B:B,0),1)=0,"",INDEX(DATOS!AM:AM,MATCH(CHECKLIST!B555,DATOS!B:B,0),1)),"")</f>
        <v/>
      </c>
      <c r="L555" s="17" t="str">
        <f>IFERROR(IF(INDEX(DATOS!AO:AO,MATCH(CHECKLIST!B555,DATOS!B:B,0),1)=0,"",INDEX(DATOS!AO:AO,MATCH(CHECKLIST!B555,DATOS!B:B,0),1)),"")</f>
        <v/>
      </c>
      <c r="M555" s="17" t="str">
        <f>IFERROR(IF(INDEX(DATOS!AK:AK,MATCH(CHECKLIST!B555,DATOS!B:B,0),1)=0,"",INDEX(DATOS!AK:AK,MATCH(CHECKLIST!B555,DATOS!B:B,0),1)),"")</f>
        <v/>
      </c>
      <c r="N555" s="35" t="str">
        <f ca="1">IFERROR(IF(INDEX(DATOS!I:I,MATCH(CHECKLIST!B555,DATOS!B:B,0),1)="","X",IF(INDEX(DATOS!I:I,MATCH(CHECKLIST!B555,DATOS!B:B,0),1)&gt;YEAR(TODAY())-1,"","VENCIDA")),"")</f>
        <v/>
      </c>
      <c r="O555" s="35" t="str">
        <f>IFERROR(IF(INDEX(DATOS!AR:AR,MATCH(CHECKLIST!B555,DATOS!B:B,0),1)=0,"",INDEX(DATOS!AR:AR,MATCH(CHECKLIST!B555,DATOS!B:B,0),1)),"")</f>
        <v/>
      </c>
      <c r="P555" s="17" t="str">
        <f>IFERROR(IF(INDEX(DATOS!AP:AP,MATCH(CHECKLIST!B555,DATOS!B:B,0),1)=0,"",INDEX(DATOS!AP:AP,MATCH(CHECKLIST!B555,DATOS!B:B,0),1)),"")</f>
        <v/>
      </c>
      <c r="Q555" s="17" t="str">
        <f>IFERROR(IF(INDEX(DATOS!AQ:AQ,MATCH(CHECKLIST!B555,DATOS!B:B,0),1)=0,"",INDEX(DATOS!AQ:AQ,MATCH(CHECKLIST!B555,DATOS!B:B,0),1)),"")</f>
        <v/>
      </c>
      <c r="R555" t="str">
        <f>IF(B555="","",1)</f>
        <v/>
      </c>
      <c r="S555" t="str">
        <f t="shared" si="26"/>
        <v/>
      </c>
      <c r="U555" t="str">
        <f t="shared" si="24"/>
        <v/>
      </c>
      <c r="V555" t="str">
        <f t="shared" si="25"/>
        <v/>
      </c>
    </row>
    <row r="556" spans="1:22" x14ac:dyDescent="0.25">
      <c r="A556" s="12">
        <v>543</v>
      </c>
      <c r="B556" t="str">
        <f>IFERROR(INDEX(DATOS!B:B,MATCH(CHECKLIST!A556,DATOS!BY:BY,0),1),"")</f>
        <v/>
      </c>
      <c r="C556" t="str">
        <f>IFERROR(INDEX(DATOS!J:J,MATCH(CHECKLIST!A556,DATOS!BY:BY,0),1),"")</f>
        <v/>
      </c>
      <c r="D556" t="str">
        <f>IFERROR(INDEX(DATOS!R:R,MATCH(CHECKLIST!E556,DATOS!C:C,0),1),"")</f>
        <v/>
      </c>
      <c r="E556" s="72" t="str">
        <f>IFERROR(INDEX(DATOS!C:C,MATCH(CHECKLIST!A556,DATOS!BY:BY,0),1),"")</f>
        <v/>
      </c>
      <c r="F556" s="82" t="str">
        <f>IFERROR(IF(INDEX(DATOS!AE:AE,MATCH(CHECKLIST!B556,DATOS!B:B,0),1)=0,"",INDEX(DATOS!AE:AE,MATCH(CHECKLIST!B556,DATOS!B:B,0),1)),"")</f>
        <v/>
      </c>
      <c r="G556" s="17" t="str">
        <f>IFERROR(IF(INDEX(DATOS!AJ:AJ,MATCH(CHECKLIST!B556,DATOS!B:B,0),1)=0,"",INDEX(DATOS!AJ:AJ,MATCH(CHECKLIST!B556,DATOS!B:B,0),1)),"")</f>
        <v/>
      </c>
      <c r="H556" s="17" t="str">
        <f>IFERROR(IF(INDEX(DATOS!BM:BM,MATCH(CHECKLIST!B556,DATOS!B:B,0),1)="","X",IF(INDEX(DATOS!BM:BM,MATCH(CHECKLIST!B556,DATOS!B:B,0),1)="VIGENTE","",INDEX(DATOS!BM:BM,MATCH(CHECKLIST!B556,DATOS!B:B,0),1))),"")</f>
        <v/>
      </c>
      <c r="I556" s="17" t="str">
        <f>IFERROR(IF(INDEX(DATOS!AN:AN,MATCH(CHECKLIST!B556,DATOS!B:B,0),1)=0,"",INDEX(DATOS!AN:AN,MATCH(CHECKLIST!B556,DATOS!B:B,0),1)),"")</f>
        <v/>
      </c>
      <c r="J556" s="17" t="str">
        <f>IFERROR(IF(INDEX(DATOS!AL:AL,MATCH(CHECKLIST!B556,DATOS!B:B,0),1)=0,"",INDEX(DATOS!AL:AL,MATCH(CHECKLIST!B556,DATOS!B:B,0),1)),"")</f>
        <v/>
      </c>
      <c r="K556" s="35" t="str">
        <f>IFERROR(IF(INDEX(DATOS!AM:AM,MATCH(CHECKLIST!B556,DATOS!B:B,0),1)=0,"",INDEX(DATOS!AM:AM,MATCH(CHECKLIST!B556,DATOS!B:B,0),1)),"")</f>
        <v/>
      </c>
      <c r="L556" s="17" t="str">
        <f>IFERROR(IF(INDEX(DATOS!AO:AO,MATCH(CHECKLIST!B556,DATOS!B:B,0),1)=0,"",INDEX(DATOS!AO:AO,MATCH(CHECKLIST!B556,DATOS!B:B,0),1)),"")</f>
        <v/>
      </c>
      <c r="M556" s="17" t="str">
        <f>IFERROR(IF(INDEX(DATOS!AK:AK,MATCH(CHECKLIST!B556,DATOS!B:B,0),1)=0,"",INDEX(DATOS!AK:AK,MATCH(CHECKLIST!B556,DATOS!B:B,0),1)),"")</f>
        <v/>
      </c>
      <c r="N556" s="35" t="str">
        <f ca="1">IFERROR(IF(INDEX(DATOS!I:I,MATCH(CHECKLIST!B556,DATOS!B:B,0),1)="","X",IF(INDEX(DATOS!I:I,MATCH(CHECKLIST!B556,DATOS!B:B,0),1)&gt;YEAR(TODAY())-1,"","VENCIDA")),"")</f>
        <v/>
      </c>
      <c r="O556" s="35" t="str">
        <f>IFERROR(IF(INDEX(DATOS!AR:AR,MATCH(CHECKLIST!B556,DATOS!B:B,0),1)=0,"",INDEX(DATOS!AR:AR,MATCH(CHECKLIST!B556,DATOS!B:B,0),1)),"")</f>
        <v/>
      </c>
      <c r="P556" s="17" t="str">
        <f>IFERROR(IF(INDEX(DATOS!AP:AP,MATCH(CHECKLIST!B556,DATOS!B:B,0),1)=0,"",INDEX(DATOS!AP:AP,MATCH(CHECKLIST!B556,DATOS!B:B,0),1)),"")</f>
        <v/>
      </c>
      <c r="Q556" s="17" t="str">
        <f>IFERROR(IF(INDEX(DATOS!AQ:AQ,MATCH(CHECKLIST!B556,DATOS!B:B,0),1)=0,"",INDEX(DATOS!AQ:AQ,MATCH(CHECKLIST!B556,DATOS!B:B,0),1)),"")</f>
        <v/>
      </c>
      <c r="S556">
        <f t="shared" si="26"/>
        <v>0</v>
      </c>
      <c r="U556" t="str">
        <f t="shared" si="24"/>
        <v/>
      </c>
      <c r="V556" t="str">
        <f t="shared" si="25"/>
        <v/>
      </c>
    </row>
    <row r="557" spans="1:22" x14ac:dyDescent="0.25">
      <c r="A557" s="12">
        <v>544</v>
      </c>
      <c r="B557" t="str">
        <f>IFERROR(INDEX(DATOS!B:B,MATCH(CHECKLIST!A557,DATOS!BY:BY,0),1),"")</f>
        <v/>
      </c>
      <c r="C557" t="str">
        <f>IFERROR(INDEX(DATOS!J:J,MATCH(CHECKLIST!A557,DATOS!BY:BY,0),1),"")</f>
        <v/>
      </c>
      <c r="D557" t="str">
        <f>IFERROR(INDEX(DATOS!R:R,MATCH(CHECKLIST!E557,DATOS!C:C,0),1),"")</f>
        <v/>
      </c>
      <c r="E557" s="72" t="str">
        <f>IFERROR(INDEX(DATOS!C:C,MATCH(CHECKLIST!A557,DATOS!BY:BY,0),1),"")</f>
        <v/>
      </c>
      <c r="F557" s="82" t="str">
        <f>IFERROR(IF(INDEX(DATOS!AE:AE,MATCH(CHECKLIST!B557,DATOS!B:B,0),1)=0,"",INDEX(DATOS!AE:AE,MATCH(CHECKLIST!B557,DATOS!B:B,0),1)),"")</f>
        <v/>
      </c>
      <c r="G557" s="17" t="str">
        <f>IFERROR(IF(INDEX(DATOS!AJ:AJ,MATCH(CHECKLIST!B557,DATOS!B:B,0),1)=0,"",INDEX(DATOS!AJ:AJ,MATCH(CHECKLIST!B557,DATOS!B:B,0),1)),"")</f>
        <v/>
      </c>
      <c r="H557" s="17" t="str">
        <f>IFERROR(IF(INDEX(DATOS!BM:BM,MATCH(CHECKLIST!B557,DATOS!B:B,0),1)="","X",IF(INDEX(DATOS!BM:BM,MATCH(CHECKLIST!B557,DATOS!B:B,0),1)="VIGENTE","",INDEX(DATOS!BM:BM,MATCH(CHECKLIST!B557,DATOS!B:B,0),1))),"")</f>
        <v/>
      </c>
      <c r="I557" s="17" t="str">
        <f>IFERROR(IF(INDEX(DATOS!AN:AN,MATCH(CHECKLIST!B557,DATOS!B:B,0),1)=0,"",INDEX(DATOS!AN:AN,MATCH(CHECKLIST!B557,DATOS!B:B,0),1)),"")</f>
        <v/>
      </c>
      <c r="J557" s="17" t="str">
        <f>IFERROR(IF(INDEX(DATOS!AL:AL,MATCH(CHECKLIST!B557,DATOS!B:B,0),1)=0,"",INDEX(DATOS!AL:AL,MATCH(CHECKLIST!B557,DATOS!B:B,0),1)),"")</f>
        <v/>
      </c>
      <c r="K557" s="35" t="str">
        <f>IFERROR(IF(INDEX(DATOS!AM:AM,MATCH(CHECKLIST!B557,DATOS!B:B,0),1)=0,"",INDEX(DATOS!AM:AM,MATCH(CHECKLIST!B557,DATOS!B:B,0),1)),"")</f>
        <v/>
      </c>
      <c r="L557" s="17" t="str">
        <f>IFERROR(IF(INDEX(DATOS!AO:AO,MATCH(CHECKLIST!B557,DATOS!B:B,0),1)=0,"",INDEX(DATOS!AO:AO,MATCH(CHECKLIST!B557,DATOS!B:B,0),1)),"")</f>
        <v/>
      </c>
      <c r="M557" s="17" t="str">
        <f>IFERROR(IF(INDEX(DATOS!AK:AK,MATCH(CHECKLIST!B557,DATOS!B:B,0),1)=0,"",INDEX(DATOS!AK:AK,MATCH(CHECKLIST!B557,DATOS!B:B,0),1)),"")</f>
        <v/>
      </c>
      <c r="N557" s="35" t="str">
        <f ca="1">IFERROR(IF(INDEX(DATOS!I:I,MATCH(CHECKLIST!B557,DATOS!B:B,0),1)="","X",IF(INDEX(DATOS!I:I,MATCH(CHECKLIST!B557,DATOS!B:B,0),1)&gt;YEAR(TODAY())-1,"","VENCIDA")),"")</f>
        <v/>
      </c>
      <c r="O557" s="35" t="str">
        <f>IFERROR(IF(INDEX(DATOS!AR:AR,MATCH(CHECKLIST!B557,DATOS!B:B,0),1)=0,"",INDEX(DATOS!AR:AR,MATCH(CHECKLIST!B557,DATOS!B:B,0),1)),"")</f>
        <v/>
      </c>
      <c r="P557" s="17" t="str">
        <f>IFERROR(IF(INDEX(DATOS!AP:AP,MATCH(CHECKLIST!B557,DATOS!B:B,0),1)=0,"",INDEX(DATOS!AP:AP,MATCH(CHECKLIST!B557,DATOS!B:B,0),1)),"")</f>
        <v/>
      </c>
      <c r="Q557" s="17" t="str">
        <f>IFERROR(IF(INDEX(DATOS!AQ:AQ,MATCH(CHECKLIST!B557,DATOS!B:B,0),1)=0,"",INDEX(DATOS!AQ:AQ,MATCH(CHECKLIST!B557,DATOS!B:B,0),1)),"")</f>
        <v/>
      </c>
      <c r="R557" t="str">
        <f>IF(B557="","",1)</f>
        <v/>
      </c>
      <c r="S557" t="str">
        <f t="shared" si="26"/>
        <v/>
      </c>
      <c r="U557" t="str">
        <f t="shared" si="24"/>
        <v/>
      </c>
      <c r="V557" t="str">
        <f t="shared" si="25"/>
        <v/>
      </c>
    </row>
    <row r="558" spans="1:22" x14ac:dyDescent="0.25">
      <c r="A558" s="12">
        <v>545</v>
      </c>
      <c r="B558" t="str">
        <f>IFERROR(INDEX(DATOS!B:B,MATCH(CHECKLIST!A558,DATOS!BY:BY,0),1),"")</f>
        <v/>
      </c>
      <c r="C558" t="str">
        <f>IFERROR(INDEX(DATOS!J:J,MATCH(CHECKLIST!A558,DATOS!BY:BY,0),1),"")</f>
        <v/>
      </c>
      <c r="D558" t="str">
        <f>IFERROR(INDEX(DATOS!R:R,MATCH(CHECKLIST!E558,DATOS!C:C,0),1),"")</f>
        <v/>
      </c>
      <c r="E558" s="72" t="str">
        <f>IFERROR(INDEX(DATOS!C:C,MATCH(CHECKLIST!A558,DATOS!BY:BY,0),1),"")</f>
        <v/>
      </c>
      <c r="F558" s="82" t="str">
        <f>IFERROR(IF(INDEX(DATOS!AE:AE,MATCH(CHECKLIST!B558,DATOS!B:B,0),1)=0,"",INDEX(DATOS!AE:AE,MATCH(CHECKLIST!B558,DATOS!B:B,0),1)),"")</f>
        <v/>
      </c>
      <c r="G558" s="17" t="str">
        <f>IFERROR(IF(INDEX(DATOS!AJ:AJ,MATCH(CHECKLIST!B558,DATOS!B:B,0),1)=0,"",INDEX(DATOS!AJ:AJ,MATCH(CHECKLIST!B558,DATOS!B:B,0),1)),"")</f>
        <v/>
      </c>
      <c r="H558" s="17" t="str">
        <f>IFERROR(IF(INDEX(DATOS!BM:BM,MATCH(CHECKLIST!B558,DATOS!B:B,0),1)="","X",IF(INDEX(DATOS!BM:BM,MATCH(CHECKLIST!B558,DATOS!B:B,0),1)="VIGENTE","",INDEX(DATOS!BM:BM,MATCH(CHECKLIST!B558,DATOS!B:B,0),1))),"")</f>
        <v/>
      </c>
      <c r="I558" s="17" t="str">
        <f>IFERROR(IF(INDEX(DATOS!AN:AN,MATCH(CHECKLIST!B558,DATOS!B:B,0),1)=0,"",INDEX(DATOS!AN:AN,MATCH(CHECKLIST!B558,DATOS!B:B,0),1)),"")</f>
        <v/>
      </c>
      <c r="J558" s="17" t="str">
        <f>IFERROR(IF(INDEX(DATOS!AL:AL,MATCH(CHECKLIST!B558,DATOS!B:B,0),1)=0,"",INDEX(DATOS!AL:AL,MATCH(CHECKLIST!B558,DATOS!B:B,0),1)),"")</f>
        <v/>
      </c>
      <c r="K558" s="35" t="str">
        <f>IFERROR(IF(INDEX(DATOS!AM:AM,MATCH(CHECKLIST!B558,DATOS!B:B,0),1)=0,"",INDEX(DATOS!AM:AM,MATCH(CHECKLIST!B558,DATOS!B:B,0),1)),"")</f>
        <v/>
      </c>
      <c r="L558" s="17" t="str">
        <f>IFERROR(IF(INDEX(DATOS!AO:AO,MATCH(CHECKLIST!B558,DATOS!B:B,0),1)=0,"",INDEX(DATOS!AO:AO,MATCH(CHECKLIST!B558,DATOS!B:B,0),1)),"")</f>
        <v/>
      </c>
      <c r="M558" s="17" t="str">
        <f>IFERROR(IF(INDEX(DATOS!AK:AK,MATCH(CHECKLIST!B558,DATOS!B:B,0),1)=0,"",INDEX(DATOS!AK:AK,MATCH(CHECKLIST!B558,DATOS!B:B,0),1)),"")</f>
        <v/>
      </c>
      <c r="N558" s="35" t="str">
        <f ca="1">IFERROR(IF(INDEX(DATOS!I:I,MATCH(CHECKLIST!B558,DATOS!B:B,0),1)="","X",IF(INDEX(DATOS!I:I,MATCH(CHECKLIST!B558,DATOS!B:B,0),1)&gt;YEAR(TODAY())-1,"","VENCIDA")),"")</f>
        <v/>
      </c>
      <c r="O558" s="35" t="str">
        <f>IFERROR(IF(INDEX(DATOS!AR:AR,MATCH(CHECKLIST!B558,DATOS!B:B,0),1)=0,"",INDEX(DATOS!AR:AR,MATCH(CHECKLIST!B558,DATOS!B:B,0),1)),"")</f>
        <v/>
      </c>
      <c r="P558" s="17" t="str">
        <f>IFERROR(IF(INDEX(DATOS!AP:AP,MATCH(CHECKLIST!B558,DATOS!B:B,0),1)=0,"",INDEX(DATOS!AP:AP,MATCH(CHECKLIST!B558,DATOS!B:B,0),1)),"")</f>
        <v/>
      </c>
      <c r="Q558" s="17" t="str">
        <f>IFERROR(IF(INDEX(DATOS!AQ:AQ,MATCH(CHECKLIST!B558,DATOS!B:B,0),1)=0,"",INDEX(DATOS!AQ:AQ,MATCH(CHECKLIST!B558,DATOS!B:B,0),1)),"")</f>
        <v/>
      </c>
      <c r="S558">
        <f t="shared" si="26"/>
        <v>0</v>
      </c>
      <c r="U558" t="str">
        <f t="shared" si="24"/>
        <v/>
      </c>
      <c r="V558" t="str">
        <f t="shared" si="25"/>
        <v/>
      </c>
    </row>
    <row r="559" spans="1:22" x14ac:dyDescent="0.25">
      <c r="A559" s="12">
        <v>546</v>
      </c>
      <c r="B559" t="str">
        <f>IFERROR(INDEX(DATOS!B:B,MATCH(CHECKLIST!A559,DATOS!BY:BY,0),1),"")</f>
        <v/>
      </c>
      <c r="C559" t="str">
        <f>IFERROR(INDEX(DATOS!J:J,MATCH(CHECKLIST!A559,DATOS!BY:BY,0),1),"")</f>
        <v/>
      </c>
      <c r="D559" t="str">
        <f>IFERROR(INDEX(DATOS!R:R,MATCH(CHECKLIST!E559,DATOS!C:C,0),1),"")</f>
        <v/>
      </c>
      <c r="E559" s="72" t="str">
        <f>IFERROR(INDEX(DATOS!C:C,MATCH(CHECKLIST!A559,DATOS!BY:BY,0),1),"")</f>
        <v/>
      </c>
      <c r="F559" s="82" t="str">
        <f>IFERROR(IF(INDEX(DATOS!AE:AE,MATCH(CHECKLIST!B559,DATOS!B:B,0),1)=0,"",INDEX(DATOS!AE:AE,MATCH(CHECKLIST!B559,DATOS!B:B,0),1)),"")</f>
        <v/>
      </c>
      <c r="G559" s="17" t="str">
        <f>IFERROR(IF(INDEX(DATOS!AJ:AJ,MATCH(CHECKLIST!B559,DATOS!B:B,0),1)=0,"",INDEX(DATOS!AJ:AJ,MATCH(CHECKLIST!B559,DATOS!B:B,0),1)),"")</f>
        <v/>
      </c>
      <c r="H559" s="17" t="str">
        <f>IFERROR(IF(INDEX(DATOS!BM:BM,MATCH(CHECKLIST!B559,DATOS!B:B,0),1)="","X",IF(INDEX(DATOS!BM:BM,MATCH(CHECKLIST!B559,DATOS!B:B,0),1)="VIGENTE","",INDEX(DATOS!BM:BM,MATCH(CHECKLIST!B559,DATOS!B:B,0),1))),"")</f>
        <v/>
      </c>
      <c r="I559" s="17" t="str">
        <f>IFERROR(IF(INDEX(DATOS!AN:AN,MATCH(CHECKLIST!B559,DATOS!B:B,0),1)=0,"",INDEX(DATOS!AN:AN,MATCH(CHECKLIST!B559,DATOS!B:B,0),1)),"")</f>
        <v/>
      </c>
      <c r="J559" s="17" t="str">
        <f>IFERROR(IF(INDEX(DATOS!AL:AL,MATCH(CHECKLIST!B559,DATOS!B:B,0),1)=0,"",INDEX(DATOS!AL:AL,MATCH(CHECKLIST!B559,DATOS!B:B,0),1)),"")</f>
        <v/>
      </c>
      <c r="K559" s="35" t="str">
        <f>IFERROR(IF(INDEX(DATOS!AM:AM,MATCH(CHECKLIST!B559,DATOS!B:B,0),1)=0,"",INDEX(DATOS!AM:AM,MATCH(CHECKLIST!B559,DATOS!B:B,0),1)),"")</f>
        <v/>
      </c>
      <c r="L559" s="17" t="str">
        <f>IFERROR(IF(INDEX(DATOS!AO:AO,MATCH(CHECKLIST!B559,DATOS!B:B,0),1)=0,"",INDEX(DATOS!AO:AO,MATCH(CHECKLIST!B559,DATOS!B:B,0),1)),"")</f>
        <v/>
      </c>
      <c r="M559" s="17" t="str">
        <f>IFERROR(IF(INDEX(DATOS!AK:AK,MATCH(CHECKLIST!B559,DATOS!B:B,0),1)=0,"",INDEX(DATOS!AK:AK,MATCH(CHECKLIST!B559,DATOS!B:B,0),1)),"")</f>
        <v/>
      </c>
      <c r="N559" s="35" t="str">
        <f ca="1">IFERROR(IF(INDEX(DATOS!I:I,MATCH(CHECKLIST!B559,DATOS!B:B,0),1)="","X",IF(INDEX(DATOS!I:I,MATCH(CHECKLIST!B559,DATOS!B:B,0),1)&gt;YEAR(TODAY())-1,"","VENCIDA")),"")</f>
        <v/>
      </c>
      <c r="O559" s="35" t="str">
        <f>IFERROR(IF(INDEX(DATOS!AR:AR,MATCH(CHECKLIST!B559,DATOS!B:B,0),1)=0,"",INDEX(DATOS!AR:AR,MATCH(CHECKLIST!B559,DATOS!B:B,0),1)),"")</f>
        <v/>
      </c>
      <c r="P559" s="17" t="str">
        <f>IFERROR(IF(INDEX(DATOS!AP:AP,MATCH(CHECKLIST!B559,DATOS!B:B,0),1)=0,"",INDEX(DATOS!AP:AP,MATCH(CHECKLIST!B559,DATOS!B:B,0),1)),"")</f>
        <v/>
      </c>
      <c r="Q559" s="17" t="str">
        <f>IFERROR(IF(INDEX(DATOS!AQ:AQ,MATCH(CHECKLIST!B559,DATOS!B:B,0),1)=0,"",INDEX(DATOS!AQ:AQ,MATCH(CHECKLIST!B559,DATOS!B:B,0),1)),"")</f>
        <v/>
      </c>
      <c r="R559" t="str">
        <f>IF(B559="","",1)</f>
        <v/>
      </c>
      <c r="S559" t="str">
        <f t="shared" si="26"/>
        <v/>
      </c>
      <c r="U559" t="str">
        <f t="shared" si="24"/>
        <v/>
      </c>
      <c r="V559" t="str">
        <f t="shared" si="25"/>
        <v/>
      </c>
    </row>
    <row r="560" spans="1:22" x14ac:dyDescent="0.25">
      <c r="A560" s="12">
        <v>547</v>
      </c>
      <c r="B560" t="str">
        <f>IFERROR(INDEX(DATOS!B:B,MATCH(CHECKLIST!A560,DATOS!BY:BY,0),1),"")</f>
        <v/>
      </c>
      <c r="C560" t="str">
        <f>IFERROR(INDEX(DATOS!J:J,MATCH(CHECKLIST!A560,DATOS!BY:BY,0),1),"")</f>
        <v/>
      </c>
      <c r="D560" t="str">
        <f>IFERROR(INDEX(DATOS!R:R,MATCH(CHECKLIST!E560,DATOS!C:C,0),1),"")</f>
        <v/>
      </c>
      <c r="E560" s="72" t="str">
        <f>IFERROR(INDEX(DATOS!C:C,MATCH(CHECKLIST!A560,DATOS!BY:BY,0),1),"")</f>
        <v/>
      </c>
      <c r="F560" s="82" t="str">
        <f>IFERROR(IF(INDEX(DATOS!AE:AE,MATCH(CHECKLIST!B560,DATOS!B:B,0),1)=0,"",INDEX(DATOS!AE:AE,MATCH(CHECKLIST!B560,DATOS!B:B,0),1)),"")</f>
        <v/>
      </c>
      <c r="G560" s="17" t="str">
        <f>IFERROR(IF(INDEX(DATOS!AJ:AJ,MATCH(CHECKLIST!B560,DATOS!B:B,0),1)=0,"",INDEX(DATOS!AJ:AJ,MATCH(CHECKLIST!B560,DATOS!B:B,0),1)),"")</f>
        <v/>
      </c>
      <c r="H560" s="17" t="str">
        <f>IFERROR(IF(INDEX(DATOS!BM:BM,MATCH(CHECKLIST!B560,DATOS!B:B,0),1)="","X",IF(INDEX(DATOS!BM:BM,MATCH(CHECKLIST!B560,DATOS!B:B,0),1)="VIGENTE","",INDEX(DATOS!BM:BM,MATCH(CHECKLIST!B560,DATOS!B:B,0),1))),"")</f>
        <v/>
      </c>
      <c r="I560" s="17" t="str">
        <f>IFERROR(IF(INDEX(DATOS!AN:AN,MATCH(CHECKLIST!B560,DATOS!B:B,0),1)=0,"",INDEX(DATOS!AN:AN,MATCH(CHECKLIST!B560,DATOS!B:B,0),1)),"")</f>
        <v/>
      </c>
      <c r="J560" s="17" t="str">
        <f>IFERROR(IF(INDEX(DATOS!AL:AL,MATCH(CHECKLIST!B560,DATOS!B:B,0),1)=0,"",INDEX(DATOS!AL:AL,MATCH(CHECKLIST!B560,DATOS!B:B,0),1)),"")</f>
        <v/>
      </c>
      <c r="K560" s="35" t="str">
        <f>IFERROR(IF(INDEX(DATOS!AM:AM,MATCH(CHECKLIST!B560,DATOS!B:B,0),1)=0,"",INDEX(DATOS!AM:AM,MATCH(CHECKLIST!B560,DATOS!B:B,0),1)),"")</f>
        <v/>
      </c>
      <c r="L560" s="17" t="str">
        <f>IFERROR(IF(INDEX(DATOS!AO:AO,MATCH(CHECKLIST!B560,DATOS!B:B,0),1)=0,"",INDEX(DATOS!AO:AO,MATCH(CHECKLIST!B560,DATOS!B:B,0),1)),"")</f>
        <v/>
      </c>
      <c r="M560" s="17" t="str">
        <f>IFERROR(IF(INDEX(DATOS!AK:AK,MATCH(CHECKLIST!B560,DATOS!B:B,0),1)=0,"",INDEX(DATOS!AK:AK,MATCH(CHECKLIST!B560,DATOS!B:B,0),1)),"")</f>
        <v/>
      </c>
      <c r="N560" s="35" t="str">
        <f ca="1">IFERROR(IF(INDEX(DATOS!I:I,MATCH(CHECKLIST!B560,DATOS!B:B,0),1)="","X",IF(INDEX(DATOS!I:I,MATCH(CHECKLIST!B560,DATOS!B:B,0),1)&gt;YEAR(TODAY())-1,"","VENCIDA")),"")</f>
        <v/>
      </c>
      <c r="O560" s="35" t="str">
        <f>IFERROR(IF(INDEX(DATOS!AR:AR,MATCH(CHECKLIST!B560,DATOS!B:B,0),1)=0,"",INDEX(DATOS!AR:AR,MATCH(CHECKLIST!B560,DATOS!B:B,0),1)),"")</f>
        <v/>
      </c>
      <c r="P560" s="17" t="str">
        <f>IFERROR(IF(INDEX(DATOS!AP:AP,MATCH(CHECKLIST!B560,DATOS!B:B,0),1)=0,"",INDEX(DATOS!AP:AP,MATCH(CHECKLIST!B560,DATOS!B:B,0),1)),"")</f>
        <v/>
      </c>
      <c r="Q560" s="17" t="str">
        <f>IFERROR(IF(INDEX(DATOS!AQ:AQ,MATCH(CHECKLIST!B560,DATOS!B:B,0),1)=0,"",INDEX(DATOS!AQ:AQ,MATCH(CHECKLIST!B560,DATOS!B:B,0),1)),"")</f>
        <v/>
      </c>
      <c r="S560">
        <f t="shared" si="26"/>
        <v>0</v>
      </c>
      <c r="U560" t="str">
        <f t="shared" si="24"/>
        <v/>
      </c>
      <c r="V560" t="str">
        <f t="shared" si="25"/>
        <v/>
      </c>
    </row>
    <row r="561" spans="1:22" x14ac:dyDescent="0.25">
      <c r="A561" s="12">
        <v>548</v>
      </c>
      <c r="B561" t="str">
        <f>IFERROR(INDEX(DATOS!B:B,MATCH(CHECKLIST!A561,DATOS!BY:BY,0),1),"")</f>
        <v/>
      </c>
      <c r="C561" t="str">
        <f>IFERROR(INDEX(DATOS!J:J,MATCH(CHECKLIST!A561,DATOS!BY:BY,0),1),"")</f>
        <v/>
      </c>
      <c r="D561" t="str">
        <f>IFERROR(INDEX(DATOS!R:R,MATCH(CHECKLIST!E561,DATOS!C:C,0),1),"")</f>
        <v/>
      </c>
      <c r="E561" s="72" t="str">
        <f>IFERROR(INDEX(DATOS!C:C,MATCH(CHECKLIST!A561,DATOS!BY:BY,0),1),"")</f>
        <v/>
      </c>
      <c r="F561" s="82" t="str">
        <f>IFERROR(IF(INDEX(DATOS!AE:AE,MATCH(CHECKLIST!B561,DATOS!B:B,0),1)=0,"",INDEX(DATOS!AE:AE,MATCH(CHECKLIST!B561,DATOS!B:B,0),1)),"")</f>
        <v/>
      </c>
      <c r="G561" s="17" t="str">
        <f>IFERROR(IF(INDEX(DATOS!AJ:AJ,MATCH(CHECKLIST!B561,DATOS!B:B,0),1)=0,"",INDEX(DATOS!AJ:AJ,MATCH(CHECKLIST!B561,DATOS!B:B,0),1)),"")</f>
        <v/>
      </c>
      <c r="H561" s="17" t="str">
        <f>IFERROR(IF(INDEX(DATOS!BM:BM,MATCH(CHECKLIST!B561,DATOS!B:B,0),1)="","X",IF(INDEX(DATOS!BM:BM,MATCH(CHECKLIST!B561,DATOS!B:B,0),1)="VIGENTE","",INDEX(DATOS!BM:BM,MATCH(CHECKLIST!B561,DATOS!B:B,0),1))),"")</f>
        <v/>
      </c>
      <c r="I561" s="17" t="str">
        <f>IFERROR(IF(INDEX(DATOS!AN:AN,MATCH(CHECKLIST!B561,DATOS!B:B,0),1)=0,"",INDEX(DATOS!AN:AN,MATCH(CHECKLIST!B561,DATOS!B:B,0),1)),"")</f>
        <v/>
      </c>
      <c r="J561" s="17" t="str">
        <f>IFERROR(IF(INDEX(DATOS!AL:AL,MATCH(CHECKLIST!B561,DATOS!B:B,0),1)=0,"",INDEX(DATOS!AL:AL,MATCH(CHECKLIST!B561,DATOS!B:B,0),1)),"")</f>
        <v/>
      </c>
      <c r="K561" s="35" t="str">
        <f>IFERROR(IF(INDEX(DATOS!AM:AM,MATCH(CHECKLIST!B561,DATOS!B:B,0),1)=0,"",INDEX(DATOS!AM:AM,MATCH(CHECKLIST!B561,DATOS!B:B,0),1)),"")</f>
        <v/>
      </c>
      <c r="L561" s="17" t="str">
        <f>IFERROR(IF(INDEX(DATOS!AO:AO,MATCH(CHECKLIST!B561,DATOS!B:B,0),1)=0,"",INDEX(DATOS!AO:AO,MATCH(CHECKLIST!B561,DATOS!B:B,0),1)),"")</f>
        <v/>
      </c>
      <c r="M561" s="17" t="str">
        <f>IFERROR(IF(INDEX(DATOS!AK:AK,MATCH(CHECKLIST!B561,DATOS!B:B,0),1)=0,"",INDEX(DATOS!AK:AK,MATCH(CHECKLIST!B561,DATOS!B:B,0),1)),"")</f>
        <v/>
      </c>
      <c r="N561" s="35" t="str">
        <f ca="1">IFERROR(IF(INDEX(DATOS!I:I,MATCH(CHECKLIST!B561,DATOS!B:B,0),1)="","X",IF(INDEX(DATOS!I:I,MATCH(CHECKLIST!B561,DATOS!B:B,0),1)&gt;YEAR(TODAY())-1,"","VENCIDA")),"")</f>
        <v/>
      </c>
      <c r="O561" s="35" t="str">
        <f>IFERROR(IF(INDEX(DATOS!AR:AR,MATCH(CHECKLIST!B561,DATOS!B:B,0),1)=0,"",INDEX(DATOS!AR:AR,MATCH(CHECKLIST!B561,DATOS!B:B,0),1)),"")</f>
        <v/>
      </c>
      <c r="P561" s="17" t="str">
        <f>IFERROR(IF(INDEX(DATOS!AP:AP,MATCH(CHECKLIST!B561,DATOS!B:B,0),1)=0,"",INDEX(DATOS!AP:AP,MATCH(CHECKLIST!B561,DATOS!B:B,0),1)),"")</f>
        <v/>
      </c>
      <c r="Q561" s="17" t="str">
        <f>IFERROR(IF(INDEX(DATOS!AQ:AQ,MATCH(CHECKLIST!B561,DATOS!B:B,0),1)=0,"",INDEX(DATOS!AQ:AQ,MATCH(CHECKLIST!B561,DATOS!B:B,0),1)),"")</f>
        <v/>
      </c>
      <c r="R561" t="str">
        <f>IF(B561="","",1)</f>
        <v/>
      </c>
      <c r="S561" t="str">
        <f t="shared" si="26"/>
        <v/>
      </c>
      <c r="U561" t="str">
        <f t="shared" si="24"/>
        <v/>
      </c>
      <c r="V561" t="str">
        <f t="shared" si="25"/>
        <v/>
      </c>
    </row>
    <row r="562" spans="1:22" x14ac:dyDescent="0.25">
      <c r="A562" s="12">
        <v>549</v>
      </c>
      <c r="B562" t="str">
        <f>IFERROR(INDEX(DATOS!B:B,MATCH(CHECKLIST!A562,DATOS!BY:BY,0),1),"")</f>
        <v/>
      </c>
      <c r="C562" t="str">
        <f>IFERROR(INDEX(DATOS!J:J,MATCH(CHECKLIST!A562,DATOS!BY:BY,0),1),"")</f>
        <v/>
      </c>
      <c r="D562" t="str">
        <f>IFERROR(INDEX(DATOS!R:R,MATCH(CHECKLIST!E562,DATOS!C:C,0),1),"")</f>
        <v/>
      </c>
      <c r="E562" s="72" t="str">
        <f>IFERROR(INDEX(DATOS!C:C,MATCH(CHECKLIST!A562,DATOS!BY:BY,0),1),"")</f>
        <v/>
      </c>
      <c r="F562" s="82" t="str">
        <f>IFERROR(IF(INDEX(DATOS!AE:AE,MATCH(CHECKLIST!B562,DATOS!B:B,0),1)=0,"",INDEX(DATOS!AE:AE,MATCH(CHECKLIST!B562,DATOS!B:B,0),1)),"")</f>
        <v/>
      </c>
      <c r="G562" s="17" t="str">
        <f>IFERROR(IF(INDEX(DATOS!AJ:AJ,MATCH(CHECKLIST!B562,DATOS!B:B,0),1)=0,"",INDEX(DATOS!AJ:AJ,MATCH(CHECKLIST!B562,DATOS!B:B,0),1)),"")</f>
        <v/>
      </c>
      <c r="H562" s="17" t="str">
        <f>IFERROR(IF(INDEX(DATOS!BM:BM,MATCH(CHECKLIST!B562,DATOS!B:B,0),1)="","X",IF(INDEX(DATOS!BM:BM,MATCH(CHECKLIST!B562,DATOS!B:B,0),1)="VIGENTE","",INDEX(DATOS!BM:BM,MATCH(CHECKLIST!B562,DATOS!B:B,0),1))),"")</f>
        <v/>
      </c>
      <c r="I562" s="17" t="str">
        <f>IFERROR(IF(INDEX(DATOS!AN:AN,MATCH(CHECKLIST!B562,DATOS!B:B,0),1)=0,"",INDEX(DATOS!AN:AN,MATCH(CHECKLIST!B562,DATOS!B:B,0),1)),"")</f>
        <v/>
      </c>
      <c r="J562" s="17" t="str">
        <f>IFERROR(IF(INDEX(DATOS!AL:AL,MATCH(CHECKLIST!B562,DATOS!B:B,0),1)=0,"",INDEX(DATOS!AL:AL,MATCH(CHECKLIST!B562,DATOS!B:B,0),1)),"")</f>
        <v/>
      </c>
      <c r="K562" s="35" t="str">
        <f>IFERROR(IF(INDEX(DATOS!AM:AM,MATCH(CHECKLIST!B562,DATOS!B:B,0),1)=0,"",INDEX(DATOS!AM:AM,MATCH(CHECKLIST!B562,DATOS!B:B,0),1)),"")</f>
        <v/>
      </c>
      <c r="L562" s="17" t="str">
        <f>IFERROR(IF(INDEX(DATOS!AO:AO,MATCH(CHECKLIST!B562,DATOS!B:B,0),1)=0,"",INDEX(DATOS!AO:AO,MATCH(CHECKLIST!B562,DATOS!B:B,0),1)),"")</f>
        <v/>
      </c>
      <c r="M562" s="17" t="str">
        <f>IFERROR(IF(INDEX(DATOS!AK:AK,MATCH(CHECKLIST!B562,DATOS!B:B,0),1)=0,"",INDEX(DATOS!AK:AK,MATCH(CHECKLIST!B562,DATOS!B:B,0),1)),"")</f>
        <v/>
      </c>
      <c r="N562" s="35" t="str">
        <f ca="1">IFERROR(IF(INDEX(DATOS!I:I,MATCH(CHECKLIST!B562,DATOS!B:B,0),1)="","X",IF(INDEX(DATOS!I:I,MATCH(CHECKLIST!B562,DATOS!B:B,0),1)&gt;YEAR(TODAY())-1,"","VENCIDA")),"")</f>
        <v/>
      </c>
      <c r="O562" s="35" t="str">
        <f>IFERROR(IF(INDEX(DATOS!AR:AR,MATCH(CHECKLIST!B562,DATOS!B:B,0),1)=0,"",INDEX(DATOS!AR:AR,MATCH(CHECKLIST!B562,DATOS!B:B,0),1)),"")</f>
        <v/>
      </c>
      <c r="P562" s="17" t="str">
        <f>IFERROR(IF(INDEX(DATOS!AP:AP,MATCH(CHECKLIST!B562,DATOS!B:B,0),1)=0,"",INDEX(DATOS!AP:AP,MATCH(CHECKLIST!B562,DATOS!B:B,0),1)),"")</f>
        <v/>
      </c>
      <c r="Q562" s="17" t="str">
        <f>IFERROR(IF(INDEX(DATOS!AQ:AQ,MATCH(CHECKLIST!B562,DATOS!B:B,0),1)=0,"",INDEX(DATOS!AQ:AQ,MATCH(CHECKLIST!B562,DATOS!B:B,0),1)),"")</f>
        <v/>
      </c>
      <c r="S562">
        <f t="shared" si="26"/>
        <v>0</v>
      </c>
      <c r="U562" t="str">
        <f t="shared" si="24"/>
        <v/>
      </c>
      <c r="V562" t="str">
        <f t="shared" si="25"/>
        <v/>
      </c>
    </row>
    <row r="563" spans="1:22" x14ac:dyDescent="0.25">
      <c r="A563" s="12">
        <v>550</v>
      </c>
      <c r="B563" t="str">
        <f>IFERROR(INDEX(DATOS!B:B,MATCH(CHECKLIST!A563,DATOS!BY:BY,0),1),"")</f>
        <v/>
      </c>
      <c r="C563" t="str">
        <f>IFERROR(INDEX(DATOS!J:J,MATCH(CHECKLIST!A563,DATOS!BY:BY,0),1),"")</f>
        <v/>
      </c>
      <c r="D563" t="str">
        <f>IFERROR(INDEX(DATOS!R:R,MATCH(CHECKLIST!E563,DATOS!C:C,0),1),"")</f>
        <v/>
      </c>
      <c r="E563" s="72" t="str">
        <f>IFERROR(INDEX(DATOS!C:C,MATCH(CHECKLIST!A563,DATOS!BY:BY,0),1),"")</f>
        <v/>
      </c>
      <c r="F563" s="82" t="str">
        <f>IFERROR(IF(INDEX(DATOS!AE:AE,MATCH(CHECKLIST!B563,DATOS!B:B,0),1)=0,"",INDEX(DATOS!AE:AE,MATCH(CHECKLIST!B563,DATOS!B:B,0),1)),"")</f>
        <v/>
      </c>
      <c r="G563" s="17" t="str">
        <f>IFERROR(IF(INDEX(DATOS!AJ:AJ,MATCH(CHECKLIST!B563,DATOS!B:B,0),1)=0,"",INDEX(DATOS!AJ:AJ,MATCH(CHECKLIST!B563,DATOS!B:B,0),1)),"")</f>
        <v/>
      </c>
      <c r="H563" s="17" t="str">
        <f>IFERROR(IF(INDEX(DATOS!BM:BM,MATCH(CHECKLIST!B563,DATOS!B:B,0),1)="","X",IF(INDEX(DATOS!BM:BM,MATCH(CHECKLIST!B563,DATOS!B:B,0),1)="VIGENTE","",INDEX(DATOS!BM:BM,MATCH(CHECKLIST!B563,DATOS!B:B,0),1))),"")</f>
        <v/>
      </c>
      <c r="I563" s="17" t="str">
        <f>IFERROR(IF(INDEX(DATOS!AN:AN,MATCH(CHECKLIST!B563,DATOS!B:B,0),1)=0,"",INDEX(DATOS!AN:AN,MATCH(CHECKLIST!B563,DATOS!B:B,0),1)),"")</f>
        <v/>
      </c>
      <c r="J563" s="17" t="str">
        <f>IFERROR(IF(INDEX(DATOS!AL:AL,MATCH(CHECKLIST!B563,DATOS!B:B,0),1)=0,"",INDEX(DATOS!AL:AL,MATCH(CHECKLIST!B563,DATOS!B:B,0),1)),"")</f>
        <v/>
      </c>
      <c r="K563" s="35" t="str">
        <f>IFERROR(IF(INDEX(DATOS!AM:AM,MATCH(CHECKLIST!B563,DATOS!B:B,0),1)=0,"",INDEX(DATOS!AM:AM,MATCH(CHECKLIST!B563,DATOS!B:B,0),1)),"")</f>
        <v/>
      </c>
      <c r="L563" s="17" t="str">
        <f>IFERROR(IF(INDEX(DATOS!AO:AO,MATCH(CHECKLIST!B563,DATOS!B:B,0),1)=0,"",INDEX(DATOS!AO:AO,MATCH(CHECKLIST!B563,DATOS!B:B,0),1)),"")</f>
        <v/>
      </c>
      <c r="M563" s="17" t="str">
        <f>IFERROR(IF(INDEX(DATOS!AK:AK,MATCH(CHECKLIST!B563,DATOS!B:B,0),1)=0,"",INDEX(DATOS!AK:AK,MATCH(CHECKLIST!B563,DATOS!B:B,0),1)),"")</f>
        <v/>
      </c>
      <c r="N563" s="35" t="str">
        <f ca="1">IFERROR(IF(INDEX(DATOS!I:I,MATCH(CHECKLIST!B563,DATOS!B:B,0),1)="","X",IF(INDEX(DATOS!I:I,MATCH(CHECKLIST!B563,DATOS!B:B,0),1)&gt;YEAR(TODAY())-1,"","VENCIDA")),"")</f>
        <v/>
      </c>
      <c r="O563" s="35" t="str">
        <f>IFERROR(IF(INDEX(DATOS!AR:AR,MATCH(CHECKLIST!B563,DATOS!B:B,0),1)=0,"",INDEX(DATOS!AR:AR,MATCH(CHECKLIST!B563,DATOS!B:B,0),1)),"")</f>
        <v/>
      </c>
      <c r="P563" s="17" t="str">
        <f>IFERROR(IF(INDEX(DATOS!AP:AP,MATCH(CHECKLIST!B563,DATOS!B:B,0),1)=0,"",INDEX(DATOS!AP:AP,MATCH(CHECKLIST!B563,DATOS!B:B,0),1)),"")</f>
        <v/>
      </c>
      <c r="Q563" s="17" t="str">
        <f>IFERROR(IF(INDEX(DATOS!AQ:AQ,MATCH(CHECKLIST!B563,DATOS!B:B,0),1)=0,"",INDEX(DATOS!AQ:AQ,MATCH(CHECKLIST!B563,DATOS!B:B,0),1)),"")</f>
        <v/>
      </c>
      <c r="R563" t="str">
        <f>IF(B563="","",1)</f>
        <v/>
      </c>
      <c r="S563" t="str">
        <f t="shared" si="26"/>
        <v/>
      </c>
      <c r="U563" t="str">
        <f t="shared" si="24"/>
        <v/>
      </c>
      <c r="V563" t="str">
        <f t="shared" si="25"/>
        <v/>
      </c>
    </row>
    <row r="564" spans="1:22" x14ac:dyDescent="0.25">
      <c r="A564" s="12">
        <v>551</v>
      </c>
      <c r="B564" t="str">
        <f>IFERROR(INDEX(DATOS!B:B,MATCH(CHECKLIST!A564,DATOS!BY:BY,0),1),"")</f>
        <v/>
      </c>
      <c r="C564" t="str">
        <f>IFERROR(INDEX(DATOS!J:J,MATCH(CHECKLIST!A564,DATOS!BY:BY,0),1),"")</f>
        <v/>
      </c>
      <c r="D564" t="str">
        <f>IFERROR(INDEX(DATOS!R:R,MATCH(CHECKLIST!E564,DATOS!C:C,0),1),"")</f>
        <v/>
      </c>
      <c r="E564" s="72" t="str">
        <f>IFERROR(INDEX(DATOS!C:C,MATCH(CHECKLIST!A564,DATOS!BY:BY,0),1),"")</f>
        <v/>
      </c>
      <c r="F564" s="82" t="str">
        <f>IFERROR(IF(INDEX(DATOS!AE:AE,MATCH(CHECKLIST!B564,DATOS!B:B,0),1)=0,"",INDEX(DATOS!AE:AE,MATCH(CHECKLIST!B564,DATOS!B:B,0),1)),"")</f>
        <v/>
      </c>
      <c r="G564" s="17" t="str">
        <f>IFERROR(IF(INDEX(DATOS!AJ:AJ,MATCH(CHECKLIST!B564,DATOS!B:B,0),1)=0,"",INDEX(DATOS!AJ:AJ,MATCH(CHECKLIST!B564,DATOS!B:B,0),1)),"")</f>
        <v/>
      </c>
      <c r="H564" s="17" t="str">
        <f>IFERROR(IF(INDEX(DATOS!BM:BM,MATCH(CHECKLIST!B564,DATOS!B:B,0),1)="","X",IF(INDEX(DATOS!BM:BM,MATCH(CHECKLIST!B564,DATOS!B:B,0),1)="VIGENTE","",INDEX(DATOS!BM:BM,MATCH(CHECKLIST!B564,DATOS!B:B,0),1))),"")</f>
        <v/>
      </c>
      <c r="I564" s="17" t="str">
        <f>IFERROR(IF(INDEX(DATOS!AN:AN,MATCH(CHECKLIST!B564,DATOS!B:B,0),1)=0,"",INDEX(DATOS!AN:AN,MATCH(CHECKLIST!B564,DATOS!B:B,0),1)),"")</f>
        <v/>
      </c>
      <c r="J564" s="17" t="str">
        <f>IFERROR(IF(INDEX(DATOS!AL:AL,MATCH(CHECKLIST!B564,DATOS!B:B,0),1)=0,"",INDEX(DATOS!AL:AL,MATCH(CHECKLIST!B564,DATOS!B:B,0),1)),"")</f>
        <v/>
      </c>
      <c r="K564" s="35" t="str">
        <f>IFERROR(IF(INDEX(DATOS!AM:AM,MATCH(CHECKLIST!B564,DATOS!B:B,0),1)=0,"",INDEX(DATOS!AM:AM,MATCH(CHECKLIST!B564,DATOS!B:B,0),1)),"")</f>
        <v/>
      </c>
      <c r="L564" s="17" t="str">
        <f>IFERROR(IF(INDEX(DATOS!AO:AO,MATCH(CHECKLIST!B564,DATOS!B:B,0),1)=0,"",INDEX(DATOS!AO:AO,MATCH(CHECKLIST!B564,DATOS!B:B,0),1)),"")</f>
        <v/>
      </c>
      <c r="M564" s="17" t="str">
        <f>IFERROR(IF(INDEX(DATOS!AK:AK,MATCH(CHECKLIST!B564,DATOS!B:B,0),1)=0,"",INDEX(DATOS!AK:AK,MATCH(CHECKLIST!B564,DATOS!B:B,0),1)),"")</f>
        <v/>
      </c>
      <c r="N564" s="35" t="str">
        <f ca="1">IFERROR(IF(INDEX(DATOS!I:I,MATCH(CHECKLIST!B564,DATOS!B:B,0),1)="","X",IF(INDEX(DATOS!I:I,MATCH(CHECKLIST!B564,DATOS!B:B,0),1)&gt;YEAR(TODAY())-1,"","VENCIDA")),"")</f>
        <v/>
      </c>
      <c r="O564" s="35" t="str">
        <f>IFERROR(IF(INDEX(DATOS!AR:AR,MATCH(CHECKLIST!B564,DATOS!B:B,0),1)=0,"",INDEX(DATOS!AR:AR,MATCH(CHECKLIST!B564,DATOS!B:B,0),1)),"")</f>
        <v/>
      </c>
      <c r="P564" s="17" t="str">
        <f>IFERROR(IF(INDEX(DATOS!AP:AP,MATCH(CHECKLIST!B564,DATOS!B:B,0),1)=0,"",INDEX(DATOS!AP:AP,MATCH(CHECKLIST!B564,DATOS!B:B,0),1)),"")</f>
        <v/>
      </c>
      <c r="Q564" s="17" t="str">
        <f>IFERROR(IF(INDEX(DATOS!AQ:AQ,MATCH(CHECKLIST!B564,DATOS!B:B,0),1)=0,"",INDEX(DATOS!AQ:AQ,MATCH(CHECKLIST!B564,DATOS!B:B,0),1)),"")</f>
        <v/>
      </c>
      <c r="S564">
        <f t="shared" si="26"/>
        <v>0</v>
      </c>
      <c r="U564" t="str">
        <f t="shared" si="24"/>
        <v/>
      </c>
      <c r="V564" t="str">
        <f t="shared" si="25"/>
        <v/>
      </c>
    </row>
    <row r="565" spans="1:22" x14ac:dyDescent="0.25">
      <c r="A565" s="12">
        <v>552</v>
      </c>
      <c r="B565" t="str">
        <f>IFERROR(INDEX(DATOS!B:B,MATCH(CHECKLIST!A565,DATOS!BY:BY,0),1),"")</f>
        <v/>
      </c>
      <c r="C565" t="str">
        <f>IFERROR(INDEX(DATOS!J:J,MATCH(CHECKLIST!A565,DATOS!BY:BY,0),1),"")</f>
        <v/>
      </c>
      <c r="D565" t="str">
        <f>IFERROR(INDEX(DATOS!R:R,MATCH(CHECKLIST!E565,DATOS!C:C,0),1),"")</f>
        <v/>
      </c>
      <c r="E565" s="72" t="str">
        <f>IFERROR(INDEX(DATOS!C:C,MATCH(CHECKLIST!A565,DATOS!BY:BY,0),1),"")</f>
        <v/>
      </c>
      <c r="F565" s="82" t="str">
        <f>IFERROR(IF(INDEX(DATOS!AE:AE,MATCH(CHECKLIST!B565,DATOS!B:B,0),1)=0,"",INDEX(DATOS!AE:AE,MATCH(CHECKLIST!B565,DATOS!B:B,0),1)),"")</f>
        <v/>
      </c>
      <c r="G565" s="17" t="str">
        <f>IFERROR(IF(INDEX(DATOS!AJ:AJ,MATCH(CHECKLIST!B565,DATOS!B:B,0),1)=0,"",INDEX(DATOS!AJ:AJ,MATCH(CHECKLIST!B565,DATOS!B:B,0),1)),"")</f>
        <v/>
      </c>
      <c r="H565" s="17" t="str">
        <f>IFERROR(IF(INDEX(DATOS!BM:BM,MATCH(CHECKLIST!B565,DATOS!B:B,0),1)="","X",IF(INDEX(DATOS!BM:BM,MATCH(CHECKLIST!B565,DATOS!B:B,0),1)="VIGENTE","",INDEX(DATOS!BM:BM,MATCH(CHECKLIST!B565,DATOS!B:B,0),1))),"")</f>
        <v/>
      </c>
      <c r="I565" s="17" t="str">
        <f>IFERROR(IF(INDEX(DATOS!AN:AN,MATCH(CHECKLIST!B565,DATOS!B:B,0),1)=0,"",INDEX(DATOS!AN:AN,MATCH(CHECKLIST!B565,DATOS!B:B,0),1)),"")</f>
        <v/>
      </c>
      <c r="J565" s="17" t="str">
        <f>IFERROR(IF(INDEX(DATOS!AL:AL,MATCH(CHECKLIST!B565,DATOS!B:B,0),1)=0,"",INDEX(DATOS!AL:AL,MATCH(CHECKLIST!B565,DATOS!B:B,0),1)),"")</f>
        <v/>
      </c>
      <c r="K565" s="35" t="str">
        <f>IFERROR(IF(INDEX(DATOS!AM:AM,MATCH(CHECKLIST!B565,DATOS!B:B,0),1)=0,"",INDEX(DATOS!AM:AM,MATCH(CHECKLIST!B565,DATOS!B:B,0),1)),"")</f>
        <v/>
      </c>
      <c r="L565" s="17" t="str">
        <f>IFERROR(IF(INDEX(DATOS!AO:AO,MATCH(CHECKLIST!B565,DATOS!B:B,0),1)=0,"",INDEX(DATOS!AO:AO,MATCH(CHECKLIST!B565,DATOS!B:B,0),1)),"")</f>
        <v/>
      </c>
      <c r="M565" s="17" t="str">
        <f>IFERROR(IF(INDEX(DATOS!AK:AK,MATCH(CHECKLIST!B565,DATOS!B:B,0),1)=0,"",INDEX(DATOS!AK:AK,MATCH(CHECKLIST!B565,DATOS!B:B,0),1)),"")</f>
        <v/>
      </c>
      <c r="N565" s="35" t="str">
        <f ca="1">IFERROR(IF(INDEX(DATOS!I:I,MATCH(CHECKLIST!B565,DATOS!B:B,0),1)="","X",IF(INDEX(DATOS!I:I,MATCH(CHECKLIST!B565,DATOS!B:B,0),1)&gt;YEAR(TODAY())-1,"","VENCIDA")),"")</f>
        <v/>
      </c>
      <c r="O565" s="35" t="str">
        <f>IFERROR(IF(INDEX(DATOS!AR:AR,MATCH(CHECKLIST!B565,DATOS!B:B,0),1)=0,"",INDEX(DATOS!AR:AR,MATCH(CHECKLIST!B565,DATOS!B:B,0),1)),"")</f>
        <v/>
      </c>
      <c r="P565" s="17" t="str">
        <f>IFERROR(IF(INDEX(DATOS!AP:AP,MATCH(CHECKLIST!B565,DATOS!B:B,0),1)=0,"",INDEX(DATOS!AP:AP,MATCH(CHECKLIST!B565,DATOS!B:B,0),1)),"")</f>
        <v/>
      </c>
      <c r="Q565" s="17" t="str">
        <f>IFERROR(IF(INDEX(DATOS!AQ:AQ,MATCH(CHECKLIST!B565,DATOS!B:B,0),1)=0,"",INDEX(DATOS!AQ:AQ,MATCH(CHECKLIST!B565,DATOS!B:B,0),1)),"")</f>
        <v/>
      </c>
      <c r="R565" t="str">
        <f>IF(B565="","",1)</f>
        <v/>
      </c>
      <c r="S565" t="str">
        <f t="shared" si="26"/>
        <v/>
      </c>
      <c r="U565" t="str">
        <f t="shared" si="24"/>
        <v/>
      </c>
      <c r="V565" t="str">
        <f t="shared" si="25"/>
        <v/>
      </c>
    </row>
    <row r="566" spans="1:22" x14ac:dyDescent="0.25">
      <c r="A566" s="12">
        <v>553</v>
      </c>
      <c r="B566" t="str">
        <f>IFERROR(INDEX(DATOS!B:B,MATCH(CHECKLIST!A566,DATOS!BY:BY,0),1),"")</f>
        <v/>
      </c>
      <c r="C566" t="str">
        <f>IFERROR(INDEX(DATOS!J:J,MATCH(CHECKLIST!A566,DATOS!BY:BY,0),1),"")</f>
        <v/>
      </c>
      <c r="D566" t="str">
        <f>IFERROR(INDEX(DATOS!R:R,MATCH(CHECKLIST!E566,DATOS!C:C,0),1),"")</f>
        <v/>
      </c>
      <c r="E566" s="72" t="str">
        <f>IFERROR(INDEX(DATOS!C:C,MATCH(CHECKLIST!A566,DATOS!BY:BY,0),1),"")</f>
        <v/>
      </c>
      <c r="F566" s="82" t="str">
        <f>IFERROR(IF(INDEX(DATOS!AE:AE,MATCH(CHECKLIST!B566,DATOS!B:B,0),1)=0,"",INDEX(DATOS!AE:AE,MATCH(CHECKLIST!B566,DATOS!B:B,0),1)),"")</f>
        <v/>
      </c>
      <c r="G566" s="17" t="str">
        <f>IFERROR(IF(INDEX(DATOS!AJ:AJ,MATCH(CHECKLIST!B566,DATOS!B:B,0),1)=0,"",INDEX(DATOS!AJ:AJ,MATCH(CHECKLIST!B566,DATOS!B:B,0),1)),"")</f>
        <v/>
      </c>
      <c r="H566" s="17" t="str">
        <f>IFERROR(IF(INDEX(DATOS!BM:BM,MATCH(CHECKLIST!B566,DATOS!B:B,0),1)="","X",IF(INDEX(DATOS!BM:BM,MATCH(CHECKLIST!B566,DATOS!B:B,0),1)="VIGENTE","",INDEX(DATOS!BM:BM,MATCH(CHECKLIST!B566,DATOS!B:B,0),1))),"")</f>
        <v/>
      </c>
      <c r="I566" s="17" t="str">
        <f>IFERROR(IF(INDEX(DATOS!AN:AN,MATCH(CHECKLIST!B566,DATOS!B:B,0),1)=0,"",INDEX(DATOS!AN:AN,MATCH(CHECKLIST!B566,DATOS!B:B,0),1)),"")</f>
        <v/>
      </c>
      <c r="J566" s="17" t="str">
        <f>IFERROR(IF(INDEX(DATOS!AL:AL,MATCH(CHECKLIST!B566,DATOS!B:B,0),1)=0,"",INDEX(DATOS!AL:AL,MATCH(CHECKLIST!B566,DATOS!B:B,0),1)),"")</f>
        <v/>
      </c>
      <c r="K566" s="35" t="str">
        <f>IFERROR(IF(INDEX(DATOS!AM:AM,MATCH(CHECKLIST!B566,DATOS!B:B,0),1)=0,"",INDEX(DATOS!AM:AM,MATCH(CHECKLIST!B566,DATOS!B:B,0),1)),"")</f>
        <v/>
      </c>
      <c r="L566" s="17" t="str">
        <f>IFERROR(IF(INDEX(DATOS!AO:AO,MATCH(CHECKLIST!B566,DATOS!B:B,0),1)=0,"",INDEX(DATOS!AO:AO,MATCH(CHECKLIST!B566,DATOS!B:B,0),1)),"")</f>
        <v/>
      </c>
      <c r="M566" s="17" t="str">
        <f>IFERROR(IF(INDEX(DATOS!AK:AK,MATCH(CHECKLIST!B566,DATOS!B:B,0),1)=0,"",INDEX(DATOS!AK:AK,MATCH(CHECKLIST!B566,DATOS!B:B,0),1)),"")</f>
        <v/>
      </c>
      <c r="N566" s="35" t="str">
        <f ca="1">IFERROR(IF(INDEX(DATOS!I:I,MATCH(CHECKLIST!B566,DATOS!B:B,0),1)="","X",IF(INDEX(DATOS!I:I,MATCH(CHECKLIST!B566,DATOS!B:B,0),1)&gt;YEAR(TODAY())-1,"","VENCIDA")),"")</f>
        <v/>
      </c>
      <c r="O566" s="35" t="str">
        <f>IFERROR(IF(INDEX(DATOS!AR:AR,MATCH(CHECKLIST!B566,DATOS!B:B,0),1)=0,"",INDEX(DATOS!AR:AR,MATCH(CHECKLIST!B566,DATOS!B:B,0),1)),"")</f>
        <v/>
      </c>
      <c r="P566" s="17" t="str">
        <f>IFERROR(IF(INDEX(DATOS!AP:AP,MATCH(CHECKLIST!B566,DATOS!B:B,0),1)=0,"",INDEX(DATOS!AP:AP,MATCH(CHECKLIST!B566,DATOS!B:B,0),1)),"")</f>
        <v/>
      </c>
      <c r="Q566" s="17" t="str">
        <f>IFERROR(IF(INDEX(DATOS!AQ:AQ,MATCH(CHECKLIST!B566,DATOS!B:B,0),1)=0,"",INDEX(DATOS!AQ:AQ,MATCH(CHECKLIST!B566,DATOS!B:B,0),1)),"")</f>
        <v/>
      </c>
      <c r="S566">
        <f t="shared" si="26"/>
        <v>0</v>
      </c>
      <c r="U566" t="str">
        <f t="shared" si="24"/>
        <v/>
      </c>
      <c r="V566" t="str">
        <f t="shared" si="25"/>
        <v/>
      </c>
    </row>
    <row r="567" spans="1:22" x14ac:dyDescent="0.25">
      <c r="A567" s="12">
        <v>554</v>
      </c>
      <c r="B567" t="str">
        <f>IFERROR(INDEX(DATOS!B:B,MATCH(CHECKLIST!A567,DATOS!BY:BY,0),1),"")</f>
        <v/>
      </c>
      <c r="C567" t="str">
        <f>IFERROR(INDEX(DATOS!J:J,MATCH(CHECKLIST!A567,DATOS!BY:BY,0),1),"")</f>
        <v/>
      </c>
      <c r="D567" t="str">
        <f>IFERROR(INDEX(DATOS!R:R,MATCH(CHECKLIST!E567,DATOS!C:C,0),1),"")</f>
        <v/>
      </c>
      <c r="E567" s="72" t="str">
        <f>IFERROR(INDEX(DATOS!C:C,MATCH(CHECKLIST!A567,DATOS!BY:BY,0),1),"")</f>
        <v/>
      </c>
      <c r="F567" s="82" t="str">
        <f>IFERROR(IF(INDEX(DATOS!AE:AE,MATCH(CHECKLIST!B567,DATOS!B:B,0),1)=0,"",INDEX(DATOS!AE:AE,MATCH(CHECKLIST!B567,DATOS!B:B,0),1)),"")</f>
        <v/>
      </c>
      <c r="G567" s="17" t="str">
        <f>IFERROR(IF(INDEX(DATOS!AJ:AJ,MATCH(CHECKLIST!B567,DATOS!B:B,0),1)=0,"",INDEX(DATOS!AJ:AJ,MATCH(CHECKLIST!B567,DATOS!B:B,0),1)),"")</f>
        <v/>
      </c>
      <c r="H567" s="17" t="str">
        <f>IFERROR(IF(INDEX(DATOS!BM:BM,MATCH(CHECKLIST!B567,DATOS!B:B,0),1)="","X",IF(INDEX(DATOS!BM:BM,MATCH(CHECKLIST!B567,DATOS!B:B,0),1)="VIGENTE","",INDEX(DATOS!BM:BM,MATCH(CHECKLIST!B567,DATOS!B:B,0),1))),"")</f>
        <v/>
      </c>
      <c r="I567" s="17" t="str">
        <f>IFERROR(IF(INDEX(DATOS!AN:AN,MATCH(CHECKLIST!B567,DATOS!B:B,0),1)=0,"",INDEX(DATOS!AN:AN,MATCH(CHECKLIST!B567,DATOS!B:B,0),1)),"")</f>
        <v/>
      </c>
      <c r="J567" s="17" t="str">
        <f>IFERROR(IF(INDEX(DATOS!AL:AL,MATCH(CHECKLIST!B567,DATOS!B:B,0),1)=0,"",INDEX(DATOS!AL:AL,MATCH(CHECKLIST!B567,DATOS!B:B,0),1)),"")</f>
        <v/>
      </c>
      <c r="K567" s="35" t="str">
        <f>IFERROR(IF(INDEX(DATOS!AM:AM,MATCH(CHECKLIST!B567,DATOS!B:B,0),1)=0,"",INDEX(DATOS!AM:AM,MATCH(CHECKLIST!B567,DATOS!B:B,0),1)),"")</f>
        <v/>
      </c>
      <c r="L567" s="17" t="str">
        <f>IFERROR(IF(INDEX(DATOS!AO:AO,MATCH(CHECKLIST!B567,DATOS!B:B,0),1)=0,"",INDEX(DATOS!AO:AO,MATCH(CHECKLIST!B567,DATOS!B:B,0),1)),"")</f>
        <v/>
      </c>
      <c r="M567" s="17" t="str">
        <f>IFERROR(IF(INDEX(DATOS!AK:AK,MATCH(CHECKLIST!B567,DATOS!B:B,0),1)=0,"",INDEX(DATOS!AK:AK,MATCH(CHECKLIST!B567,DATOS!B:B,0),1)),"")</f>
        <v/>
      </c>
      <c r="N567" s="35" t="str">
        <f ca="1">IFERROR(IF(INDEX(DATOS!I:I,MATCH(CHECKLIST!B567,DATOS!B:B,0),1)="","X",IF(INDEX(DATOS!I:I,MATCH(CHECKLIST!B567,DATOS!B:B,0),1)&gt;YEAR(TODAY())-1,"","VENCIDA")),"")</f>
        <v/>
      </c>
      <c r="O567" s="35" t="str">
        <f>IFERROR(IF(INDEX(DATOS!AR:AR,MATCH(CHECKLIST!B567,DATOS!B:B,0),1)=0,"",INDEX(DATOS!AR:AR,MATCH(CHECKLIST!B567,DATOS!B:B,0),1)),"")</f>
        <v/>
      </c>
      <c r="P567" s="17" t="str">
        <f>IFERROR(IF(INDEX(DATOS!AP:AP,MATCH(CHECKLIST!B567,DATOS!B:B,0),1)=0,"",INDEX(DATOS!AP:AP,MATCH(CHECKLIST!B567,DATOS!B:B,0),1)),"")</f>
        <v/>
      </c>
      <c r="Q567" s="17" t="str">
        <f>IFERROR(IF(INDEX(DATOS!AQ:AQ,MATCH(CHECKLIST!B567,DATOS!B:B,0),1)=0,"",INDEX(DATOS!AQ:AQ,MATCH(CHECKLIST!B567,DATOS!B:B,0),1)),"")</f>
        <v/>
      </c>
      <c r="R567" t="str">
        <f>IF(B567="","",1)</f>
        <v/>
      </c>
      <c r="S567" t="str">
        <f t="shared" si="26"/>
        <v/>
      </c>
      <c r="U567" t="str">
        <f t="shared" si="24"/>
        <v/>
      </c>
      <c r="V567" t="str">
        <f t="shared" si="25"/>
        <v/>
      </c>
    </row>
    <row r="568" spans="1:22" x14ac:dyDescent="0.25">
      <c r="A568" s="12">
        <v>555</v>
      </c>
      <c r="B568" t="str">
        <f>IFERROR(INDEX(DATOS!B:B,MATCH(CHECKLIST!A568,DATOS!BY:BY,0),1),"")</f>
        <v/>
      </c>
      <c r="C568" t="str">
        <f>IFERROR(INDEX(DATOS!J:J,MATCH(CHECKLIST!A568,DATOS!BY:BY,0),1),"")</f>
        <v/>
      </c>
      <c r="D568" t="str">
        <f>IFERROR(INDEX(DATOS!R:R,MATCH(CHECKLIST!E568,DATOS!C:C,0),1),"")</f>
        <v/>
      </c>
      <c r="E568" s="72" t="str">
        <f>IFERROR(INDEX(DATOS!C:C,MATCH(CHECKLIST!A568,DATOS!BY:BY,0),1),"")</f>
        <v/>
      </c>
      <c r="F568" s="82" t="str">
        <f>IFERROR(IF(INDEX(DATOS!AE:AE,MATCH(CHECKLIST!B568,DATOS!B:B,0),1)=0,"",INDEX(DATOS!AE:AE,MATCH(CHECKLIST!B568,DATOS!B:B,0),1)),"")</f>
        <v/>
      </c>
      <c r="G568" s="17" t="str">
        <f>IFERROR(IF(INDEX(DATOS!AJ:AJ,MATCH(CHECKLIST!B568,DATOS!B:B,0),1)=0,"",INDEX(DATOS!AJ:AJ,MATCH(CHECKLIST!B568,DATOS!B:B,0),1)),"")</f>
        <v/>
      </c>
      <c r="H568" s="17" t="str">
        <f>IFERROR(IF(INDEX(DATOS!BM:BM,MATCH(CHECKLIST!B568,DATOS!B:B,0),1)="","X",IF(INDEX(DATOS!BM:BM,MATCH(CHECKLIST!B568,DATOS!B:B,0),1)="VIGENTE","",INDEX(DATOS!BM:BM,MATCH(CHECKLIST!B568,DATOS!B:B,0),1))),"")</f>
        <v/>
      </c>
      <c r="I568" s="17" t="str">
        <f>IFERROR(IF(INDEX(DATOS!AN:AN,MATCH(CHECKLIST!B568,DATOS!B:B,0),1)=0,"",INDEX(DATOS!AN:AN,MATCH(CHECKLIST!B568,DATOS!B:B,0),1)),"")</f>
        <v/>
      </c>
      <c r="J568" s="17" t="str">
        <f>IFERROR(IF(INDEX(DATOS!AL:AL,MATCH(CHECKLIST!B568,DATOS!B:B,0),1)=0,"",INDEX(DATOS!AL:AL,MATCH(CHECKLIST!B568,DATOS!B:B,0),1)),"")</f>
        <v/>
      </c>
      <c r="K568" s="35" t="str">
        <f>IFERROR(IF(INDEX(DATOS!AM:AM,MATCH(CHECKLIST!B568,DATOS!B:B,0),1)=0,"",INDEX(DATOS!AM:AM,MATCH(CHECKLIST!B568,DATOS!B:B,0),1)),"")</f>
        <v/>
      </c>
      <c r="L568" s="17" t="str">
        <f>IFERROR(IF(INDEX(DATOS!AO:AO,MATCH(CHECKLIST!B568,DATOS!B:B,0),1)=0,"",INDEX(DATOS!AO:AO,MATCH(CHECKLIST!B568,DATOS!B:B,0),1)),"")</f>
        <v/>
      </c>
      <c r="M568" s="17" t="str">
        <f>IFERROR(IF(INDEX(DATOS!AK:AK,MATCH(CHECKLIST!B568,DATOS!B:B,0),1)=0,"",INDEX(DATOS!AK:AK,MATCH(CHECKLIST!B568,DATOS!B:B,0),1)),"")</f>
        <v/>
      </c>
      <c r="N568" s="35" t="str">
        <f ca="1">IFERROR(IF(INDEX(DATOS!I:I,MATCH(CHECKLIST!B568,DATOS!B:B,0),1)="","X",IF(INDEX(DATOS!I:I,MATCH(CHECKLIST!B568,DATOS!B:B,0),1)&gt;YEAR(TODAY())-1,"","VENCIDA")),"")</f>
        <v/>
      </c>
      <c r="O568" s="35" t="str">
        <f>IFERROR(IF(INDEX(DATOS!AR:AR,MATCH(CHECKLIST!B568,DATOS!B:B,0),1)=0,"",INDEX(DATOS!AR:AR,MATCH(CHECKLIST!B568,DATOS!B:B,0),1)),"")</f>
        <v/>
      </c>
      <c r="P568" s="17" t="str">
        <f>IFERROR(IF(INDEX(DATOS!AP:AP,MATCH(CHECKLIST!B568,DATOS!B:B,0),1)=0,"",INDEX(DATOS!AP:AP,MATCH(CHECKLIST!B568,DATOS!B:B,0),1)),"")</f>
        <v/>
      </c>
      <c r="Q568" s="17" t="str">
        <f>IFERROR(IF(INDEX(DATOS!AQ:AQ,MATCH(CHECKLIST!B568,DATOS!B:B,0),1)=0,"",INDEX(DATOS!AQ:AQ,MATCH(CHECKLIST!B568,DATOS!B:B,0),1)),"")</f>
        <v/>
      </c>
      <c r="S568">
        <f t="shared" si="26"/>
        <v>0</v>
      </c>
      <c r="U568" t="str">
        <f t="shared" si="24"/>
        <v/>
      </c>
      <c r="V568" t="str">
        <f t="shared" si="25"/>
        <v/>
      </c>
    </row>
    <row r="569" spans="1:22" x14ac:dyDescent="0.25">
      <c r="A569" s="12">
        <v>556</v>
      </c>
      <c r="B569" t="str">
        <f>IFERROR(INDEX(DATOS!B:B,MATCH(CHECKLIST!A569,DATOS!BY:BY,0),1),"")</f>
        <v/>
      </c>
      <c r="C569" t="str">
        <f>IFERROR(INDEX(DATOS!J:J,MATCH(CHECKLIST!A569,DATOS!BY:BY,0),1),"")</f>
        <v/>
      </c>
      <c r="D569" t="str">
        <f>IFERROR(INDEX(DATOS!R:R,MATCH(CHECKLIST!E569,DATOS!C:C,0),1),"")</f>
        <v/>
      </c>
      <c r="E569" s="72" t="str">
        <f>IFERROR(INDEX(DATOS!C:C,MATCH(CHECKLIST!A569,DATOS!BY:BY,0),1),"")</f>
        <v/>
      </c>
      <c r="F569" s="82" t="str">
        <f>IFERROR(IF(INDEX(DATOS!AE:AE,MATCH(CHECKLIST!B569,DATOS!B:B,0),1)=0,"",INDEX(DATOS!AE:AE,MATCH(CHECKLIST!B569,DATOS!B:B,0),1)),"")</f>
        <v/>
      </c>
      <c r="G569" s="17" t="str">
        <f>IFERROR(IF(INDEX(DATOS!AJ:AJ,MATCH(CHECKLIST!B569,DATOS!B:B,0),1)=0,"",INDEX(DATOS!AJ:AJ,MATCH(CHECKLIST!B569,DATOS!B:B,0),1)),"")</f>
        <v/>
      </c>
      <c r="H569" s="17" t="str">
        <f>IFERROR(IF(INDEX(DATOS!BM:BM,MATCH(CHECKLIST!B569,DATOS!B:B,0),1)="","X",IF(INDEX(DATOS!BM:BM,MATCH(CHECKLIST!B569,DATOS!B:B,0),1)="VIGENTE","",INDEX(DATOS!BM:BM,MATCH(CHECKLIST!B569,DATOS!B:B,0),1))),"")</f>
        <v/>
      </c>
      <c r="I569" s="17" t="str">
        <f>IFERROR(IF(INDEX(DATOS!AN:AN,MATCH(CHECKLIST!B569,DATOS!B:B,0),1)=0,"",INDEX(DATOS!AN:AN,MATCH(CHECKLIST!B569,DATOS!B:B,0),1)),"")</f>
        <v/>
      </c>
      <c r="J569" s="17" t="str">
        <f>IFERROR(IF(INDEX(DATOS!AL:AL,MATCH(CHECKLIST!B569,DATOS!B:B,0),1)=0,"",INDEX(DATOS!AL:AL,MATCH(CHECKLIST!B569,DATOS!B:B,0),1)),"")</f>
        <v/>
      </c>
      <c r="K569" s="35" t="str">
        <f>IFERROR(IF(INDEX(DATOS!AM:AM,MATCH(CHECKLIST!B569,DATOS!B:B,0),1)=0,"",INDEX(DATOS!AM:AM,MATCH(CHECKLIST!B569,DATOS!B:B,0),1)),"")</f>
        <v/>
      </c>
      <c r="L569" s="17" t="str">
        <f>IFERROR(IF(INDEX(DATOS!AO:AO,MATCH(CHECKLIST!B569,DATOS!B:B,0),1)=0,"",INDEX(DATOS!AO:AO,MATCH(CHECKLIST!B569,DATOS!B:B,0),1)),"")</f>
        <v/>
      </c>
      <c r="M569" s="17" t="str">
        <f>IFERROR(IF(INDEX(DATOS!AK:AK,MATCH(CHECKLIST!B569,DATOS!B:B,0),1)=0,"",INDEX(DATOS!AK:AK,MATCH(CHECKLIST!B569,DATOS!B:B,0),1)),"")</f>
        <v/>
      </c>
      <c r="N569" s="35" t="str">
        <f ca="1">IFERROR(IF(INDEX(DATOS!I:I,MATCH(CHECKLIST!B569,DATOS!B:B,0),1)="","X",IF(INDEX(DATOS!I:I,MATCH(CHECKLIST!B569,DATOS!B:B,0),1)&gt;YEAR(TODAY())-1,"","VENCIDA")),"")</f>
        <v/>
      </c>
      <c r="O569" s="35" t="str">
        <f>IFERROR(IF(INDEX(DATOS!AR:AR,MATCH(CHECKLIST!B569,DATOS!B:B,0),1)=0,"",INDEX(DATOS!AR:AR,MATCH(CHECKLIST!B569,DATOS!B:B,0),1)),"")</f>
        <v/>
      </c>
      <c r="P569" s="17" t="str">
        <f>IFERROR(IF(INDEX(DATOS!AP:AP,MATCH(CHECKLIST!B569,DATOS!B:B,0),1)=0,"",INDEX(DATOS!AP:AP,MATCH(CHECKLIST!B569,DATOS!B:B,0),1)),"")</f>
        <v/>
      </c>
      <c r="Q569" s="17" t="str">
        <f>IFERROR(IF(INDEX(DATOS!AQ:AQ,MATCH(CHECKLIST!B569,DATOS!B:B,0),1)=0,"",INDEX(DATOS!AQ:AQ,MATCH(CHECKLIST!B569,DATOS!B:B,0),1)),"")</f>
        <v/>
      </c>
      <c r="R569" t="str">
        <f>IF(B569="","",1)</f>
        <v/>
      </c>
      <c r="S569" t="str">
        <f t="shared" si="26"/>
        <v/>
      </c>
      <c r="U569" t="str">
        <f t="shared" si="24"/>
        <v/>
      </c>
      <c r="V569" t="str">
        <f t="shared" si="25"/>
        <v/>
      </c>
    </row>
    <row r="570" spans="1:22" x14ac:dyDescent="0.25">
      <c r="A570" s="12">
        <v>557</v>
      </c>
      <c r="B570" t="str">
        <f>IFERROR(INDEX(DATOS!B:B,MATCH(CHECKLIST!A570,DATOS!BY:BY,0),1),"")</f>
        <v/>
      </c>
      <c r="C570" t="str">
        <f>IFERROR(INDEX(DATOS!J:J,MATCH(CHECKLIST!A570,DATOS!BY:BY,0),1),"")</f>
        <v/>
      </c>
      <c r="D570" t="str">
        <f>IFERROR(INDEX(DATOS!R:R,MATCH(CHECKLIST!E570,DATOS!C:C,0),1),"")</f>
        <v/>
      </c>
      <c r="E570" s="72" t="str">
        <f>IFERROR(INDEX(DATOS!C:C,MATCH(CHECKLIST!A570,DATOS!BY:BY,0),1),"")</f>
        <v/>
      </c>
      <c r="F570" s="82" t="str">
        <f>IFERROR(IF(INDEX(DATOS!AE:AE,MATCH(CHECKLIST!B570,DATOS!B:B,0),1)=0,"",INDEX(DATOS!AE:AE,MATCH(CHECKLIST!B570,DATOS!B:B,0),1)),"")</f>
        <v/>
      </c>
      <c r="G570" s="17" t="str">
        <f>IFERROR(IF(INDEX(DATOS!AJ:AJ,MATCH(CHECKLIST!B570,DATOS!B:B,0),1)=0,"",INDEX(DATOS!AJ:AJ,MATCH(CHECKLIST!B570,DATOS!B:B,0),1)),"")</f>
        <v/>
      </c>
      <c r="H570" s="17" t="str">
        <f>IFERROR(IF(INDEX(DATOS!BM:BM,MATCH(CHECKLIST!B570,DATOS!B:B,0),1)="","X",IF(INDEX(DATOS!BM:BM,MATCH(CHECKLIST!B570,DATOS!B:B,0),1)="VIGENTE","",INDEX(DATOS!BM:BM,MATCH(CHECKLIST!B570,DATOS!B:B,0),1))),"")</f>
        <v/>
      </c>
      <c r="I570" s="17" t="str">
        <f>IFERROR(IF(INDEX(DATOS!AN:AN,MATCH(CHECKLIST!B570,DATOS!B:B,0),1)=0,"",INDEX(DATOS!AN:AN,MATCH(CHECKLIST!B570,DATOS!B:B,0),1)),"")</f>
        <v/>
      </c>
      <c r="J570" s="17" t="str">
        <f>IFERROR(IF(INDEX(DATOS!AL:AL,MATCH(CHECKLIST!B570,DATOS!B:B,0),1)=0,"",INDEX(DATOS!AL:AL,MATCH(CHECKLIST!B570,DATOS!B:B,0),1)),"")</f>
        <v/>
      </c>
      <c r="K570" s="35" t="str">
        <f>IFERROR(IF(INDEX(DATOS!AM:AM,MATCH(CHECKLIST!B570,DATOS!B:B,0),1)=0,"",INDEX(DATOS!AM:AM,MATCH(CHECKLIST!B570,DATOS!B:B,0),1)),"")</f>
        <v/>
      </c>
      <c r="L570" s="17" t="str">
        <f>IFERROR(IF(INDEX(DATOS!AO:AO,MATCH(CHECKLIST!B570,DATOS!B:B,0),1)=0,"",INDEX(DATOS!AO:AO,MATCH(CHECKLIST!B570,DATOS!B:B,0),1)),"")</f>
        <v/>
      </c>
      <c r="M570" s="17" t="str">
        <f>IFERROR(IF(INDEX(DATOS!AK:AK,MATCH(CHECKLIST!B570,DATOS!B:B,0),1)=0,"",INDEX(DATOS!AK:AK,MATCH(CHECKLIST!B570,DATOS!B:B,0),1)),"")</f>
        <v/>
      </c>
      <c r="N570" s="35" t="str">
        <f ca="1">IFERROR(IF(INDEX(DATOS!I:I,MATCH(CHECKLIST!B570,DATOS!B:B,0),1)="","X",IF(INDEX(DATOS!I:I,MATCH(CHECKLIST!B570,DATOS!B:B,0),1)&gt;YEAR(TODAY())-1,"","VENCIDA")),"")</f>
        <v/>
      </c>
      <c r="O570" s="35" t="str">
        <f>IFERROR(IF(INDEX(DATOS!AR:AR,MATCH(CHECKLIST!B570,DATOS!B:B,0),1)=0,"",INDEX(DATOS!AR:AR,MATCH(CHECKLIST!B570,DATOS!B:B,0),1)),"")</f>
        <v/>
      </c>
      <c r="P570" s="17" t="str">
        <f>IFERROR(IF(INDEX(DATOS!AP:AP,MATCH(CHECKLIST!B570,DATOS!B:B,0),1)=0,"",INDEX(DATOS!AP:AP,MATCH(CHECKLIST!B570,DATOS!B:B,0),1)),"")</f>
        <v/>
      </c>
      <c r="Q570" s="17" t="str">
        <f>IFERROR(IF(INDEX(DATOS!AQ:AQ,MATCH(CHECKLIST!B570,DATOS!B:B,0),1)=0,"",INDEX(DATOS!AQ:AQ,MATCH(CHECKLIST!B570,DATOS!B:B,0),1)),"")</f>
        <v/>
      </c>
      <c r="S570">
        <f t="shared" si="26"/>
        <v>0</v>
      </c>
      <c r="U570" t="str">
        <f t="shared" si="24"/>
        <v/>
      </c>
      <c r="V570" t="str">
        <f t="shared" si="25"/>
        <v/>
      </c>
    </row>
    <row r="571" spans="1:22" x14ac:dyDescent="0.25">
      <c r="A571" s="12">
        <v>558</v>
      </c>
      <c r="B571" t="str">
        <f>IFERROR(INDEX(DATOS!B:B,MATCH(CHECKLIST!A571,DATOS!BY:BY,0),1),"")</f>
        <v/>
      </c>
      <c r="C571" t="str">
        <f>IFERROR(INDEX(DATOS!J:J,MATCH(CHECKLIST!A571,DATOS!BY:BY,0),1),"")</f>
        <v/>
      </c>
      <c r="D571" t="str">
        <f>IFERROR(INDEX(DATOS!R:R,MATCH(CHECKLIST!E571,DATOS!C:C,0),1),"")</f>
        <v/>
      </c>
      <c r="E571" s="72" t="str">
        <f>IFERROR(INDEX(DATOS!C:C,MATCH(CHECKLIST!A571,DATOS!BY:BY,0),1),"")</f>
        <v/>
      </c>
      <c r="F571" s="82" t="str">
        <f>IFERROR(IF(INDEX(DATOS!AE:AE,MATCH(CHECKLIST!B571,DATOS!B:B,0),1)=0,"",INDEX(DATOS!AE:AE,MATCH(CHECKLIST!B571,DATOS!B:B,0),1)),"")</f>
        <v/>
      </c>
      <c r="G571" s="17" t="str">
        <f>IFERROR(IF(INDEX(DATOS!AJ:AJ,MATCH(CHECKLIST!B571,DATOS!B:B,0),1)=0,"",INDEX(DATOS!AJ:AJ,MATCH(CHECKLIST!B571,DATOS!B:B,0),1)),"")</f>
        <v/>
      </c>
      <c r="H571" s="17" t="str">
        <f>IFERROR(IF(INDEX(DATOS!BM:BM,MATCH(CHECKLIST!B571,DATOS!B:B,0),1)="","X",IF(INDEX(DATOS!BM:BM,MATCH(CHECKLIST!B571,DATOS!B:B,0),1)="VIGENTE","",INDEX(DATOS!BM:BM,MATCH(CHECKLIST!B571,DATOS!B:B,0),1))),"")</f>
        <v/>
      </c>
      <c r="I571" s="17" t="str">
        <f>IFERROR(IF(INDEX(DATOS!AN:AN,MATCH(CHECKLIST!B571,DATOS!B:B,0),1)=0,"",INDEX(DATOS!AN:AN,MATCH(CHECKLIST!B571,DATOS!B:B,0),1)),"")</f>
        <v/>
      </c>
      <c r="J571" s="17" t="str">
        <f>IFERROR(IF(INDEX(DATOS!AL:AL,MATCH(CHECKLIST!B571,DATOS!B:B,0),1)=0,"",INDEX(DATOS!AL:AL,MATCH(CHECKLIST!B571,DATOS!B:B,0),1)),"")</f>
        <v/>
      </c>
      <c r="K571" s="35" t="str">
        <f>IFERROR(IF(INDEX(DATOS!AM:AM,MATCH(CHECKLIST!B571,DATOS!B:B,0),1)=0,"",INDEX(DATOS!AM:AM,MATCH(CHECKLIST!B571,DATOS!B:B,0),1)),"")</f>
        <v/>
      </c>
      <c r="L571" s="17" t="str">
        <f>IFERROR(IF(INDEX(DATOS!AO:AO,MATCH(CHECKLIST!B571,DATOS!B:B,0),1)=0,"",INDEX(DATOS!AO:AO,MATCH(CHECKLIST!B571,DATOS!B:B,0),1)),"")</f>
        <v/>
      </c>
      <c r="M571" s="17" t="str">
        <f>IFERROR(IF(INDEX(DATOS!AK:AK,MATCH(CHECKLIST!B571,DATOS!B:B,0),1)=0,"",INDEX(DATOS!AK:AK,MATCH(CHECKLIST!B571,DATOS!B:B,0),1)),"")</f>
        <v/>
      </c>
      <c r="N571" s="35" t="str">
        <f ca="1">IFERROR(IF(INDEX(DATOS!I:I,MATCH(CHECKLIST!B571,DATOS!B:B,0),1)="","X",IF(INDEX(DATOS!I:I,MATCH(CHECKLIST!B571,DATOS!B:B,0),1)&gt;YEAR(TODAY())-1,"","VENCIDA")),"")</f>
        <v/>
      </c>
      <c r="O571" s="35" t="str">
        <f>IFERROR(IF(INDEX(DATOS!AR:AR,MATCH(CHECKLIST!B571,DATOS!B:B,0),1)=0,"",INDEX(DATOS!AR:AR,MATCH(CHECKLIST!B571,DATOS!B:B,0),1)),"")</f>
        <v/>
      </c>
      <c r="P571" s="17" t="str">
        <f>IFERROR(IF(INDEX(DATOS!AP:AP,MATCH(CHECKLIST!B571,DATOS!B:B,0),1)=0,"",INDEX(DATOS!AP:AP,MATCH(CHECKLIST!B571,DATOS!B:B,0),1)),"")</f>
        <v/>
      </c>
      <c r="Q571" s="17" t="str">
        <f>IFERROR(IF(INDEX(DATOS!AQ:AQ,MATCH(CHECKLIST!B571,DATOS!B:B,0),1)=0,"",INDEX(DATOS!AQ:AQ,MATCH(CHECKLIST!B571,DATOS!B:B,0),1)),"")</f>
        <v/>
      </c>
      <c r="R571" t="str">
        <f>IF(B571="","",1)</f>
        <v/>
      </c>
      <c r="S571" t="str">
        <f t="shared" si="26"/>
        <v/>
      </c>
      <c r="U571" t="str">
        <f t="shared" si="24"/>
        <v/>
      </c>
      <c r="V571" t="str">
        <f t="shared" si="25"/>
        <v/>
      </c>
    </row>
    <row r="572" spans="1:22" x14ac:dyDescent="0.25">
      <c r="A572" s="12">
        <v>559</v>
      </c>
      <c r="B572" t="str">
        <f>IFERROR(INDEX(DATOS!B:B,MATCH(CHECKLIST!A572,DATOS!BY:BY,0),1),"")</f>
        <v/>
      </c>
      <c r="C572" t="str">
        <f>IFERROR(INDEX(DATOS!J:J,MATCH(CHECKLIST!A572,DATOS!BY:BY,0),1),"")</f>
        <v/>
      </c>
      <c r="D572" t="str">
        <f>IFERROR(INDEX(DATOS!R:R,MATCH(CHECKLIST!E572,DATOS!C:C,0),1),"")</f>
        <v/>
      </c>
      <c r="E572" s="72" t="str">
        <f>IFERROR(INDEX(DATOS!C:C,MATCH(CHECKLIST!A572,DATOS!BY:BY,0),1),"")</f>
        <v/>
      </c>
      <c r="F572" s="82" t="str">
        <f>IFERROR(IF(INDEX(DATOS!AE:AE,MATCH(CHECKLIST!B572,DATOS!B:B,0),1)=0,"",INDEX(DATOS!AE:AE,MATCH(CHECKLIST!B572,DATOS!B:B,0),1)),"")</f>
        <v/>
      </c>
      <c r="G572" s="17" t="str">
        <f>IFERROR(IF(INDEX(DATOS!AJ:AJ,MATCH(CHECKLIST!B572,DATOS!B:B,0),1)=0,"",INDEX(DATOS!AJ:AJ,MATCH(CHECKLIST!B572,DATOS!B:B,0),1)),"")</f>
        <v/>
      </c>
      <c r="H572" s="17" t="str">
        <f>IFERROR(IF(INDEX(DATOS!BM:BM,MATCH(CHECKLIST!B572,DATOS!B:B,0),1)="","X",IF(INDEX(DATOS!BM:BM,MATCH(CHECKLIST!B572,DATOS!B:B,0),1)="VIGENTE","",INDEX(DATOS!BM:BM,MATCH(CHECKLIST!B572,DATOS!B:B,0),1))),"")</f>
        <v/>
      </c>
      <c r="I572" s="17" t="str">
        <f>IFERROR(IF(INDEX(DATOS!AN:AN,MATCH(CHECKLIST!B572,DATOS!B:B,0),1)=0,"",INDEX(DATOS!AN:AN,MATCH(CHECKLIST!B572,DATOS!B:B,0),1)),"")</f>
        <v/>
      </c>
      <c r="J572" s="17" t="str">
        <f>IFERROR(IF(INDEX(DATOS!AL:AL,MATCH(CHECKLIST!B572,DATOS!B:B,0),1)=0,"",INDEX(DATOS!AL:AL,MATCH(CHECKLIST!B572,DATOS!B:B,0),1)),"")</f>
        <v/>
      </c>
      <c r="K572" s="35" t="str">
        <f>IFERROR(IF(INDEX(DATOS!AM:AM,MATCH(CHECKLIST!B572,DATOS!B:B,0),1)=0,"",INDEX(DATOS!AM:AM,MATCH(CHECKLIST!B572,DATOS!B:B,0),1)),"")</f>
        <v/>
      </c>
      <c r="L572" s="17" t="str">
        <f>IFERROR(IF(INDEX(DATOS!AO:AO,MATCH(CHECKLIST!B572,DATOS!B:B,0),1)=0,"",INDEX(DATOS!AO:AO,MATCH(CHECKLIST!B572,DATOS!B:B,0),1)),"")</f>
        <v/>
      </c>
      <c r="M572" s="17" t="str">
        <f>IFERROR(IF(INDEX(DATOS!AK:AK,MATCH(CHECKLIST!B572,DATOS!B:B,0),1)=0,"",INDEX(DATOS!AK:AK,MATCH(CHECKLIST!B572,DATOS!B:B,0),1)),"")</f>
        <v/>
      </c>
      <c r="N572" s="35" t="str">
        <f ca="1">IFERROR(IF(INDEX(DATOS!I:I,MATCH(CHECKLIST!B572,DATOS!B:B,0),1)="","X",IF(INDEX(DATOS!I:I,MATCH(CHECKLIST!B572,DATOS!B:B,0),1)&gt;YEAR(TODAY())-1,"","VENCIDA")),"")</f>
        <v/>
      </c>
      <c r="O572" s="35" t="str">
        <f>IFERROR(IF(INDEX(DATOS!AR:AR,MATCH(CHECKLIST!B572,DATOS!B:B,0),1)=0,"",INDEX(DATOS!AR:AR,MATCH(CHECKLIST!B572,DATOS!B:B,0),1)),"")</f>
        <v/>
      </c>
      <c r="P572" s="17" t="str">
        <f>IFERROR(IF(INDEX(DATOS!AP:AP,MATCH(CHECKLIST!B572,DATOS!B:B,0),1)=0,"",INDEX(DATOS!AP:AP,MATCH(CHECKLIST!B572,DATOS!B:B,0),1)),"")</f>
        <v/>
      </c>
      <c r="Q572" s="17" t="str">
        <f>IFERROR(IF(INDEX(DATOS!AQ:AQ,MATCH(CHECKLIST!B572,DATOS!B:B,0),1)=0,"",INDEX(DATOS!AQ:AQ,MATCH(CHECKLIST!B572,DATOS!B:B,0),1)),"")</f>
        <v/>
      </c>
      <c r="S572">
        <f t="shared" si="26"/>
        <v>0</v>
      </c>
      <c r="U572" t="str">
        <f t="shared" si="24"/>
        <v/>
      </c>
      <c r="V572" t="str">
        <f t="shared" si="25"/>
        <v/>
      </c>
    </row>
    <row r="573" spans="1:22" x14ac:dyDescent="0.25">
      <c r="A573" s="12">
        <v>560</v>
      </c>
      <c r="B573" t="str">
        <f>IFERROR(INDEX(DATOS!B:B,MATCH(CHECKLIST!A573,DATOS!BY:BY,0),1),"")</f>
        <v/>
      </c>
      <c r="C573" t="str">
        <f>IFERROR(INDEX(DATOS!J:J,MATCH(CHECKLIST!A573,DATOS!BY:BY,0),1),"")</f>
        <v/>
      </c>
      <c r="D573" t="str">
        <f>IFERROR(INDEX(DATOS!R:R,MATCH(CHECKLIST!E573,DATOS!C:C,0),1),"")</f>
        <v/>
      </c>
      <c r="E573" s="72" t="str">
        <f>IFERROR(INDEX(DATOS!C:C,MATCH(CHECKLIST!A573,DATOS!BY:BY,0),1),"")</f>
        <v/>
      </c>
      <c r="F573" s="82" t="str">
        <f>IFERROR(IF(INDEX(DATOS!AE:AE,MATCH(CHECKLIST!B573,DATOS!B:B,0),1)=0,"",INDEX(DATOS!AE:AE,MATCH(CHECKLIST!B573,DATOS!B:B,0),1)),"")</f>
        <v/>
      </c>
      <c r="G573" s="17" t="str">
        <f>IFERROR(IF(INDEX(DATOS!AJ:AJ,MATCH(CHECKLIST!B573,DATOS!B:B,0),1)=0,"",INDEX(DATOS!AJ:AJ,MATCH(CHECKLIST!B573,DATOS!B:B,0),1)),"")</f>
        <v/>
      </c>
      <c r="H573" s="17" t="str">
        <f>IFERROR(IF(INDEX(DATOS!BM:BM,MATCH(CHECKLIST!B573,DATOS!B:B,0),1)="","X",IF(INDEX(DATOS!BM:BM,MATCH(CHECKLIST!B573,DATOS!B:B,0),1)="VIGENTE","",INDEX(DATOS!BM:BM,MATCH(CHECKLIST!B573,DATOS!B:B,0),1))),"")</f>
        <v/>
      </c>
      <c r="I573" s="17" t="str">
        <f>IFERROR(IF(INDEX(DATOS!AN:AN,MATCH(CHECKLIST!B573,DATOS!B:B,0),1)=0,"",INDEX(DATOS!AN:AN,MATCH(CHECKLIST!B573,DATOS!B:B,0),1)),"")</f>
        <v/>
      </c>
      <c r="J573" s="17" t="str">
        <f>IFERROR(IF(INDEX(DATOS!AL:AL,MATCH(CHECKLIST!B573,DATOS!B:B,0),1)=0,"",INDEX(DATOS!AL:AL,MATCH(CHECKLIST!B573,DATOS!B:B,0),1)),"")</f>
        <v/>
      </c>
      <c r="K573" s="35" t="str">
        <f>IFERROR(IF(INDEX(DATOS!AM:AM,MATCH(CHECKLIST!B573,DATOS!B:B,0),1)=0,"",INDEX(DATOS!AM:AM,MATCH(CHECKLIST!B573,DATOS!B:B,0),1)),"")</f>
        <v/>
      </c>
      <c r="L573" s="17" t="str">
        <f>IFERROR(IF(INDEX(DATOS!AO:AO,MATCH(CHECKLIST!B573,DATOS!B:B,0),1)=0,"",INDEX(DATOS!AO:AO,MATCH(CHECKLIST!B573,DATOS!B:B,0),1)),"")</f>
        <v/>
      </c>
      <c r="M573" s="17" t="str">
        <f>IFERROR(IF(INDEX(DATOS!AK:AK,MATCH(CHECKLIST!B573,DATOS!B:B,0),1)=0,"",INDEX(DATOS!AK:AK,MATCH(CHECKLIST!B573,DATOS!B:B,0),1)),"")</f>
        <v/>
      </c>
      <c r="N573" s="35" t="str">
        <f ca="1">IFERROR(IF(INDEX(DATOS!I:I,MATCH(CHECKLIST!B573,DATOS!B:B,0),1)="","X",IF(INDEX(DATOS!I:I,MATCH(CHECKLIST!B573,DATOS!B:B,0),1)&gt;YEAR(TODAY())-1,"","VENCIDA")),"")</f>
        <v/>
      </c>
      <c r="O573" s="35" t="str">
        <f>IFERROR(IF(INDEX(DATOS!AR:AR,MATCH(CHECKLIST!B573,DATOS!B:B,0),1)=0,"",INDEX(DATOS!AR:AR,MATCH(CHECKLIST!B573,DATOS!B:B,0),1)),"")</f>
        <v/>
      </c>
      <c r="P573" s="17" t="str">
        <f>IFERROR(IF(INDEX(DATOS!AP:AP,MATCH(CHECKLIST!B573,DATOS!B:B,0),1)=0,"",INDEX(DATOS!AP:AP,MATCH(CHECKLIST!B573,DATOS!B:B,0),1)),"")</f>
        <v/>
      </c>
      <c r="Q573" s="17" t="str">
        <f>IFERROR(IF(INDEX(DATOS!AQ:AQ,MATCH(CHECKLIST!B573,DATOS!B:B,0),1)=0,"",INDEX(DATOS!AQ:AQ,MATCH(CHECKLIST!B573,DATOS!B:B,0),1)),"")</f>
        <v/>
      </c>
      <c r="R573" t="str">
        <f>IF(B573="","",1)</f>
        <v/>
      </c>
      <c r="S573" t="str">
        <f t="shared" si="26"/>
        <v/>
      </c>
      <c r="U573" t="str">
        <f t="shared" si="24"/>
        <v/>
      </c>
      <c r="V573" t="str">
        <f t="shared" si="25"/>
        <v/>
      </c>
    </row>
    <row r="574" spans="1:22" x14ac:dyDescent="0.25">
      <c r="A574" s="12">
        <v>561</v>
      </c>
      <c r="B574" t="str">
        <f>IFERROR(INDEX(DATOS!B:B,MATCH(CHECKLIST!A574,DATOS!BY:BY,0),1),"")</f>
        <v/>
      </c>
      <c r="C574" t="str">
        <f>IFERROR(INDEX(DATOS!J:J,MATCH(CHECKLIST!A574,DATOS!BY:BY,0),1),"")</f>
        <v/>
      </c>
      <c r="D574" t="str">
        <f>IFERROR(INDEX(DATOS!R:R,MATCH(CHECKLIST!E574,DATOS!C:C,0),1),"")</f>
        <v/>
      </c>
      <c r="E574" s="72" t="str">
        <f>IFERROR(INDEX(DATOS!C:C,MATCH(CHECKLIST!A574,DATOS!BY:BY,0),1),"")</f>
        <v/>
      </c>
      <c r="F574" s="82" t="str">
        <f>IFERROR(IF(INDEX(DATOS!AE:AE,MATCH(CHECKLIST!B574,DATOS!B:B,0),1)=0,"",INDEX(DATOS!AE:AE,MATCH(CHECKLIST!B574,DATOS!B:B,0),1)),"")</f>
        <v/>
      </c>
      <c r="G574" s="17" t="str">
        <f>IFERROR(IF(INDEX(DATOS!AJ:AJ,MATCH(CHECKLIST!B574,DATOS!B:B,0),1)=0,"",INDEX(DATOS!AJ:AJ,MATCH(CHECKLIST!B574,DATOS!B:B,0),1)),"")</f>
        <v/>
      </c>
      <c r="H574" s="17" t="str">
        <f>IFERROR(IF(INDEX(DATOS!BM:BM,MATCH(CHECKLIST!B574,DATOS!B:B,0),1)="","X",IF(INDEX(DATOS!BM:BM,MATCH(CHECKLIST!B574,DATOS!B:B,0),1)="VIGENTE","",INDEX(DATOS!BM:BM,MATCH(CHECKLIST!B574,DATOS!B:B,0),1))),"")</f>
        <v/>
      </c>
      <c r="I574" s="17" t="str">
        <f>IFERROR(IF(INDEX(DATOS!AN:AN,MATCH(CHECKLIST!B574,DATOS!B:B,0),1)=0,"",INDEX(DATOS!AN:AN,MATCH(CHECKLIST!B574,DATOS!B:B,0),1)),"")</f>
        <v/>
      </c>
      <c r="J574" s="17" t="str">
        <f>IFERROR(IF(INDEX(DATOS!AL:AL,MATCH(CHECKLIST!B574,DATOS!B:B,0),1)=0,"",INDEX(DATOS!AL:AL,MATCH(CHECKLIST!B574,DATOS!B:B,0),1)),"")</f>
        <v/>
      </c>
      <c r="K574" s="35" t="str">
        <f>IFERROR(IF(INDEX(DATOS!AM:AM,MATCH(CHECKLIST!B574,DATOS!B:B,0),1)=0,"",INDEX(DATOS!AM:AM,MATCH(CHECKLIST!B574,DATOS!B:B,0),1)),"")</f>
        <v/>
      </c>
      <c r="L574" s="17" t="str">
        <f>IFERROR(IF(INDEX(DATOS!AO:AO,MATCH(CHECKLIST!B574,DATOS!B:B,0),1)=0,"",INDEX(DATOS!AO:AO,MATCH(CHECKLIST!B574,DATOS!B:B,0),1)),"")</f>
        <v/>
      </c>
      <c r="M574" s="17" t="str">
        <f>IFERROR(IF(INDEX(DATOS!AK:AK,MATCH(CHECKLIST!B574,DATOS!B:B,0),1)=0,"",INDEX(DATOS!AK:AK,MATCH(CHECKLIST!B574,DATOS!B:B,0),1)),"")</f>
        <v/>
      </c>
      <c r="N574" s="35" t="str">
        <f ca="1">IFERROR(IF(INDEX(DATOS!I:I,MATCH(CHECKLIST!B574,DATOS!B:B,0),1)="","X",IF(INDEX(DATOS!I:I,MATCH(CHECKLIST!B574,DATOS!B:B,0),1)&gt;YEAR(TODAY())-1,"","VENCIDA")),"")</f>
        <v/>
      </c>
      <c r="O574" s="35" t="str">
        <f>IFERROR(IF(INDEX(DATOS!AR:AR,MATCH(CHECKLIST!B574,DATOS!B:B,0),1)=0,"",INDEX(DATOS!AR:AR,MATCH(CHECKLIST!B574,DATOS!B:B,0),1)),"")</f>
        <v/>
      </c>
      <c r="P574" s="17" t="str">
        <f>IFERROR(IF(INDEX(DATOS!AP:AP,MATCH(CHECKLIST!B574,DATOS!B:B,0),1)=0,"",INDEX(DATOS!AP:AP,MATCH(CHECKLIST!B574,DATOS!B:B,0),1)),"")</f>
        <v/>
      </c>
      <c r="Q574" s="17" t="str">
        <f>IFERROR(IF(INDEX(DATOS!AQ:AQ,MATCH(CHECKLIST!B574,DATOS!B:B,0),1)=0,"",INDEX(DATOS!AQ:AQ,MATCH(CHECKLIST!B574,DATOS!B:B,0),1)),"")</f>
        <v/>
      </c>
      <c r="S574">
        <f t="shared" si="26"/>
        <v>0</v>
      </c>
      <c r="U574" t="str">
        <f t="shared" si="24"/>
        <v/>
      </c>
      <c r="V574" t="str">
        <f t="shared" si="25"/>
        <v/>
      </c>
    </row>
    <row r="575" spans="1:22" x14ac:dyDescent="0.25">
      <c r="A575" s="12">
        <v>562</v>
      </c>
      <c r="B575" t="str">
        <f>IFERROR(INDEX(DATOS!B:B,MATCH(CHECKLIST!A575,DATOS!BY:BY,0),1),"")</f>
        <v/>
      </c>
      <c r="C575" t="str">
        <f>IFERROR(INDEX(DATOS!J:J,MATCH(CHECKLIST!A575,DATOS!BY:BY,0),1),"")</f>
        <v/>
      </c>
      <c r="D575" t="str">
        <f>IFERROR(INDEX(DATOS!R:R,MATCH(CHECKLIST!E575,DATOS!C:C,0),1),"")</f>
        <v/>
      </c>
      <c r="E575" s="72" t="str">
        <f>IFERROR(INDEX(DATOS!C:C,MATCH(CHECKLIST!A575,DATOS!BY:BY,0),1),"")</f>
        <v/>
      </c>
      <c r="F575" s="82" t="str">
        <f>IFERROR(IF(INDEX(DATOS!AE:AE,MATCH(CHECKLIST!B575,DATOS!B:B,0),1)=0,"",INDEX(DATOS!AE:AE,MATCH(CHECKLIST!B575,DATOS!B:B,0),1)),"")</f>
        <v/>
      </c>
      <c r="G575" s="17" t="str">
        <f>IFERROR(IF(INDEX(DATOS!AJ:AJ,MATCH(CHECKLIST!B575,DATOS!B:B,0),1)=0,"",INDEX(DATOS!AJ:AJ,MATCH(CHECKLIST!B575,DATOS!B:B,0),1)),"")</f>
        <v/>
      </c>
      <c r="H575" s="17" t="str">
        <f>IFERROR(IF(INDEX(DATOS!BM:BM,MATCH(CHECKLIST!B575,DATOS!B:B,0),1)="","X",IF(INDEX(DATOS!BM:BM,MATCH(CHECKLIST!B575,DATOS!B:B,0),1)="VIGENTE","",INDEX(DATOS!BM:BM,MATCH(CHECKLIST!B575,DATOS!B:B,0),1))),"")</f>
        <v/>
      </c>
      <c r="I575" s="17" t="str">
        <f>IFERROR(IF(INDEX(DATOS!AN:AN,MATCH(CHECKLIST!B575,DATOS!B:B,0),1)=0,"",INDEX(DATOS!AN:AN,MATCH(CHECKLIST!B575,DATOS!B:B,0),1)),"")</f>
        <v/>
      </c>
      <c r="J575" s="17" t="str">
        <f>IFERROR(IF(INDEX(DATOS!AL:AL,MATCH(CHECKLIST!B575,DATOS!B:B,0),1)=0,"",INDEX(DATOS!AL:AL,MATCH(CHECKLIST!B575,DATOS!B:B,0),1)),"")</f>
        <v/>
      </c>
      <c r="K575" s="35" t="str">
        <f>IFERROR(IF(INDEX(DATOS!AM:AM,MATCH(CHECKLIST!B575,DATOS!B:B,0),1)=0,"",INDEX(DATOS!AM:AM,MATCH(CHECKLIST!B575,DATOS!B:B,0),1)),"")</f>
        <v/>
      </c>
      <c r="L575" s="17" t="str">
        <f>IFERROR(IF(INDEX(DATOS!AO:AO,MATCH(CHECKLIST!B575,DATOS!B:B,0),1)=0,"",INDEX(DATOS!AO:AO,MATCH(CHECKLIST!B575,DATOS!B:B,0),1)),"")</f>
        <v/>
      </c>
      <c r="M575" s="17" t="str">
        <f>IFERROR(IF(INDEX(DATOS!AK:AK,MATCH(CHECKLIST!B575,DATOS!B:B,0),1)=0,"",INDEX(DATOS!AK:AK,MATCH(CHECKLIST!B575,DATOS!B:B,0),1)),"")</f>
        <v/>
      </c>
      <c r="N575" s="35" t="str">
        <f ca="1">IFERROR(IF(INDEX(DATOS!I:I,MATCH(CHECKLIST!B575,DATOS!B:B,0),1)="","X",IF(INDEX(DATOS!I:I,MATCH(CHECKLIST!B575,DATOS!B:B,0),1)&gt;YEAR(TODAY())-1,"","VENCIDA")),"")</f>
        <v/>
      </c>
      <c r="O575" s="35" t="str">
        <f>IFERROR(IF(INDEX(DATOS!AR:AR,MATCH(CHECKLIST!B575,DATOS!B:B,0),1)=0,"",INDEX(DATOS!AR:AR,MATCH(CHECKLIST!B575,DATOS!B:B,0),1)),"")</f>
        <v/>
      </c>
      <c r="P575" s="17" t="str">
        <f>IFERROR(IF(INDEX(DATOS!AP:AP,MATCH(CHECKLIST!B575,DATOS!B:B,0),1)=0,"",INDEX(DATOS!AP:AP,MATCH(CHECKLIST!B575,DATOS!B:B,0),1)),"")</f>
        <v/>
      </c>
      <c r="Q575" s="17" t="str">
        <f>IFERROR(IF(INDEX(DATOS!AQ:AQ,MATCH(CHECKLIST!B575,DATOS!B:B,0),1)=0,"",INDEX(DATOS!AQ:AQ,MATCH(CHECKLIST!B575,DATOS!B:B,0),1)),"")</f>
        <v/>
      </c>
      <c r="R575" t="str">
        <f>IF(B575="","",1)</f>
        <v/>
      </c>
      <c r="S575" t="str">
        <f t="shared" si="26"/>
        <v/>
      </c>
      <c r="U575" t="str">
        <f t="shared" si="24"/>
        <v/>
      </c>
      <c r="V575" t="str">
        <f t="shared" si="25"/>
        <v/>
      </c>
    </row>
    <row r="576" spans="1:22" x14ac:dyDescent="0.25">
      <c r="A576" s="12">
        <v>563</v>
      </c>
      <c r="B576" t="str">
        <f>IFERROR(INDEX(DATOS!B:B,MATCH(CHECKLIST!A576,DATOS!BY:BY,0),1),"")</f>
        <v/>
      </c>
      <c r="C576" t="str">
        <f>IFERROR(INDEX(DATOS!J:J,MATCH(CHECKLIST!A576,DATOS!BY:BY,0),1),"")</f>
        <v/>
      </c>
      <c r="D576" t="str">
        <f>IFERROR(INDEX(DATOS!R:R,MATCH(CHECKLIST!E576,DATOS!C:C,0),1),"")</f>
        <v/>
      </c>
      <c r="E576" s="72" t="str">
        <f>IFERROR(INDEX(DATOS!C:C,MATCH(CHECKLIST!A576,DATOS!BY:BY,0),1),"")</f>
        <v/>
      </c>
      <c r="F576" s="82" t="str">
        <f>IFERROR(IF(INDEX(DATOS!AE:AE,MATCH(CHECKLIST!B576,DATOS!B:B,0),1)=0,"",INDEX(DATOS!AE:AE,MATCH(CHECKLIST!B576,DATOS!B:B,0),1)),"")</f>
        <v/>
      </c>
      <c r="G576" s="17" t="str">
        <f>IFERROR(IF(INDEX(DATOS!AJ:AJ,MATCH(CHECKLIST!B576,DATOS!B:B,0),1)=0,"",INDEX(DATOS!AJ:AJ,MATCH(CHECKLIST!B576,DATOS!B:B,0),1)),"")</f>
        <v/>
      </c>
      <c r="H576" s="17" t="str">
        <f>IFERROR(IF(INDEX(DATOS!BM:BM,MATCH(CHECKLIST!B576,DATOS!B:B,0),1)="","X",IF(INDEX(DATOS!BM:BM,MATCH(CHECKLIST!B576,DATOS!B:B,0),1)="VIGENTE","",INDEX(DATOS!BM:BM,MATCH(CHECKLIST!B576,DATOS!B:B,0),1))),"")</f>
        <v/>
      </c>
      <c r="I576" s="17" t="str">
        <f>IFERROR(IF(INDEX(DATOS!AN:AN,MATCH(CHECKLIST!B576,DATOS!B:B,0),1)=0,"",INDEX(DATOS!AN:AN,MATCH(CHECKLIST!B576,DATOS!B:B,0),1)),"")</f>
        <v/>
      </c>
      <c r="J576" s="17" t="str">
        <f>IFERROR(IF(INDEX(DATOS!AL:AL,MATCH(CHECKLIST!B576,DATOS!B:B,0),1)=0,"",INDEX(DATOS!AL:AL,MATCH(CHECKLIST!B576,DATOS!B:B,0),1)),"")</f>
        <v/>
      </c>
      <c r="K576" s="35" t="str">
        <f>IFERROR(IF(INDEX(DATOS!AM:AM,MATCH(CHECKLIST!B576,DATOS!B:B,0),1)=0,"",INDEX(DATOS!AM:AM,MATCH(CHECKLIST!B576,DATOS!B:B,0),1)),"")</f>
        <v/>
      </c>
      <c r="L576" s="17" t="str">
        <f>IFERROR(IF(INDEX(DATOS!AO:AO,MATCH(CHECKLIST!B576,DATOS!B:B,0),1)=0,"",INDEX(DATOS!AO:AO,MATCH(CHECKLIST!B576,DATOS!B:B,0),1)),"")</f>
        <v/>
      </c>
      <c r="M576" s="17" t="str">
        <f>IFERROR(IF(INDEX(DATOS!AK:AK,MATCH(CHECKLIST!B576,DATOS!B:B,0),1)=0,"",INDEX(DATOS!AK:AK,MATCH(CHECKLIST!B576,DATOS!B:B,0),1)),"")</f>
        <v/>
      </c>
      <c r="N576" s="35" t="str">
        <f ca="1">IFERROR(IF(INDEX(DATOS!I:I,MATCH(CHECKLIST!B576,DATOS!B:B,0),1)="","X",IF(INDEX(DATOS!I:I,MATCH(CHECKLIST!B576,DATOS!B:B,0),1)&gt;YEAR(TODAY())-1,"","VENCIDA")),"")</f>
        <v/>
      </c>
      <c r="O576" s="35" t="str">
        <f>IFERROR(IF(INDEX(DATOS!AR:AR,MATCH(CHECKLIST!B576,DATOS!B:B,0),1)=0,"",INDEX(DATOS!AR:AR,MATCH(CHECKLIST!B576,DATOS!B:B,0),1)),"")</f>
        <v/>
      </c>
      <c r="P576" s="17" t="str">
        <f>IFERROR(IF(INDEX(DATOS!AP:AP,MATCH(CHECKLIST!B576,DATOS!B:B,0),1)=0,"",INDEX(DATOS!AP:AP,MATCH(CHECKLIST!B576,DATOS!B:B,0),1)),"")</f>
        <v/>
      </c>
      <c r="Q576" s="17" t="str">
        <f>IFERROR(IF(INDEX(DATOS!AQ:AQ,MATCH(CHECKLIST!B576,DATOS!B:B,0),1)=0,"",INDEX(DATOS!AQ:AQ,MATCH(CHECKLIST!B576,DATOS!B:B,0),1)),"")</f>
        <v/>
      </c>
      <c r="S576">
        <f t="shared" si="26"/>
        <v>0</v>
      </c>
      <c r="U576" t="str">
        <f t="shared" si="24"/>
        <v/>
      </c>
      <c r="V576" t="str">
        <f t="shared" si="25"/>
        <v/>
      </c>
    </row>
    <row r="577" spans="1:22" x14ac:dyDescent="0.25">
      <c r="A577" s="12">
        <v>564</v>
      </c>
      <c r="B577" t="str">
        <f>IFERROR(INDEX(DATOS!B:B,MATCH(CHECKLIST!A577,DATOS!BY:BY,0),1),"")</f>
        <v/>
      </c>
      <c r="C577" t="str">
        <f>IFERROR(INDEX(DATOS!J:J,MATCH(CHECKLIST!A577,DATOS!BY:BY,0),1),"")</f>
        <v/>
      </c>
      <c r="D577" t="str">
        <f>IFERROR(INDEX(DATOS!R:R,MATCH(CHECKLIST!E577,DATOS!C:C,0),1),"")</f>
        <v/>
      </c>
      <c r="E577" s="72" t="str">
        <f>IFERROR(INDEX(DATOS!C:C,MATCH(CHECKLIST!A577,DATOS!BY:BY,0),1),"")</f>
        <v/>
      </c>
      <c r="F577" s="82" t="str">
        <f>IFERROR(IF(INDEX(DATOS!AE:AE,MATCH(CHECKLIST!B577,DATOS!B:B,0),1)=0,"",INDEX(DATOS!AE:AE,MATCH(CHECKLIST!B577,DATOS!B:B,0),1)),"")</f>
        <v/>
      </c>
      <c r="G577" s="17" t="str">
        <f>IFERROR(IF(INDEX(DATOS!AJ:AJ,MATCH(CHECKLIST!B577,DATOS!B:B,0),1)=0,"",INDEX(DATOS!AJ:AJ,MATCH(CHECKLIST!B577,DATOS!B:B,0),1)),"")</f>
        <v/>
      </c>
      <c r="H577" s="17" t="str">
        <f>IFERROR(IF(INDEX(DATOS!BM:BM,MATCH(CHECKLIST!B577,DATOS!B:B,0),1)="","X",IF(INDEX(DATOS!BM:BM,MATCH(CHECKLIST!B577,DATOS!B:B,0),1)="VIGENTE","",INDEX(DATOS!BM:BM,MATCH(CHECKLIST!B577,DATOS!B:B,0),1))),"")</f>
        <v/>
      </c>
      <c r="I577" s="17" t="str">
        <f>IFERROR(IF(INDEX(DATOS!AN:AN,MATCH(CHECKLIST!B577,DATOS!B:B,0),1)=0,"",INDEX(DATOS!AN:AN,MATCH(CHECKLIST!B577,DATOS!B:B,0),1)),"")</f>
        <v/>
      </c>
      <c r="J577" s="17" t="str">
        <f>IFERROR(IF(INDEX(DATOS!AL:AL,MATCH(CHECKLIST!B577,DATOS!B:B,0),1)=0,"",INDEX(DATOS!AL:AL,MATCH(CHECKLIST!B577,DATOS!B:B,0),1)),"")</f>
        <v/>
      </c>
      <c r="K577" s="35" t="str">
        <f>IFERROR(IF(INDEX(DATOS!AM:AM,MATCH(CHECKLIST!B577,DATOS!B:B,0),1)=0,"",INDEX(DATOS!AM:AM,MATCH(CHECKLIST!B577,DATOS!B:B,0),1)),"")</f>
        <v/>
      </c>
      <c r="L577" s="17" t="str">
        <f>IFERROR(IF(INDEX(DATOS!AO:AO,MATCH(CHECKLIST!B577,DATOS!B:B,0),1)=0,"",INDEX(DATOS!AO:AO,MATCH(CHECKLIST!B577,DATOS!B:B,0),1)),"")</f>
        <v/>
      </c>
      <c r="M577" s="17" t="str">
        <f>IFERROR(IF(INDEX(DATOS!AK:AK,MATCH(CHECKLIST!B577,DATOS!B:B,0),1)=0,"",INDEX(DATOS!AK:AK,MATCH(CHECKLIST!B577,DATOS!B:B,0),1)),"")</f>
        <v/>
      </c>
      <c r="N577" s="35" t="str">
        <f ca="1">IFERROR(IF(INDEX(DATOS!I:I,MATCH(CHECKLIST!B577,DATOS!B:B,0),1)="","X",IF(INDEX(DATOS!I:I,MATCH(CHECKLIST!B577,DATOS!B:B,0),1)&gt;YEAR(TODAY())-1,"","VENCIDA")),"")</f>
        <v/>
      </c>
      <c r="O577" s="35" t="str">
        <f>IFERROR(IF(INDEX(DATOS!AR:AR,MATCH(CHECKLIST!B577,DATOS!B:B,0),1)=0,"",INDEX(DATOS!AR:AR,MATCH(CHECKLIST!B577,DATOS!B:B,0),1)),"")</f>
        <v/>
      </c>
      <c r="P577" s="17" t="str">
        <f>IFERROR(IF(INDEX(DATOS!AP:AP,MATCH(CHECKLIST!B577,DATOS!B:B,0),1)=0,"",INDEX(DATOS!AP:AP,MATCH(CHECKLIST!B577,DATOS!B:B,0),1)),"")</f>
        <v/>
      </c>
      <c r="Q577" s="17" t="str">
        <f>IFERROR(IF(INDEX(DATOS!AQ:AQ,MATCH(CHECKLIST!B577,DATOS!B:B,0),1)=0,"",INDEX(DATOS!AQ:AQ,MATCH(CHECKLIST!B577,DATOS!B:B,0),1)),"")</f>
        <v/>
      </c>
      <c r="R577" t="str">
        <f>IF(B577="","",1)</f>
        <v/>
      </c>
      <c r="S577" t="str">
        <f t="shared" si="26"/>
        <v/>
      </c>
      <c r="U577" t="str">
        <f t="shared" si="24"/>
        <v/>
      </c>
      <c r="V577" t="str">
        <f t="shared" si="25"/>
        <v/>
      </c>
    </row>
    <row r="578" spans="1:22" x14ac:dyDescent="0.25">
      <c r="A578" s="12">
        <v>565</v>
      </c>
      <c r="B578" t="str">
        <f>IFERROR(INDEX(DATOS!B:B,MATCH(CHECKLIST!A578,DATOS!BY:BY,0),1),"")</f>
        <v/>
      </c>
      <c r="C578" t="str">
        <f>IFERROR(INDEX(DATOS!J:J,MATCH(CHECKLIST!A578,DATOS!BY:BY,0),1),"")</f>
        <v/>
      </c>
      <c r="D578" t="str">
        <f>IFERROR(INDEX(DATOS!R:R,MATCH(CHECKLIST!E578,DATOS!C:C,0),1),"")</f>
        <v/>
      </c>
      <c r="E578" s="72" t="str">
        <f>IFERROR(INDEX(DATOS!C:C,MATCH(CHECKLIST!A578,DATOS!BY:BY,0),1),"")</f>
        <v/>
      </c>
      <c r="F578" s="82" t="str">
        <f>IFERROR(IF(INDEX(DATOS!AE:AE,MATCH(CHECKLIST!B578,DATOS!B:B,0),1)=0,"",INDEX(DATOS!AE:AE,MATCH(CHECKLIST!B578,DATOS!B:B,0),1)),"")</f>
        <v/>
      </c>
      <c r="G578" s="17" t="str">
        <f>IFERROR(IF(INDEX(DATOS!AJ:AJ,MATCH(CHECKLIST!B578,DATOS!B:B,0),1)=0,"",INDEX(DATOS!AJ:AJ,MATCH(CHECKLIST!B578,DATOS!B:B,0),1)),"")</f>
        <v/>
      </c>
      <c r="H578" s="17" t="str">
        <f>IFERROR(IF(INDEX(DATOS!BM:BM,MATCH(CHECKLIST!B578,DATOS!B:B,0),1)="","X",IF(INDEX(DATOS!BM:BM,MATCH(CHECKLIST!B578,DATOS!B:B,0),1)="VIGENTE","",INDEX(DATOS!BM:BM,MATCH(CHECKLIST!B578,DATOS!B:B,0),1))),"")</f>
        <v/>
      </c>
      <c r="I578" s="17" t="str">
        <f>IFERROR(IF(INDEX(DATOS!AN:AN,MATCH(CHECKLIST!B578,DATOS!B:B,0),1)=0,"",INDEX(DATOS!AN:AN,MATCH(CHECKLIST!B578,DATOS!B:B,0),1)),"")</f>
        <v/>
      </c>
      <c r="J578" s="17" t="str">
        <f>IFERROR(IF(INDEX(DATOS!AL:AL,MATCH(CHECKLIST!B578,DATOS!B:B,0),1)=0,"",INDEX(DATOS!AL:AL,MATCH(CHECKLIST!B578,DATOS!B:B,0),1)),"")</f>
        <v/>
      </c>
      <c r="K578" s="35" t="str">
        <f>IFERROR(IF(INDEX(DATOS!AM:AM,MATCH(CHECKLIST!B578,DATOS!B:B,0),1)=0,"",INDEX(DATOS!AM:AM,MATCH(CHECKLIST!B578,DATOS!B:B,0),1)),"")</f>
        <v/>
      </c>
      <c r="L578" s="17" t="str">
        <f>IFERROR(IF(INDEX(DATOS!AO:AO,MATCH(CHECKLIST!B578,DATOS!B:B,0),1)=0,"",INDEX(DATOS!AO:AO,MATCH(CHECKLIST!B578,DATOS!B:B,0),1)),"")</f>
        <v/>
      </c>
      <c r="M578" s="17" t="str">
        <f>IFERROR(IF(INDEX(DATOS!AK:AK,MATCH(CHECKLIST!B578,DATOS!B:B,0),1)=0,"",INDEX(DATOS!AK:AK,MATCH(CHECKLIST!B578,DATOS!B:B,0),1)),"")</f>
        <v/>
      </c>
      <c r="N578" s="35" t="str">
        <f ca="1">IFERROR(IF(INDEX(DATOS!I:I,MATCH(CHECKLIST!B578,DATOS!B:B,0),1)="","X",IF(INDEX(DATOS!I:I,MATCH(CHECKLIST!B578,DATOS!B:B,0),1)&gt;YEAR(TODAY())-1,"","VENCIDA")),"")</f>
        <v/>
      </c>
      <c r="O578" s="35" t="str">
        <f>IFERROR(IF(INDEX(DATOS!AR:AR,MATCH(CHECKLIST!B578,DATOS!B:B,0),1)=0,"",INDEX(DATOS!AR:AR,MATCH(CHECKLIST!B578,DATOS!B:B,0),1)),"")</f>
        <v/>
      </c>
      <c r="P578" s="17" t="str">
        <f>IFERROR(IF(INDEX(DATOS!AP:AP,MATCH(CHECKLIST!B578,DATOS!B:B,0),1)=0,"",INDEX(DATOS!AP:AP,MATCH(CHECKLIST!B578,DATOS!B:B,0),1)),"")</f>
        <v/>
      </c>
      <c r="Q578" s="17" t="str">
        <f>IFERROR(IF(INDEX(DATOS!AQ:AQ,MATCH(CHECKLIST!B578,DATOS!B:B,0),1)=0,"",INDEX(DATOS!AQ:AQ,MATCH(CHECKLIST!B578,DATOS!B:B,0),1)),"")</f>
        <v/>
      </c>
      <c r="S578">
        <f t="shared" si="26"/>
        <v>0</v>
      </c>
      <c r="U578" t="str">
        <f t="shared" si="24"/>
        <v/>
      </c>
      <c r="V578" t="str">
        <f t="shared" si="25"/>
        <v/>
      </c>
    </row>
    <row r="579" spans="1:22" x14ac:dyDescent="0.25">
      <c r="A579" s="12">
        <v>566</v>
      </c>
      <c r="B579" t="str">
        <f>IFERROR(INDEX(DATOS!B:B,MATCH(CHECKLIST!A579,DATOS!BY:BY,0),1),"")</f>
        <v/>
      </c>
      <c r="C579" t="str">
        <f>IFERROR(INDEX(DATOS!J:J,MATCH(CHECKLIST!A579,DATOS!BY:BY,0),1),"")</f>
        <v/>
      </c>
      <c r="D579" t="str">
        <f>IFERROR(INDEX(DATOS!R:R,MATCH(CHECKLIST!E579,DATOS!C:C,0),1),"")</f>
        <v/>
      </c>
      <c r="E579" s="72" t="str">
        <f>IFERROR(INDEX(DATOS!C:C,MATCH(CHECKLIST!A579,DATOS!BY:BY,0),1),"")</f>
        <v/>
      </c>
      <c r="F579" s="82" t="str">
        <f>IFERROR(IF(INDEX(DATOS!AE:AE,MATCH(CHECKLIST!B579,DATOS!B:B,0),1)=0,"",INDEX(DATOS!AE:AE,MATCH(CHECKLIST!B579,DATOS!B:B,0),1)),"")</f>
        <v/>
      </c>
      <c r="G579" s="17" t="str">
        <f>IFERROR(IF(INDEX(DATOS!AJ:AJ,MATCH(CHECKLIST!B579,DATOS!B:B,0),1)=0,"",INDEX(DATOS!AJ:AJ,MATCH(CHECKLIST!B579,DATOS!B:B,0),1)),"")</f>
        <v/>
      </c>
      <c r="H579" s="17" t="str">
        <f>IFERROR(IF(INDEX(DATOS!BM:BM,MATCH(CHECKLIST!B579,DATOS!B:B,0),1)="","X",IF(INDEX(DATOS!BM:BM,MATCH(CHECKLIST!B579,DATOS!B:B,0),1)="VIGENTE","",INDEX(DATOS!BM:BM,MATCH(CHECKLIST!B579,DATOS!B:B,0),1))),"")</f>
        <v/>
      </c>
      <c r="I579" s="17" t="str">
        <f>IFERROR(IF(INDEX(DATOS!AN:AN,MATCH(CHECKLIST!B579,DATOS!B:B,0),1)=0,"",INDEX(DATOS!AN:AN,MATCH(CHECKLIST!B579,DATOS!B:B,0),1)),"")</f>
        <v/>
      </c>
      <c r="J579" s="17" t="str">
        <f>IFERROR(IF(INDEX(DATOS!AL:AL,MATCH(CHECKLIST!B579,DATOS!B:B,0),1)=0,"",INDEX(DATOS!AL:AL,MATCH(CHECKLIST!B579,DATOS!B:B,0),1)),"")</f>
        <v/>
      </c>
      <c r="K579" s="35" t="str">
        <f>IFERROR(IF(INDEX(DATOS!AM:AM,MATCH(CHECKLIST!B579,DATOS!B:B,0),1)=0,"",INDEX(DATOS!AM:AM,MATCH(CHECKLIST!B579,DATOS!B:B,0),1)),"")</f>
        <v/>
      </c>
      <c r="L579" s="17" t="str">
        <f>IFERROR(IF(INDEX(DATOS!AO:AO,MATCH(CHECKLIST!B579,DATOS!B:B,0),1)=0,"",INDEX(DATOS!AO:AO,MATCH(CHECKLIST!B579,DATOS!B:B,0),1)),"")</f>
        <v/>
      </c>
      <c r="M579" s="17" t="str">
        <f>IFERROR(IF(INDEX(DATOS!AK:AK,MATCH(CHECKLIST!B579,DATOS!B:B,0),1)=0,"",INDEX(DATOS!AK:AK,MATCH(CHECKLIST!B579,DATOS!B:B,0),1)),"")</f>
        <v/>
      </c>
      <c r="N579" s="35" t="str">
        <f ca="1">IFERROR(IF(INDEX(DATOS!I:I,MATCH(CHECKLIST!B579,DATOS!B:B,0),1)="","X",IF(INDEX(DATOS!I:I,MATCH(CHECKLIST!B579,DATOS!B:B,0),1)&gt;YEAR(TODAY())-1,"","VENCIDA")),"")</f>
        <v/>
      </c>
      <c r="O579" s="35" t="str">
        <f>IFERROR(IF(INDEX(DATOS!AR:AR,MATCH(CHECKLIST!B579,DATOS!B:B,0),1)=0,"",INDEX(DATOS!AR:AR,MATCH(CHECKLIST!B579,DATOS!B:B,0),1)),"")</f>
        <v/>
      </c>
      <c r="P579" s="17" t="str">
        <f>IFERROR(IF(INDEX(DATOS!AP:AP,MATCH(CHECKLIST!B579,DATOS!B:B,0),1)=0,"",INDEX(DATOS!AP:AP,MATCH(CHECKLIST!B579,DATOS!B:B,0),1)),"")</f>
        <v/>
      </c>
      <c r="Q579" s="17" t="str">
        <f>IFERROR(IF(INDEX(DATOS!AQ:AQ,MATCH(CHECKLIST!B579,DATOS!B:B,0),1)=0,"",INDEX(DATOS!AQ:AQ,MATCH(CHECKLIST!B579,DATOS!B:B,0),1)),"")</f>
        <v/>
      </c>
      <c r="R579" t="str">
        <f>IF(B579="","",1)</f>
        <v/>
      </c>
      <c r="S579" t="str">
        <f t="shared" si="26"/>
        <v/>
      </c>
      <c r="U579" t="str">
        <f t="shared" si="24"/>
        <v/>
      </c>
      <c r="V579" t="str">
        <f t="shared" si="25"/>
        <v/>
      </c>
    </row>
    <row r="580" spans="1:22" x14ac:dyDescent="0.25">
      <c r="A580" s="12">
        <v>567</v>
      </c>
      <c r="B580" t="str">
        <f>IFERROR(INDEX(DATOS!B:B,MATCH(CHECKLIST!A580,DATOS!BY:BY,0),1),"")</f>
        <v/>
      </c>
      <c r="C580" t="str">
        <f>IFERROR(INDEX(DATOS!J:J,MATCH(CHECKLIST!A580,DATOS!BY:BY,0),1),"")</f>
        <v/>
      </c>
      <c r="D580" t="str">
        <f>IFERROR(INDEX(DATOS!R:R,MATCH(CHECKLIST!E580,DATOS!C:C,0),1),"")</f>
        <v/>
      </c>
      <c r="E580" s="72" t="str">
        <f>IFERROR(INDEX(DATOS!C:C,MATCH(CHECKLIST!A580,DATOS!BY:BY,0),1),"")</f>
        <v/>
      </c>
      <c r="F580" s="82" t="str">
        <f>IFERROR(IF(INDEX(DATOS!AE:AE,MATCH(CHECKLIST!B580,DATOS!B:B,0),1)=0,"",INDEX(DATOS!AE:AE,MATCH(CHECKLIST!B580,DATOS!B:B,0),1)),"")</f>
        <v/>
      </c>
      <c r="G580" s="17" t="str">
        <f>IFERROR(IF(INDEX(DATOS!AJ:AJ,MATCH(CHECKLIST!B580,DATOS!B:B,0),1)=0,"",INDEX(DATOS!AJ:AJ,MATCH(CHECKLIST!B580,DATOS!B:B,0),1)),"")</f>
        <v/>
      </c>
      <c r="H580" s="17" t="str">
        <f>IFERROR(IF(INDEX(DATOS!BM:BM,MATCH(CHECKLIST!B580,DATOS!B:B,0),1)="","X",IF(INDEX(DATOS!BM:BM,MATCH(CHECKLIST!B580,DATOS!B:B,0),1)="VIGENTE","",INDEX(DATOS!BM:BM,MATCH(CHECKLIST!B580,DATOS!B:B,0),1))),"")</f>
        <v/>
      </c>
      <c r="I580" s="17" t="str">
        <f>IFERROR(IF(INDEX(DATOS!AN:AN,MATCH(CHECKLIST!B580,DATOS!B:B,0),1)=0,"",INDEX(DATOS!AN:AN,MATCH(CHECKLIST!B580,DATOS!B:B,0),1)),"")</f>
        <v/>
      </c>
      <c r="J580" s="17" t="str">
        <f>IFERROR(IF(INDEX(DATOS!AL:AL,MATCH(CHECKLIST!B580,DATOS!B:B,0),1)=0,"",INDEX(DATOS!AL:AL,MATCH(CHECKLIST!B580,DATOS!B:B,0),1)),"")</f>
        <v/>
      </c>
      <c r="K580" s="35" t="str">
        <f>IFERROR(IF(INDEX(DATOS!AM:AM,MATCH(CHECKLIST!B580,DATOS!B:B,0),1)=0,"",INDEX(DATOS!AM:AM,MATCH(CHECKLIST!B580,DATOS!B:B,0),1)),"")</f>
        <v/>
      </c>
      <c r="L580" s="17" t="str">
        <f>IFERROR(IF(INDEX(DATOS!AO:AO,MATCH(CHECKLIST!B580,DATOS!B:B,0),1)=0,"",INDEX(DATOS!AO:AO,MATCH(CHECKLIST!B580,DATOS!B:B,0),1)),"")</f>
        <v/>
      </c>
      <c r="M580" s="17" t="str">
        <f>IFERROR(IF(INDEX(DATOS!AK:AK,MATCH(CHECKLIST!B580,DATOS!B:B,0),1)=0,"",INDEX(DATOS!AK:AK,MATCH(CHECKLIST!B580,DATOS!B:B,0),1)),"")</f>
        <v/>
      </c>
      <c r="N580" s="35" t="str">
        <f ca="1">IFERROR(IF(INDEX(DATOS!I:I,MATCH(CHECKLIST!B580,DATOS!B:B,0),1)="","X",IF(INDEX(DATOS!I:I,MATCH(CHECKLIST!B580,DATOS!B:B,0),1)&gt;YEAR(TODAY())-1,"","VENCIDA")),"")</f>
        <v/>
      </c>
      <c r="O580" s="35" t="str">
        <f>IFERROR(IF(INDEX(DATOS!AR:AR,MATCH(CHECKLIST!B580,DATOS!B:B,0),1)=0,"",INDEX(DATOS!AR:AR,MATCH(CHECKLIST!B580,DATOS!B:B,0),1)),"")</f>
        <v/>
      </c>
      <c r="P580" s="17" t="str">
        <f>IFERROR(IF(INDEX(DATOS!AP:AP,MATCH(CHECKLIST!B580,DATOS!B:B,0),1)=0,"",INDEX(DATOS!AP:AP,MATCH(CHECKLIST!B580,DATOS!B:B,0),1)),"")</f>
        <v/>
      </c>
      <c r="Q580" s="17" t="str">
        <f>IFERROR(IF(INDEX(DATOS!AQ:AQ,MATCH(CHECKLIST!B580,DATOS!B:B,0),1)=0,"",INDEX(DATOS!AQ:AQ,MATCH(CHECKLIST!B580,DATOS!B:B,0),1)),"")</f>
        <v/>
      </c>
      <c r="S580">
        <f t="shared" si="26"/>
        <v>0</v>
      </c>
      <c r="U580" t="str">
        <f t="shared" si="24"/>
        <v/>
      </c>
      <c r="V580" t="str">
        <f t="shared" si="25"/>
        <v/>
      </c>
    </row>
    <row r="581" spans="1:22" x14ac:dyDescent="0.25">
      <c r="A581" s="12">
        <v>568</v>
      </c>
      <c r="B581" t="str">
        <f>IFERROR(INDEX(DATOS!B:B,MATCH(CHECKLIST!A581,DATOS!BY:BY,0),1),"")</f>
        <v/>
      </c>
      <c r="C581" t="str">
        <f>IFERROR(INDEX(DATOS!J:J,MATCH(CHECKLIST!A581,DATOS!BY:BY,0),1),"")</f>
        <v/>
      </c>
      <c r="D581" t="str">
        <f>IFERROR(INDEX(DATOS!R:R,MATCH(CHECKLIST!E581,DATOS!C:C,0),1),"")</f>
        <v/>
      </c>
      <c r="E581" s="72" t="str">
        <f>IFERROR(INDEX(DATOS!C:C,MATCH(CHECKLIST!A581,DATOS!BY:BY,0),1),"")</f>
        <v/>
      </c>
      <c r="F581" s="82" t="str">
        <f>IFERROR(IF(INDEX(DATOS!AE:AE,MATCH(CHECKLIST!B581,DATOS!B:B,0),1)=0,"",INDEX(DATOS!AE:AE,MATCH(CHECKLIST!B581,DATOS!B:B,0),1)),"")</f>
        <v/>
      </c>
      <c r="G581" s="17" t="str">
        <f>IFERROR(IF(INDEX(DATOS!AJ:AJ,MATCH(CHECKLIST!B581,DATOS!B:B,0),1)=0,"",INDEX(DATOS!AJ:AJ,MATCH(CHECKLIST!B581,DATOS!B:B,0),1)),"")</f>
        <v/>
      </c>
      <c r="H581" s="17" t="str">
        <f>IFERROR(IF(INDEX(DATOS!BM:BM,MATCH(CHECKLIST!B581,DATOS!B:B,0),1)="","X",IF(INDEX(DATOS!BM:BM,MATCH(CHECKLIST!B581,DATOS!B:B,0),1)="VIGENTE","",INDEX(DATOS!BM:BM,MATCH(CHECKLIST!B581,DATOS!B:B,0),1))),"")</f>
        <v/>
      </c>
      <c r="I581" s="17" t="str">
        <f>IFERROR(IF(INDEX(DATOS!AN:AN,MATCH(CHECKLIST!B581,DATOS!B:B,0),1)=0,"",INDEX(DATOS!AN:AN,MATCH(CHECKLIST!B581,DATOS!B:B,0),1)),"")</f>
        <v/>
      </c>
      <c r="J581" s="17" t="str">
        <f>IFERROR(IF(INDEX(DATOS!AL:AL,MATCH(CHECKLIST!B581,DATOS!B:B,0),1)=0,"",INDEX(DATOS!AL:AL,MATCH(CHECKLIST!B581,DATOS!B:B,0),1)),"")</f>
        <v/>
      </c>
      <c r="K581" s="35" t="str">
        <f>IFERROR(IF(INDEX(DATOS!AM:AM,MATCH(CHECKLIST!B581,DATOS!B:B,0),1)=0,"",INDEX(DATOS!AM:AM,MATCH(CHECKLIST!B581,DATOS!B:B,0),1)),"")</f>
        <v/>
      </c>
      <c r="L581" s="17" t="str">
        <f>IFERROR(IF(INDEX(DATOS!AO:AO,MATCH(CHECKLIST!B581,DATOS!B:B,0),1)=0,"",INDEX(DATOS!AO:AO,MATCH(CHECKLIST!B581,DATOS!B:B,0),1)),"")</f>
        <v/>
      </c>
      <c r="M581" s="17" t="str">
        <f>IFERROR(IF(INDEX(DATOS!AK:AK,MATCH(CHECKLIST!B581,DATOS!B:B,0),1)=0,"",INDEX(DATOS!AK:AK,MATCH(CHECKLIST!B581,DATOS!B:B,0),1)),"")</f>
        <v/>
      </c>
      <c r="N581" s="35" t="str">
        <f ca="1">IFERROR(IF(INDEX(DATOS!I:I,MATCH(CHECKLIST!B581,DATOS!B:B,0),1)="","X",IF(INDEX(DATOS!I:I,MATCH(CHECKLIST!B581,DATOS!B:B,0),1)&gt;YEAR(TODAY())-1,"","VENCIDA")),"")</f>
        <v/>
      </c>
      <c r="O581" s="35" t="str">
        <f>IFERROR(IF(INDEX(DATOS!AR:AR,MATCH(CHECKLIST!B581,DATOS!B:B,0),1)=0,"",INDEX(DATOS!AR:AR,MATCH(CHECKLIST!B581,DATOS!B:B,0),1)),"")</f>
        <v/>
      </c>
      <c r="P581" s="17" t="str">
        <f>IFERROR(IF(INDEX(DATOS!AP:AP,MATCH(CHECKLIST!B581,DATOS!B:B,0),1)=0,"",INDEX(DATOS!AP:AP,MATCH(CHECKLIST!B581,DATOS!B:B,0),1)),"")</f>
        <v/>
      </c>
      <c r="Q581" s="17" t="str">
        <f>IFERROR(IF(INDEX(DATOS!AQ:AQ,MATCH(CHECKLIST!B581,DATOS!B:B,0),1)=0,"",INDEX(DATOS!AQ:AQ,MATCH(CHECKLIST!B581,DATOS!B:B,0),1)),"")</f>
        <v/>
      </c>
      <c r="R581" t="str">
        <f>IF(B581="","",1)</f>
        <v/>
      </c>
      <c r="S581" t="str">
        <f t="shared" si="26"/>
        <v/>
      </c>
      <c r="U581" t="str">
        <f t="shared" si="24"/>
        <v/>
      </c>
      <c r="V581" t="str">
        <f t="shared" si="25"/>
        <v/>
      </c>
    </row>
    <row r="582" spans="1:22" x14ac:dyDescent="0.25">
      <c r="A582" s="12">
        <v>569</v>
      </c>
      <c r="B582" t="str">
        <f>IFERROR(INDEX(DATOS!B:B,MATCH(CHECKLIST!A582,DATOS!BY:BY,0),1),"")</f>
        <v/>
      </c>
      <c r="C582" t="str">
        <f>IFERROR(INDEX(DATOS!J:J,MATCH(CHECKLIST!A582,DATOS!BY:BY,0),1),"")</f>
        <v/>
      </c>
      <c r="D582" t="str">
        <f>IFERROR(INDEX(DATOS!R:R,MATCH(CHECKLIST!E582,DATOS!C:C,0),1),"")</f>
        <v/>
      </c>
      <c r="E582" s="72" t="str">
        <f>IFERROR(INDEX(DATOS!C:C,MATCH(CHECKLIST!A582,DATOS!BY:BY,0),1),"")</f>
        <v/>
      </c>
      <c r="F582" s="82" t="str">
        <f>IFERROR(IF(INDEX(DATOS!AE:AE,MATCH(CHECKLIST!B582,DATOS!B:B,0),1)=0,"",INDEX(DATOS!AE:AE,MATCH(CHECKLIST!B582,DATOS!B:B,0),1)),"")</f>
        <v/>
      </c>
      <c r="G582" s="17" t="str">
        <f>IFERROR(IF(INDEX(DATOS!AJ:AJ,MATCH(CHECKLIST!B582,DATOS!B:B,0),1)=0,"",INDEX(DATOS!AJ:AJ,MATCH(CHECKLIST!B582,DATOS!B:B,0),1)),"")</f>
        <v/>
      </c>
      <c r="H582" s="17" t="str">
        <f>IFERROR(IF(INDEX(DATOS!BM:BM,MATCH(CHECKLIST!B582,DATOS!B:B,0),1)="","X",IF(INDEX(DATOS!BM:BM,MATCH(CHECKLIST!B582,DATOS!B:B,0),1)="VIGENTE","",INDEX(DATOS!BM:BM,MATCH(CHECKLIST!B582,DATOS!B:B,0),1))),"")</f>
        <v/>
      </c>
      <c r="I582" s="17" t="str">
        <f>IFERROR(IF(INDEX(DATOS!AN:AN,MATCH(CHECKLIST!B582,DATOS!B:B,0),1)=0,"",INDEX(DATOS!AN:AN,MATCH(CHECKLIST!B582,DATOS!B:B,0),1)),"")</f>
        <v/>
      </c>
      <c r="J582" s="17" t="str">
        <f>IFERROR(IF(INDEX(DATOS!AL:AL,MATCH(CHECKLIST!B582,DATOS!B:B,0),1)=0,"",INDEX(DATOS!AL:AL,MATCH(CHECKLIST!B582,DATOS!B:B,0),1)),"")</f>
        <v/>
      </c>
      <c r="K582" s="35" t="str">
        <f>IFERROR(IF(INDEX(DATOS!AM:AM,MATCH(CHECKLIST!B582,DATOS!B:B,0),1)=0,"",INDEX(DATOS!AM:AM,MATCH(CHECKLIST!B582,DATOS!B:B,0),1)),"")</f>
        <v/>
      </c>
      <c r="L582" s="17" t="str">
        <f>IFERROR(IF(INDEX(DATOS!AO:AO,MATCH(CHECKLIST!B582,DATOS!B:B,0),1)=0,"",INDEX(DATOS!AO:AO,MATCH(CHECKLIST!B582,DATOS!B:B,0),1)),"")</f>
        <v/>
      </c>
      <c r="M582" s="17" t="str">
        <f>IFERROR(IF(INDEX(DATOS!AK:AK,MATCH(CHECKLIST!B582,DATOS!B:B,0),1)=0,"",INDEX(DATOS!AK:AK,MATCH(CHECKLIST!B582,DATOS!B:B,0),1)),"")</f>
        <v/>
      </c>
      <c r="N582" s="35" t="str">
        <f ca="1">IFERROR(IF(INDEX(DATOS!I:I,MATCH(CHECKLIST!B582,DATOS!B:B,0),1)="","X",IF(INDEX(DATOS!I:I,MATCH(CHECKLIST!B582,DATOS!B:B,0),1)&gt;YEAR(TODAY())-1,"","VENCIDA")),"")</f>
        <v/>
      </c>
      <c r="O582" s="35" t="str">
        <f>IFERROR(IF(INDEX(DATOS!AR:AR,MATCH(CHECKLIST!B582,DATOS!B:B,0),1)=0,"",INDEX(DATOS!AR:AR,MATCH(CHECKLIST!B582,DATOS!B:B,0),1)),"")</f>
        <v/>
      </c>
      <c r="P582" s="17" t="str">
        <f>IFERROR(IF(INDEX(DATOS!AP:AP,MATCH(CHECKLIST!B582,DATOS!B:B,0),1)=0,"",INDEX(DATOS!AP:AP,MATCH(CHECKLIST!B582,DATOS!B:B,0),1)),"")</f>
        <v/>
      </c>
      <c r="Q582" s="17" t="str">
        <f>IFERROR(IF(INDEX(DATOS!AQ:AQ,MATCH(CHECKLIST!B582,DATOS!B:B,0),1)=0,"",INDEX(DATOS!AQ:AQ,MATCH(CHECKLIST!B582,DATOS!B:B,0),1)),"")</f>
        <v/>
      </c>
      <c r="S582">
        <f t="shared" si="26"/>
        <v>0</v>
      </c>
      <c r="U582" t="str">
        <f t="shared" si="24"/>
        <v/>
      </c>
      <c r="V582" t="str">
        <f t="shared" si="25"/>
        <v/>
      </c>
    </row>
    <row r="583" spans="1:22" x14ac:dyDescent="0.25">
      <c r="A583" s="12">
        <v>570</v>
      </c>
      <c r="B583" t="str">
        <f>IFERROR(INDEX(DATOS!B:B,MATCH(CHECKLIST!A583,DATOS!BY:BY,0),1),"")</f>
        <v/>
      </c>
      <c r="C583" t="str">
        <f>IFERROR(INDEX(DATOS!J:J,MATCH(CHECKLIST!A583,DATOS!BY:BY,0),1),"")</f>
        <v/>
      </c>
      <c r="D583" t="str">
        <f>IFERROR(INDEX(DATOS!R:R,MATCH(CHECKLIST!E583,DATOS!C:C,0),1),"")</f>
        <v/>
      </c>
      <c r="E583" s="72" t="str">
        <f>IFERROR(INDEX(DATOS!C:C,MATCH(CHECKLIST!A583,DATOS!BY:BY,0),1),"")</f>
        <v/>
      </c>
      <c r="F583" s="82" t="str">
        <f>IFERROR(IF(INDEX(DATOS!AE:AE,MATCH(CHECKLIST!B583,DATOS!B:B,0),1)=0,"",INDEX(DATOS!AE:AE,MATCH(CHECKLIST!B583,DATOS!B:B,0),1)),"")</f>
        <v/>
      </c>
      <c r="G583" s="17" t="str">
        <f>IFERROR(IF(INDEX(DATOS!AJ:AJ,MATCH(CHECKLIST!B583,DATOS!B:B,0),1)=0,"",INDEX(DATOS!AJ:AJ,MATCH(CHECKLIST!B583,DATOS!B:B,0),1)),"")</f>
        <v/>
      </c>
      <c r="H583" s="17" t="str">
        <f>IFERROR(IF(INDEX(DATOS!BM:BM,MATCH(CHECKLIST!B583,DATOS!B:B,0),1)="","X",IF(INDEX(DATOS!BM:BM,MATCH(CHECKLIST!B583,DATOS!B:B,0),1)="VIGENTE","",INDEX(DATOS!BM:BM,MATCH(CHECKLIST!B583,DATOS!B:B,0),1))),"")</f>
        <v/>
      </c>
      <c r="I583" s="17" t="str">
        <f>IFERROR(IF(INDEX(DATOS!AN:AN,MATCH(CHECKLIST!B583,DATOS!B:B,0),1)=0,"",INDEX(DATOS!AN:AN,MATCH(CHECKLIST!B583,DATOS!B:B,0),1)),"")</f>
        <v/>
      </c>
      <c r="J583" s="17" t="str">
        <f>IFERROR(IF(INDEX(DATOS!AL:AL,MATCH(CHECKLIST!B583,DATOS!B:B,0),1)=0,"",INDEX(DATOS!AL:AL,MATCH(CHECKLIST!B583,DATOS!B:B,0),1)),"")</f>
        <v/>
      </c>
      <c r="K583" s="35" t="str">
        <f>IFERROR(IF(INDEX(DATOS!AM:AM,MATCH(CHECKLIST!B583,DATOS!B:B,0),1)=0,"",INDEX(DATOS!AM:AM,MATCH(CHECKLIST!B583,DATOS!B:B,0),1)),"")</f>
        <v/>
      </c>
      <c r="L583" s="17" t="str">
        <f>IFERROR(IF(INDEX(DATOS!AO:AO,MATCH(CHECKLIST!B583,DATOS!B:B,0),1)=0,"",INDEX(DATOS!AO:AO,MATCH(CHECKLIST!B583,DATOS!B:B,0),1)),"")</f>
        <v/>
      </c>
      <c r="M583" s="17" t="str">
        <f>IFERROR(IF(INDEX(DATOS!AK:AK,MATCH(CHECKLIST!B583,DATOS!B:B,0),1)=0,"",INDEX(DATOS!AK:AK,MATCH(CHECKLIST!B583,DATOS!B:B,0),1)),"")</f>
        <v/>
      </c>
      <c r="N583" s="35" t="str">
        <f ca="1">IFERROR(IF(INDEX(DATOS!I:I,MATCH(CHECKLIST!B583,DATOS!B:B,0),1)="","X",IF(INDEX(DATOS!I:I,MATCH(CHECKLIST!B583,DATOS!B:B,0),1)&gt;YEAR(TODAY())-1,"","VENCIDA")),"")</f>
        <v/>
      </c>
      <c r="O583" s="35" t="str">
        <f>IFERROR(IF(INDEX(DATOS!AR:AR,MATCH(CHECKLIST!B583,DATOS!B:B,0),1)=0,"",INDEX(DATOS!AR:AR,MATCH(CHECKLIST!B583,DATOS!B:B,0),1)),"")</f>
        <v/>
      </c>
      <c r="P583" s="17" t="str">
        <f>IFERROR(IF(INDEX(DATOS!AP:AP,MATCH(CHECKLIST!B583,DATOS!B:B,0),1)=0,"",INDEX(DATOS!AP:AP,MATCH(CHECKLIST!B583,DATOS!B:B,0),1)),"")</f>
        <v/>
      </c>
      <c r="Q583" s="17" t="str">
        <f>IFERROR(IF(INDEX(DATOS!AQ:AQ,MATCH(CHECKLIST!B583,DATOS!B:B,0),1)=0,"",INDEX(DATOS!AQ:AQ,MATCH(CHECKLIST!B583,DATOS!B:B,0),1)),"")</f>
        <v/>
      </c>
      <c r="R583" t="str">
        <f>IF(B583="","",1)</f>
        <v/>
      </c>
      <c r="S583" t="str">
        <f t="shared" si="26"/>
        <v/>
      </c>
      <c r="U583" t="str">
        <f t="shared" si="24"/>
        <v/>
      </c>
      <c r="V583" t="str">
        <f t="shared" si="25"/>
        <v/>
      </c>
    </row>
    <row r="584" spans="1:22" x14ac:dyDescent="0.25">
      <c r="A584" s="12">
        <v>571</v>
      </c>
      <c r="B584" t="str">
        <f>IFERROR(INDEX(DATOS!B:B,MATCH(CHECKLIST!A584,DATOS!BY:BY,0),1),"")</f>
        <v/>
      </c>
      <c r="C584" t="str">
        <f>IFERROR(INDEX(DATOS!J:J,MATCH(CHECKLIST!A584,DATOS!BY:BY,0),1),"")</f>
        <v/>
      </c>
      <c r="D584" t="str">
        <f>IFERROR(INDEX(DATOS!R:R,MATCH(CHECKLIST!E584,DATOS!C:C,0),1),"")</f>
        <v/>
      </c>
      <c r="E584" s="72" t="str">
        <f>IFERROR(INDEX(DATOS!C:C,MATCH(CHECKLIST!A584,DATOS!BY:BY,0),1),"")</f>
        <v/>
      </c>
      <c r="F584" s="82" t="str">
        <f>IFERROR(IF(INDEX(DATOS!AE:AE,MATCH(CHECKLIST!B584,DATOS!B:B,0),1)=0,"",INDEX(DATOS!AE:AE,MATCH(CHECKLIST!B584,DATOS!B:B,0),1)),"")</f>
        <v/>
      </c>
      <c r="G584" s="17" t="str">
        <f>IFERROR(IF(INDEX(DATOS!AJ:AJ,MATCH(CHECKLIST!B584,DATOS!B:B,0),1)=0,"",INDEX(DATOS!AJ:AJ,MATCH(CHECKLIST!B584,DATOS!B:B,0),1)),"")</f>
        <v/>
      </c>
      <c r="H584" s="17" t="str">
        <f>IFERROR(IF(INDEX(DATOS!BM:BM,MATCH(CHECKLIST!B584,DATOS!B:B,0),1)="","X",IF(INDEX(DATOS!BM:BM,MATCH(CHECKLIST!B584,DATOS!B:B,0),1)="VIGENTE","",INDEX(DATOS!BM:BM,MATCH(CHECKLIST!B584,DATOS!B:B,0),1))),"")</f>
        <v/>
      </c>
      <c r="I584" s="17" t="str">
        <f>IFERROR(IF(INDEX(DATOS!AN:AN,MATCH(CHECKLIST!B584,DATOS!B:B,0),1)=0,"",INDEX(DATOS!AN:AN,MATCH(CHECKLIST!B584,DATOS!B:B,0),1)),"")</f>
        <v/>
      </c>
      <c r="J584" s="17" t="str">
        <f>IFERROR(IF(INDEX(DATOS!AL:AL,MATCH(CHECKLIST!B584,DATOS!B:B,0),1)=0,"",INDEX(DATOS!AL:AL,MATCH(CHECKLIST!B584,DATOS!B:B,0),1)),"")</f>
        <v/>
      </c>
      <c r="K584" s="35" t="str">
        <f>IFERROR(IF(INDEX(DATOS!AM:AM,MATCH(CHECKLIST!B584,DATOS!B:B,0),1)=0,"",INDEX(DATOS!AM:AM,MATCH(CHECKLIST!B584,DATOS!B:B,0),1)),"")</f>
        <v/>
      </c>
      <c r="L584" s="17" t="str">
        <f>IFERROR(IF(INDEX(DATOS!AO:AO,MATCH(CHECKLIST!B584,DATOS!B:B,0),1)=0,"",INDEX(DATOS!AO:AO,MATCH(CHECKLIST!B584,DATOS!B:B,0),1)),"")</f>
        <v/>
      </c>
      <c r="M584" s="17" t="str">
        <f>IFERROR(IF(INDEX(DATOS!AK:AK,MATCH(CHECKLIST!B584,DATOS!B:B,0),1)=0,"",INDEX(DATOS!AK:AK,MATCH(CHECKLIST!B584,DATOS!B:B,0),1)),"")</f>
        <v/>
      </c>
      <c r="N584" s="35" t="str">
        <f ca="1">IFERROR(IF(INDEX(DATOS!I:I,MATCH(CHECKLIST!B584,DATOS!B:B,0),1)="","X",IF(INDEX(DATOS!I:I,MATCH(CHECKLIST!B584,DATOS!B:B,0),1)&gt;YEAR(TODAY())-1,"","VENCIDA")),"")</f>
        <v/>
      </c>
      <c r="O584" s="35" t="str">
        <f>IFERROR(IF(INDEX(DATOS!AR:AR,MATCH(CHECKLIST!B584,DATOS!B:B,0),1)=0,"",INDEX(DATOS!AR:AR,MATCH(CHECKLIST!B584,DATOS!B:B,0),1)),"")</f>
        <v/>
      </c>
      <c r="P584" s="17" t="str">
        <f>IFERROR(IF(INDEX(DATOS!AP:AP,MATCH(CHECKLIST!B584,DATOS!B:B,0),1)=0,"",INDEX(DATOS!AP:AP,MATCH(CHECKLIST!B584,DATOS!B:B,0),1)),"")</f>
        <v/>
      </c>
      <c r="Q584" s="17" t="str">
        <f>IFERROR(IF(INDEX(DATOS!AQ:AQ,MATCH(CHECKLIST!B584,DATOS!B:B,0),1)=0,"",INDEX(DATOS!AQ:AQ,MATCH(CHECKLIST!B584,DATOS!B:B,0),1)),"")</f>
        <v/>
      </c>
      <c r="S584">
        <f t="shared" si="26"/>
        <v>0</v>
      </c>
      <c r="U584" t="str">
        <f t="shared" si="24"/>
        <v/>
      </c>
      <c r="V584" t="str">
        <f t="shared" si="25"/>
        <v/>
      </c>
    </row>
    <row r="585" spans="1:22" x14ac:dyDescent="0.25">
      <c r="A585" s="12">
        <v>572</v>
      </c>
      <c r="B585" t="str">
        <f>IFERROR(INDEX(DATOS!B:B,MATCH(CHECKLIST!A585,DATOS!BY:BY,0),1),"")</f>
        <v/>
      </c>
      <c r="C585" t="str">
        <f>IFERROR(INDEX(DATOS!J:J,MATCH(CHECKLIST!A585,DATOS!BY:BY,0),1),"")</f>
        <v/>
      </c>
      <c r="D585" t="str">
        <f>IFERROR(INDEX(DATOS!R:R,MATCH(CHECKLIST!E585,DATOS!C:C,0),1),"")</f>
        <v/>
      </c>
      <c r="E585" s="72" t="str">
        <f>IFERROR(INDEX(DATOS!C:C,MATCH(CHECKLIST!A585,DATOS!BY:BY,0),1),"")</f>
        <v/>
      </c>
      <c r="F585" s="82" t="str">
        <f>IFERROR(IF(INDEX(DATOS!AE:AE,MATCH(CHECKLIST!B585,DATOS!B:B,0),1)=0,"",INDEX(DATOS!AE:AE,MATCH(CHECKLIST!B585,DATOS!B:B,0),1)),"")</f>
        <v/>
      </c>
      <c r="G585" s="17" t="str">
        <f>IFERROR(IF(INDEX(DATOS!AJ:AJ,MATCH(CHECKLIST!B585,DATOS!B:B,0),1)=0,"",INDEX(DATOS!AJ:AJ,MATCH(CHECKLIST!B585,DATOS!B:B,0),1)),"")</f>
        <v/>
      </c>
      <c r="H585" s="17" t="str">
        <f>IFERROR(IF(INDEX(DATOS!BM:BM,MATCH(CHECKLIST!B585,DATOS!B:B,0),1)="","X",IF(INDEX(DATOS!BM:BM,MATCH(CHECKLIST!B585,DATOS!B:B,0),1)="VIGENTE","",INDEX(DATOS!BM:BM,MATCH(CHECKLIST!B585,DATOS!B:B,0),1))),"")</f>
        <v/>
      </c>
      <c r="I585" s="17" t="str">
        <f>IFERROR(IF(INDEX(DATOS!AN:AN,MATCH(CHECKLIST!B585,DATOS!B:B,0),1)=0,"",INDEX(DATOS!AN:AN,MATCH(CHECKLIST!B585,DATOS!B:B,0),1)),"")</f>
        <v/>
      </c>
      <c r="J585" s="17" t="str">
        <f>IFERROR(IF(INDEX(DATOS!AL:AL,MATCH(CHECKLIST!B585,DATOS!B:B,0),1)=0,"",INDEX(DATOS!AL:AL,MATCH(CHECKLIST!B585,DATOS!B:B,0),1)),"")</f>
        <v/>
      </c>
      <c r="K585" s="35" t="str">
        <f>IFERROR(IF(INDEX(DATOS!AM:AM,MATCH(CHECKLIST!B585,DATOS!B:B,0),1)=0,"",INDEX(DATOS!AM:AM,MATCH(CHECKLIST!B585,DATOS!B:B,0),1)),"")</f>
        <v/>
      </c>
      <c r="L585" s="17" t="str">
        <f>IFERROR(IF(INDEX(DATOS!AO:AO,MATCH(CHECKLIST!B585,DATOS!B:B,0),1)=0,"",INDEX(DATOS!AO:AO,MATCH(CHECKLIST!B585,DATOS!B:B,0),1)),"")</f>
        <v/>
      </c>
      <c r="M585" s="17" t="str">
        <f>IFERROR(IF(INDEX(DATOS!AK:AK,MATCH(CHECKLIST!B585,DATOS!B:B,0),1)=0,"",INDEX(DATOS!AK:AK,MATCH(CHECKLIST!B585,DATOS!B:B,0),1)),"")</f>
        <v/>
      </c>
      <c r="N585" s="35" t="str">
        <f ca="1">IFERROR(IF(INDEX(DATOS!I:I,MATCH(CHECKLIST!B585,DATOS!B:B,0),1)="","X",IF(INDEX(DATOS!I:I,MATCH(CHECKLIST!B585,DATOS!B:B,0),1)&gt;YEAR(TODAY())-1,"","VENCIDA")),"")</f>
        <v/>
      </c>
      <c r="O585" s="35" t="str">
        <f>IFERROR(IF(INDEX(DATOS!AR:AR,MATCH(CHECKLIST!B585,DATOS!B:B,0),1)=0,"",INDEX(DATOS!AR:AR,MATCH(CHECKLIST!B585,DATOS!B:B,0),1)),"")</f>
        <v/>
      </c>
      <c r="P585" s="17" t="str">
        <f>IFERROR(IF(INDEX(DATOS!AP:AP,MATCH(CHECKLIST!B585,DATOS!B:B,0),1)=0,"",INDEX(DATOS!AP:AP,MATCH(CHECKLIST!B585,DATOS!B:B,0),1)),"")</f>
        <v/>
      </c>
      <c r="Q585" s="17" t="str">
        <f>IFERROR(IF(INDEX(DATOS!AQ:AQ,MATCH(CHECKLIST!B585,DATOS!B:B,0),1)=0,"",INDEX(DATOS!AQ:AQ,MATCH(CHECKLIST!B585,DATOS!B:B,0),1)),"")</f>
        <v/>
      </c>
      <c r="R585" t="str">
        <f>IF(B585="","",1)</f>
        <v/>
      </c>
      <c r="S585" t="str">
        <f t="shared" si="26"/>
        <v/>
      </c>
      <c r="U585" t="str">
        <f t="shared" si="24"/>
        <v/>
      </c>
      <c r="V585" t="str">
        <f t="shared" si="25"/>
        <v/>
      </c>
    </row>
    <row r="586" spans="1:22" x14ac:dyDescent="0.25">
      <c r="A586" s="12">
        <v>573</v>
      </c>
      <c r="B586" t="str">
        <f>IFERROR(INDEX(DATOS!B:B,MATCH(CHECKLIST!A586,DATOS!BY:BY,0),1),"")</f>
        <v/>
      </c>
      <c r="C586" t="str">
        <f>IFERROR(INDEX(DATOS!J:J,MATCH(CHECKLIST!A586,DATOS!BY:BY,0),1),"")</f>
        <v/>
      </c>
      <c r="D586" t="str">
        <f>IFERROR(INDEX(DATOS!R:R,MATCH(CHECKLIST!E586,DATOS!C:C,0),1),"")</f>
        <v/>
      </c>
      <c r="E586" s="72" t="str">
        <f>IFERROR(INDEX(DATOS!C:C,MATCH(CHECKLIST!A586,DATOS!BY:BY,0),1),"")</f>
        <v/>
      </c>
      <c r="F586" s="82" t="str">
        <f>IFERROR(IF(INDEX(DATOS!AE:AE,MATCH(CHECKLIST!B586,DATOS!B:B,0),1)=0,"",INDEX(DATOS!AE:AE,MATCH(CHECKLIST!B586,DATOS!B:B,0),1)),"")</f>
        <v/>
      </c>
      <c r="G586" s="17" t="str">
        <f>IFERROR(IF(INDEX(DATOS!AJ:AJ,MATCH(CHECKLIST!B586,DATOS!B:B,0),1)=0,"",INDEX(DATOS!AJ:AJ,MATCH(CHECKLIST!B586,DATOS!B:B,0),1)),"")</f>
        <v/>
      </c>
      <c r="H586" s="17" t="str">
        <f>IFERROR(IF(INDEX(DATOS!BM:BM,MATCH(CHECKLIST!B586,DATOS!B:B,0),1)="","X",IF(INDEX(DATOS!BM:BM,MATCH(CHECKLIST!B586,DATOS!B:B,0),1)="VIGENTE","",INDEX(DATOS!BM:BM,MATCH(CHECKLIST!B586,DATOS!B:B,0),1))),"")</f>
        <v/>
      </c>
      <c r="I586" s="17" t="str">
        <f>IFERROR(IF(INDEX(DATOS!AN:AN,MATCH(CHECKLIST!B586,DATOS!B:B,0),1)=0,"",INDEX(DATOS!AN:AN,MATCH(CHECKLIST!B586,DATOS!B:B,0),1)),"")</f>
        <v/>
      </c>
      <c r="J586" s="17" t="str">
        <f>IFERROR(IF(INDEX(DATOS!AL:AL,MATCH(CHECKLIST!B586,DATOS!B:B,0),1)=0,"",INDEX(DATOS!AL:AL,MATCH(CHECKLIST!B586,DATOS!B:B,0),1)),"")</f>
        <v/>
      </c>
      <c r="K586" s="35" t="str">
        <f>IFERROR(IF(INDEX(DATOS!AM:AM,MATCH(CHECKLIST!B586,DATOS!B:B,0),1)=0,"",INDEX(DATOS!AM:AM,MATCH(CHECKLIST!B586,DATOS!B:B,0),1)),"")</f>
        <v/>
      </c>
      <c r="L586" s="17" t="str">
        <f>IFERROR(IF(INDEX(DATOS!AO:AO,MATCH(CHECKLIST!B586,DATOS!B:B,0),1)=0,"",INDEX(DATOS!AO:AO,MATCH(CHECKLIST!B586,DATOS!B:B,0),1)),"")</f>
        <v/>
      </c>
      <c r="M586" s="17" t="str">
        <f>IFERROR(IF(INDEX(DATOS!AK:AK,MATCH(CHECKLIST!B586,DATOS!B:B,0),1)=0,"",INDEX(DATOS!AK:AK,MATCH(CHECKLIST!B586,DATOS!B:B,0),1)),"")</f>
        <v/>
      </c>
      <c r="N586" s="35" t="str">
        <f ca="1">IFERROR(IF(INDEX(DATOS!I:I,MATCH(CHECKLIST!B586,DATOS!B:B,0),1)="","X",IF(INDEX(DATOS!I:I,MATCH(CHECKLIST!B586,DATOS!B:B,0),1)&gt;YEAR(TODAY())-1,"","VENCIDA")),"")</f>
        <v/>
      </c>
      <c r="O586" s="35" t="str">
        <f>IFERROR(IF(INDEX(DATOS!AR:AR,MATCH(CHECKLIST!B586,DATOS!B:B,0),1)=0,"",INDEX(DATOS!AR:AR,MATCH(CHECKLIST!B586,DATOS!B:B,0),1)),"")</f>
        <v/>
      </c>
      <c r="P586" s="17" t="str">
        <f>IFERROR(IF(INDEX(DATOS!AP:AP,MATCH(CHECKLIST!B586,DATOS!B:B,0),1)=0,"",INDEX(DATOS!AP:AP,MATCH(CHECKLIST!B586,DATOS!B:B,0),1)),"")</f>
        <v/>
      </c>
      <c r="Q586" s="17" t="str">
        <f>IFERROR(IF(INDEX(DATOS!AQ:AQ,MATCH(CHECKLIST!B586,DATOS!B:B,0),1)=0,"",INDEX(DATOS!AQ:AQ,MATCH(CHECKLIST!B586,DATOS!B:B,0),1)),"")</f>
        <v/>
      </c>
      <c r="S586">
        <f t="shared" si="26"/>
        <v>0</v>
      </c>
      <c r="U586" t="str">
        <f t="shared" si="24"/>
        <v/>
      </c>
      <c r="V586" t="str">
        <f t="shared" si="25"/>
        <v/>
      </c>
    </row>
    <row r="587" spans="1:22" x14ac:dyDescent="0.25">
      <c r="A587" s="12">
        <v>574</v>
      </c>
      <c r="B587" t="str">
        <f>IFERROR(INDEX(DATOS!B:B,MATCH(CHECKLIST!A587,DATOS!BY:BY,0),1),"")</f>
        <v/>
      </c>
      <c r="C587" t="str">
        <f>IFERROR(INDEX(DATOS!J:J,MATCH(CHECKLIST!A587,DATOS!BY:BY,0),1),"")</f>
        <v/>
      </c>
      <c r="D587" t="str">
        <f>IFERROR(INDEX(DATOS!R:R,MATCH(CHECKLIST!E587,DATOS!C:C,0),1),"")</f>
        <v/>
      </c>
      <c r="E587" s="72" t="str">
        <f>IFERROR(INDEX(DATOS!C:C,MATCH(CHECKLIST!A587,DATOS!BY:BY,0),1),"")</f>
        <v/>
      </c>
      <c r="F587" s="82" t="str">
        <f>IFERROR(IF(INDEX(DATOS!AE:AE,MATCH(CHECKLIST!B587,DATOS!B:B,0),1)=0,"",INDEX(DATOS!AE:AE,MATCH(CHECKLIST!B587,DATOS!B:B,0),1)),"")</f>
        <v/>
      </c>
      <c r="G587" s="17" t="str">
        <f>IFERROR(IF(INDEX(DATOS!AJ:AJ,MATCH(CHECKLIST!B587,DATOS!B:B,0),1)=0,"",INDEX(DATOS!AJ:AJ,MATCH(CHECKLIST!B587,DATOS!B:B,0),1)),"")</f>
        <v/>
      </c>
      <c r="H587" s="17" t="str">
        <f>IFERROR(IF(INDEX(DATOS!BM:BM,MATCH(CHECKLIST!B587,DATOS!B:B,0),1)="","X",IF(INDEX(DATOS!BM:BM,MATCH(CHECKLIST!B587,DATOS!B:B,0),1)="VIGENTE","",INDEX(DATOS!BM:BM,MATCH(CHECKLIST!B587,DATOS!B:B,0),1))),"")</f>
        <v/>
      </c>
      <c r="I587" s="17" t="str">
        <f>IFERROR(IF(INDEX(DATOS!AN:AN,MATCH(CHECKLIST!B587,DATOS!B:B,0),1)=0,"",INDEX(DATOS!AN:AN,MATCH(CHECKLIST!B587,DATOS!B:B,0),1)),"")</f>
        <v/>
      </c>
      <c r="J587" s="17" t="str">
        <f>IFERROR(IF(INDEX(DATOS!AL:AL,MATCH(CHECKLIST!B587,DATOS!B:B,0),1)=0,"",INDEX(DATOS!AL:AL,MATCH(CHECKLIST!B587,DATOS!B:B,0),1)),"")</f>
        <v/>
      </c>
      <c r="K587" s="35" t="str">
        <f>IFERROR(IF(INDEX(DATOS!AM:AM,MATCH(CHECKLIST!B587,DATOS!B:B,0),1)=0,"",INDEX(DATOS!AM:AM,MATCH(CHECKLIST!B587,DATOS!B:B,0),1)),"")</f>
        <v/>
      </c>
      <c r="L587" s="17" t="str">
        <f>IFERROR(IF(INDEX(DATOS!AO:AO,MATCH(CHECKLIST!B587,DATOS!B:B,0),1)=0,"",INDEX(DATOS!AO:AO,MATCH(CHECKLIST!B587,DATOS!B:B,0),1)),"")</f>
        <v/>
      </c>
      <c r="M587" s="17" t="str">
        <f>IFERROR(IF(INDEX(DATOS!AK:AK,MATCH(CHECKLIST!B587,DATOS!B:B,0),1)=0,"",INDEX(DATOS!AK:AK,MATCH(CHECKLIST!B587,DATOS!B:B,0),1)),"")</f>
        <v/>
      </c>
      <c r="N587" s="35" t="str">
        <f ca="1">IFERROR(IF(INDEX(DATOS!I:I,MATCH(CHECKLIST!B587,DATOS!B:B,0),1)="","X",IF(INDEX(DATOS!I:I,MATCH(CHECKLIST!B587,DATOS!B:B,0),1)&gt;YEAR(TODAY())-1,"","VENCIDA")),"")</f>
        <v/>
      </c>
      <c r="O587" s="35" t="str">
        <f>IFERROR(IF(INDEX(DATOS!AR:AR,MATCH(CHECKLIST!B587,DATOS!B:B,0),1)=0,"",INDEX(DATOS!AR:AR,MATCH(CHECKLIST!B587,DATOS!B:B,0),1)),"")</f>
        <v/>
      </c>
      <c r="P587" s="17" t="str">
        <f>IFERROR(IF(INDEX(DATOS!AP:AP,MATCH(CHECKLIST!B587,DATOS!B:B,0),1)=0,"",INDEX(DATOS!AP:AP,MATCH(CHECKLIST!B587,DATOS!B:B,0),1)),"")</f>
        <v/>
      </c>
      <c r="Q587" s="17" t="str">
        <f>IFERROR(IF(INDEX(DATOS!AQ:AQ,MATCH(CHECKLIST!B587,DATOS!B:B,0),1)=0,"",INDEX(DATOS!AQ:AQ,MATCH(CHECKLIST!B587,DATOS!B:B,0),1)),"")</f>
        <v/>
      </c>
      <c r="R587" t="str">
        <f>IF(B587="","",1)</f>
        <v/>
      </c>
      <c r="S587" t="str">
        <f t="shared" si="26"/>
        <v/>
      </c>
      <c r="U587" t="str">
        <f t="shared" si="24"/>
        <v/>
      </c>
      <c r="V587" t="str">
        <f t="shared" si="25"/>
        <v/>
      </c>
    </row>
    <row r="588" spans="1:22" x14ac:dyDescent="0.25">
      <c r="A588" s="12">
        <v>575</v>
      </c>
      <c r="B588" t="str">
        <f>IFERROR(INDEX(DATOS!B:B,MATCH(CHECKLIST!A588,DATOS!BY:BY,0),1),"")</f>
        <v/>
      </c>
      <c r="C588" t="str">
        <f>IFERROR(INDEX(DATOS!J:J,MATCH(CHECKLIST!A588,DATOS!BY:BY,0),1),"")</f>
        <v/>
      </c>
      <c r="D588" t="str">
        <f>IFERROR(INDEX(DATOS!R:R,MATCH(CHECKLIST!E588,DATOS!C:C,0),1),"")</f>
        <v/>
      </c>
      <c r="E588" s="72" t="str">
        <f>IFERROR(INDEX(DATOS!C:C,MATCH(CHECKLIST!A588,DATOS!BY:BY,0),1),"")</f>
        <v/>
      </c>
      <c r="F588" s="82" t="str">
        <f>IFERROR(IF(INDEX(DATOS!AE:AE,MATCH(CHECKLIST!B588,DATOS!B:B,0),1)=0,"",INDEX(DATOS!AE:AE,MATCH(CHECKLIST!B588,DATOS!B:B,0),1)),"")</f>
        <v/>
      </c>
      <c r="G588" s="17" t="str">
        <f>IFERROR(IF(INDEX(DATOS!AJ:AJ,MATCH(CHECKLIST!B588,DATOS!B:B,0),1)=0,"",INDEX(DATOS!AJ:AJ,MATCH(CHECKLIST!B588,DATOS!B:B,0),1)),"")</f>
        <v/>
      </c>
      <c r="H588" s="17" t="str">
        <f>IFERROR(IF(INDEX(DATOS!BM:BM,MATCH(CHECKLIST!B588,DATOS!B:B,0),1)="","X",IF(INDEX(DATOS!BM:BM,MATCH(CHECKLIST!B588,DATOS!B:B,0),1)="VIGENTE","",INDEX(DATOS!BM:BM,MATCH(CHECKLIST!B588,DATOS!B:B,0),1))),"")</f>
        <v/>
      </c>
      <c r="I588" s="17" t="str">
        <f>IFERROR(IF(INDEX(DATOS!AN:AN,MATCH(CHECKLIST!B588,DATOS!B:B,0),1)=0,"",INDEX(DATOS!AN:AN,MATCH(CHECKLIST!B588,DATOS!B:B,0),1)),"")</f>
        <v/>
      </c>
      <c r="J588" s="17" t="str">
        <f>IFERROR(IF(INDEX(DATOS!AL:AL,MATCH(CHECKLIST!B588,DATOS!B:B,0),1)=0,"",INDEX(DATOS!AL:AL,MATCH(CHECKLIST!B588,DATOS!B:B,0),1)),"")</f>
        <v/>
      </c>
      <c r="K588" s="35" t="str">
        <f>IFERROR(IF(INDEX(DATOS!AM:AM,MATCH(CHECKLIST!B588,DATOS!B:B,0),1)=0,"",INDEX(DATOS!AM:AM,MATCH(CHECKLIST!B588,DATOS!B:B,0),1)),"")</f>
        <v/>
      </c>
      <c r="L588" s="17" t="str">
        <f>IFERROR(IF(INDEX(DATOS!AO:AO,MATCH(CHECKLIST!B588,DATOS!B:B,0),1)=0,"",INDEX(DATOS!AO:AO,MATCH(CHECKLIST!B588,DATOS!B:B,0),1)),"")</f>
        <v/>
      </c>
      <c r="M588" s="17" t="str">
        <f>IFERROR(IF(INDEX(DATOS!AK:AK,MATCH(CHECKLIST!B588,DATOS!B:B,0),1)=0,"",INDEX(DATOS!AK:AK,MATCH(CHECKLIST!B588,DATOS!B:B,0),1)),"")</f>
        <v/>
      </c>
      <c r="N588" s="35" t="str">
        <f ca="1">IFERROR(IF(INDEX(DATOS!I:I,MATCH(CHECKLIST!B588,DATOS!B:B,0),1)="","X",IF(INDEX(DATOS!I:I,MATCH(CHECKLIST!B588,DATOS!B:B,0),1)&gt;YEAR(TODAY())-1,"","VENCIDA")),"")</f>
        <v/>
      </c>
      <c r="O588" s="35" t="str">
        <f>IFERROR(IF(INDEX(DATOS!AR:AR,MATCH(CHECKLIST!B588,DATOS!B:B,0),1)=0,"",INDEX(DATOS!AR:AR,MATCH(CHECKLIST!B588,DATOS!B:B,0),1)),"")</f>
        <v/>
      </c>
      <c r="P588" s="17" t="str">
        <f>IFERROR(IF(INDEX(DATOS!AP:AP,MATCH(CHECKLIST!B588,DATOS!B:B,0),1)=0,"",INDEX(DATOS!AP:AP,MATCH(CHECKLIST!B588,DATOS!B:B,0),1)),"")</f>
        <v/>
      </c>
      <c r="Q588" s="17" t="str">
        <f>IFERROR(IF(INDEX(DATOS!AQ:AQ,MATCH(CHECKLIST!B588,DATOS!B:B,0),1)=0,"",INDEX(DATOS!AQ:AQ,MATCH(CHECKLIST!B588,DATOS!B:B,0),1)),"")</f>
        <v/>
      </c>
      <c r="S588">
        <f t="shared" si="26"/>
        <v>0</v>
      </c>
      <c r="U588" t="str">
        <f t="shared" si="24"/>
        <v/>
      </c>
      <c r="V588" t="str">
        <f t="shared" si="25"/>
        <v/>
      </c>
    </row>
    <row r="589" spans="1:22" x14ac:dyDescent="0.25">
      <c r="A589" s="12">
        <v>576</v>
      </c>
      <c r="B589" t="str">
        <f>IFERROR(INDEX(DATOS!B:B,MATCH(CHECKLIST!A589,DATOS!BY:BY,0),1),"")</f>
        <v/>
      </c>
      <c r="C589" t="str">
        <f>IFERROR(INDEX(DATOS!J:J,MATCH(CHECKLIST!A589,DATOS!BY:BY,0),1),"")</f>
        <v/>
      </c>
      <c r="D589" t="str">
        <f>IFERROR(INDEX(DATOS!R:R,MATCH(CHECKLIST!E589,DATOS!C:C,0),1),"")</f>
        <v/>
      </c>
      <c r="E589" s="72" t="str">
        <f>IFERROR(INDEX(DATOS!C:C,MATCH(CHECKLIST!A589,DATOS!BY:BY,0),1),"")</f>
        <v/>
      </c>
      <c r="F589" s="82" t="str">
        <f>IFERROR(IF(INDEX(DATOS!AE:AE,MATCH(CHECKLIST!B589,DATOS!B:B,0),1)=0,"",INDEX(DATOS!AE:AE,MATCH(CHECKLIST!B589,DATOS!B:B,0),1)),"")</f>
        <v/>
      </c>
      <c r="G589" s="17" t="str">
        <f>IFERROR(IF(INDEX(DATOS!AJ:AJ,MATCH(CHECKLIST!B589,DATOS!B:B,0),1)=0,"",INDEX(DATOS!AJ:AJ,MATCH(CHECKLIST!B589,DATOS!B:B,0),1)),"")</f>
        <v/>
      </c>
      <c r="H589" s="17" t="str">
        <f>IFERROR(IF(INDEX(DATOS!BM:BM,MATCH(CHECKLIST!B589,DATOS!B:B,0),1)="","X",IF(INDEX(DATOS!BM:BM,MATCH(CHECKLIST!B589,DATOS!B:B,0),1)="VIGENTE","",INDEX(DATOS!BM:BM,MATCH(CHECKLIST!B589,DATOS!B:B,0),1))),"")</f>
        <v/>
      </c>
      <c r="I589" s="17" t="str">
        <f>IFERROR(IF(INDEX(DATOS!AN:AN,MATCH(CHECKLIST!B589,DATOS!B:B,0),1)=0,"",INDEX(DATOS!AN:AN,MATCH(CHECKLIST!B589,DATOS!B:B,0),1)),"")</f>
        <v/>
      </c>
      <c r="J589" s="17" t="str">
        <f>IFERROR(IF(INDEX(DATOS!AL:AL,MATCH(CHECKLIST!B589,DATOS!B:B,0),1)=0,"",INDEX(DATOS!AL:AL,MATCH(CHECKLIST!B589,DATOS!B:B,0),1)),"")</f>
        <v/>
      </c>
      <c r="K589" s="35" t="str">
        <f>IFERROR(IF(INDEX(DATOS!AM:AM,MATCH(CHECKLIST!B589,DATOS!B:B,0),1)=0,"",INDEX(DATOS!AM:AM,MATCH(CHECKLIST!B589,DATOS!B:B,0),1)),"")</f>
        <v/>
      </c>
      <c r="L589" s="17" t="str">
        <f>IFERROR(IF(INDEX(DATOS!AO:AO,MATCH(CHECKLIST!B589,DATOS!B:B,0),1)=0,"",INDEX(DATOS!AO:AO,MATCH(CHECKLIST!B589,DATOS!B:B,0),1)),"")</f>
        <v/>
      </c>
      <c r="M589" s="17" t="str">
        <f>IFERROR(IF(INDEX(DATOS!AK:AK,MATCH(CHECKLIST!B589,DATOS!B:B,0),1)=0,"",INDEX(DATOS!AK:AK,MATCH(CHECKLIST!B589,DATOS!B:B,0),1)),"")</f>
        <v/>
      </c>
      <c r="N589" s="35" t="str">
        <f ca="1">IFERROR(IF(INDEX(DATOS!I:I,MATCH(CHECKLIST!B589,DATOS!B:B,0),1)="","X",IF(INDEX(DATOS!I:I,MATCH(CHECKLIST!B589,DATOS!B:B,0),1)&gt;YEAR(TODAY())-1,"","VENCIDA")),"")</f>
        <v/>
      </c>
      <c r="O589" s="35" t="str">
        <f>IFERROR(IF(INDEX(DATOS!AR:AR,MATCH(CHECKLIST!B589,DATOS!B:B,0),1)=0,"",INDEX(DATOS!AR:AR,MATCH(CHECKLIST!B589,DATOS!B:B,0),1)),"")</f>
        <v/>
      </c>
      <c r="P589" s="17" t="str">
        <f>IFERROR(IF(INDEX(DATOS!AP:AP,MATCH(CHECKLIST!B589,DATOS!B:B,0),1)=0,"",INDEX(DATOS!AP:AP,MATCH(CHECKLIST!B589,DATOS!B:B,0),1)),"")</f>
        <v/>
      </c>
      <c r="Q589" s="17" t="str">
        <f>IFERROR(IF(INDEX(DATOS!AQ:AQ,MATCH(CHECKLIST!B589,DATOS!B:B,0),1)=0,"",INDEX(DATOS!AQ:AQ,MATCH(CHECKLIST!B589,DATOS!B:B,0),1)),"")</f>
        <v/>
      </c>
      <c r="R589" t="str">
        <f>IF(B589="","",1)</f>
        <v/>
      </c>
      <c r="S589" t="str">
        <f t="shared" si="26"/>
        <v/>
      </c>
      <c r="U589" t="str">
        <f t="shared" si="24"/>
        <v/>
      </c>
      <c r="V589" t="str">
        <f t="shared" si="25"/>
        <v/>
      </c>
    </row>
    <row r="590" spans="1:22" x14ac:dyDescent="0.25">
      <c r="A590" s="12">
        <v>577</v>
      </c>
      <c r="B590" t="str">
        <f>IFERROR(INDEX(DATOS!B:B,MATCH(CHECKLIST!A590,DATOS!BY:BY,0),1),"")</f>
        <v/>
      </c>
      <c r="C590" t="str">
        <f>IFERROR(INDEX(DATOS!J:J,MATCH(CHECKLIST!A590,DATOS!BY:BY,0),1),"")</f>
        <v/>
      </c>
      <c r="D590" t="str">
        <f>IFERROR(INDEX(DATOS!R:R,MATCH(CHECKLIST!E590,DATOS!C:C,0),1),"")</f>
        <v/>
      </c>
      <c r="E590" s="72" t="str">
        <f>IFERROR(INDEX(DATOS!C:C,MATCH(CHECKLIST!A590,DATOS!BY:BY,0),1),"")</f>
        <v/>
      </c>
      <c r="F590" s="82" t="str">
        <f>IFERROR(IF(INDEX(DATOS!AE:AE,MATCH(CHECKLIST!B590,DATOS!B:B,0),1)=0,"",INDEX(DATOS!AE:AE,MATCH(CHECKLIST!B590,DATOS!B:B,0),1)),"")</f>
        <v/>
      </c>
      <c r="G590" s="17" t="str">
        <f>IFERROR(IF(INDEX(DATOS!AJ:AJ,MATCH(CHECKLIST!B590,DATOS!B:B,0),1)=0,"",INDEX(DATOS!AJ:AJ,MATCH(CHECKLIST!B590,DATOS!B:B,0),1)),"")</f>
        <v/>
      </c>
      <c r="H590" s="17" t="str">
        <f>IFERROR(IF(INDEX(DATOS!BM:BM,MATCH(CHECKLIST!B590,DATOS!B:B,0),1)="","X",IF(INDEX(DATOS!BM:BM,MATCH(CHECKLIST!B590,DATOS!B:B,0),1)="VIGENTE","",INDEX(DATOS!BM:BM,MATCH(CHECKLIST!B590,DATOS!B:B,0),1))),"")</f>
        <v/>
      </c>
      <c r="I590" s="17" t="str">
        <f>IFERROR(IF(INDEX(DATOS!AN:AN,MATCH(CHECKLIST!B590,DATOS!B:B,0),1)=0,"",INDEX(DATOS!AN:AN,MATCH(CHECKLIST!B590,DATOS!B:B,0),1)),"")</f>
        <v/>
      </c>
      <c r="J590" s="17" t="str">
        <f>IFERROR(IF(INDEX(DATOS!AL:AL,MATCH(CHECKLIST!B590,DATOS!B:B,0),1)=0,"",INDEX(DATOS!AL:AL,MATCH(CHECKLIST!B590,DATOS!B:B,0),1)),"")</f>
        <v/>
      </c>
      <c r="K590" s="35" t="str">
        <f>IFERROR(IF(INDEX(DATOS!AM:AM,MATCH(CHECKLIST!B590,DATOS!B:B,0),1)=0,"",INDEX(DATOS!AM:AM,MATCH(CHECKLIST!B590,DATOS!B:B,0),1)),"")</f>
        <v/>
      </c>
      <c r="L590" s="17" t="str">
        <f>IFERROR(IF(INDEX(DATOS!AO:AO,MATCH(CHECKLIST!B590,DATOS!B:B,0),1)=0,"",INDEX(DATOS!AO:AO,MATCH(CHECKLIST!B590,DATOS!B:B,0),1)),"")</f>
        <v/>
      </c>
      <c r="M590" s="17" t="str">
        <f>IFERROR(IF(INDEX(DATOS!AK:AK,MATCH(CHECKLIST!B590,DATOS!B:B,0),1)=0,"",INDEX(DATOS!AK:AK,MATCH(CHECKLIST!B590,DATOS!B:B,0),1)),"")</f>
        <v/>
      </c>
      <c r="N590" s="35" t="str">
        <f ca="1">IFERROR(IF(INDEX(DATOS!I:I,MATCH(CHECKLIST!B590,DATOS!B:B,0),1)="","X",IF(INDEX(DATOS!I:I,MATCH(CHECKLIST!B590,DATOS!B:B,0),1)&gt;YEAR(TODAY())-1,"","VENCIDA")),"")</f>
        <v/>
      </c>
      <c r="O590" s="35" t="str">
        <f>IFERROR(IF(INDEX(DATOS!AR:AR,MATCH(CHECKLIST!B590,DATOS!B:B,0),1)=0,"",INDEX(DATOS!AR:AR,MATCH(CHECKLIST!B590,DATOS!B:B,0),1)),"")</f>
        <v/>
      </c>
      <c r="P590" s="17" t="str">
        <f>IFERROR(IF(INDEX(DATOS!AP:AP,MATCH(CHECKLIST!B590,DATOS!B:B,0),1)=0,"",INDEX(DATOS!AP:AP,MATCH(CHECKLIST!B590,DATOS!B:B,0),1)),"")</f>
        <v/>
      </c>
      <c r="Q590" s="17" t="str">
        <f>IFERROR(IF(INDEX(DATOS!AQ:AQ,MATCH(CHECKLIST!B590,DATOS!B:B,0),1)=0,"",INDEX(DATOS!AQ:AQ,MATCH(CHECKLIST!B590,DATOS!B:B,0),1)),"")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IFERROR(INDEX(DATOS!B:B,MATCH(CHECKLIST!A591,DATOS!BY:BY,0),1),"")</f>
        <v/>
      </c>
      <c r="C591" t="str">
        <f>IFERROR(INDEX(DATOS!J:J,MATCH(CHECKLIST!A591,DATOS!BY:BY,0),1),"")</f>
        <v/>
      </c>
      <c r="D591" t="str">
        <f>IFERROR(INDEX(DATOS!R:R,MATCH(CHECKLIST!E591,DATOS!C:C,0),1),"")</f>
        <v/>
      </c>
      <c r="E591" s="72" t="str">
        <f>IFERROR(INDEX(DATOS!C:C,MATCH(CHECKLIST!A591,DATOS!BY:BY,0),1),"")</f>
        <v/>
      </c>
      <c r="F591" s="82" t="str">
        <f>IFERROR(IF(INDEX(DATOS!AE:AE,MATCH(CHECKLIST!B591,DATOS!B:B,0),1)=0,"",INDEX(DATOS!AE:AE,MATCH(CHECKLIST!B591,DATOS!B:B,0),1)),"")</f>
        <v/>
      </c>
      <c r="G591" s="17" t="str">
        <f>IFERROR(IF(INDEX(DATOS!AJ:AJ,MATCH(CHECKLIST!B591,DATOS!B:B,0),1)=0,"",INDEX(DATOS!AJ:AJ,MATCH(CHECKLIST!B591,DATOS!B:B,0),1)),"")</f>
        <v/>
      </c>
      <c r="H591" s="17" t="str">
        <f>IFERROR(IF(INDEX(DATOS!BM:BM,MATCH(CHECKLIST!B591,DATOS!B:B,0),1)="","X",IF(INDEX(DATOS!BM:BM,MATCH(CHECKLIST!B591,DATOS!B:B,0),1)="VIGENTE","",INDEX(DATOS!BM:BM,MATCH(CHECKLIST!B591,DATOS!B:B,0),1))),"")</f>
        <v/>
      </c>
      <c r="I591" s="17" t="str">
        <f>IFERROR(IF(INDEX(DATOS!AN:AN,MATCH(CHECKLIST!B591,DATOS!B:B,0),1)=0,"",INDEX(DATOS!AN:AN,MATCH(CHECKLIST!B591,DATOS!B:B,0),1)),"")</f>
        <v/>
      </c>
      <c r="J591" s="17" t="str">
        <f>IFERROR(IF(INDEX(DATOS!AL:AL,MATCH(CHECKLIST!B591,DATOS!B:B,0),1)=0,"",INDEX(DATOS!AL:AL,MATCH(CHECKLIST!B591,DATOS!B:B,0),1)),"")</f>
        <v/>
      </c>
      <c r="K591" s="35" t="str">
        <f>IFERROR(IF(INDEX(DATOS!AM:AM,MATCH(CHECKLIST!B591,DATOS!B:B,0),1)=0,"",INDEX(DATOS!AM:AM,MATCH(CHECKLIST!B591,DATOS!B:B,0),1)),"")</f>
        <v/>
      </c>
      <c r="L591" s="17" t="str">
        <f>IFERROR(IF(INDEX(DATOS!AO:AO,MATCH(CHECKLIST!B591,DATOS!B:B,0),1)=0,"",INDEX(DATOS!AO:AO,MATCH(CHECKLIST!B591,DATOS!B:B,0),1)),"")</f>
        <v/>
      </c>
      <c r="M591" s="17" t="str">
        <f>IFERROR(IF(INDEX(DATOS!AK:AK,MATCH(CHECKLIST!B591,DATOS!B:B,0),1)=0,"",INDEX(DATOS!AK:AK,MATCH(CHECKLIST!B591,DATOS!B:B,0),1)),"")</f>
        <v/>
      </c>
      <c r="N591" s="35" t="str">
        <f ca="1">IFERROR(IF(INDEX(DATOS!I:I,MATCH(CHECKLIST!B591,DATOS!B:B,0),1)="","X",IF(INDEX(DATOS!I:I,MATCH(CHECKLIST!B591,DATOS!B:B,0),1)&gt;YEAR(TODAY())-1,"","VENCIDA")),"")</f>
        <v/>
      </c>
      <c r="O591" s="35" t="str">
        <f>IFERROR(IF(INDEX(DATOS!AR:AR,MATCH(CHECKLIST!B591,DATOS!B:B,0),1)=0,"",INDEX(DATOS!AR:AR,MATCH(CHECKLIST!B591,DATOS!B:B,0),1)),"")</f>
        <v/>
      </c>
      <c r="P591" s="17" t="str">
        <f>IFERROR(IF(INDEX(DATOS!AP:AP,MATCH(CHECKLIST!B591,DATOS!B:B,0),1)=0,"",INDEX(DATOS!AP:AP,MATCH(CHECKLIST!B591,DATOS!B:B,0),1)),"")</f>
        <v/>
      </c>
      <c r="Q591" s="17" t="str">
        <f>IFERROR(IF(INDEX(DATOS!AQ:AQ,MATCH(CHECKLIST!B591,DATOS!B:B,0),1)=0,"",INDEX(DATOS!AQ:AQ,MATCH(CHECKLIST!B591,DATOS!B:B,0),1)),"")</f>
        <v/>
      </c>
      <c r="R591" t="str">
        <f>IF(B591="","",1)</f>
        <v/>
      </c>
      <c r="S591" t="str">
        <f t="shared" si="26"/>
        <v/>
      </c>
      <c r="U591" t="str">
        <f t="shared" si="27"/>
        <v/>
      </c>
      <c r="V591" t="str">
        <f t="shared" si="28"/>
        <v/>
      </c>
    </row>
    <row r="592" spans="1:22" x14ac:dyDescent="0.25">
      <c r="A592" s="12">
        <v>579</v>
      </c>
      <c r="B592" t="str">
        <f>IFERROR(INDEX(DATOS!B:B,MATCH(CHECKLIST!A592,DATOS!BY:BY,0),1),"")</f>
        <v/>
      </c>
      <c r="C592" t="str">
        <f>IFERROR(INDEX(DATOS!J:J,MATCH(CHECKLIST!A592,DATOS!BY:BY,0),1),"")</f>
        <v/>
      </c>
      <c r="D592" t="str">
        <f>IFERROR(INDEX(DATOS!R:R,MATCH(CHECKLIST!E592,DATOS!C:C,0),1),"")</f>
        <v/>
      </c>
      <c r="E592" s="72" t="str">
        <f>IFERROR(INDEX(DATOS!C:C,MATCH(CHECKLIST!A592,DATOS!BY:BY,0),1),"")</f>
        <v/>
      </c>
      <c r="F592" s="82" t="str">
        <f>IFERROR(IF(INDEX(DATOS!AE:AE,MATCH(CHECKLIST!B592,DATOS!B:B,0),1)=0,"",INDEX(DATOS!AE:AE,MATCH(CHECKLIST!B592,DATOS!B:B,0),1)),"")</f>
        <v/>
      </c>
      <c r="G592" s="17" t="str">
        <f>IFERROR(IF(INDEX(DATOS!AJ:AJ,MATCH(CHECKLIST!B592,DATOS!B:B,0),1)=0,"",INDEX(DATOS!AJ:AJ,MATCH(CHECKLIST!B592,DATOS!B:B,0),1)),"")</f>
        <v/>
      </c>
      <c r="H592" s="17" t="str">
        <f>IFERROR(IF(INDEX(DATOS!BM:BM,MATCH(CHECKLIST!B592,DATOS!B:B,0),1)="","X",IF(INDEX(DATOS!BM:BM,MATCH(CHECKLIST!B592,DATOS!B:B,0),1)="VIGENTE","",INDEX(DATOS!BM:BM,MATCH(CHECKLIST!B592,DATOS!B:B,0),1))),"")</f>
        <v/>
      </c>
      <c r="I592" s="17" t="str">
        <f>IFERROR(IF(INDEX(DATOS!AN:AN,MATCH(CHECKLIST!B592,DATOS!B:B,0),1)=0,"",INDEX(DATOS!AN:AN,MATCH(CHECKLIST!B592,DATOS!B:B,0),1)),"")</f>
        <v/>
      </c>
      <c r="J592" s="17" t="str">
        <f>IFERROR(IF(INDEX(DATOS!AL:AL,MATCH(CHECKLIST!B592,DATOS!B:B,0),1)=0,"",INDEX(DATOS!AL:AL,MATCH(CHECKLIST!B592,DATOS!B:B,0),1)),"")</f>
        <v/>
      </c>
      <c r="K592" s="35" t="str">
        <f>IFERROR(IF(INDEX(DATOS!AM:AM,MATCH(CHECKLIST!B592,DATOS!B:B,0),1)=0,"",INDEX(DATOS!AM:AM,MATCH(CHECKLIST!B592,DATOS!B:B,0),1)),"")</f>
        <v/>
      </c>
      <c r="L592" s="17" t="str">
        <f>IFERROR(IF(INDEX(DATOS!AO:AO,MATCH(CHECKLIST!B592,DATOS!B:B,0),1)=0,"",INDEX(DATOS!AO:AO,MATCH(CHECKLIST!B592,DATOS!B:B,0),1)),"")</f>
        <v/>
      </c>
      <c r="M592" s="17" t="str">
        <f>IFERROR(IF(INDEX(DATOS!AK:AK,MATCH(CHECKLIST!B592,DATOS!B:B,0),1)=0,"",INDEX(DATOS!AK:AK,MATCH(CHECKLIST!B592,DATOS!B:B,0),1)),"")</f>
        <v/>
      </c>
      <c r="N592" s="35" t="str">
        <f ca="1">IFERROR(IF(INDEX(DATOS!I:I,MATCH(CHECKLIST!B592,DATOS!B:B,0),1)="","X",IF(INDEX(DATOS!I:I,MATCH(CHECKLIST!B592,DATOS!B:B,0),1)&gt;YEAR(TODAY())-1,"","VENCIDA")),"")</f>
        <v/>
      </c>
      <c r="O592" s="35" t="str">
        <f>IFERROR(IF(INDEX(DATOS!AR:AR,MATCH(CHECKLIST!B592,DATOS!B:B,0),1)=0,"",INDEX(DATOS!AR:AR,MATCH(CHECKLIST!B592,DATOS!B:B,0),1)),"")</f>
        <v/>
      </c>
      <c r="P592" s="17" t="str">
        <f>IFERROR(IF(INDEX(DATOS!AP:AP,MATCH(CHECKLIST!B592,DATOS!B:B,0),1)=0,"",INDEX(DATOS!AP:AP,MATCH(CHECKLIST!B592,DATOS!B:B,0),1)),"")</f>
        <v/>
      </c>
      <c r="Q592" s="17" t="str">
        <f>IFERROR(IF(INDEX(DATOS!AQ:AQ,MATCH(CHECKLIST!B592,DATOS!B:B,0),1)=0,"",INDEX(DATOS!AQ:AQ,MATCH(CHECKLIST!B592,DATOS!B:B,0),1)),"")</f>
        <v/>
      </c>
      <c r="S592">
        <f t="shared" ref="S592:S655" si="29">IF(Q$13="","",R592)</f>
        <v>0</v>
      </c>
      <c r="U592" t="str">
        <f t="shared" si="27"/>
        <v/>
      </c>
      <c r="V592" t="str">
        <f t="shared" si="28"/>
        <v/>
      </c>
    </row>
    <row r="593" spans="1:22" x14ac:dyDescent="0.25">
      <c r="A593" s="12">
        <v>580</v>
      </c>
      <c r="B593" t="str">
        <f>IFERROR(INDEX(DATOS!B:B,MATCH(CHECKLIST!A593,DATOS!BY:BY,0),1),"")</f>
        <v/>
      </c>
      <c r="C593" t="str">
        <f>IFERROR(INDEX(DATOS!J:J,MATCH(CHECKLIST!A593,DATOS!BY:BY,0),1),"")</f>
        <v/>
      </c>
      <c r="D593" t="str">
        <f>IFERROR(INDEX(DATOS!R:R,MATCH(CHECKLIST!E593,DATOS!C:C,0),1),"")</f>
        <v/>
      </c>
      <c r="E593" s="72" t="str">
        <f>IFERROR(INDEX(DATOS!C:C,MATCH(CHECKLIST!A593,DATOS!BY:BY,0),1),"")</f>
        <v/>
      </c>
      <c r="F593" s="82" t="str">
        <f>IFERROR(IF(INDEX(DATOS!AE:AE,MATCH(CHECKLIST!B593,DATOS!B:B,0),1)=0,"",INDEX(DATOS!AE:AE,MATCH(CHECKLIST!B593,DATOS!B:B,0),1)),"")</f>
        <v/>
      </c>
      <c r="G593" s="17" t="str">
        <f>IFERROR(IF(INDEX(DATOS!AJ:AJ,MATCH(CHECKLIST!B593,DATOS!B:B,0),1)=0,"",INDEX(DATOS!AJ:AJ,MATCH(CHECKLIST!B593,DATOS!B:B,0),1)),"")</f>
        <v/>
      </c>
      <c r="H593" s="17" t="str">
        <f>IFERROR(IF(INDEX(DATOS!BM:BM,MATCH(CHECKLIST!B593,DATOS!B:B,0),1)="","X",IF(INDEX(DATOS!BM:BM,MATCH(CHECKLIST!B593,DATOS!B:B,0),1)="VIGENTE","",INDEX(DATOS!BM:BM,MATCH(CHECKLIST!B593,DATOS!B:B,0),1))),"")</f>
        <v/>
      </c>
      <c r="I593" s="17" t="str">
        <f>IFERROR(IF(INDEX(DATOS!AN:AN,MATCH(CHECKLIST!B593,DATOS!B:B,0),1)=0,"",INDEX(DATOS!AN:AN,MATCH(CHECKLIST!B593,DATOS!B:B,0),1)),"")</f>
        <v/>
      </c>
      <c r="J593" s="17" t="str">
        <f>IFERROR(IF(INDEX(DATOS!AL:AL,MATCH(CHECKLIST!B593,DATOS!B:B,0),1)=0,"",INDEX(DATOS!AL:AL,MATCH(CHECKLIST!B593,DATOS!B:B,0),1)),"")</f>
        <v/>
      </c>
      <c r="K593" s="35" t="str">
        <f>IFERROR(IF(INDEX(DATOS!AM:AM,MATCH(CHECKLIST!B593,DATOS!B:B,0),1)=0,"",INDEX(DATOS!AM:AM,MATCH(CHECKLIST!B593,DATOS!B:B,0),1)),"")</f>
        <v/>
      </c>
      <c r="L593" s="17" t="str">
        <f>IFERROR(IF(INDEX(DATOS!AO:AO,MATCH(CHECKLIST!B593,DATOS!B:B,0),1)=0,"",INDEX(DATOS!AO:AO,MATCH(CHECKLIST!B593,DATOS!B:B,0),1)),"")</f>
        <v/>
      </c>
      <c r="M593" s="17" t="str">
        <f>IFERROR(IF(INDEX(DATOS!AK:AK,MATCH(CHECKLIST!B593,DATOS!B:B,0),1)=0,"",INDEX(DATOS!AK:AK,MATCH(CHECKLIST!B593,DATOS!B:B,0),1)),"")</f>
        <v/>
      </c>
      <c r="N593" s="35" t="str">
        <f ca="1">IFERROR(IF(INDEX(DATOS!I:I,MATCH(CHECKLIST!B593,DATOS!B:B,0),1)="","X",IF(INDEX(DATOS!I:I,MATCH(CHECKLIST!B593,DATOS!B:B,0),1)&gt;YEAR(TODAY())-1,"","VENCIDA")),"")</f>
        <v/>
      </c>
      <c r="O593" s="35" t="str">
        <f>IFERROR(IF(INDEX(DATOS!AR:AR,MATCH(CHECKLIST!B593,DATOS!B:B,0),1)=0,"",INDEX(DATOS!AR:AR,MATCH(CHECKLIST!B593,DATOS!B:B,0),1)),"")</f>
        <v/>
      </c>
      <c r="P593" s="17" t="str">
        <f>IFERROR(IF(INDEX(DATOS!AP:AP,MATCH(CHECKLIST!B593,DATOS!B:B,0),1)=0,"",INDEX(DATOS!AP:AP,MATCH(CHECKLIST!B593,DATOS!B:B,0),1)),"")</f>
        <v/>
      </c>
      <c r="Q593" s="17" t="str">
        <f>IFERROR(IF(INDEX(DATOS!AQ:AQ,MATCH(CHECKLIST!B593,DATOS!B:B,0),1)=0,"",INDEX(DATOS!AQ:AQ,MATCH(CHECKLIST!B593,DATOS!B:B,0),1)),"")</f>
        <v/>
      </c>
      <c r="R593" t="str">
        <f>IF(B593="","",1)</f>
        <v/>
      </c>
      <c r="S593" t="str">
        <f t="shared" si="29"/>
        <v/>
      </c>
      <c r="U593" t="str">
        <f t="shared" si="27"/>
        <v/>
      </c>
      <c r="V593" t="str">
        <f t="shared" si="28"/>
        <v/>
      </c>
    </row>
    <row r="594" spans="1:22" x14ac:dyDescent="0.25">
      <c r="A594" s="12">
        <v>581</v>
      </c>
      <c r="B594" t="str">
        <f>IFERROR(INDEX(DATOS!B:B,MATCH(CHECKLIST!A594,DATOS!BY:BY,0),1),"")</f>
        <v/>
      </c>
      <c r="C594" t="str">
        <f>IFERROR(INDEX(DATOS!J:J,MATCH(CHECKLIST!A594,DATOS!BY:BY,0),1),"")</f>
        <v/>
      </c>
      <c r="D594" t="str">
        <f>IFERROR(INDEX(DATOS!R:R,MATCH(CHECKLIST!E594,DATOS!C:C,0),1),"")</f>
        <v/>
      </c>
      <c r="E594" s="72" t="str">
        <f>IFERROR(INDEX(DATOS!C:C,MATCH(CHECKLIST!A594,DATOS!BY:BY,0),1),"")</f>
        <v/>
      </c>
      <c r="F594" s="82" t="str">
        <f>IFERROR(IF(INDEX(DATOS!AE:AE,MATCH(CHECKLIST!B594,DATOS!B:B,0),1)=0,"",INDEX(DATOS!AE:AE,MATCH(CHECKLIST!B594,DATOS!B:B,0),1)),"")</f>
        <v/>
      </c>
      <c r="G594" s="17" t="str">
        <f>IFERROR(IF(INDEX(DATOS!AJ:AJ,MATCH(CHECKLIST!B594,DATOS!B:B,0),1)=0,"",INDEX(DATOS!AJ:AJ,MATCH(CHECKLIST!B594,DATOS!B:B,0),1)),"")</f>
        <v/>
      </c>
      <c r="H594" s="17" t="str">
        <f>IFERROR(IF(INDEX(DATOS!BM:BM,MATCH(CHECKLIST!B594,DATOS!B:B,0),1)="","X",IF(INDEX(DATOS!BM:BM,MATCH(CHECKLIST!B594,DATOS!B:B,0),1)="VIGENTE","",INDEX(DATOS!BM:BM,MATCH(CHECKLIST!B594,DATOS!B:B,0),1))),"")</f>
        <v/>
      </c>
      <c r="I594" s="17" t="str">
        <f>IFERROR(IF(INDEX(DATOS!AN:AN,MATCH(CHECKLIST!B594,DATOS!B:B,0),1)=0,"",INDEX(DATOS!AN:AN,MATCH(CHECKLIST!B594,DATOS!B:B,0),1)),"")</f>
        <v/>
      </c>
      <c r="J594" s="17" t="str">
        <f>IFERROR(IF(INDEX(DATOS!AL:AL,MATCH(CHECKLIST!B594,DATOS!B:B,0),1)=0,"",INDEX(DATOS!AL:AL,MATCH(CHECKLIST!B594,DATOS!B:B,0),1)),"")</f>
        <v/>
      </c>
      <c r="K594" s="35" t="str">
        <f>IFERROR(IF(INDEX(DATOS!AM:AM,MATCH(CHECKLIST!B594,DATOS!B:B,0),1)=0,"",INDEX(DATOS!AM:AM,MATCH(CHECKLIST!B594,DATOS!B:B,0),1)),"")</f>
        <v/>
      </c>
      <c r="L594" s="17" t="str">
        <f>IFERROR(IF(INDEX(DATOS!AO:AO,MATCH(CHECKLIST!B594,DATOS!B:B,0),1)=0,"",INDEX(DATOS!AO:AO,MATCH(CHECKLIST!B594,DATOS!B:B,0),1)),"")</f>
        <v/>
      </c>
      <c r="M594" s="17" t="str">
        <f>IFERROR(IF(INDEX(DATOS!AK:AK,MATCH(CHECKLIST!B594,DATOS!B:B,0),1)=0,"",INDEX(DATOS!AK:AK,MATCH(CHECKLIST!B594,DATOS!B:B,0),1)),"")</f>
        <v/>
      </c>
      <c r="N594" s="35" t="str">
        <f ca="1">IFERROR(IF(INDEX(DATOS!I:I,MATCH(CHECKLIST!B594,DATOS!B:B,0),1)="","X",IF(INDEX(DATOS!I:I,MATCH(CHECKLIST!B594,DATOS!B:B,0),1)&gt;YEAR(TODAY())-1,"","VENCIDA")),"")</f>
        <v/>
      </c>
      <c r="O594" s="35" t="str">
        <f>IFERROR(IF(INDEX(DATOS!AR:AR,MATCH(CHECKLIST!B594,DATOS!B:B,0),1)=0,"",INDEX(DATOS!AR:AR,MATCH(CHECKLIST!B594,DATOS!B:B,0),1)),"")</f>
        <v/>
      </c>
      <c r="P594" s="17" t="str">
        <f>IFERROR(IF(INDEX(DATOS!AP:AP,MATCH(CHECKLIST!B594,DATOS!B:B,0),1)=0,"",INDEX(DATOS!AP:AP,MATCH(CHECKLIST!B594,DATOS!B:B,0),1)),"")</f>
        <v/>
      </c>
      <c r="Q594" s="17" t="str">
        <f>IFERROR(IF(INDEX(DATOS!AQ:AQ,MATCH(CHECKLIST!B594,DATOS!B:B,0),1)=0,"",INDEX(DATOS!AQ:AQ,MATCH(CHECKLIST!B594,DATOS!B:B,0),1)),"")</f>
        <v/>
      </c>
      <c r="S594">
        <f t="shared" si="29"/>
        <v>0</v>
      </c>
      <c r="U594" t="str">
        <f t="shared" si="27"/>
        <v/>
      </c>
      <c r="V594" t="str">
        <f t="shared" si="28"/>
        <v/>
      </c>
    </row>
    <row r="595" spans="1:22" x14ac:dyDescent="0.25">
      <c r="A595" s="12">
        <v>582</v>
      </c>
      <c r="B595" t="str">
        <f>IFERROR(INDEX(DATOS!B:B,MATCH(CHECKLIST!A595,DATOS!BY:BY,0),1),"")</f>
        <v/>
      </c>
      <c r="C595" t="str">
        <f>IFERROR(INDEX(DATOS!J:J,MATCH(CHECKLIST!A595,DATOS!BY:BY,0),1),"")</f>
        <v/>
      </c>
      <c r="D595" t="str">
        <f>IFERROR(INDEX(DATOS!R:R,MATCH(CHECKLIST!E595,DATOS!C:C,0),1),"")</f>
        <v/>
      </c>
      <c r="E595" s="72" t="str">
        <f>IFERROR(INDEX(DATOS!C:C,MATCH(CHECKLIST!A595,DATOS!BY:BY,0),1),"")</f>
        <v/>
      </c>
      <c r="F595" s="82" t="str">
        <f>IFERROR(IF(INDEX(DATOS!AE:AE,MATCH(CHECKLIST!B595,DATOS!B:B,0),1)=0,"",INDEX(DATOS!AE:AE,MATCH(CHECKLIST!B595,DATOS!B:B,0),1)),"")</f>
        <v/>
      </c>
      <c r="G595" s="17" t="str">
        <f>IFERROR(IF(INDEX(DATOS!AJ:AJ,MATCH(CHECKLIST!B595,DATOS!B:B,0),1)=0,"",INDEX(DATOS!AJ:AJ,MATCH(CHECKLIST!B595,DATOS!B:B,0),1)),"")</f>
        <v/>
      </c>
      <c r="H595" s="17" t="str">
        <f>IFERROR(IF(INDEX(DATOS!BM:BM,MATCH(CHECKLIST!B595,DATOS!B:B,0),1)="","X",IF(INDEX(DATOS!BM:BM,MATCH(CHECKLIST!B595,DATOS!B:B,0),1)="VIGENTE","",INDEX(DATOS!BM:BM,MATCH(CHECKLIST!B595,DATOS!B:B,0),1))),"")</f>
        <v/>
      </c>
      <c r="I595" s="17" t="str">
        <f>IFERROR(IF(INDEX(DATOS!AN:AN,MATCH(CHECKLIST!B595,DATOS!B:B,0),1)=0,"",INDEX(DATOS!AN:AN,MATCH(CHECKLIST!B595,DATOS!B:B,0),1)),"")</f>
        <v/>
      </c>
      <c r="J595" s="17" t="str">
        <f>IFERROR(IF(INDEX(DATOS!AL:AL,MATCH(CHECKLIST!B595,DATOS!B:B,0),1)=0,"",INDEX(DATOS!AL:AL,MATCH(CHECKLIST!B595,DATOS!B:B,0),1)),"")</f>
        <v/>
      </c>
      <c r="K595" s="35" t="str">
        <f>IFERROR(IF(INDEX(DATOS!AM:AM,MATCH(CHECKLIST!B595,DATOS!B:B,0),1)=0,"",INDEX(DATOS!AM:AM,MATCH(CHECKLIST!B595,DATOS!B:B,0),1)),"")</f>
        <v/>
      </c>
      <c r="L595" s="17" t="str">
        <f>IFERROR(IF(INDEX(DATOS!AO:AO,MATCH(CHECKLIST!B595,DATOS!B:B,0),1)=0,"",INDEX(DATOS!AO:AO,MATCH(CHECKLIST!B595,DATOS!B:B,0),1)),"")</f>
        <v/>
      </c>
      <c r="M595" s="17" t="str">
        <f>IFERROR(IF(INDEX(DATOS!AK:AK,MATCH(CHECKLIST!B595,DATOS!B:B,0),1)=0,"",INDEX(DATOS!AK:AK,MATCH(CHECKLIST!B595,DATOS!B:B,0),1)),"")</f>
        <v/>
      </c>
      <c r="N595" s="35" t="str">
        <f ca="1">IFERROR(IF(INDEX(DATOS!I:I,MATCH(CHECKLIST!B595,DATOS!B:B,0),1)="","X",IF(INDEX(DATOS!I:I,MATCH(CHECKLIST!B595,DATOS!B:B,0),1)&gt;YEAR(TODAY())-1,"","VENCIDA")),"")</f>
        <v/>
      </c>
      <c r="O595" s="35" t="str">
        <f>IFERROR(IF(INDEX(DATOS!AR:AR,MATCH(CHECKLIST!B595,DATOS!B:B,0),1)=0,"",INDEX(DATOS!AR:AR,MATCH(CHECKLIST!B595,DATOS!B:B,0),1)),"")</f>
        <v/>
      </c>
      <c r="P595" s="17" t="str">
        <f>IFERROR(IF(INDEX(DATOS!AP:AP,MATCH(CHECKLIST!B595,DATOS!B:B,0),1)=0,"",INDEX(DATOS!AP:AP,MATCH(CHECKLIST!B595,DATOS!B:B,0),1)),"")</f>
        <v/>
      </c>
      <c r="Q595" s="17" t="str">
        <f>IFERROR(IF(INDEX(DATOS!AQ:AQ,MATCH(CHECKLIST!B595,DATOS!B:B,0),1)=0,"",INDEX(DATOS!AQ:AQ,MATCH(CHECKLIST!B595,DATOS!B:B,0),1)),"")</f>
        <v/>
      </c>
      <c r="R595" t="str">
        <f>IF(B595="","",1)</f>
        <v/>
      </c>
      <c r="S595" t="str">
        <f t="shared" si="29"/>
        <v/>
      </c>
      <c r="U595" t="str">
        <f t="shared" si="27"/>
        <v/>
      </c>
      <c r="V595" t="str">
        <f t="shared" si="28"/>
        <v/>
      </c>
    </row>
    <row r="596" spans="1:22" x14ac:dyDescent="0.25">
      <c r="A596" s="12">
        <v>583</v>
      </c>
      <c r="B596" t="str">
        <f>IFERROR(INDEX(DATOS!B:B,MATCH(CHECKLIST!A596,DATOS!BY:BY,0),1),"")</f>
        <v/>
      </c>
      <c r="C596" t="str">
        <f>IFERROR(INDEX(DATOS!J:J,MATCH(CHECKLIST!A596,DATOS!BY:BY,0),1),"")</f>
        <v/>
      </c>
      <c r="D596" t="str">
        <f>IFERROR(INDEX(DATOS!R:R,MATCH(CHECKLIST!E596,DATOS!C:C,0),1),"")</f>
        <v/>
      </c>
      <c r="E596" s="72" t="str">
        <f>IFERROR(INDEX(DATOS!C:C,MATCH(CHECKLIST!A596,DATOS!BY:BY,0),1),"")</f>
        <v/>
      </c>
      <c r="F596" s="82" t="str">
        <f>IFERROR(IF(INDEX(DATOS!AE:AE,MATCH(CHECKLIST!B596,DATOS!B:B,0),1)=0,"",INDEX(DATOS!AE:AE,MATCH(CHECKLIST!B596,DATOS!B:B,0),1)),"")</f>
        <v/>
      </c>
      <c r="G596" s="17" t="str">
        <f>IFERROR(IF(INDEX(DATOS!AJ:AJ,MATCH(CHECKLIST!B596,DATOS!B:B,0),1)=0,"",INDEX(DATOS!AJ:AJ,MATCH(CHECKLIST!B596,DATOS!B:B,0),1)),"")</f>
        <v/>
      </c>
      <c r="H596" s="17" t="str">
        <f>IFERROR(IF(INDEX(DATOS!BM:BM,MATCH(CHECKLIST!B596,DATOS!B:B,0),1)="","X",IF(INDEX(DATOS!BM:BM,MATCH(CHECKLIST!B596,DATOS!B:B,0),1)="VIGENTE","",INDEX(DATOS!BM:BM,MATCH(CHECKLIST!B596,DATOS!B:B,0),1))),"")</f>
        <v/>
      </c>
      <c r="I596" s="17" t="str">
        <f>IFERROR(IF(INDEX(DATOS!AN:AN,MATCH(CHECKLIST!B596,DATOS!B:B,0),1)=0,"",INDEX(DATOS!AN:AN,MATCH(CHECKLIST!B596,DATOS!B:B,0),1)),"")</f>
        <v/>
      </c>
      <c r="J596" s="17" t="str">
        <f>IFERROR(IF(INDEX(DATOS!AL:AL,MATCH(CHECKLIST!B596,DATOS!B:B,0),1)=0,"",INDEX(DATOS!AL:AL,MATCH(CHECKLIST!B596,DATOS!B:B,0),1)),"")</f>
        <v/>
      </c>
      <c r="K596" s="35" t="str">
        <f>IFERROR(IF(INDEX(DATOS!AM:AM,MATCH(CHECKLIST!B596,DATOS!B:B,0),1)=0,"",INDEX(DATOS!AM:AM,MATCH(CHECKLIST!B596,DATOS!B:B,0),1)),"")</f>
        <v/>
      </c>
      <c r="L596" s="17" t="str">
        <f>IFERROR(IF(INDEX(DATOS!AO:AO,MATCH(CHECKLIST!B596,DATOS!B:B,0),1)=0,"",INDEX(DATOS!AO:AO,MATCH(CHECKLIST!B596,DATOS!B:B,0),1)),"")</f>
        <v/>
      </c>
      <c r="M596" s="17" t="str">
        <f>IFERROR(IF(INDEX(DATOS!AK:AK,MATCH(CHECKLIST!B596,DATOS!B:B,0),1)=0,"",INDEX(DATOS!AK:AK,MATCH(CHECKLIST!B596,DATOS!B:B,0),1)),"")</f>
        <v/>
      </c>
      <c r="N596" s="35" t="str">
        <f ca="1">IFERROR(IF(INDEX(DATOS!I:I,MATCH(CHECKLIST!B596,DATOS!B:B,0),1)="","X",IF(INDEX(DATOS!I:I,MATCH(CHECKLIST!B596,DATOS!B:B,0),1)&gt;YEAR(TODAY())-1,"","VENCIDA")),"")</f>
        <v/>
      </c>
      <c r="O596" s="35" t="str">
        <f>IFERROR(IF(INDEX(DATOS!AR:AR,MATCH(CHECKLIST!B596,DATOS!B:B,0),1)=0,"",INDEX(DATOS!AR:AR,MATCH(CHECKLIST!B596,DATOS!B:B,0),1)),"")</f>
        <v/>
      </c>
      <c r="P596" s="17" t="str">
        <f>IFERROR(IF(INDEX(DATOS!AP:AP,MATCH(CHECKLIST!B596,DATOS!B:B,0),1)=0,"",INDEX(DATOS!AP:AP,MATCH(CHECKLIST!B596,DATOS!B:B,0),1)),"")</f>
        <v/>
      </c>
      <c r="Q596" s="17" t="str">
        <f>IFERROR(IF(INDEX(DATOS!AQ:AQ,MATCH(CHECKLIST!B596,DATOS!B:B,0),1)=0,"",INDEX(DATOS!AQ:AQ,MATCH(CHECKLIST!B596,DATOS!B:B,0),1)),"")</f>
        <v/>
      </c>
      <c r="S596">
        <f t="shared" si="29"/>
        <v>0</v>
      </c>
      <c r="U596" t="str">
        <f t="shared" si="27"/>
        <v/>
      </c>
      <c r="V596" t="str">
        <f t="shared" si="28"/>
        <v/>
      </c>
    </row>
    <row r="597" spans="1:22" x14ac:dyDescent="0.25">
      <c r="A597" s="12">
        <v>584</v>
      </c>
      <c r="B597" t="str">
        <f>IFERROR(INDEX(DATOS!B:B,MATCH(CHECKLIST!A597,DATOS!BY:BY,0),1),"")</f>
        <v/>
      </c>
      <c r="C597" t="str">
        <f>IFERROR(INDEX(DATOS!J:J,MATCH(CHECKLIST!A597,DATOS!BY:BY,0),1),"")</f>
        <v/>
      </c>
      <c r="D597" t="str">
        <f>IFERROR(INDEX(DATOS!R:R,MATCH(CHECKLIST!E597,DATOS!C:C,0),1),"")</f>
        <v/>
      </c>
      <c r="E597" s="72" t="str">
        <f>IFERROR(INDEX(DATOS!C:C,MATCH(CHECKLIST!A597,DATOS!BY:BY,0),1),"")</f>
        <v/>
      </c>
      <c r="F597" s="82" t="str">
        <f>IFERROR(IF(INDEX(DATOS!AE:AE,MATCH(CHECKLIST!B597,DATOS!B:B,0),1)=0,"",INDEX(DATOS!AE:AE,MATCH(CHECKLIST!B597,DATOS!B:B,0),1)),"")</f>
        <v/>
      </c>
      <c r="G597" s="17" t="str">
        <f>IFERROR(IF(INDEX(DATOS!AJ:AJ,MATCH(CHECKLIST!B597,DATOS!B:B,0),1)=0,"",INDEX(DATOS!AJ:AJ,MATCH(CHECKLIST!B597,DATOS!B:B,0),1)),"")</f>
        <v/>
      </c>
      <c r="H597" s="17" t="str">
        <f>IFERROR(IF(INDEX(DATOS!BM:BM,MATCH(CHECKLIST!B597,DATOS!B:B,0),1)="","X",IF(INDEX(DATOS!BM:BM,MATCH(CHECKLIST!B597,DATOS!B:B,0),1)="VIGENTE","",INDEX(DATOS!BM:BM,MATCH(CHECKLIST!B597,DATOS!B:B,0),1))),"")</f>
        <v/>
      </c>
      <c r="I597" s="17" t="str">
        <f>IFERROR(IF(INDEX(DATOS!AN:AN,MATCH(CHECKLIST!B597,DATOS!B:B,0),1)=0,"",INDEX(DATOS!AN:AN,MATCH(CHECKLIST!B597,DATOS!B:B,0),1)),"")</f>
        <v/>
      </c>
      <c r="J597" s="17" t="str">
        <f>IFERROR(IF(INDEX(DATOS!AL:AL,MATCH(CHECKLIST!B597,DATOS!B:B,0),1)=0,"",INDEX(DATOS!AL:AL,MATCH(CHECKLIST!B597,DATOS!B:B,0),1)),"")</f>
        <v/>
      </c>
      <c r="K597" s="35" t="str">
        <f>IFERROR(IF(INDEX(DATOS!AM:AM,MATCH(CHECKLIST!B597,DATOS!B:B,0),1)=0,"",INDEX(DATOS!AM:AM,MATCH(CHECKLIST!B597,DATOS!B:B,0),1)),"")</f>
        <v/>
      </c>
      <c r="L597" s="17" t="str">
        <f>IFERROR(IF(INDEX(DATOS!AO:AO,MATCH(CHECKLIST!B597,DATOS!B:B,0),1)=0,"",INDEX(DATOS!AO:AO,MATCH(CHECKLIST!B597,DATOS!B:B,0),1)),"")</f>
        <v/>
      </c>
      <c r="M597" s="17" t="str">
        <f>IFERROR(IF(INDEX(DATOS!AK:AK,MATCH(CHECKLIST!B597,DATOS!B:B,0),1)=0,"",INDEX(DATOS!AK:AK,MATCH(CHECKLIST!B597,DATOS!B:B,0),1)),"")</f>
        <v/>
      </c>
      <c r="N597" s="35" t="str">
        <f ca="1">IFERROR(IF(INDEX(DATOS!I:I,MATCH(CHECKLIST!B597,DATOS!B:B,0),1)="","X",IF(INDEX(DATOS!I:I,MATCH(CHECKLIST!B597,DATOS!B:B,0),1)&gt;YEAR(TODAY())-1,"","VENCIDA")),"")</f>
        <v/>
      </c>
      <c r="O597" s="35" t="str">
        <f>IFERROR(IF(INDEX(DATOS!AR:AR,MATCH(CHECKLIST!B597,DATOS!B:B,0),1)=0,"",INDEX(DATOS!AR:AR,MATCH(CHECKLIST!B597,DATOS!B:B,0),1)),"")</f>
        <v/>
      </c>
      <c r="P597" s="17" t="str">
        <f>IFERROR(IF(INDEX(DATOS!AP:AP,MATCH(CHECKLIST!B597,DATOS!B:B,0),1)=0,"",INDEX(DATOS!AP:AP,MATCH(CHECKLIST!B597,DATOS!B:B,0),1)),"")</f>
        <v/>
      </c>
      <c r="Q597" s="17" t="str">
        <f>IFERROR(IF(INDEX(DATOS!AQ:AQ,MATCH(CHECKLIST!B597,DATOS!B:B,0),1)=0,"",INDEX(DATOS!AQ:AQ,MATCH(CHECKLIST!B597,DATOS!B:B,0),1)),"")</f>
        <v/>
      </c>
      <c r="R597" t="str">
        <f>IF(B597="","",1)</f>
        <v/>
      </c>
      <c r="S597" t="str">
        <f t="shared" si="29"/>
        <v/>
      </c>
      <c r="U597" t="str">
        <f t="shared" si="27"/>
        <v/>
      </c>
      <c r="V597" t="str">
        <f t="shared" si="28"/>
        <v/>
      </c>
    </row>
    <row r="598" spans="1:22" x14ac:dyDescent="0.25">
      <c r="A598" s="12">
        <v>585</v>
      </c>
      <c r="B598" t="str">
        <f>IFERROR(INDEX(DATOS!B:B,MATCH(CHECKLIST!A598,DATOS!BY:BY,0),1),"")</f>
        <v/>
      </c>
      <c r="C598" t="str">
        <f>IFERROR(INDEX(DATOS!J:J,MATCH(CHECKLIST!A598,DATOS!BY:BY,0),1),"")</f>
        <v/>
      </c>
      <c r="D598" t="str">
        <f>IFERROR(INDEX(DATOS!R:R,MATCH(CHECKLIST!E598,DATOS!C:C,0),1),"")</f>
        <v/>
      </c>
      <c r="E598" s="72" t="str">
        <f>IFERROR(INDEX(DATOS!C:C,MATCH(CHECKLIST!A598,DATOS!BY:BY,0),1),"")</f>
        <v/>
      </c>
      <c r="F598" s="82" t="str">
        <f>IFERROR(IF(INDEX(DATOS!AE:AE,MATCH(CHECKLIST!B598,DATOS!B:B,0),1)=0,"",INDEX(DATOS!AE:AE,MATCH(CHECKLIST!B598,DATOS!B:B,0),1)),"")</f>
        <v/>
      </c>
      <c r="G598" s="17" t="str">
        <f>IFERROR(IF(INDEX(DATOS!AJ:AJ,MATCH(CHECKLIST!B598,DATOS!B:B,0),1)=0,"",INDEX(DATOS!AJ:AJ,MATCH(CHECKLIST!B598,DATOS!B:B,0),1)),"")</f>
        <v/>
      </c>
      <c r="H598" s="17" t="str">
        <f>IFERROR(IF(INDEX(DATOS!BM:BM,MATCH(CHECKLIST!B598,DATOS!B:B,0),1)="","X",IF(INDEX(DATOS!BM:BM,MATCH(CHECKLIST!B598,DATOS!B:B,0),1)="VIGENTE","",INDEX(DATOS!BM:BM,MATCH(CHECKLIST!B598,DATOS!B:B,0),1))),"")</f>
        <v/>
      </c>
      <c r="I598" s="17" t="str">
        <f>IFERROR(IF(INDEX(DATOS!AN:AN,MATCH(CHECKLIST!B598,DATOS!B:B,0),1)=0,"",INDEX(DATOS!AN:AN,MATCH(CHECKLIST!B598,DATOS!B:B,0),1)),"")</f>
        <v/>
      </c>
      <c r="J598" s="17" t="str">
        <f>IFERROR(IF(INDEX(DATOS!AL:AL,MATCH(CHECKLIST!B598,DATOS!B:B,0),1)=0,"",INDEX(DATOS!AL:AL,MATCH(CHECKLIST!B598,DATOS!B:B,0),1)),"")</f>
        <v/>
      </c>
      <c r="K598" s="35" t="str">
        <f>IFERROR(IF(INDEX(DATOS!AM:AM,MATCH(CHECKLIST!B598,DATOS!B:B,0),1)=0,"",INDEX(DATOS!AM:AM,MATCH(CHECKLIST!B598,DATOS!B:B,0),1)),"")</f>
        <v/>
      </c>
      <c r="L598" s="17" t="str">
        <f>IFERROR(IF(INDEX(DATOS!AO:AO,MATCH(CHECKLIST!B598,DATOS!B:B,0),1)=0,"",INDEX(DATOS!AO:AO,MATCH(CHECKLIST!B598,DATOS!B:B,0),1)),"")</f>
        <v/>
      </c>
      <c r="M598" s="17" t="str">
        <f>IFERROR(IF(INDEX(DATOS!AK:AK,MATCH(CHECKLIST!B598,DATOS!B:B,0),1)=0,"",INDEX(DATOS!AK:AK,MATCH(CHECKLIST!B598,DATOS!B:B,0),1)),"")</f>
        <v/>
      </c>
      <c r="N598" s="35" t="str">
        <f ca="1">IFERROR(IF(INDEX(DATOS!I:I,MATCH(CHECKLIST!B598,DATOS!B:B,0),1)="","X",IF(INDEX(DATOS!I:I,MATCH(CHECKLIST!B598,DATOS!B:B,0),1)&gt;YEAR(TODAY())-1,"","VENCIDA")),"")</f>
        <v/>
      </c>
      <c r="O598" s="35" t="str">
        <f>IFERROR(IF(INDEX(DATOS!AR:AR,MATCH(CHECKLIST!B598,DATOS!B:B,0),1)=0,"",INDEX(DATOS!AR:AR,MATCH(CHECKLIST!B598,DATOS!B:B,0),1)),"")</f>
        <v/>
      </c>
      <c r="P598" s="17" t="str">
        <f>IFERROR(IF(INDEX(DATOS!AP:AP,MATCH(CHECKLIST!B598,DATOS!B:B,0),1)=0,"",INDEX(DATOS!AP:AP,MATCH(CHECKLIST!B598,DATOS!B:B,0),1)),"")</f>
        <v/>
      </c>
      <c r="Q598" s="17" t="str">
        <f>IFERROR(IF(INDEX(DATOS!AQ:AQ,MATCH(CHECKLIST!B598,DATOS!B:B,0),1)=0,"",INDEX(DATOS!AQ:AQ,MATCH(CHECKLIST!B598,DATOS!B:B,0),1)),"")</f>
        <v/>
      </c>
      <c r="S598">
        <f t="shared" si="29"/>
        <v>0</v>
      </c>
      <c r="U598" t="str">
        <f t="shared" si="27"/>
        <v/>
      </c>
      <c r="V598" t="str">
        <f t="shared" si="28"/>
        <v/>
      </c>
    </row>
    <row r="599" spans="1:22" x14ac:dyDescent="0.25">
      <c r="A599" s="12">
        <v>586</v>
      </c>
      <c r="B599" t="str">
        <f>IFERROR(INDEX(DATOS!B:B,MATCH(CHECKLIST!A599,DATOS!BY:BY,0),1),"")</f>
        <v/>
      </c>
      <c r="C599" t="str">
        <f>IFERROR(INDEX(DATOS!J:J,MATCH(CHECKLIST!A599,DATOS!BY:BY,0),1),"")</f>
        <v/>
      </c>
      <c r="D599" t="str">
        <f>IFERROR(INDEX(DATOS!R:R,MATCH(CHECKLIST!E599,DATOS!C:C,0),1),"")</f>
        <v/>
      </c>
      <c r="E599" s="72" t="str">
        <f>IFERROR(INDEX(DATOS!C:C,MATCH(CHECKLIST!A599,DATOS!BY:BY,0),1),"")</f>
        <v/>
      </c>
      <c r="F599" s="82" t="str">
        <f>IFERROR(IF(INDEX(DATOS!AE:AE,MATCH(CHECKLIST!B599,DATOS!B:B,0),1)=0,"",INDEX(DATOS!AE:AE,MATCH(CHECKLIST!B599,DATOS!B:B,0),1)),"")</f>
        <v/>
      </c>
      <c r="G599" s="17" t="str">
        <f>IFERROR(IF(INDEX(DATOS!AJ:AJ,MATCH(CHECKLIST!B599,DATOS!B:B,0),1)=0,"",INDEX(DATOS!AJ:AJ,MATCH(CHECKLIST!B599,DATOS!B:B,0),1)),"")</f>
        <v/>
      </c>
      <c r="H599" s="17" t="str">
        <f>IFERROR(IF(INDEX(DATOS!BM:BM,MATCH(CHECKLIST!B599,DATOS!B:B,0),1)="","X",IF(INDEX(DATOS!BM:BM,MATCH(CHECKLIST!B599,DATOS!B:B,0),1)="VIGENTE","",INDEX(DATOS!BM:BM,MATCH(CHECKLIST!B599,DATOS!B:B,0),1))),"")</f>
        <v/>
      </c>
      <c r="I599" s="17" t="str">
        <f>IFERROR(IF(INDEX(DATOS!AN:AN,MATCH(CHECKLIST!B599,DATOS!B:B,0),1)=0,"",INDEX(DATOS!AN:AN,MATCH(CHECKLIST!B599,DATOS!B:B,0),1)),"")</f>
        <v/>
      </c>
      <c r="J599" s="17" t="str">
        <f>IFERROR(IF(INDEX(DATOS!AL:AL,MATCH(CHECKLIST!B599,DATOS!B:B,0),1)=0,"",INDEX(DATOS!AL:AL,MATCH(CHECKLIST!B599,DATOS!B:B,0),1)),"")</f>
        <v/>
      </c>
      <c r="K599" s="35" t="str">
        <f>IFERROR(IF(INDEX(DATOS!AM:AM,MATCH(CHECKLIST!B599,DATOS!B:B,0),1)=0,"",INDEX(DATOS!AM:AM,MATCH(CHECKLIST!B599,DATOS!B:B,0),1)),"")</f>
        <v/>
      </c>
      <c r="L599" s="17" t="str">
        <f>IFERROR(IF(INDEX(DATOS!AO:AO,MATCH(CHECKLIST!B599,DATOS!B:B,0),1)=0,"",INDEX(DATOS!AO:AO,MATCH(CHECKLIST!B599,DATOS!B:B,0),1)),"")</f>
        <v/>
      </c>
      <c r="M599" s="17" t="str">
        <f>IFERROR(IF(INDEX(DATOS!AK:AK,MATCH(CHECKLIST!B599,DATOS!B:B,0),1)=0,"",INDEX(DATOS!AK:AK,MATCH(CHECKLIST!B599,DATOS!B:B,0),1)),"")</f>
        <v/>
      </c>
      <c r="N599" s="35" t="str">
        <f ca="1">IFERROR(IF(INDEX(DATOS!I:I,MATCH(CHECKLIST!B599,DATOS!B:B,0),1)="","X",IF(INDEX(DATOS!I:I,MATCH(CHECKLIST!B599,DATOS!B:B,0),1)&gt;YEAR(TODAY())-1,"","VENCIDA")),"")</f>
        <v/>
      </c>
      <c r="O599" s="35" t="str">
        <f>IFERROR(IF(INDEX(DATOS!AR:AR,MATCH(CHECKLIST!B599,DATOS!B:B,0),1)=0,"",INDEX(DATOS!AR:AR,MATCH(CHECKLIST!B599,DATOS!B:B,0),1)),"")</f>
        <v/>
      </c>
      <c r="P599" s="17" t="str">
        <f>IFERROR(IF(INDEX(DATOS!AP:AP,MATCH(CHECKLIST!B599,DATOS!B:B,0),1)=0,"",INDEX(DATOS!AP:AP,MATCH(CHECKLIST!B599,DATOS!B:B,0),1)),"")</f>
        <v/>
      </c>
      <c r="Q599" s="17" t="str">
        <f>IFERROR(IF(INDEX(DATOS!AQ:AQ,MATCH(CHECKLIST!B599,DATOS!B:B,0),1)=0,"",INDEX(DATOS!AQ:AQ,MATCH(CHECKLIST!B599,DATOS!B:B,0),1)),"")</f>
        <v/>
      </c>
      <c r="R599" t="str">
        <f>IF(B599="","",1)</f>
        <v/>
      </c>
      <c r="S599" t="str">
        <f t="shared" si="29"/>
        <v/>
      </c>
      <c r="U599" t="str">
        <f t="shared" si="27"/>
        <v/>
      </c>
      <c r="V599" t="str">
        <f t="shared" si="28"/>
        <v/>
      </c>
    </row>
    <row r="600" spans="1:22" x14ac:dyDescent="0.25">
      <c r="A600" s="12">
        <v>587</v>
      </c>
      <c r="B600" t="str">
        <f>IFERROR(INDEX(DATOS!B:B,MATCH(CHECKLIST!A600,DATOS!BY:BY,0),1),"")</f>
        <v/>
      </c>
      <c r="C600" t="str">
        <f>IFERROR(INDEX(DATOS!J:J,MATCH(CHECKLIST!A600,DATOS!BY:BY,0),1),"")</f>
        <v/>
      </c>
      <c r="D600" t="str">
        <f>IFERROR(INDEX(DATOS!R:R,MATCH(CHECKLIST!E600,DATOS!C:C,0),1),"")</f>
        <v/>
      </c>
      <c r="E600" s="72" t="str">
        <f>IFERROR(INDEX(DATOS!C:C,MATCH(CHECKLIST!A600,DATOS!BY:BY,0),1),"")</f>
        <v/>
      </c>
      <c r="F600" s="82" t="str">
        <f>IFERROR(IF(INDEX(DATOS!AE:AE,MATCH(CHECKLIST!B600,DATOS!B:B,0),1)=0,"",INDEX(DATOS!AE:AE,MATCH(CHECKLIST!B600,DATOS!B:B,0),1)),"")</f>
        <v/>
      </c>
      <c r="G600" s="17" t="str">
        <f>IFERROR(IF(INDEX(DATOS!AJ:AJ,MATCH(CHECKLIST!B600,DATOS!B:B,0),1)=0,"",INDEX(DATOS!AJ:AJ,MATCH(CHECKLIST!B600,DATOS!B:B,0),1)),"")</f>
        <v/>
      </c>
      <c r="H600" s="17" t="str">
        <f>IFERROR(IF(INDEX(DATOS!BM:BM,MATCH(CHECKLIST!B600,DATOS!B:B,0),1)="","X",IF(INDEX(DATOS!BM:BM,MATCH(CHECKLIST!B600,DATOS!B:B,0),1)="VIGENTE","",INDEX(DATOS!BM:BM,MATCH(CHECKLIST!B600,DATOS!B:B,0),1))),"")</f>
        <v/>
      </c>
      <c r="I600" s="17" t="str">
        <f>IFERROR(IF(INDEX(DATOS!AN:AN,MATCH(CHECKLIST!B600,DATOS!B:B,0),1)=0,"",INDEX(DATOS!AN:AN,MATCH(CHECKLIST!B600,DATOS!B:B,0),1)),"")</f>
        <v/>
      </c>
      <c r="J600" s="17" t="str">
        <f>IFERROR(IF(INDEX(DATOS!AL:AL,MATCH(CHECKLIST!B600,DATOS!B:B,0),1)=0,"",INDEX(DATOS!AL:AL,MATCH(CHECKLIST!B600,DATOS!B:B,0),1)),"")</f>
        <v/>
      </c>
      <c r="K600" s="35" t="str">
        <f>IFERROR(IF(INDEX(DATOS!AM:AM,MATCH(CHECKLIST!B600,DATOS!B:B,0),1)=0,"",INDEX(DATOS!AM:AM,MATCH(CHECKLIST!B600,DATOS!B:B,0),1)),"")</f>
        <v/>
      </c>
      <c r="L600" s="17" t="str">
        <f>IFERROR(IF(INDEX(DATOS!AO:AO,MATCH(CHECKLIST!B600,DATOS!B:B,0),1)=0,"",INDEX(DATOS!AO:AO,MATCH(CHECKLIST!B600,DATOS!B:B,0),1)),"")</f>
        <v/>
      </c>
      <c r="M600" s="17" t="str">
        <f>IFERROR(IF(INDEX(DATOS!AK:AK,MATCH(CHECKLIST!B600,DATOS!B:B,0),1)=0,"",INDEX(DATOS!AK:AK,MATCH(CHECKLIST!B600,DATOS!B:B,0),1)),"")</f>
        <v/>
      </c>
      <c r="N600" s="35" t="str">
        <f ca="1">IFERROR(IF(INDEX(DATOS!I:I,MATCH(CHECKLIST!B600,DATOS!B:B,0),1)="","X",IF(INDEX(DATOS!I:I,MATCH(CHECKLIST!B600,DATOS!B:B,0),1)&gt;YEAR(TODAY())-1,"","VENCIDA")),"")</f>
        <v/>
      </c>
      <c r="O600" s="35" t="str">
        <f>IFERROR(IF(INDEX(DATOS!AR:AR,MATCH(CHECKLIST!B600,DATOS!B:B,0),1)=0,"",INDEX(DATOS!AR:AR,MATCH(CHECKLIST!B600,DATOS!B:B,0),1)),"")</f>
        <v/>
      </c>
      <c r="P600" s="17" t="str">
        <f>IFERROR(IF(INDEX(DATOS!AP:AP,MATCH(CHECKLIST!B600,DATOS!B:B,0),1)=0,"",INDEX(DATOS!AP:AP,MATCH(CHECKLIST!B600,DATOS!B:B,0),1)),"")</f>
        <v/>
      </c>
      <c r="Q600" s="17" t="str">
        <f>IFERROR(IF(INDEX(DATOS!AQ:AQ,MATCH(CHECKLIST!B600,DATOS!B:B,0),1)=0,"",INDEX(DATOS!AQ:AQ,MATCH(CHECKLIST!B600,DATOS!B:B,0),1)),"")</f>
        <v/>
      </c>
      <c r="S600">
        <f t="shared" si="29"/>
        <v>0</v>
      </c>
      <c r="U600" t="str">
        <f t="shared" si="27"/>
        <v/>
      </c>
      <c r="V600" t="str">
        <f t="shared" si="28"/>
        <v/>
      </c>
    </row>
    <row r="601" spans="1:22" x14ac:dyDescent="0.25">
      <c r="A601" s="12">
        <v>588</v>
      </c>
      <c r="B601" t="str">
        <f>IFERROR(INDEX(DATOS!B:B,MATCH(CHECKLIST!A601,DATOS!BY:BY,0),1),"")</f>
        <v/>
      </c>
      <c r="C601" t="str">
        <f>IFERROR(INDEX(DATOS!J:J,MATCH(CHECKLIST!A601,DATOS!BY:BY,0),1),"")</f>
        <v/>
      </c>
      <c r="D601" t="str">
        <f>IFERROR(INDEX(DATOS!R:R,MATCH(CHECKLIST!E601,DATOS!C:C,0),1),"")</f>
        <v/>
      </c>
      <c r="E601" s="72" t="str">
        <f>IFERROR(INDEX(DATOS!C:C,MATCH(CHECKLIST!A601,DATOS!BY:BY,0),1),"")</f>
        <v/>
      </c>
      <c r="F601" s="82" t="str">
        <f>IFERROR(IF(INDEX(DATOS!AE:AE,MATCH(CHECKLIST!B601,DATOS!B:B,0),1)=0,"",INDEX(DATOS!AE:AE,MATCH(CHECKLIST!B601,DATOS!B:B,0),1)),"")</f>
        <v/>
      </c>
      <c r="G601" s="17" t="str">
        <f>IFERROR(IF(INDEX(DATOS!AJ:AJ,MATCH(CHECKLIST!B601,DATOS!B:B,0),1)=0,"",INDEX(DATOS!AJ:AJ,MATCH(CHECKLIST!B601,DATOS!B:B,0),1)),"")</f>
        <v/>
      </c>
      <c r="H601" s="17" t="str">
        <f>IFERROR(IF(INDEX(DATOS!BM:BM,MATCH(CHECKLIST!B601,DATOS!B:B,0),1)="","X",IF(INDEX(DATOS!BM:BM,MATCH(CHECKLIST!B601,DATOS!B:B,0),1)="VIGENTE","",INDEX(DATOS!BM:BM,MATCH(CHECKLIST!B601,DATOS!B:B,0),1))),"")</f>
        <v/>
      </c>
      <c r="I601" s="17" t="str">
        <f>IFERROR(IF(INDEX(DATOS!AN:AN,MATCH(CHECKLIST!B601,DATOS!B:B,0),1)=0,"",INDEX(DATOS!AN:AN,MATCH(CHECKLIST!B601,DATOS!B:B,0),1)),"")</f>
        <v/>
      </c>
      <c r="J601" s="17" t="str">
        <f>IFERROR(IF(INDEX(DATOS!AL:AL,MATCH(CHECKLIST!B601,DATOS!B:B,0),1)=0,"",INDEX(DATOS!AL:AL,MATCH(CHECKLIST!B601,DATOS!B:B,0),1)),"")</f>
        <v/>
      </c>
      <c r="K601" s="35" t="str">
        <f>IFERROR(IF(INDEX(DATOS!AM:AM,MATCH(CHECKLIST!B601,DATOS!B:B,0),1)=0,"",INDEX(DATOS!AM:AM,MATCH(CHECKLIST!B601,DATOS!B:B,0),1)),"")</f>
        <v/>
      </c>
      <c r="L601" s="17" t="str">
        <f>IFERROR(IF(INDEX(DATOS!AO:AO,MATCH(CHECKLIST!B601,DATOS!B:B,0),1)=0,"",INDEX(DATOS!AO:AO,MATCH(CHECKLIST!B601,DATOS!B:B,0),1)),"")</f>
        <v/>
      </c>
      <c r="M601" s="17" t="str">
        <f>IFERROR(IF(INDEX(DATOS!AK:AK,MATCH(CHECKLIST!B601,DATOS!B:B,0),1)=0,"",INDEX(DATOS!AK:AK,MATCH(CHECKLIST!B601,DATOS!B:B,0),1)),"")</f>
        <v/>
      </c>
      <c r="N601" s="35" t="str">
        <f ca="1">IFERROR(IF(INDEX(DATOS!I:I,MATCH(CHECKLIST!B601,DATOS!B:B,0),1)="","X",IF(INDEX(DATOS!I:I,MATCH(CHECKLIST!B601,DATOS!B:B,0),1)&gt;YEAR(TODAY())-1,"","VENCIDA")),"")</f>
        <v/>
      </c>
      <c r="O601" s="35" t="str">
        <f>IFERROR(IF(INDEX(DATOS!AR:AR,MATCH(CHECKLIST!B601,DATOS!B:B,0),1)=0,"",INDEX(DATOS!AR:AR,MATCH(CHECKLIST!B601,DATOS!B:B,0),1)),"")</f>
        <v/>
      </c>
      <c r="P601" s="17" t="str">
        <f>IFERROR(IF(INDEX(DATOS!AP:AP,MATCH(CHECKLIST!B601,DATOS!B:B,0),1)=0,"",INDEX(DATOS!AP:AP,MATCH(CHECKLIST!B601,DATOS!B:B,0),1)),"")</f>
        <v/>
      </c>
      <c r="Q601" s="17" t="str">
        <f>IFERROR(IF(INDEX(DATOS!AQ:AQ,MATCH(CHECKLIST!B601,DATOS!B:B,0),1)=0,"",INDEX(DATOS!AQ:AQ,MATCH(CHECKLIST!B601,DATOS!B:B,0),1)),"")</f>
        <v/>
      </c>
      <c r="R601" t="str">
        <f>IF(B601="","",1)</f>
        <v/>
      </c>
      <c r="S601" t="str">
        <f t="shared" si="29"/>
        <v/>
      </c>
      <c r="U601" t="str">
        <f t="shared" si="27"/>
        <v/>
      </c>
      <c r="V601" t="str">
        <f t="shared" si="28"/>
        <v/>
      </c>
    </row>
    <row r="602" spans="1:22" x14ac:dyDescent="0.25">
      <c r="A602" s="12">
        <v>589</v>
      </c>
      <c r="B602" t="str">
        <f>IFERROR(INDEX(DATOS!B:B,MATCH(CHECKLIST!A602,DATOS!BY:BY,0),1),"")</f>
        <v/>
      </c>
      <c r="C602" t="str">
        <f>IFERROR(INDEX(DATOS!J:J,MATCH(CHECKLIST!A602,DATOS!BY:BY,0),1),"")</f>
        <v/>
      </c>
      <c r="D602" t="str">
        <f>IFERROR(INDEX(DATOS!R:R,MATCH(CHECKLIST!E602,DATOS!C:C,0),1),"")</f>
        <v/>
      </c>
      <c r="E602" s="72" t="str">
        <f>IFERROR(INDEX(DATOS!C:C,MATCH(CHECKLIST!A602,DATOS!BY:BY,0),1),"")</f>
        <v/>
      </c>
      <c r="F602" s="82" t="str">
        <f>IFERROR(IF(INDEX(DATOS!AE:AE,MATCH(CHECKLIST!B602,DATOS!B:B,0),1)=0,"",INDEX(DATOS!AE:AE,MATCH(CHECKLIST!B602,DATOS!B:B,0),1)),"")</f>
        <v/>
      </c>
      <c r="G602" s="17" t="str">
        <f>IFERROR(IF(INDEX(DATOS!AJ:AJ,MATCH(CHECKLIST!B602,DATOS!B:B,0),1)=0,"",INDEX(DATOS!AJ:AJ,MATCH(CHECKLIST!B602,DATOS!B:B,0),1)),"")</f>
        <v/>
      </c>
      <c r="H602" s="17" t="str">
        <f>IFERROR(IF(INDEX(DATOS!BM:BM,MATCH(CHECKLIST!B602,DATOS!B:B,0),1)="","X",IF(INDEX(DATOS!BM:BM,MATCH(CHECKLIST!B602,DATOS!B:B,0),1)="VIGENTE","",INDEX(DATOS!BM:BM,MATCH(CHECKLIST!B602,DATOS!B:B,0),1))),"")</f>
        <v/>
      </c>
      <c r="I602" s="17" t="str">
        <f>IFERROR(IF(INDEX(DATOS!AN:AN,MATCH(CHECKLIST!B602,DATOS!B:B,0),1)=0,"",INDEX(DATOS!AN:AN,MATCH(CHECKLIST!B602,DATOS!B:B,0),1)),"")</f>
        <v/>
      </c>
      <c r="J602" s="17" t="str">
        <f>IFERROR(IF(INDEX(DATOS!AL:AL,MATCH(CHECKLIST!B602,DATOS!B:B,0),1)=0,"",INDEX(DATOS!AL:AL,MATCH(CHECKLIST!B602,DATOS!B:B,0),1)),"")</f>
        <v/>
      </c>
      <c r="K602" s="35" t="str">
        <f>IFERROR(IF(INDEX(DATOS!AM:AM,MATCH(CHECKLIST!B602,DATOS!B:B,0),1)=0,"",INDEX(DATOS!AM:AM,MATCH(CHECKLIST!B602,DATOS!B:B,0),1)),"")</f>
        <v/>
      </c>
      <c r="L602" s="17" t="str">
        <f>IFERROR(IF(INDEX(DATOS!AO:AO,MATCH(CHECKLIST!B602,DATOS!B:B,0),1)=0,"",INDEX(DATOS!AO:AO,MATCH(CHECKLIST!B602,DATOS!B:B,0),1)),"")</f>
        <v/>
      </c>
      <c r="M602" s="17" t="str">
        <f>IFERROR(IF(INDEX(DATOS!AK:AK,MATCH(CHECKLIST!B602,DATOS!B:B,0),1)=0,"",INDEX(DATOS!AK:AK,MATCH(CHECKLIST!B602,DATOS!B:B,0),1)),"")</f>
        <v/>
      </c>
      <c r="N602" s="35" t="str">
        <f ca="1">IFERROR(IF(INDEX(DATOS!I:I,MATCH(CHECKLIST!B602,DATOS!B:B,0),1)="","X",IF(INDEX(DATOS!I:I,MATCH(CHECKLIST!B602,DATOS!B:B,0),1)&gt;YEAR(TODAY())-1,"","VENCIDA")),"")</f>
        <v/>
      </c>
      <c r="O602" s="35" t="str">
        <f>IFERROR(IF(INDEX(DATOS!AR:AR,MATCH(CHECKLIST!B602,DATOS!B:B,0),1)=0,"",INDEX(DATOS!AR:AR,MATCH(CHECKLIST!B602,DATOS!B:B,0),1)),"")</f>
        <v/>
      </c>
      <c r="P602" s="17" t="str">
        <f>IFERROR(IF(INDEX(DATOS!AP:AP,MATCH(CHECKLIST!B602,DATOS!B:B,0),1)=0,"",INDEX(DATOS!AP:AP,MATCH(CHECKLIST!B602,DATOS!B:B,0),1)),"")</f>
        <v/>
      </c>
      <c r="Q602" s="17" t="str">
        <f>IFERROR(IF(INDEX(DATOS!AQ:AQ,MATCH(CHECKLIST!B602,DATOS!B:B,0),1)=0,"",INDEX(DATOS!AQ:AQ,MATCH(CHECKLIST!B602,DATOS!B:B,0),1)),"")</f>
        <v/>
      </c>
      <c r="S602">
        <f t="shared" si="29"/>
        <v>0</v>
      </c>
      <c r="U602" t="str">
        <f t="shared" si="27"/>
        <v/>
      </c>
      <c r="V602" t="str">
        <f t="shared" si="28"/>
        <v/>
      </c>
    </row>
    <row r="603" spans="1:22" x14ac:dyDescent="0.25">
      <c r="A603" s="12">
        <v>590</v>
      </c>
      <c r="B603" t="str">
        <f>IFERROR(INDEX(DATOS!B:B,MATCH(CHECKLIST!A603,DATOS!BY:BY,0),1),"")</f>
        <v/>
      </c>
      <c r="C603" t="str">
        <f>IFERROR(INDEX(DATOS!J:J,MATCH(CHECKLIST!A603,DATOS!BY:BY,0),1),"")</f>
        <v/>
      </c>
      <c r="D603" t="str">
        <f>IFERROR(INDEX(DATOS!R:R,MATCH(CHECKLIST!E603,DATOS!C:C,0),1),"")</f>
        <v/>
      </c>
      <c r="E603" s="72" t="str">
        <f>IFERROR(INDEX(DATOS!C:C,MATCH(CHECKLIST!A603,DATOS!BY:BY,0),1),"")</f>
        <v/>
      </c>
      <c r="F603" s="82" t="str">
        <f>IFERROR(IF(INDEX(DATOS!AE:AE,MATCH(CHECKLIST!B603,DATOS!B:B,0),1)=0,"",INDEX(DATOS!AE:AE,MATCH(CHECKLIST!B603,DATOS!B:B,0),1)),"")</f>
        <v/>
      </c>
      <c r="G603" s="17" t="str">
        <f>IFERROR(IF(INDEX(DATOS!AJ:AJ,MATCH(CHECKLIST!B603,DATOS!B:B,0),1)=0,"",INDEX(DATOS!AJ:AJ,MATCH(CHECKLIST!B603,DATOS!B:B,0),1)),"")</f>
        <v/>
      </c>
      <c r="H603" s="17" t="str">
        <f>IFERROR(IF(INDEX(DATOS!BM:BM,MATCH(CHECKLIST!B603,DATOS!B:B,0),1)="","X",IF(INDEX(DATOS!BM:BM,MATCH(CHECKLIST!B603,DATOS!B:B,0),1)="VIGENTE","",INDEX(DATOS!BM:BM,MATCH(CHECKLIST!B603,DATOS!B:B,0),1))),"")</f>
        <v/>
      </c>
      <c r="I603" s="17" t="str">
        <f>IFERROR(IF(INDEX(DATOS!AN:AN,MATCH(CHECKLIST!B603,DATOS!B:B,0),1)=0,"",INDEX(DATOS!AN:AN,MATCH(CHECKLIST!B603,DATOS!B:B,0),1)),"")</f>
        <v/>
      </c>
      <c r="J603" s="17" t="str">
        <f>IFERROR(IF(INDEX(DATOS!AL:AL,MATCH(CHECKLIST!B603,DATOS!B:B,0),1)=0,"",INDEX(DATOS!AL:AL,MATCH(CHECKLIST!B603,DATOS!B:B,0),1)),"")</f>
        <v/>
      </c>
      <c r="K603" s="35" t="str">
        <f>IFERROR(IF(INDEX(DATOS!AM:AM,MATCH(CHECKLIST!B603,DATOS!B:B,0),1)=0,"",INDEX(DATOS!AM:AM,MATCH(CHECKLIST!B603,DATOS!B:B,0),1)),"")</f>
        <v/>
      </c>
      <c r="L603" s="17" t="str">
        <f>IFERROR(IF(INDEX(DATOS!AO:AO,MATCH(CHECKLIST!B603,DATOS!B:B,0),1)=0,"",INDEX(DATOS!AO:AO,MATCH(CHECKLIST!B603,DATOS!B:B,0),1)),"")</f>
        <v/>
      </c>
      <c r="M603" s="17" t="str">
        <f>IFERROR(IF(INDEX(DATOS!AK:AK,MATCH(CHECKLIST!B603,DATOS!B:B,0),1)=0,"",INDEX(DATOS!AK:AK,MATCH(CHECKLIST!B603,DATOS!B:B,0),1)),"")</f>
        <v/>
      </c>
      <c r="N603" s="35" t="str">
        <f ca="1">IFERROR(IF(INDEX(DATOS!I:I,MATCH(CHECKLIST!B603,DATOS!B:B,0),1)="","X",IF(INDEX(DATOS!I:I,MATCH(CHECKLIST!B603,DATOS!B:B,0),1)&gt;YEAR(TODAY())-1,"","VENCIDA")),"")</f>
        <v/>
      </c>
      <c r="O603" s="35" t="str">
        <f>IFERROR(IF(INDEX(DATOS!AR:AR,MATCH(CHECKLIST!B603,DATOS!B:B,0),1)=0,"",INDEX(DATOS!AR:AR,MATCH(CHECKLIST!B603,DATOS!B:B,0),1)),"")</f>
        <v/>
      </c>
      <c r="P603" s="17" t="str">
        <f>IFERROR(IF(INDEX(DATOS!AP:AP,MATCH(CHECKLIST!B603,DATOS!B:B,0),1)=0,"",INDEX(DATOS!AP:AP,MATCH(CHECKLIST!B603,DATOS!B:B,0),1)),"")</f>
        <v/>
      </c>
      <c r="Q603" s="17" t="str">
        <f>IFERROR(IF(INDEX(DATOS!AQ:AQ,MATCH(CHECKLIST!B603,DATOS!B:B,0),1)=0,"",INDEX(DATOS!AQ:AQ,MATCH(CHECKLIST!B603,DATOS!B:B,0),1)),"")</f>
        <v/>
      </c>
      <c r="R603" t="str">
        <f>IF(B603="","",1)</f>
        <v/>
      </c>
      <c r="S603" t="str">
        <f t="shared" si="29"/>
        <v/>
      </c>
      <c r="U603" t="str">
        <f t="shared" si="27"/>
        <v/>
      </c>
      <c r="V603" t="str">
        <f t="shared" si="28"/>
        <v/>
      </c>
    </row>
    <row r="604" spans="1:22" x14ac:dyDescent="0.25">
      <c r="A604" s="12">
        <v>591</v>
      </c>
      <c r="B604" t="str">
        <f>IFERROR(INDEX(DATOS!B:B,MATCH(CHECKLIST!A604,DATOS!BY:BY,0),1),"")</f>
        <v/>
      </c>
      <c r="C604" t="str">
        <f>IFERROR(INDEX(DATOS!J:J,MATCH(CHECKLIST!A604,DATOS!BY:BY,0),1),"")</f>
        <v/>
      </c>
      <c r="D604" t="str">
        <f>IFERROR(INDEX(DATOS!R:R,MATCH(CHECKLIST!E604,DATOS!C:C,0),1),"")</f>
        <v/>
      </c>
      <c r="E604" s="72" t="str">
        <f>IFERROR(INDEX(DATOS!C:C,MATCH(CHECKLIST!A604,DATOS!BY:BY,0),1),"")</f>
        <v/>
      </c>
      <c r="F604" s="82" t="str">
        <f>IFERROR(IF(INDEX(DATOS!AE:AE,MATCH(CHECKLIST!B604,DATOS!B:B,0),1)=0,"",INDEX(DATOS!AE:AE,MATCH(CHECKLIST!B604,DATOS!B:B,0),1)),"")</f>
        <v/>
      </c>
      <c r="G604" s="17" t="str">
        <f>IFERROR(IF(INDEX(DATOS!AJ:AJ,MATCH(CHECKLIST!B604,DATOS!B:B,0),1)=0,"",INDEX(DATOS!AJ:AJ,MATCH(CHECKLIST!B604,DATOS!B:B,0),1)),"")</f>
        <v/>
      </c>
      <c r="H604" s="17" t="str">
        <f>IFERROR(IF(INDEX(DATOS!BM:BM,MATCH(CHECKLIST!B604,DATOS!B:B,0),1)="","X",IF(INDEX(DATOS!BM:BM,MATCH(CHECKLIST!B604,DATOS!B:B,0),1)="VIGENTE","",INDEX(DATOS!BM:BM,MATCH(CHECKLIST!B604,DATOS!B:B,0),1))),"")</f>
        <v/>
      </c>
      <c r="I604" s="17" t="str">
        <f>IFERROR(IF(INDEX(DATOS!AN:AN,MATCH(CHECKLIST!B604,DATOS!B:B,0),1)=0,"",INDEX(DATOS!AN:AN,MATCH(CHECKLIST!B604,DATOS!B:B,0),1)),"")</f>
        <v/>
      </c>
      <c r="J604" s="17" t="str">
        <f>IFERROR(IF(INDEX(DATOS!AL:AL,MATCH(CHECKLIST!B604,DATOS!B:B,0),1)=0,"",INDEX(DATOS!AL:AL,MATCH(CHECKLIST!B604,DATOS!B:B,0),1)),"")</f>
        <v/>
      </c>
      <c r="K604" s="35" t="str">
        <f>IFERROR(IF(INDEX(DATOS!AM:AM,MATCH(CHECKLIST!B604,DATOS!B:B,0),1)=0,"",INDEX(DATOS!AM:AM,MATCH(CHECKLIST!B604,DATOS!B:B,0),1)),"")</f>
        <v/>
      </c>
      <c r="L604" s="17" t="str">
        <f>IFERROR(IF(INDEX(DATOS!AO:AO,MATCH(CHECKLIST!B604,DATOS!B:B,0),1)=0,"",INDEX(DATOS!AO:AO,MATCH(CHECKLIST!B604,DATOS!B:B,0),1)),"")</f>
        <v/>
      </c>
      <c r="M604" s="17" t="str">
        <f>IFERROR(IF(INDEX(DATOS!AK:AK,MATCH(CHECKLIST!B604,DATOS!B:B,0),1)=0,"",INDEX(DATOS!AK:AK,MATCH(CHECKLIST!B604,DATOS!B:B,0),1)),"")</f>
        <v/>
      </c>
      <c r="N604" s="35" t="str">
        <f ca="1">IFERROR(IF(INDEX(DATOS!I:I,MATCH(CHECKLIST!B604,DATOS!B:B,0),1)="","X",IF(INDEX(DATOS!I:I,MATCH(CHECKLIST!B604,DATOS!B:B,0),1)&gt;YEAR(TODAY())-1,"","VENCIDA")),"")</f>
        <v/>
      </c>
      <c r="O604" s="35" t="str">
        <f>IFERROR(IF(INDEX(DATOS!AR:AR,MATCH(CHECKLIST!B604,DATOS!B:B,0),1)=0,"",INDEX(DATOS!AR:AR,MATCH(CHECKLIST!B604,DATOS!B:B,0),1)),"")</f>
        <v/>
      </c>
      <c r="P604" s="17" t="str">
        <f>IFERROR(IF(INDEX(DATOS!AP:AP,MATCH(CHECKLIST!B604,DATOS!B:B,0),1)=0,"",INDEX(DATOS!AP:AP,MATCH(CHECKLIST!B604,DATOS!B:B,0),1)),"")</f>
        <v/>
      </c>
      <c r="Q604" s="17" t="str">
        <f>IFERROR(IF(INDEX(DATOS!AQ:AQ,MATCH(CHECKLIST!B604,DATOS!B:B,0),1)=0,"",INDEX(DATOS!AQ:AQ,MATCH(CHECKLIST!B604,DATOS!B:B,0),1)),"")</f>
        <v/>
      </c>
      <c r="S604">
        <f t="shared" si="29"/>
        <v>0</v>
      </c>
      <c r="U604" t="str">
        <f t="shared" si="27"/>
        <v/>
      </c>
      <c r="V604" t="str">
        <f t="shared" si="28"/>
        <v/>
      </c>
    </row>
    <row r="605" spans="1:22" x14ac:dyDescent="0.25">
      <c r="A605" s="12">
        <v>592</v>
      </c>
      <c r="B605" t="str">
        <f>IFERROR(INDEX(DATOS!B:B,MATCH(CHECKLIST!A605,DATOS!BY:BY,0),1),"")</f>
        <v/>
      </c>
      <c r="C605" t="str">
        <f>IFERROR(INDEX(DATOS!J:J,MATCH(CHECKLIST!A605,DATOS!BY:BY,0),1),"")</f>
        <v/>
      </c>
      <c r="D605" t="str">
        <f>IFERROR(INDEX(DATOS!R:R,MATCH(CHECKLIST!E605,DATOS!C:C,0),1),"")</f>
        <v/>
      </c>
      <c r="E605" s="72" t="str">
        <f>IFERROR(INDEX(DATOS!C:C,MATCH(CHECKLIST!A605,DATOS!BY:BY,0),1),"")</f>
        <v/>
      </c>
      <c r="F605" s="82" t="str">
        <f>IFERROR(IF(INDEX(DATOS!AE:AE,MATCH(CHECKLIST!B605,DATOS!B:B,0),1)=0,"",INDEX(DATOS!AE:AE,MATCH(CHECKLIST!B605,DATOS!B:B,0),1)),"")</f>
        <v/>
      </c>
      <c r="G605" s="17" t="str">
        <f>IFERROR(IF(INDEX(DATOS!AJ:AJ,MATCH(CHECKLIST!B605,DATOS!B:B,0),1)=0,"",INDEX(DATOS!AJ:AJ,MATCH(CHECKLIST!B605,DATOS!B:B,0),1)),"")</f>
        <v/>
      </c>
      <c r="H605" s="17" t="str">
        <f>IFERROR(IF(INDEX(DATOS!BM:BM,MATCH(CHECKLIST!B605,DATOS!B:B,0),1)="","X",IF(INDEX(DATOS!BM:BM,MATCH(CHECKLIST!B605,DATOS!B:B,0),1)="VIGENTE","",INDEX(DATOS!BM:BM,MATCH(CHECKLIST!B605,DATOS!B:B,0),1))),"")</f>
        <v/>
      </c>
      <c r="I605" s="17" t="str">
        <f>IFERROR(IF(INDEX(DATOS!AN:AN,MATCH(CHECKLIST!B605,DATOS!B:B,0),1)=0,"",INDEX(DATOS!AN:AN,MATCH(CHECKLIST!B605,DATOS!B:B,0),1)),"")</f>
        <v/>
      </c>
      <c r="J605" s="17" t="str">
        <f>IFERROR(IF(INDEX(DATOS!AL:AL,MATCH(CHECKLIST!B605,DATOS!B:B,0),1)=0,"",INDEX(DATOS!AL:AL,MATCH(CHECKLIST!B605,DATOS!B:B,0),1)),"")</f>
        <v/>
      </c>
      <c r="K605" s="35" t="str">
        <f>IFERROR(IF(INDEX(DATOS!AM:AM,MATCH(CHECKLIST!B605,DATOS!B:B,0),1)=0,"",INDEX(DATOS!AM:AM,MATCH(CHECKLIST!B605,DATOS!B:B,0),1)),"")</f>
        <v/>
      </c>
      <c r="L605" s="17" t="str">
        <f>IFERROR(IF(INDEX(DATOS!AO:AO,MATCH(CHECKLIST!B605,DATOS!B:B,0),1)=0,"",INDEX(DATOS!AO:AO,MATCH(CHECKLIST!B605,DATOS!B:B,0),1)),"")</f>
        <v/>
      </c>
      <c r="M605" s="17" t="str">
        <f>IFERROR(IF(INDEX(DATOS!AK:AK,MATCH(CHECKLIST!B605,DATOS!B:B,0),1)=0,"",INDEX(DATOS!AK:AK,MATCH(CHECKLIST!B605,DATOS!B:B,0),1)),"")</f>
        <v/>
      </c>
      <c r="N605" s="35" t="str">
        <f ca="1">IFERROR(IF(INDEX(DATOS!I:I,MATCH(CHECKLIST!B605,DATOS!B:B,0),1)="","X",IF(INDEX(DATOS!I:I,MATCH(CHECKLIST!B605,DATOS!B:B,0),1)&gt;YEAR(TODAY())-1,"","VENCIDA")),"")</f>
        <v/>
      </c>
      <c r="O605" s="35" t="str">
        <f>IFERROR(IF(INDEX(DATOS!AR:AR,MATCH(CHECKLIST!B605,DATOS!B:B,0),1)=0,"",INDEX(DATOS!AR:AR,MATCH(CHECKLIST!B605,DATOS!B:B,0),1)),"")</f>
        <v/>
      </c>
      <c r="P605" s="17" t="str">
        <f>IFERROR(IF(INDEX(DATOS!AP:AP,MATCH(CHECKLIST!B605,DATOS!B:B,0),1)=0,"",INDEX(DATOS!AP:AP,MATCH(CHECKLIST!B605,DATOS!B:B,0),1)),"")</f>
        <v/>
      </c>
      <c r="Q605" s="17" t="str">
        <f>IFERROR(IF(INDEX(DATOS!AQ:AQ,MATCH(CHECKLIST!B605,DATOS!B:B,0),1)=0,"",INDEX(DATOS!AQ:AQ,MATCH(CHECKLIST!B605,DATOS!B:B,0),1)),"")</f>
        <v/>
      </c>
      <c r="R605" t="str">
        <f>IF(B605="","",1)</f>
        <v/>
      </c>
      <c r="S605" t="str">
        <f t="shared" si="29"/>
        <v/>
      </c>
      <c r="U605" t="str">
        <f t="shared" si="27"/>
        <v/>
      </c>
      <c r="V605" t="str">
        <f t="shared" si="28"/>
        <v/>
      </c>
    </row>
    <row r="606" spans="1:22" x14ac:dyDescent="0.25">
      <c r="A606" s="12">
        <v>593</v>
      </c>
      <c r="B606" t="str">
        <f>IFERROR(INDEX(DATOS!B:B,MATCH(CHECKLIST!A606,DATOS!BY:BY,0),1),"")</f>
        <v/>
      </c>
      <c r="C606" t="str">
        <f>IFERROR(INDEX(DATOS!J:J,MATCH(CHECKLIST!A606,DATOS!BY:BY,0),1),"")</f>
        <v/>
      </c>
      <c r="D606" t="str">
        <f>IFERROR(INDEX(DATOS!R:R,MATCH(CHECKLIST!E606,DATOS!C:C,0),1),"")</f>
        <v/>
      </c>
      <c r="E606" s="72" t="str">
        <f>IFERROR(INDEX(DATOS!C:C,MATCH(CHECKLIST!A606,DATOS!BY:BY,0),1),"")</f>
        <v/>
      </c>
      <c r="F606" s="82" t="str">
        <f>IFERROR(IF(INDEX(DATOS!AE:AE,MATCH(CHECKLIST!B606,DATOS!B:B,0),1)=0,"",INDEX(DATOS!AE:AE,MATCH(CHECKLIST!B606,DATOS!B:B,0),1)),"")</f>
        <v/>
      </c>
      <c r="G606" s="17" t="str">
        <f>IFERROR(IF(INDEX(DATOS!AJ:AJ,MATCH(CHECKLIST!B606,DATOS!B:B,0),1)=0,"",INDEX(DATOS!AJ:AJ,MATCH(CHECKLIST!B606,DATOS!B:B,0),1)),"")</f>
        <v/>
      </c>
      <c r="H606" s="17" t="str">
        <f>IFERROR(IF(INDEX(DATOS!BM:BM,MATCH(CHECKLIST!B606,DATOS!B:B,0),1)="","X",IF(INDEX(DATOS!BM:BM,MATCH(CHECKLIST!B606,DATOS!B:B,0),1)="VIGENTE","",INDEX(DATOS!BM:BM,MATCH(CHECKLIST!B606,DATOS!B:B,0),1))),"")</f>
        <v/>
      </c>
      <c r="I606" s="17" t="str">
        <f>IFERROR(IF(INDEX(DATOS!AN:AN,MATCH(CHECKLIST!B606,DATOS!B:B,0),1)=0,"",INDEX(DATOS!AN:AN,MATCH(CHECKLIST!B606,DATOS!B:B,0),1)),"")</f>
        <v/>
      </c>
      <c r="J606" s="17" t="str">
        <f>IFERROR(IF(INDEX(DATOS!AL:AL,MATCH(CHECKLIST!B606,DATOS!B:B,0),1)=0,"",INDEX(DATOS!AL:AL,MATCH(CHECKLIST!B606,DATOS!B:B,0),1)),"")</f>
        <v/>
      </c>
      <c r="K606" s="35" t="str">
        <f>IFERROR(IF(INDEX(DATOS!AM:AM,MATCH(CHECKLIST!B606,DATOS!B:B,0),1)=0,"",INDEX(DATOS!AM:AM,MATCH(CHECKLIST!B606,DATOS!B:B,0),1)),"")</f>
        <v/>
      </c>
      <c r="L606" s="17" t="str">
        <f>IFERROR(IF(INDEX(DATOS!AO:AO,MATCH(CHECKLIST!B606,DATOS!B:B,0),1)=0,"",INDEX(DATOS!AO:AO,MATCH(CHECKLIST!B606,DATOS!B:B,0),1)),"")</f>
        <v/>
      </c>
      <c r="M606" s="17" t="str">
        <f>IFERROR(IF(INDEX(DATOS!AK:AK,MATCH(CHECKLIST!B606,DATOS!B:B,0),1)=0,"",INDEX(DATOS!AK:AK,MATCH(CHECKLIST!B606,DATOS!B:B,0),1)),"")</f>
        <v/>
      </c>
      <c r="N606" s="35" t="str">
        <f ca="1">IFERROR(IF(INDEX(DATOS!I:I,MATCH(CHECKLIST!B606,DATOS!B:B,0),1)="","X",IF(INDEX(DATOS!I:I,MATCH(CHECKLIST!B606,DATOS!B:B,0),1)&gt;YEAR(TODAY())-1,"","VENCIDA")),"")</f>
        <v/>
      </c>
      <c r="O606" s="35" t="str">
        <f>IFERROR(IF(INDEX(DATOS!AR:AR,MATCH(CHECKLIST!B606,DATOS!B:B,0),1)=0,"",INDEX(DATOS!AR:AR,MATCH(CHECKLIST!B606,DATOS!B:B,0),1)),"")</f>
        <v/>
      </c>
      <c r="P606" s="17" t="str">
        <f>IFERROR(IF(INDEX(DATOS!AP:AP,MATCH(CHECKLIST!B606,DATOS!B:B,0),1)=0,"",INDEX(DATOS!AP:AP,MATCH(CHECKLIST!B606,DATOS!B:B,0),1)),"")</f>
        <v/>
      </c>
      <c r="Q606" s="17" t="str">
        <f>IFERROR(IF(INDEX(DATOS!AQ:AQ,MATCH(CHECKLIST!B606,DATOS!B:B,0),1)=0,"",INDEX(DATOS!AQ:AQ,MATCH(CHECKLIST!B606,DATOS!B:B,0),1)),"")</f>
        <v/>
      </c>
      <c r="S606">
        <f t="shared" si="29"/>
        <v>0</v>
      </c>
      <c r="U606" t="str">
        <f t="shared" si="27"/>
        <v/>
      </c>
      <c r="V606" t="str">
        <f t="shared" si="28"/>
        <v/>
      </c>
    </row>
    <row r="607" spans="1:22" x14ac:dyDescent="0.25">
      <c r="A607" s="12">
        <v>594</v>
      </c>
      <c r="B607" t="str">
        <f>IFERROR(INDEX(DATOS!B:B,MATCH(CHECKLIST!A607,DATOS!BY:BY,0),1),"")</f>
        <v/>
      </c>
      <c r="C607" t="str">
        <f>IFERROR(INDEX(DATOS!J:J,MATCH(CHECKLIST!A607,DATOS!BY:BY,0),1),"")</f>
        <v/>
      </c>
      <c r="D607" t="str">
        <f>IFERROR(INDEX(DATOS!R:R,MATCH(CHECKLIST!E607,DATOS!C:C,0),1),"")</f>
        <v/>
      </c>
      <c r="E607" s="72" t="str">
        <f>IFERROR(INDEX(DATOS!C:C,MATCH(CHECKLIST!A607,DATOS!BY:BY,0),1),"")</f>
        <v/>
      </c>
      <c r="F607" s="82" t="str">
        <f>IFERROR(IF(INDEX(DATOS!AE:AE,MATCH(CHECKLIST!B607,DATOS!B:B,0),1)=0,"",INDEX(DATOS!AE:AE,MATCH(CHECKLIST!B607,DATOS!B:B,0),1)),"")</f>
        <v/>
      </c>
      <c r="G607" s="17" t="str">
        <f>IFERROR(IF(INDEX(DATOS!AJ:AJ,MATCH(CHECKLIST!B607,DATOS!B:B,0),1)=0,"",INDEX(DATOS!AJ:AJ,MATCH(CHECKLIST!B607,DATOS!B:B,0),1)),"")</f>
        <v/>
      </c>
      <c r="H607" s="17" t="str">
        <f>IFERROR(IF(INDEX(DATOS!BM:BM,MATCH(CHECKLIST!B607,DATOS!B:B,0),1)="","X",IF(INDEX(DATOS!BM:BM,MATCH(CHECKLIST!B607,DATOS!B:B,0),1)="VIGENTE","",INDEX(DATOS!BM:BM,MATCH(CHECKLIST!B607,DATOS!B:B,0),1))),"")</f>
        <v/>
      </c>
      <c r="I607" s="17" t="str">
        <f>IFERROR(IF(INDEX(DATOS!AN:AN,MATCH(CHECKLIST!B607,DATOS!B:B,0),1)=0,"",INDEX(DATOS!AN:AN,MATCH(CHECKLIST!B607,DATOS!B:B,0),1)),"")</f>
        <v/>
      </c>
      <c r="J607" s="17" t="str">
        <f>IFERROR(IF(INDEX(DATOS!AL:AL,MATCH(CHECKLIST!B607,DATOS!B:B,0),1)=0,"",INDEX(DATOS!AL:AL,MATCH(CHECKLIST!B607,DATOS!B:B,0),1)),"")</f>
        <v/>
      </c>
      <c r="K607" s="35" t="str">
        <f>IFERROR(IF(INDEX(DATOS!AM:AM,MATCH(CHECKLIST!B607,DATOS!B:B,0),1)=0,"",INDEX(DATOS!AM:AM,MATCH(CHECKLIST!B607,DATOS!B:B,0),1)),"")</f>
        <v/>
      </c>
      <c r="L607" s="17" t="str">
        <f>IFERROR(IF(INDEX(DATOS!AO:AO,MATCH(CHECKLIST!B607,DATOS!B:B,0),1)=0,"",INDEX(DATOS!AO:AO,MATCH(CHECKLIST!B607,DATOS!B:B,0),1)),"")</f>
        <v/>
      </c>
      <c r="M607" s="17" t="str">
        <f>IFERROR(IF(INDEX(DATOS!AK:AK,MATCH(CHECKLIST!B607,DATOS!B:B,0),1)=0,"",INDEX(DATOS!AK:AK,MATCH(CHECKLIST!B607,DATOS!B:B,0),1)),"")</f>
        <v/>
      </c>
      <c r="N607" s="35" t="str">
        <f ca="1">IFERROR(IF(INDEX(DATOS!I:I,MATCH(CHECKLIST!B607,DATOS!B:B,0),1)="","X",IF(INDEX(DATOS!I:I,MATCH(CHECKLIST!B607,DATOS!B:B,0),1)&gt;YEAR(TODAY())-1,"","VENCIDA")),"")</f>
        <v/>
      </c>
      <c r="O607" s="35" t="str">
        <f>IFERROR(IF(INDEX(DATOS!AR:AR,MATCH(CHECKLIST!B607,DATOS!B:B,0),1)=0,"",INDEX(DATOS!AR:AR,MATCH(CHECKLIST!B607,DATOS!B:B,0),1)),"")</f>
        <v/>
      </c>
      <c r="P607" s="17" t="str">
        <f>IFERROR(IF(INDEX(DATOS!AP:AP,MATCH(CHECKLIST!B607,DATOS!B:B,0),1)=0,"",INDEX(DATOS!AP:AP,MATCH(CHECKLIST!B607,DATOS!B:B,0),1)),"")</f>
        <v/>
      </c>
      <c r="Q607" s="17" t="str">
        <f>IFERROR(IF(INDEX(DATOS!AQ:AQ,MATCH(CHECKLIST!B607,DATOS!B:B,0),1)=0,"",INDEX(DATOS!AQ:AQ,MATCH(CHECKLIST!B607,DATOS!B:B,0),1)),"")</f>
        <v/>
      </c>
      <c r="R607" t="str">
        <f>IF(B607="","",1)</f>
        <v/>
      </c>
      <c r="S607" t="str">
        <f t="shared" si="29"/>
        <v/>
      </c>
      <c r="U607" t="str">
        <f t="shared" si="27"/>
        <v/>
      </c>
      <c r="V607" t="str">
        <f t="shared" si="28"/>
        <v/>
      </c>
    </row>
    <row r="608" spans="1:22" x14ac:dyDescent="0.25">
      <c r="A608" s="12">
        <v>595</v>
      </c>
      <c r="B608" t="str">
        <f>IFERROR(INDEX(DATOS!B:B,MATCH(CHECKLIST!A608,DATOS!BY:BY,0),1),"")</f>
        <v/>
      </c>
      <c r="C608" t="str">
        <f>IFERROR(INDEX(DATOS!J:J,MATCH(CHECKLIST!A608,DATOS!BY:BY,0),1),"")</f>
        <v/>
      </c>
      <c r="D608" t="str">
        <f>IFERROR(INDEX(DATOS!R:R,MATCH(CHECKLIST!E608,DATOS!C:C,0),1),"")</f>
        <v/>
      </c>
      <c r="E608" s="72" t="str">
        <f>IFERROR(INDEX(DATOS!C:C,MATCH(CHECKLIST!A608,DATOS!BY:BY,0),1),"")</f>
        <v/>
      </c>
      <c r="F608" s="82" t="str">
        <f>IFERROR(IF(INDEX(DATOS!AE:AE,MATCH(CHECKLIST!B608,DATOS!B:B,0),1)=0,"",INDEX(DATOS!AE:AE,MATCH(CHECKLIST!B608,DATOS!B:B,0),1)),"")</f>
        <v/>
      </c>
      <c r="G608" s="17" t="str">
        <f>IFERROR(IF(INDEX(DATOS!AJ:AJ,MATCH(CHECKLIST!B608,DATOS!B:B,0),1)=0,"",INDEX(DATOS!AJ:AJ,MATCH(CHECKLIST!B608,DATOS!B:B,0),1)),"")</f>
        <v/>
      </c>
      <c r="H608" s="17" t="str">
        <f>IFERROR(IF(INDEX(DATOS!BM:BM,MATCH(CHECKLIST!B608,DATOS!B:B,0),1)="","X",IF(INDEX(DATOS!BM:BM,MATCH(CHECKLIST!B608,DATOS!B:B,0),1)="VIGENTE","",INDEX(DATOS!BM:BM,MATCH(CHECKLIST!B608,DATOS!B:B,0),1))),"")</f>
        <v/>
      </c>
      <c r="I608" s="17" t="str">
        <f>IFERROR(IF(INDEX(DATOS!AN:AN,MATCH(CHECKLIST!B608,DATOS!B:B,0),1)=0,"",INDEX(DATOS!AN:AN,MATCH(CHECKLIST!B608,DATOS!B:B,0),1)),"")</f>
        <v/>
      </c>
      <c r="J608" s="17" t="str">
        <f>IFERROR(IF(INDEX(DATOS!AL:AL,MATCH(CHECKLIST!B608,DATOS!B:B,0),1)=0,"",INDEX(DATOS!AL:AL,MATCH(CHECKLIST!B608,DATOS!B:B,0),1)),"")</f>
        <v/>
      </c>
      <c r="K608" s="35" t="str">
        <f>IFERROR(IF(INDEX(DATOS!AM:AM,MATCH(CHECKLIST!B608,DATOS!B:B,0),1)=0,"",INDEX(DATOS!AM:AM,MATCH(CHECKLIST!B608,DATOS!B:B,0),1)),"")</f>
        <v/>
      </c>
      <c r="L608" s="17" t="str">
        <f>IFERROR(IF(INDEX(DATOS!AO:AO,MATCH(CHECKLIST!B608,DATOS!B:B,0),1)=0,"",INDEX(DATOS!AO:AO,MATCH(CHECKLIST!B608,DATOS!B:B,0),1)),"")</f>
        <v/>
      </c>
      <c r="M608" s="17" t="str">
        <f>IFERROR(IF(INDEX(DATOS!AK:AK,MATCH(CHECKLIST!B608,DATOS!B:B,0),1)=0,"",INDEX(DATOS!AK:AK,MATCH(CHECKLIST!B608,DATOS!B:B,0),1)),"")</f>
        <v/>
      </c>
      <c r="N608" s="35" t="str">
        <f ca="1">IFERROR(IF(INDEX(DATOS!I:I,MATCH(CHECKLIST!B608,DATOS!B:B,0),1)="","X",IF(INDEX(DATOS!I:I,MATCH(CHECKLIST!B608,DATOS!B:B,0),1)&gt;YEAR(TODAY())-1,"","VENCIDA")),"")</f>
        <v/>
      </c>
      <c r="O608" s="35" t="str">
        <f>IFERROR(IF(INDEX(DATOS!AR:AR,MATCH(CHECKLIST!B608,DATOS!B:B,0),1)=0,"",INDEX(DATOS!AR:AR,MATCH(CHECKLIST!B608,DATOS!B:B,0),1)),"")</f>
        <v/>
      </c>
      <c r="P608" s="17" t="str">
        <f>IFERROR(IF(INDEX(DATOS!AP:AP,MATCH(CHECKLIST!B608,DATOS!B:B,0),1)=0,"",INDEX(DATOS!AP:AP,MATCH(CHECKLIST!B608,DATOS!B:B,0),1)),"")</f>
        <v/>
      </c>
      <c r="Q608" s="17" t="str">
        <f>IFERROR(IF(INDEX(DATOS!AQ:AQ,MATCH(CHECKLIST!B608,DATOS!B:B,0),1)=0,"",INDEX(DATOS!AQ:AQ,MATCH(CHECKLIST!B608,DATOS!B:B,0),1)),"")</f>
        <v/>
      </c>
      <c r="S608">
        <f t="shared" si="29"/>
        <v>0</v>
      </c>
      <c r="U608" t="str">
        <f t="shared" si="27"/>
        <v/>
      </c>
      <c r="V608" t="str">
        <f t="shared" si="28"/>
        <v/>
      </c>
    </row>
    <row r="609" spans="1:22" x14ac:dyDescent="0.25">
      <c r="A609" s="12">
        <v>596</v>
      </c>
      <c r="B609" t="str">
        <f>IFERROR(INDEX(DATOS!B:B,MATCH(CHECKLIST!A609,DATOS!BY:BY,0),1),"")</f>
        <v/>
      </c>
      <c r="C609" t="str">
        <f>IFERROR(INDEX(DATOS!J:J,MATCH(CHECKLIST!A609,DATOS!BY:BY,0),1),"")</f>
        <v/>
      </c>
      <c r="D609" t="str">
        <f>IFERROR(INDEX(DATOS!R:R,MATCH(CHECKLIST!E609,DATOS!C:C,0),1),"")</f>
        <v/>
      </c>
      <c r="E609" s="72" t="str">
        <f>IFERROR(INDEX(DATOS!C:C,MATCH(CHECKLIST!A609,DATOS!BY:BY,0),1),"")</f>
        <v/>
      </c>
      <c r="F609" s="82" t="str">
        <f>IFERROR(IF(INDEX(DATOS!AE:AE,MATCH(CHECKLIST!B609,DATOS!B:B,0),1)=0,"",INDEX(DATOS!AE:AE,MATCH(CHECKLIST!B609,DATOS!B:B,0),1)),"")</f>
        <v/>
      </c>
      <c r="G609" s="17" t="str">
        <f>IFERROR(IF(INDEX(DATOS!AJ:AJ,MATCH(CHECKLIST!B609,DATOS!B:B,0),1)=0,"",INDEX(DATOS!AJ:AJ,MATCH(CHECKLIST!B609,DATOS!B:B,0),1)),"")</f>
        <v/>
      </c>
      <c r="H609" s="17" t="str">
        <f>IFERROR(IF(INDEX(DATOS!BM:BM,MATCH(CHECKLIST!B609,DATOS!B:B,0),1)="","X",IF(INDEX(DATOS!BM:BM,MATCH(CHECKLIST!B609,DATOS!B:B,0),1)="VIGENTE","",INDEX(DATOS!BM:BM,MATCH(CHECKLIST!B609,DATOS!B:B,0),1))),"")</f>
        <v/>
      </c>
      <c r="I609" s="17" t="str">
        <f>IFERROR(IF(INDEX(DATOS!AN:AN,MATCH(CHECKLIST!B609,DATOS!B:B,0),1)=0,"",INDEX(DATOS!AN:AN,MATCH(CHECKLIST!B609,DATOS!B:B,0),1)),"")</f>
        <v/>
      </c>
      <c r="J609" s="17" t="str">
        <f>IFERROR(IF(INDEX(DATOS!AL:AL,MATCH(CHECKLIST!B609,DATOS!B:B,0),1)=0,"",INDEX(DATOS!AL:AL,MATCH(CHECKLIST!B609,DATOS!B:B,0),1)),"")</f>
        <v/>
      </c>
      <c r="K609" s="35" t="str">
        <f>IFERROR(IF(INDEX(DATOS!AM:AM,MATCH(CHECKLIST!B609,DATOS!B:B,0),1)=0,"",INDEX(DATOS!AM:AM,MATCH(CHECKLIST!B609,DATOS!B:B,0),1)),"")</f>
        <v/>
      </c>
      <c r="L609" s="17" t="str">
        <f>IFERROR(IF(INDEX(DATOS!AO:AO,MATCH(CHECKLIST!B609,DATOS!B:B,0),1)=0,"",INDEX(DATOS!AO:AO,MATCH(CHECKLIST!B609,DATOS!B:B,0),1)),"")</f>
        <v/>
      </c>
      <c r="M609" s="17" t="str">
        <f>IFERROR(IF(INDEX(DATOS!AK:AK,MATCH(CHECKLIST!B609,DATOS!B:B,0),1)=0,"",INDEX(DATOS!AK:AK,MATCH(CHECKLIST!B609,DATOS!B:B,0),1)),"")</f>
        <v/>
      </c>
      <c r="N609" s="35" t="str">
        <f ca="1">IFERROR(IF(INDEX(DATOS!I:I,MATCH(CHECKLIST!B609,DATOS!B:B,0),1)="","X",IF(INDEX(DATOS!I:I,MATCH(CHECKLIST!B609,DATOS!B:B,0),1)&gt;YEAR(TODAY())-1,"","VENCIDA")),"")</f>
        <v/>
      </c>
      <c r="O609" s="35" t="str">
        <f>IFERROR(IF(INDEX(DATOS!AR:AR,MATCH(CHECKLIST!B609,DATOS!B:B,0),1)=0,"",INDEX(DATOS!AR:AR,MATCH(CHECKLIST!B609,DATOS!B:B,0),1)),"")</f>
        <v/>
      </c>
      <c r="P609" s="17" t="str">
        <f>IFERROR(IF(INDEX(DATOS!AP:AP,MATCH(CHECKLIST!B609,DATOS!B:B,0),1)=0,"",INDEX(DATOS!AP:AP,MATCH(CHECKLIST!B609,DATOS!B:B,0),1)),"")</f>
        <v/>
      </c>
      <c r="Q609" s="17" t="str">
        <f>IFERROR(IF(INDEX(DATOS!AQ:AQ,MATCH(CHECKLIST!B609,DATOS!B:B,0),1)=0,"",INDEX(DATOS!AQ:AQ,MATCH(CHECKLIST!B609,DATOS!B:B,0),1)),"")</f>
        <v/>
      </c>
      <c r="R609" t="str">
        <f>IF(B609="","",1)</f>
        <v/>
      </c>
      <c r="S609" t="str">
        <f t="shared" si="29"/>
        <v/>
      </c>
      <c r="U609" t="str">
        <f t="shared" si="27"/>
        <v/>
      </c>
      <c r="V609" t="str">
        <f t="shared" si="28"/>
        <v/>
      </c>
    </row>
    <row r="610" spans="1:22" x14ac:dyDescent="0.25">
      <c r="A610" s="12">
        <v>597</v>
      </c>
      <c r="B610" t="str">
        <f>IFERROR(INDEX(DATOS!B:B,MATCH(CHECKLIST!A610,DATOS!BY:BY,0),1),"")</f>
        <v/>
      </c>
      <c r="C610" t="str">
        <f>IFERROR(INDEX(DATOS!J:J,MATCH(CHECKLIST!A610,DATOS!BY:BY,0),1),"")</f>
        <v/>
      </c>
      <c r="D610" t="str">
        <f>IFERROR(INDEX(DATOS!R:R,MATCH(CHECKLIST!E610,DATOS!C:C,0),1),"")</f>
        <v/>
      </c>
      <c r="E610" s="72" t="str">
        <f>IFERROR(INDEX(DATOS!C:C,MATCH(CHECKLIST!A610,DATOS!BY:BY,0),1),"")</f>
        <v/>
      </c>
      <c r="F610" s="82" t="str">
        <f>IFERROR(IF(INDEX(DATOS!AE:AE,MATCH(CHECKLIST!B610,DATOS!B:B,0),1)=0,"",INDEX(DATOS!AE:AE,MATCH(CHECKLIST!B610,DATOS!B:B,0),1)),"")</f>
        <v/>
      </c>
      <c r="G610" s="17" t="str">
        <f>IFERROR(IF(INDEX(DATOS!AJ:AJ,MATCH(CHECKLIST!B610,DATOS!B:B,0),1)=0,"",INDEX(DATOS!AJ:AJ,MATCH(CHECKLIST!B610,DATOS!B:B,0),1)),"")</f>
        <v/>
      </c>
      <c r="H610" s="17" t="str">
        <f>IFERROR(IF(INDEX(DATOS!BM:BM,MATCH(CHECKLIST!B610,DATOS!B:B,0),1)="","X",IF(INDEX(DATOS!BM:BM,MATCH(CHECKLIST!B610,DATOS!B:B,0),1)="VIGENTE","",INDEX(DATOS!BM:BM,MATCH(CHECKLIST!B610,DATOS!B:B,0),1))),"")</f>
        <v/>
      </c>
      <c r="I610" s="17" t="str">
        <f>IFERROR(IF(INDEX(DATOS!AN:AN,MATCH(CHECKLIST!B610,DATOS!B:B,0),1)=0,"",INDEX(DATOS!AN:AN,MATCH(CHECKLIST!B610,DATOS!B:B,0),1)),"")</f>
        <v/>
      </c>
      <c r="J610" s="17" t="str">
        <f>IFERROR(IF(INDEX(DATOS!AL:AL,MATCH(CHECKLIST!B610,DATOS!B:B,0),1)=0,"",INDEX(DATOS!AL:AL,MATCH(CHECKLIST!B610,DATOS!B:B,0),1)),"")</f>
        <v/>
      </c>
      <c r="K610" s="35" t="str">
        <f>IFERROR(IF(INDEX(DATOS!AM:AM,MATCH(CHECKLIST!B610,DATOS!B:B,0),1)=0,"",INDEX(DATOS!AM:AM,MATCH(CHECKLIST!B610,DATOS!B:B,0),1)),"")</f>
        <v/>
      </c>
      <c r="L610" s="17" t="str">
        <f>IFERROR(IF(INDEX(DATOS!AO:AO,MATCH(CHECKLIST!B610,DATOS!B:B,0),1)=0,"",INDEX(DATOS!AO:AO,MATCH(CHECKLIST!B610,DATOS!B:B,0),1)),"")</f>
        <v/>
      </c>
      <c r="M610" s="17" t="str">
        <f>IFERROR(IF(INDEX(DATOS!AK:AK,MATCH(CHECKLIST!B610,DATOS!B:B,0),1)=0,"",INDEX(DATOS!AK:AK,MATCH(CHECKLIST!B610,DATOS!B:B,0),1)),"")</f>
        <v/>
      </c>
      <c r="N610" s="35" t="str">
        <f ca="1">IFERROR(IF(INDEX(DATOS!I:I,MATCH(CHECKLIST!B610,DATOS!B:B,0),1)="","X",IF(INDEX(DATOS!I:I,MATCH(CHECKLIST!B610,DATOS!B:B,0),1)&gt;YEAR(TODAY())-1,"","VENCIDA")),"")</f>
        <v/>
      </c>
      <c r="O610" s="35" t="str">
        <f>IFERROR(IF(INDEX(DATOS!AR:AR,MATCH(CHECKLIST!B610,DATOS!B:B,0),1)=0,"",INDEX(DATOS!AR:AR,MATCH(CHECKLIST!B610,DATOS!B:B,0),1)),"")</f>
        <v/>
      </c>
      <c r="P610" s="17" t="str">
        <f>IFERROR(IF(INDEX(DATOS!AP:AP,MATCH(CHECKLIST!B610,DATOS!B:B,0),1)=0,"",INDEX(DATOS!AP:AP,MATCH(CHECKLIST!B610,DATOS!B:B,0),1)),"")</f>
        <v/>
      </c>
      <c r="Q610" s="17" t="str">
        <f>IFERROR(IF(INDEX(DATOS!AQ:AQ,MATCH(CHECKLIST!B610,DATOS!B:B,0),1)=0,"",INDEX(DATOS!AQ:AQ,MATCH(CHECKLIST!B610,DATOS!B:B,0),1)),"")</f>
        <v/>
      </c>
      <c r="S610">
        <f t="shared" si="29"/>
        <v>0</v>
      </c>
      <c r="U610" t="str">
        <f t="shared" si="27"/>
        <v/>
      </c>
      <c r="V610" t="str">
        <f t="shared" si="28"/>
        <v/>
      </c>
    </row>
    <row r="611" spans="1:22" x14ac:dyDescent="0.25">
      <c r="A611" s="12">
        <v>598</v>
      </c>
      <c r="B611" t="str">
        <f>IFERROR(INDEX(DATOS!B:B,MATCH(CHECKLIST!A611,DATOS!BY:BY,0),1),"")</f>
        <v/>
      </c>
      <c r="C611" t="str">
        <f>IFERROR(INDEX(DATOS!J:J,MATCH(CHECKLIST!A611,DATOS!BY:BY,0),1),"")</f>
        <v/>
      </c>
      <c r="D611" t="str">
        <f>IFERROR(INDEX(DATOS!R:R,MATCH(CHECKLIST!E611,DATOS!C:C,0),1),"")</f>
        <v/>
      </c>
      <c r="E611" s="72" t="str">
        <f>IFERROR(INDEX(DATOS!C:C,MATCH(CHECKLIST!A611,DATOS!BY:BY,0),1),"")</f>
        <v/>
      </c>
      <c r="F611" s="82" t="str">
        <f>IFERROR(IF(INDEX(DATOS!AE:AE,MATCH(CHECKLIST!B611,DATOS!B:B,0),1)=0,"",INDEX(DATOS!AE:AE,MATCH(CHECKLIST!B611,DATOS!B:B,0),1)),"")</f>
        <v/>
      </c>
      <c r="G611" s="17" t="str">
        <f>IFERROR(IF(INDEX(DATOS!AJ:AJ,MATCH(CHECKLIST!B611,DATOS!B:B,0),1)=0,"",INDEX(DATOS!AJ:AJ,MATCH(CHECKLIST!B611,DATOS!B:B,0),1)),"")</f>
        <v/>
      </c>
      <c r="H611" s="17" t="str">
        <f>IFERROR(IF(INDEX(DATOS!BM:BM,MATCH(CHECKLIST!B611,DATOS!B:B,0),1)="","X",IF(INDEX(DATOS!BM:BM,MATCH(CHECKLIST!B611,DATOS!B:B,0),1)="VIGENTE","",INDEX(DATOS!BM:BM,MATCH(CHECKLIST!B611,DATOS!B:B,0),1))),"")</f>
        <v/>
      </c>
      <c r="I611" s="17" t="str">
        <f>IFERROR(IF(INDEX(DATOS!AN:AN,MATCH(CHECKLIST!B611,DATOS!B:B,0),1)=0,"",INDEX(DATOS!AN:AN,MATCH(CHECKLIST!B611,DATOS!B:B,0),1)),"")</f>
        <v/>
      </c>
      <c r="J611" s="17" t="str">
        <f>IFERROR(IF(INDEX(DATOS!AL:AL,MATCH(CHECKLIST!B611,DATOS!B:B,0),1)=0,"",INDEX(DATOS!AL:AL,MATCH(CHECKLIST!B611,DATOS!B:B,0),1)),"")</f>
        <v/>
      </c>
      <c r="K611" s="35" t="str">
        <f>IFERROR(IF(INDEX(DATOS!AM:AM,MATCH(CHECKLIST!B611,DATOS!B:B,0),1)=0,"",INDEX(DATOS!AM:AM,MATCH(CHECKLIST!B611,DATOS!B:B,0),1)),"")</f>
        <v/>
      </c>
      <c r="L611" s="17" t="str">
        <f>IFERROR(IF(INDEX(DATOS!AO:AO,MATCH(CHECKLIST!B611,DATOS!B:B,0),1)=0,"",INDEX(DATOS!AO:AO,MATCH(CHECKLIST!B611,DATOS!B:B,0),1)),"")</f>
        <v/>
      </c>
      <c r="M611" s="17" t="str">
        <f>IFERROR(IF(INDEX(DATOS!AK:AK,MATCH(CHECKLIST!B611,DATOS!B:B,0),1)=0,"",INDEX(DATOS!AK:AK,MATCH(CHECKLIST!B611,DATOS!B:B,0),1)),"")</f>
        <v/>
      </c>
      <c r="N611" s="35" t="str">
        <f ca="1">IFERROR(IF(INDEX(DATOS!I:I,MATCH(CHECKLIST!B611,DATOS!B:B,0),1)="","X",IF(INDEX(DATOS!I:I,MATCH(CHECKLIST!B611,DATOS!B:B,0),1)&gt;YEAR(TODAY())-1,"","VENCIDA")),"")</f>
        <v/>
      </c>
      <c r="O611" s="35" t="str">
        <f>IFERROR(IF(INDEX(DATOS!AR:AR,MATCH(CHECKLIST!B611,DATOS!B:B,0),1)=0,"",INDEX(DATOS!AR:AR,MATCH(CHECKLIST!B611,DATOS!B:B,0),1)),"")</f>
        <v/>
      </c>
      <c r="P611" s="17" t="str">
        <f>IFERROR(IF(INDEX(DATOS!AP:AP,MATCH(CHECKLIST!B611,DATOS!B:B,0),1)=0,"",INDEX(DATOS!AP:AP,MATCH(CHECKLIST!B611,DATOS!B:B,0),1)),"")</f>
        <v/>
      </c>
      <c r="Q611" s="17" t="str">
        <f>IFERROR(IF(INDEX(DATOS!AQ:AQ,MATCH(CHECKLIST!B611,DATOS!B:B,0),1)=0,"",INDEX(DATOS!AQ:AQ,MATCH(CHECKLIST!B611,DATOS!B:B,0),1)),"")</f>
        <v/>
      </c>
      <c r="R611" t="str">
        <f>IF(B611="","",1)</f>
        <v/>
      </c>
      <c r="S611" t="str">
        <f t="shared" si="29"/>
        <v/>
      </c>
      <c r="U611" t="str">
        <f t="shared" si="27"/>
        <v/>
      </c>
      <c r="V611" t="str">
        <f t="shared" si="28"/>
        <v/>
      </c>
    </row>
    <row r="612" spans="1:22" x14ac:dyDescent="0.25">
      <c r="A612" s="12">
        <v>599</v>
      </c>
      <c r="B612" t="str">
        <f>IFERROR(INDEX(DATOS!B:B,MATCH(CHECKLIST!A612,DATOS!BY:BY,0),1),"")</f>
        <v/>
      </c>
      <c r="C612" t="str">
        <f>IFERROR(INDEX(DATOS!J:J,MATCH(CHECKLIST!A612,DATOS!BY:BY,0),1),"")</f>
        <v/>
      </c>
      <c r="D612" t="str">
        <f>IFERROR(INDEX(DATOS!R:R,MATCH(CHECKLIST!E612,DATOS!C:C,0),1),"")</f>
        <v/>
      </c>
      <c r="E612" s="72" t="str">
        <f>IFERROR(INDEX(DATOS!C:C,MATCH(CHECKLIST!A612,DATOS!BY:BY,0),1),"")</f>
        <v/>
      </c>
      <c r="F612" s="82" t="str">
        <f>IFERROR(IF(INDEX(DATOS!AE:AE,MATCH(CHECKLIST!B612,DATOS!B:B,0),1)=0,"",INDEX(DATOS!AE:AE,MATCH(CHECKLIST!B612,DATOS!B:B,0),1)),"")</f>
        <v/>
      </c>
      <c r="G612" s="17" t="str">
        <f>IFERROR(IF(INDEX(DATOS!AJ:AJ,MATCH(CHECKLIST!B612,DATOS!B:B,0),1)=0,"",INDEX(DATOS!AJ:AJ,MATCH(CHECKLIST!B612,DATOS!B:B,0),1)),"")</f>
        <v/>
      </c>
      <c r="H612" s="17" t="str">
        <f>IFERROR(IF(INDEX(DATOS!BM:BM,MATCH(CHECKLIST!B612,DATOS!B:B,0),1)="","X",IF(INDEX(DATOS!BM:BM,MATCH(CHECKLIST!B612,DATOS!B:B,0),1)="VIGENTE","",INDEX(DATOS!BM:BM,MATCH(CHECKLIST!B612,DATOS!B:B,0),1))),"")</f>
        <v/>
      </c>
      <c r="I612" s="17" t="str">
        <f>IFERROR(IF(INDEX(DATOS!AN:AN,MATCH(CHECKLIST!B612,DATOS!B:B,0),1)=0,"",INDEX(DATOS!AN:AN,MATCH(CHECKLIST!B612,DATOS!B:B,0),1)),"")</f>
        <v/>
      </c>
      <c r="J612" s="17" t="str">
        <f>IFERROR(IF(INDEX(DATOS!AL:AL,MATCH(CHECKLIST!B612,DATOS!B:B,0),1)=0,"",INDEX(DATOS!AL:AL,MATCH(CHECKLIST!B612,DATOS!B:B,0),1)),"")</f>
        <v/>
      </c>
      <c r="K612" s="35" t="str">
        <f>IFERROR(IF(INDEX(DATOS!AM:AM,MATCH(CHECKLIST!B612,DATOS!B:B,0),1)=0,"",INDEX(DATOS!AM:AM,MATCH(CHECKLIST!B612,DATOS!B:B,0),1)),"")</f>
        <v/>
      </c>
      <c r="L612" s="17" t="str">
        <f>IFERROR(IF(INDEX(DATOS!AO:AO,MATCH(CHECKLIST!B612,DATOS!B:B,0),1)=0,"",INDEX(DATOS!AO:AO,MATCH(CHECKLIST!B612,DATOS!B:B,0),1)),"")</f>
        <v/>
      </c>
      <c r="M612" s="17" t="str">
        <f>IFERROR(IF(INDEX(DATOS!AK:AK,MATCH(CHECKLIST!B612,DATOS!B:B,0),1)=0,"",INDEX(DATOS!AK:AK,MATCH(CHECKLIST!B612,DATOS!B:B,0),1)),"")</f>
        <v/>
      </c>
      <c r="N612" s="35" t="str">
        <f ca="1">IFERROR(IF(INDEX(DATOS!I:I,MATCH(CHECKLIST!B612,DATOS!B:B,0),1)="","X",IF(INDEX(DATOS!I:I,MATCH(CHECKLIST!B612,DATOS!B:B,0),1)&gt;YEAR(TODAY())-1,"","VENCIDA")),"")</f>
        <v/>
      </c>
      <c r="O612" s="35" t="str">
        <f>IFERROR(IF(INDEX(DATOS!AR:AR,MATCH(CHECKLIST!B612,DATOS!B:B,0),1)=0,"",INDEX(DATOS!AR:AR,MATCH(CHECKLIST!B612,DATOS!B:B,0),1)),"")</f>
        <v/>
      </c>
      <c r="P612" s="17" t="str">
        <f>IFERROR(IF(INDEX(DATOS!AP:AP,MATCH(CHECKLIST!B612,DATOS!B:B,0),1)=0,"",INDEX(DATOS!AP:AP,MATCH(CHECKLIST!B612,DATOS!B:B,0),1)),"")</f>
        <v/>
      </c>
      <c r="Q612" s="17" t="str">
        <f>IFERROR(IF(INDEX(DATOS!AQ:AQ,MATCH(CHECKLIST!B612,DATOS!B:B,0),1)=0,"",INDEX(DATOS!AQ:AQ,MATCH(CHECKLIST!B612,DATOS!B:B,0),1)),"")</f>
        <v/>
      </c>
      <c r="S612">
        <f t="shared" si="29"/>
        <v>0</v>
      </c>
      <c r="U612" t="str">
        <f t="shared" si="27"/>
        <v/>
      </c>
      <c r="V612" t="str">
        <f t="shared" si="28"/>
        <v/>
      </c>
    </row>
    <row r="613" spans="1:22" x14ac:dyDescent="0.25">
      <c r="A613" s="12">
        <v>600</v>
      </c>
      <c r="B613" t="str">
        <f>IFERROR(INDEX(DATOS!B:B,MATCH(CHECKLIST!A613,DATOS!BY:BY,0),1),"")</f>
        <v/>
      </c>
      <c r="C613" t="str">
        <f>IFERROR(INDEX(DATOS!J:J,MATCH(CHECKLIST!A613,DATOS!BY:BY,0),1),"")</f>
        <v/>
      </c>
      <c r="D613" t="str">
        <f>IFERROR(INDEX(DATOS!R:R,MATCH(CHECKLIST!E613,DATOS!C:C,0),1),"")</f>
        <v/>
      </c>
      <c r="E613" s="72" t="str">
        <f>IFERROR(INDEX(DATOS!C:C,MATCH(CHECKLIST!A613,DATOS!BY:BY,0),1),"")</f>
        <v/>
      </c>
      <c r="F613" s="82" t="str">
        <f>IFERROR(IF(INDEX(DATOS!AE:AE,MATCH(CHECKLIST!B613,DATOS!B:B,0),1)=0,"",INDEX(DATOS!AE:AE,MATCH(CHECKLIST!B613,DATOS!B:B,0),1)),"")</f>
        <v/>
      </c>
      <c r="G613" s="17" t="str">
        <f>IFERROR(IF(INDEX(DATOS!AJ:AJ,MATCH(CHECKLIST!B613,DATOS!B:B,0),1)=0,"",INDEX(DATOS!AJ:AJ,MATCH(CHECKLIST!B613,DATOS!B:B,0),1)),"")</f>
        <v/>
      </c>
      <c r="H613" s="17" t="str">
        <f>IFERROR(IF(INDEX(DATOS!BM:BM,MATCH(CHECKLIST!B613,DATOS!B:B,0),1)="","X",IF(INDEX(DATOS!BM:BM,MATCH(CHECKLIST!B613,DATOS!B:B,0),1)="VIGENTE","",INDEX(DATOS!BM:BM,MATCH(CHECKLIST!B613,DATOS!B:B,0),1))),"")</f>
        <v/>
      </c>
      <c r="I613" s="17" t="str">
        <f>IFERROR(IF(INDEX(DATOS!AN:AN,MATCH(CHECKLIST!B613,DATOS!B:B,0),1)=0,"",INDEX(DATOS!AN:AN,MATCH(CHECKLIST!B613,DATOS!B:B,0),1)),"")</f>
        <v/>
      </c>
      <c r="J613" s="17" t="str">
        <f>IFERROR(IF(INDEX(DATOS!AL:AL,MATCH(CHECKLIST!B613,DATOS!B:B,0),1)=0,"",INDEX(DATOS!AL:AL,MATCH(CHECKLIST!B613,DATOS!B:B,0),1)),"")</f>
        <v/>
      </c>
      <c r="K613" s="35" t="str">
        <f>IFERROR(IF(INDEX(DATOS!AM:AM,MATCH(CHECKLIST!B613,DATOS!B:B,0),1)=0,"",INDEX(DATOS!AM:AM,MATCH(CHECKLIST!B613,DATOS!B:B,0),1)),"")</f>
        <v/>
      </c>
      <c r="L613" s="17" t="str">
        <f>IFERROR(IF(INDEX(DATOS!AO:AO,MATCH(CHECKLIST!B613,DATOS!B:B,0),1)=0,"",INDEX(DATOS!AO:AO,MATCH(CHECKLIST!B613,DATOS!B:B,0),1)),"")</f>
        <v/>
      </c>
      <c r="M613" s="17" t="str">
        <f>IFERROR(IF(INDEX(DATOS!AK:AK,MATCH(CHECKLIST!B613,DATOS!B:B,0),1)=0,"",INDEX(DATOS!AK:AK,MATCH(CHECKLIST!B613,DATOS!B:B,0),1)),"")</f>
        <v/>
      </c>
      <c r="N613" s="35" t="str">
        <f ca="1">IFERROR(IF(INDEX(DATOS!I:I,MATCH(CHECKLIST!B613,DATOS!B:B,0),1)="","X",IF(INDEX(DATOS!I:I,MATCH(CHECKLIST!B613,DATOS!B:B,0),1)&gt;YEAR(TODAY())-1,"","VENCIDA")),"")</f>
        <v/>
      </c>
      <c r="O613" s="35" t="str">
        <f>IFERROR(IF(INDEX(DATOS!AR:AR,MATCH(CHECKLIST!B613,DATOS!B:B,0),1)=0,"",INDEX(DATOS!AR:AR,MATCH(CHECKLIST!B613,DATOS!B:B,0),1)),"")</f>
        <v/>
      </c>
      <c r="P613" s="17" t="str">
        <f>IFERROR(IF(INDEX(DATOS!AP:AP,MATCH(CHECKLIST!B613,DATOS!B:B,0),1)=0,"",INDEX(DATOS!AP:AP,MATCH(CHECKLIST!B613,DATOS!B:B,0),1)),"")</f>
        <v/>
      </c>
      <c r="Q613" s="17" t="str">
        <f>IFERROR(IF(INDEX(DATOS!AQ:AQ,MATCH(CHECKLIST!B613,DATOS!B:B,0),1)=0,"",INDEX(DATOS!AQ:AQ,MATCH(CHECKLIST!B613,DATOS!B:B,0),1)),"")</f>
        <v/>
      </c>
      <c r="R613" t="str">
        <f>IF(B613="","",1)</f>
        <v/>
      </c>
      <c r="S613" t="str">
        <f t="shared" si="29"/>
        <v/>
      </c>
      <c r="U613" t="str">
        <f t="shared" si="27"/>
        <v/>
      </c>
      <c r="V613" t="str">
        <f t="shared" si="28"/>
        <v/>
      </c>
    </row>
    <row r="614" spans="1:22" x14ac:dyDescent="0.25">
      <c r="A614" s="12">
        <v>601</v>
      </c>
      <c r="B614" t="str">
        <f>IFERROR(INDEX(DATOS!B:B,MATCH(CHECKLIST!A614,DATOS!BY:BY,0),1),"")</f>
        <v/>
      </c>
      <c r="C614" t="str">
        <f>IFERROR(INDEX(DATOS!J:J,MATCH(CHECKLIST!A614,DATOS!BY:BY,0),1),"")</f>
        <v/>
      </c>
      <c r="D614" t="str">
        <f>IFERROR(INDEX(DATOS!R:R,MATCH(CHECKLIST!E614,DATOS!C:C,0),1),"")</f>
        <v/>
      </c>
      <c r="E614" s="72" t="str">
        <f>IFERROR(INDEX(DATOS!C:C,MATCH(CHECKLIST!A614,DATOS!BY:BY,0),1),"")</f>
        <v/>
      </c>
      <c r="F614" s="82" t="str">
        <f>IFERROR(IF(INDEX(DATOS!AE:AE,MATCH(CHECKLIST!B614,DATOS!B:B,0),1)=0,"",INDEX(DATOS!AE:AE,MATCH(CHECKLIST!B614,DATOS!B:B,0),1)),"")</f>
        <v/>
      </c>
      <c r="G614" s="17" t="str">
        <f>IFERROR(IF(INDEX(DATOS!AJ:AJ,MATCH(CHECKLIST!B614,DATOS!B:B,0),1)=0,"",INDEX(DATOS!AJ:AJ,MATCH(CHECKLIST!B614,DATOS!B:B,0),1)),"")</f>
        <v/>
      </c>
      <c r="H614" s="17" t="str">
        <f>IFERROR(IF(INDEX(DATOS!BM:BM,MATCH(CHECKLIST!B614,DATOS!B:B,0),1)="","X",IF(INDEX(DATOS!BM:BM,MATCH(CHECKLIST!B614,DATOS!B:B,0),1)="VIGENTE","",INDEX(DATOS!BM:BM,MATCH(CHECKLIST!B614,DATOS!B:B,0),1))),"")</f>
        <v/>
      </c>
      <c r="I614" s="17" t="str">
        <f>IFERROR(IF(INDEX(DATOS!AN:AN,MATCH(CHECKLIST!B614,DATOS!B:B,0),1)=0,"",INDEX(DATOS!AN:AN,MATCH(CHECKLIST!B614,DATOS!B:B,0),1)),"")</f>
        <v/>
      </c>
      <c r="J614" s="17" t="str">
        <f>IFERROR(IF(INDEX(DATOS!AL:AL,MATCH(CHECKLIST!B614,DATOS!B:B,0),1)=0,"",INDEX(DATOS!AL:AL,MATCH(CHECKLIST!B614,DATOS!B:B,0),1)),"")</f>
        <v/>
      </c>
      <c r="K614" s="35" t="str">
        <f>IFERROR(IF(INDEX(DATOS!AM:AM,MATCH(CHECKLIST!B614,DATOS!B:B,0),1)=0,"",INDEX(DATOS!AM:AM,MATCH(CHECKLIST!B614,DATOS!B:B,0),1)),"")</f>
        <v/>
      </c>
      <c r="L614" s="17" t="str">
        <f>IFERROR(IF(INDEX(DATOS!AO:AO,MATCH(CHECKLIST!B614,DATOS!B:B,0),1)=0,"",INDEX(DATOS!AO:AO,MATCH(CHECKLIST!B614,DATOS!B:B,0),1)),"")</f>
        <v/>
      </c>
      <c r="M614" s="17" t="str">
        <f>IFERROR(IF(INDEX(DATOS!AK:AK,MATCH(CHECKLIST!B614,DATOS!B:B,0),1)=0,"",INDEX(DATOS!AK:AK,MATCH(CHECKLIST!B614,DATOS!B:B,0),1)),"")</f>
        <v/>
      </c>
      <c r="N614" s="35" t="str">
        <f ca="1">IFERROR(IF(INDEX(DATOS!I:I,MATCH(CHECKLIST!B614,DATOS!B:B,0),1)="","X",IF(INDEX(DATOS!I:I,MATCH(CHECKLIST!B614,DATOS!B:B,0),1)&gt;YEAR(TODAY())-1,"","VENCIDA")),"")</f>
        <v/>
      </c>
      <c r="O614" s="35" t="str">
        <f>IFERROR(IF(INDEX(DATOS!AR:AR,MATCH(CHECKLIST!B614,DATOS!B:B,0),1)=0,"",INDEX(DATOS!AR:AR,MATCH(CHECKLIST!B614,DATOS!B:B,0),1)),"")</f>
        <v/>
      </c>
      <c r="P614" s="17" t="str">
        <f>IFERROR(IF(INDEX(DATOS!AP:AP,MATCH(CHECKLIST!B614,DATOS!B:B,0),1)=0,"",INDEX(DATOS!AP:AP,MATCH(CHECKLIST!B614,DATOS!B:B,0),1)),"")</f>
        <v/>
      </c>
      <c r="Q614" s="17" t="str">
        <f>IFERROR(IF(INDEX(DATOS!AQ:AQ,MATCH(CHECKLIST!B614,DATOS!B:B,0),1)=0,"",INDEX(DATOS!AQ:AQ,MATCH(CHECKLIST!B614,DATOS!B:B,0),1)),"")</f>
        <v/>
      </c>
      <c r="S614">
        <f t="shared" si="29"/>
        <v>0</v>
      </c>
      <c r="U614" t="str">
        <f t="shared" si="27"/>
        <v/>
      </c>
      <c r="V614" t="str">
        <f t="shared" si="28"/>
        <v/>
      </c>
    </row>
    <row r="615" spans="1:22" x14ac:dyDescent="0.25">
      <c r="A615" s="12">
        <v>602</v>
      </c>
      <c r="B615" t="str">
        <f>IFERROR(INDEX(DATOS!B:B,MATCH(CHECKLIST!A615,DATOS!BY:BY,0),1),"")</f>
        <v/>
      </c>
      <c r="C615" t="str">
        <f>IFERROR(INDEX(DATOS!J:J,MATCH(CHECKLIST!A615,DATOS!BY:BY,0),1),"")</f>
        <v/>
      </c>
      <c r="D615" t="str">
        <f>IFERROR(INDEX(DATOS!R:R,MATCH(CHECKLIST!E615,DATOS!C:C,0),1),"")</f>
        <v/>
      </c>
      <c r="E615" s="72" t="str">
        <f>IFERROR(INDEX(DATOS!C:C,MATCH(CHECKLIST!A615,DATOS!BY:BY,0),1),"")</f>
        <v/>
      </c>
      <c r="F615" s="82" t="str">
        <f>IFERROR(IF(INDEX(DATOS!AE:AE,MATCH(CHECKLIST!B615,DATOS!B:B,0),1)=0,"",INDEX(DATOS!AE:AE,MATCH(CHECKLIST!B615,DATOS!B:B,0),1)),"")</f>
        <v/>
      </c>
      <c r="G615" s="17" t="str">
        <f>IFERROR(IF(INDEX(DATOS!AJ:AJ,MATCH(CHECKLIST!B615,DATOS!B:B,0),1)=0,"",INDEX(DATOS!AJ:AJ,MATCH(CHECKLIST!B615,DATOS!B:B,0),1)),"")</f>
        <v/>
      </c>
      <c r="H615" s="17" t="str">
        <f>IFERROR(IF(INDEX(DATOS!BM:BM,MATCH(CHECKLIST!B615,DATOS!B:B,0),1)="","X",IF(INDEX(DATOS!BM:BM,MATCH(CHECKLIST!B615,DATOS!B:B,0),1)="VIGENTE","",INDEX(DATOS!BM:BM,MATCH(CHECKLIST!B615,DATOS!B:B,0),1))),"")</f>
        <v/>
      </c>
      <c r="I615" s="17" t="str">
        <f>IFERROR(IF(INDEX(DATOS!AN:AN,MATCH(CHECKLIST!B615,DATOS!B:B,0),1)=0,"",INDEX(DATOS!AN:AN,MATCH(CHECKLIST!B615,DATOS!B:B,0),1)),"")</f>
        <v/>
      </c>
      <c r="J615" s="17" t="str">
        <f>IFERROR(IF(INDEX(DATOS!AL:AL,MATCH(CHECKLIST!B615,DATOS!B:B,0),1)=0,"",INDEX(DATOS!AL:AL,MATCH(CHECKLIST!B615,DATOS!B:B,0),1)),"")</f>
        <v/>
      </c>
      <c r="K615" s="35" t="str">
        <f>IFERROR(IF(INDEX(DATOS!AM:AM,MATCH(CHECKLIST!B615,DATOS!B:B,0),1)=0,"",INDEX(DATOS!AM:AM,MATCH(CHECKLIST!B615,DATOS!B:B,0),1)),"")</f>
        <v/>
      </c>
      <c r="L615" s="17" t="str">
        <f>IFERROR(IF(INDEX(DATOS!AO:AO,MATCH(CHECKLIST!B615,DATOS!B:B,0),1)=0,"",INDEX(DATOS!AO:AO,MATCH(CHECKLIST!B615,DATOS!B:B,0),1)),"")</f>
        <v/>
      </c>
      <c r="M615" s="17" t="str">
        <f>IFERROR(IF(INDEX(DATOS!AK:AK,MATCH(CHECKLIST!B615,DATOS!B:B,0),1)=0,"",INDEX(DATOS!AK:AK,MATCH(CHECKLIST!B615,DATOS!B:B,0),1)),"")</f>
        <v/>
      </c>
      <c r="N615" s="35" t="str">
        <f ca="1">IFERROR(IF(INDEX(DATOS!I:I,MATCH(CHECKLIST!B615,DATOS!B:B,0),1)="","X",IF(INDEX(DATOS!I:I,MATCH(CHECKLIST!B615,DATOS!B:B,0),1)&gt;YEAR(TODAY())-1,"","VENCIDA")),"")</f>
        <v/>
      </c>
      <c r="O615" s="35" t="str">
        <f>IFERROR(IF(INDEX(DATOS!AR:AR,MATCH(CHECKLIST!B615,DATOS!B:B,0),1)=0,"",INDEX(DATOS!AR:AR,MATCH(CHECKLIST!B615,DATOS!B:B,0),1)),"")</f>
        <v/>
      </c>
      <c r="P615" s="17" t="str">
        <f>IFERROR(IF(INDEX(DATOS!AP:AP,MATCH(CHECKLIST!B615,DATOS!B:B,0),1)=0,"",INDEX(DATOS!AP:AP,MATCH(CHECKLIST!B615,DATOS!B:B,0),1)),"")</f>
        <v/>
      </c>
      <c r="Q615" s="17" t="str">
        <f>IFERROR(IF(INDEX(DATOS!AQ:AQ,MATCH(CHECKLIST!B615,DATOS!B:B,0),1)=0,"",INDEX(DATOS!AQ:AQ,MATCH(CHECKLIST!B615,DATOS!B:B,0),1)),"")</f>
        <v/>
      </c>
      <c r="R615" t="str">
        <f>IF(B615="","",1)</f>
        <v/>
      </c>
      <c r="S615" t="str">
        <f t="shared" si="29"/>
        <v/>
      </c>
      <c r="U615" t="str">
        <f t="shared" si="27"/>
        <v/>
      </c>
      <c r="V615" t="str">
        <f t="shared" si="28"/>
        <v/>
      </c>
    </row>
    <row r="616" spans="1:22" x14ac:dyDescent="0.25">
      <c r="A616" s="12">
        <v>603</v>
      </c>
      <c r="B616" t="str">
        <f>IFERROR(INDEX(DATOS!B:B,MATCH(CHECKLIST!A616,DATOS!BY:BY,0),1),"")</f>
        <v/>
      </c>
      <c r="C616" t="str">
        <f>IFERROR(INDEX(DATOS!J:J,MATCH(CHECKLIST!A616,DATOS!BY:BY,0),1),"")</f>
        <v/>
      </c>
      <c r="D616" t="str">
        <f>IFERROR(INDEX(DATOS!R:R,MATCH(CHECKLIST!E616,DATOS!C:C,0),1),"")</f>
        <v/>
      </c>
      <c r="E616" s="72" t="str">
        <f>IFERROR(INDEX(DATOS!C:C,MATCH(CHECKLIST!A616,DATOS!BY:BY,0),1),"")</f>
        <v/>
      </c>
      <c r="F616" s="82" t="str">
        <f>IFERROR(IF(INDEX(DATOS!AE:AE,MATCH(CHECKLIST!B616,DATOS!B:B,0),1)=0,"",INDEX(DATOS!AE:AE,MATCH(CHECKLIST!B616,DATOS!B:B,0),1)),"")</f>
        <v/>
      </c>
      <c r="G616" s="17" t="str">
        <f>IFERROR(IF(INDEX(DATOS!AJ:AJ,MATCH(CHECKLIST!B616,DATOS!B:B,0),1)=0,"",INDEX(DATOS!AJ:AJ,MATCH(CHECKLIST!B616,DATOS!B:B,0),1)),"")</f>
        <v/>
      </c>
      <c r="H616" s="17" t="str">
        <f>IFERROR(IF(INDEX(DATOS!BM:BM,MATCH(CHECKLIST!B616,DATOS!B:B,0),1)="","X",IF(INDEX(DATOS!BM:BM,MATCH(CHECKLIST!B616,DATOS!B:B,0),1)="VIGENTE","",INDEX(DATOS!BM:BM,MATCH(CHECKLIST!B616,DATOS!B:B,0),1))),"")</f>
        <v/>
      </c>
      <c r="I616" s="17" t="str">
        <f>IFERROR(IF(INDEX(DATOS!AN:AN,MATCH(CHECKLIST!B616,DATOS!B:B,0),1)=0,"",INDEX(DATOS!AN:AN,MATCH(CHECKLIST!B616,DATOS!B:B,0),1)),"")</f>
        <v/>
      </c>
      <c r="J616" s="17" t="str">
        <f>IFERROR(IF(INDEX(DATOS!AL:AL,MATCH(CHECKLIST!B616,DATOS!B:B,0),1)=0,"",INDEX(DATOS!AL:AL,MATCH(CHECKLIST!B616,DATOS!B:B,0),1)),"")</f>
        <v/>
      </c>
      <c r="K616" s="35" t="str">
        <f>IFERROR(IF(INDEX(DATOS!AM:AM,MATCH(CHECKLIST!B616,DATOS!B:B,0),1)=0,"",INDEX(DATOS!AM:AM,MATCH(CHECKLIST!B616,DATOS!B:B,0),1)),"")</f>
        <v/>
      </c>
      <c r="L616" s="17" t="str">
        <f>IFERROR(IF(INDEX(DATOS!AO:AO,MATCH(CHECKLIST!B616,DATOS!B:B,0),1)=0,"",INDEX(DATOS!AO:AO,MATCH(CHECKLIST!B616,DATOS!B:B,0),1)),"")</f>
        <v/>
      </c>
      <c r="M616" s="17" t="str">
        <f>IFERROR(IF(INDEX(DATOS!AK:AK,MATCH(CHECKLIST!B616,DATOS!B:B,0),1)=0,"",INDEX(DATOS!AK:AK,MATCH(CHECKLIST!B616,DATOS!B:B,0),1)),"")</f>
        <v/>
      </c>
      <c r="N616" s="35" t="str">
        <f ca="1">IFERROR(IF(INDEX(DATOS!I:I,MATCH(CHECKLIST!B616,DATOS!B:B,0),1)="","X",IF(INDEX(DATOS!I:I,MATCH(CHECKLIST!B616,DATOS!B:B,0),1)&gt;YEAR(TODAY())-1,"","VENCIDA")),"")</f>
        <v/>
      </c>
      <c r="O616" s="35" t="str">
        <f>IFERROR(IF(INDEX(DATOS!AR:AR,MATCH(CHECKLIST!B616,DATOS!B:B,0),1)=0,"",INDEX(DATOS!AR:AR,MATCH(CHECKLIST!B616,DATOS!B:B,0),1)),"")</f>
        <v/>
      </c>
      <c r="P616" s="17" t="str">
        <f>IFERROR(IF(INDEX(DATOS!AP:AP,MATCH(CHECKLIST!B616,DATOS!B:B,0),1)=0,"",INDEX(DATOS!AP:AP,MATCH(CHECKLIST!B616,DATOS!B:B,0),1)),"")</f>
        <v/>
      </c>
      <c r="Q616" s="17" t="str">
        <f>IFERROR(IF(INDEX(DATOS!AQ:AQ,MATCH(CHECKLIST!B616,DATOS!B:B,0),1)=0,"",INDEX(DATOS!AQ:AQ,MATCH(CHECKLIST!B616,DATOS!B:B,0),1)),"")</f>
        <v/>
      </c>
      <c r="S616">
        <f t="shared" si="29"/>
        <v>0</v>
      </c>
      <c r="U616" t="str">
        <f t="shared" si="27"/>
        <v/>
      </c>
      <c r="V616" t="str">
        <f t="shared" si="28"/>
        <v/>
      </c>
    </row>
    <row r="617" spans="1:22" x14ac:dyDescent="0.25">
      <c r="A617" s="12">
        <v>604</v>
      </c>
      <c r="B617" t="str">
        <f>IFERROR(INDEX(DATOS!B:B,MATCH(CHECKLIST!A617,DATOS!BY:BY,0),1),"")</f>
        <v/>
      </c>
      <c r="C617" t="str">
        <f>IFERROR(INDEX(DATOS!J:J,MATCH(CHECKLIST!A617,DATOS!BY:BY,0),1),"")</f>
        <v/>
      </c>
      <c r="D617" t="str">
        <f>IFERROR(INDEX(DATOS!R:R,MATCH(CHECKLIST!E617,DATOS!C:C,0),1),"")</f>
        <v/>
      </c>
      <c r="E617" s="72" t="str">
        <f>IFERROR(INDEX(DATOS!C:C,MATCH(CHECKLIST!A617,DATOS!BY:BY,0),1),"")</f>
        <v/>
      </c>
      <c r="F617" s="82" t="str">
        <f>IFERROR(IF(INDEX(DATOS!AE:AE,MATCH(CHECKLIST!B617,DATOS!B:B,0),1)=0,"",INDEX(DATOS!AE:AE,MATCH(CHECKLIST!B617,DATOS!B:B,0),1)),"")</f>
        <v/>
      </c>
      <c r="G617" s="17" t="str">
        <f>IFERROR(IF(INDEX(DATOS!AJ:AJ,MATCH(CHECKLIST!B617,DATOS!B:B,0),1)=0,"",INDEX(DATOS!AJ:AJ,MATCH(CHECKLIST!B617,DATOS!B:B,0),1)),"")</f>
        <v/>
      </c>
      <c r="H617" s="17" t="str">
        <f>IFERROR(IF(INDEX(DATOS!BM:BM,MATCH(CHECKLIST!B617,DATOS!B:B,0),1)="","X",IF(INDEX(DATOS!BM:BM,MATCH(CHECKLIST!B617,DATOS!B:B,0),1)="VIGENTE","",INDEX(DATOS!BM:BM,MATCH(CHECKLIST!B617,DATOS!B:B,0),1))),"")</f>
        <v/>
      </c>
      <c r="I617" s="17" t="str">
        <f>IFERROR(IF(INDEX(DATOS!AN:AN,MATCH(CHECKLIST!B617,DATOS!B:B,0),1)=0,"",INDEX(DATOS!AN:AN,MATCH(CHECKLIST!B617,DATOS!B:B,0),1)),"")</f>
        <v/>
      </c>
      <c r="J617" s="17" t="str">
        <f>IFERROR(IF(INDEX(DATOS!AL:AL,MATCH(CHECKLIST!B617,DATOS!B:B,0),1)=0,"",INDEX(DATOS!AL:AL,MATCH(CHECKLIST!B617,DATOS!B:B,0),1)),"")</f>
        <v/>
      </c>
      <c r="K617" s="35" t="str">
        <f>IFERROR(IF(INDEX(DATOS!AM:AM,MATCH(CHECKLIST!B617,DATOS!B:B,0),1)=0,"",INDEX(DATOS!AM:AM,MATCH(CHECKLIST!B617,DATOS!B:B,0),1)),"")</f>
        <v/>
      </c>
      <c r="L617" s="17" t="str">
        <f>IFERROR(IF(INDEX(DATOS!AO:AO,MATCH(CHECKLIST!B617,DATOS!B:B,0),1)=0,"",INDEX(DATOS!AO:AO,MATCH(CHECKLIST!B617,DATOS!B:B,0),1)),"")</f>
        <v/>
      </c>
      <c r="M617" s="17" t="str">
        <f>IFERROR(IF(INDEX(DATOS!AK:AK,MATCH(CHECKLIST!B617,DATOS!B:B,0),1)=0,"",INDEX(DATOS!AK:AK,MATCH(CHECKLIST!B617,DATOS!B:B,0),1)),"")</f>
        <v/>
      </c>
      <c r="N617" s="35" t="str">
        <f ca="1">IFERROR(IF(INDEX(DATOS!I:I,MATCH(CHECKLIST!B617,DATOS!B:B,0),1)="","X",IF(INDEX(DATOS!I:I,MATCH(CHECKLIST!B617,DATOS!B:B,0),1)&gt;YEAR(TODAY())-1,"","VENCIDA")),"")</f>
        <v/>
      </c>
      <c r="O617" s="35" t="str">
        <f>IFERROR(IF(INDEX(DATOS!AR:AR,MATCH(CHECKLIST!B617,DATOS!B:B,0),1)=0,"",INDEX(DATOS!AR:AR,MATCH(CHECKLIST!B617,DATOS!B:B,0),1)),"")</f>
        <v/>
      </c>
      <c r="P617" s="17" t="str">
        <f>IFERROR(IF(INDEX(DATOS!AP:AP,MATCH(CHECKLIST!B617,DATOS!B:B,0),1)=0,"",INDEX(DATOS!AP:AP,MATCH(CHECKLIST!B617,DATOS!B:B,0),1)),"")</f>
        <v/>
      </c>
      <c r="Q617" s="17" t="str">
        <f>IFERROR(IF(INDEX(DATOS!AQ:AQ,MATCH(CHECKLIST!B617,DATOS!B:B,0),1)=0,"",INDEX(DATOS!AQ:AQ,MATCH(CHECKLIST!B617,DATOS!B:B,0),1)),"")</f>
        <v/>
      </c>
      <c r="R617" t="str">
        <f>IF(B617="","",1)</f>
        <v/>
      </c>
      <c r="S617" t="str">
        <f t="shared" si="29"/>
        <v/>
      </c>
      <c r="U617" t="str">
        <f t="shared" si="27"/>
        <v/>
      </c>
      <c r="V617" t="str">
        <f t="shared" si="28"/>
        <v/>
      </c>
    </row>
    <row r="618" spans="1:22" x14ac:dyDescent="0.25">
      <c r="A618" s="12">
        <v>605</v>
      </c>
      <c r="B618" t="str">
        <f>IFERROR(INDEX(DATOS!B:B,MATCH(CHECKLIST!A618,DATOS!BY:BY,0),1),"")</f>
        <v/>
      </c>
      <c r="C618" t="str">
        <f>IFERROR(INDEX(DATOS!J:J,MATCH(CHECKLIST!A618,DATOS!BY:BY,0),1),"")</f>
        <v/>
      </c>
      <c r="D618" t="str">
        <f>IFERROR(INDEX(DATOS!R:R,MATCH(CHECKLIST!E618,DATOS!C:C,0),1),"")</f>
        <v/>
      </c>
      <c r="E618" s="72" t="str">
        <f>IFERROR(INDEX(DATOS!C:C,MATCH(CHECKLIST!A618,DATOS!BY:BY,0),1),"")</f>
        <v/>
      </c>
      <c r="F618" s="82" t="str">
        <f>IFERROR(IF(INDEX(DATOS!AE:AE,MATCH(CHECKLIST!B618,DATOS!B:B,0),1)=0,"",INDEX(DATOS!AE:AE,MATCH(CHECKLIST!B618,DATOS!B:B,0),1)),"")</f>
        <v/>
      </c>
      <c r="G618" s="17" t="str">
        <f>IFERROR(IF(INDEX(DATOS!AJ:AJ,MATCH(CHECKLIST!B618,DATOS!B:B,0),1)=0,"",INDEX(DATOS!AJ:AJ,MATCH(CHECKLIST!B618,DATOS!B:B,0),1)),"")</f>
        <v/>
      </c>
      <c r="H618" s="17" t="str">
        <f>IFERROR(IF(INDEX(DATOS!BM:BM,MATCH(CHECKLIST!B618,DATOS!B:B,0),1)="","X",IF(INDEX(DATOS!BM:BM,MATCH(CHECKLIST!B618,DATOS!B:B,0),1)="VIGENTE","",INDEX(DATOS!BM:BM,MATCH(CHECKLIST!B618,DATOS!B:B,0),1))),"")</f>
        <v/>
      </c>
      <c r="I618" s="17" t="str">
        <f>IFERROR(IF(INDEX(DATOS!AN:AN,MATCH(CHECKLIST!B618,DATOS!B:B,0),1)=0,"",INDEX(DATOS!AN:AN,MATCH(CHECKLIST!B618,DATOS!B:B,0),1)),"")</f>
        <v/>
      </c>
      <c r="J618" s="17" t="str">
        <f>IFERROR(IF(INDEX(DATOS!AL:AL,MATCH(CHECKLIST!B618,DATOS!B:B,0),1)=0,"",INDEX(DATOS!AL:AL,MATCH(CHECKLIST!B618,DATOS!B:B,0),1)),"")</f>
        <v/>
      </c>
      <c r="K618" s="35" t="str">
        <f>IFERROR(IF(INDEX(DATOS!AM:AM,MATCH(CHECKLIST!B618,DATOS!B:B,0),1)=0,"",INDEX(DATOS!AM:AM,MATCH(CHECKLIST!B618,DATOS!B:B,0),1)),"")</f>
        <v/>
      </c>
      <c r="L618" s="17" t="str">
        <f>IFERROR(IF(INDEX(DATOS!AO:AO,MATCH(CHECKLIST!B618,DATOS!B:B,0),1)=0,"",INDEX(DATOS!AO:AO,MATCH(CHECKLIST!B618,DATOS!B:B,0),1)),"")</f>
        <v/>
      </c>
      <c r="M618" s="17" t="str">
        <f>IFERROR(IF(INDEX(DATOS!AK:AK,MATCH(CHECKLIST!B618,DATOS!B:B,0),1)=0,"",INDEX(DATOS!AK:AK,MATCH(CHECKLIST!B618,DATOS!B:B,0),1)),"")</f>
        <v/>
      </c>
      <c r="N618" s="35" t="str">
        <f ca="1">IFERROR(IF(INDEX(DATOS!I:I,MATCH(CHECKLIST!B618,DATOS!B:B,0),1)="","X",IF(INDEX(DATOS!I:I,MATCH(CHECKLIST!B618,DATOS!B:B,0),1)&gt;YEAR(TODAY())-1,"","VENCIDA")),"")</f>
        <v/>
      </c>
      <c r="O618" s="35" t="str">
        <f>IFERROR(IF(INDEX(DATOS!AR:AR,MATCH(CHECKLIST!B618,DATOS!B:B,0),1)=0,"",INDEX(DATOS!AR:AR,MATCH(CHECKLIST!B618,DATOS!B:B,0),1)),"")</f>
        <v/>
      </c>
      <c r="P618" s="17" t="str">
        <f>IFERROR(IF(INDEX(DATOS!AP:AP,MATCH(CHECKLIST!B618,DATOS!B:B,0),1)=0,"",INDEX(DATOS!AP:AP,MATCH(CHECKLIST!B618,DATOS!B:B,0),1)),"")</f>
        <v/>
      </c>
      <c r="Q618" s="17" t="str">
        <f>IFERROR(IF(INDEX(DATOS!AQ:AQ,MATCH(CHECKLIST!B618,DATOS!B:B,0),1)=0,"",INDEX(DATOS!AQ:AQ,MATCH(CHECKLIST!B618,DATOS!B:B,0),1)),"")</f>
        <v/>
      </c>
      <c r="S618">
        <f t="shared" si="29"/>
        <v>0</v>
      </c>
      <c r="U618" t="str">
        <f t="shared" si="27"/>
        <v/>
      </c>
      <c r="V618" t="str">
        <f t="shared" si="28"/>
        <v/>
      </c>
    </row>
    <row r="619" spans="1:22" x14ac:dyDescent="0.25">
      <c r="A619" s="12">
        <v>606</v>
      </c>
      <c r="B619" t="str">
        <f>IFERROR(INDEX(DATOS!B:B,MATCH(CHECKLIST!A619,DATOS!BY:BY,0),1),"")</f>
        <v/>
      </c>
      <c r="C619" t="str">
        <f>IFERROR(INDEX(DATOS!J:J,MATCH(CHECKLIST!A619,DATOS!BY:BY,0),1),"")</f>
        <v/>
      </c>
      <c r="D619" t="str">
        <f>IFERROR(INDEX(DATOS!R:R,MATCH(CHECKLIST!E619,DATOS!C:C,0),1),"")</f>
        <v/>
      </c>
      <c r="E619" s="72" t="str">
        <f>IFERROR(INDEX(DATOS!C:C,MATCH(CHECKLIST!A619,DATOS!BY:BY,0),1),"")</f>
        <v/>
      </c>
      <c r="F619" s="82" t="str">
        <f>IFERROR(IF(INDEX(DATOS!AE:AE,MATCH(CHECKLIST!B619,DATOS!B:B,0),1)=0,"",INDEX(DATOS!AE:AE,MATCH(CHECKLIST!B619,DATOS!B:B,0),1)),"")</f>
        <v/>
      </c>
      <c r="G619" s="17" t="str">
        <f>IFERROR(IF(INDEX(DATOS!AJ:AJ,MATCH(CHECKLIST!B619,DATOS!B:B,0),1)=0,"",INDEX(DATOS!AJ:AJ,MATCH(CHECKLIST!B619,DATOS!B:B,0),1)),"")</f>
        <v/>
      </c>
      <c r="H619" s="17" t="str">
        <f>IFERROR(IF(INDEX(DATOS!BM:BM,MATCH(CHECKLIST!B619,DATOS!B:B,0),1)="","X",IF(INDEX(DATOS!BM:BM,MATCH(CHECKLIST!B619,DATOS!B:B,0),1)="VIGENTE","",INDEX(DATOS!BM:BM,MATCH(CHECKLIST!B619,DATOS!B:B,0),1))),"")</f>
        <v/>
      </c>
      <c r="I619" s="17" t="str">
        <f>IFERROR(IF(INDEX(DATOS!AN:AN,MATCH(CHECKLIST!B619,DATOS!B:B,0),1)=0,"",INDEX(DATOS!AN:AN,MATCH(CHECKLIST!B619,DATOS!B:B,0),1)),"")</f>
        <v/>
      </c>
      <c r="J619" s="17" t="str">
        <f>IFERROR(IF(INDEX(DATOS!AL:AL,MATCH(CHECKLIST!B619,DATOS!B:B,0),1)=0,"",INDEX(DATOS!AL:AL,MATCH(CHECKLIST!B619,DATOS!B:B,0),1)),"")</f>
        <v/>
      </c>
      <c r="K619" s="35" t="str">
        <f>IFERROR(IF(INDEX(DATOS!AM:AM,MATCH(CHECKLIST!B619,DATOS!B:B,0),1)=0,"",INDEX(DATOS!AM:AM,MATCH(CHECKLIST!B619,DATOS!B:B,0),1)),"")</f>
        <v/>
      </c>
      <c r="L619" s="17" t="str">
        <f>IFERROR(IF(INDEX(DATOS!AO:AO,MATCH(CHECKLIST!B619,DATOS!B:B,0),1)=0,"",INDEX(DATOS!AO:AO,MATCH(CHECKLIST!B619,DATOS!B:B,0),1)),"")</f>
        <v/>
      </c>
      <c r="M619" s="17" t="str">
        <f>IFERROR(IF(INDEX(DATOS!AK:AK,MATCH(CHECKLIST!B619,DATOS!B:B,0),1)=0,"",INDEX(DATOS!AK:AK,MATCH(CHECKLIST!B619,DATOS!B:B,0),1)),"")</f>
        <v/>
      </c>
      <c r="N619" s="35" t="str">
        <f ca="1">IFERROR(IF(INDEX(DATOS!I:I,MATCH(CHECKLIST!B619,DATOS!B:B,0),1)="","X",IF(INDEX(DATOS!I:I,MATCH(CHECKLIST!B619,DATOS!B:B,0),1)&gt;YEAR(TODAY())-1,"","VENCIDA")),"")</f>
        <v/>
      </c>
      <c r="O619" s="35" t="str">
        <f>IFERROR(IF(INDEX(DATOS!AR:AR,MATCH(CHECKLIST!B619,DATOS!B:B,0),1)=0,"",INDEX(DATOS!AR:AR,MATCH(CHECKLIST!B619,DATOS!B:B,0),1)),"")</f>
        <v/>
      </c>
      <c r="P619" s="17" t="str">
        <f>IFERROR(IF(INDEX(DATOS!AP:AP,MATCH(CHECKLIST!B619,DATOS!B:B,0),1)=0,"",INDEX(DATOS!AP:AP,MATCH(CHECKLIST!B619,DATOS!B:B,0),1)),"")</f>
        <v/>
      </c>
      <c r="Q619" s="17" t="str">
        <f>IFERROR(IF(INDEX(DATOS!AQ:AQ,MATCH(CHECKLIST!B619,DATOS!B:B,0),1)=0,"",INDEX(DATOS!AQ:AQ,MATCH(CHECKLIST!B619,DATOS!B:B,0),1)),"")</f>
        <v/>
      </c>
      <c r="R619" t="str">
        <f>IF(B619="","",1)</f>
        <v/>
      </c>
      <c r="S619" t="str">
        <f t="shared" si="29"/>
        <v/>
      </c>
      <c r="U619" t="str">
        <f t="shared" si="27"/>
        <v/>
      </c>
      <c r="V619" t="str">
        <f t="shared" si="28"/>
        <v/>
      </c>
    </row>
    <row r="620" spans="1:22" x14ac:dyDescent="0.25">
      <c r="A620" s="12">
        <v>607</v>
      </c>
      <c r="B620" t="str">
        <f>IFERROR(INDEX(DATOS!B:B,MATCH(CHECKLIST!A620,DATOS!BY:BY,0),1),"")</f>
        <v/>
      </c>
      <c r="C620" t="str">
        <f>IFERROR(INDEX(DATOS!J:J,MATCH(CHECKLIST!A620,DATOS!BY:BY,0),1),"")</f>
        <v/>
      </c>
      <c r="D620" t="str">
        <f>IFERROR(INDEX(DATOS!R:R,MATCH(CHECKLIST!E620,DATOS!C:C,0),1),"")</f>
        <v/>
      </c>
      <c r="E620" s="72" t="str">
        <f>IFERROR(INDEX(DATOS!C:C,MATCH(CHECKLIST!A620,DATOS!BY:BY,0),1),"")</f>
        <v/>
      </c>
      <c r="F620" s="82" t="str">
        <f>IFERROR(IF(INDEX(DATOS!AE:AE,MATCH(CHECKLIST!B620,DATOS!B:B,0),1)=0,"",INDEX(DATOS!AE:AE,MATCH(CHECKLIST!B620,DATOS!B:B,0),1)),"")</f>
        <v/>
      </c>
      <c r="G620" s="17" t="str">
        <f>IFERROR(IF(INDEX(DATOS!AJ:AJ,MATCH(CHECKLIST!B620,DATOS!B:B,0),1)=0,"",INDEX(DATOS!AJ:AJ,MATCH(CHECKLIST!B620,DATOS!B:B,0),1)),"")</f>
        <v/>
      </c>
      <c r="H620" s="17" t="str">
        <f>IFERROR(IF(INDEX(DATOS!BM:BM,MATCH(CHECKLIST!B620,DATOS!B:B,0),1)="","X",IF(INDEX(DATOS!BM:BM,MATCH(CHECKLIST!B620,DATOS!B:B,0),1)="VIGENTE","",INDEX(DATOS!BM:BM,MATCH(CHECKLIST!B620,DATOS!B:B,0),1))),"")</f>
        <v/>
      </c>
      <c r="I620" s="17" t="str">
        <f>IFERROR(IF(INDEX(DATOS!AN:AN,MATCH(CHECKLIST!B620,DATOS!B:B,0),1)=0,"",INDEX(DATOS!AN:AN,MATCH(CHECKLIST!B620,DATOS!B:B,0),1)),"")</f>
        <v/>
      </c>
      <c r="J620" s="17" t="str">
        <f>IFERROR(IF(INDEX(DATOS!AL:AL,MATCH(CHECKLIST!B620,DATOS!B:B,0),1)=0,"",INDEX(DATOS!AL:AL,MATCH(CHECKLIST!B620,DATOS!B:B,0),1)),"")</f>
        <v/>
      </c>
      <c r="K620" s="35" t="str">
        <f>IFERROR(IF(INDEX(DATOS!AM:AM,MATCH(CHECKLIST!B620,DATOS!B:B,0),1)=0,"",INDEX(DATOS!AM:AM,MATCH(CHECKLIST!B620,DATOS!B:B,0),1)),"")</f>
        <v/>
      </c>
      <c r="L620" s="17" t="str">
        <f>IFERROR(IF(INDEX(DATOS!AO:AO,MATCH(CHECKLIST!B620,DATOS!B:B,0),1)=0,"",INDEX(DATOS!AO:AO,MATCH(CHECKLIST!B620,DATOS!B:B,0),1)),"")</f>
        <v/>
      </c>
      <c r="M620" s="17" t="str">
        <f>IFERROR(IF(INDEX(DATOS!AK:AK,MATCH(CHECKLIST!B620,DATOS!B:B,0),1)=0,"",INDEX(DATOS!AK:AK,MATCH(CHECKLIST!B620,DATOS!B:B,0),1)),"")</f>
        <v/>
      </c>
      <c r="N620" s="35" t="str">
        <f ca="1">IFERROR(IF(INDEX(DATOS!I:I,MATCH(CHECKLIST!B620,DATOS!B:B,0),1)="","X",IF(INDEX(DATOS!I:I,MATCH(CHECKLIST!B620,DATOS!B:B,0),1)&gt;YEAR(TODAY())-1,"","VENCIDA")),"")</f>
        <v/>
      </c>
      <c r="O620" s="35" t="str">
        <f>IFERROR(IF(INDEX(DATOS!AR:AR,MATCH(CHECKLIST!B620,DATOS!B:B,0),1)=0,"",INDEX(DATOS!AR:AR,MATCH(CHECKLIST!B620,DATOS!B:B,0),1)),"")</f>
        <v/>
      </c>
      <c r="P620" s="17" t="str">
        <f>IFERROR(IF(INDEX(DATOS!AP:AP,MATCH(CHECKLIST!B620,DATOS!B:B,0),1)=0,"",INDEX(DATOS!AP:AP,MATCH(CHECKLIST!B620,DATOS!B:B,0),1)),"")</f>
        <v/>
      </c>
      <c r="Q620" s="17" t="str">
        <f>IFERROR(IF(INDEX(DATOS!AQ:AQ,MATCH(CHECKLIST!B620,DATOS!B:B,0),1)=0,"",INDEX(DATOS!AQ:AQ,MATCH(CHECKLIST!B620,DATOS!B:B,0),1)),"")</f>
        <v/>
      </c>
      <c r="S620">
        <f t="shared" si="29"/>
        <v>0</v>
      </c>
      <c r="U620" t="str">
        <f t="shared" si="27"/>
        <v/>
      </c>
      <c r="V620" t="str">
        <f t="shared" si="28"/>
        <v/>
      </c>
    </row>
    <row r="621" spans="1:22" x14ac:dyDescent="0.25">
      <c r="A621" s="12">
        <v>608</v>
      </c>
      <c r="B621" t="str">
        <f>IFERROR(INDEX(DATOS!B:B,MATCH(CHECKLIST!A621,DATOS!BY:BY,0),1),"")</f>
        <v/>
      </c>
      <c r="C621" t="str">
        <f>IFERROR(INDEX(DATOS!J:J,MATCH(CHECKLIST!A621,DATOS!BY:BY,0),1),"")</f>
        <v/>
      </c>
      <c r="D621" t="str">
        <f>IFERROR(INDEX(DATOS!R:R,MATCH(CHECKLIST!E621,DATOS!C:C,0),1),"")</f>
        <v/>
      </c>
      <c r="E621" s="72" t="str">
        <f>IFERROR(INDEX(DATOS!C:C,MATCH(CHECKLIST!A621,DATOS!BY:BY,0),1),"")</f>
        <v/>
      </c>
      <c r="F621" s="82" t="str">
        <f>IFERROR(IF(INDEX(DATOS!AE:AE,MATCH(CHECKLIST!B621,DATOS!B:B,0),1)=0,"",INDEX(DATOS!AE:AE,MATCH(CHECKLIST!B621,DATOS!B:B,0),1)),"")</f>
        <v/>
      </c>
      <c r="G621" s="17" t="str">
        <f>IFERROR(IF(INDEX(DATOS!AJ:AJ,MATCH(CHECKLIST!B621,DATOS!B:B,0),1)=0,"",INDEX(DATOS!AJ:AJ,MATCH(CHECKLIST!B621,DATOS!B:B,0),1)),"")</f>
        <v/>
      </c>
      <c r="H621" s="17" t="str">
        <f>IFERROR(IF(INDEX(DATOS!BM:BM,MATCH(CHECKLIST!B621,DATOS!B:B,0),1)="","X",IF(INDEX(DATOS!BM:BM,MATCH(CHECKLIST!B621,DATOS!B:B,0),1)="VIGENTE","",INDEX(DATOS!BM:BM,MATCH(CHECKLIST!B621,DATOS!B:B,0),1))),"")</f>
        <v/>
      </c>
      <c r="I621" s="17" t="str">
        <f>IFERROR(IF(INDEX(DATOS!AN:AN,MATCH(CHECKLIST!B621,DATOS!B:B,0),1)=0,"",INDEX(DATOS!AN:AN,MATCH(CHECKLIST!B621,DATOS!B:B,0),1)),"")</f>
        <v/>
      </c>
      <c r="J621" s="17" t="str">
        <f>IFERROR(IF(INDEX(DATOS!AL:AL,MATCH(CHECKLIST!B621,DATOS!B:B,0),1)=0,"",INDEX(DATOS!AL:AL,MATCH(CHECKLIST!B621,DATOS!B:B,0),1)),"")</f>
        <v/>
      </c>
      <c r="K621" s="35" t="str">
        <f>IFERROR(IF(INDEX(DATOS!AM:AM,MATCH(CHECKLIST!B621,DATOS!B:B,0),1)=0,"",INDEX(DATOS!AM:AM,MATCH(CHECKLIST!B621,DATOS!B:B,0),1)),"")</f>
        <v/>
      </c>
      <c r="L621" s="17" t="str">
        <f>IFERROR(IF(INDEX(DATOS!AO:AO,MATCH(CHECKLIST!B621,DATOS!B:B,0),1)=0,"",INDEX(DATOS!AO:AO,MATCH(CHECKLIST!B621,DATOS!B:B,0),1)),"")</f>
        <v/>
      </c>
      <c r="M621" s="17" t="str">
        <f>IFERROR(IF(INDEX(DATOS!AK:AK,MATCH(CHECKLIST!B621,DATOS!B:B,0),1)=0,"",INDEX(DATOS!AK:AK,MATCH(CHECKLIST!B621,DATOS!B:B,0),1)),"")</f>
        <v/>
      </c>
      <c r="N621" s="35" t="str">
        <f ca="1">IFERROR(IF(INDEX(DATOS!I:I,MATCH(CHECKLIST!B621,DATOS!B:B,0),1)="","X",IF(INDEX(DATOS!I:I,MATCH(CHECKLIST!B621,DATOS!B:B,0),1)&gt;YEAR(TODAY())-1,"","VENCIDA")),"")</f>
        <v/>
      </c>
      <c r="O621" s="35" t="str">
        <f>IFERROR(IF(INDEX(DATOS!AR:AR,MATCH(CHECKLIST!B621,DATOS!B:B,0),1)=0,"",INDEX(DATOS!AR:AR,MATCH(CHECKLIST!B621,DATOS!B:B,0),1)),"")</f>
        <v/>
      </c>
      <c r="P621" s="17" t="str">
        <f>IFERROR(IF(INDEX(DATOS!AP:AP,MATCH(CHECKLIST!B621,DATOS!B:B,0),1)=0,"",INDEX(DATOS!AP:AP,MATCH(CHECKLIST!B621,DATOS!B:B,0),1)),"")</f>
        <v/>
      </c>
      <c r="Q621" s="17" t="str">
        <f>IFERROR(IF(INDEX(DATOS!AQ:AQ,MATCH(CHECKLIST!B621,DATOS!B:B,0),1)=0,"",INDEX(DATOS!AQ:AQ,MATCH(CHECKLIST!B621,DATOS!B:B,0),1)),"")</f>
        <v/>
      </c>
      <c r="R621" t="str">
        <f>IF(B621="","",1)</f>
        <v/>
      </c>
      <c r="S621" t="str">
        <f t="shared" si="29"/>
        <v/>
      </c>
      <c r="U621" t="str">
        <f t="shared" si="27"/>
        <v/>
      </c>
      <c r="V621" t="str">
        <f t="shared" si="28"/>
        <v/>
      </c>
    </row>
    <row r="622" spans="1:22" x14ac:dyDescent="0.25">
      <c r="A622" s="12">
        <v>609</v>
      </c>
      <c r="B622" t="str">
        <f>IFERROR(INDEX(DATOS!B:B,MATCH(CHECKLIST!A622,DATOS!BY:BY,0),1),"")</f>
        <v/>
      </c>
      <c r="C622" t="str">
        <f>IFERROR(INDEX(DATOS!J:J,MATCH(CHECKLIST!A622,DATOS!BY:BY,0),1),"")</f>
        <v/>
      </c>
      <c r="D622" t="str">
        <f>IFERROR(INDEX(DATOS!R:R,MATCH(CHECKLIST!E622,DATOS!C:C,0),1),"")</f>
        <v/>
      </c>
      <c r="E622" s="72" t="str">
        <f>IFERROR(INDEX(DATOS!C:C,MATCH(CHECKLIST!A622,DATOS!BY:BY,0),1),"")</f>
        <v/>
      </c>
      <c r="F622" s="82" t="str">
        <f>IFERROR(IF(INDEX(DATOS!AE:AE,MATCH(CHECKLIST!B622,DATOS!B:B,0),1)=0,"",INDEX(DATOS!AE:AE,MATCH(CHECKLIST!B622,DATOS!B:B,0),1)),"")</f>
        <v/>
      </c>
      <c r="G622" s="17" t="str">
        <f>IFERROR(IF(INDEX(DATOS!AJ:AJ,MATCH(CHECKLIST!B622,DATOS!B:B,0),1)=0,"",INDEX(DATOS!AJ:AJ,MATCH(CHECKLIST!B622,DATOS!B:B,0),1)),"")</f>
        <v/>
      </c>
      <c r="H622" s="17" t="str">
        <f>IFERROR(IF(INDEX(DATOS!BM:BM,MATCH(CHECKLIST!B622,DATOS!B:B,0),1)="","X",IF(INDEX(DATOS!BM:BM,MATCH(CHECKLIST!B622,DATOS!B:B,0),1)="VIGENTE","",INDEX(DATOS!BM:BM,MATCH(CHECKLIST!B622,DATOS!B:B,0),1))),"")</f>
        <v/>
      </c>
      <c r="I622" s="17" t="str">
        <f>IFERROR(IF(INDEX(DATOS!AN:AN,MATCH(CHECKLIST!B622,DATOS!B:B,0),1)=0,"",INDEX(DATOS!AN:AN,MATCH(CHECKLIST!B622,DATOS!B:B,0),1)),"")</f>
        <v/>
      </c>
      <c r="J622" s="17" t="str">
        <f>IFERROR(IF(INDEX(DATOS!AL:AL,MATCH(CHECKLIST!B622,DATOS!B:B,0),1)=0,"",INDEX(DATOS!AL:AL,MATCH(CHECKLIST!B622,DATOS!B:B,0),1)),"")</f>
        <v/>
      </c>
      <c r="K622" s="35" t="str">
        <f>IFERROR(IF(INDEX(DATOS!AM:AM,MATCH(CHECKLIST!B622,DATOS!B:B,0),1)=0,"",INDEX(DATOS!AM:AM,MATCH(CHECKLIST!B622,DATOS!B:B,0),1)),"")</f>
        <v/>
      </c>
      <c r="L622" s="17" t="str">
        <f>IFERROR(IF(INDEX(DATOS!AO:AO,MATCH(CHECKLIST!B622,DATOS!B:B,0),1)=0,"",INDEX(DATOS!AO:AO,MATCH(CHECKLIST!B622,DATOS!B:B,0),1)),"")</f>
        <v/>
      </c>
      <c r="M622" s="17" t="str">
        <f>IFERROR(IF(INDEX(DATOS!AK:AK,MATCH(CHECKLIST!B622,DATOS!B:B,0),1)=0,"",INDEX(DATOS!AK:AK,MATCH(CHECKLIST!B622,DATOS!B:B,0),1)),"")</f>
        <v/>
      </c>
      <c r="N622" s="35" t="str">
        <f ca="1">IFERROR(IF(INDEX(DATOS!I:I,MATCH(CHECKLIST!B622,DATOS!B:B,0),1)="","X",IF(INDEX(DATOS!I:I,MATCH(CHECKLIST!B622,DATOS!B:B,0),1)&gt;YEAR(TODAY())-1,"","VENCIDA")),"")</f>
        <v/>
      </c>
      <c r="O622" s="35" t="str">
        <f>IFERROR(IF(INDEX(DATOS!AR:AR,MATCH(CHECKLIST!B622,DATOS!B:B,0),1)=0,"",INDEX(DATOS!AR:AR,MATCH(CHECKLIST!B622,DATOS!B:B,0),1)),"")</f>
        <v/>
      </c>
      <c r="P622" s="17" t="str">
        <f>IFERROR(IF(INDEX(DATOS!AP:AP,MATCH(CHECKLIST!B622,DATOS!B:B,0),1)=0,"",INDEX(DATOS!AP:AP,MATCH(CHECKLIST!B622,DATOS!B:B,0),1)),"")</f>
        <v/>
      </c>
      <c r="Q622" s="17" t="str">
        <f>IFERROR(IF(INDEX(DATOS!AQ:AQ,MATCH(CHECKLIST!B622,DATOS!B:B,0),1)=0,"",INDEX(DATOS!AQ:AQ,MATCH(CHECKLIST!B622,DATOS!B:B,0),1)),"")</f>
        <v/>
      </c>
      <c r="S622">
        <f t="shared" si="29"/>
        <v>0</v>
      </c>
      <c r="U622" t="str">
        <f t="shared" si="27"/>
        <v/>
      </c>
      <c r="V622" t="str">
        <f t="shared" si="28"/>
        <v/>
      </c>
    </row>
    <row r="623" spans="1:22" x14ac:dyDescent="0.25">
      <c r="A623" s="12">
        <v>610</v>
      </c>
      <c r="B623" t="str">
        <f>IFERROR(INDEX(DATOS!B:B,MATCH(CHECKLIST!A623,DATOS!BY:BY,0),1),"")</f>
        <v/>
      </c>
      <c r="C623" t="str">
        <f>IFERROR(INDEX(DATOS!J:J,MATCH(CHECKLIST!A623,DATOS!BY:BY,0),1),"")</f>
        <v/>
      </c>
      <c r="D623" t="str">
        <f>IFERROR(INDEX(DATOS!R:R,MATCH(CHECKLIST!E623,DATOS!C:C,0),1),"")</f>
        <v/>
      </c>
      <c r="E623" s="72" t="str">
        <f>IFERROR(INDEX(DATOS!C:C,MATCH(CHECKLIST!A623,DATOS!BY:BY,0),1),"")</f>
        <v/>
      </c>
      <c r="F623" s="82" t="str">
        <f>IFERROR(IF(INDEX(DATOS!AE:AE,MATCH(CHECKLIST!B623,DATOS!B:B,0),1)=0,"",INDEX(DATOS!AE:AE,MATCH(CHECKLIST!B623,DATOS!B:B,0),1)),"")</f>
        <v/>
      </c>
      <c r="G623" s="17" t="str">
        <f>IFERROR(IF(INDEX(DATOS!AJ:AJ,MATCH(CHECKLIST!B623,DATOS!B:B,0),1)=0,"",INDEX(DATOS!AJ:AJ,MATCH(CHECKLIST!B623,DATOS!B:B,0),1)),"")</f>
        <v/>
      </c>
      <c r="H623" s="17" t="str">
        <f>IFERROR(IF(INDEX(DATOS!BM:BM,MATCH(CHECKLIST!B623,DATOS!B:B,0),1)="","X",IF(INDEX(DATOS!BM:BM,MATCH(CHECKLIST!B623,DATOS!B:B,0),1)="VIGENTE","",INDEX(DATOS!BM:BM,MATCH(CHECKLIST!B623,DATOS!B:B,0),1))),"")</f>
        <v/>
      </c>
      <c r="I623" s="17" t="str">
        <f>IFERROR(IF(INDEX(DATOS!AN:AN,MATCH(CHECKLIST!B623,DATOS!B:B,0),1)=0,"",INDEX(DATOS!AN:AN,MATCH(CHECKLIST!B623,DATOS!B:B,0),1)),"")</f>
        <v/>
      </c>
      <c r="J623" s="17" t="str">
        <f>IFERROR(IF(INDEX(DATOS!AL:AL,MATCH(CHECKLIST!B623,DATOS!B:B,0),1)=0,"",INDEX(DATOS!AL:AL,MATCH(CHECKLIST!B623,DATOS!B:B,0),1)),"")</f>
        <v/>
      </c>
      <c r="K623" s="35" t="str">
        <f>IFERROR(IF(INDEX(DATOS!AM:AM,MATCH(CHECKLIST!B623,DATOS!B:B,0),1)=0,"",INDEX(DATOS!AM:AM,MATCH(CHECKLIST!B623,DATOS!B:B,0),1)),"")</f>
        <v/>
      </c>
      <c r="L623" s="17" t="str">
        <f>IFERROR(IF(INDEX(DATOS!AO:AO,MATCH(CHECKLIST!B623,DATOS!B:B,0),1)=0,"",INDEX(DATOS!AO:AO,MATCH(CHECKLIST!B623,DATOS!B:B,0),1)),"")</f>
        <v/>
      </c>
      <c r="M623" s="17" t="str">
        <f>IFERROR(IF(INDEX(DATOS!AK:AK,MATCH(CHECKLIST!B623,DATOS!B:B,0),1)=0,"",INDEX(DATOS!AK:AK,MATCH(CHECKLIST!B623,DATOS!B:B,0),1)),"")</f>
        <v/>
      </c>
      <c r="N623" s="35" t="str">
        <f ca="1">IFERROR(IF(INDEX(DATOS!I:I,MATCH(CHECKLIST!B623,DATOS!B:B,0),1)="","X",IF(INDEX(DATOS!I:I,MATCH(CHECKLIST!B623,DATOS!B:B,0),1)&gt;YEAR(TODAY())-1,"","VENCIDA")),"")</f>
        <v/>
      </c>
      <c r="O623" s="35" t="str">
        <f>IFERROR(IF(INDEX(DATOS!AR:AR,MATCH(CHECKLIST!B623,DATOS!B:B,0),1)=0,"",INDEX(DATOS!AR:AR,MATCH(CHECKLIST!B623,DATOS!B:B,0),1)),"")</f>
        <v/>
      </c>
      <c r="P623" s="17" t="str">
        <f>IFERROR(IF(INDEX(DATOS!AP:AP,MATCH(CHECKLIST!B623,DATOS!B:B,0),1)=0,"",INDEX(DATOS!AP:AP,MATCH(CHECKLIST!B623,DATOS!B:B,0),1)),"")</f>
        <v/>
      </c>
      <c r="Q623" s="17" t="str">
        <f>IFERROR(IF(INDEX(DATOS!AQ:AQ,MATCH(CHECKLIST!B623,DATOS!B:B,0),1)=0,"",INDEX(DATOS!AQ:AQ,MATCH(CHECKLIST!B623,DATOS!B:B,0),1)),"")</f>
        <v/>
      </c>
      <c r="R623" t="str">
        <f>IF(B623="","",1)</f>
        <v/>
      </c>
      <c r="S623" t="str">
        <f t="shared" si="29"/>
        <v/>
      </c>
      <c r="U623" t="str">
        <f t="shared" si="27"/>
        <v/>
      </c>
      <c r="V623" t="str">
        <f t="shared" si="28"/>
        <v/>
      </c>
    </row>
    <row r="624" spans="1:22" x14ac:dyDescent="0.25">
      <c r="A624" s="12">
        <v>611</v>
      </c>
      <c r="B624" t="str">
        <f>IFERROR(INDEX(DATOS!B:B,MATCH(CHECKLIST!A624,DATOS!BY:BY,0),1),"")</f>
        <v/>
      </c>
      <c r="C624" t="str">
        <f>IFERROR(INDEX(DATOS!J:J,MATCH(CHECKLIST!A624,DATOS!BY:BY,0),1),"")</f>
        <v/>
      </c>
      <c r="D624" t="str">
        <f>IFERROR(INDEX(DATOS!R:R,MATCH(CHECKLIST!E624,DATOS!C:C,0),1),"")</f>
        <v/>
      </c>
      <c r="E624" s="72" t="str">
        <f>IFERROR(INDEX(DATOS!C:C,MATCH(CHECKLIST!A624,DATOS!BY:BY,0),1),"")</f>
        <v/>
      </c>
      <c r="F624" s="82" t="str">
        <f>IFERROR(IF(INDEX(DATOS!AE:AE,MATCH(CHECKLIST!B624,DATOS!B:B,0),1)=0,"",INDEX(DATOS!AE:AE,MATCH(CHECKLIST!B624,DATOS!B:B,0),1)),"")</f>
        <v/>
      </c>
      <c r="G624" s="17" t="str">
        <f>IFERROR(IF(INDEX(DATOS!AJ:AJ,MATCH(CHECKLIST!B624,DATOS!B:B,0),1)=0,"",INDEX(DATOS!AJ:AJ,MATCH(CHECKLIST!B624,DATOS!B:B,0),1)),"")</f>
        <v/>
      </c>
      <c r="H624" s="17" t="str">
        <f>IFERROR(IF(INDEX(DATOS!BM:BM,MATCH(CHECKLIST!B624,DATOS!B:B,0),1)="","X",IF(INDEX(DATOS!BM:BM,MATCH(CHECKLIST!B624,DATOS!B:B,0),1)="VIGENTE","",INDEX(DATOS!BM:BM,MATCH(CHECKLIST!B624,DATOS!B:B,0),1))),"")</f>
        <v/>
      </c>
      <c r="I624" s="17" t="str">
        <f>IFERROR(IF(INDEX(DATOS!AN:AN,MATCH(CHECKLIST!B624,DATOS!B:B,0),1)=0,"",INDEX(DATOS!AN:AN,MATCH(CHECKLIST!B624,DATOS!B:B,0),1)),"")</f>
        <v/>
      </c>
      <c r="J624" s="17" t="str">
        <f>IFERROR(IF(INDEX(DATOS!AL:AL,MATCH(CHECKLIST!B624,DATOS!B:B,0),1)=0,"",INDEX(DATOS!AL:AL,MATCH(CHECKLIST!B624,DATOS!B:B,0),1)),"")</f>
        <v/>
      </c>
      <c r="K624" s="35" t="str">
        <f>IFERROR(IF(INDEX(DATOS!AM:AM,MATCH(CHECKLIST!B624,DATOS!B:B,0),1)=0,"",INDEX(DATOS!AM:AM,MATCH(CHECKLIST!B624,DATOS!B:B,0),1)),"")</f>
        <v/>
      </c>
      <c r="L624" s="17" t="str">
        <f>IFERROR(IF(INDEX(DATOS!AO:AO,MATCH(CHECKLIST!B624,DATOS!B:B,0),1)=0,"",INDEX(DATOS!AO:AO,MATCH(CHECKLIST!B624,DATOS!B:B,0),1)),"")</f>
        <v/>
      </c>
      <c r="M624" s="17" t="str">
        <f>IFERROR(IF(INDEX(DATOS!AK:AK,MATCH(CHECKLIST!B624,DATOS!B:B,0),1)=0,"",INDEX(DATOS!AK:AK,MATCH(CHECKLIST!B624,DATOS!B:B,0),1)),"")</f>
        <v/>
      </c>
      <c r="N624" s="35" t="str">
        <f ca="1">IFERROR(IF(INDEX(DATOS!I:I,MATCH(CHECKLIST!B624,DATOS!B:B,0),1)="","X",IF(INDEX(DATOS!I:I,MATCH(CHECKLIST!B624,DATOS!B:B,0),1)&gt;YEAR(TODAY())-1,"","VENCIDA")),"")</f>
        <v/>
      </c>
      <c r="O624" s="35" t="str">
        <f>IFERROR(IF(INDEX(DATOS!AR:AR,MATCH(CHECKLIST!B624,DATOS!B:B,0),1)=0,"",INDEX(DATOS!AR:AR,MATCH(CHECKLIST!B624,DATOS!B:B,0),1)),"")</f>
        <v/>
      </c>
      <c r="P624" s="17" t="str">
        <f>IFERROR(IF(INDEX(DATOS!AP:AP,MATCH(CHECKLIST!B624,DATOS!B:B,0),1)=0,"",INDEX(DATOS!AP:AP,MATCH(CHECKLIST!B624,DATOS!B:B,0),1)),"")</f>
        <v/>
      </c>
      <c r="Q624" s="17" t="str">
        <f>IFERROR(IF(INDEX(DATOS!AQ:AQ,MATCH(CHECKLIST!B624,DATOS!B:B,0),1)=0,"",INDEX(DATOS!AQ:AQ,MATCH(CHECKLIST!B624,DATOS!B:B,0),1)),"")</f>
        <v/>
      </c>
      <c r="S624">
        <f t="shared" si="29"/>
        <v>0</v>
      </c>
      <c r="U624" t="str">
        <f t="shared" si="27"/>
        <v/>
      </c>
      <c r="V624" t="str">
        <f t="shared" si="28"/>
        <v/>
      </c>
    </row>
    <row r="625" spans="1:22" x14ac:dyDescent="0.25">
      <c r="A625" s="12">
        <v>612</v>
      </c>
      <c r="B625" t="str">
        <f>IFERROR(INDEX(DATOS!B:B,MATCH(CHECKLIST!A625,DATOS!BY:BY,0),1),"")</f>
        <v/>
      </c>
      <c r="C625" t="str">
        <f>IFERROR(INDEX(DATOS!J:J,MATCH(CHECKLIST!A625,DATOS!BY:BY,0),1),"")</f>
        <v/>
      </c>
      <c r="D625" t="str">
        <f>IFERROR(INDEX(DATOS!R:R,MATCH(CHECKLIST!E625,DATOS!C:C,0),1),"")</f>
        <v/>
      </c>
      <c r="E625" s="72" t="str">
        <f>IFERROR(INDEX(DATOS!C:C,MATCH(CHECKLIST!A625,DATOS!BY:BY,0),1),"")</f>
        <v/>
      </c>
      <c r="F625" s="82" t="str">
        <f>IFERROR(IF(INDEX(DATOS!AE:AE,MATCH(CHECKLIST!B625,DATOS!B:B,0),1)=0,"",INDEX(DATOS!AE:AE,MATCH(CHECKLIST!B625,DATOS!B:B,0),1)),"")</f>
        <v/>
      </c>
      <c r="G625" s="17" t="str">
        <f>IFERROR(IF(INDEX(DATOS!AJ:AJ,MATCH(CHECKLIST!B625,DATOS!B:B,0),1)=0,"",INDEX(DATOS!AJ:AJ,MATCH(CHECKLIST!B625,DATOS!B:B,0),1)),"")</f>
        <v/>
      </c>
      <c r="H625" s="17" t="str">
        <f>IFERROR(IF(INDEX(DATOS!BM:BM,MATCH(CHECKLIST!B625,DATOS!B:B,0),1)="","X",IF(INDEX(DATOS!BM:BM,MATCH(CHECKLIST!B625,DATOS!B:B,0),1)="VIGENTE","",INDEX(DATOS!BM:BM,MATCH(CHECKLIST!B625,DATOS!B:B,0),1))),"")</f>
        <v/>
      </c>
      <c r="I625" s="17" t="str">
        <f>IFERROR(IF(INDEX(DATOS!AN:AN,MATCH(CHECKLIST!B625,DATOS!B:B,0),1)=0,"",INDEX(DATOS!AN:AN,MATCH(CHECKLIST!B625,DATOS!B:B,0),1)),"")</f>
        <v/>
      </c>
      <c r="J625" s="17" t="str">
        <f>IFERROR(IF(INDEX(DATOS!AL:AL,MATCH(CHECKLIST!B625,DATOS!B:B,0),1)=0,"",INDEX(DATOS!AL:AL,MATCH(CHECKLIST!B625,DATOS!B:B,0),1)),"")</f>
        <v/>
      </c>
      <c r="K625" s="35" t="str">
        <f>IFERROR(IF(INDEX(DATOS!AM:AM,MATCH(CHECKLIST!B625,DATOS!B:B,0),1)=0,"",INDEX(DATOS!AM:AM,MATCH(CHECKLIST!B625,DATOS!B:B,0),1)),"")</f>
        <v/>
      </c>
      <c r="L625" s="17" t="str">
        <f>IFERROR(IF(INDEX(DATOS!AO:AO,MATCH(CHECKLIST!B625,DATOS!B:B,0),1)=0,"",INDEX(DATOS!AO:AO,MATCH(CHECKLIST!B625,DATOS!B:B,0),1)),"")</f>
        <v/>
      </c>
      <c r="M625" s="17" t="str">
        <f>IFERROR(IF(INDEX(DATOS!AK:AK,MATCH(CHECKLIST!B625,DATOS!B:B,0),1)=0,"",INDEX(DATOS!AK:AK,MATCH(CHECKLIST!B625,DATOS!B:B,0),1)),"")</f>
        <v/>
      </c>
      <c r="N625" s="35" t="str">
        <f ca="1">IFERROR(IF(INDEX(DATOS!I:I,MATCH(CHECKLIST!B625,DATOS!B:B,0),1)="","X",IF(INDEX(DATOS!I:I,MATCH(CHECKLIST!B625,DATOS!B:B,0),1)&gt;YEAR(TODAY())-1,"","VENCIDA")),"")</f>
        <v/>
      </c>
      <c r="O625" s="35" t="str">
        <f>IFERROR(IF(INDEX(DATOS!AR:AR,MATCH(CHECKLIST!B625,DATOS!B:B,0),1)=0,"",INDEX(DATOS!AR:AR,MATCH(CHECKLIST!B625,DATOS!B:B,0),1)),"")</f>
        <v/>
      </c>
      <c r="P625" s="17" t="str">
        <f>IFERROR(IF(INDEX(DATOS!AP:AP,MATCH(CHECKLIST!B625,DATOS!B:B,0),1)=0,"",INDEX(DATOS!AP:AP,MATCH(CHECKLIST!B625,DATOS!B:B,0),1)),"")</f>
        <v/>
      </c>
      <c r="Q625" s="17" t="str">
        <f>IFERROR(IF(INDEX(DATOS!AQ:AQ,MATCH(CHECKLIST!B625,DATOS!B:B,0),1)=0,"",INDEX(DATOS!AQ:AQ,MATCH(CHECKLIST!B625,DATOS!B:B,0),1)),"")</f>
        <v/>
      </c>
      <c r="R625" t="str">
        <f>IF(B625="","",1)</f>
        <v/>
      </c>
      <c r="S625" t="str">
        <f t="shared" si="29"/>
        <v/>
      </c>
      <c r="U625" t="str">
        <f t="shared" si="27"/>
        <v/>
      </c>
      <c r="V625" t="str">
        <f t="shared" si="28"/>
        <v/>
      </c>
    </row>
    <row r="626" spans="1:22" x14ac:dyDescent="0.25">
      <c r="A626" s="12">
        <v>613</v>
      </c>
      <c r="B626" t="str">
        <f>IFERROR(INDEX(DATOS!B:B,MATCH(CHECKLIST!A626,DATOS!BY:BY,0),1),"")</f>
        <v/>
      </c>
      <c r="C626" t="str">
        <f>IFERROR(INDEX(DATOS!J:J,MATCH(CHECKLIST!A626,DATOS!BY:BY,0),1),"")</f>
        <v/>
      </c>
      <c r="D626" t="str">
        <f>IFERROR(INDEX(DATOS!R:R,MATCH(CHECKLIST!E626,DATOS!C:C,0),1),"")</f>
        <v/>
      </c>
      <c r="E626" s="72" t="str">
        <f>IFERROR(INDEX(DATOS!C:C,MATCH(CHECKLIST!A626,DATOS!BY:BY,0),1),"")</f>
        <v/>
      </c>
      <c r="F626" s="82" t="str">
        <f>IFERROR(IF(INDEX(DATOS!AE:AE,MATCH(CHECKLIST!B626,DATOS!B:B,0),1)=0,"",INDEX(DATOS!AE:AE,MATCH(CHECKLIST!B626,DATOS!B:B,0),1)),"")</f>
        <v/>
      </c>
      <c r="G626" s="17" t="str">
        <f>IFERROR(IF(INDEX(DATOS!AJ:AJ,MATCH(CHECKLIST!B626,DATOS!B:B,0),1)=0,"",INDEX(DATOS!AJ:AJ,MATCH(CHECKLIST!B626,DATOS!B:B,0),1)),"")</f>
        <v/>
      </c>
      <c r="H626" s="17" t="str">
        <f>IFERROR(IF(INDEX(DATOS!BM:BM,MATCH(CHECKLIST!B626,DATOS!B:B,0),1)="","X",IF(INDEX(DATOS!BM:BM,MATCH(CHECKLIST!B626,DATOS!B:B,0),1)="VIGENTE","",INDEX(DATOS!BM:BM,MATCH(CHECKLIST!B626,DATOS!B:B,0),1))),"")</f>
        <v/>
      </c>
      <c r="I626" s="17" t="str">
        <f>IFERROR(IF(INDEX(DATOS!AN:AN,MATCH(CHECKLIST!B626,DATOS!B:B,0),1)=0,"",INDEX(DATOS!AN:AN,MATCH(CHECKLIST!B626,DATOS!B:B,0),1)),"")</f>
        <v/>
      </c>
      <c r="J626" s="17" t="str">
        <f>IFERROR(IF(INDEX(DATOS!AL:AL,MATCH(CHECKLIST!B626,DATOS!B:B,0),1)=0,"",INDEX(DATOS!AL:AL,MATCH(CHECKLIST!B626,DATOS!B:B,0),1)),"")</f>
        <v/>
      </c>
      <c r="K626" s="35" t="str">
        <f>IFERROR(IF(INDEX(DATOS!AM:AM,MATCH(CHECKLIST!B626,DATOS!B:B,0),1)=0,"",INDEX(DATOS!AM:AM,MATCH(CHECKLIST!B626,DATOS!B:B,0),1)),"")</f>
        <v/>
      </c>
      <c r="L626" s="17" t="str">
        <f>IFERROR(IF(INDEX(DATOS!AO:AO,MATCH(CHECKLIST!B626,DATOS!B:B,0),1)=0,"",INDEX(DATOS!AO:AO,MATCH(CHECKLIST!B626,DATOS!B:B,0),1)),"")</f>
        <v/>
      </c>
      <c r="M626" s="17" t="str">
        <f>IFERROR(IF(INDEX(DATOS!AK:AK,MATCH(CHECKLIST!B626,DATOS!B:B,0),1)=0,"",INDEX(DATOS!AK:AK,MATCH(CHECKLIST!B626,DATOS!B:B,0),1)),"")</f>
        <v/>
      </c>
      <c r="N626" s="35" t="str">
        <f ca="1">IFERROR(IF(INDEX(DATOS!I:I,MATCH(CHECKLIST!B626,DATOS!B:B,0),1)="","X",IF(INDEX(DATOS!I:I,MATCH(CHECKLIST!B626,DATOS!B:B,0),1)&gt;YEAR(TODAY())-1,"","VENCIDA")),"")</f>
        <v/>
      </c>
      <c r="O626" s="35" t="str">
        <f>IFERROR(IF(INDEX(DATOS!AR:AR,MATCH(CHECKLIST!B626,DATOS!B:B,0),1)=0,"",INDEX(DATOS!AR:AR,MATCH(CHECKLIST!B626,DATOS!B:B,0),1)),"")</f>
        <v/>
      </c>
      <c r="P626" s="17" t="str">
        <f>IFERROR(IF(INDEX(DATOS!AP:AP,MATCH(CHECKLIST!B626,DATOS!B:B,0),1)=0,"",INDEX(DATOS!AP:AP,MATCH(CHECKLIST!B626,DATOS!B:B,0),1)),"")</f>
        <v/>
      </c>
      <c r="Q626" s="17" t="str">
        <f>IFERROR(IF(INDEX(DATOS!AQ:AQ,MATCH(CHECKLIST!B626,DATOS!B:B,0),1)=0,"",INDEX(DATOS!AQ:AQ,MATCH(CHECKLIST!B626,DATOS!B:B,0),1)),"")</f>
        <v/>
      </c>
      <c r="S626">
        <f t="shared" si="29"/>
        <v>0</v>
      </c>
      <c r="U626" t="str">
        <f t="shared" si="27"/>
        <v/>
      </c>
      <c r="V626" t="str">
        <f t="shared" si="28"/>
        <v/>
      </c>
    </row>
    <row r="627" spans="1:22" x14ac:dyDescent="0.25">
      <c r="A627" s="12">
        <v>614</v>
      </c>
      <c r="B627" t="str">
        <f>IFERROR(INDEX(DATOS!B:B,MATCH(CHECKLIST!A627,DATOS!BY:BY,0),1),"")</f>
        <v/>
      </c>
      <c r="C627" t="str">
        <f>IFERROR(INDEX(DATOS!J:J,MATCH(CHECKLIST!A627,DATOS!BY:BY,0),1),"")</f>
        <v/>
      </c>
      <c r="D627" t="str">
        <f>IFERROR(INDEX(DATOS!R:R,MATCH(CHECKLIST!E627,DATOS!C:C,0),1),"")</f>
        <v/>
      </c>
      <c r="E627" s="72" t="str">
        <f>IFERROR(INDEX(DATOS!C:C,MATCH(CHECKLIST!A627,DATOS!BY:BY,0),1),"")</f>
        <v/>
      </c>
      <c r="F627" s="82" t="str">
        <f>IFERROR(IF(INDEX(DATOS!AE:AE,MATCH(CHECKLIST!B627,DATOS!B:B,0),1)=0,"",INDEX(DATOS!AE:AE,MATCH(CHECKLIST!B627,DATOS!B:B,0),1)),"")</f>
        <v/>
      </c>
      <c r="G627" s="17" t="str">
        <f>IFERROR(IF(INDEX(DATOS!AJ:AJ,MATCH(CHECKLIST!B627,DATOS!B:B,0),1)=0,"",INDEX(DATOS!AJ:AJ,MATCH(CHECKLIST!B627,DATOS!B:B,0),1)),"")</f>
        <v/>
      </c>
      <c r="H627" s="17" t="str">
        <f>IFERROR(IF(INDEX(DATOS!BM:BM,MATCH(CHECKLIST!B627,DATOS!B:B,0),1)="","X",IF(INDEX(DATOS!BM:BM,MATCH(CHECKLIST!B627,DATOS!B:B,0),1)="VIGENTE","",INDEX(DATOS!BM:BM,MATCH(CHECKLIST!B627,DATOS!B:B,0),1))),"")</f>
        <v/>
      </c>
      <c r="I627" s="17" t="str">
        <f>IFERROR(IF(INDEX(DATOS!AN:AN,MATCH(CHECKLIST!B627,DATOS!B:B,0),1)=0,"",INDEX(DATOS!AN:AN,MATCH(CHECKLIST!B627,DATOS!B:B,0),1)),"")</f>
        <v/>
      </c>
      <c r="J627" s="17" t="str">
        <f>IFERROR(IF(INDEX(DATOS!AL:AL,MATCH(CHECKLIST!B627,DATOS!B:B,0),1)=0,"",INDEX(DATOS!AL:AL,MATCH(CHECKLIST!B627,DATOS!B:B,0),1)),"")</f>
        <v/>
      </c>
      <c r="K627" s="35" t="str">
        <f>IFERROR(IF(INDEX(DATOS!AM:AM,MATCH(CHECKLIST!B627,DATOS!B:B,0),1)=0,"",INDEX(DATOS!AM:AM,MATCH(CHECKLIST!B627,DATOS!B:B,0),1)),"")</f>
        <v/>
      </c>
      <c r="L627" s="17" t="str">
        <f>IFERROR(IF(INDEX(DATOS!AO:AO,MATCH(CHECKLIST!B627,DATOS!B:B,0),1)=0,"",INDEX(DATOS!AO:AO,MATCH(CHECKLIST!B627,DATOS!B:B,0),1)),"")</f>
        <v/>
      </c>
      <c r="M627" s="17" t="str">
        <f>IFERROR(IF(INDEX(DATOS!AK:AK,MATCH(CHECKLIST!B627,DATOS!B:B,0),1)=0,"",INDEX(DATOS!AK:AK,MATCH(CHECKLIST!B627,DATOS!B:B,0),1)),"")</f>
        <v/>
      </c>
      <c r="N627" s="35" t="str">
        <f ca="1">IFERROR(IF(INDEX(DATOS!I:I,MATCH(CHECKLIST!B627,DATOS!B:B,0),1)="","X",IF(INDEX(DATOS!I:I,MATCH(CHECKLIST!B627,DATOS!B:B,0),1)&gt;YEAR(TODAY())-1,"","VENCIDA")),"")</f>
        <v/>
      </c>
      <c r="O627" s="35" t="str">
        <f>IFERROR(IF(INDEX(DATOS!AR:AR,MATCH(CHECKLIST!B627,DATOS!B:B,0),1)=0,"",INDEX(DATOS!AR:AR,MATCH(CHECKLIST!B627,DATOS!B:B,0),1)),"")</f>
        <v/>
      </c>
      <c r="P627" s="17" t="str">
        <f>IFERROR(IF(INDEX(DATOS!AP:AP,MATCH(CHECKLIST!B627,DATOS!B:B,0),1)=0,"",INDEX(DATOS!AP:AP,MATCH(CHECKLIST!B627,DATOS!B:B,0),1)),"")</f>
        <v/>
      </c>
      <c r="Q627" s="17" t="str">
        <f>IFERROR(IF(INDEX(DATOS!AQ:AQ,MATCH(CHECKLIST!B627,DATOS!B:B,0),1)=0,"",INDEX(DATOS!AQ:AQ,MATCH(CHECKLIST!B627,DATOS!B:B,0),1)),"")</f>
        <v/>
      </c>
      <c r="R627" t="str">
        <f>IF(B627="","",1)</f>
        <v/>
      </c>
      <c r="S627" t="str">
        <f t="shared" si="29"/>
        <v/>
      </c>
      <c r="U627" t="str">
        <f t="shared" si="27"/>
        <v/>
      </c>
      <c r="V627" t="str">
        <f t="shared" si="28"/>
        <v/>
      </c>
    </row>
    <row r="628" spans="1:22" x14ac:dyDescent="0.25">
      <c r="A628" s="12">
        <v>615</v>
      </c>
      <c r="B628" t="str">
        <f>IFERROR(INDEX(DATOS!B:B,MATCH(CHECKLIST!A628,DATOS!BY:BY,0),1),"")</f>
        <v/>
      </c>
      <c r="C628" t="str">
        <f>IFERROR(INDEX(DATOS!J:J,MATCH(CHECKLIST!A628,DATOS!BY:BY,0),1),"")</f>
        <v/>
      </c>
      <c r="D628" t="str">
        <f>IFERROR(INDEX(DATOS!R:R,MATCH(CHECKLIST!E628,DATOS!C:C,0),1),"")</f>
        <v/>
      </c>
      <c r="E628" s="72" t="str">
        <f>IFERROR(INDEX(DATOS!C:C,MATCH(CHECKLIST!A628,DATOS!BY:BY,0),1),"")</f>
        <v/>
      </c>
      <c r="F628" s="82" t="str">
        <f>IFERROR(IF(INDEX(DATOS!AE:AE,MATCH(CHECKLIST!B628,DATOS!B:B,0),1)=0,"",INDEX(DATOS!AE:AE,MATCH(CHECKLIST!B628,DATOS!B:B,0),1)),"")</f>
        <v/>
      </c>
      <c r="G628" s="17" t="str">
        <f>IFERROR(IF(INDEX(DATOS!AJ:AJ,MATCH(CHECKLIST!B628,DATOS!B:B,0),1)=0,"",INDEX(DATOS!AJ:AJ,MATCH(CHECKLIST!B628,DATOS!B:B,0),1)),"")</f>
        <v/>
      </c>
      <c r="H628" s="17" t="str">
        <f>IFERROR(IF(INDEX(DATOS!BM:BM,MATCH(CHECKLIST!B628,DATOS!B:B,0),1)="","X",IF(INDEX(DATOS!BM:BM,MATCH(CHECKLIST!B628,DATOS!B:B,0),1)="VIGENTE","",INDEX(DATOS!BM:BM,MATCH(CHECKLIST!B628,DATOS!B:B,0),1))),"")</f>
        <v/>
      </c>
      <c r="I628" s="17" t="str">
        <f>IFERROR(IF(INDEX(DATOS!AN:AN,MATCH(CHECKLIST!B628,DATOS!B:B,0),1)=0,"",INDEX(DATOS!AN:AN,MATCH(CHECKLIST!B628,DATOS!B:B,0),1)),"")</f>
        <v/>
      </c>
      <c r="J628" s="17" t="str">
        <f>IFERROR(IF(INDEX(DATOS!AL:AL,MATCH(CHECKLIST!B628,DATOS!B:B,0),1)=0,"",INDEX(DATOS!AL:AL,MATCH(CHECKLIST!B628,DATOS!B:B,0),1)),"")</f>
        <v/>
      </c>
      <c r="K628" s="35" t="str">
        <f>IFERROR(IF(INDEX(DATOS!AM:AM,MATCH(CHECKLIST!B628,DATOS!B:B,0),1)=0,"",INDEX(DATOS!AM:AM,MATCH(CHECKLIST!B628,DATOS!B:B,0),1)),"")</f>
        <v/>
      </c>
      <c r="L628" s="17" t="str">
        <f>IFERROR(IF(INDEX(DATOS!AO:AO,MATCH(CHECKLIST!B628,DATOS!B:B,0),1)=0,"",INDEX(DATOS!AO:AO,MATCH(CHECKLIST!B628,DATOS!B:B,0),1)),"")</f>
        <v/>
      </c>
      <c r="M628" s="17" t="str">
        <f>IFERROR(IF(INDEX(DATOS!AK:AK,MATCH(CHECKLIST!B628,DATOS!B:B,0),1)=0,"",INDEX(DATOS!AK:AK,MATCH(CHECKLIST!B628,DATOS!B:B,0),1)),"")</f>
        <v/>
      </c>
      <c r="N628" s="35" t="str">
        <f ca="1">IFERROR(IF(INDEX(DATOS!I:I,MATCH(CHECKLIST!B628,DATOS!B:B,0),1)="","X",IF(INDEX(DATOS!I:I,MATCH(CHECKLIST!B628,DATOS!B:B,0),1)&gt;YEAR(TODAY())-1,"","VENCIDA")),"")</f>
        <v/>
      </c>
      <c r="O628" s="35" t="str">
        <f>IFERROR(IF(INDEX(DATOS!AR:AR,MATCH(CHECKLIST!B628,DATOS!B:B,0),1)=0,"",INDEX(DATOS!AR:AR,MATCH(CHECKLIST!B628,DATOS!B:B,0),1)),"")</f>
        <v/>
      </c>
      <c r="P628" s="17" t="str">
        <f>IFERROR(IF(INDEX(DATOS!AP:AP,MATCH(CHECKLIST!B628,DATOS!B:B,0),1)=0,"",INDEX(DATOS!AP:AP,MATCH(CHECKLIST!B628,DATOS!B:B,0),1)),"")</f>
        <v/>
      </c>
      <c r="Q628" s="17" t="str">
        <f>IFERROR(IF(INDEX(DATOS!AQ:AQ,MATCH(CHECKLIST!B628,DATOS!B:B,0),1)=0,"",INDEX(DATOS!AQ:AQ,MATCH(CHECKLIST!B628,DATOS!B:B,0),1)),"")</f>
        <v/>
      </c>
      <c r="S628">
        <f t="shared" si="29"/>
        <v>0</v>
      </c>
      <c r="U628" t="str">
        <f t="shared" si="27"/>
        <v/>
      </c>
      <c r="V628" t="str">
        <f t="shared" si="28"/>
        <v/>
      </c>
    </row>
    <row r="629" spans="1:22" x14ac:dyDescent="0.25">
      <c r="A629" s="12">
        <v>616</v>
      </c>
      <c r="B629" t="str">
        <f>IFERROR(INDEX(DATOS!B:B,MATCH(CHECKLIST!A629,DATOS!BY:BY,0),1),"")</f>
        <v/>
      </c>
      <c r="C629" t="str">
        <f>IFERROR(INDEX(DATOS!J:J,MATCH(CHECKLIST!A629,DATOS!BY:BY,0),1),"")</f>
        <v/>
      </c>
      <c r="D629" t="str">
        <f>IFERROR(INDEX(DATOS!R:R,MATCH(CHECKLIST!E629,DATOS!C:C,0),1),"")</f>
        <v/>
      </c>
      <c r="E629" s="72" t="str">
        <f>IFERROR(INDEX(DATOS!C:C,MATCH(CHECKLIST!A629,DATOS!BY:BY,0),1),"")</f>
        <v/>
      </c>
      <c r="F629" s="82" t="str">
        <f>IFERROR(IF(INDEX(DATOS!AE:AE,MATCH(CHECKLIST!B629,DATOS!B:B,0),1)=0,"",INDEX(DATOS!AE:AE,MATCH(CHECKLIST!B629,DATOS!B:B,0),1)),"")</f>
        <v/>
      </c>
      <c r="G629" s="17" t="str">
        <f>IFERROR(IF(INDEX(DATOS!AJ:AJ,MATCH(CHECKLIST!B629,DATOS!B:B,0),1)=0,"",INDEX(DATOS!AJ:AJ,MATCH(CHECKLIST!B629,DATOS!B:B,0),1)),"")</f>
        <v/>
      </c>
      <c r="H629" s="17" t="str">
        <f>IFERROR(IF(INDEX(DATOS!BM:BM,MATCH(CHECKLIST!B629,DATOS!B:B,0),1)="","X",IF(INDEX(DATOS!BM:BM,MATCH(CHECKLIST!B629,DATOS!B:B,0),1)="VIGENTE","",INDEX(DATOS!BM:BM,MATCH(CHECKLIST!B629,DATOS!B:B,0),1))),"")</f>
        <v/>
      </c>
      <c r="I629" s="17" t="str">
        <f>IFERROR(IF(INDEX(DATOS!AN:AN,MATCH(CHECKLIST!B629,DATOS!B:B,0),1)=0,"",INDEX(DATOS!AN:AN,MATCH(CHECKLIST!B629,DATOS!B:B,0),1)),"")</f>
        <v/>
      </c>
      <c r="J629" s="17" t="str">
        <f>IFERROR(IF(INDEX(DATOS!AL:AL,MATCH(CHECKLIST!B629,DATOS!B:B,0),1)=0,"",INDEX(DATOS!AL:AL,MATCH(CHECKLIST!B629,DATOS!B:B,0),1)),"")</f>
        <v/>
      </c>
      <c r="K629" s="35" t="str">
        <f>IFERROR(IF(INDEX(DATOS!AM:AM,MATCH(CHECKLIST!B629,DATOS!B:B,0),1)=0,"",INDEX(DATOS!AM:AM,MATCH(CHECKLIST!B629,DATOS!B:B,0),1)),"")</f>
        <v/>
      </c>
      <c r="L629" s="17" t="str">
        <f>IFERROR(IF(INDEX(DATOS!AO:AO,MATCH(CHECKLIST!B629,DATOS!B:B,0),1)=0,"",INDEX(DATOS!AO:AO,MATCH(CHECKLIST!B629,DATOS!B:B,0),1)),"")</f>
        <v/>
      </c>
      <c r="M629" s="17" t="str">
        <f>IFERROR(IF(INDEX(DATOS!AK:AK,MATCH(CHECKLIST!B629,DATOS!B:B,0),1)=0,"",INDEX(DATOS!AK:AK,MATCH(CHECKLIST!B629,DATOS!B:B,0),1)),"")</f>
        <v/>
      </c>
      <c r="N629" s="35" t="str">
        <f ca="1">IFERROR(IF(INDEX(DATOS!I:I,MATCH(CHECKLIST!B629,DATOS!B:B,0),1)="","X",IF(INDEX(DATOS!I:I,MATCH(CHECKLIST!B629,DATOS!B:B,0),1)&gt;YEAR(TODAY())-1,"","VENCIDA")),"")</f>
        <v/>
      </c>
      <c r="O629" s="35" t="str">
        <f>IFERROR(IF(INDEX(DATOS!AR:AR,MATCH(CHECKLIST!B629,DATOS!B:B,0),1)=0,"",INDEX(DATOS!AR:AR,MATCH(CHECKLIST!B629,DATOS!B:B,0),1)),"")</f>
        <v/>
      </c>
      <c r="P629" s="17" t="str">
        <f>IFERROR(IF(INDEX(DATOS!AP:AP,MATCH(CHECKLIST!B629,DATOS!B:B,0),1)=0,"",INDEX(DATOS!AP:AP,MATCH(CHECKLIST!B629,DATOS!B:B,0),1)),"")</f>
        <v/>
      </c>
      <c r="Q629" s="17" t="str">
        <f>IFERROR(IF(INDEX(DATOS!AQ:AQ,MATCH(CHECKLIST!B629,DATOS!B:B,0),1)=0,"",INDEX(DATOS!AQ:AQ,MATCH(CHECKLIST!B629,DATOS!B:B,0),1)),"")</f>
        <v/>
      </c>
      <c r="R629" t="str">
        <f>IF(B629="","",1)</f>
        <v/>
      </c>
      <c r="S629" t="str">
        <f t="shared" si="29"/>
        <v/>
      </c>
      <c r="U629" t="str">
        <f t="shared" si="27"/>
        <v/>
      </c>
      <c r="V629" t="str">
        <f t="shared" si="28"/>
        <v/>
      </c>
    </row>
    <row r="630" spans="1:22" x14ac:dyDescent="0.25">
      <c r="A630" s="12">
        <v>617</v>
      </c>
      <c r="B630" t="str">
        <f>IFERROR(INDEX(DATOS!B:B,MATCH(CHECKLIST!A630,DATOS!BY:BY,0),1),"")</f>
        <v/>
      </c>
      <c r="C630" t="str">
        <f>IFERROR(INDEX(DATOS!J:J,MATCH(CHECKLIST!A630,DATOS!BY:BY,0),1),"")</f>
        <v/>
      </c>
      <c r="D630" t="str">
        <f>IFERROR(INDEX(DATOS!R:R,MATCH(CHECKLIST!E630,DATOS!C:C,0),1),"")</f>
        <v/>
      </c>
      <c r="E630" s="72" t="str">
        <f>IFERROR(INDEX(DATOS!C:C,MATCH(CHECKLIST!A630,DATOS!BY:BY,0),1),"")</f>
        <v/>
      </c>
      <c r="F630" s="82" t="str">
        <f>IFERROR(IF(INDEX(DATOS!AE:AE,MATCH(CHECKLIST!B630,DATOS!B:B,0),1)=0,"",INDEX(DATOS!AE:AE,MATCH(CHECKLIST!B630,DATOS!B:B,0),1)),"")</f>
        <v/>
      </c>
      <c r="G630" s="17" t="str">
        <f>IFERROR(IF(INDEX(DATOS!AJ:AJ,MATCH(CHECKLIST!B630,DATOS!B:B,0),1)=0,"",INDEX(DATOS!AJ:AJ,MATCH(CHECKLIST!B630,DATOS!B:B,0),1)),"")</f>
        <v/>
      </c>
      <c r="H630" s="17" t="str">
        <f>IFERROR(IF(INDEX(DATOS!BM:BM,MATCH(CHECKLIST!B630,DATOS!B:B,0),1)="","X",IF(INDEX(DATOS!BM:BM,MATCH(CHECKLIST!B630,DATOS!B:B,0),1)="VIGENTE","",INDEX(DATOS!BM:BM,MATCH(CHECKLIST!B630,DATOS!B:B,0),1))),"")</f>
        <v/>
      </c>
      <c r="I630" s="17" t="str">
        <f>IFERROR(IF(INDEX(DATOS!AN:AN,MATCH(CHECKLIST!B630,DATOS!B:B,0),1)=0,"",INDEX(DATOS!AN:AN,MATCH(CHECKLIST!B630,DATOS!B:B,0),1)),"")</f>
        <v/>
      </c>
      <c r="J630" s="17" t="str">
        <f>IFERROR(IF(INDEX(DATOS!AL:AL,MATCH(CHECKLIST!B630,DATOS!B:B,0),1)=0,"",INDEX(DATOS!AL:AL,MATCH(CHECKLIST!B630,DATOS!B:B,0),1)),"")</f>
        <v/>
      </c>
      <c r="K630" s="35" t="str">
        <f>IFERROR(IF(INDEX(DATOS!AM:AM,MATCH(CHECKLIST!B630,DATOS!B:B,0),1)=0,"",INDEX(DATOS!AM:AM,MATCH(CHECKLIST!B630,DATOS!B:B,0),1)),"")</f>
        <v/>
      </c>
      <c r="L630" s="17" t="str">
        <f>IFERROR(IF(INDEX(DATOS!AO:AO,MATCH(CHECKLIST!B630,DATOS!B:B,0),1)=0,"",INDEX(DATOS!AO:AO,MATCH(CHECKLIST!B630,DATOS!B:B,0),1)),"")</f>
        <v/>
      </c>
      <c r="M630" s="17" t="str">
        <f>IFERROR(IF(INDEX(DATOS!AK:AK,MATCH(CHECKLIST!B630,DATOS!B:B,0),1)=0,"",INDEX(DATOS!AK:AK,MATCH(CHECKLIST!B630,DATOS!B:B,0),1)),"")</f>
        <v/>
      </c>
      <c r="N630" s="35" t="str">
        <f ca="1">IFERROR(IF(INDEX(DATOS!I:I,MATCH(CHECKLIST!B630,DATOS!B:B,0),1)="","X",IF(INDEX(DATOS!I:I,MATCH(CHECKLIST!B630,DATOS!B:B,0),1)&gt;YEAR(TODAY())-1,"","VENCIDA")),"")</f>
        <v/>
      </c>
      <c r="O630" s="35" t="str">
        <f>IFERROR(IF(INDEX(DATOS!AR:AR,MATCH(CHECKLIST!B630,DATOS!B:B,0),1)=0,"",INDEX(DATOS!AR:AR,MATCH(CHECKLIST!B630,DATOS!B:B,0),1)),"")</f>
        <v/>
      </c>
      <c r="P630" s="17" t="str">
        <f>IFERROR(IF(INDEX(DATOS!AP:AP,MATCH(CHECKLIST!B630,DATOS!B:B,0),1)=0,"",INDEX(DATOS!AP:AP,MATCH(CHECKLIST!B630,DATOS!B:B,0),1)),"")</f>
        <v/>
      </c>
      <c r="Q630" s="17" t="str">
        <f>IFERROR(IF(INDEX(DATOS!AQ:AQ,MATCH(CHECKLIST!B630,DATOS!B:B,0),1)=0,"",INDEX(DATOS!AQ:AQ,MATCH(CHECKLIST!B630,DATOS!B:B,0),1)),"")</f>
        <v/>
      </c>
      <c r="S630">
        <f t="shared" si="29"/>
        <v>0</v>
      </c>
      <c r="U630" t="str">
        <f t="shared" si="27"/>
        <v/>
      </c>
      <c r="V630" t="str">
        <f t="shared" si="28"/>
        <v/>
      </c>
    </row>
    <row r="631" spans="1:22" x14ac:dyDescent="0.25">
      <c r="A631" s="12">
        <v>618</v>
      </c>
      <c r="B631" t="str">
        <f>IFERROR(INDEX(DATOS!B:B,MATCH(CHECKLIST!A631,DATOS!BY:BY,0),1),"")</f>
        <v/>
      </c>
      <c r="C631" t="str">
        <f>IFERROR(INDEX(DATOS!J:J,MATCH(CHECKLIST!A631,DATOS!BY:BY,0),1),"")</f>
        <v/>
      </c>
      <c r="D631" t="str">
        <f>IFERROR(INDEX(DATOS!R:R,MATCH(CHECKLIST!E631,DATOS!C:C,0),1),"")</f>
        <v/>
      </c>
      <c r="E631" s="72" t="str">
        <f>IFERROR(INDEX(DATOS!C:C,MATCH(CHECKLIST!A631,DATOS!BY:BY,0),1),"")</f>
        <v/>
      </c>
      <c r="F631" s="82" t="str">
        <f>IFERROR(IF(INDEX(DATOS!AE:AE,MATCH(CHECKLIST!B631,DATOS!B:B,0),1)=0,"",INDEX(DATOS!AE:AE,MATCH(CHECKLIST!B631,DATOS!B:B,0),1)),"")</f>
        <v/>
      </c>
      <c r="G631" s="17" t="str">
        <f>IFERROR(IF(INDEX(DATOS!AJ:AJ,MATCH(CHECKLIST!B631,DATOS!B:B,0),1)=0,"",INDEX(DATOS!AJ:AJ,MATCH(CHECKLIST!B631,DATOS!B:B,0),1)),"")</f>
        <v/>
      </c>
      <c r="H631" s="17" t="str">
        <f>IFERROR(IF(INDEX(DATOS!BM:BM,MATCH(CHECKLIST!B631,DATOS!B:B,0),1)="","X",IF(INDEX(DATOS!BM:BM,MATCH(CHECKLIST!B631,DATOS!B:B,0),1)="VIGENTE","",INDEX(DATOS!BM:BM,MATCH(CHECKLIST!B631,DATOS!B:B,0),1))),"")</f>
        <v/>
      </c>
      <c r="I631" s="17" t="str">
        <f>IFERROR(IF(INDEX(DATOS!AN:AN,MATCH(CHECKLIST!B631,DATOS!B:B,0),1)=0,"",INDEX(DATOS!AN:AN,MATCH(CHECKLIST!B631,DATOS!B:B,0),1)),"")</f>
        <v/>
      </c>
      <c r="J631" s="17" t="str">
        <f>IFERROR(IF(INDEX(DATOS!AL:AL,MATCH(CHECKLIST!B631,DATOS!B:B,0),1)=0,"",INDEX(DATOS!AL:AL,MATCH(CHECKLIST!B631,DATOS!B:B,0),1)),"")</f>
        <v/>
      </c>
      <c r="K631" s="35" t="str">
        <f>IFERROR(IF(INDEX(DATOS!AM:AM,MATCH(CHECKLIST!B631,DATOS!B:B,0),1)=0,"",INDEX(DATOS!AM:AM,MATCH(CHECKLIST!B631,DATOS!B:B,0),1)),"")</f>
        <v/>
      </c>
      <c r="L631" s="17" t="str">
        <f>IFERROR(IF(INDEX(DATOS!AO:AO,MATCH(CHECKLIST!B631,DATOS!B:B,0),1)=0,"",INDEX(DATOS!AO:AO,MATCH(CHECKLIST!B631,DATOS!B:B,0),1)),"")</f>
        <v/>
      </c>
      <c r="M631" s="17" t="str">
        <f>IFERROR(IF(INDEX(DATOS!AK:AK,MATCH(CHECKLIST!B631,DATOS!B:B,0),1)=0,"",INDEX(DATOS!AK:AK,MATCH(CHECKLIST!B631,DATOS!B:B,0),1)),"")</f>
        <v/>
      </c>
      <c r="N631" s="35" t="str">
        <f ca="1">IFERROR(IF(INDEX(DATOS!I:I,MATCH(CHECKLIST!B631,DATOS!B:B,0),1)="","X",IF(INDEX(DATOS!I:I,MATCH(CHECKLIST!B631,DATOS!B:B,0),1)&gt;YEAR(TODAY())-1,"","VENCIDA")),"")</f>
        <v/>
      </c>
      <c r="O631" s="35" t="str">
        <f>IFERROR(IF(INDEX(DATOS!AR:AR,MATCH(CHECKLIST!B631,DATOS!B:B,0),1)=0,"",INDEX(DATOS!AR:AR,MATCH(CHECKLIST!B631,DATOS!B:B,0),1)),"")</f>
        <v/>
      </c>
      <c r="P631" s="17" t="str">
        <f>IFERROR(IF(INDEX(DATOS!AP:AP,MATCH(CHECKLIST!B631,DATOS!B:B,0),1)=0,"",INDEX(DATOS!AP:AP,MATCH(CHECKLIST!B631,DATOS!B:B,0),1)),"")</f>
        <v/>
      </c>
      <c r="Q631" s="17" t="str">
        <f>IFERROR(IF(INDEX(DATOS!AQ:AQ,MATCH(CHECKLIST!B631,DATOS!B:B,0),1)=0,"",INDEX(DATOS!AQ:AQ,MATCH(CHECKLIST!B631,DATOS!B:B,0),1)),"")</f>
        <v/>
      </c>
      <c r="R631" t="str">
        <f>IF(B631="","",1)</f>
        <v/>
      </c>
      <c r="S631" t="str">
        <f t="shared" si="29"/>
        <v/>
      </c>
      <c r="U631" t="str">
        <f t="shared" si="27"/>
        <v/>
      </c>
      <c r="V631" t="str">
        <f t="shared" si="28"/>
        <v/>
      </c>
    </row>
    <row r="632" spans="1:22" x14ac:dyDescent="0.25">
      <c r="A632" s="12">
        <v>619</v>
      </c>
      <c r="B632" t="str">
        <f>IFERROR(INDEX(DATOS!B:B,MATCH(CHECKLIST!A632,DATOS!BY:BY,0),1),"")</f>
        <v/>
      </c>
      <c r="C632" t="str">
        <f>IFERROR(INDEX(DATOS!J:J,MATCH(CHECKLIST!A632,DATOS!BY:BY,0),1),"")</f>
        <v/>
      </c>
      <c r="D632" t="str">
        <f>IFERROR(INDEX(DATOS!R:R,MATCH(CHECKLIST!E632,DATOS!C:C,0),1),"")</f>
        <v/>
      </c>
      <c r="E632" s="72" t="str">
        <f>IFERROR(INDEX(DATOS!C:C,MATCH(CHECKLIST!A632,DATOS!BY:BY,0),1),"")</f>
        <v/>
      </c>
      <c r="F632" s="82" t="str">
        <f>IFERROR(IF(INDEX(DATOS!AE:AE,MATCH(CHECKLIST!B632,DATOS!B:B,0),1)=0,"",INDEX(DATOS!AE:AE,MATCH(CHECKLIST!B632,DATOS!B:B,0),1)),"")</f>
        <v/>
      </c>
      <c r="G632" s="17" t="str">
        <f>IFERROR(IF(INDEX(DATOS!AJ:AJ,MATCH(CHECKLIST!B632,DATOS!B:B,0),1)=0,"",INDEX(DATOS!AJ:AJ,MATCH(CHECKLIST!B632,DATOS!B:B,0),1)),"")</f>
        <v/>
      </c>
      <c r="H632" s="17" t="str">
        <f>IFERROR(IF(INDEX(DATOS!BM:BM,MATCH(CHECKLIST!B632,DATOS!B:B,0),1)="","X",IF(INDEX(DATOS!BM:BM,MATCH(CHECKLIST!B632,DATOS!B:B,0),1)="VIGENTE","",INDEX(DATOS!BM:BM,MATCH(CHECKLIST!B632,DATOS!B:B,0),1))),"")</f>
        <v/>
      </c>
      <c r="I632" s="17" t="str">
        <f>IFERROR(IF(INDEX(DATOS!AN:AN,MATCH(CHECKLIST!B632,DATOS!B:B,0),1)=0,"",INDEX(DATOS!AN:AN,MATCH(CHECKLIST!B632,DATOS!B:B,0),1)),"")</f>
        <v/>
      </c>
      <c r="J632" s="17" t="str">
        <f>IFERROR(IF(INDEX(DATOS!AL:AL,MATCH(CHECKLIST!B632,DATOS!B:B,0),1)=0,"",INDEX(DATOS!AL:AL,MATCH(CHECKLIST!B632,DATOS!B:B,0),1)),"")</f>
        <v/>
      </c>
      <c r="K632" s="35" t="str">
        <f>IFERROR(IF(INDEX(DATOS!AM:AM,MATCH(CHECKLIST!B632,DATOS!B:B,0),1)=0,"",INDEX(DATOS!AM:AM,MATCH(CHECKLIST!B632,DATOS!B:B,0),1)),"")</f>
        <v/>
      </c>
      <c r="L632" s="17" t="str">
        <f>IFERROR(IF(INDEX(DATOS!AO:AO,MATCH(CHECKLIST!B632,DATOS!B:B,0),1)=0,"",INDEX(DATOS!AO:AO,MATCH(CHECKLIST!B632,DATOS!B:B,0),1)),"")</f>
        <v/>
      </c>
      <c r="M632" s="17" t="str">
        <f>IFERROR(IF(INDEX(DATOS!AK:AK,MATCH(CHECKLIST!B632,DATOS!B:B,0),1)=0,"",INDEX(DATOS!AK:AK,MATCH(CHECKLIST!B632,DATOS!B:B,0),1)),"")</f>
        <v/>
      </c>
      <c r="N632" s="35" t="str">
        <f ca="1">IFERROR(IF(INDEX(DATOS!I:I,MATCH(CHECKLIST!B632,DATOS!B:B,0),1)="","X",IF(INDEX(DATOS!I:I,MATCH(CHECKLIST!B632,DATOS!B:B,0),1)&gt;YEAR(TODAY())-1,"","VENCIDA")),"")</f>
        <v/>
      </c>
      <c r="O632" s="35" t="str">
        <f>IFERROR(IF(INDEX(DATOS!AR:AR,MATCH(CHECKLIST!B632,DATOS!B:B,0),1)=0,"",INDEX(DATOS!AR:AR,MATCH(CHECKLIST!B632,DATOS!B:B,0),1)),"")</f>
        <v/>
      </c>
      <c r="P632" s="17" t="str">
        <f>IFERROR(IF(INDEX(DATOS!AP:AP,MATCH(CHECKLIST!B632,DATOS!B:B,0),1)=0,"",INDEX(DATOS!AP:AP,MATCH(CHECKLIST!B632,DATOS!B:B,0),1)),"")</f>
        <v/>
      </c>
      <c r="Q632" s="17" t="str">
        <f>IFERROR(IF(INDEX(DATOS!AQ:AQ,MATCH(CHECKLIST!B632,DATOS!B:B,0),1)=0,"",INDEX(DATOS!AQ:AQ,MATCH(CHECKLIST!B632,DATOS!B:B,0),1)),"")</f>
        <v/>
      </c>
      <c r="S632">
        <f t="shared" si="29"/>
        <v>0</v>
      </c>
      <c r="U632" t="str">
        <f t="shared" si="27"/>
        <v/>
      </c>
      <c r="V632" t="str">
        <f t="shared" si="28"/>
        <v/>
      </c>
    </row>
    <row r="633" spans="1:22" x14ac:dyDescent="0.25">
      <c r="A633" s="12">
        <v>620</v>
      </c>
      <c r="B633" t="str">
        <f>IFERROR(INDEX(DATOS!B:B,MATCH(CHECKLIST!A633,DATOS!BY:BY,0),1),"")</f>
        <v/>
      </c>
      <c r="C633" t="str">
        <f>IFERROR(INDEX(DATOS!J:J,MATCH(CHECKLIST!A633,DATOS!BY:BY,0),1),"")</f>
        <v/>
      </c>
      <c r="D633" t="str">
        <f>IFERROR(INDEX(DATOS!R:R,MATCH(CHECKLIST!E633,DATOS!C:C,0),1),"")</f>
        <v/>
      </c>
      <c r="E633" s="72" t="str">
        <f>IFERROR(INDEX(DATOS!C:C,MATCH(CHECKLIST!A633,DATOS!BY:BY,0),1),"")</f>
        <v/>
      </c>
      <c r="F633" s="82" t="str">
        <f>IFERROR(IF(INDEX(DATOS!AE:AE,MATCH(CHECKLIST!B633,DATOS!B:B,0),1)=0,"",INDEX(DATOS!AE:AE,MATCH(CHECKLIST!B633,DATOS!B:B,0),1)),"")</f>
        <v/>
      </c>
      <c r="G633" s="17" t="str">
        <f>IFERROR(IF(INDEX(DATOS!AJ:AJ,MATCH(CHECKLIST!B633,DATOS!B:B,0),1)=0,"",INDEX(DATOS!AJ:AJ,MATCH(CHECKLIST!B633,DATOS!B:B,0),1)),"")</f>
        <v/>
      </c>
      <c r="H633" s="17" t="str">
        <f>IFERROR(IF(INDEX(DATOS!BM:BM,MATCH(CHECKLIST!B633,DATOS!B:B,0),1)="","X",IF(INDEX(DATOS!BM:BM,MATCH(CHECKLIST!B633,DATOS!B:B,0),1)="VIGENTE","",INDEX(DATOS!BM:BM,MATCH(CHECKLIST!B633,DATOS!B:B,0),1))),"")</f>
        <v/>
      </c>
      <c r="I633" s="17" t="str">
        <f>IFERROR(IF(INDEX(DATOS!AN:AN,MATCH(CHECKLIST!B633,DATOS!B:B,0),1)=0,"",INDEX(DATOS!AN:AN,MATCH(CHECKLIST!B633,DATOS!B:B,0),1)),"")</f>
        <v/>
      </c>
      <c r="J633" s="17" t="str">
        <f>IFERROR(IF(INDEX(DATOS!AL:AL,MATCH(CHECKLIST!B633,DATOS!B:B,0),1)=0,"",INDEX(DATOS!AL:AL,MATCH(CHECKLIST!B633,DATOS!B:B,0),1)),"")</f>
        <v/>
      </c>
      <c r="K633" s="35" t="str">
        <f>IFERROR(IF(INDEX(DATOS!AM:AM,MATCH(CHECKLIST!B633,DATOS!B:B,0),1)=0,"",INDEX(DATOS!AM:AM,MATCH(CHECKLIST!B633,DATOS!B:B,0),1)),"")</f>
        <v/>
      </c>
      <c r="L633" s="17" t="str">
        <f>IFERROR(IF(INDEX(DATOS!AO:AO,MATCH(CHECKLIST!B633,DATOS!B:B,0),1)=0,"",INDEX(DATOS!AO:AO,MATCH(CHECKLIST!B633,DATOS!B:B,0),1)),"")</f>
        <v/>
      </c>
      <c r="M633" s="17" t="str">
        <f>IFERROR(IF(INDEX(DATOS!AK:AK,MATCH(CHECKLIST!B633,DATOS!B:B,0),1)=0,"",INDEX(DATOS!AK:AK,MATCH(CHECKLIST!B633,DATOS!B:B,0),1)),"")</f>
        <v/>
      </c>
      <c r="N633" s="35" t="str">
        <f ca="1">IFERROR(IF(INDEX(DATOS!I:I,MATCH(CHECKLIST!B633,DATOS!B:B,0),1)="","X",IF(INDEX(DATOS!I:I,MATCH(CHECKLIST!B633,DATOS!B:B,0),1)&gt;YEAR(TODAY())-1,"","VENCIDA")),"")</f>
        <v/>
      </c>
      <c r="O633" s="35" t="str">
        <f>IFERROR(IF(INDEX(DATOS!AR:AR,MATCH(CHECKLIST!B633,DATOS!B:B,0),1)=0,"",INDEX(DATOS!AR:AR,MATCH(CHECKLIST!B633,DATOS!B:B,0),1)),"")</f>
        <v/>
      </c>
      <c r="P633" s="17" t="str">
        <f>IFERROR(IF(INDEX(DATOS!AP:AP,MATCH(CHECKLIST!B633,DATOS!B:B,0),1)=0,"",INDEX(DATOS!AP:AP,MATCH(CHECKLIST!B633,DATOS!B:B,0),1)),"")</f>
        <v/>
      </c>
      <c r="Q633" s="17" t="str">
        <f>IFERROR(IF(INDEX(DATOS!AQ:AQ,MATCH(CHECKLIST!B633,DATOS!B:B,0),1)=0,"",INDEX(DATOS!AQ:AQ,MATCH(CHECKLIST!B633,DATOS!B:B,0),1)),"")</f>
        <v/>
      </c>
      <c r="R633" t="str">
        <f>IF(B633="","",1)</f>
        <v/>
      </c>
      <c r="S633" t="str">
        <f t="shared" si="29"/>
        <v/>
      </c>
      <c r="U633" t="str">
        <f t="shared" si="27"/>
        <v/>
      </c>
      <c r="V633" t="str">
        <f t="shared" si="28"/>
        <v/>
      </c>
    </row>
    <row r="634" spans="1:22" x14ac:dyDescent="0.25">
      <c r="A634" s="12">
        <v>621</v>
      </c>
      <c r="B634" t="str">
        <f>IFERROR(INDEX(DATOS!B:B,MATCH(CHECKLIST!A634,DATOS!BY:BY,0),1),"")</f>
        <v/>
      </c>
      <c r="C634" t="str">
        <f>IFERROR(INDEX(DATOS!J:J,MATCH(CHECKLIST!A634,DATOS!BY:BY,0),1),"")</f>
        <v/>
      </c>
      <c r="D634" t="str">
        <f>IFERROR(INDEX(DATOS!R:R,MATCH(CHECKLIST!E634,DATOS!C:C,0),1),"")</f>
        <v/>
      </c>
      <c r="E634" s="72" t="str">
        <f>IFERROR(INDEX(DATOS!C:C,MATCH(CHECKLIST!A634,DATOS!BY:BY,0),1),"")</f>
        <v/>
      </c>
      <c r="F634" s="82" t="str">
        <f>IFERROR(IF(INDEX(DATOS!AE:AE,MATCH(CHECKLIST!B634,DATOS!B:B,0),1)=0,"",INDEX(DATOS!AE:AE,MATCH(CHECKLIST!B634,DATOS!B:B,0),1)),"")</f>
        <v/>
      </c>
      <c r="G634" s="17" t="str">
        <f>IFERROR(IF(INDEX(DATOS!AJ:AJ,MATCH(CHECKLIST!B634,DATOS!B:B,0),1)=0,"",INDEX(DATOS!AJ:AJ,MATCH(CHECKLIST!B634,DATOS!B:B,0),1)),"")</f>
        <v/>
      </c>
      <c r="H634" s="17" t="str">
        <f>IFERROR(IF(INDEX(DATOS!BM:BM,MATCH(CHECKLIST!B634,DATOS!B:B,0),1)="","X",IF(INDEX(DATOS!BM:BM,MATCH(CHECKLIST!B634,DATOS!B:B,0),1)="VIGENTE","",INDEX(DATOS!BM:BM,MATCH(CHECKLIST!B634,DATOS!B:B,0),1))),"")</f>
        <v/>
      </c>
      <c r="I634" s="17" t="str">
        <f>IFERROR(IF(INDEX(DATOS!AN:AN,MATCH(CHECKLIST!B634,DATOS!B:B,0),1)=0,"",INDEX(DATOS!AN:AN,MATCH(CHECKLIST!B634,DATOS!B:B,0),1)),"")</f>
        <v/>
      </c>
      <c r="J634" s="17" t="str">
        <f>IFERROR(IF(INDEX(DATOS!AL:AL,MATCH(CHECKLIST!B634,DATOS!B:B,0),1)=0,"",INDEX(DATOS!AL:AL,MATCH(CHECKLIST!B634,DATOS!B:B,0),1)),"")</f>
        <v/>
      </c>
      <c r="K634" s="35" t="str">
        <f>IFERROR(IF(INDEX(DATOS!AM:AM,MATCH(CHECKLIST!B634,DATOS!B:B,0),1)=0,"",INDEX(DATOS!AM:AM,MATCH(CHECKLIST!B634,DATOS!B:B,0),1)),"")</f>
        <v/>
      </c>
      <c r="L634" s="17" t="str">
        <f>IFERROR(IF(INDEX(DATOS!AO:AO,MATCH(CHECKLIST!B634,DATOS!B:B,0),1)=0,"",INDEX(DATOS!AO:AO,MATCH(CHECKLIST!B634,DATOS!B:B,0),1)),"")</f>
        <v/>
      </c>
      <c r="M634" s="17" t="str">
        <f>IFERROR(IF(INDEX(DATOS!AK:AK,MATCH(CHECKLIST!B634,DATOS!B:B,0),1)=0,"",INDEX(DATOS!AK:AK,MATCH(CHECKLIST!B634,DATOS!B:B,0),1)),"")</f>
        <v/>
      </c>
      <c r="N634" s="35" t="str">
        <f ca="1">IFERROR(IF(INDEX(DATOS!I:I,MATCH(CHECKLIST!B634,DATOS!B:B,0),1)="","X",IF(INDEX(DATOS!I:I,MATCH(CHECKLIST!B634,DATOS!B:B,0),1)&gt;YEAR(TODAY())-1,"","VENCIDA")),"")</f>
        <v/>
      </c>
      <c r="O634" s="35" t="str">
        <f>IFERROR(IF(INDEX(DATOS!AR:AR,MATCH(CHECKLIST!B634,DATOS!B:B,0),1)=0,"",INDEX(DATOS!AR:AR,MATCH(CHECKLIST!B634,DATOS!B:B,0),1)),"")</f>
        <v/>
      </c>
      <c r="P634" s="17" t="str">
        <f>IFERROR(IF(INDEX(DATOS!AP:AP,MATCH(CHECKLIST!B634,DATOS!B:B,0),1)=0,"",INDEX(DATOS!AP:AP,MATCH(CHECKLIST!B634,DATOS!B:B,0),1)),"")</f>
        <v/>
      </c>
      <c r="Q634" s="17" t="str">
        <f>IFERROR(IF(INDEX(DATOS!AQ:AQ,MATCH(CHECKLIST!B634,DATOS!B:B,0),1)=0,"",INDEX(DATOS!AQ:AQ,MATCH(CHECKLIST!B634,DATOS!B:B,0),1)),"")</f>
        <v/>
      </c>
      <c r="S634">
        <f t="shared" si="29"/>
        <v>0</v>
      </c>
      <c r="U634" t="str">
        <f t="shared" si="27"/>
        <v/>
      </c>
      <c r="V634" t="str">
        <f t="shared" si="28"/>
        <v/>
      </c>
    </row>
    <row r="635" spans="1:22" x14ac:dyDescent="0.25">
      <c r="A635" s="12">
        <v>622</v>
      </c>
      <c r="B635" t="str">
        <f>IFERROR(INDEX(DATOS!B:B,MATCH(CHECKLIST!A635,DATOS!BY:BY,0),1),"")</f>
        <v/>
      </c>
      <c r="C635" t="str">
        <f>IFERROR(INDEX(DATOS!J:J,MATCH(CHECKLIST!A635,DATOS!BY:BY,0),1),"")</f>
        <v/>
      </c>
      <c r="D635" t="str">
        <f>IFERROR(INDEX(DATOS!R:R,MATCH(CHECKLIST!E635,DATOS!C:C,0),1),"")</f>
        <v/>
      </c>
      <c r="E635" s="72" t="str">
        <f>IFERROR(INDEX(DATOS!C:C,MATCH(CHECKLIST!A635,DATOS!BY:BY,0),1),"")</f>
        <v/>
      </c>
      <c r="F635" s="82" t="str">
        <f>IFERROR(IF(INDEX(DATOS!AE:AE,MATCH(CHECKLIST!B635,DATOS!B:B,0),1)=0,"",INDEX(DATOS!AE:AE,MATCH(CHECKLIST!B635,DATOS!B:B,0),1)),"")</f>
        <v/>
      </c>
      <c r="G635" s="17" t="str">
        <f>IFERROR(IF(INDEX(DATOS!AJ:AJ,MATCH(CHECKLIST!B635,DATOS!B:B,0),1)=0,"",INDEX(DATOS!AJ:AJ,MATCH(CHECKLIST!B635,DATOS!B:B,0),1)),"")</f>
        <v/>
      </c>
      <c r="H635" s="17" t="str">
        <f>IFERROR(IF(INDEX(DATOS!BM:BM,MATCH(CHECKLIST!B635,DATOS!B:B,0),1)="","X",IF(INDEX(DATOS!BM:BM,MATCH(CHECKLIST!B635,DATOS!B:B,0),1)="VIGENTE","",INDEX(DATOS!BM:BM,MATCH(CHECKLIST!B635,DATOS!B:B,0),1))),"")</f>
        <v/>
      </c>
      <c r="I635" s="17" t="str">
        <f>IFERROR(IF(INDEX(DATOS!AN:AN,MATCH(CHECKLIST!B635,DATOS!B:B,0),1)=0,"",INDEX(DATOS!AN:AN,MATCH(CHECKLIST!B635,DATOS!B:B,0),1)),"")</f>
        <v/>
      </c>
      <c r="J635" s="17" t="str">
        <f>IFERROR(IF(INDEX(DATOS!AL:AL,MATCH(CHECKLIST!B635,DATOS!B:B,0),1)=0,"",INDEX(DATOS!AL:AL,MATCH(CHECKLIST!B635,DATOS!B:B,0),1)),"")</f>
        <v/>
      </c>
      <c r="K635" s="35" t="str">
        <f>IFERROR(IF(INDEX(DATOS!AM:AM,MATCH(CHECKLIST!B635,DATOS!B:B,0),1)=0,"",INDEX(DATOS!AM:AM,MATCH(CHECKLIST!B635,DATOS!B:B,0),1)),"")</f>
        <v/>
      </c>
      <c r="L635" s="17" t="str">
        <f>IFERROR(IF(INDEX(DATOS!AO:AO,MATCH(CHECKLIST!B635,DATOS!B:B,0),1)=0,"",INDEX(DATOS!AO:AO,MATCH(CHECKLIST!B635,DATOS!B:B,0),1)),"")</f>
        <v/>
      </c>
      <c r="M635" s="17" t="str">
        <f>IFERROR(IF(INDEX(DATOS!AK:AK,MATCH(CHECKLIST!B635,DATOS!B:B,0),1)=0,"",INDEX(DATOS!AK:AK,MATCH(CHECKLIST!B635,DATOS!B:B,0),1)),"")</f>
        <v/>
      </c>
      <c r="N635" s="35" t="str">
        <f ca="1">IFERROR(IF(INDEX(DATOS!I:I,MATCH(CHECKLIST!B635,DATOS!B:B,0),1)="","X",IF(INDEX(DATOS!I:I,MATCH(CHECKLIST!B635,DATOS!B:B,0),1)&gt;YEAR(TODAY())-1,"","VENCIDA")),"")</f>
        <v/>
      </c>
      <c r="O635" s="35" t="str">
        <f>IFERROR(IF(INDEX(DATOS!AR:AR,MATCH(CHECKLIST!B635,DATOS!B:B,0),1)=0,"",INDEX(DATOS!AR:AR,MATCH(CHECKLIST!B635,DATOS!B:B,0),1)),"")</f>
        <v/>
      </c>
      <c r="P635" s="17" t="str">
        <f>IFERROR(IF(INDEX(DATOS!AP:AP,MATCH(CHECKLIST!B635,DATOS!B:B,0),1)=0,"",INDEX(DATOS!AP:AP,MATCH(CHECKLIST!B635,DATOS!B:B,0),1)),"")</f>
        <v/>
      </c>
      <c r="Q635" s="17" t="str">
        <f>IFERROR(IF(INDEX(DATOS!AQ:AQ,MATCH(CHECKLIST!B635,DATOS!B:B,0),1)=0,"",INDEX(DATOS!AQ:AQ,MATCH(CHECKLIST!B635,DATOS!B:B,0),1)),"")</f>
        <v/>
      </c>
      <c r="R635" t="str">
        <f>IF(B635="","",1)</f>
        <v/>
      </c>
      <c r="S635" t="str">
        <f t="shared" si="29"/>
        <v/>
      </c>
      <c r="U635" t="str">
        <f t="shared" si="27"/>
        <v/>
      </c>
      <c r="V635" t="str">
        <f t="shared" si="28"/>
        <v/>
      </c>
    </row>
    <row r="636" spans="1:22" x14ac:dyDescent="0.25">
      <c r="A636" s="12">
        <v>623</v>
      </c>
      <c r="B636" t="str">
        <f>IFERROR(INDEX(DATOS!B:B,MATCH(CHECKLIST!A636,DATOS!BY:BY,0),1),"")</f>
        <v/>
      </c>
      <c r="C636" t="str">
        <f>IFERROR(INDEX(DATOS!J:J,MATCH(CHECKLIST!A636,DATOS!BY:BY,0),1),"")</f>
        <v/>
      </c>
      <c r="D636" t="str">
        <f>IFERROR(INDEX(DATOS!R:R,MATCH(CHECKLIST!E636,DATOS!C:C,0),1),"")</f>
        <v/>
      </c>
      <c r="E636" s="72" t="str">
        <f>IFERROR(INDEX(DATOS!C:C,MATCH(CHECKLIST!A636,DATOS!BY:BY,0),1),"")</f>
        <v/>
      </c>
      <c r="F636" s="82" t="str">
        <f>IFERROR(IF(INDEX(DATOS!AE:AE,MATCH(CHECKLIST!B636,DATOS!B:B,0),1)=0,"",INDEX(DATOS!AE:AE,MATCH(CHECKLIST!B636,DATOS!B:B,0),1)),"")</f>
        <v/>
      </c>
      <c r="G636" s="17" t="str">
        <f>IFERROR(IF(INDEX(DATOS!AJ:AJ,MATCH(CHECKLIST!B636,DATOS!B:B,0),1)=0,"",INDEX(DATOS!AJ:AJ,MATCH(CHECKLIST!B636,DATOS!B:B,0),1)),"")</f>
        <v/>
      </c>
      <c r="H636" s="17" t="str">
        <f>IFERROR(IF(INDEX(DATOS!BM:BM,MATCH(CHECKLIST!B636,DATOS!B:B,0),1)="","X",IF(INDEX(DATOS!BM:BM,MATCH(CHECKLIST!B636,DATOS!B:B,0),1)="VIGENTE","",INDEX(DATOS!BM:BM,MATCH(CHECKLIST!B636,DATOS!B:B,0),1))),"")</f>
        <v/>
      </c>
      <c r="I636" s="17" t="str">
        <f>IFERROR(IF(INDEX(DATOS!AN:AN,MATCH(CHECKLIST!B636,DATOS!B:B,0),1)=0,"",INDEX(DATOS!AN:AN,MATCH(CHECKLIST!B636,DATOS!B:B,0),1)),"")</f>
        <v/>
      </c>
      <c r="J636" s="17" t="str">
        <f>IFERROR(IF(INDEX(DATOS!AL:AL,MATCH(CHECKLIST!B636,DATOS!B:B,0),1)=0,"",INDEX(DATOS!AL:AL,MATCH(CHECKLIST!B636,DATOS!B:B,0),1)),"")</f>
        <v/>
      </c>
      <c r="K636" s="35" t="str">
        <f>IFERROR(IF(INDEX(DATOS!AM:AM,MATCH(CHECKLIST!B636,DATOS!B:B,0),1)=0,"",INDEX(DATOS!AM:AM,MATCH(CHECKLIST!B636,DATOS!B:B,0),1)),"")</f>
        <v/>
      </c>
      <c r="L636" s="17" t="str">
        <f>IFERROR(IF(INDEX(DATOS!AO:AO,MATCH(CHECKLIST!B636,DATOS!B:B,0),1)=0,"",INDEX(DATOS!AO:AO,MATCH(CHECKLIST!B636,DATOS!B:B,0),1)),"")</f>
        <v/>
      </c>
      <c r="M636" s="17" t="str">
        <f>IFERROR(IF(INDEX(DATOS!AK:AK,MATCH(CHECKLIST!B636,DATOS!B:B,0),1)=0,"",INDEX(DATOS!AK:AK,MATCH(CHECKLIST!B636,DATOS!B:B,0),1)),"")</f>
        <v/>
      </c>
      <c r="N636" s="35" t="str">
        <f ca="1">IFERROR(IF(INDEX(DATOS!I:I,MATCH(CHECKLIST!B636,DATOS!B:B,0),1)="","X",IF(INDEX(DATOS!I:I,MATCH(CHECKLIST!B636,DATOS!B:B,0),1)&gt;YEAR(TODAY())-1,"","VENCIDA")),"")</f>
        <v/>
      </c>
      <c r="O636" s="35" t="str">
        <f>IFERROR(IF(INDEX(DATOS!AR:AR,MATCH(CHECKLIST!B636,DATOS!B:B,0),1)=0,"",INDEX(DATOS!AR:AR,MATCH(CHECKLIST!B636,DATOS!B:B,0),1)),"")</f>
        <v/>
      </c>
      <c r="P636" s="17" t="str">
        <f>IFERROR(IF(INDEX(DATOS!AP:AP,MATCH(CHECKLIST!B636,DATOS!B:B,0),1)=0,"",INDEX(DATOS!AP:AP,MATCH(CHECKLIST!B636,DATOS!B:B,0),1)),"")</f>
        <v/>
      </c>
      <c r="Q636" s="17" t="str">
        <f>IFERROR(IF(INDEX(DATOS!AQ:AQ,MATCH(CHECKLIST!B636,DATOS!B:B,0),1)=0,"",INDEX(DATOS!AQ:AQ,MATCH(CHECKLIST!B636,DATOS!B:B,0),1)),"")</f>
        <v/>
      </c>
      <c r="S636">
        <f t="shared" si="29"/>
        <v>0</v>
      </c>
      <c r="U636" t="str">
        <f t="shared" si="27"/>
        <v/>
      </c>
      <c r="V636" t="str">
        <f t="shared" si="28"/>
        <v/>
      </c>
    </row>
    <row r="637" spans="1:22" x14ac:dyDescent="0.25">
      <c r="A637" s="12">
        <v>624</v>
      </c>
      <c r="B637" t="str">
        <f>IFERROR(INDEX(DATOS!B:B,MATCH(CHECKLIST!A637,DATOS!BY:BY,0),1),"")</f>
        <v/>
      </c>
      <c r="C637" t="str">
        <f>IFERROR(INDEX(DATOS!J:J,MATCH(CHECKLIST!A637,DATOS!BY:BY,0),1),"")</f>
        <v/>
      </c>
      <c r="D637" t="str">
        <f>IFERROR(INDEX(DATOS!R:R,MATCH(CHECKLIST!E637,DATOS!C:C,0),1),"")</f>
        <v/>
      </c>
      <c r="E637" s="72" t="str">
        <f>IFERROR(INDEX(DATOS!C:C,MATCH(CHECKLIST!A637,DATOS!BY:BY,0),1),"")</f>
        <v/>
      </c>
      <c r="F637" s="82" t="str">
        <f>IFERROR(IF(INDEX(DATOS!AE:AE,MATCH(CHECKLIST!B637,DATOS!B:B,0),1)=0,"",INDEX(DATOS!AE:AE,MATCH(CHECKLIST!B637,DATOS!B:B,0),1)),"")</f>
        <v/>
      </c>
      <c r="G637" s="17" t="str">
        <f>IFERROR(IF(INDEX(DATOS!AJ:AJ,MATCH(CHECKLIST!B637,DATOS!B:B,0),1)=0,"",INDEX(DATOS!AJ:AJ,MATCH(CHECKLIST!B637,DATOS!B:B,0),1)),"")</f>
        <v/>
      </c>
      <c r="H637" s="17" t="str">
        <f>IFERROR(IF(INDEX(DATOS!BM:BM,MATCH(CHECKLIST!B637,DATOS!B:B,0),1)="","X",IF(INDEX(DATOS!BM:BM,MATCH(CHECKLIST!B637,DATOS!B:B,0),1)="VIGENTE","",INDEX(DATOS!BM:BM,MATCH(CHECKLIST!B637,DATOS!B:B,0),1))),"")</f>
        <v/>
      </c>
      <c r="I637" s="17" t="str">
        <f>IFERROR(IF(INDEX(DATOS!AN:AN,MATCH(CHECKLIST!B637,DATOS!B:B,0),1)=0,"",INDEX(DATOS!AN:AN,MATCH(CHECKLIST!B637,DATOS!B:B,0),1)),"")</f>
        <v/>
      </c>
      <c r="J637" s="17" t="str">
        <f>IFERROR(IF(INDEX(DATOS!AL:AL,MATCH(CHECKLIST!B637,DATOS!B:B,0),1)=0,"",INDEX(DATOS!AL:AL,MATCH(CHECKLIST!B637,DATOS!B:B,0),1)),"")</f>
        <v/>
      </c>
      <c r="K637" s="35" t="str">
        <f>IFERROR(IF(INDEX(DATOS!AM:AM,MATCH(CHECKLIST!B637,DATOS!B:B,0),1)=0,"",INDEX(DATOS!AM:AM,MATCH(CHECKLIST!B637,DATOS!B:B,0),1)),"")</f>
        <v/>
      </c>
      <c r="L637" s="17" t="str">
        <f>IFERROR(IF(INDEX(DATOS!AO:AO,MATCH(CHECKLIST!B637,DATOS!B:B,0),1)=0,"",INDEX(DATOS!AO:AO,MATCH(CHECKLIST!B637,DATOS!B:B,0),1)),"")</f>
        <v/>
      </c>
      <c r="M637" s="17" t="str">
        <f>IFERROR(IF(INDEX(DATOS!AK:AK,MATCH(CHECKLIST!B637,DATOS!B:B,0),1)=0,"",INDEX(DATOS!AK:AK,MATCH(CHECKLIST!B637,DATOS!B:B,0),1)),"")</f>
        <v/>
      </c>
      <c r="N637" s="35" t="str">
        <f ca="1">IFERROR(IF(INDEX(DATOS!I:I,MATCH(CHECKLIST!B637,DATOS!B:B,0),1)="","X",IF(INDEX(DATOS!I:I,MATCH(CHECKLIST!B637,DATOS!B:B,0),1)&gt;YEAR(TODAY())-1,"","VENCIDA")),"")</f>
        <v/>
      </c>
      <c r="O637" s="35" t="str">
        <f>IFERROR(IF(INDEX(DATOS!AR:AR,MATCH(CHECKLIST!B637,DATOS!B:B,0),1)=0,"",INDEX(DATOS!AR:AR,MATCH(CHECKLIST!B637,DATOS!B:B,0),1)),"")</f>
        <v/>
      </c>
      <c r="P637" s="17" t="str">
        <f>IFERROR(IF(INDEX(DATOS!AP:AP,MATCH(CHECKLIST!B637,DATOS!B:B,0),1)=0,"",INDEX(DATOS!AP:AP,MATCH(CHECKLIST!B637,DATOS!B:B,0),1)),"")</f>
        <v/>
      </c>
      <c r="Q637" s="17" t="str">
        <f>IFERROR(IF(INDEX(DATOS!AQ:AQ,MATCH(CHECKLIST!B637,DATOS!B:B,0),1)=0,"",INDEX(DATOS!AQ:AQ,MATCH(CHECKLIST!B637,DATOS!B:B,0),1)),"")</f>
        <v/>
      </c>
      <c r="R637" t="str">
        <f>IF(B637="","",1)</f>
        <v/>
      </c>
      <c r="S637" t="str">
        <f t="shared" si="29"/>
        <v/>
      </c>
      <c r="U637" t="str">
        <f t="shared" si="27"/>
        <v/>
      </c>
      <c r="V637" t="str">
        <f t="shared" si="28"/>
        <v/>
      </c>
    </row>
    <row r="638" spans="1:22" x14ac:dyDescent="0.25">
      <c r="A638" s="12">
        <v>625</v>
      </c>
      <c r="B638" t="str">
        <f>IFERROR(INDEX(DATOS!B:B,MATCH(CHECKLIST!A638,DATOS!BY:BY,0),1),"")</f>
        <v/>
      </c>
      <c r="C638" t="str">
        <f>IFERROR(INDEX(DATOS!J:J,MATCH(CHECKLIST!A638,DATOS!BY:BY,0),1),"")</f>
        <v/>
      </c>
      <c r="D638" t="str">
        <f>IFERROR(INDEX(DATOS!R:R,MATCH(CHECKLIST!E638,DATOS!C:C,0),1),"")</f>
        <v/>
      </c>
      <c r="E638" s="72" t="str">
        <f>IFERROR(INDEX(DATOS!C:C,MATCH(CHECKLIST!A638,DATOS!BY:BY,0),1),"")</f>
        <v/>
      </c>
      <c r="F638" s="82" t="str">
        <f>IFERROR(IF(INDEX(DATOS!AE:AE,MATCH(CHECKLIST!B638,DATOS!B:B,0),1)=0,"",INDEX(DATOS!AE:AE,MATCH(CHECKLIST!B638,DATOS!B:B,0),1)),"")</f>
        <v/>
      </c>
      <c r="G638" s="17" t="str">
        <f>IFERROR(IF(INDEX(DATOS!AJ:AJ,MATCH(CHECKLIST!B638,DATOS!B:B,0),1)=0,"",INDEX(DATOS!AJ:AJ,MATCH(CHECKLIST!B638,DATOS!B:B,0),1)),"")</f>
        <v/>
      </c>
      <c r="H638" s="17" t="str">
        <f>IFERROR(IF(INDEX(DATOS!BM:BM,MATCH(CHECKLIST!B638,DATOS!B:B,0),1)="","X",IF(INDEX(DATOS!BM:BM,MATCH(CHECKLIST!B638,DATOS!B:B,0),1)="VIGENTE","",INDEX(DATOS!BM:BM,MATCH(CHECKLIST!B638,DATOS!B:B,0),1))),"")</f>
        <v/>
      </c>
      <c r="I638" s="17" t="str">
        <f>IFERROR(IF(INDEX(DATOS!AN:AN,MATCH(CHECKLIST!B638,DATOS!B:B,0),1)=0,"",INDEX(DATOS!AN:AN,MATCH(CHECKLIST!B638,DATOS!B:B,0),1)),"")</f>
        <v/>
      </c>
      <c r="J638" s="17" t="str">
        <f>IFERROR(IF(INDEX(DATOS!AL:AL,MATCH(CHECKLIST!B638,DATOS!B:B,0),1)=0,"",INDEX(DATOS!AL:AL,MATCH(CHECKLIST!B638,DATOS!B:B,0),1)),"")</f>
        <v/>
      </c>
      <c r="K638" s="35" t="str">
        <f>IFERROR(IF(INDEX(DATOS!AM:AM,MATCH(CHECKLIST!B638,DATOS!B:B,0),1)=0,"",INDEX(DATOS!AM:AM,MATCH(CHECKLIST!B638,DATOS!B:B,0),1)),"")</f>
        <v/>
      </c>
      <c r="L638" s="17" t="str">
        <f>IFERROR(IF(INDEX(DATOS!AO:AO,MATCH(CHECKLIST!B638,DATOS!B:B,0),1)=0,"",INDEX(DATOS!AO:AO,MATCH(CHECKLIST!B638,DATOS!B:B,0),1)),"")</f>
        <v/>
      </c>
      <c r="M638" s="17" t="str">
        <f>IFERROR(IF(INDEX(DATOS!AK:AK,MATCH(CHECKLIST!B638,DATOS!B:B,0),1)=0,"",INDEX(DATOS!AK:AK,MATCH(CHECKLIST!B638,DATOS!B:B,0),1)),"")</f>
        <v/>
      </c>
      <c r="N638" s="35" t="str">
        <f ca="1">IFERROR(IF(INDEX(DATOS!I:I,MATCH(CHECKLIST!B638,DATOS!B:B,0),1)="","X",IF(INDEX(DATOS!I:I,MATCH(CHECKLIST!B638,DATOS!B:B,0),1)&gt;YEAR(TODAY())-1,"","VENCIDA")),"")</f>
        <v/>
      </c>
      <c r="O638" s="35" t="str">
        <f>IFERROR(IF(INDEX(DATOS!AR:AR,MATCH(CHECKLIST!B638,DATOS!B:B,0),1)=0,"",INDEX(DATOS!AR:AR,MATCH(CHECKLIST!B638,DATOS!B:B,0),1)),"")</f>
        <v/>
      </c>
      <c r="P638" s="17" t="str">
        <f>IFERROR(IF(INDEX(DATOS!AP:AP,MATCH(CHECKLIST!B638,DATOS!B:B,0),1)=0,"",INDEX(DATOS!AP:AP,MATCH(CHECKLIST!B638,DATOS!B:B,0),1)),"")</f>
        <v/>
      </c>
      <c r="Q638" s="17" t="str">
        <f>IFERROR(IF(INDEX(DATOS!AQ:AQ,MATCH(CHECKLIST!B638,DATOS!B:B,0),1)=0,"",INDEX(DATOS!AQ:AQ,MATCH(CHECKLIST!B638,DATOS!B:B,0),1)),"")</f>
        <v/>
      </c>
      <c r="S638">
        <f t="shared" si="29"/>
        <v>0</v>
      </c>
      <c r="U638" t="str">
        <f t="shared" si="27"/>
        <v/>
      </c>
      <c r="V638" t="str">
        <f t="shared" si="28"/>
        <v/>
      </c>
    </row>
    <row r="639" spans="1:22" x14ac:dyDescent="0.25">
      <c r="A639" s="12">
        <v>626</v>
      </c>
      <c r="B639" t="str">
        <f>IFERROR(INDEX(DATOS!B:B,MATCH(CHECKLIST!A639,DATOS!BY:BY,0),1),"")</f>
        <v/>
      </c>
      <c r="C639" t="str">
        <f>IFERROR(INDEX(DATOS!J:J,MATCH(CHECKLIST!A639,DATOS!BY:BY,0),1),"")</f>
        <v/>
      </c>
      <c r="D639" t="str">
        <f>IFERROR(INDEX(DATOS!R:R,MATCH(CHECKLIST!E639,DATOS!C:C,0),1),"")</f>
        <v/>
      </c>
      <c r="E639" s="72" t="str">
        <f>IFERROR(INDEX(DATOS!C:C,MATCH(CHECKLIST!A639,DATOS!BY:BY,0),1),"")</f>
        <v/>
      </c>
      <c r="F639" s="82" t="str">
        <f>IFERROR(IF(INDEX(DATOS!AE:AE,MATCH(CHECKLIST!B639,DATOS!B:B,0),1)=0,"",INDEX(DATOS!AE:AE,MATCH(CHECKLIST!B639,DATOS!B:B,0),1)),"")</f>
        <v/>
      </c>
      <c r="G639" s="17" t="str">
        <f>IFERROR(IF(INDEX(DATOS!AJ:AJ,MATCH(CHECKLIST!B639,DATOS!B:B,0),1)=0,"",INDEX(DATOS!AJ:AJ,MATCH(CHECKLIST!B639,DATOS!B:B,0),1)),"")</f>
        <v/>
      </c>
      <c r="H639" s="17" t="str">
        <f>IFERROR(IF(INDEX(DATOS!BM:BM,MATCH(CHECKLIST!B639,DATOS!B:B,0),1)="","X",IF(INDEX(DATOS!BM:BM,MATCH(CHECKLIST!B639,DATOS!B:B,0),1)="VIGENTE","",INDEX(DATOS!BM:BM,MATCH(CHECKLIST!B639,DATOS!B:B,0),1))),"")</f>
        <v/>
      </c>
      <c r="I639" s="17" t="str">
        <f>IFERROR(IF(INDEX(DATOS!AN:AN,MATCH(CHECKLIST!B639,DATOS!B:B,0),1)=0,"",INDEX(DATOS!AN:AN,MATCH(CHECKLIST!B639,DATOS!B:B,0),1)),"")</f>
        <v/>
      </c>
      <c r="J639" s="17" t="str">
        <f>IFERROR(IF(INDEX(DATOS!AL:AL,MATCH(CHECKLIST!B639,DATOS!B:B,0),1)=0,"",INDEX(DATOS!AL:AL,MATCH(CHECKLIST!B639,DATOS!B:B,0),1)),"")</f>
        <v/>
      </c>
      <c r="K639" s="35" t="str">
        <f>IFERROR(IF(INDEX(DATOS!AM:AM,MATCH(CHECKLIST!B639,DATOS!B:B,0),1)=0,"",INDEX(DATOS!AM:AM,MATCH(CHECKLIST!B639,DATOS!B:B,0),1)),"")</f>
        <v/>
      </c>
      <c r="L639" s="17" t="str">
        <f>IFERROR(IF(INDEX(DATOS!AO:AO,MATCH(CHECKLIST!B639,DATOS!B:B,0),1)=0,"",INDEX(DATOS!AO:AO,MATCH(CHECKLIST!B639,DATOS!B:B,0),1)),"")</f>
        <v/>
      </c>
      <c r="M639" s="17" t="str">
        <f>IFERROR(IF(INDEX(DATOS!AK:AK,MATCH(CHECKLIST!B639,DATOS!B:B,0),1)=0,"",INDEX(DATOS!AK:AK,MATCH(CHECKLIST!B639,DATOS!B:B,0),1)),"")</f>
        <v/>
      </c>
      <c r="N639" s="35" t="str">
        <f ca="1">IFERROR(IF(INDEX(DATOS!I:I,MATCH(CHECKLIST!B639,DATOS!B:B,0),1)="","X",IF(INDEX(DATOS!I:I,MATCH(CHECKLIST!B639,DATOS!B:B,0),1)&gt;YEAR(TODAY())-1,"","VENCIDA")),"")</f>
        <v/>
      </c>
      <c r="O639" s="35" t="str">
        <f>IFERROR(IF(INDEX(DATOS!AR:AR,MATCH(CHECKLIST!B639,DATOS!B:B,0),1)=0,"",INDEX(DATOS!AR:AR,MATCH(CHECKLIST!B639,DATOS!B:B,0),1)),"")</f>
        <v/>
      </c>
      <c r="P639" s="17" t="str">
        <f>IFERROR(IF(INDEX(DATOS!AP:AP,MATCH(CHECKLIST!B639,DATOS!B:B,0),1)=0,"",INDEX(DATOS!AP:AP,MATCH(CHECKLIST!B639,DATOS!B:B,0),1)),"")</f>
        <v/>
      </c>
      <c r="Q639" s="17" t="str">
        <f>IFERROR(IF(INDEX(DATOS!AQ:AQ,MATCH(CHECKLIST!B639,DATOS!B:B,0),1)=0,"",INDEX(DATOS!AQ:AQ,MATCH(CHECKLIST!B639,DATOS!B:B,0),1)),"")</f>
        <v/>
      </c>
      <c r="R639" t="str">
        <f>IF(B639="","",1)</f>
        <v/>
      </c>
      <c r="S639" t="str">
        <f t="shared" si="29"/>
        <v/>
      </c>
      <c r="U639" t="str">
        <f t="shared" si="27"/>
        <v/>
      </c>
      <c r="V639" t="str">
        <f t="shared" si="28"/>
        <v/>
      </c>
    </row>
    <row r="640" spans="1:22" x14ac:dyDescent="0.25">
      <c r="A640" s="12">
        <v>627</v>
      </c>
      <c r="B640" t="str">
        <f>IFERROR(INDEX(DATOS!B:B,MATCH(CHECKLIST!A640,DATOS!BY:BY,0),1),"")</f>
        <v/>
      </c>
      <c r="C640" t="str">
        <f>IFERROR(INDEX(DATOS!J:J,MATCH(CHECKLIST!A640,DATOS!BY:BY,0),1),"")</f>
        <v/>
      </c>
      <c r="D640" t="str">
        <f>IFERROR(INDEX(DATOS!R:R,MATCH(CHECKLIST!E640,DATOS!C:C,0),1),"")</f>
        <v/>
      </c>
      <c r="E640" s="72" t="str">
        <f>IFERROR(INDEX(DATOS!C:C,MATCH(CHECKLIST!A640,DATOS!BY:BY,0),1),"")</f>
        <v/>
      </c>
      <c r="F640" s="82" t="str">
        <f>IFERROR(IF(INDEX(DATOS!AE:AE,MATCH(CHECKLIST!B640,DATOS!B:B,0),1)=0,"",INDEX(DATOS!AE:AE,MATCH(CHECKLIST!B640,DATOS!B:B,0),1)),"")</f>
        <v/>
      </c>
      <c r="G640" s="17" t="str">
        <f>IFERROR(IF(INDEX(DATOS!AJ:AJ,MATCH(CHECKLIST!B640,DATOS!B:B,0),1)=0,"",INDEX(DATOS!AJ:AJ,MATCH(CHECKLIST!B640,DATOS!B:B,0),1)),"")</f>
        <v/>
      </c>
      <c r="H640" s="17" t="str">
        <f>IFERROR(IF(INDEX(DATOS!BM:BM,MATCH(CHECKLIST!B640,DATOS!B:B,0),1)="","X",IF(INDEX(DATOS!BM:BM,MATCH(CHECKLIST!B640,DATOS!B:B,0),1)="VIGENTE","",INDEX(DATOS!BM:BM,MATCH(CHECKLIST!B640,DATOS!B:B,0),1))),"")</f>
        <v/>
      </c>
      <c r="I640" s="17" t="str">
        <f>IFERROR(IF(INDEX(DATOS!AN:AN,MATCH(CHECKLIST!B640,DATOS!B:B,0),1)=0,"",INDEX(DATOS!AN:AN,MATCH(CHECKLIST!B640,DATOS!B:B,0),1)),"")</f>
        <v/>
      </c>
      <c r="J640" s="17" t="str">
        <f>IFERROR(IF(INDEX(DATOS!AL:AL,MATCH(CHECKLIST!B640,DATOS!B:B,0),1)=0,"",INDEX(DATOS!AL:AL,MATCH(CHECKLIST!B640,DATOS!B:B,0),1)),"")</f>
        <v/>
      </c>
      <c r="K640" s="35" t="str">
        <f>IFERROR(IF(INDEX(DATOS!AM:AM,MATCH(CHECKLIST!B640,DATOS!B:B,0),1)=0,"",INDEX(DATOS!AM:AM,MATCH(CHECKLIST!B640,DATOS!B:B,0),1)),"")</f>
        <v/>
      </c>
      <c r="L640" s="17" t="str">
        <f>IFERROR(IF(INDEX(DATOS!AO:AO,MATCH(CHECKLIST!B640,DATOS!B:B,0),1)=0,"",INDEX(DATOS!AO:AO,MATCH(CHECKLIST!B640,DATOS!B:B,0),1)),"")</f>
        <v/>
      </c>
      <c r="M640" s="17" t="str">
        <f>IFERROR(IF(INDEX(DATOS!AK:AK,MATCH(CHECKLIST!B640,DATOS!B:B,0),1)=0,"",INDEX(DATOS!AK:AK,MATCH(CHECKLIST!B640,DATOS!B:B,0),1)),"")</f>
        <v/>
      </c>
      <c r="N640" s="35" t="str">
        <f ca="1">IFERROR(IF(INDEX(DATOS!I:I,MATCH(CHECKLIST!B640,DATOS!B:B,0),1)="","X",IF(INDEX(DATOS!I:I,MATCH(CHECKLIST!B640,DATOS!B:B,0),1)&gt;YEAR(TODAY())-1,"","VENCIDA")),"")</f>
        <v/>
      </c>
      <c r="O640" s="35" t="str">
        <f>IFERROR(IF(INDEX(DATOS!AR:AR,MATCH(CHECKLIST!B640,DATOS!B:B,0),1)=0,"",INDEX(DATOS!AR:AR,MATCH(CHECKLIST!B640,DATOS!B:B,0),1)),"")</f>
        <v/>
      </c>
      <c r="P640" s="17" t="str">
        <f>IFERROR(IF(INDEX(DATOS!AP:AP,MATCH(CHECKLIST!B640,DATOS!B:B,0),1)=0,"",INDEX(DATOS!AP:AP,MATCH(CHECKLIST!B640,DATOS!B:B,0),1)),"")</f>
        <v/>
      </c>
      <c r="Q640" s="17" t="str">
        <f>IFERROR(IF(INDEX(DATOS!AQ:AQ,MATCH(CHECKLIST!B640,DATOS!B:B,0),1)=0,"",INDEX(DATOS!AQ:AQ,MATCH(CHECKLIST!B640,DATOS!B:B,0),1)),"")</f>
        <v/>
      </c>
      <c r="S640">
        <f t="shared" si="29"/>
        <v>0</v>
      </c>
      <c r="U640" t="str">
        <f t="shared" si="27"/>
        <v/>
      </c>
      <c r="V640" t="str">
        <f t="shared" si="28"/>
        <v/>
      </c>
    </row>
    <row r="641" spans="1:22" x14ac:dyDescent="0.25">
      <c r="A641" s="12">
        <v>628</v>
      </c>
      <c r="B641" t="str">
        <f>IFERROR(INDEX(DATOS!B:B,MATCH(CHECKLIST!A641,DATOS!BY:BY,0),1),"")</f>
        <v/>
      </c>
      <c r="C641" t="str">
        <f>IFERROR(INDEX(DATOS!J:J,MATCH(CHECKLIST!A641,DATOS!BY:BY,0),1),"")</f>
        <v/>
      </c>
      <c r="D641" t="str">
        <f>IFERROR(INDEX(DATOS!R:R,MATCH(CHECKLIST!E641,DATOS!C:C,0),1),"")</f>
        <v/>
      </c>
      <c r="E641" s="72" t="str">
        <f>IFERROR(INDEX(DATOS!C:C,MATCH(CHECKLIST!A641,DATOS!BY:BY,0),1),"")</f>
        <v/>
      </c>
      <c r="F641" s="82" t="str">
        <f>IFERROR(IF(INDEX(DATOS!AE:AE,MATCH(CHECKLIST!B641,DATOS!B:B,0),1)=0,"",INDEX(DATOS!AE:AE,MATCH(CHECKLIST!B641,DATOS!B:B,0),1)),"")</f>
        <v/>
      </c>
      <c r="G641" s="17" t="str">
        <f>IFERROR(IF(INDEX(DATOS!AJ:AJ,MATCH(CHECKLIST!B641,DATOS!B:B,0),1)=0,"",INDEX(DATOS!AJ:AJ,MATCH(CHECKLIST!B641,DATOS!B:B,0),1)),"")</f>
        <v/>
      </c>
      <c r="H641" s="17" t="str">
        <f>IFERROR(IF(INDEX(DATOS!BM:BM,MATCH(CHECKLIST!B641,DATOS!B:B,0),1)="","X",IF(INDEX(DATOS!BM:BM,MATCH(CHECKLIST!B641,DATOS!B:B,0),1)="VIGENTE","",INDEX(DATOS!BM:BM,MATCH(CHECKLIST!B641,DATOS!B:B,0),1))),"")</f>
        <v/>
      </c>
      <c r="I641" s="17" t="str">
        <f>IFERROR(IF(INDEX(DATOS!AN:AN,MATCH(CHECKLIST!B641,DATOS!B:B,0),1)=0,"",INDEX(DATOS!AN:AN,MATCH(CHECKLIST!B641,DATOS!B:B,0),1)),"")</f>
        <v/>
      </c>
      <c r="J641" s="17" t="str">
        <f>IFERROR(IF(INDEX(DATOS!AL:AL,MATCH(CHECKLIST!B641,DATOS!B:B,0),1)=0,"",INDEX(DATOS!AL:AL,MATCH(CHECKLIST!B641,DATOS!B:B,0),1)),"")</f>
        <v/>
      </c>
      <c r="K641" s="35" t="str">
        <f>IFERROR(IF(INDEX(DATOS!AM:AM,MATCH(CHECKLIST!B641,DATOS!B:B,0),1)=0,"",INDEX(DATOS!AM:AM,MATCH(CHECKLIST!B641,DATOS!B:B,0),1)),"")</f>
        <v/>
      </c>
      <c r="L641" s="17" t="str">
        <f>IFERROR(IF(INDEX(DATOS!AO:AO,MATCH(CHECKLIST!B641,DATOS!B:B,0),1)=0,"",INDEX(DATOS!AO:AO,MATCH(CHECKLIST!B641,DATOS!B:B,0),1)),"")</f>
        <v/>
      </c>
      <c r="M641" s="17" t="str">
        <f>IFERROR(IF(INDEX(DATOS!AK:AK,MATCH(CHECKLIST!B641,DATOS!B:B,0),1)=0,"",INDEX(DATOS!AK:AK,MATCH(CHECKLIST!B641,DATOS!B:B,0),1)),"")</f>
        <v/>
      </c>
      <c r="N641" s="35" t="str">
        <f ca="1">IFERROR(IF(INDEX(DATOS!I:I,MATCH(CHECKLIST!B641,DATOS!B:B,0),1)="","X",IF(INDEX(DATOS!I:I,MATCH(CHECKLIST!B641,DATOS!B:B,0),1)&gt;YEAR(TODAY())-1,"","VENCIDA")),"")</f>
        <v/>
      </c>
      <c r="O641" s="35" t="str">
        <f>IFERROR(IF(INDEX(DATOS!AR:AR,MATCH(CHECKLIST!B641,DATOS!B:B,0),1)=0,"",INDEX(DATOS!AR:AR,MATCH(CHECKLIST!B641,DATOS!B:B,0),1)),"")</f>
        <v/>
      </c>
      <c r="P641" s="17" t="str">
        <f>IFERROR(IF(INDEX(DATOS!AP:AP,MATCH(CHECKLIST!B641,DATOS!B:B,0),1)=0,"",INDEX(DATOS!AP:AP,MATCH(CHECKLIST!B641,DATOS!B:B,0),1)),"")</f>
        <v/>
      </c>
      <c r="Q641" s="17" t="str">
        <f>IFERROR(IF(INDEX(DATOS!AQ:AQ,MATCH(CHECKLIST!B641,DATOS!B:B,0),1)=0,"",INDEX(DATOS!AQ:AQ,MATCH(CHECKLIST!B641,DATOS!B:B,0),1)),"")</f>
        <v/>
      </c>
      <c r="R641" t="str">
        <f>IF(B641="","",1)</f>
        <v/>
      </c>
      <c r="S641" t="str">
        <f t="shared" si="29"/>
        <v/>
      </c>
      <c r="U641" t="str">
        <f t="shared" si="27"/>
        <v/>
      </c>
      <c r="V641" t="str">
        <f t="shared" si="28"/>
        <v/>
      </c>
    </row>
    <row r="642" spans="1:22" x14ac:dyDescent="0.25">
      <c r="A642" s="12">
        <v>629</v>
      </c>
      <c r="B642" t="str">
        <f>IFERROR(INDEX(DATOS!B:B,MATCH(CHECKLIST!A642,DATOS!BY:BY,0),1),"")</f>
        <v/>
      </c>
      <c r="C642" t="str">
        <f>IFERROR(INDEX(DATOS!J:J,MATCH(CHECKLIST!A642,DATOS!BY:BY,0),1),"")</f>
        <v/>
      </c>
      <c r="D642" t="str">
        <f>IFERROR(INDEX(DATOS!R:R,MATCH(CHECKLIST!E642,DATOS!C:C,0),1),"")</f>
        <v/>
      </c>
      <c r="E642" s="72" t="str">
        <f>IFERROR(INDEX(DATOS!C:C,MATCH(CHECKLIST!A642,DATOS!BY:BY,0),1),"")</f>
        <v/>
      </c>
      <c r="F642" s="82" t="str">
        <f>IFERROR(IF(INDEX(DATOS!AE:AE,MATCH(CHECKLIST!B642,DATOS!B:B,0),1)=0,"",INDEX(DATOS!AE:AE,MATCH(CHECKLIST!B642,DATOS!B:B,0),1)),"")</f>
        <v/>
      </c>
      <c r="G642" s="17" t="str">
        <f>IFERROR(IF(INDEX(DATOS!AJ:AJ,MATCH(CHECKLIST!B642,DATOS!B:B,0),1)=0,"",INDEX(DATOS!AJ:AJ,MATCH(CHECKLIST!B642,DATOS!B:B,0),1)),"")</f>
        <v/>
      </c>
      <c r="H642" s="17" t="str">
        <f>IFERROR(IF(INDEX(DATOS!BM:BM,MATCH(CHECKLIST!B642,DATOS!B:B,0),1)="","X",IF(INDEX(DATOS!BM:BM,MATCH(CHECKLIST!B642,DATOS!B:B,0),1)="VIGENTE","",INDEX(DATOS!BM:BM,MATCH(CHECKLIST!B642,DATOS!B:B,0),1))),"")</f>
        <v/>
      </c>
      <c r="I642" s="17" t="str">
        <f>IFERROR(IF(INDEX(DATOS!AN:AN,MATCH(CHECKLIST!B642,DATOS!B:B,0),1)=0,"",INDEX(DATOS!AN:AN,MATCH(CHECKLIST!B642,DATOS!B:B,0),1)),"")</f>
        <v/>
      </c>
      <c r="J642" s="17" t="str">
        <f>IFERROR(IF(INDEX(DATOS!AL:AL,MATCH(CHECKLIST!B642,DATOS!B:B,0),1)=0,"",INDEX(DATOS!AL:AL,MATCH(CHECKLIST!B642,DATOS!B:B,0),1)),"")</f>
        <v/>
      </c>
      <c r="K642" s="35" t="str">
        <f>IFERROR(IF(INDEX(DATOS!AM:AM,MATCH(CHECKLIST!B642,DATOS!B:B,0),1)=0,"",INDEX(DATOS!AM:AM,MATCH(CHECKLIST!B642,DATOS!B:B,0),1)),"")</f>
        <v/>
      </c>
      <c r="L642" s="17" t="str">
        <f>IFERROR(IF(INDEX(DATOS!AO:AO,MATCH(CHECKLIST!B642,DATOS!B:B,0),1)=0,"",INDEX(DATOS!AO:AO,MATCH(CHECKLIST!B642,DATOS!B:B,0),1)),"")</f>
        <v/>
      </c>
      <c r="M642" s="17" t="str">
        <f>IFERROR(IF(INDEX(DATOS!AK:AK,MATCH(CHECKLIST!B642,DATOS!B:B,0),1)=0,"",INDEX(DATOS!AK:AK,MATCH(CHECKLIST!B642,DATOS!B:B,0),1)),"")</f>
        <v/>
      </c>
      <c r="N642" s="35" t="str">
        <f ca="1">IFERROR(IF(INDEX(DATOS!I:I,MATCH(CHECKLIST!B642,DATOS!B:B,0),1)="","X",IF(INDEX(DATOS!I:I,MATCH(CHECKLIST!B642,DATOS!B:B,0),1)&gt;YEAR(TODAY())-1,"","VENCIDA")),"")</f>
        <v/>
      </c>
      <c r="O642" s="35" t="str">
        <f>IFERROR(IF(INDEX(DATOS!AR:AR,MATCH(CHECKLIST!B642,DATOS!B:B,0),1)=0,"",INDEX(DATOS!AR:AR,MATCH(CHECKLIST!B642,DATOS!B:B,0),1)),"")</f>
        <v/>
      </c>
      <c r="P642" s="17" t="str">
        <f>IFERROR(IF(INDEX(DATOS!AP:AP,MATCH(CHECKLIST!B642,DATOS!B:B,0),1)=0,"",INDEX(DATOS!AP:AP,MATCH(CHECKLIST!B642,DATOS!B:B,0),1)),"")</f>
        <v/>
      </c>
      <c r="Q642" s="17" t="str">
        <f>IFERROR(IF(INDEX(DATOS!AQ:AQ,MATCH(CHECKLIST!B642,DATOS!B:B,0),1)=0,"",INDEX(DATOS!AQ:AQ,MATCH(CHECKLIST!B642,DATOS!B:B,0),1)),"")</f>
        <v/>
      </c>
      <c r="S642">
        <f t="shared" si="29"/>
        <v>0</v>
      </c>
      <c r="U642" t="str">
        <f t="shared" si="27"/>
        <v/>
      </c>
      <c r="V642" t="str">
        <f t="shared" si="28"/>
        <v/>
      </c>
    </row>
    <row r="643" spans="1:22" x14ac:dyDescent="0.25">
      <c r="A643" s="12">
        <v>630</v>
      </c>
      <c r="B643" t="str">
        <f>IFERROR(INDEX(DATOS!B:B,MATCH(CHECKLIST!A643,DATOS!BY:BY,0),1),"")</f>
        <v/>
      </c>
      <c r="C643" t="str">
        <f>IFERROR(INDEX(DATOS!J:J,MATCH(CHECKLIST!A643,DATOS!BY:BY,0),1),"")</f>
        <v/>
      </c>
      <c r="D643" t="str">
        <f>IFERROR(INDEX(DATOS!R:R,MATCH(CHECKLIST!E643,DATOS!C:C,0),1),"")</f>
        <v/>
      </c>
      <c r="E643" s="72" t="str">
        <f>IFERROR(INDEX(DATOS!C:C,MATCH(CHECKLIST!A643,DATOS!BY:BY,0),1),"")</f>
        <v/>
      </c>
      <c r="F643" s="82" t="str">
        <f>IFERROR(IF(INDEX(DATOS!AE:AE,MATCH(CHECKLIST!B643,DATOS!B:B,0),1)=0,"",INDEX(DATOS!AE:AE,MATCH(CHECKLIST!B643,DATOS!B:B,0),1)),"")</f>
        <v/>
      </c>
      <c r="G643" s="17" t="str">
        <f>IFERROR(IF(INDEX(DATOS!AJ:AJ,MATCH(CHECKLIST!B643,DATOS!B:B,0),1)=0,"",INDEX(DATOS!AJ:AJ,MATCH(CHECKLIST!B643,DATOS!B:B,0),1)),"")</f>
        <v/>
      </c>
      <c r="H643" s="17" t="str">
        <f>IFERROR(IF(INDEX(DATOS!BM:BM,MATCH(CHECKLIST!B643,DATOS!B:B,0),1)="","X",IF(INDEX(DATOS!BM:BM,MATCH(CHECKLIST!B643,DATOS!B:B,0),1)="VIGENTE","",INDEX(DATOS!BM:BM,MATCH(CHECKLIST!B643,DATOS!B:B,0),1))),"")</f>
        <v/>
      </c>
      <c r="I643" s="17" t="str">
        <f>IFERROR(IF(INDEX(DATOS!AN:AN,MATCH(CHECKLIST!B643,DATOS!B:B,0),1)=0,"",INDEX(DATOS!AN:AN,MATCH(CHECKLIST!B643,DATOS!B:B,0),1)),"")</f>
        <v/>
      </c>
      <c r="J643" s="17" t="str">
        <f>IFERROR(IF(INDEX(DATOS!AL:AL,MATCH(CHECKLIST!B643,DATOS!B:B,0),1)=0,"",INDEX(DATOS!AL:AL,MATCH(CHECKLIST!B643,DATOS!B:B,0),1)),"")</f>
        <v/>
      </c>
      <c r="K643" s="35" t="str">
        <f>IFERROR(IF(INDEX(DATOS!AM:AM,MATCH(CHECKLIST!B643,DATOS!B:B,0),1)=0,"",INDEX(DATOS!AM:AM,MATCH(CHECKLIST!B643,DATOS!B:B,0),1)),"")</f>
        <v/>
      </c>
      <c r="L643" s="17" t="str">
        <f>IFERROR(IF(INDEX(DATOS!AO:AO,MATCH(CHECKLIST!B643,DATOS!B:B,0),1)=0,"",INDEX(DATOS!AO:AO,MATCH(CHECKLIST!B643,DATOS!B:B,0),1)),"")</f>
        <v/>
      </c>
      <c r="M643" s="17" t="str">
        <f>IFERROR(IF(INDEX(DATOS!AK:AK,MATCH(CHECKLIST!B643,DATOS!B:B,0),1)=0,"",INDEX(DATOS!AK:AK,MATCH(CHECKLIST!B643,DATOS!B:B,0),1)),"")</f>
        <v/>
      </c>
      <c r="N643" s="35" t="str">
        <f ca="1">IFERROR(IF(INDEX(DATOS!I:I,MATCH(CHECKLIST!B643,DATOS!B:B,0),1)="","X",IF(INDEX(DATOS!I:I,MATCH(CHECKLIST!B643,DATOS!B:B,0),1)&gt;YEAR(TODAY())-1,"","VENCIDA")),"")</f>
        <v/>
      </c>
      <c r="O643" s="35" t="str">
        <f>IFERROR(IF(INDEX(DATOS!AR:AR,MATCH(CHECKLIST!B643,DATOS!B:B,0),1)=0,"",INDEX(DATOS!AR:AR,MATCH(CHECKLIST!B643,DATOS!B:B,0),1)),"")</f>
        <v/>
      </c>
      <c r="P643" s="17" t="str">
        <f>IFERROR(IF(INDEX(DATOS!AP:AP,MATCH(CHECKLIST!B643,DATOS!B:B,0),1)=0,"",INDEX(DATOS!AP:AP,MATCH(CHECKLIST!B643,DATOS!B:B,0),1)),"")</f>
        <v/>
      </c>
      <c r="Q643" s="17" t="str">
        <f>IFERROR(IF(INDEX(DATOS!AQ:AQ,MATCH(CHECKLIST!B643,DATOS!B:B,0),1)=0,"",INDEX(DATOS!AQ:AQ,MATCH(CHECKLIST!B643,DATOS!B:B,0),1)),"")</f>
        <v/>
      </c>
      <c r="R643" t="str">
        <f>IF(B643="","",1)</f>
        <v/>
      </c>
      <c r="S643" t="str">
        <f t="shared" si="29"/>
        <v/>
      </c>
      <c r="U643" t="str">
        <f t="shared" si="27"/>
        <v/>
      </c>
      <c r="V643" t="str">
        <f t="shared" si="28"/>
        <v/>
      </c>
    </row>
    <row r="644" spans="1:22" x14ac:dyDescent="0.25">
      <c r="A644" s="12">
        <v>631</v>
      </c>
      <c r="B644" t="str">
        <f>IFERROR(INDEX(DATOS!B:B,MATCH(CHECKLIST!A644,DATOS!BY:BY,0),1),"")</f>
        <v/>
      </c>
      <c r="C644" t="str">
        <f>IFERROR(INDEX(DATOS!J:J,MATCH(CHECKLIST!A644,DATOS!BY:BY,0),1),"")</f>
        <v/>
      </c>
      <c r="D644" t="str">
        <f>IFERROR(INDEX(DATOS!R:R,MATCH(CHECKLIST!E644,DATOS!C:C,0),1),"")</f>
        <v/>
      </c>
      <c r="E644" s="72" t="str">
        <f>IFERROR(INDEX(DATOS!C:C,MATCH(CHECKLIST!A644,DATOS!BY:BY,0),1),"")</f>
        <v/>
      </c>
      <c r="F644" s="82" t="str">
        <f>IFERROR(IF(INDEX(DATOS!AE:AE,MATCH(CHECKLIST!B644,DATOS!B:B,0),1)=0,"",INDEX(DATOS!AE:AE,MATCH(CHECKLIST!B644,DATOS!B:B,0),1)),"")</f>
        <v/>
      </c>
      <c r="G644" s="17" t="str">
        <f>IFERROR(IF(INDEX(DATOS!AJ:AJ,MATCH(CHECKLIST!B644,DATOS!B:B,0),1)=0,"",INDEX(DATOS!AJ:AJ,MATCH(CHECKLIST!B644,DATOS!B:B,0),1)),"")</f>
        <v/>
      </c>
      <c r="H644" s="17" t="str">
        <f>IFERROR(IF(INDEX(DATOS!BM:BM,MATCH(CHECKLIST!B644,DATOS!B:B,0),1)="","X",IF(INDEX(DATOS!BM:BM,MATCH(CHECKLIST!B644,DATOS!B:B,0),1)="VIGENTE","",INDEX(DATOS!BM:BM,MATCH(CHECKLIST!B644,DATOS!B:B,0),1))),"")</f>
        <v/>
      </c>
      <c r="I644" s="17" t="str">
        <f>IFERROR(IF(INDEX(DATOS!AN:AN,MATCH(CHECKLIST!B644,DATOS!B:B,0),1)=0,"",INDEX(DATOS!AN:AN,MATCH(CHECKLIST!B644,DATOS!B:B,0),1)),"")</f>
        <v/>
      </c>
      <c r="J644" s="17" t="str">
        <f>IFERROR(IF(INDEX(DATOS!AL:AL,MATCH(CHECKLIST!B644,DATOS!B:B,0),1)=0,"",INDEX(DATOS!AL:AL,MATCH(CHECKLIST!B644,DATOS!B:B,0),1)),"")</f>
        <v/>
      </c>
      <c r="K644" s="35" t="str">
        <f>IFERROR(IF(INDEX(DATOS!AM:AM,MATCH(CHECKLIST!B644,DATOS!B:B,0),1)=0,"",INDEX(DATOS!AM:AM,MATCH(CHECKLIST!B644,DATOS!B:B,0),1)),"")</f>
        <v/>
      </c>
      <c r="L644" s="17" t="str">
        <f>IFERROR(IF(INDEX(DATOS!AO:AO,MATCH(CHECKLIST!B644,DATOS!B:B,0),1)=0,"",INDEX(DATOS!AO:AO,MATCH(CHECKLIST!B644,DATOS!B:B,0),1)),"")</f>
        <v/>
      </c>
      <c r="M644" s="17" t="str">
        <f>IFERROR(IF(INDEX(DATOS!AK:AK,MATCH(CHECKLIST!B644,DATOS!B:B,0),1)=0,"",INDEX(DATOS!AK:AK,MATCH(CHECKLIST!B644,DATOS!B:B,0),1)),"")</f>
        <v/>
      </c>
      <c r="N644" s="35" t="str">
        <f ca="1">IFERROR(IF(INDEX(DATOS!I:I,MATCH(CHECKLIST!B644,DATOS!B:B,0),1)="","X",IF(INDEX(DATOS!I:I,MATCH(CHECKLIST!B644,DATOS!B:B,0),1)&gt;YEAR(TODAY())-1,"","VENCIDA")),"")</f>
        <v/>
      </c>
      <c r="O644" s="35" t="str">
        <f>IFERROR(IF(INDEX(DATOS!AR:AR,MATCH(CHECKLIST!B644,DATOS!B:B,0),1)=0,"",INDEX(DATOS!AR:AR,MATCH(CHECKLIST!B644,DATOS!B:B,0),1)),"")</f>
        <v/>
      </c>
      <c r="P644" s="17" t="str">
        <f>IFERROR(IF(INDEX(DATOS!AP:AP,MATCH(CHECKLIST!B644,DATOS!B:B,0),1)=0,"",INDEX(DATOS!AP:AP,MATCH(CHECKLIST!B644,DATOS!B:B,0),1)),"")</f>
        <v/>
      </c>
      <c r="Q644" s="17" t="str">
        <f>IFERROR(IF(INDEX(DATOS!AQ:AQ,MATCH(CHECKLIST!B644,DATOS!B:B,0),1)=0,"",INDEX(DATOS!AQ:AQ,MATCH(CHECKLIST!B644,DATOS!B:B,0),1)),"")</f>
        <v/>
      </c>
      <c r="S644">
        <f t="shared" si="29"/>
        <v>0</v>
      </c>
      <c r="U644" t="str">
        <f t="shared" si="27"/>
        <v/>
      </c>
      <c r="V644" t="str">
        <f t="shared" si="28"/>
        <v/>
      </c>
    </row>
    <row r="645" spans="1:22" x14ac:dyDescent="0.25">
      <c r="A645" s="12">
        <v>632</v>
      </c>
      <c r="B645" t="str">
        <f>IFERROR(INDEX(DATOS!B:B,MATCH(CHECKLIST!A645,DATOS!BY:BY,0),1),"")</f>
        <v/>
      </c>
      <c r="C645" t="str">
        <f>IFERROR(INDEX(DATOS!J:J,MATCH(CHECKLIST!A645,DATOS!BY:BY,0),1),"")</f>
        <v/>
      </c>
      <c r="D645" t="str">
        <f>IFERROR(INDEX(DATOS!R:R,MATCH(CHECKLIST!E645,DATOS!C:C,0),1),"")</f>
        <v/>
      </c>
      <c r="E645" s="72" t="str">
        <f>IFERROR(INDEX(DATOS!C:C,MATCH(CHECKLIST!A645,DATOS!BY:BY,0),1),"")</f>
        <v/>
      </c>
      <c r="F645" s="82" t="str">
        <f>IFERROR(IF(INDEX(DATOS!AE:AE,MATCH(CHECKLIST!B645,DATOS!B:B,0),1)=0,"",INDEX(DATOS!AE:AE,MATCH(CHECKLIST!B645,DATOS!B:B,0),1)),"")</f>
        <v/>
      </c>
      <c r="G645" s="17" t="str">
        <f>IFERROR(IF(INDEX(DATOS!AJ:AJ,MATCH(CHECKLIST!B645,DATOS!B:B,0),1)=0,"",INDEX(DATOS!AJ:AJ,MATCH(CHECKLIST!B645,DATOS!B:B,0),1)),"")</f>
        <v/>
      </c>
      <c r="H645" s="17" t="str">
        <f>IFERROR(IF(INDEX(DATOS!BM:BM,MATCH(CHECKLIST!B645,DATOS!B:B,0),1)="","X",IF(INDEX(DATOS!BM:BM,MATCH(CHECKLIST!B645,DATOS!B:B,0),1)="VIGENTE","",INDEX(DATOS!BM:BM,MATCH(CHECKLIST!B645,DATOS!B:B,0),1))),"")</f>
        <v/>
      </c>
      <c r="I645" s="17" t="str">
        <f>IFERROR(IF(INDEX(DATOS!AN:AN,MATCH(CHECKLIST!B645,DATOS!B:B,0),1)=0,"",INDEX(DATOS!AN:AN,MATCH(CHECKLIST!B645,DATOS!B:B,0),1)),"")</f>
        <v/>
      </c>
      <c r="J645" s="17" t="str">
        <f>IFERROR(IF(INDEX(DATOS!AL:AL,MATCH(CHECKLIST!B645,DATOS!B:B,0),1)=0,"",INDEX(DATOS!AL:AL,MATCH(CHECKLIST!B645,DATOS!B:B,0),1)),"")</f>
        <v/>
      </c>
      <c r="K645" s="35" t="str">
        <f>IFERROR(IF(INDEX(DATOS!AM:AM,MATCH(CHECKLIST!B645,DATOS!B:B,0),1)=0,"",INDEX(DATOS!AM:AM,MATCH(CHECKLIST!B645,DATOS!B:B,0),1)),"")</f>
        <v/>
      </c>
      <c r="L645" s="17" t="str">
        <f>IFERROR(IF(INDEX(DATOS!AO:AO,MATCH(CHECKLIST!B645,DATOS!B:B,0),1)=0,"",INDEX(DATOS!AO:AO,MATCH(CHECKLIST!B645,DATOS!B:B,0),1)),"")</f>
        <v/>
      </c>
      <c r="M645" s="17" t="str">
        <f>IFERROR(IF(INDEX(DATOS!AK:AK,MATCH(CHECKLIST!B645,DATOS!B:B,0),1)=0,"",INDEX(DATOS!AK:AK,MATCH(CHECKLIST!B645,DATOS!B:B,0),1)),"")</f>
        <v/>
      </c>
      <c r="N645" s="35" t="str">
        <f ca="1">IFERROR(IF(INDEX(DATOS!I:I,MATCH(CHECKLIST!B645,DATOS!B:B,0),1)="","X",IF(INDEX(DATOS!I:I,MATCH(CHECKLIST!B645,DATOS!B:B,0),1)&gt;YEAR(TODAY())-1,"","VENCIDA")),"")</f>
        <v/>
      </c>
      <c r="O645" s="35" t="str">
        <f>IFERROR(IF(INDEX(DATOS!AR:AR,MATCH(CHECKLIST!B645,DATOS!B:B,0),1)=0,"",INDEX(DATOS!AR:AR,MATCH(CHECKLIST!B645,DATOS!B:B,0),1)),"")</f>
        <v/>
      </c>
      <c r="P645" s="17" t="str">
        <f>IFERROR(IF(INDEX(DATOS!AP:AP,MATCH(CHECKLIST!B645,DATOS!B:B,0),1)=0,"",INDEX(DATOS!AP:AP,MATCH(CHECKLIST!B645,DATOS!B:B,0),1)),"")</f>
        <v/>
      </c>
      <c r="Q645" s="17" t="str">
        <f>IFERROR(IF(INDEX(DATOS!AQ:AQ,MATCH(CHECKLIST!B645,DATOS!B:B,0),1)=0,"",INDEX(DATOS!AQ:AQ,MATCH(CHECKLIST!B645,DATOS!B:B,0),1)),"")</f>
        <v/>
      </c>
      <c r="R645" t="str">
        <f>IF(B645="","",1)</f>
        <v/>
      </c>
      <c r="S645" t="str">
        <f t="shared" si="29"/>
        <v/>
      </c>
      <c r="U645" t="str">
        <f t="shared" si="27"/>
        <v/>
      </c>
      <c r="V645" t="str">
        <f t="shared" si="28"/>
        <v/>
      </c>
    </row>
    <row r="646" spans="1:22" x14ac:dyDescent="0.25">
      <c r="A646" s="12">
        <v>633</v>
      </c>
      <c r="B646" t="str">
        <f>IFERROR(INDEX(DATOS!B:B,MATCH(CHECKLIST!A646,DATOS!BY:BY,0),1),"")</f>
        <v/>
      </c>
      <c r="C646" t="str">
        <f>IFERROR(INDEX(DATOS!J:J,MATCH(CHECKLIST!A646,DATOS!BY:BY,0),1),"")</f>
        <v/>
      </c>
      <c r="D646" t="str">
        <f>IFERROR(INDEX(DATOS!R:R,MATCH(CHECKLIST!E646,DATOS!C:C,0),1),"")</f>
        <v/>
      </c>
      <c r="E646" s="72" t="str">
        <f>IFERROR(INDEX(DATOS!C:C,MATCH(CHECKLIST!A646,DATOS!BY:BY,0),1),"")</f>
        <v/>
      </c>
      <c r="F646" s="82" t="str">
        <f>IFERROR(IF(INDEX(DATOS!AE:AE,MATCH(CHECKLIST!B646,DATOS!B:B,0),1)=0,"",INDEX(DATOS!AE:AE,MATCH(CHECKLIST!B646,DATOS!B:B,0),1)),"")</f>
        <v/>
      </c>
      <c r="G646" s="17" t="str">
        <f>IFERROR(IF(INDEX(DATOS!AJ:AJ,MATCH(CHECKLIST!B646,DATOS!B:B,0),1)=0,"",INDEX(DATOS!AJ:AJ,MATCH(CHECKLIST!B646,DATOS!B:B,0),1)),"")</f>
        <v/>
      </c>
      <c r="H646" s="17" t="str">
        <f>IFERROR(IF(INDEX(DATOS!BM:BM,MATCH(CHECKLIST!B646,DATOS!B:B,0),1)="","X",IF(INDEX(DATOS!BM:BM,MATCH(CHECKLIST!B646,DATOS!B:B,0),1)="VIGENTE","",INDEX(DATOS!BM:BM,MATCH(CHECKLIST!B646,DATOS!B:B,0),1))),"")</f>
        <v/>
      </c>
      <c r="I646" s="17" t="str">
        <f>IFERROR(IF(INDEX(DATOS!AN:AN,MATCH(CHECKLIST!B646,DATOS!B:B,0),1)=0,"",INDEX(DATOS!AN:AN,MATCH(CHECKLIST!B646,DATOS!B:B,0),1)),"")</f>
        <v/>
      </c>
      <c r="J646" s="17" t="str">
        <f>IFERROR(IF(INDEX(DATOS!AL:AL,MATCH(CHECKLIST!B646,DATOS!B:B,0),1)=0,"",INDEX(DATOS!AL:AL,MATCH(CHECKLIST!B646,DATOS!B:B,0),1)),"")</f>
        <v/>
      </c>
      <c r="K646" s="35" t="str">
        <f>IFERROR(IF(INDEX(DATOS!AM:AM,MATCH(CHECKLIST!B646,DATOS!B:B,0),1)=0,"",INDEX(DATOS!AM:AM,MATCH(CHECKLIST!B646,DATOS!B:B,0),1)),"")</f>
        <v/>
      </c>
      <c r="L646" s="17" t="str">
        <f>IFERROR(IF(INDEX(DATOS!AO:AO,MATCH(CHECKLIST!B646,DATOS!B:B,0),1)=0,"",INDEX(DATOS!AO:AO,MATCH(CHECKLIST!B646,DATOS!B:B,0),1)),"")</f>
        <v/>
      </c>
      <c r="M646" s="17" t="str">
        <f>IFERROR(IF(INDEX(DATOS!AK:AK,MATCH(CHECKLIST!B646,DATOS!B:B,0),1)=0,"",INDEX(DATOS!AK:AK,MATCH(CHECKLIST!B646,DATOS!B:B,0),1)),"")</f>
        <v/>
      </c>
      <c r="N646" s="35" t="str">
        <f ca="1">IFERROR(IF(INDEX(DATOS!I:I,MATCH(CHECKLIST!B646,DATOS!B:B,0),1)="","X",IF(INDEX(DATOS!I:I,MATCH(CHECKLIST!B646,DATOS!B:B,0),1)&gt;YEAR(TODAY())-1,"","VENCIDA")),"")</f>
        <v/>
      </c>
      <c r="O646" s="35" t="str">
        <f>IFERROR(IF(INDEX(DATOS!AR:AR,MATCH(CHECKLIST!B646,DATOS!B:B,0),1)=0,"",INDEX(DATOS!AR:AR,MATCH(CHECKLIST!B646,DATOS!B:B,0),1)),"")</f>
        <v/>
      </c>
      <c r="P646" s="17" t="str">
        <f>IFERROR(IF(INDEX(DATOS!AP:AP,MATCH(CHECKLIST!B646,DATOS!B:B,0),1)=0,"",INDEX(DATOS!AP:AP,MATCH(CHECKLIST!B646,DATOS!B:B,0),1)),"")</f>
        <v/>
      </c>
      <c r="Q646" s="17" t="str">
        <f>IFERROR(IF(INDEX(DATOS!AQ:AQ,MATCH(CHECKLIST!B646,DATOS!B:B,0),1)=0,"",INDEX(DATOS!AQ:AQ,MATCH(CHECKLIST!B646,DATOS!B:B,0),1)),"")</f>
        <v/>
      </c>
      <c r="S646">
        <f t="shared" si="29"/>
        <v>0</v>
      </c>
      <c r="U646" t="str">
        <f t="shared" si="27"/>
        <v/>
      </c>
      <c r="V646" t="str">
        <f t="shared" si="28"/>
        <v/>
      </c>
    </row>
    <row r="647" spans="1:22" x14ac:dyDescent="0.25">
      <c r="A647" s="12">
        <v>634</v>
      </c>
      <c r="B647" t="str">
        <f>IFERROR(INDEX(DATOS!B:B,MATCH(CHECKLIST!A647,DATOS!BY:BY,0),1),"")</f>
        <v/>
      </c>
      <c r="C647" t="str">
        <f>IFERROR(INDEX(DATOS!J:J,MATCH(CHECKLIST!A647,DATOS!BY:BY,0),1),"")</f>
        <v/>
      </c>
      <c r="D647" t="str">
        <f>IFERROR(INDEX(DATOS!R:R,MATCH(CHECKLIST!E647,DATOS!C:C,0),1),"")</f>
        <v/>
      </c>
      <c r="E647" s="72" t="str">
        <f>IFERROR(INDEX(DATOS!C:C,MATCH(CHECKLIST!A647,DATOS!BY:BY,0),1),"")</f>
        <v/>
      </c>
      <c r="F647" s="82" t="str">
        <f>IFERROR(IF(INDEX(DATOS!AE:AE,MATCH(CHECKLIST!B647,DATOS!B:B,0),1)=0,"",INDEX(DATOS!AE:AE,MATCH(CHECKLIST!B647,DATOS!B:B,0),1)),"")</f>
        <v/>
      </c>
      <c r="G647" s="17" t="str">
        <f>IFERROR(IF(INDEX(DATOS!AJ:AJ,MATCH(CHECKLIST!B647,DATOS!B:B,0),1)=0,"",INDEX(DATOS!AJ:AJ,MATCH(CHECKLIST!B647,DATOS!B:B,0),1)),"")</f>
        <v/>
      </c>
      <c r="H647" s="17" t="str">
        <f>IFERROR(IF(INDEX(DATOS!BM:BM,MATCH(CHECKLIST!B647,DATOS!B:B,0),1)="","X",IF(INDEX(DATOS!BM:BM,MATCH(CHECKLIST!B647,DATOS!B:B,0),1)="VIGENTE","",INDEX(DATOS!BM:BM,MATCH(CHECKLIST!B647,DATOS!B:B,0),1))),"")</f>
        <v/>
      </c>
      <c r="I647" s="17" t="str">
        <f>IFERROR(IF(INDEX(DATOS!AN:AN,MATCH(CHECKLIST!B647,DATOS!B:B,0),1)=0,"",INDEX(DATOS!AN:AN,MATCH(CHECKLIST!B647,DATOS!B:B,0),1)),"")</f>
        <v/>
      </c>
      <c r="J647" s="17" t="str">
        <f>IFERROR(IF(INDEX(DATOS!AL:AL,MATCH(CHECKLIST!B647,DATOS!B:B,0),1)=0,"",INDEX(DATOS!AL:AL,MATCH(CHECKLIST!B647,DATOS!B:B,0),1)),"")</f>
        <v/>
      </c>
      <c r="K647" s="35" t="str">
        <f>IFERROR(IF(INDEX(DATOS!AM:AM,MATCH(CHECKLIST!B647,DATOS!B:B,0),1)=0,"",INDEX(DATOS!AM:AM,MATCH(CHECKLIST!B647,DATOS!B:B,0),1)),"")</f>
        <v/>
      </c>
      <c r="L647" s="17" t="str">
        <f>IFERROR(IF(INDEX(DATOS!AO:AO,MATCH(CHECKLIST!B647,DATOS!B:B,0),1)=0,"",INDEX(DATOS!AO:AO,MATCH(CHECKLIST!B647,DATOS!B:B,0),1)),"")</f>
        <v/>
      </c>
      <c r="M647" s="17" t="str">
        <f>IFERROR(IF(INDEX(DATOS!AK:AK,MATCH(CHECKLIST!B647,DATOS!B:B,0),1)=0,"",INDEX(DATOS!AK:AK,MATCH(CHECKLIST!B647,DATOS!B:B,0),1)),"")</f>
        <v/>
      </c>
      <c r="N647" s="35" t="str">
        <f ca="1">IFERROR(IF(INDEX(DATOS!I:I,MATCH(CHECKLIST!B647,DATOS!B:B,0),1)="","X",IF(INDEX(DATOS!I:I,MATCH(CHECKLIST!B647,DATOS!B:B,0),1)&gt;YEAR(TODAY())-1,"","VENCIDA")),"")</f>
        <v/>
      </c>
      <c r="O647" s="35" t="str">
        <f>IFERROR(IF(INDEX(DATOS!AR:AR,MATCH(CHECKLIST!B647,DATOS!B:B,0),1)=0,"",INDEX(DATOS!AR:AR,MATCH(CHECKLIST!B647,DATOS!B:B,0),1)),"")</f>
        <v/>
      </c>
      <c r="P647" s="17" t="str">
        <f>IFERROR(IF(INDEX(DATOS!AP:AP,MATCH(CHECKLIST!B647,DATOS!B:B,0),1)=0,"",INDEX(DATOS!AP:AP,MATCH(CHECKLIST!B647,DATOS!B:B,0),1)),"")</f>
        <v/>
      </c>
      <c r="Q647" s="17" t="str">
        <f>IFERROR(IF(INDEX(DATOS!AQ:AQ,MATCH(CHECKLIST!B647,DATOS!B:B,0),1)=0,"",INDEX(DATOS!AQ:AQ,MATCH(CHECKLIST!B647,DATOS!B:B,0),1)),"")</f>
        <v/>
      </c>
      <c r="R647" t="str">
        <f>IF(B647="","",1)</f>
        <v/>
      </c>
      <c r="S647" t="str">
        <f t="shared" si="29"/>
        <v/>
      </c>
      <c r="U647" t="str">
        <f t="shared" si="27"/>
        <v/>
      </c>
      <c r="V647" t="str">
        <f t="shared" si="28"/>
        <v/>
      </c>
    </row>
    <row r="648" spans="1:22" x14ac:dyDescent="0.25">
      <c r="A648" s="12">
        <v>635</v>
      </c>
      <c r="B648" t="str">
        <f>IFERROR(INDEX(DATOS!B:B,MATCH(CHECKLIST!A648,DATOS!BY:BY,0),1),"")</f>
        <v/>
      </c>
      <c r="C648" t="str">
        <f>IFERROR(INDEX(DATOS!J:J,MATCH(CHECKLIST!A648,DATOS!BY:BY,0),1),"")</f>
        <v/>
      </c>
      <c r="D648" t="str">
        <f>IFERROR(INDEX(DATOS!R:R,MATCH(CHECKLIST!E648,DATOS!C:C,0),1),"")</f>
        <v/>
      </c>
      <c r="E648" s="72" t="str">
        <f>IFERROR(INDEX(DATOS!C:C,MATCH(CHECKLIST!A648,DATOS!BY:BY,0),1),"")</f>
        <v/>
      </c>
      <c r="F648" s="82" t="str">
        <f>IFERROR(IF(INDEX(DATOS!AE:AE,MATCH(CHECKLIST!B648,DATOS!B:B,0),1)=0,"",INDEX(DATOS!AE:AE,MATCH(CHECKLIST!B648,DATOS!B:B,0),1)),"")</f>
        <v/>
      </c>
      <c r="G648" s="17" t="str">
        <f>IFERROR(IF(INDEX(DATOS!AJ:AJ,MATCH(CHECKLIST!B648,DATOS!B:B,0),1)=0,"",INDEX(DATOS!AJ:AJ,MATCH(CHECKLIST!B648,DATOS!B:B,0),1)),"")</f>
        <v/>
      </c>
      <c r="H648" s="17" t="str">
        <f>IFERROR(IF(INDEX(DATOS!BM:BM,MATCH(CHECKLIST!B648,DATOS!B:B,0),1)="","X",IF(INDEX(DATOS!BM:BM,MATCH(CHECKLIST!B648,DATOS!B:B,0),1)="VIGENTE","",INDEX(DATOS!BM:BM,MATCH(CHECKLIST!B648,DATOS!B:B,0),1))),"")</f>
        <v/>
      </c>
      <c r="I648" s="17" t="str">
        <f>IFERROR(IF(INDEX(DATOS!AN:AN,MATCH(CHECKLIST!B648,DATOS!B:B,0),1)=0,"",INDEX(DATOS!AN:AN,MATCH(CHECKLIST!B648,DATOS!B:B,0),1)),"")</f>
        <v/>
      </c>
      <c r="J648" s="17" t="str">
        <f>IFERROR(IF(INDEX(DATOS!AL:AL,MATCH(CHECKLIST!B648,DATOS!B:B,0),1)=0,"",INDEX(DATOS!AL:AL,MATCH(CHECKLIST!B648,DATOS!B:B,0),1)),"")</f>
        <v/>
      </c>
      <c r="K648" s="35" t="str">
        <f>IFERROR(IF(INDEX(DATOS!AM:AM,MATCH(CHECKLIST!B648,DATOS!B:B,0),1)=0,"",INDEX(DATOS!AM:AM,MATCH(CHECKLIST!B648,DATOS!B:B,0),1)),"")</f>
        <v/>
      </c>
      <c r="L648" s="17" t="str">
        <f>IFERROR(IF(INDEX(DATOS!AO:AO,MATCH(CHECKLIST!B648,DATOS!B:B,0),1)=0,"",INDEX(DATOS!AO:AO,MATCH(CHECKLIST!B648,DATOS!B:B,0),1)),"")</f>
        <v/>
      </c>
      <c r="M648" s="17" t="str">
        <f>IFERROR(IF(INDEX(DATOS!AK:AK,MATCH(CHECKLIST!B648,DATOS!B:B,0),1)=0,"",INDEX(DATOS!AK:AK,MATCH(CHECKLIST!B648,DATOS!B:B,0),1)),"")</f>
        <v/>
      </c>
      <c r="N648" s="35" t="str">
        <f ca="1">IFERROR(IF(INDEX(DATOS!I:I,MATCH(CHECKLIST!B648,DATOS!B:B,0),1)="","X",IF(INDEX(DATOS!I:I,MATCH(CHECKLIST!B648,DATOS!B:B,0),1)&gt;YEAR(TODAY())-1,"","VENCIDA")),"")</f>
        <v/>
      </c>
      <c r="O648" s="35" t="str">
        <f>IFERROR(IF(INDEX(DATOS!AR:AR,MATCH(CHECKLIST!B648,DATOS!B:B,0),1)=0,"",INDEX(DATOS!AR:AR,MATCH(CHECKLIST!B648,DATOS!B:B,0),1)),"")</f>
        <v/>
      </c>
      <c r="P648" s="17" t="str">
        <f>IFERROR(IF(INDEX(DATOS!AP:AP,MATCH(CHECKLIST!B648,DATOS!B:B,0),1)=0,"",INDEX(DATOS!AP:AP,MATCH(CHECKLIST!B648,DATOS!B:B,0),1)),"")</f>
        <v/>
      </c>
      <c r="Q648" s="17" t="str">
        <f>IFERROR(IF(INDEX(DATOS!AQ:AQ,MATCH(CHECKLIST!B648,DATOS!B:B,0),1)=0,"",INDEX(DATOS!AQ:AQ,MATCH(CHECKLIST!B648,DATOS!B:B,0),1)),"")</f>
        <v/>
      </c>
      <c r="S648">
        <f t="shared" si="29"/>
        <v>0</v>
      </c>
      <c r="U648" t="str">
        <f t="shared" si="27"/>
        <v/>
      </c>
      <c r="V648" t="str">
        <f t="shared" si="28"/>
        <v/>
      </c>
    </row>
    <row r="649" spans="1:22" x14ac:dyDescent="0.25">
      <c r="A649" s="12">
        <v>636</v>
      </c>
      <c r="B649" t="str">
        <f>IFERROR(INDEX(DATOS!B:B,MATCH(CHECKLIST!A649,DATOS!BY:BY,0),1),"")</f>
        <v/>
      </c>
      <c r="C649" t="str">
        <f>IFERROR(INDEX(DATOS!J:J,MATCH(CHECKLIST!A649,DATOS!BY:BY,0),1),"")</f>
        <v/>
      </c>
      <c r="D649" t="str">
        <f>IFERROR(INDEX(DATOS!R:R,MATCH(CHECKLIST!E649,DATOS!C:C,0),1),"")</f>
        <v/>
      </c>
      <c r="E649" s="72" t="str">
        <f>IFERROR(INDEX(DATOS!C:C,MATCH(CHECKLIST!A649,DATOS!BY:BY,0),1),"")</f>
        <v/>
      </c>
      <c r="F649" s="82" t="str">
        <f>IFERROR(IF(INDEX(DATOS!AE:AE,MATCH(CHECKLIST!B649,DATOS!B:B,0),1)=0,"",INDEX(DATOS!AE:AE,MATCH(CHECKLIST!B649,DATOS!B:B,0),1)),"")</f>
        <v/>
      </c>
      <c r="G649" s="17" t="str">
        <f>IFERROR(IF(INDEX(DATOS!AJ:AJ,MATCH(CHECKLIST!B649,DATOS!B:B,0),1)=0,"",INDEX(DATOS!AJ:AJ,MATCH(CHECKLIST!B649,DATOS!B:B,0),1)),"")</f>
        <v/>
      </c>
      <c r="H649" s="17" t="str">
        <f>IFERROR(IF(INDEX(DATOS!BM:BM,MATCH(CHECKLIST!B649,DATOS!B:B,0),1)="","X",IF(INDEX(DATOS!BM:BM,MATCH(CHECKLIST!B649,DATOS!B:B,0),1)="VIGENTE","",INDEX(DATOS!BM:BM,MATCH(CHECKLIST!B649,DATOS!B:B,0),1))),"")</f>
        <v/>
      </c>
      <c r="I649" s="17" t="str">
        <f>IFERROR(IF(INDEX(DATOS!AN:AN,MATCH(CHECKLIST!B649,DATOS!B:B,0),1)=0,"",INDEX(DATOS!AN:AN,MATCH(CHECKLIST!B649,DATOS!B:B,0),1)),"")</f>
        <v/>
      </c>
      <c r="J649" s="17" t="str">
        <f>IFERROR(IF(INDEX(DATOS!AL:AL,MATCH(CHECKLIST!B649,DATOS!B:B,0),1)=0,"",INDEX(DATOS!AL:AL,MATCH(CHECKLIST!B649,DATOS!B:B,0),1)),"")</f>
        <v/>
      </c>
      <c r="K649" s="35" t="str">
        <f>IFERROR(IF(INDEX(DATOS!AM:AM,MATCH(CHECKLIST!B649,DATOS!B:B,0),1)=0,"",INDEX(DATOS!AM:AM,MATCH(CHECKLIST!B649,DATOS!B:B,0),1)),"")</f>
        <v/>
      </c>
      <c r="L649" s="17" t="str">
        <f>IFERROR(IF(INDEX(DATOS!AO:AO,MATCH(CHECKLIST!B649,DATOS!B:B,0),1)=0,"",INDEX(DATOS!AO:AO,MATCH(CHECKLIST!B649,DATOS!B:B,0),1)),"")</f>
        <v/>
      </c>
      <c r="M649" s="17" t="str">
        <f>IFERROR(IF(INDEX(DATOS!AK:AK,MATCH(CHECKLIST!B649,DATOS!B:B,0),1)=0,"",INDEX(DATOS!AK:AK,MATCH(CHECKLIST!B649,DATOS!B:B,0),1)),"")</f>
        <v/>
      </c>
      <c r="N649" s="35" t="str">
        <f ca="1">IFERROR(IF(INDEX(DATOS!I:I,MATCH(CHECKLIST!B649,DATOS!B:B,0),1)="","X",IF(INDEX(DATOS!I:I,MATCH(CHECKLIST!B649,DATOS!B:B,0),1)&gt;YEAR(TODAY())-1,"","VENCIDA")),"")</f>
        <v/>
      </c>
      <c r="O649" s="35" t="str">
        <f>IFERROR(IF(INDEX(DATOS!AR:AR,MATCH(CHECKLIST!B649,DATOS!B:B,0),1)=0,"",INDEX(DATOS!AR:AR,MATCH(CHECKLIST!B649,DATOS!B:B,0),1)),"")</f>
        <v/>
      </c>
      <c r="P649" s="17" t="str">
        <f>IFERROR(IF(INDEX(DATOS!AP:AP,MATCH(CHECKLIST!B649,DATOS!B:B,0),1)=0,"",INDEX(DATOS!AP:AP,MATCH(CHECKLIST!B649,DATOS!B:B,0),1)),"")</f>
        <v/>
      </c>
      <c r="Q649" s="17" t="str">
        <f>IFERROR(IF(INDEX(DATOS!AQ:AQ,MATCH(CHECKLIST!B649,DATOS!B:B,0),1)=0,"",INDEX(DATOS!AQ:AQ,MATCH(CHECKLIST!B649,DATOS!B:B,0),1)),"")</f>
        <v/>
      </c>
      <c r="R649" t="str">
        <f>IF(B649="","",1)</f>
        <v/>
      </c>
      <c r="S649" t="str">
        <f t="shared" si="29"/>
        <v/>
      </c>
      <c r="U649" t="str">
        <f t="shared" si="27"/>
        <v/>
      </c>
      <c r="V649" t="str">
        <f t="shared" si="28"/>
        <v/>
      </c>
    </row>
    <row r="650" spans="1:22" x14ac:dyDescent="0.25">
      <c r="A650" s="12">
        <v>637</v>
      </c>
      <c r="B650" t="str">
        <f>IFERROR(INDEX(DATOS!B:B,MATCH(CHECKLIST!A650,DATOS!BY:BY,0),1),"")</f>
        <v/>
      </c>
      <c r="C650" t="str">
        <f>IFERROR(INDEX(DATOS!J:J,MATCH(CHECKLIST!A650,DATOS!BY:BY,0),1),"")</f>
        <v/>
      </c>
      <c r="D650" t="str">
        <f>IFERROR(INDEX(DATOS!R:R,MATCH(CHECKLIST!E650,DATOS!C:C,0),1),"")</f>
        <v/>
      </c>
      <c r="E650" s="72" t="str">
        <f>IFERROR(INDEX(DATOS!C:C,MATCH(CHECKLIST!A650,DATOS!BY:BY,0),1),"")</f>
        <v/>
      </c>
      <c r="F650" s="82" t="str">
        <f>IFERROR(IF(INDEX(DATOS!AE:AE,MATCH(CHECKLIST!B650,DATOS!B:B,0),1)=0,"",INDEX(DATOS!AE:AE,MATCH(CHECKLIST!B650,DATOS!B:B,0),1)),"")</f>
        <v/>
      </c>
      <c r="G650" s="17" t="str">
        <f>IFERROR(IF(INDEX(DATOS!AJ:AJ,MATCH(CHECKLIST!B650,DATOS!B:B,0),1)=0,"",INDEX(DATOS!AJ:AJ,MATCH(CHECKLIST!B650,DATOS!B:B,0),1)),"")</f>
        <v/>
      </c>
      <c r="H650" s="17" t="str">
        <f>IFERROR(IF(INDEX(DATOS!BM:BM,MATCH(CHECKLIST!B650,DATOS!B:B,0),1)="","X",IF(INDEX(DATOS!BM:BM,MATCH(CHECKLIST!B650,DATOS!B:B,0),1)="VIGENTE","",INDEX(DATOS!BM:BM,MATCH(CHECKLIST!B650,DATOS!B:B,0),1))),"")</f>
        <v/>
      </c>
      <c r="I650" s="17" t="str">
        <f>IFERROR(IF(INDEX(DATOS!AN:AN,MATCH(CHECKLIST!B650,DATOS!B:B,0),1)=0,"",INDEX(DATOS!AN:AN,MATCH(CHECKLIST!B650,DATOS!B:B,0),1)),"")</f>
        <v/>
      </c>
      <c r="J650" s="17" t="str">
        <f>IFERROR(IF(INDEX(DATOS!AL:AL,MATCH(CHECKLIST!B650,DATOS!B:B,0),1)=0,"",INDEX(DATOS!AL:AL,MATCH(CHECKLIST!B650,DATOS!B:B,0),1)),"")</f>
        <v/>
      </c>
      <c r="K650" s="35" t="str">
        <f>IFERROR(IF(INDEX(DATOS!AM:AM,MATCH(CHECKLIST!B650,DATOS!B:B,0),1)=0,"",INDEX(DATOS!AM:AM,MATCH(CHECKLIST!B650,DATOS!B:B,0),1)),"")</f>
        <v/>
      </c>
      <c r="L650" s="17" t="str">
        <f>IFERROR(IF(INDEX(DATOS!AO:AO,MATCH(CHECKLIST!B650,DATOS!B:B,0),1)=0,"",INDEX(DATOS!AO:AO,MATCH(CHECKLIST!B650,DATOS!B:B,0),1)),"")</f>
        <v/>
      </c>
      <c r="M650" s="17" t="str">
        <f>IFERROR(IF(INDEX(DATOS!AK:AK,MATCH(CHECKLIST!B650,DATOS!B:B,0),1)=0,"",INDEX(DATOS!AK:AK,MATCH(CHECKLIST!B650,DATOS!B:B,0),1)),"")</f>
        <v/>
      </c>
      <c r="N650" s="35" t="str">
        <f ca="1">IFERROR(IF(INDEX(DATOS!I:I,MATCH(CHECKLIST!B650,DATOS!B:B,0),1)="","X",IF(INDEX(DATOS!I:I,MATCH(CHECKLIST!B650,DATOS!B:B,0),1)&gt;YEAR(TODAY())-1,"","VENCIDA")),"")</f>
        <v/>
      </c>
      <c r="O650" s="35" t="str">
        <f>IFERROR(IF(INDEX(DATOS!AR:AR,MATCH(CHECKLIST!B650,DATOS!B:B,0),1)=0,"",INDEX(DATOS!AR:AR,MATCH(CHECKLIST!B650,DATOS!B:B,0),1)),"")</f>
        <v/>
      </c>
      <c r="P650" s="17" t="str">
        <f>IFERROR(IF(INDEX(DATOS!AP:AP,MATCH(CHECKLIST!B650,DATOS!B:B,0),1)=0,"",INDEX(DATOS!AP:AP,MATCH(CHECKLIST!B650,DATOS!B:B,0),1)),"")</f>
        <v/>
      </c>
      <c r="Q650" s="17" t="str">
        <f>IFERROR(IF(INDEX(DATOS!AQ:AQ,MATCH(CHECKLIST!B650,DATOS!B:B,0),1)=0,"",INDEX(DATOS!AQ:AQ,MATCH(CHECKLIST!B650,DATOS!B:B,0),1)),"")</f>
        <v/>
      </c>
      <c r="S650">
        <f t="shared" si="29"/>
        <v>0</v>
      </c>
      <c r="U650" t="str">
        <f t="shared" si="27"/>
        <v/>
      </c>
      <c r="V650" t="str">
        <f t="shared" si="28"/>
        <v/>
      </c>
    </row>
    <row r="651" spans="1:22" x14ac:dyDescent="0.25">
      <c r="A651" s="12">
        <v>638</v>
      </c>
      <c r="B651" t="str">
        <f>IFERROR(INDEX(DATOS!B:B,MATCH(CHECKLIST!A651,DATOS!BY:BY,0),1),"")</f>
        <v/>
      </c>
      <c r="C651" t="str">
        <f>IFERROR(INDEX(DATOS!J:J,MATCH(CHECKLIST!A651,DATOS!BY:BY,0),1),"")</f>
        <v/>
      </c>
      <c r="D651" t="str">
        <f>IFERROR(INDEX(DATOS!R:R,MATCH(CHECKLIST!E651,DATOS!C:C,0),1),"")</f>
        <v/>
      </c>
      <c r="E651" s="72" t="str">
        <f>IFERROR(INDEX(DATOS!C:C,MATCH(CHECKLIST!A651,DATOS!BY:BY,0),1),"")</f>
        <v/>
      </c>
      <c r="F651" s="82" t="str">
        <f>IFERROR(IF(INDEX(DATOS!AE:AE,MATCH(CHECKLIST!B651,DATOS!B:B,0),1)=0,"",INDEX(DATOS!AE:AE,MATCH(CHECKLIST!B651,DATOS!B:B,0),1)),"")</f>
        <v/>
      </c>
      <c r="G651" s="17" t="str">
        <f>IFERROR(IF(INDEX(DATOS!AJ:AJ,MATCH(CHECKLIST!B651,DATOS!B:B,0),1)=0,"",INDEX(DATOS!AJ:AJ,MATCH(CHECKLIST!B651,DATOS!B:B,0),1)),"")</f>
        <v/>
      </c>
      <c r="H651" s="17" t="str">
        <f>IFERROR(IF(INDEX(DATOS!BM:BM,MATCH(CHECKLIST!B651,DATOS!B:B,0),1)="","X",IF(INDEX(DATOS!BM:BM,MATCH(CHECKLIST!B651,DATOS!B:B,0),1)="VIGENTE","",INDEX(DATOS!BM:BM,MATCH(CHECKLIST!B651,DATOS!B:B,0),1))),"")</f>
        <v/>
      </c>
      <c r="I651" s="17" t="str">
        <f>IFERROR(IF(INDEX(DATOS!AN:AN,MATCH(CHECKLIST!B651,DATOS!B:B,0),1)=0,"",INDEX(DATOS!AN:AN,MATCH(CHECKLIST!B651,DATOS!B:B,0),1)),"")</f>
        <v/>
      </c>
      <c r="J651" s="17" t="str">
        <f>IFERROR(IF(INDEX(DATOS!AL:AL,MATCH(CHECKLIST!B651,DATOS!B:B,0),1)=0,"",INDEX(DATOS!AL:AL,MATCH(CHECKLIST!B651,DATOS!B:B,0),1)),"")</f>
        <v/>
      </c>
      <c r="K651" s="35" t="str">
        <f>IFERROR(IF(INDEX(DATOS!AM:AM,MATCH(CHECKLIST!B651,DATOS!B:B,0),1)=0,"",INDEX(DATOS!AM:AM,MATCH(CHECKLIST!B651,DATOS!B:B,0),1)),"")</f>
        <v/>
      </c>
      <c r="L651" s="17" t="str">
        <f>IFERROR(IF(INDEX(DATOS!AO:AO,MATCH(CHECKLIST!B651,DATOS!B:B,0),1)=0,"",INDEX(DATOS!AO:AO,MATCH(CHECKLIST!B651,DATOS!B:B,0),1)),"")</f>
        <v/>
      </c>
      <c r="M651" s="17" t="str">
        <f>IFERROR(IF(INDEX(DATOS!AK:AK,MATCH(CHECKLIST!B651,DATOS!B:B,0),1)=0,"",INDEX(DATOS!AK:AK,MATCH(CHECKLIST!B651,DATOS!B:B,0),1)),"")</f>
        <v/>
      </c>
      <c r="N651" s="35" t="str">
        <f ca="1">IFERROR(IF(INDEX(DATOS!I:I,MATCH(CHECKLIST!B651,DATOS!B:B,0),1)="","X",IF(INDEX(DATOS!I:I,MATCH(CHECKLIST!B651,DATOS!B:B,0),1)&gt;YEAR(TODAY())-1,"","VENCIDA")),"")</f>
        <v/>
      </c>
      <c r="O651" s="35" t="str">
        <f>IFERROR(IF(INDEX(DATOS!AR:AR,MATCH(CHECKLIST!B651,DATOS!B:B,0),1)=0,"",INDEX(DATOS!AR:AR,MATCH(CHECKLIST!B651,DATOS!B:B,0),1)),"")</f>
        <v/>
      </c>
      <c r="P651" s="17" t="str">
        <f>IFERROR(IF(INDEX(DATOS!AP:AP,MATCH(CHECKLIST!B651,DATOS!B:B,0),1)=0,"",INDEX(DATOS!AP:AP,MATCH(CHECKLIST!B651,DATOS!B:B,0),1)),"")</f>
        <v/>
      </c>
      <c r="Q651" s="17" t="str">
        <f>IFERROR(IF(INDEX(DATOS!AQ:AQ,MATCH(CHECKLIST!B651,DATOS!B:B,0),1)=0,"",INDEX(DATOS!AQ:AQ,MATCH(CHECKLIST!B651,DATOS!B:B,0),1)),"")</f>
        <v/>
      </c>
      <c r="R651" t="str">
        <f>IF(B651="","",1)</f>
        <v/>
      </c>
      <c r="S651" t="str">
        <f t="shared" si="29"/>
        <v/>
      </c>
      <c r="U651" t="str">
        <f t="shared" si="27"/>
        <v/>
      </c>
      <c r="V651" t="str">
        <f t="shared" si="28"/>
        <v/>
      </c>
    </row>
    <row r="652" spans="1:22" x14ac:dyDescent="0.25">
      <c r="A652" s="12">
        <v>639</v>
      </c>
      <c r="B652" t="str">
        <f>IFERROR(INDEX(DATOS!B:B,MATCH(CHECKLIST!A652,DATOS!BY:BY,0),1),"")</f>
        <v/>
      </c>
      <c r="C652" t="str">
        <f>IFERROR(INDEX(DATOS!J:J,MATCH(CHECKLIST!A652,DATOS!BY:BY,0),1),"")</f>
        <v/>
      </c>
      <c r="D652" t="str">
        <f>IFERROR(INDEX(DATOS!R:R,MATCH(CHECKLIST!E652,DATOS!C:C,0),1),"")</f>
        <v/>
      </c>
      <c r="E652" s="72" t="str">
        <f>IFERROR(INDEX(DATOS!C:C,MATCH(CHECKLIST!A652,DATOS!BY:BY,0),1),"")</f>
        <v/>
      </c>
      <c r="F652" s="82" t="str">
        <f>IFERROR(IF(INDEX(DATOS!AE:AE,MATCH(CHECKLIST!B652,DATOS!B:B,0),1)=0,"",INDEX(DATOS!AE:AE,MATCH(CHECKLIST!B652,DATOS!B:B,0),1)),"")</f>
        <v/>
      </c>
      <c r="G652" s="17" t="str">
        <f>IFERROR(IF(INDEX(DATOS!AJ:AJ,MATCH(CHECKLIST!B652,DATOS!B:B,0),1)=0,"",INDEX(DATOS!AJ:AJ,MATCH(CHECKLIST!B652,DATOS!B:B,0),1)),"")</f>
        <v/>
      </c>
      <c r="H652" s="17" t="str">
        <f>IFERROR(IF(INDEX(DATOS!BM:BM,MATCH(CHECKLIST!B652,DATOS!B:B,0),1)="","X",IF(INDEX(DATOS!BM:BM,MATCH(CHECKLIST!B652,DATOS!B:B,0),1)="VIGENTE","",INDEX(DATOS!BM:BM,MATCH(CHECKLIST!B652,DATOS!B:B,0),1))),"")</f>
        <v/>
      </c>
      <c r="I652" s="17" t="str">
        <f>IFERROR(IF(INDEX(DATOS!AN:AN,MATCH(CHECKLIST!B652,DATOS!B:B,0),1)=0,"",INDEX(DATOS!AN:AN,MATCH(CHECKLIST!B652,DATOS!B:B,0),1)),"")</f>
        <v/>
      </c>
      <c r="J652" s="17" t="str">
        <f>IFERROR(IF(INDEX(DATOS!AL:AL,MATCH(CHECKLIST!B652,DATOS!B:B,0),1)=0,"",INDEX(DATOS!AL:AL,MATCH(CHECKLIST!B652,DATOS!B:B,0),1)),"")</f>
        <v/>
      </c>
      <c r="K652" s="35" t="str">
        <f>IFERROR(IF(INDEX(DATOS!AM:AM,MATCH(CHECKLIST!B652,DATOS!B:B,0),1)=0,"",INDEX(DATOS!AM:AM,MATCH(CHECKLIST!B652,DATOS!B:B,0),1)),"")</f>
        <v/>
      </c>
      <c r="L652" s="17" t="str">
        <f>IFERROR(IF(INDEX(DATOS!AO:AO,MATCH(CHECKLIST!B652,DATOS!B:B,0),1)=0,"",INDEX(DATOS!AO:AO,MATCH(CHECKLIST!B652,DATOS!B:B,0),1)),"")</f>
        <v/>
      </c>
      <c r="M652" s="17" t="str">
        <f>IFERROR(IF(INDEX(DATOS!AK:AK,MATCH(CHECKLIST!B652,DATOS!B:B,0),1)=0,"",INDEX(DATOS!AK:AK,MATCH(CHECKLIST!B652,DATOS!B:B,0),1)),"")</f>
        <v/>
      </c>
      <c r="N652" s="35" t="str">
        <f ca="1">IFERROR(IF(INDEX(DATOS!I:I,MATCH(CHECKLIST!B652,DATOS!B:B,0),1)="","X",IF(INDEX(DATOS!I:I,MATCH(CHECKLIST!B652,DATOS!B:B,0),1)&gt;YEAR(TODAY())-1,"","VENCIDA")),"")</f>
        <v/>
      </c>
      <c r="O652" s="35" t="str">
        <f>IFERROR(IF(INDEX(DATOS!AR:AR,MATCH(CHECKLIST!B652,DATOS!B:B,0),1)=0,"",INDEX(DATOS!AR:AR,MATCH(CHECKLIST!B652,DATOS!B:B,0),1)),"")</f>
        <v/>
      </c>
      <c r="P652" s="17" t="str">
        <f>IFERROR(IF(INDEX(DATOS!AP:AP,MATCH(CHECKLIST!B652,DATOS!B:B,0),1)=0,"",INDEX(DATOS!AP:AP,MATCH(CHECKLIST!B652,DATOS!B:B,0),1)),"")</f>
        <v/>
      </c>
      <c r="Q652" s="17" t="str">
        <f>IFERROR(IF(INDEX(DATOS!AQ:AQ,MATCH(CHECKLIST!B652,DATOS!B:B,0),1)=0,"",INDEX(DATOS!AQ:AQ,MATCH(CHECKLIST!B652,DATOS!B:B,0),1)),"")</f>
        <v/>
      </c>
      <c r="S652">
        <f t="shared" si="29"/>
        <v>0</v>
      </c>
      <c r="U652" t="str">
        <f t="shared" si="27"/>
        <v/>
      </c>
      <c r="V652" t="str">
        <f t="shared" si="28"/>
        <v/>
      </c>
    </row>
    <row r="653" spans="1:22" x14ac:dyDescent="0.25">
      <c r="A653" s="12">
        <v>640</v>
      </c>
      <c r="B653" t="str">
        <f>IFERROR(INDEX(DATOS!B:B,MATCH(CHECKLIST!A653,DATOS!BY:BY,0),1),"")</f>
        <v/>
      </c>
      <c r="C653" t="str">
        <f>IFERROR(INDEX(DATOS!J:J,MATCH(CHECKLIST!A653,DATOS!BY:BY,0),1),"")</f>
        <v/>
      </c>
      <c r="D653" t="str">
        <f>IFERROR(INDEX(DATOS!R:R,MATCH(CHECKLIST!E653,DATOS!C:C,0),1),"")</f>
        <v/>
      </c>
      <c r="E653" s="72" t="str">
        <f>IFERROR(INDEX(DATOS!C:C,MATCH(CHECKLIST!A653,DATOS!BY:BY,0),1),"")</f>
        <v/>
      </c>
      <c r="F653" s="82" t="str">
        <f>IFERROR(IF(INDEX(DATOS!AE:AE,MATCH(CHECKLIST!B653,DATOS!B:B,0),1)=0,"",INDEX(DATOS!AE:AE,MATCH(CHECKLIST!B653,DATOS!B:B,0),1)),"")</f>
        <v/>
      </c>
      <c r="G653" s="17" t="str">
        <f>IFERROR(IF(INDEX(DATOS!AJ:AJ,MATCH(CHECKLIST!B653,DATOS!B:B,0),1)=0,"",INDEX(DATOS!AJ:AJ,MATCH(CHECKLIST!B653,DATOS!B:B,0),1)),"")</f>
        <v/>
      </c>
      <c r="H653" s="17" t="str">
        <f>IFERROR(IF(INDEX(DATOS!BM:BM,MATCH(CHECKLIST!B653,DATOS!B:B,0),1)="","X",IF(INDEX(DATOS!BM:BM,MATCH(CHECKLIST!B653,DATOS!B:B,0),1)="VIGENTE","",INDEX(DATOS!BM:BM,MATCH(CHECKLIST!B653,DATOS!B:B,0),1))),"")</f>
        <v/>
      </c>
      <c r="I653" s="17" t="str">
        <f>IFERROR(IF(INDEX(DATOS!AN:AN,MATCH(CHECKLIST!B653,DATOS!B:B,0),1)=0,"",INDEX(DATOS!AN:AN,MATCH(CHECKLIST!B653,DATOS!B:B,0),1)),"")</f>
        <v/>
      </c>
      <c r="J653" s="17" t="str">
        <f>IFERROR(IF(INDEX(DATOS!AL:AL,MATCH(CHECKLIST!B653,DATOS!B:B,0),1)=0,"",INDEX(DATOS!AL:AL,MATCH(CHECKLIST!B653,DATOS!B:B,0),1)),"")</f>
        <v/>
      </c>
      <c r="K653" s="35" t="str">
        <f>IFERROR(IF(INDEX(DATOS!AM:AM,MATCH(CHECKLIST!B653,DATOS!B:B,0),1)=0,"",INDEX(DATOS!AM:AM,MATCH(CHECKLIST!B653,DATOS!B:B,0),1)),"")</f>
        <v/>
      </c>
      <c r="L653" s="17" t="str">
        <f>IFERROR(IF(INDEX(DATOS!AO:AO,MATCH(CHECKLIST!B653,DATOS!B:B,0),1)=0,"",INDEX(DATOS!AO:AO,MATCH(CHECKLIST!B653,DATOS!B:B,0),1)),"")</f>
        <v/>
      </c>
      <c r="M653" s="17" t="str">
        <f>IFERROR(IF(INDEX(DATOS!AK:AK,MATCH(CHECKLIST!B653,DATOS!B:B,0),1)=0,"",INDEX(DATOS!AK:AK,MATCH(CHECKLIST!B653,DATOS!B:B,0),1)),"")</f>
        <v/>
      </c>
      <c r="N653" s="35" t="str">
        <f ca="1">IFERROR(IF(INDEX(DATOS!I:I,MATCH(CHECKLIST!B653,DATOS!B:B,0),1)="","X",IF(INDEX(DATOS!I:I,MATCH(CHECKLIST!B653,DATOS!B:B,0),1)&gt;YEAR(TODAY())-1,"","VENCIDA")),"")</f>
        <v/>
      </c>
      <c r="O653" s="35" t="str">
        <f>IFERROR(IF(INDEX(DATOS!AR:AR,MATCH(CHECKLIST!B653,DATOS!B:B,0),1)=0,"",INDEX(DATOS!AR:AR,MATCH(CHECKLIST!B653,DATOS!B:B,0),1)),"")</f>
        <v/>
      </c>
      <c r="P653" s="17" t="str">
        <f>IFERROR(IF(INDEX(DATOS!AP:AP,MATCH(CHECKLIST!B653,DATOS!B:B,0),1)=0,"",INDEX(DATOS!AP:AP,MATCH(CHECKLIST!B653,DATOS!B:B,0),1)),"")</f>
        <v/>
      </c>
      <c r="Q653" s="17" t="str">
        <f>IFERROR(IF(INDEX(DATOS!AQ:AQ,MATCH(CHECKLIST!B653,DATOS!B:B,0),1)=0,"",INDEX(DATOS!AQ:AQ,MATCH(CHECKLIST!B653,DATOS!B:B,0),1)),"")</f>
        <v/>
      </c>
      <c r="R653" t="str">
        <f>IF(B653="","",1)</f>
        <v/>
      </c>
      <c r="S653" t="str">
        <f t="shared" si="29"/>
        <v/>
      </c>
      <c r="U653" t="str">
        <f t="shared" si="27"/>
        <v/>
      </c>
      <c r="V653" t="str">
        <f t="shared" si="28"/>
        <v/>
      </c>
    </row>
    <row r="654" spans="1:22" x14ac:dyDescent="0.25">
      <c r="A654" s="12">
        <v>641</v>
      </c>
      <c r="B654" t="str">
        <f>IFERROR(INDEX(DATOS!B:B,MATCH(CHECKLIST!A654,DATOS!BY:BY,0),1),"")</f>
        <v/>
      </c>
      <c r="C654" t="str">
        <f>IFERROR(INDEX(DATOS!J:J,MATCH(CHECKLIST!A654,DATOS!BY:BY,0),1),"")</f>
        <v/>
      </c>
      <c r="D654" t="str">
        <f>IFERROR(INDEX(DATOS!R:R,MATCH(CHECKLIST!E654,DATOS!C:C,0),1),"")</f>
        <v/>
      </c>
      <c r="E654" s="72" t="str">
        <f>IFERROR(INDEX(DATOS!C:C,MATCH(CHECKLIST!A654,DATOS!BY:BY,0),1),"")</f>
        <v/>
      </c>
      <c r="F654" s="82" t="str">
        <f>IFERROR(IF(INDEX(DATOS!AE:AE,MATCH(CHECKLIST!B654,DATOS!B:B,0),1)=0,"",INDEX(DATOS!AE:AE,MATCH(CHECKLIST!B654,DATOS!B:B,0),1)),"")</f>
        <v/>
      </c>
      <c r="G654" s="17" t="str">
        <f>IFERROR(IF(INDEX(DATOS!AJ:AJ,MATCH(CHECKLIST!B654,DATOS!B:B,0),1)=0,"",INDEX(DATOS!AJ:AJ,MATCH(CHECKLIST!B654,DATOS!B:B,0),1)),"")</f>
        <v/>
      </c>
      <c r="H654" s="17" t="str">
        <f>IFERROR(IF(INDEX(DATOS!BM:BM,MATCH(CHECKLIST!B654,DATOS!B:B,0),1)="","X",IF(INDEX(DATOS!BM:BM,MATCH(CHECKLIST!B654,DATOS!B:B,0),1)="VIGENTE","",INDEX(DATOS!BM:BM,MATCH(CHECKLIST!B654,DATOS!B:B,0),1))),"")</f>
        <v/>
      </c>
      <c r="I654" s="17" t="str">
        <f>IFERROR(IF(INDEX(DATOS!AN:AN,MATCH(CHECKLIST!B654,DATOS!B:B,0),1)=0,"",INDEX(DATOS!AN:AN,MATCH(CHECKLIST!B654,DATOS!B:B,0),1)),"")</f>
        <v/>
      </c>
      <c r="J654" s="17" t="str">
        <f>IFERROR(IF(INDEX(DATOS!AL:AL,MATCH(CHECKLIST!B654,DATOS!B:B,0),1)=0,"",INDEX(DATOS!AL:AL,MATCH(CHECKLIST!B654,DATOS!B:B,0),1)),"")</f>
        <v/>
      </c>
      <c r="K654" s="35" t="str">
        <f>IFERROR(IF(INDEX(DATOS!AM:AM,MATCH(CHECKLIST!B654,DATOS!B:B,0),1)=0,"",INDEX(DATOS!AM:AM,MATCH(CHECKLIST!B654,DATOS!B:B,0),1)),"")</f>
        <v/>
      </c>
      <c r="L654" s="17" t="str">
        <f>IFERROR(IF(INDEX(DATOS!AO:AO,MATCH(CHECKLIST!B654,DATOS!B:B,0),1)=0,"",INDEX(DATOS!AO:AO,MATCH(CHECKLIST!B654,DATOS!B:B,0),1)),"")</f>
        <v/>
      </c>
      <c r="M654" s="17" t="str">
        <f>IFERROR(IF(INDEX(DATOS!AK:AK,MATCH(CHECKLIST!B654,DATOS!B:B,0),1)=0,"",INDEX(DATOS!AK:AK,MATCH(CHECKLIST!B654,DATOS!B:B,0),1)),"")</f>
        <v/>
      </c>
      <c r="N654" s="35" t="str">
        <f ca="1">IFERROR(IF(INDEX(DATOS!I:I,MATCH(CHECKLIST!B654,DATOS!B:B,0),1)="","X",IF(INDEX(DATOS!I:I,MATCH(CHECKLIST!B654,DATOS!B:B,0),1)&gt;YEAR(TODAY())-1,"","VENCIDA")),"")</f>
        <v/>
      </c>
      <c r="O654" s="35" t="str">
        <f>IFERROR(IF(INDEX(DATOS!AR:AR,MATCH(CHECKLIST!B654,DATOS!B:B,0),1)=0,"",INDEX(DATOS!AR:AR,MATCH(CHECKLIST!B654,DATOS!B:B,0),1)),"")</f>
        <v/>
      </c>
      <c r="P654" s="17" t="str">
        <f>IFERROR(IF(INDEX(DATOS!AP:AP,MATCH(CHECKLIST!B654,DATOS!B:B,0),1)=0,"",INDEX(DATOS!AP:AP,MATCH(CHECKLIST!B654,DATOS!B:B,0),1)),"")</f>
        <v/>
      </c>
      <c r="Q654" s="17" t="str">
        <f>IFERROR(IF(INDEX(DATOS!AQ:AQ,MATCH(CHECKLIST!B654,DATOS!B:B,0),1)=0,"",INDEX(DATOS!AQ:AQ,MATCH(CHECKLIST!B654,DATOS!B:B,0),1)),"")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IFERROR(INDEX(DATOS!B:B,MATCH(CHECKLIST!A655,DATOS!BY:BY,0),1),"")</f>
        <v/>
      </c>
      <c r="C655" t="str">
        <f>IFERROR(INDEX(DATOS!J:J,MATCH(CHECKLIST!A655,DATOS!BY:BY,0),1),"")</f>
        <v/>
      </c>
      <c r="D655" t="str">
        <f>IFERROR(INDEX(DATOS!R:R,MATCH(CHECKLIST!E655,DATOS!C:C,0),1),"")</f>
        <v/>
      </c>
      <c r="E655" s="72" t="str">
        <f>IFERROR(INDEX(DATOS!C:C,MATCH(CHECKLIST!A655,DATOS!BY:BY,0),1),"")</f>
        <v/>
      </c>
      <c r="F655" s="82" t="str">
        <f>IFERROR(IF(INDEX(DATOS!AE:AE,MATCH(CHECKLIST!B655,DATOS!B:B,0),1)=0,"",INDEX(DATOS!AE:AE,MATCH(CHECKLIST!B655,DATOS!B:B,0),1)),"")</f>
        <v/>
      </c>
      <c r="G655" s="17" t="str">
        <f>IFERROR(IF(INDEX(DATOS!AJ:AJ,MATCH(CHECKLIST!B655,DATOS!B:B,0),1)=0,"",INDEX(DATOS!AJ:AJ,MATCH(CHECKLIST!B655,DATOS!B:B,0),1)),"")</f>
        <v/>
      </c>
      <c r="H655" s="17" t="str">
        <f>IFERROR(IF(INDEX(DATOS!BM:BM,MATCH(CHECKLIST!B655,DATOS!B:B,0),1)="","X",IF(INDEX(DATOS!BM:BM,MATCH(CHECKLIST!B655,DATOS!B:B,0),1)="VIGENTE","",INDEX(DATOS!BM:BM,MATCH(CHECKLIST!B655,DATOS!B:B,0),1))),"")</f>
        <v/>
      </c>
      <c r="I655" s="17" t="str">
        <f>IFERROR(IF(INDEX(DATOS!AN:AN,MATCH(CHECKLIST!B655,DATOS!B:B,0),1)=0,"",INDEX(DATOS!AN:AN,MATCH(CHECKLIST!B655,DATOS!B:B,0),1)),"")</f>
        <v/>
      </c>
      <c r="J655" s="17" t="str">
        <f>IFERROR(IF(INDEX(DATOS!AL:AL,MATCH(CHECKLIST!B655,DATOS!B:B,0),1)=0,"",INDEX(DATOS!AL:AL,MATCH(CHECKLIST!B655,DATOS!B:B,0),1)),"")</f>
        <v/>
      </c>
      <c r="K655" s="35" t="str">
        <f>IFERROR(IF(INDEX(DATOS!AM:AM,MATCH(CHECKLIST!B655,DATOS!B:B,0),1)=0,"",INDEX(DATOS!AM:AM,MATCH(CHECKLIST!B655,DATOS!B:B,0),1)),"")</f>
        <v/>
      </c>
      <c r="L655" s="17" t="str">
        <f>IFERROR(IF(INDEX(DATOS!AO:AO,MATCH(CHECKLIST!B655,DATOS!B:B,0),1)=0,"",INDEX(DATOS!AO:AO,MATCH(CHECKLIST!B655,DATOS!B:B,0),1)),"")</f>
        <v/>
      </c>
      <c r="M655" s="17" t="str">
        <f>IFERROR(IF(INDEX(DATOS!AK:AK,MATCH(CHECKLIST!B655,DATOS!B:B,0),1)=0,"",INDEX(DATOS!AK:AK,MATCH(CHECKLIST!B655,DATOS!B:B,0),1)),"")</f>
        <v/>
      </c>
      <c r="N655" s="35" t="str">
        <f ca="1">IFERROR(IF(INDEX(DATOS!I:I,MATCH(CHECKLIST!B655,DATOS!B:B,0),1)="","X",IF(INDEX(DATOS!I:I,MATCH(CHECKLIST!B655,DATOS!B:B,0),1)&gt;YEAR(TODAY())-1,"","VENCIDA")),"")</f>
        <v/>
      </c>
      <c r="O655" s="35" t="str">
        <f>IFERROR(IF(INDEX(DATOS!AR:AR,MATCH(CHECKLIST!B655,DATOS!B:B,0),1)=0,"",INDEX(DATOS!AR:AR,MATCH(CHECKLIST!B655,DATOS!B:B,0),1)),"")</f>
        <v/>
      </c>
      <c r="P655" s="17" t="str">
        <f>IFERROR(IF(INDEX(DATOS!AP:AP,MATCH(CHECKLIST!B655,DATOS!B:B,0),1)=0,"",INDEX(DATOS!AP:AP,MATCH(CHECKLIST!B655,DATOS!B:B,0),1)),"")</f>
        <v/>
      </c>
      <c r="Q655" s="17" t="str">
        <f>IFERROR(IF(INDEX(DATOS!AQ:AQ,MATCH(CHECKLIST!B655,DATOS!B:B,0),1)=0,"",INDEX(DATOS!AQ:AQ,MATCH(CHECKLIST!B655,DATOS!B:B,0),1)),"")</f>
        <v/>
      </c>
      <c r="R655" t="str">
        <f>IF(B655="","",1)</f>
        <v/>
      </c>
      <c r="S655" t="str">
        <f t="shared" si="29"/>
        <v/>
      </c>
      <c r="U655" t="str">
        <f t="shared" si="30"/>
        <v/>
      </c>
      <c r="V655" t="str">
        <f t="shared" si="31"/>
        <v/>
      </c>
    </row>
    <row r="656" spans="1:22" x14ac:dyDescent="0.25">
      <c r="A656" s="12">
        <v>643</v>
      </c>
      <c r="B656" t="str">
        <f>IFERROR(INDEX(DATOS!B:B,MATCH(CHECKLIST!A656,DATOS!BY:BY,0),1),"")</f>
        <v/>
      </c>
      <c r="C656" t="str">
        <f>IFERROR(INDEX(DATOS!J:J,MATCH(CHECKLIST!A656,DATOS!BY:BY,0),1),"")</f>
        <v/>
      </c>
      <c r="D656" t="str">
        <f>IFERROR(INDEX(DATOS!R:R,MATCH(CHECKLIST!E656,DATOS!C:C,0),1),"")</f>
        <v/>
      </c>
      <c r="E656" s="72" t="str">
        <f>IFERROR(INDEX(DATOS!C:C,MATCH(CHECKLIST!A656,DATOS!BY:BY,0),1),"")</f>
        <v/>
      </c>
      <c r="F656" s="82" t="str">
        <f>IFERROR(IF(INDEX(DATOS!AE:AE,MATCH(CHECKLIST!B656,DATOS!B:B,0),1)=0,"",INDEX(DATOS!AE:AE,MATCH(CHECKLIST!B656,DATOS!B:B,0),1)),"")</f>
        <v/>
      </c>
      <c r="G656" s="17" t="str">
        <f>IFERROR(IF(INDEX(DATOS!AJ:AJ,MATCH(CHECKLIST!B656,DATOS!B:B,0),1)=0,"",INDEX(DATOS!AJ:AJ,MATCH(CHECKLIST!B656,DATOS!B:B,0),1)),"")</f>
        <v/>
      </c>
      <c r="H656" s="17" t="str">
        <f>IFERROR(IF(INDEX(DATOS!BM:BM,MATCH(CHECKLIST!B656,DATOS!B:B,0),1)="","X",IF(INDEX(DATOS!BM:BM,MATCH(CHECKLIST!B656,DATOS!B:B,0),1)="VIGENTE","",INDEX(DATOS!BM:BM,MATCH(CHECKLIST!B656,DATOS!B:B,0),1))),"")</f>
        <v/>
      </c>
      <c r="I656" s="17" t="str">
        <f>IFERROR(IF(INDEX(DATOS!AN:AN,MATCH(CHECKLIST!B656,DATOS!B:B,0),1)=0,"",INDEX(DATOS!AN:AN,MATCH(CHECKLIST!B656,DATOS!B:B,0),1)),"")</f>
        <v/>
      </c>
      <c r="J656" s="17" t="str">
        <f>IFERROR(IF(INDEX(DATOS!AL:AL,MATCH(CHECKLIST!B656,DATOS!B:B,0),1)=0,"",INDEX(DATOS!AL:AL,MATCH(CHECKLIST!B656,DATOS!B:B,0),1)),"")</f>
        <v/>
      </c>
      <c r="K656" s="35" t="str">
        <f>IFERROR(IF(INDEX(DATOS!AM:AM,MATCH(CHECKLIST!B656,DATOS!B:B,0),1)=0,"",INDEX(DATOS!AM:AM,MATCH(CHECKLIST!B656,DATOS!B:B,0),1)),"")</f>
        <v/>
      </c>
      <c r="L656" s="17" t="str">
        <f>IFERROR(IF(INDEX(DATOS!AO:AO,MATCH(CHECKLIST!B656,DATOS!B:B,0),1)=0,"",INDEX(DATOS!AO:AO,MATCH(CHECKLIST!B656,DATOS!B:B,0),1)),"")</f>
        <v/>
      </c>
      <c r="M656" s="17" t="str">
        <f>IFERROR(IF(INDEX(DATOS!AK:AK,MATCH(CHECKLIST!B656,DATOS!B:B,0),1)=0,"",INDEX(DATOS!AK:AK,MATCH(CHECKLIST!B656,DATOS!B:B,0),1)),"")</f>
        <v/>
      </c>
      <c r="N656" s="35" t="str">
        <f ca="1">IFERROR(IF(INDEX(DATOS!I:I,MATCH(CHECKLIST!B656,DATOS!B:B,0),1)="","X",IF(INDEX(DATOS!I:I,MATCH(CHECKLIST!B656,DATOS!B:B,0),1)&gt;YEAR(TODAY())-1,"","VENCIDA")),"")</f>
        <v/>
      </c>
      <c r="O656" s="35" t="str">
        <f>IFERROR(IF(INDEX(DATOS!AR:AR,MATCH(CHECKLIST!B656,DATOS!B:B,0),1)=0,"",INDEX(DATOS!AR:AR,MATCH(CHECKLIST!B656,DATOS!B:B,0),1)),"")</f>
        <v/>
      </c>
      <c r="P656" s="17" t="str">
        <f>IFERROR(IF(INDEX(DATOS!AP:AP,MATCH(CHECKLIST!B656,DATOS!B:B,0),1)=0,"",INDEX(DATOS!AP:AP,MATCH(CHECKLIST!B656,DATOS!B:B,0),1)),"")</f>
        <v/>
      </c>
      <c r="Q656" s="17" t="str">
        <f>IFERROR(IF(INDEX(DATOS!AQ:AQ,MATCH(CHECKLIST!B656,DATOS!B:B,0),1)=0,"",INDEX(DATOS!AQ:AQ,MATCH(CHECKLIST!B656,DATOS!B:B,0),1)),"")</f>
        <v/>
      </c>
      <c r="S656">
        <f t="shared" ref="S656:S719" si="32">IF(Q$13="","",R656)</f>
        <v>0</v>
      </c>
      <c r="U656" t="str">
        <f t="shared" si="30"/>
        <v/>
      </c>
      <c r="V656" t="str">
        <f t="shared" si="31"/>
        <v/>
      </c>
    </row>
    <row r="657" spans="1:22" x14ac:dyDescent="0.25">
      <c r="A657" s="12">
        <v>644</v>
      </c>
      <c r="B657" t="str">
        <f>IFERROR(INDEX(DATOS!B:B,MATCH(CHECKLIST!A657,DATOS!BY:BY,0),1),"")</f>
        <v/>
      </c>
      <c r="C657" t="str">
        <f>IFERROR(INDEX(DATOS!J:J,MATCH(CHECKLIST!A657,DATOS!BY:BY,0),1),"")</f>
        <v/>
      </c>
      <c r="D657" t="str">
        <f>IFERROR(INDEX(DATOS!R:R,MATCH(CHECKLIST!E657,DATOS!C:C,0),1),"")</f>
        <v/>
      </c>
      <c r="E657" s="72" t="str">
        <f>IFERROR(INDEX(DATOS!C:C,MATCH(CHECKLIST!A657,DATOS!BY:BY,0),1),"")</f>
        <v/>
      </c>
      <c r="F657" s="82" t="str">
        <f>IFERROR(IF(INDEX(DATOS!AE:AE,MATCH(CHECKLIST!B657,DATOS!B:B,0),1)=0,"",INDEX(DATOS!AE:AE,MATCH(CHECKLIST!B657,DATOS!B:B,0),1)),"")</f>
        <v/>
      </c>
      <c r="G657" s="17" t="str">
        <f>IFERROR(IF(INDEX(DATOS!AJ:AJ,MATCH(CHECKLIST!B657,DATOS!B:B,0),1)=0,"",INDEX(DATOS!AJ:AJ,MATCH(CHECKLIST!B657,DATOS!B:B,0),1)),"")</f>
        <v/>
      </c>
      <c r="H657" s="17" t="str">
        <f>IFERROR(IF(INDEX(DATOS!BM:BM,MATCH(CHECKLIST!B657,DATOS!B:B,0),1)="","X",IF(INDEX(DATOS!BM:BM,MATCH(CHECKLIST!B657,DATOS!B:B,0),1)="VIGENTE","",INDEX(DATOS!BM:BM,MATCH(CHECKLIST!B657,DATOS!B:B,0),1))),"")</f>
        <v/>
      </c>
      <c r="I657" s="17" t="str">
        <f>IFERROR(IF(INDEX(DATOS!AN:AN,MATCH(CHECKLIST!B657,DATOS!B:B,0),1)=0,"",INDEX(DATOS!AN:AN,MATCH(CHECKLIST!B657,DATOS!B:B,0),1)),"")</f>
        <v/>
      </c>
      <c r="J657" s="17" t="str">
        <f>IFERROR(IF(INDEX(DATOS!AL:AL,MATCH(CHECKLIST!B657,DATOS!B:B,0),1)=0,"",INDEX(DATOS!AL:AL,MATCH(CHECKLIST!B657,DATOS!B:B,0),1)),"")</f>
        <v/>
      </c>
      <c r="K657" s="35" t="str">
        <f>IFERROR(IF(INDEX(DATOS!AM:AM,MATCH(CHECKLIST!B657,DATOS!B:B,0),1)=0,"",INDEX(DATOS!AM:AM,MATCH(CHECKLIST!B657,DATOS!B:B,0),1)),"")</f>
        <v/>
      </c>
      <c r="L657" s="17" t="str">
        <f>IFERROR(IF(INDEX(DATOS!AO:AO,MATCH(CHECKLIST!B657,DATOS!B:B,0),1)=0,"",INDEX(DATOS!AO:AO,MATCH(CHECKLIST!B657,DATOS!B:B,0),1)),"")</f>
        <v/>
      </c>
      <c r="M657" s="17" t="str">
        <f>IFERROR(IF(INDEX(DATOS!AK:AK,MATCH(CHECKLIST!B657,DATOS!B:B,0),1)=0,"",INDEX(DATOS!AK:AK,MATCH(CHECKLIST!B657,DATOS!B:B,0),1)),"")</f>
        <v/>
      </c>
      <c r="N657" s="35" t="str">
        <f ca="1">IFERROR(IF(INDEX(DATOS!I:I,MATCH(CHECKLIST!B657,DATOS!B:B,0),1)="","X",IF(INDEX(DATOS!I:I,MATCH(CHECKLIST!B657,DATOS!B:B,0),1)&gt;YEAR(TODAY())-1,"","VENCIDA")),"")</f>
        <v/>
      </c>
      <c r="O657" s="35" t="str">
        <f>IFERROR(IF(INDEX(DATOS!AR:AR,MATCH(CHECKLIST!B657,DATOS!B:B,0),1)=0,"",INDEX(DATOS!AR:AR,MATCH(CHECKLIST!B657,DATOS!B:B,0),1)),"")</f>
        <v/>
      </c>
      <c r="P657" s="17" t="str">
        <f>IFERROR(IF(INDEX(DATOS!AP:AP,MATCH(CHECKLIST!B657,DATOS!B:B,0),1)=0,"",INDEX(DATOS!AP:AP,MATCH(CHECKLIST!B657,DATOS!B:B,0),1)),"")</f>
        <v/>
      </c>
      <c r="Q657" s="17" t="str">
        <f>IFERROR(IF(INDEX(DATOS!AQ:AQ,MATCH(CHECKLIST!B657,DATOS!B:B,0),1)=0,"",INDEX(DATOS!AQ:AQ,MATCH(CHECKLIST!B657,DATOS!B:B,0),1)),"")</f>
        <v/>
      </c>
      <c r="R657" t="str">
        <f>IF(B657="","",1)</f>
        <v/>
      </c>
      <c r="S657" t="str">
        <f t="shared" si="32"/>
        <v/>
      </c>
      <c r="U657" t="str">
        <f t="shared" si="30"/>
        <v/>
      </c>
      <c r="V657" t="str">
        <f t="shared" si="31"/>
        <v/>
      </c>
    </row>
    <row r="658" spans="1:22" x14ac:dyDescent="0.25">
      <c r="A658" s="12">
        <v>645</v>
      </c>
      <c r="B658" t="str">
        <f>IFERROR(INDEX(DATOS!B:B,MATCH(CHECKLIST!A658,DATOS!BY:BY,0),1),"")</f>
        <v/>
      </c>
      <c r="C658" t="str">
        <f>IFERROR(INDEX(DATOS!J:J,MATCH(CHECKLIST!A658,DATOS!BY:BY,0),1),"")</f>
        <v/>
      </c>
      <c r="D658" t="str">
        <f>IFERROR(INDEX(DATOS!R:R,MATCH(CHECKLIST!E658,DATOS!C:C,0),1),"")</f>
        <v/>
      </c>
      <c r="E658" s="72" t="str">
        <f>IFERROR(INDEX(DATOS!C:C,MATCH(CHECKLIST!A658,DATOS!BY:BY,0),1),"")</f>
        <v/>
      </c>
      <c r="F658" s="82" t="str">
        <f>IFERROR(IF(INDEX(DATOS!AE:AE,MATCH(CHECKLIST!B658,DATOS!B:B,0),1)=0,"",INDEX(DATOS!AE:AE,MATCH(CHECKLIST!B658,DATOS!B:B,0),1)),"")</f>
        <v/>
      </c>
      <c r="G658" s="17" t="str">
        <f>IFERROR(IF(INDEX(DATOS!AJ:AJ,MATCH(CHECKLIST!B658,DATOS!B:B,0),1)=0,"",INDEX(DATOS!AJ:AJ,MATCH(CHECKLIST!B658,DATOS!B:B,0),1)),"")</f>
        <v/>
      </c>
      <c r="H658" s="17" t="str">
        <f>IFERROR(IF(INDEX(DATOS!BM:BM,MATCH(CHECKLIST!B658,DATOS!B:B,0),1)="","X",IF(INDEX(DATOS!BM:BM,MATCH(CHECKLIST!B658,DATOS!B:B,0),1)="VIGENTE","",INDEX(DATOS!BM:BM,MATCH(CHECKLIST!B658,DATOS!B:B,0),1))),"")</f>
        <v/>
      </c>
      <c r="I658" s="17" t="str">
        <f>IFERROR(IF(INDEX(DATOS!AN:AN,MATCH(CHECKLIST!B658,DATOS!B:B,0),1)=0,"",INDEX(DATOS!AN:AN,MATCH(CHECKLIST!B658,DATOS!B:B,0),1)),"")</f>
        <v/>
      </c>
      <c r="J658" s="17" t="str">
        <f>IFERROR(IF(INDEX(DATOS!AL:AL,MATCH(CHECKLIST!B658,DATOS!B:B,0),1)=0,"",INDEX(DATOS!AL:AL,MATCH(CHECKLIST!B658,DATOS!B:B,0),1)),"")</f>
        <v/>
      </c>
      <c r="K658" s="35" t="str">
        <f>IFERROR(IF(INDEX(DATOS!AM:AM,MATCH(CHECKLIST!B658,DATOS!B:B,0),1)=0,"",INDEX(DATOS!AM:AM,MATCH(CHECKLIST!B658,DATOS!B:B,0),1)),"")</f>
        <v/>
      </c>
      <c r="L658" s="17" t="str">
        <f>IFERROR(IF(INDEX(DATOS!AO:AO,MATCH(CHECKLIST!B658,DATOS!B:B,0),1)=0,"",INDEX(DATOS!AO:AO,MATCH(CHECKLIST!B658,DATOS!B:B,0),1)),"")</f>
        <v/>
      </c>
      <c r="M658" s="17" t="str">
        <f>IFERROR(IF(INDEX(DATOS!AK:AK,MATCH(CHECKLIST!B658,DATOS!B:B,0),1)=0,"",INDEX(DATOS!AK:AK,MATCH(CHECKLIST!B658,DATOS!B:B,0),1)),"")</f>
        <v/>
      </c>
      <c r="N658" s="35" t="str">
        <f ca="1">IFERROR(IF(INDEX(DATOS!I:I,MATCH(CHECKLIST!B658,DATOS!B:B,0),1)="","X",IF(INDEX(DATOS!I:I,MATCH(CHECKLIST!B658,DATOS!B:B,0),1)&gt;YEAR(TODAY())-1,"","VENCIDA")),"")</f>
        <v/>
      </c>
      <c r="O658" s="35" t="str">
        <f>IFERROR(IF(INDEX(DATOS!AR:AR,MATCH(CHECKLIST!B658,DATOS!B:B,0),1)=0,"",INDEX(DATOS!AR:AR,MATCH(CHECKLIST!B658,DATOS!B:B,0),1)),"")</f>
        <v/>
      </c>
      <c r="P658" s="17" t="str">
        <f>IFERROR(IF(INDEX(DATOS!AP:AP,MATCH(CHECKLIST!B658,DATOS!B:B,0),1)=0,"",INDEX(DATOS!AP:AP,MATCH(CHECKLIST!B658,DATOS!B:B,0),1)),"")</f>
        <v/>
      </c>
      <c r="Q658" s="17" t="str">
        <f>IFERROR(IF(INDEX(DATOS!AQ:AQ,MATCH(CHECKLIST!B658,DATOS!B:B,0),1)=0,"",INDEX(DATOS!AQ:AQ,MATCH(CHECKLIST!B658,DATOS!B:B,0),1)),"")</f>
        <v/>
      </c>
      <c r="S658">
        <f t="shared" si="32"/>
        <v>0</v>
      </c>
      <c r="U658" t="str">
        <f t="shared" si="30"/>
        <v/>
      </c>
      <c r="V658" t="str">
        <f t="shared" si="31"/>
        <v/>
      </c>
    </row>
    <row r="659" spans="1:22" x14ac:dyDescent="0.25">
      <c r="A659" s="12">
        <v>646</v>
      </c>
      <c r="B659" t="str">
        <f>IFERROR(INDEX(DATOS!B:B,MATCH(CHECKLIST!A659,DATOS!BY:BY,0),1),"")</f>
        <v/>
      </c>
      <c r="C659" t="str">
        <f>IFERROR(INDEX(DATOS!J:J,MATCH(CHECKLIST!A659,DATOS!BY:BY,0),1),"")</f>
        <v/>
      </c>
      <c r="D659" t="str">
        <f>IFERROR(INDEX(DATOS!R:R,MATCH(CHECKLIST!E659,DATOS!C:C,0),1),"")</f>
        <v/>
      </c>
      <c r="E659" s="72" t="str">
        <f>IFERROR(INDEX(DATOS!C:C,MATCH(CHECKLIST!A659,DATOS!BY:BY,0),1),"")</f>
        <v/>
      </c>
      <c r="F659" s="82" t="str">
        <f>IFERROR(IF(INDEX(DATOS!AE:AE,MATCH(CHECKLIST!B659,DATOS!B:B,0),1)=0,"",INDEX(DATOS!AE:AE,MATCH(CHECKLIST!B659,DATOS!B:B,0),1)),"")</f>
        <v/>
      </c>
      <c r="G659" s="17" t="str">
        <f>IFERROR(IF(INDEX(DATOS!AJ:AJ,MATCH(CHECKLIST!B659,DATOS!B:B,0),1)=0,"",INDEX(DATOS!AJ:AJ,MATCH(CHECKLIST!B659,DATOS!B:B,0),1)),"")</f>
        <v/>
      </c>
      <c r="H659" s="17" t="str">
        <f>IFERROR(IF(INDEX(DATOS!BM:BM,MATCH(CHECKLIST!B659,DATOS!B:B,0),1)="","X",IF(INDEX(DATOS!BM:BM,MATCH(CHECKLIST!B659,DATOS!B:B,0),1)="VIGENTE","",INDEX(DATOS!BM:BM,MATCH(CHECKLIST!B659,DATOS!B:B,0),1))),"")</f>
        <v/>
      </c>
      <c r="I659" s="17" t="str">
        <f>IFERROR(IF(INDEX(DATOS!AN:AN,MATCH(CHECKLIST!B659,DATOS!B:B,0),1)=0,"",INDEX(DATOS!AN:AN,MATCH(CHECKLIST!B659,DATOS!B:B,0),1)),"")</f>
        <v/>
      </c>
      <c r="J659" s="17" t="str">
        <f>IFERROR(IF(INDEX(DATOS!AL:AL,MATCH(CHECKLIST!B659,DATOS!B:B,0),1)=0,"",INDEX(DATOS!AL:AL,MATCH(CHECKLIST!B659,DATOS!B:B,0),1)),"")</f>
        <v/>
      </c>
      <c r="K659" s="35" t="str">
        <f>IFERROR(IF(INDEX(DATOS!AM:AM,MATCH(CHECKLIST!B659,DATOS!B:B,0),1)=0,"",INDEX(DATOS!AM:AM,MATCH(CHECKLIST!B659,DATOS!B:B,0),1)),"")</f>
        <v/>
      </c>
      <c r="L659" s="17" t="str">
        <f>IFERROR(IF(INDEX(DATOS!AO:AO,MATCH(CHECKLIST!B659,DATOS!B:B,0),1)=0,"",INDEX(DATOS!AO:AO,MATCH(CHECKLIST!B659,DATOS!B:B,0),1)),"")</f>
        <v/>
      </c>
      <c r="M659" s="17" t="str">
        <f>IFERROR(IF(INDEX(DATOS!AK:AK,MATCH(CHECKLIST!B659,DATOS!B:B,0),1)=0,"",INDEX(DATOS!AK:AK,MATCH(CHECKLIST!B659,DATOS!B:B,0),1)),"")</f>
        <v/>
      </c>
      <c r="N659" s="35" t="str">
        <f ca="1">IFERROR(IF(INDEX(DATOS!I:I,MATCH(CHECKLIST!B659,DATOS!B:B,0),1)="","X",IF(INDEX(DATOS!I:I,MATCH(CHECKLIST!B659,DATOS!B:B,0),1)&gt;YEAR(TODAY())-1,"","VENCIDA")),"")</f>
        <v/>
      </c>
      <c r="O659" s="35" t="str">
        <f>IFERROR(IF(INDEX(DATOS!AR:AR,MATCH(CHECKLIST!B659,DATOS!B:B,0),1)=0,"",INDEX(DATOS!AR:AR,MATCH(CHECKLIST!B659,DATOS!B:B,0),1)),"")</f>
        <v/>
      </c>
      <c r="P659" s="17" t="str">
        <f>IFERROR(IF(INDEX(DATOS!AP:AP,MATCH(CHECKLIST!B659,DATOS!B:B,0),1)=0,"",INDEX(DATOS!AP:AP,MATCH(CHECKLIST!B659,DATOS!B:B,0),1)),"")</f>
        <v/>
      </c>
      <c r="Q659" s="17" t="str">
        <f>IFERROR(IF(INDEX(DATOS!AQ:AQ,MATCH(CHECKLIST!B659,DATOS!B:B,0),1)=0,"",INDEX(DATOS!AQ:AQ,MATCH(CHECKLIST!B659,DATOS!B:B,0),1)),"")</f>
        <v/>
      </c>
      <c r="R659" t="str">
        <f>IF(B659="","",1)</f>
        <v/>
      </c>
      <c r="S659" t="str">
        <f t="shared" si="32"/>
        <v/>
      </c>
      <c r="U659" t="str">
        <f t="shared" si="30"/>
        <v/>
      </c>
      <c r="V659" t="str">
        <f t="shared" si="31"/>
        <v/>
      </c>
    </row>
    <row r="660" spans="1:22" x14ac:dyDescent="0.25">
      <c r="A660" s="12">
        <v>647</v>
      </c>
      <c r="B660" t="str">
        <f>IFERROR(INDEX(DATOS!B:B,MATCH(CHECKLIST!A660,DATOS!BY:BY,0),1),"")</f>
        <v/>
      </c>
      <c r="C660" t="str">
        <f>IFERROR(INDEX(DATOS!J:J,MATCH(CHECKLIST!A660,DATOS!BY:BY,0),1),"")</f>
        <v/>
      </c>
      <c r="D660" t="str">
        <f>IFERROR(INDEX(DATOS!R:R,MATCH(CHECKLIST!E660,DATOS!C:C,0),1),"")</f>
        <v/>
      </c>
      <c r="E660" s="72" t="str">
        <f>IFERROR(INDEX(DATOS!C:C,MATCH(CHECKLIST!A660,DATOS!BY:BY,0),1),"")</f>
        <v/>
      </c>
      <c r="F660" s="82" t="str">
        <f>IFERROR(IF(INDEX(DATOS!AE:AE,MATCH(CHECKLIST!B660,DATOS!B:B,0),1)=0,"",INDEX(DATOS!AE:AE,MATCH(CHECKLIST!B660,DATOS!B:B,0),1)),"")</f>
        <v/>
      </c>
      <c r="G660" s="17" t="str">
        <f>IFERROR(IF(INDEX(DATOS!AJ:AJ,MATCH(CHECKLIST!B660,DATOS!B:B,0),1)=0,"",INDEX(DATOS!AJ:AJ,MATCH(CHECKLIST!B660,DATOS!B:B,0),1)),"")</f>
        <v/>
      </c>
      <c r="H660" s="17" t="str">
        <f>IFERROR(IF(INDEX(DATOS!BM:BM,MATCH(CHECKLIST!B660,DATOS!B:B,0),1)="","X",IF(INDEX(DATOS!BM:BM,MATCH(CHECKLIST!B660,DATOS!B:B,0),1)="VIGENTE","",INDEX(DATOS!BM:BM,MATCH(CHECKLIST!B660,DATOS!B:B,0),1))),"")</f>
        <v/>
      </c>
      <c r="I660" s="17" t="str">
        <f>IFERROR(IF(INDEX(DATOS!AN:AN,MATCH(CHECKLIST!B660,DATOS!B:B,0),1)=0,"",INDEX(DATOS!AN:AN,MATCH(CHECKLIST!B660,DATOS!B:B,0),1)),"")</f>
        <v/>
      </c>
      <c r="J660" s="17" t="str">
        <f>IFERROR(IF(INDEX(DATOS!AL:AL,MATCH(CHECKLIST!B660,DATOS!B:B,0),1)=0,"",INDEX(DATOS!AL:AL,MATCH(CHECKLIST!B660,DATOS!B:B,0),1)),"")</f>
        <v/>
      </c>
      <c r="K660" s="35" t="str">
        <f>IFERROR(IF(INDEX(DATOS!AM:AM,MATCH(CHECKLIST!B660,DATOS!B:B,0),1)=0,"",INDEX(DATOS!AM:AM,MATCH(CHECKLIST!B660,DATOS!B:B,0),1)),"")</f>
        <v/>
      </c>
      <c r="L660" s="17" t="str">
        <f>IFERROR(IF(INDEX(DATOS!AO:AO,MATCH(CHECKLIST!B660,DATOS!B:B,0),1)=0,"",INDEX(DATOS!AO:AO,MATCH(CHECKLIST!B660,DATOS!B:B,0),1)),"")</f>
        <v/>
      </c>
      <c r="M660" s="17" t="str">
        <f>IFERROR(IF(INDEX(DATOS!AK:AK,MATCH(CHECKLIST!B660,DATOS!B:B,0),1)=0,"",INDEX(DATOS!AK:AK,MATCH(CHECKLIST!B660,DATOS!B:B,0),1)),"")</f>
        <v/>
      </c>
      <c r="N660" s="35" t="str">
        <f ca="1">IFERROR(IF(INDEX(DATOS!I:I,MATCH(CHECKLIST!B660,DATOS!B:B,0),1)="","X",IF(INDEX(DATOS!I:I,MATCH(CHECKLIST!B660,DATOS!B:B,0),1)&gt;YEAR(TODAY())-1,"","VENCIDA")),"")</f>
        <v/>
      </c>
      <c r="O660" s="35" t="str">
        <f>IFERROR(IF(INDEX(DATOS!AR:AR,MATCH(CHECKLIST!B660,DATOS!B:B,0),1)=0,"",INDEX(DATOS!AR:AR,MATCH(CHECKLIST!B660,DATOS!B:B,0),1)),"")</f>
        <v/>
      </c>
      <c r="P660" s="17" t="str">
        <f>IFERROR(IF(INDEX(DATOS!AP:AP,MATCH(CHECKLIST!B660,DATOS!B:B,0),1)=0,"",INDEX(DATOS!AP:AP,MATCH(CHECKLIST!B660,DATOS!B:B,0),1)),"")</f>
        <v/>
      </c>
      <c r="Q660" s="17" t="str">
        <f>IFERROR(IF(INDEX(DATOS!AQ:AQ,MATCH(CHECKLIST!B660,DATOS!B:B,0),1)=0,"",INDEX(DATOS!AQ:AQ,MATCH(CHECKLIST!B660,DATOS!B:B,0),1)),"")</f>
        <v/>
      </c>
      <c r="S660">
        <f t="shared" si="32"/>
        <v>0</v>
      </c>
      <c r="U660" t="str">
        <f t="shared" si="30"/>
        <v/>
      </c>
      <c r="V660" t="str">
        <f t="shared" si="31"/>
        <v/>
      </c>
    </row>
    <row r="661" spans="1:22" x14ac:dyDescent="0.25">
      <c r="A661" s="12">
        <v>648</v>
      </c>
      <c r="B661" t="str">
        <f>IFERROR(INDEX(DATOS!B:B,MATCH(CHECKLIST!A661,DATOS!BY:BY,0),1),"")</f>
        <v/>
      </c>
      <c r="C661" t="str">
        <f>IFERROR(INDEX(DATOS!J:J,MATCH(CHECKLIST!A661,DATOS!BY:BY,0),1),"")</f>
        <v/>
      </c>
      <c r="D661" t="str">
        <f>IFERROR(INDEX(DATOS!R:R,MATCH(CHECKLIST!E661,DATOS!C:C,0),1),"")</f>
        <v/>
      </c>
      <c r="E661" s="72" t="str">
        <f>IFERROR(INDEX(DATOS!C:C,MATCH(CHECKLIST!A661,DATOS!BY:BY,0),1),"")</f>
        <v/>
      </c>
      <c r="F661" s="82" t="str">
        <f>IFERROR(IF(INDEX(DATOS!AE:AE,MATCH(CHECKLIST!B661,DATOS!B:B,0),1)=0,"",INDEX(DATOS!AE:AE,MATCH(CHECKLIST!B661,DATOS!B:B,0),1)),"")</f>
        <v/>
      </c>
      <c r="G661" s="17" t="str">
        <f>IFERROR(IF(INDEX(DATOS!AJ:AJ,MATCH(CHECKLIST!B661,DATOS!B:B,0),1)=0,"",INDEX(DATOS!AJ:AJ,MATCH(CHECKLIST!B661,DATOS!B:B,0),1)),"")</f>
        <v/>
      </c>
      <c r="H661" s="17" t="str">
        <f>IFERROR(IF(INDEX(DATOS!BM:BM,MATCH(CHECKLIST!B661,DATOS!B:B,0),1)="","X",IF(INDEX(DATOS!BM:BM,MATCH(CHECKLIST!B661,DATOS!B:B,0),1)="VIGENTE","",INDEX(DATOS!BM:BM,MATCH(CHECKLIST!B661,DATOS!B:B,0),1))),"")</f>
        <v/>
      </c>
      <c r="I661" s="17" t="str">
        <f>IFERROR(IF(INDEX(DATOS!AN:AN,MATCH(CHECKLIST!B661,DATOS!B:B,0),1)=0,"",INDEX(DATOS!AN:AN,MATCH(CHECKLIST!B661,DATOS!B:B,0),1)),"")</f>
        <v/>
      </c>
      <c r="J661" s="17" t="str">
        <f>IFERROR(IF(INDEX(DATOS!AL:AL,MATCH(CHECKLIST!B661,DATOS!B:B,0),1)=0,"",INDEX(DATOS!AL:AL,MATCH(CHECKLIST!B661,DATOS!B:B,0),1)),"")</f>
        <v/>
      </c>
      <c r="K661" s="35" t="str">
        <f>IFERROR(IF(INDEX(DATOS!AM:AM,MATCH(CHECKLIST!B661,DATOS!B:B,0),1)=0,"",INDEX(DATOS!AM:AM,MATCH(CHECKLIST!B661,DATOS!B:B,0),1)),"")</f>
        <v/>
      </c>
      <c r="L661" s="17" t="str">
        <f>IFERROR(IF(INDEX(DATOS!AO:AO,MATCH(CHECKLIST!B661,DATOS!B:B,0),1)=0,"",INDEX(DATOS!AO:AO,MATCH(CHECKLIST!B661,DATOS!B:B,0),1)),"")</f>
        <v/>
      </c>
      <c r="M661" s="17" t="str">
        <f>IFERROR(IF(INDEX(DATOS!AK:AK,MATCH(CHECKLIST!B661,DATOS!B:B,0),1)=0,"",INDEX(DATOS!AK:AK,MATCH(CHECKLIST!B661,DATOS!B:B,0),1)),"")</f>
        <v/>
      </c>
      <c r="N661" s="35" t="str">
        <f ca="1">IFERROR(IF(INDEX(DATOS!I:I,MATCH(CHECKLIST!B661,DATOS!B:B,0),1)="","X",IF(INDEX(DATOS!I:I,MATCH(CHECKLIST!B661,DATOS!B:B,0),1)&gt;YEAR(TODAY())-1,"","VENCIDA")),"")</f>
        <v/>
      </c>
      <c r="O661" s="35" t="str">
        <f>IFERROR(IF(INDEX(DATOS!AR:AR,MATCH(CHECKLIST!B661,DATOS!B:B,0),1)=0,"",INDEX(DATOS!AR:AR,MATCH(CHECKLIST!B661,DATOS!B:B,0),1)),"")</f>
        <v/>
      </c>
      <c r="P661" s="17" t="str">
        <f>IFERROR(IF(INDEX(DATOS!AP:AP,MATCH(CHECKLIST!B661,DATOS!B:B,0),1)=0,"",INDEX(DATOS!AP:AP,MATCH(CHECKLIST!B661,DATOS!B:B,0),1)),"")</f>
        <v/>
      </c>
      <c r="Q661" s="17" t="str">
        <f>IFERROR(IF(INDEX(DATOS!AQ:AQ,MATCH(CHECKLIST!B661,DATOS!B:B,0),1)=0,"",INDEX(DATOS!AQ:AQ,MATCH(CHECKLIST!B661,DATOS!B:B,0),1)),"")</f>
        <v/>
      </c>
      <c r="R661" t="str">
        <f>IF(B661="","",1)</f>
        <v/>
      </c>
      <c r="S661" t="str">
        <f t="shared" si="32"/>
        <v/>
      </c>
      <c r="U661" t="str">
        <f t="shared" si="30"/>
        <v/>
      </c>
      <c r="V661" t="str">
        <f t="shared" si="31"/>
        <v/>
      </c>
    </row>
    <row r="662" spans="1:22" x14ac:dyDescent="0.25">
      <c r="A662" s="12">
        <v>649</v>
      </c>
      <c r="B662" t="str">
        <f>IFERROR(INDEX(DATOS!B:B,MATCH(CHECKLIST!A662,DATOS!BY:BY,0),1),"")</f>
        <v/>
      </c>
      <c r="C662" t="str">
        <f>IFERROR(INDEX(DATOS!J:J,MATCH(CHECKLIST!A662,DATOS!BY:BY,0),1),"")</f>
        <v/>
      </c>
      <c r="D662" t="str">
        <f>IFERROR(INDEX(DATOS!R:R,MATCH(CHECKLIST!E662,DATOS!C:C,0),1),"")</f>
        <v/>
      </c>
      <c r="E662" s="72" t="str">
        <f>IFERROR(INDEX(DATOS!C:C,MATCH(CHECKLIST!A662,DATOS!BY:BY,0),1),"")</f>
        <v/>
      </c>
      <c r="F662" s="82" t="str">
        <f>IFERROR(IF(INDEX(DATOS!AE:AE,MATCH(CHECKLIST!B662,DATOS!B:B,0),1)=0,"",INDEX(DATOS!AE:AE,MATCH(CHECKLIST!B662,DATOS!B:B,0),1)),"")</f>
        <v/>
      </c>
      <c r="G662" s="17" t="str">
        <f>IFERROR(IF(INDEX(DATOS!AJ:AJ,MATCH(CHECKLIST!B662,DATOS!B:B,0),1)=0,"",INDEX(DATOS!AJ:AJ,MATCH(CHECKLIST!B662,DATOS!B:B,0),1)),"")</f>
        <v/>
      </c>
      <c r="H662" s="17" t="str">
        <f>IFERROR(IF(INDEX(DATOS!BM:BM,MATCH(CHECKLIST!B662,DATOS!B:B,0),1)="","X",IF(INDEX(DATOS!BM:BM,MATCH(CHECKLIST!B662,DATOS!B:B,0),1)="VIGENTE","",INDEX(DATOS!BM:BM,MATCH(CHECKLIST!B662,DATOS!B:B,0),1))),"")</f>
        <v/>
      </c>
      <c r="I662" s="17" t="str">
        <f>IFERROR(IF(INDEX(DATOS!AN:AN,MATCH(CHECKLIST!B662,DATOS!B:B,0),1)=0,"",INDEX(DATOS!AN:AN,MATCH(CHECKLIST!B662,DATOS!B:B,0),1)),"")</f>
        <v/>
      </c>
      <c r="J662" s="17" t="str">
        <f>IFERROR(IF(INDEX(DATOS!AL:AL,MATCH(CHECKLIST!B662,DATOS!B:B,0),1)=0,"",INDEX(DATOS!AL:AL,MATCH(CHECKLIST!B662,DATOS!B:B,0),1)),"")</f>
        <v/>
      </c>
      <c r="K662" s="35" t="str">
        <f>IFERROR(IF(INDEX(DATOS!AM:AM,MATCH(CHECKLIST!B662,DATOS!B:B,0),1)=0,"",INDEX(DATOS!AM:AM,MATCH(CHECKLIST!B662,DATOS!B:B,0),1)),"")</f>
        <v/>
      </c>
      <c r="L662" s="17" t="str">
        <f>IFERROR(IF(INDEX(DATOS!AO:AO,MATCH(CHECKLIST!B662,DATOS!B:B,0),1)=0,"",INDEX(DATOS!AO:AO,MATCH(CHECKLIST!B662,DATOS!B:B,0),1)),"")</f>
        <v/>
      </c>
      <c r="M662" s="17" t="str">
        <f>IFERROR(IF(INDEX(DATOS!AK:AK,MATCH(CHECKLIST!B662,DATOS!B:B,0),1)=0,"",INDEX(DATOS!AK:AK,MATCH(CHECKLIST!B662,DATOS!B:B,0),1)),"")</f>
        <v/>
      </c>
      <c r="N662" s="35" t="str">
        <f ca="1">IFERROR(IF(INDEX(DATOS!I:I,MATCH(CHECKLIST!B662,DATOS!B:B,0),1)="","X",IF(INDEX(DATOS!I:I,MATCH(CHECKLIST!B662,DATOS!B:B,0),1)&gt;YEAR(TODAY())-1,"","VENCIDA")),"")</f>
        <v/>
      </c>
      <c r="O662" s="35" t="str">
        <f>IFERROR(IF(INDEX(DATOS!AR:AR,MATCH(CHECKLIST!B662,DATOS!B:B,0),1)=0,"",INDEX(DATOS!AR:AR,MATCH(CHECKLIST!B662,DATOS!B:B,0),1)),"")</f>
        <v/>
      </c>
      <c r="P662" s="17" t="str">
        <f>IFERROR(IF(INDEX(DATOS!AP:AP,MATCH(CHECKLIST!B662,DATOS!B:B,0),1)=0,"",INDEX(DATOS!AP:AP,MATCH(CHECKLIST!B662,DATOS!B:B,0),1)),"")</f>
        <v/>
      </c>
      <c r="Q662" s="17" t="str">
        <f>IFERROR(IF(INDEX(DATOS!AQ:AQ,MATCH(CHECKLIST!B662,DATOS!B:B,0),1)=0,"",INDEX(DATOS!AQ:AQ,MATCH(CHECKLIST!B662,DATOS!B:B,0),1)),"")</f>
        <v/>
      </c>
      <c r="S662">
        <f t="shared" si="32"/>
        <v>0</v>
      </c>
      <c r="U662" t="str">
        <f t="shared" si="30"/>
        <v/>
      </c>
      <c r="V662" t="str">
        <f t="shared" si="31"/>
        <v/>
      </c>
    </row>
    <row r="663" spans="1:22" x14ac:dyDescent="0.25">
      <c r="A663" s="12">
        <v>650</v>
      </c>
      <c r="B663" t="str">
        <f>IFERROR(INDEX(DATOS!B:B,MATCH(CHECKLIST!A663,DATOS!BY:BY,0),1),"")</f>
        <v/>
      </c>
      <c r="C663" t="str">
        <f>IFERROR(INDEX(DATOS!J:J,MATCH(CHECKLIST!A663,DATOS!BY:BY,0),1),"")</f>
        <v/>
      </c>
      <c r="D663" t="str">
        <f>IFERROR(INDEX(DATOS!R:R,MATCH(CHECKLIST!E663,DATOS!C:C,0),1),"")</f>
        <v/>
      </c>
      <c r="E663" s="72" t="str">
        <f>IFERROR(INDEX(DATOS!C:C,MATCH(CHECKLIST!A663,DATOS!BY:BY,0),1),"")</f>
        <v/>
      </c>
      <c r="F663" s="82" t="str">
        <f>IFERROR(IF(INDEX(DATOS!AE:AE,MATCH(CHECKLIST!B663,DATOS!B:B,0),1)=0,"",INDEX(DATOS!AE:AE,MATCH(CHECKLIST!B663,DATOS!B:B,0),1)),"")</f>
        <v/>
      </c>
      <c r="G663" s="17" t="str">
        <f>IFERROR(IF(INDEX(DATOS!AJ:AJ,MATCH(CHECKLIST!B663,DATOS!B:B,0),1)=0,"",INDEX(DATOS!AJ:AJ,MATCH(CHECKLIST!B663,DATOS!B:B,0),1)),"")</f>
        <v/>
      </c>
      <c r="H663" s="17" t="str">
        <f>IFERROR(IF(INDEX(DATOS!BM:BM,MATCH(CHECKLIST!B663,DATOS!B:B,0),1)="","X",IF(INDEX(DATOS!BM:BM,MATCH(CHECKLIST!B663,DATOS!B:B,0),1)="VIGENTE","",INDEX(DATOS!BM:BM,MATCH(CHECKLIST!B663,DATOS!B:B,0),1))),"")</f>
        <v/>
      </c>
      <c r="I663" s="17" t="str">
        <f>IFERROR(IF(INDEX(DATOS!AN:AN,MATCH(CHECKLIST!B663,DATOS!B:B,0),1)=0,"",INDEX(DATOS!AN:AN,MATCH(CHECKLIST!B663,DATOS!B:B,0),1)),"")</f>
        <v/>
      </c>
      <c r="J663" s="17" t="str">
        <f>IFERROR(IF(INDEX(DATOS!AL:AL,MATCH(CHECKLIST!B663,DATOS!B:B,0),1)=0,"",INDEX(DATOS!AL:AL,MATCH(CHECKLIST!B663,DATOS!B:B,0),1)),"")</f>
        <v/>
      </c>
      <c r="K663" s="35" t="str">
        <f>IFERROR(IF(INDEX(DATOS!AM:AM,MATCH(CHECKLIST!B663,DATOS!B:B,0),1)=0,"",INDEX(DATOS!AM:AM,MATCH(CHECKLIST!B663,DATOS!B:B,0),1)),"")</f>
        <v/>
      </c>
      <c r="L663" s="17" t="str">
        <f>IFERROR(IF(INDEX(DATOS!AO:AO,MATCH(CHECKLIST!B663,DATOS!B:B,0),1)=0,"",INDEX(DATOS!AO:AO,MATCH(CHECKLIST!B663,DATOS!B:B,0),1)),"")</f>
        <v/>
      </c>
      <c r="M663" s="17" t="str">
        <f>IFERROR(IF(INDEX(DATOS!AK:AK,MATCH(CHECKLIST!B663,DATOS!B:B,0),1)=0,"",INDEX(DATOS!AK:AK,MATCH(CHECKLIST!B663,DATOS!B:B,0),1)),"")</f>
        <v/>
      </c>
      <c r="N663" s="35" t="str">
        <f ca="1">IFERROR(IF(INDEX(DATOS!I:I,MATCH(CHECKLIST!B663,DATOS!B:B,0),1)="","X",IF(INDEX(DATOS!I:I,MATCH(CHECKLIST!B663,DATOS!B:B,0),1)&gt;YEAR(TODAY())-1,"","VENCIDA")),"")</f>
        <v/>
      </c>
      <c r="O663" s="35" t="str">
        <f>IFERROR(IF(INDEX(DATOS!AR:AR,MATCH(CHECKLIST!B663,DATOS!B:B,0),1)=0,"",INDEX(DATOS!AR:AR,MATCH(CHECKLIST!B663,DATOS!B:B,0),1)),"")</f>
        <v/>
      </c>
      <c r="P663" s="17" t="str">
        <f>IFERROR(IF(INDEX(DATOS!AP:AP,MATCH(CHECKLIST!B663,DATOS!B:B,0),1)=0,"",INDEX(DATOS!AP:AP,MATCH(CHECKLIST!B663,DATOS!B:B,0),1)),"")</f>
        <v/>
      </c>
      <c r="Q663" s="17" t="str">
        <f>IFERROR(IF(INDEX(DATOS!AQ:AQ,MATCH(CHECKLIST!B663,DATOS!B:B,0),1)=0,"",INDEX(DATOS!AQ:AQ,MATCH(CHECKLIST!B663,DATOS!B:B,0),1)),"")</f>
        <v/>
      </c>
      <c r="R663" t="str">
        <f>IF(B663="","",1)</f>
        <v/>
      </c>
      <c r="S663" t="str">
        <f t="shared" si="32"/>
        <v/>
      </c>
      <c r="U663" t="str">
        <f t="shared" si="30"/>
        <v/>
      </c>
      <c r="V663" t="str">
        <f t="shared" si="31"/>
        <v/>
      </c>
    </row>
    <row r="664" spans="1:22" x14ac:dyDescent="0.25">
      <c r="A664" s="12">
        <v>651</v>
      </c>
      <c r="B664" t="str">
        <f>IFERROR(INDEX(DATOS!B:B,MATCH(CHECKLIST!A664,DATOS!BY:BY,0),1),"")</f>
        <v/>
      </c>
      <c r="C664" t="str">
        <f>IFERROR(INDEX(DATOS!J:J,MATCH(CHECKLIST!A664,DATOS!BY:BY,0),1),"")</f>
        <v/>
      </c>
      <c r="D664" t="str">
        <f>IFERROR(INDEX(DATOS!R:R,MATCH(CHECKLIST!E664,DATOS!C:C,0),1),"")</f>
        <v/>
      </c>
      <c r="E664" s="72" t="str">
        <f>IFERROR(INDEX(DATOS!C:C,MATCH(CHECKLIST!A664,DATOS!BY:BY,0),1),"")</f>
        <v/>
      </c>
      <c r="F664" s="82" t="str">
        <f>IFERROR(IF(INDEX(DATOS!AE:AE,MATCH(CHECKLIST!B664,DATOS!B:B,0),1)=0,"",INDEX(DATOS!AE:AE,MATCH(CHECKLIST!B664,DATOS!B:B,0),1)),"")</f>
        <v/>
      </c>
      <c r="G664" s="17" t="str">
        <f>IFERROR(IF(INDEX(DATOS!AJ:AJ,MATCH(CHECKLIST!B664,DATOS!B:B,0),1)=0,"",INDEX(DATOS!AJ:AJ,MATCH(CHECKLIST!B664,DATOS!B:B,0),1)),"")</f>
        <v/>
      </c>
      <c r="H664" s="17" t="str">
        <f>IFERROR(IF(INDEX(DATOS!BM:BM,MATCH(CHECKLIST!B664,DATOS!B:B,0),1)="","X",IF(INDEX(DATOS!BM:BM,MATCH(CHECKLIST!B664,DATOS!B:B,0),1)="VIGENTE","",INDEX(DATOS!BM:BM,MATCH(CHECKLIST!B664,DATOS!B:B,0),1))),"")</f>
        <v/>
      </c>
      <c r="I664" s="17" t="str">
        <f>IFERROR(IF(INDEX(DATOS!AN:AN,MATCH(CHECKLIST!B664,DATOS!B:B,0),1)=0,"",INDEX(DATOS!AN:AN,MATCH(CHECKLIST!B664,DATOS!B:B,0),1)),"")</f>
        <v/>
      </c>
      <c r="J664" s="17" t="str">
        <f>IFERROR(IF(INDEX(DATOS!AL:AL,MATCH(CHECKLIST!B664,DATOS!B:B,0),1)=0,"",INDEX(DATOS!AL:AL,MATCH(CHECKLIST!B664,DATOS!B:B,0),1)),"")</f>
        <v/>
      </c>
      <c r="K664" s="35" t="str">
        <f>IFERROR(IF(INDEX(DATOS!AM:AM,MATCH(CHECKLIST!B664,DATOS!B:B,0),1)=0,"",INDEX(DATOS!AM:AM,MATCH(CHECKLIST!B664,DATOS!B:B,0),1)),"")</f>
        <v/>
      </c>
      <c r="L664" s="17" t="str">
        <f>IFERROR(IF(INDEX(DATOS!AO:AO,MATCH(CHECKLIST!B664,DATOS!B:B,0),1)=0,"",INDEX(DATOS!AO:AO,MATCH(CHECKLIST!B664,DATOS!B:B,0),1)),"")</f>
        <v/>
      </c>
      <c r="M664" s="17" t="str">
        <f>IFERROR(IF(INDEX(DATOS!AK:AK,MATCH(CHECKLIST!B664,DATOS!B:B,0),1)=0,"",INDEX(DATOS!AK:AK,MATCH(CHECKLIST!B664,DATOS!B:B,0),1)),"")</f>
        <v/>
      </c>
      <c r="N664" s="35" t="str">
        <f ca="1">IFERROR(IF(INDEX(DATOS!I:I,MATCH(CHECKLIST!B664,DATOS!B:B,0),1)="","X",IF(INDEX(DATOS!I:I,MATCH(CHECKLIST!B664,DATOS!B:B,0),1)&gt;YEAR(TODAY())-1,"","VENCIDA")),"")</f>
        <v/>
      </c>
      <c r="O664" s="35" t="str">
        <f>IFERROR(IF(INDEX(DATOS!AR:AR,MATCH(CHECKLIST!B664,DATOS!B:B,0),1)=0,"",INDEX(DATOS!AR:AR,MATCH(CHECKLIST!B664,DATOS!B:B,0),1)),"")</f>
        <v/>
      </c>
      <c r="P664" s="17" t="str">
        <f>IFERROR(IF(INDEX(DATOS!AP:AP,MATCH(CHECKLIST!B664,DATOS!B:B,0),1)=0,"",INDEX(DATOS!AP:AP,MATCH(CHECKLIST!B664,DATOS!B:B,0),1)),"")</f>
        <v/>
      </c>
      <c r="Q664" s="17" t="str">
        <f>IFERROR(IF(INDEX(DATOS!AQ:AQ,MATCH(CHECKLIST!B664,DATOS!B:B,0),1)=0,"",INDEX(DATOS!AQ:AQ,MATCH(CHECKLIST!B664,DATOS!B:B,0),1)),"")</f>
        <v/>
      </c>
      <c r="S664">
        <f t="shared" si="32"/>
        <v>0</v>
      </c>
      <c r="U664" t="str">
        <f t="shared" si="30"/>
        <v/>
      </c>
      <c r="V664" t="str">
        <f t="shared" si="31"/>
        <v/>
      </c>
    </row>
    <row r="665" spans="1:22" x14ac:dyDescent="0.25">
      <c r="A665" s="12">
        <v>652</v>
      </c>
      <c r="B665" t="str">
        <f>IFERROR(INDEX(DATOS!B:B,MATCH(CHECKLIST!A665,DATOS!BY:BY,0),1),"")</f>
        <v/>
      </c>
      <c r="C665" t="str">
        <f>IFERROR(INDEX(DATOS!J:J,MATCH(CHECKLIST!A665,DATOS!BY:BY,0),1),"")</f>
        <v/>
      </c>
      <c r="D665" t="str">
        <f>IFERROR(INDEX(DATOS!R:R,MATCH(CHECKLIST!E665,DATOS!C:C,0),1),"")</f>
        <v/>
      </c>
      <c r="E665" s="72" t="str">
        <f>IFERROR(INDEX(DATOS!C:C,MATCH(CHECKLIST!A665,DATOS!BY:BY,0),1),"")</f>
        <v/>
      </c>
      <c r="F665" s="82" t="str">
        <f>IFERROR(IF(INDEX(DATOS!AE:AE,MATCH(CHECKLIST!B665,DATOS!B:B,0),1)=0,"",INDEX(DATOS!AE:AE,MATCH(CHECKLIST!B665,DATOS!B:B,0),1)),"")</f>
        <v/>
      </c>
      <c r="G665" s="17" t="str">
        <f>IFERROR(IF(INDEX(DATOS!AJ:AJ,MATCH(CHECKLIST!B665,DATOS!B:B,0),1)=0,"",INDEX(DATOS!AJ:AJ,MATCH(CHECKLIST!B665,DATOS!B:B,0),1)),"")</f>
        <v/>
      </c>
      <c r="H665" s="17" t="str">
        <f>IFERROR(IF(INDEX(DATOS!BM:BM,MATCH(CHECKLIST!B665,DATOS!B:B,0),1)="","X",IF(INDEX(DATOS!BM:BM,MATCH(CHECKLIST!B665,DATOS!B:B,0),1)="VIGENTE","",INDEX(DATOS!BM:BM,MATCH(CHECKLIST!B665,DATOS!B:B,0),1))),"")</f>
        <v/>
      </c>
      <c r="I665" s="17" t="str">
        <f>IFERROR(IF(INDEX(DATOS!AN:AN,MATCH(CHECKLIST!B665,DATOS!B:B,0),1)=0,"",INDEX(DATOS!AN:AN,MATCH(CHECKLIST!B665,DATOS!B:B,0),1)),"")</f>
        <v/>
      </c>
      <c r="J665" s="17" t="str">
        <f>IFERROR(IF(INDEX(DATOS!AL:AL,MATCH(CHECKLIST!B665,DATOS!B:B,0),1)=0,"",INDEX(DATOS!AL:AL,MATCH(CHECKLIST!B665,DATOS!B:B,0),1)),"")</f>
        <v/>
      </c>
      <c r="K665" s="35" t="str">
        <f>IFERROR(IF(INDEX(DATOS!AM:AM,MATCH(CHECKLIST!B665,DATOS!B:B,0),1)=0,"",INDEX(DATOS!AM:AM,MATCH(CHECKLIST!B665,DATOS!B:B,0),1)),"")</f>
        <v/>
      </c>
      <c r="L665" s="17" t="str">
        <f>IFERROR(IF(INDEX(DATOS!AO:AO,MATCH(CHECKLIST!B665,DATOS!B:B,0),1)=0,"",INDEX(DATOS!AO:AO,MATCH(CHECKLIST!B665,DATOS!B:B,0),1)),"")</f>
        <v/>
      </c>
      <c r="M665" s="17" t="str">
        <f>IFERROR(IF(INDEX(DATOS!AK:AK,MATCH(CHECKLIST!B665,DATOS!B:B,0),1)=0,"",INDEX(DATOS!AK:AK,MATCH(CHECKLIST!B665,DATOS!B:B,0),1)),"")</f>
        <v/>
      </c>
      <c r="N665" s="35" t="str">
        <f ca="1">IFERROR(IF(INDEX(DATOS!I:I,MATCH(CHECKLIST!B665,DATOS!B:B,0),1)="","X",IF(INDEX(DATOS!I:I,MATCH(CHECKLIST!B665,DATOS!B:B,0),1)&gt;YEAR(TODAY())-1,"","VENCIDA")),"")</f>
        <v/>
      </c>
      <c r="O665" s="35" t="str">
        <f>IFERROR(IF(INDEX(DATOS!AR:AR,MATCH(CHECKLIST!B665,DATOS!B:B,0),1)=0,"",INDEX(DATOS!AR:AR,MATCH(CHECKLIST!B665,DATOS!B:B,0),1)),"")</f>
        <v/>
      </c>
      <c r="P665" s="17" t="str">
        <f>IFERROR(IF(INDEX(DATOS!AP:AP,MATCH(CHECKLIST!B665,DATOS!B:B,0),1)=0,"",INDEX(DATOS!AP:AP,MATCH(CHECKLIST!B665,DATOS!B:B,0),1)),"")</f>
        <v/>
      </c>
      <c r="Q665" s="17" t="str">
        <f>IFERROR(IF(INDEX(DATOS!AQ:AQ,MATCH(CHECKLIST!B665,DATOS!B:B,0),1)=0,"",INDEX(DATOS!AQ:AQ,MATCH(CHECKLIST!B665,DATOS!B:B,0),1)),"")</f>
        <v/>
      </c>
      <c r="R665" t="str">
        <f>IF(B665="","",1)</f>
        <v/>
      </c>
      <c r="S665" t="str">
        <f t="shared" si="32"/>
        <v/>
      </c>
      <c r="U665" t="str">
        <f t="shared" si="30"/>
        <v/>
      </c>
      <c r="V665" t="str">
        <f t="shared" si="31"/>
        <v/>
      </c>
    </row>
    <row r="666" spans="1:22" x14ac:dyDescent="0.25">
      <c r="A666" s="12">
        <v>653</v>
      </c>
      <c r="B666" t="str">
        <f>IFERROR(INDEX(DATOS!B:B,MATCH(CHECKLIST!A666,DATOS!BY:BY,0),1),"")</f>
        <v/>
      </c>
      <c r="C666" t="str">
        <f>IFERROR(INDEX(DATOS!J:J,MATCH(CHECKLIST!A666,DATOS!BY:BY,0),1),"")</f>
        <v/>
      </c>
      <c r="D666" t="str">
        <f>IFERROR(INDEX(DATOS!R:R,MATCH(CHECKLIST!E666,DATOS!C:C,0),1),"")</f>
        <v/>
      </c>
      <c r="E666" s="72" t="str">
        <f>IFERROR(INDEX(DATOS!C:C,MATCH(CHECKLIST!A666,DATOS!BY:BY,0),1),"")</f>
        <v/>
      </c>
      <c r="F666" s="82" t="str">
        <f>IFERROR(IF(INDEX(DATOS!AE:AE,MATCH(CHECKLIST!B666,DATOS!B:B,0),1)=0,"",INDEX(DATOS!AE:AE,MATCH(CHECKLIST!B666,DATOS!B:B,0),1)),"")</f>
        <v/>
      </c>
      <c r="G666" s="17" t="str">
        <f>IFERROR(IF(INDEX(DATOS!AJ:AJ,MATCH(CHECKLIST!B666,DATOS!B:B,0),1)=0,"",INDEX(DATOS!AJ:AJ,MATCH(CHECKLIST!B666,DATOS!B:B,0),1)),"")</f>
        <v/>
      </c>
      <c r="H666" s="17" t="str">
        <f>IFERROR(IF(INDEX(DATOS!BM:BM,MATCH(CHECKLIST!B666,DATOS!B:B,0),1)="","X",IF(INDEX(DATOS!BM:BM,MATCH(CHECKLIST!B666,DATOS!B:B,0),1)="VIGENTE","",INDEX(DATOS!BM:BM,MATCH(CHECKLIST!B666,DATOS!B:B,0),1))),"")</f>
        <v/>
      </c>
      <c r="I666" s="17" t="str">
        <f>IFERROR(IF(INDEX(DATOS!AN:AN,MATCH(CHECKLIST!B666,DATOS!B:B,0),1)=0,"",INDEX(DATOS!AN:AN,MATCH(CHECKLIST!B666,DATOS!B:B,0),1)),"")</f>
        <v/>
      </c>
      <c r="J666" s="17" t="str">
        <f>IFERROR(IF(INDEX(DATOS!AL:AL,MATCH(CHECKLIST!B666,DATOS!B:B,0),1)=0,"",INDEX(DATOS!AL:AL,MATCH(CHECKLIST!B666,DATOS!B:B,0),1)),"")</f>
        <v/>
      </c>
      <c r="K666" s="35" t="str">
        <f>IFERROR(IF(INDEX(DATOS!AM:AM,MATCH(CHECKLIST!B666,DATOS!B:B,0),1)=0,"",INDEX(DATOS!AM:AM,MATCH(CHECKLIST!B666,DATOS!B:B,0),1)),"")</f>
        <v/>
      </c>
      <c r="L666" s="17" t="str">
        <f>IFERROR(IF(INDEX(DATOS!AO:AO,MATCH(CHECKLIST!B666,DATOS!B:B,0),1)=0,"",INDEX(DATOS!AO:AO,MATCH(CHECKLIST!B666,DATOS!B:B,0),1)),"")</f>
        <v/>
      </c>
      <c r="M666" s="17" t="str">
        <f>IFERROR(IF(INDEX(DATOS!AK:AK,MATCH(CHECKLIST!B666,DATOS!B:B,0),1)=0,"",INDEX(DATOS!AK:AK,MATCH(CHECKLIST!B666,DATOS!B:B,0),1)),"")</f>
        <v/>
      </c>
      <c r="N666" s="35" t="str">
        <f ca="1">IFERROR(IF(INDEX(DATOS!I:I,MATCH(CHECKLIST!B666,DATOS!B:B,0),1)="","X",IF(INDEX(DATOS!I:I,MATCH(CHECKLIST!B666,DATOS!B:B,0),1)&gt;YEAR(TODAY())-1,"","VENCIDA")),"")</f>
        <v/>
      </c>
      <c r="O666" s="35" t="str">
        <f>IFERROR(IF(INDEX(DATOS!AR:AR,MATCH(CHECKLIST!B666,DATOS!B:B,0),1)=0,"",INDEX(DATOS!AR:AR,MATCH(CHECKLIST!B666,DATOS!B:B,0),1)),"")</f>
        <v/>
      </c>
      <c r="P666" s="17" t="str">
        <f>IFERROR(IF(INDEX(DATOS!AP:AP,MATCH(CHECKLIST!B666,DATOS!B:B,0),1)=0,"",INDEX(DATOS!AP:AP,MATCH(CHECKLIST!B666,DATOS!B:B,0),1)),"")</f>
        <v/>
      </c>
      <c r="Q666" s="17" t="str">
        <f>IFERROR(IF(INDEX(DATOS!AQ:AQ,MATCH(CHECKLIST!B666,DATOS!B:B,0),1)=0,"",INDEX(DATOS!AQ:AQ,MATCH(CHECKLIST!B666,DATOS!B:B,0),1)),"")</f>
        <v/>
      </c>
      <c r="S666">
        <f t="shared" si="32"/>
        <v>0</v>
      </c>
      <c r="U666" t="str">
        <f t="shared" si="30"/>
        <v/>
      </c>
      <c r="V666" t="str">
        <f t="shared" si="31"/>
        <v/>
      </c>
    </row>
    <row r="667" spans="1:22" x14ac:dyDescent="0.25">
      <c r="A667" s="12">
        <v>654</v>
      </c>
      <c r="B667" t="str">
        <f>IFERROR(INDEX(DATOS!B:B,MATCH(CHECKLIST!A667,DATOS!BY:BY,0),1),"")</f>
        <v/>
      </c>
      <c r="C667" t="str">
        <f>IFERROR(INDEX(DATOS!J:J,MATCH(CHECKLIST!A667,DATOS!BY:BY,0),1),"")</f>
        <v/>
      </c>
      <c r="D667" t="str">
        <f>IFERROR(INDEX(DATOS!R:R,MATCH(CHECKLIST!E667,DATOS!C:C,0),1),"")</f>
        <v/>
      </c>
      <c r="E667" s="72" t="str">
        <f>IFERROR(INDEX(DATOS!C:C,MATCH(CHECKLIST!A667,DATOS!BY:BY,0),1),"")</f>
        <v/>
      </c>
      <c r="F667" s="82" t="str">
        <f>IFERROR(IF(INDEX(DATOS!AE:AE,MATCH(CHECKLIST!B667,DATOS!B:B,0),1)=0,"",INDEX(DATOS!AE:AE,MATCH(CHECKLIST!B667,DATOS!B:B,0),1)),"")</f>
        <v/>
      </c>
      <c r="G667" s="17" t="str">
        <f>IFERROR(IF(INDEX(DATOS!AJ:AJ,MATCH(CHECKLIST!B667,DATOS!B:B,0),1)=0,"",INDEX(DATOS!AJ:AJ,MATCH(CHECKLIST!B667,DATOS!B:B,0),1)),"")</f>
        <v/>
      </c>
      <c r="H667" s="17" t="str">
        <f>IFERROR(IF(INDEX(DATOS!BM:BM,MATCH(CHECKLIST!B667,DATOS!B:B,0),1)="","X",IF(INDEX(DATOS!BM:BM,MATCH(CHECKLIST!B667,DATOS!B:B,0),1)="VIGENTE","",INDEX(DATOS!BM:BM,MATCH(CHECKLIST!B667,DATOS!B:B,0),1))),"")</f>
        <v/>
      </c>
      <c r="I667" s="17" t="str">
        <f>IFERROR(IF(INDEX(DATOS!AN:AN,MATCH(CHECKLIST!B667,DATOS!B:B,0),1)=0,"",INDEX(DATOS!AN:AN,MATCH(CHECKLIST!B667,DATOS!B:B,0),1)),"")</f>
        <v/>
      </c>
      <c r="J667" s="17" t="str">
        <f>IFERROR(IF(INDEX(DATOS!AL:AL,MATCH(CHECKLIST!B667,DATOS!B:B,0),1)=0,"",INDEX(DATOS!AL:AL,MATCH(CHECKLIST!B667,DATOS!B:B,0),1)),"")</f>
        <v/>
      </c>
      <c r="K667" s="35" t="str">
        <f>IFERROR(IF(INDEX(DATOS!AM:AM,MATCH(CHECKLIST!B667,DATOS!B:B,0),1)=0,"",INDEX(DATOS!AM:AM,MATCH(CHECKLIST!B667,DATOS!B:B,0),1)),"")</f>
        <v/>
      </c>
      <c r="L667" s="17" t="str">
        <f>IFERROR(IF(INDEX(DATOS!AO:AO,MATCH(CHECKLIST!B667,DATOS!B:B,0),1)=0,"",INDEX(DATOS!AO:AO,MATCH(CHECKLIST!B667,DATOS!B:B,0),1)),"")</f>
        <v/>
      </c>
      <c r="M667" s="17" t="str">
        <f>IFERROR(IF(INDEX(DATOS!AK:AK,MATCH(CHECKLIST!B667,DATOS!B:B,0),1)=0,"",INDEX(DATOS!AK:AK,MATCH(CHECKLIST!B667,DATOS!B:B,0),1)),"")</f>
        <v/>
      </c>
      <c r="N667" s="35" t="str">
        <f ca="1">IFERROR(IF(INDEX(DATOS!I:I,MATCH(CHECKLIST!B667,DATOS!B:B,0),1)="","X",IF(INDEX(DATOS!I:I,MATCH(CHECKLIST!B667,DATOS!B:B,0),1)&gt;YEAR(TODAY())-1,"","VENCIDA")),"")</f>
        <v/>
      </c>
      <c r="O667" s="35" t="str">
        <f>IFERROR(IF(INDEX(DATOS!AR:AR,MATCH(CHECKLIST!B667,DATOS!B:B,0),1)=0,"",INDEX(DATOS!AR:AR,MATCH(CHECKLIST!B667,DATOS!B:B,0),1)),"")</f>
        <v/>
      </c>
      <c r="P667" s="17" t="str">
        <f>IFERROR(IF(INDEX(DATOS!AP:AP,MATCH(CHECKLIST!B667,DATOS!B:B,0),1)=0,"",INDEX(DATOS!AP:AP,MATCH(CHECKLIST!B667,DATOS!B:B,0),1)),"")</f>
        <v/>
      </c>
      <c r="Q667" s="17" t="str">
        <f>IFERROR(IF(INDEX(DATOS!AQ:AQ,MATCH(CHECKLIST!B667,DATOS!B:B,0),1)=0,"",INDEX(DATOS!AQ:AQ,MATCH(CHECKLIST!B667,DATOS!B:B,0),1)),"")</f>
        <v/>
      </c>
      <c r="R667" t="str">
        <f>IF(B667="","",1)</f>
        <v/>
      </c>
      <c r="S667" t="str">
        <f t="shared" si="32"/>
        <v/>
      </c>
      <c r="U667" t="str">
        <f t="shared" si="30"/>
        <v/>
      </c>
      <c r="V667" t="str">
        <f t="shared" si="31"/>
        <v/>
      </c>
    </row>
    <row r="668" spans="1:22" x14ac:dyDescent="0.25">
      <c r="A668" s="12">
        <v>655</v>
      </c>
      <c r="B668" t="str">
        <f>IFERROR(INDEX(DATOS!B:B,MATCH(CHECKLIST!A668,DATOS!BY:BY,0),1),"")</f>
        <v/>
      </c>
      <c r="C668" t="str">
        <f>IFERROR(INDEX(DATOS!J:J,MATCH(CHECKLIST!A668,DATOS!BY:BY,0),1),"")</f>
        <v/>
      </c>
      <c r="D668" t="str">
        <f>IFERROR(INDEX(DATOS!R:R,MATCH(CHECKLIST!E668,DATOS!C:C,0),1),"")</f>
        <v/>
      </c>
      <c r="E668" s="72" t="str">
        <f>IFERROR(INDEX(DATOS!C:C,MATCH(CHECKLIST!A668,DATOS!BY:BY,0),1),"")</f>
        <v/>
      </c>
      <c r="F668" s="82" t="str">
        <f>IFERROR(IF(INDEX(DATOS!AE:AE,MATCH(CHECKLIST!B668,DATOS!B:B,0),1)=0,"",INDEX(DATOS!AE:AE,MATCH(CHECKLIST!B668,DATOS!B:B,0),1)),"")</f>
        <v/>
      </c>
      <c r="G668" s="17" t="str">
        <f>IFERROR(IF(INDEX(DATOS!AJ:AJ,MATCH(CHECKLIST!B668,DATOS!B:B,0),1)=0,"",INDEX(DATOS!AJ:AJ,MATCH(CHECKLIST!B668,DATOS!B:B,0),1)),"")</f>
        <v/>
      </c>
      <c r="H668" s="17" t="str">
        <f>IFERROR(IF(INDEX(DATOS!BM:BM,MATCH(CHECKLIST!B668,DATOS!B:B,0),1)="","X",IF(INDEX(DATOS!BM:BM,MATCH(CHECKLIST!B668,DATOS!B:B,0),1)="VIGENTE","",INDEX(DATOS!BM:BM,MATCH(CHECKLIST!B668,DATOS!B:B,0),1))),"")</f>
        <v/>
      </c>
      <c r="I668" s="17" t="str">
        <f>IFERROR(IF(INDEX(DATOS!AN:AN,MATCH(CHECKLIST!B668,DATOS!B:B,0),1)=0,"",INDEX(DATOS!AN:AN,MATCH(CHECKLIST!B668,DATOS!B:B,0),1)),"")</f>
        <v/>
      </c>
      <c r="J668" s="17" t="str">
        <f>IFERROR(IF(INDEX(DATOS!AL:AL,MATCH(CHECKLIST!B668,DATOS!B:B,0),1)=0,"",INDEX(DATOS!AL:AL,MATCH(CHECKLIST!B668,DATOS!B:B,0),1)),"")</f>
        <v/>
      </c>
      <c r="K668" s="35" t="str">
        <f>IFERROR(IF(INDEX(DATOS!AM:AM,MATCH(CHECKLIST!B668,DATOS!B:B,0),1)=0,"",INDEX(DATOS!AM:AM,MATCH(CHECKLIST!B668,DATOS!B:B,0),1)),"")</f>
        <v/>
      </c>
      <c r="L668" s="17" t="str">
        <f>IFERROR(IF(INDEX(DATOS!AO:AO,MATCH(CHECKLIST!B668,DATOS!B:B,0),1)=0,"",INDEX(DATOS!AO:AO,MATCH(CHECKLIST!B668,DATOS!B:B,0),1)),"")</f>
        <v/>
      </c>
      <c r="M668" s="17" t="str">
        <f>IFERROR(IF(INDEX(DATOS!AK:AK,MATCH(CHECKLIST!B668,DATOS!B:B,0),1)=0,"",INDEX(DATOS!AK:AK,MATCH(CHECKLIST!B668,DATOS!B:B,0),1)),"")</f>
        <v/>
      </c>
      <c r="N668" s="35" t="str">
        <f ca="1">IFERROR(IF(INDEX(DATOS!I:I,MATCH(CHECKLIST!B668,DATOS!B:B,0),1)="","X",IF(INDEX(DATOS!I:I,MATCH(CHECKLIST!B668,DATOS!B:B,0),1)&gt;YEAR(TODAY())-1,"","VENCIDA")),"")</f>
        <v/>
      </c>
      <c r="O668" s="35" t="str">
        <f>IFERROR(IF(INDEX(DATOS!AR:AR,MATCH(CHECKLIST!B668,DATOS!B:B,0),1)=0,"",INDEX(DATOS!AR:AR,MATCH(CHECKLIST!B668,DATOS!B:B,0),1)),"")</f>
        <v/>
      </c>
      <c r="P668" s="17" t="str">
        <f>IFERROR(IF(INDEX(DATOS!AP:AP,MATCH(CHECKLIST!B668,DATOS!B:B,0),1)=0,"",INDEX(DATOS!AP:AP,MATCH(CHECKLIST!B668,DATOS!B:B,0),1)),"")</f>
        <v/>
      </c>
      <c r="Q668" s="17" t="str">
        <f>IFERROR(IF(INDEX(DATOS!AQ:AQ,MATCH(CHECKLIST!B668,DATOS!B:B,0),1)=0,"",INDEX(DATOS!AQ:AQ,MATCH(CHECKLIST!B668,DATOS!B:B,0),1)),"")</f>
        <v/>
      </c>
      <c r="S668">
        <f t="shared" si="32"/>
        <v>0</v>
      </c>
      <c r="U668" t="str">
        <f t="shared" si="30"/>
        <v/>
      </c>
      <c r="V668" t="str">
        <f t="shared" si="31"/>
        <v/>
      </c>
    </row>
    <row r="669" spans="1:22" x14ac:dyDescent="0.25">
      <c r="A669" s="12">
        <v>656</v>
      </c>
      <c r="B669" t="str">
        <f>IFERROR(INDEX(DATOS!B:B,MATCH(CHECKLIST!A669,DATOS!BY:BY,0),1),"")</f>
        <v/>
      </c>
      <c r="C669" t="str">
        <f>IFERROR(INDEX(DATOS!J:J,MATCH(CHECKLIST!A669,DATOS!BY:BY,0),1),"")</f>
        <v/>
      </c>
      <c r="D669" t="str">
        <f>IFERROR(INDEX(DATOS!R:R,MATCH(CHECKLIST!E669,DATOS!C:C,0),1),"")</f>
        <v/>
      </c>
      <c r="E669" s="72" t="str">
        <f>IFERROR(INDEX(DATOS!C:C,MATCH(CHECKLIST!A669,DATOS!BY:BY,0),1),"")</f>
        <v/>
      </c>
      <c r="F669" s="82" t="str">
        <f>IFERROR(IF(INDEX(DATOS!AE:AE,MATCH(CHECKLIST!B669,DATOS!B:B,0),1)=0,"",INDEX(DATOS!AE:AE,MATCH(CHECKLIST!B669,DATOS!B:B,0),1)),"")</f>
        <v/>
      </c>
      <c r="G669" s="17" t="str">
        <f>IFERROR(IF(INDEX(DATOS!AJ:AJ,MATCH(CHECKLIST!B669,DATOS!B:B,0),1)=0,"",INDEX(DATOS!AJ:AJ,MATCH(CHECKLIST!B669,DATOS!B:B,0),1)),"")</f>
        <v/>
      </c>
      <c r="H669" s="17" t="str">
        <f>IFERROR(IF(INDEX(DATOS!BM:BM,MATCH(CHECKLIST!B669,DATOS!B:B,0),1)="","X",IF(INDEX(DATOS!BM:BM,MATCH(CHECKLIST!B669,DATOS!B:B,0),1)="VIGENTE","",INDEX(DATOS!BM:BM,MATCH(CHECKLIST!B669,DATOS!B:B,0),1))),"")</f>
        <v/>
      </c>
      <c r="I669" s="17" t="str">
        <f>IFERROR(IF(INDEX(DATOS!AN:AN,MATCH(CHECKLIST!B669,DATOS!B:B,0),1)=0,"",INDEX(DATOS!AN:AN,MATCH(CHECKLIST!B669,DATOS!B:B,0),1)),"")</f>
        <v/>
      </c>
      <c r="J669" s="17" t="str">
        <f>IFERROR(IF(INDEX(DATOS!AL:AL,MATCH(CHECKLIST!B669,DATOS!B:B,0),1)=0,"",INDEX(DATOS!AL:AL,MATCH(CHECKLIST!B669,DATOS!B:B,0),1)),"")</f>
        <v/>
      </c>
      <c r="K669" s="35" t="str">
        <f>IFERROR(IF(INDEX(DATOS!AM:AM,MATCH(CHECKLIST!B669,DATOS!B:B,0),1)=0,"",INDEX(DATOS!AM:AM,MATCH(CHECKLIST!B669,DATOS!B:B,0),1)),"")</f>
        <v/>
      </c>
      <c r="L669" s="17" t="str">
        <f>IFERROR(IF(INDEX(DATOS!AO:AO,MATCH(CHECKLIST!B669,DATOS!B:B,0),1)=0,"",INDEX(DATOS!AO:AO,MATCH(CHECKLIST!B669,DATOS!B:B,0),1)),"")</f>
        <v/>
      </c>
      <c r="M669" s="17" t="str">
        <f>IFERROR(IF(INDEX(DATOS!AK:AK,MATCH(CHECKLIST!B669,DATOS!B:B,0),1)=0,"",INDEX(DATOS!AK:AK,MATCH(CHECKLIST!B669,DATOS!B:B,0),1)),"")</f>
        <v/>
      </c>
      <c r="N669" s="35" t="str">
        <f ca="1">IFERROR(IF(INDEX(DATOS!I:I,MATCH(CHECKLIST!B669,DATOS!B:B,0),1)="","X",IF(INDEX(DATOS!I:I,MATCH(CHECKLIST!B669,DATOS!B:B,0),1)&gt;YEAR(TODAY())-1,"","VENCIDA")),"")</f>
        <v/>
      </c>
      <c r="O669" s="35" t="str">
        <f>IFERROR(IF(INDEX(DATOS!AR:AR,MATCH(CHECKLIST!B669,DATOS!B:B,0),1)=0,"",INDEX(DATOS!AR:AR,MATCH(CHECKLIST!B669,DATOS!B:B,0),1)),"")</f>
        <v/>
      </c>
      <c r="P669" s="17" t="str">
        <f>IFERROR(IF(INDEX(DATOS!AP:AP,MATCH(CHECKLIST!B669,DATOS!B:B,0),1)=0,"",INDEX(DATOS!AP:AP,MATCH(CHECKLIST!B669,DATOS!B:B,0),1)),"")</f>
        <v/>
      </c>
      <c r="Q669" s="17" t="str">
        <f>IFERROR(IF(INDEX(DATOS!AQ:AQ,MATCH(CHECKLIST!B669,DATOS!B:B,0),1)=0,"",INDEX(DATOS!AQ:AQ,MATCH(CHECKLIST!B669,DATOS!B:B,0),1)),"")</f>
        <v/>
      </c>
      <c r="R669" t="str">
        <f>IF(B669="","",1)</f>
        <v/>
      </c>
      <c r="S669" t="str">
        <f t="shared" si="32"/>
        <v/>
      </c>
      <c r="U669" t="str">
        <f t="shared" si="30"/>
        <v/>
      </c>
      <c r="V669" t="str">
        <f t="shared" si="31"/>
        <v/>
      </c>
    </row>
    <row r="670" spans="1:22" x14ac:dyDescent="0.25">
      <c r="A670" s="12">
        <v>657</v>
      </c>
      <c r="B670" t="str">
        <f>IFERROR(INDEX(DATOS!B:B,MATCH(CHECKLIST!A670,DATOS!BY:BY,0),1),"")</f>
        <v/>
      </c>
      <c r="C670" t="str">
        <f>IFERROR(INDEX(DATOS!J:J,MATCH(CHECKLIST!A670,DATOS!BY:BY,0),1),"")</f>
        <v/>
      </c>
      <c r="D670" t="str">
        <f>IFERROR(INDEX(DATOS!R:R,MATCH(CHECKLIST!E670,DATOS!C:C,0),1),"")</f>
        <v/>
      </c>
      <c r="E670" s="72" t="str">
        <f>IFERROR(INDEX(DATOS!C:C,MATCH(CHECKLIST!A670,DATOS!BY:BY,0),1),"")</f>
        <v/>
      </c>
      <c r="F670" s="82" t="str">
        <f>IFERROR(IF(INDEX(DATOS!AE:AE,MATCH(CHECKLIST!B670,DATOS!B:B,0),1)=0,"",INDEX(DATOS!AE:AE,MATCH(CHECKLIST!B670,DATOS!B:B,0),1)),"")</f>
        <v/>
      </c>
      <c r="G670" s="17" t="str">
        <f>IFERROR(IF(INDEX(DATOS!AJ:AJ,MATCH(CHECKLIST!B670,DATOS!B:B,0),1)=0,"",INDEX(DATOS!AJ:AJ,MATCH(CHECKLIST!B670,DATOS!B:B,0),1)),"")</f>
        <v/>
      </c>
      <c r="H670" s="17" t="str">
        <f>IFERROR(IF(INDEX(DATOS!BM:BM,MATCH(CHECKLIST!B670,DATOS!B:B,0),1)="","X",IF(INDEX(DATOS!BM:BM,MATCH(CHECKLIST!B670,DATOS!B:B,0),1)="VIGENTE","",INDEX(DATOS!BM:BM,MATCH(CHECKLIST!B670,DATOS!B:B,0),1))),"")</f>
        <v/>
      </c>
      <c r="I670" s="17" t="str">
        <f>IFERROR(IF(INDEX(DATOS!AN:AN,MATCH(CHECKLIST!B670,DATOS!B:B,0),1)=0,"",INDEX(DATOS!AN:AN,MATCH(CHECKLIST!B670,DATOS!B:B,0),1)),"")</f>
        <v/>
      </c>
      <c r="J670" s="17" t="str">
        <f>IFERROR(IF(INDEX(DATOS!AL:AL,MATCH(CHECKLIST!B670,DATOS!B:B,0),1)=0,"",INDEX(DATOS!AL:AL,MATCH(CHECKLIST!B670,DATOS!B:B,0),1)),"")</f>
        <v/>
      </c>
      <c r="K670" s="35" t="str">
        <f>IFERROR(IF(INDEX(DATOS!AM:AM,MATCH(CHECKLIST!B670,DATOS!B:B,0),1)=0,"",INDEX(DATOS!AM:AM,MATCH(CHECKLIST!B670,DATOS!B:B,0),1)),"")</f>
        <v/>
      </c>
      <c r="L670" s="17" t="str">
        <f>IFERROR(IF(INDEX(DATOS!AO:AO,MATCH(CHECKLIST!B670,DATOS!B:B,0),1)=0,"",INDEX(DATOS!AO:AO,MATCH(CHECKLIST!B670,DATOS!B:B,0),1)),"")</f>
        <v/>
      </c>
      <c r="M670" s="17" t="str">
        <f>IFERROR(IF(INDEX(DATOS!AK:AK,MATCH(CHECKLIST!B670,DATOS!B:B,0),1)=0,"",INDEX(DATOS!AK:AK,MATCH(CHECKLIST!B670,DATOS!B:B,0),1)),"")</f>
        <v/>
      </c>
      <c r="N670" s="35" t="str">
        <f ca="1">IFERROR(IF(INDEX(DATOS!I:I,MATCH(CHECKLIST!B670,DATOS!B:B,0),1)="","X",IF(INDEX(DATOS!I:I,MATCH(CHECKLIST!B670,DATOS!B:B,0),1)&gt;YEAR(TODAY())-1,"","VENCIDA")),"")</f>
        <v/>
      </c>
      <c r="O670" s="35" t="str">
        <f>IFERROR(IF(INDEX(DATOS!AR:AR,MATCH(CHECKLIST!B670,DATOS!B:B,0),1)=0,"",INDEX(DATOS!AR:AR,MATCH(CHECKLIST!B670,DATOS!B:B,0),1)),"")</f>
        <v/>
      </c>
      <c r="P670" s="17" t="str">
        <f>IFERROR(IF(INDEX(DATOS!AP:AP,MATCH(CHECKLIST!B670,DATOS!B:B,0),1)=0,"",INDEX(DATOS!AP:AP,MATCH(CHECKLIST!B670,DATOS!B:B,0),1)),"")</f>
        <v/>
      </c>
      <c r="Q670" s="17" t="str">
        <f>IFERROR(IF(INDEX(DATOS!AQ:AQ,MATCH(CHECKLIST!B670,DATOS!B:B,0),1)=0,"",INDEX(DATOS!AQ:AQ,MATCH(CHECKLIST!B670,DATOS!B:B,0),1)),"")</f>
        <v/>
      </c>
      <c r="S670">
        <f t="shared" si="32"/>
        <v>0</v>
      </c>
      <c r="U670" t="str">
        <f t="shared" si="30"/>
        <v/>
      </c>
      <c r="V670" t="str">
        <f t="shared" si="31"/>
        <v/>
      </c>
    </row>
    <row r="671" spans="1:22" x14ac:dyDescent="0.25">
      <c r="A671" s="12">
        <v>658</v>
      </c>
      <c r="B671" t="str">
        <f>IFERROR(INDEX(DATOS!B:B,MATCH(CHECKLIST!A671,DATOS!BY:BY,0),1),"")</f>
        <v/>
      </c>
      <c r="C671" t="str">
        <f>IFERROR(INDEX(DATOS!J:J,MATCH(CHECKLIST!A671,DATOS!BY:BY,0),1),"")</f>
        <v/>
      </c>
      <c r="D671" t="str">
        <f>IFERROR(INDEX(DATOS!R:R,MATCH(CHECKLIST!E671,DATOS!C:C,0),1),"")</f>
        <v/>
      </c>
      <c r="E671" s="72" t="str">
        <f>IFERROR(INDEX(DATOS!C:C,MATCH(CHECKLIST!A671,DATOS!BY:BY,0),1),"")</f>
        <v/>
      </c>
      <c r="F671" s="82" t="str">
        <f>IFERROR(IF(INDEX(DATOS!AE:AE,MATCH(CHECKLIST!B671,DATOS!B:B,0),1)=0,"",INDEX(DATOS!AE:AE,MATCH(CHECKLIST!B671,DATOS!B:B,0),1)),"")</f>
        <v/>
      </c>
      <c r="G671" s="17" t="str">
        <f>IFERROR(IF(INDEX(DATOS!AJ:AJ,MATCH(CHECKLIST!B671,DATOS!B:B,0),1)=0,"",INDEX(DATOS!AJ:AJ,MATCH(CHECKLIST!B671,DATOS!B:B,0),1)),"")</f>
        <v/>
      </c>
      <c r="H671" s="17" t="str">
        <f>IFERROR(IF(INDEX(DATOS!BM:BM,MATCH(CHECKLIST!B671,DATOS!B:B,0),1)="","X",IF(INDEX(DATOS!BM:BM,MATCH(CHECKLIST!B671,DATOS!B:B,0),1)="VIGENTE","",INDEX(DATOS!BM:BM,MATCH(CHECKLIST!B671,DATOS!B:B,0),1))),"")</f>
        <v/>
      </c>
      <c r="I671" s="17" t="str">
        <f>IFERROR(IF(INDEX(DATOS!AN:AN,MATCH(CHECKLIST!B671,DATOS!B:B,0),1)=0,"",INDEX(DATOS!AN:AN,MATCH(CHECKLIST!B671,DATOS!B:B,0),1)),"")</f>
        <v/>
      </c>
      <c r="J671" s="17" t="str">
        <f>IFERROR(IF(INDEX(DATOS!AL:AL,MATCH(CHECKLIST!B671,DATOS!B:B,0),1)=0,"",INDEX(DATOS!AL:AL,MATCH(CHECKLIST!B671,DATOS!B:B,0),1)),"")</f>
        <v/>
      </c>
      <c r="K671" s="35" t="str">
        <f>IFERROR(IF(INDEX(DATOS!AM:AM,MATCH(CHECKLIST!B671,DATOS!B:B,0),1)=0,"",INDEX(DATOS!AM:AM,MATCH(CHECKLIST!B671,DATOS!B:B,0),1)),"")</f>
        <v/>
      </c>
      <c r="L671" s="17" t="str">
        <f>IFERROR(IF(INDEX(DATOS!AO:AO,MATCH(CHECKLIST!B671,DATOS!B:B,0),1)=0,"",INDEX(DATOS!AO:AO,MATCH(CHECKLIST!B671,DATOS!B:B,0),1)),"")</f>
        <v/>
      </c>
      <c r="M671" s="17" t="str">
        <f>IFERROR(IF(INDEX(DATOS!AK:AK,MATCH(CHECKLIST!B671,DATOS!B:B,0),1)=0,"",INDEX(DATOS!AK:AK,MATCH(CHECKLIST!B671,DATOS!B:B,0),1)),"")</f>
        <v/>
      </c>
      <c r="N671" s="35" t="str">
        <f ca="1">IFERROR(IF(INDEX(DATOS!I:I,MATCH(CHECKLIST!B671,DATOS!B:B,0),1)="","X",IF(INDEX(DATOS!I:I,MATCH(CHECKLIST!B671,DATOS!B:B,0),1)&gt;YEAR(TODAY())-1,"","VENCIDA")),"")</f>
        <v/>
      </c>
      <c r="O671" s="35" t="str">
        <f>IFERROR(IF(INDEX(DATOS!AR:AR,MATCH(CHECKLIST!B671,DATOS!B:B,0),1)=0,"",INDEX(DATOS!AR:AR,MATCH(CHECKLIST!B671,DATOS!B:B,0),1)),"")</f>
        <v/>
      </c>
      <c r="P671" s="17" t="str">
        <f>IFERROR(IF(INDEX(DATOS!AP:AP,MATCH(CHECKLIST!B671,DATOS!B:B,0),1)=0,"",INDEX(DATOS!AP:AP,MATCH(CHECKLIST!B671,DATOS!B:B,0),1)),"")</f>
        <v/>
      </c>
      <c r="Q671" s="17" t="str">
        <f>IFERROR(IF(INDEX(DATOS!AQ:AQ,MATCH(CHECKLIST!B671,DATOS!B:B,0),1)=0,"",INDEX(DATOS!AQ:AQ,MATCH(CHECKLIST!B671,DATOS!B:B,0),1)),"")</f>
        <v/>
      </c>
      <c r="R671" t="str">
        <f>IF(B671="","",1)</f>
        <v/>
      </c>
      <c r="S671" t="str">
        <f t="shared" si="32"/>
        <v/>
      </c>
      <c r="U671" t="str">
        <f t="shared" si="30"/>
        <v/>
      </c>
      <c r="V671" t="str">
        <f t="shared" si="31"/>
        <v/>
      </c>
    </row>
    <row r="672" spans="1:22" x14ac:dyDescent="0.25">
      <c r="A672" s="12">
        <v>659</v>
      </c>
      <c r="B672" t="str">
        <f>IFERROR(INDEX(DATOS!B:B,MATCH(CHECKLIST!A672,DATOS!BY:BY,0),1),"")</f>
        <v/>
      </c>
      <c r="C672" t="str">
        <f>IFERROR(INDEX(DATOS!J:J,MATCH(CHECKLIST!A672,DATOS!BY:BY,0),1),"")</f>
        <v/>
      </c>
      <c r="D672" t="str">
        <f>IFERROR(INDEX(DATOS!R:R,MATCH(CHECKLIST!E672,DATOS!C:C,0),1),"")</f>
        <v/>
      </c>
      <c r="E672" s="72" t="str">
        <f>IFERROR(INDEX(DATOS!C:C,MATCH(CHECKLIST!A672,DATOS!BY:BY,0),1),"")</f>
        <v/>
      </c>
      <c r="F672" s="82" t="str">
        <f>IFERROR(IF(INDEX(DATOS!AE:AE,MATCH(CHECKLIST!B672,DATOS!B:B,0),1)=0,"",INDEX(DATOS!AE:AE,MATCH(CHECKLIST!B672,DATOS!B:B,0),1)),"")</f>
        <v/>
      </c>
      <c r="G672" s="17" t="str">
        <f>IFERROR(IF(INDEX(DATOS!AJ:AJ,MATCH(CHECKLIST!B672,DATOS!B:B,0),1)=0,"",INDEX(DATOS!AJ:AJ,MATCH(CHECKLIST!B672,DATOS!B:B,0),1)),"")</f>
        <v/>
      </c>
      <c r="H672" s="17" t="str">
        <f>IFERROR(IF(INDEX(DATOS!BM:BM,MATCH(CHECKLIST!B672,DATOS!B:B,0),1)="","X",IF(INDEX(DATOS!BM:BM,MATCH(CHECKLIST!B672,DATOS!B:B,0),1)="VIGENTE","",INDEX(DATOS!BM:BM,MATCH(CHECKLIST!B672,DATOS!B:B,0),1))),"")</f>
        <v/>
      </c>
      <c r="I672" s="17" t="str">
        <f>IFERROR(IF(INDEX(DATOS!AN:AN,MATCH(CHECKLIST!B672,DATOS!B:B,0),1)=0,"",INDEX(DATOS!AN:AN,MATCH(CHECKLIST!B672,DATOS!B:B,0),1)),"")</f>
        <v/>
      </c>
      <c r="J672" s="17" t="str">
        <f>IFERROR(IF(INDEX(DATOS!AL:AL,MATCH(CHECKLIST!B672,DATOS!B:B,0),1)=0,"",INDEX(DATOS!AL:AL,MATCH(CHECKLIST!B672,DATOS!B:B,0),1)),"")</f>
        <v/>
      </c>
      <c r="K672" s="35" t="str">
        <f>IFERROR(IF(INDEX(DATOS!AM:AM,MATCH(CHECKLIST!B672,DATOS!B:B,0),1)=0,"",INDEX(DATOS!AM:AM,MATCH(CHECKLIST!B672,DATOS!B:B,0),1)),"")</f>
        <v/>
      </c>
      <c r="L672" s="17" t="str">
        <f>IFERROR(IF(INDEX(DATOS!AO:AO,MATCH(CHECKLIST!B672,DATOS!B:B,0),1)=0,"",INDEX(DATOS!AO:AO,MATCH(CHECKLIST!B672,DATOS!B:B,0),1)),"")</f>
        <v/>
      </c>
      <c r="M672" s="17" t="str">
        <f>IFERROR(IF(INDEX(DATOS!AK:AK,MATCH(CHECKLIST!B672,DATOS!B:B,0),1)=0,"",INDEX(DATOS!AK:AK,MATCH(CHECKLIST!B672,DATOS!B:B,0),1)),"")</f>
        <v/>
      </c>
      <c r="N672" s="35" t="str">
        <f ca="1">IFERROR(IF(INDEX(DATOS!I:I,MATCH(CHECKLIST!B672,DATOS!B:B,0),1)="","X",IF(INDEX(DATOS!I:I,MATCH(CHECKLIST!B672,DATOS!B:B,0),1)&gt;YEAR(TODAY())-1,"","VENCIDA")),"")</f>
        <v/>
      </c>
      <c r="O672" s="35" t="str">
        <f>IFERROR(IF(INDEX(DATOS!AR:AR,MATCH(CHECKLIST!B672,DATOS!B:B,0),1)=0,"",INDEX(DATOS!AR:AR,MATCH(CHECKLIST!B672,DATOS!B:B,0),1)),"")</f>
        <v/>
      </c>
      <c r="P672" s="17" t="str">
        <f>IFERROR(IF(INDEX(DATOS!AP:AP,MATCH(CHECKLIST!B672,DATOS!B:B,0),1)=0,"",INDEX(DATOS!AP:AP,MATCH(CHECKLIST!B672,DATOS!B:B,0),1)),"")</f>
        <v/>
      </c>
      <c r="Q672" s="17" t="str">
        <f>IFERROR(IF(INDEX(DATOS!AQ:AQ,MATCH(CHECKLIST!B672,DATOS!B:B,0),1)=0,"",INDEX(DATOS!AQ:AQ,MATCH(CHECKLIST!B672,DATOS!B:B,0),1)),"")</f>
        <v/>
      </c>
      <c r="S672">
        <f t="shared" si="32"/>
        <v>0</v>
      </c>
      <c r="U672" t="str">
        <f t="shared" si="30"/>
        <v/>
      </c>
      <c r="V672" t="str">
        <f t="shared" si="31"/>
        <v/>
      </c>
    </row>
    <row r="673" spans="1:22" x14ac:dyDescent="0.25">
      <c r="A673" s="12">
        <v>660</v>
      </c>
      <c r="B673" t="str">
        <f>IFERROR(INDEX(DATOS!B:B,MATCH(CHECKLIST!A673,DATOS!BY:BY,0),1),"")</f>
        <v/>
      </c>
      <c r="C673" t="str">
        <f>IFERROR(INDEX(DATOS!J:J,MATCH(CHECKLIST!A673,DATOS!BY:BY,0),1),"")</f>
        <v/>
      </c>
      <c r="D673" t="str">
        <f>IFERROR(INDEX(DATOS!R:R,MATCH(CHECKLIST!E673,DATOS!C:C,0),1),"")</f>
        <v/>
      </c>
      <c r="E673" s="72" t="str">
        <f>IFERROR(INDEX(DATOS!C:C,MATCH(CHECKLIST!A673,DATOS!BY:BY,0),1),"")</f>
        <v/>
      </c>
      <c r="F673" s="82" t="str">
        <f>IFERROR(IF(INDEX(DATOS!AE:AE,MATCH(CHECKLIST!B673,DATOS!B:B,0),1)=0,"",INDEX(DATOS!AE:AE,MATCH(CHECKLIST!B673,DATOS!B:B,0),1)),"")</f>
        <v/>
      </c>
      <c r="G673" s="17" t="str">
        <f>IFERROR(IF(INDEX(DATOS!AJ:AJ,MATCH(CHECKLIST!B673,DATOS!B:B,0),1)=0,"",INDEX(DATOS!AJ:AJ,MATCH(CHECKLIST!B673,DATOS!B:B,0),1)),"")</f>
        <v/>
      </c>
      <c r="H673" s="17" t="str">
        <f>IFERROR(IF(INDEX(DATOS!BM:BM,MATCH(CHECKLIST!B673,DATOS!B:B,0),1)="","X",IF(INDEX(DATOS!BM:BM,MATCH(CHECKLIST!B673,DATOS!B:B,0),1)="VIGENTE","",INDEX(DATOS!BM:BM,MATCH(CHECKLIST!B673,DATOS!B:B,0),1))),"")</f>
        <v/>
      </c>
      <c r="I673" s="17" t="str">
        <f>IFERROR(IF(INDEX(DATOS!AN:AN,MATCH(CHECKLIST!B673,DATOS!B:B,0),1)=0,"",INDEX(DATOS!AN:AN,MATCH(CHECKLIST!B673,DATOS!B:B,0),1)),"")</f>
        <v/>
      </c>
      <c r="J673" s="17" t="str">
        <f>IFERROR(IF(INDEX(DATOS!AL:AL,MATCH(CHECKLIST!B673,DATOS!B:B,0),1)=0,"",INDEX(DATOS!AL:AL,MATCH(CHECKLIST!B673,DATOS!B:B,0),1)),"")</f>
        <v/>
      </c>
      <c r="K673" s="35" t="str">
        <f>IFERROR(IF(INDEX(DATOS!AM:AM,MATCH(CHECKLIST!B673,DATOS!B:B,0),1)=0,"",INDEX(DATOS!AM:AM,MATCH(CHECKLIST!B673,DATOS!B:B,0),1)),"")</f>
        <v/>
      </c>
      <c r="L673" s="17" t="str">
        <f>IFERROR(IF(INDEX(DATOS!AO:AO,MATCH(CHECKLIST!B673,DATOS!B:B,0),1)=0,"",INDEX(DATOS!AO:AO,MATCH(CHECKLIST!B673,DATOS!B:B,0),1)),"")</f>
        <v/>
      </c>
      <c r="M673" s="17" t="str">
        <f>IFERROR(IF(INDEX(DATOS!AK:AK,MATCH(CHECKLIST!B673,DATOS!B:B,0),1)=0,"",INDEX(DATOS!AK:AK,MATCH(CHECKLIST!B673,DATOS!B:B,0),1)),"")</f>
        <v/>
      </c>
      <c r="N673" s="35" t="str">
        <f ca="1">IFERROR(IF(INDEX(DATOS!I:I,MATCH(CHECKLIST!B673,DATOS!B:B,0),1)="","X",IF(INDEX(DATOS!I:I,MATCH(CHECKLIST!B673,DATOS!B:B,0),1)&gt;YEAR(TODAY())-1,"","VENCIDA")),"")</f>
        <v/>
      </c>
      <c r="O673" s="35" t="str">
        <f>IFERROR(IF(INDEX(DATOS!AR:AR,MATCH(CHECKLIST!B673,DATOS!B:B,0),1)=0,"",INDEX(DATOS!AR:AR,MATCH(CHECKLIST!B673,DATOS!B:B,0),1)),"")</f>
        <v/>
      </c>
      <c r="P673" s="17" t="str">
        <f>IFERROR(IF(INDEX(DATOS!AP:AP,MATCH(CHECKLIST!B673,DATOS!B:B,0),1)=0,"",INDEX(DATOS!AP:AP,MATCH(CHECKLIST!B673,DATOS!B:B,0),1)),"")</f>
        <v/>
      </c>
      <c r="Q673" s="17" t="str">
        <f>IFERROR(IF(INDEX(DATOS!AQ:AQ,MATCH(CHECKLIST!B673,DATOS!B:B,0),1)=0,"",INDEX(DATOS!AQ:AQ,MATCH(CHECKLIST!B673,DATOS!B:B,0),1)),"")</f>
        <v/>
      </c>
      <c r="R673" t="str">
        <f>IF(B673="","",1)</f>
        <v/>
      </c>
      <c r="S673" t="str">
        <f t="shared" si="32"/>
        <v/>
      </c>
      <c r="U673" t="str">
        <f t="shared" si="30"/>
        <v/>
      </c>
      <c r="V673" t="str">
        <f t="shared" si="31"/>
        <v/>
      </c>
    </row>
    <row r="674" spans="1:22" x14ac:dyDescent="0.25">
      <c r="A674" s="12">
        <v>661</v>
      </c>
      <c r="B674" t="str">
        <f>IFERROR(INDEX(DATOS!B:B,MATCH(CHECKLIST!A674,DATOS!BY:BY,0),1),"")</f>
        <v/>
      </c>
      <c r="C674" t="str">
        <f>IFERROR(INDEX(DATOS!J:J,MATCH(CHECKLIST!A674,DATOS!BY:BY,0),1),"")</f>
        <v/>
      </c>
      <c r="D674" t="str">
        <f>IFERROR(INDEX(DATOS!R:R,MATCH(CHECKLIST!E674,DATOS!C:C,0),1),"")</f>
        <v/>
      </c>
      <c r="E674" s="72" t="str">
        <f>IFERROR(INDEX(DATOS!C:C,MATCH(CHECKLIST!A674,DATOS!BY:BY,0),1),"")</f>
        <v/>
      </c>
      <c r="F674" s="82" t="str">
        <f>IFERROR(IF(INDEX(DATOS!AE:AE,MATCH(CHECKLIST!B674,DATOS!B:B,0),1)=0,"",INDEX(DATOS!AE:AE,MATCH(CHECKLIST!B674,DATOS!B:B,0),1)),"")</f>
        <v/>
      </c>
      <c r="G674" s="17" t="str">
        <f>IFERROR(IF(INDEX(DATOS!AJ:AJ,MATCH(CHECKLIST!B674,DATOS!B:B,0),1)=0,"",INDEX(DATOS!AJ:AJ,MATCH(CHECKLIST!B674,DATOS!B:B,0),1)),"")</f>
        <v/>
      </c>
      <c r="H674" s="17" t="str">
        <f>IFERROR(IF(INDEX(DATOS!BM:BM,MATCH(CHECKLIST!B674,DATOS!B:B,0),1)="","X",IF(INDEX(DATOS!BM:BM,MATCH(CHECKLIST!B674,DATOS!B:B,0),1)="VIGENTE","",INDEX(DATOS!BM:BM,MATCH(CHECKLIST!B674,DATOS!B:B,0),1))),"")</f>
        <v/>
      </c>
      <c r="I674" s="17" t="str">
        <f>IFERROR(IF(INDEX(DATOS!AN:AN,MATCH(CHECKLIST!B674,DATOS!B:B,0),1)=0,"",INDEX(DATOS!AN:AN,MATCH(CHECKLIST!B674,DATOS!B:B,0),1)),"")</f>
        <v/>
      </c>
      <c r="J674" s="17" t="str">
        <f>IFERROR(IF(INDEX(DATOS!AL:AL,MATCH(CHECKLIST!B674,DATOS!B:B,0),1)=0,"",INDEX(DATOS!AL:AL,MATCH(CHECKLIST!B674,DATOS!B:B,0),1)),"")</f>
        <v/>
      </c>
      <c r="K674" s="35" t="str">
        <f>IFERROR(IF(INDEX(DATOS!AM:AM,MATCH(CHECKLIST!B674,DATOS!B:B,0),1)=0,"",INDEX(DATOS!AM:AM,MATCH(CHECKLIST!B674,DATOS!B:B,0),1)),"")</f>
        <v/>
      </c>
      <c r="L674" s="17" t="str">
        <f>IFERROR(IF(INDEX(DATOS!AO:AO,MATCH(CHECKLIST!B674,DATOS!B:B,0),1)=0,"",INDEX(DATOS!AO:AO,MATCH(CHECKLIST!B674,DATOS!B:B,0),1)),"")</f>
        <v/>
      </c>
      <c r="M674" s="17" t="str">
        <f>IFERROR(IF(INDEX(DATOS!AK:AK,MATCH(CHECKLIST!B674,DATOS!B:B,0),1)=0,"",INDEX(DATOS!AK:AK,MATCH(CHECKLIST!B674,DATOS!B:B,0),1)),"")</f>
        <v/>
      </c>
      <c r="N674" s="35" t="str">
        <f ca="1">IFERROR(IF(INDEX(DATOS!I:I,MATCH(CHECKLIST!B674,DATOS!B:B,0),1)="","X",IF(INDEX(DATOS!I:I,MATCH(CHECKLIST!B674,DATOS!B:B,0),1)&gt;YEAR(TODAY())-1,"","VENCIDA")),"")</f>
        <v/>
      </c>
      <c r="O674" s="35" t="str">
        <f>IFERROR(IF(INDEX(DATOS!AR:AR,MATCH(CHECKLIST!B674,DATOS!B:B,0),1)=0,"",INDEX(DATOS!AR:AR,MATCH(CHECKLIST!B674,DATOS!B:B,0),1)),"")</f>
        <v/>
      </c>
      <c r="P674" s="17" t="str">
        <f>IFERROR(IF(INDEX(DATOS!AP:AP,MATCH(CHECKLIST!B674,DATOS!B:B,0),1)=0,"",INDEX(DATOS!AP:AP,MATCH(CHECKLIST!B674,DATOS!B:B,0),1)),"")</f>
        <v/>
      </c>
      <c r="Q674" s="17" t="str">
        <f>IFERROR(IF(INDEX(DATOS!AQ:AQ,MATCH(CHECKLIST!B674,DATOS!B:B,0),1)=0,"",INDEX(DATOS!AQ:AQ,MATCH(CHECKLIST!B674,DATOS!B:B,0),1)),"")</f>
        <v/>
      </c>
      <c r="S674">
        <f t="shared" si="32"/>
        <v>0</v>
      </c>
      <c r="U674" t="str">
        <f t="shared" si="30"/>
        <v/>
      </c>
      <c r="V674" t="str">
        <f t="shared" si="31"/>
        <v/>
      </c>
    </row>
    <row r="675" spans="1:22" x14ac:dyDescent="0.25">
      <c r="A675" s="12">
        <v>662</v>
      </c>
      <c r="B675" t="str">
        <f>IFERROR(INDEX(DATOS!B:B,MATCH(CHECKLIST!A675,DATOS!BY:BY,0),1),"")</f>
        <v/>
      </c>
      <c r="C675" t="str">
        <f>IFERROR(INDEX(DATOS!J:J,MATCH(CHECKLIST!A675,DATOS!BY:BY,0),1),"")</f>
        <v/>
      </c>
      <c r="D675" t="str">
        <f>IFERROR(INDEX(DATOS!R:R,MATCH(CHECKLIST!E675,DATOS!C:C,0),1),"")</f>
        <v/>
      </c>
      <c r="E675" s="72" t="str">
        <f>IFERROR(INDEX(DATOS!C:C,MATCH(CHECKLIST!A675,DATOS!BY:BY,0),1),"")</f>
        <v/>
      </c>
      <c r="F675" s="82" t="str">
        <f>IFERROR(IF(INDEX(DATOS!AE:AE,MATCH(CHECKLIST!B675,DATOS!B:B,0),1)=0,"",INDEX(DATOS!AE:AE,MATCH(CHECKLIST!B675,DATOS!B:B,0),1)),"")</f>
        <v/>
      </c>
      <c r="G675" s="17" t="str">
        <f>IFERROR(IF(INDEX(DATOS!AJ:AJ,MATCH(CHECKLIST!B675,DATOS!B:B,0),1)=0,"",INDEX(DATOS!AJ:AJ,MATCH(CHECKLIST!B675,DATOS!B:B,0),1)),"")</f>
        <v/>
      </c>
      <c r="H675" s="17" t="str">
        <f>IFERROR(IF(INDEX(DATOS!BM:BM,MATCH(CHECKLIST!B675,DATOS!B:B,0),1)="","X",IF(INDEX(DATOS!BM:BM,MATCH(CHECKLIST!B675,DATOS!B:B,0),1)="VIGENTE","",INDEX(DATOS!BM:BM,MATCH(CHECKLIST!B675,DATOS!B:B,0),1))),"")</f>
        <v/>
      </c>
      <c r="I675" s="17" t="str">
        <f>IFERROR(IF(INDEX(DATOS!AN:AN,MATCH(CHECKLIST!B675,DATOS!B:B,0),1)=0,"",INDEX(DATOS!AN:AN,MATCH(CHECKLIST!B675,DATOS!B:B,0),1)),"")</f>
        <v/>
      </c>
      <c r="J675" s="17" t="str">
        <f>IFERROR(IF(INDEX(DATOS!AL:AL,MATCH(CHECKLIST!B675,DATOS!B:B,0),1)=0,"",INDEX(DATOS!AL:AL,MATCH(CHECKLIST!B675,DATOS!B:B,0),1)),"")</f>
        <v/>
      </c>
      <c r="K675" s="35" t="str">
        <f>IFERROR(IF(INDEX(DATOS!AM:AM,MATCH(CHECKLIST!B675,DATOS!B:B,0),1)=0,"",INDEX(DATOS!AM:AM,MATCH(CHECKLIST!B675,DATOS!B:B,0),1)),"")</f>
        <v/>
      </c>
      <c r="L675" s="17" t="str">
        <f>IFERROR(IF(INDEX(DATOS!AO:AO,MATCH(CHECKLIST!B675,DATOS!B:B,0),1)=0,"",INDEX(DATOS!AO:AO,MATCH(CHECKLIST!B675,DATOS!B:B,0),1)),"")</f>
        <v/>
      </c>
      <c r="M675" s="17" t="str">
        <f>IFERROR(IF(INDEX(DATOS!AK:AK,MATCH(CHECKLIST!B675,DATOS!B:B,0),1)=0,"",INDEX(DATOS!AK:AK,MATCH(CHECKLIST!B675,DATOS!B:B,0),1)),"")</f>
        <v/>
      </c>
      <c r="N675" s="35" t="str">
        <f ca="1">IFERROR(IF(INDEX(DATOS!I:I,MATCH(CHECKLIST!B675,DATOS!B:B,0),1)="","X",IF(INDEX(DATOS!I:I,MATCH(CHECKLIST!B675,DATOS!B:B,0),1)&gt;YEAR(TODAY())-1,"","VENCIDA")),"")</f>
        <v/>
      </c>
      <c r="O675" s="35" t="str">
        <f>IFERROR(IF(INDEX(DATOS!AR:AR,MATCH(CHECKLIST!B675,DATOS!B:B,0),1)=0,"",INDEX(DATOS!AR:AR,MATCH(CHECKLIST!B675,DATOS!B:B,0),1)),"")</f>
        <v/>
      </c>
      <c r="P675" s="17" t="str">
        <f>IFERROR(IF(INDEX(DATOS!AP:AP,MATCH(CHECKLIST!B675,DATOS!B:B,0),1)=0,"",INDEX(DATOS!AP:AP,MATCH(CHECKLIST!B675,DATOS!B:B,0),1)),"")</f>
        <v/>
      </c>
      <c r="Q675" s="17" t="str">
        <f>IFERROR(IF(INDEX(DATOS!AQ:AQ,MATCH(CHECKLIST!B675,DATOS!B:B,0),1)=0,"",INDEX(DATOS!AQ:AQ,MATCH(CHECKLIST!B675,DATOS!B:B,0),1)),"")</f>
        <v/>
      </c>
      <c r="R675" t="str">
        <f>IF(B675="","",1)</f>
        <v/>
      </c>
      <c r="S675" t="str">
        <f t="shared" si="32"/>
        <v/>
      </c>
      <c r="U675" t="str">
        <f t="shared" si="30"/>
        <v/>
      </c>
      <c r="V675" t="str">
        <f t="shared" si="31"/>
        <v/>
      </c>
    </row>
    <row r="676" spans="1:22" x14ac:dyDescent="0.25">
      <c r="A676" s="12">
        <v>663</v>
      </c>
      <c r="B676" t="str">
        <f>IFERROR(INDEX(DATOS!B:B,MATCH(CHECKLIST!A676,DATOS!BY:BY,0),1),"")</f>
        <v/>
      </c>
      <c r="C676" t="str">
        <f>IFERROR(INDEX(DATOS!J:J,MATCH(CHECKLIST!A676,DATOS!BY:BY,0),1),"")</f>
        <v/>
      </c>
      <c r="D676" t="str">
        <f>IFERROR(INDEX(DATOS!R:R,MATCH(CHECKLIST!E676,DATOS!C:C,0),1),"")</f>
        <v/>
      </c>
      <c r="E676" s="72" t="str">
        <f>IFERROR(INDEX(DATOS!C:C,MATCH(CHECKLIST!A676,DATOS!BY:BY,0),1),"")</f>
        <v/>
      </c>
      <c r="F676" s="82" t="str">
        <f>IFERROR(IF(INDEX(DATOS!AE:AE,MATCH(CHECKLIST!B676,DATOS!B:B,0),1)=0,"",INDEX(DATOS!AE:AE,MATCH(CHECKLIST!B676,DATOS!B:B,0),1)),"")</f>
        <v/>
      </c>
      <c r="G676" s="17" t="str">
        <f>IFERROR(IF(INDEX(DATOS!AJ:AJ,MATCH(CHECKLIST!B676,DATOS!B:B,0),1)=0,"",INDEX(DATOS!AJ:AJ,MATCH(CHECKLIST!B676,DATOS!B:B,0),1)),"")</f>
        <v/>
      </c>
      <c r="H676" s="17" t="str">
        <f>IFERROR(IF(INDEX(DATOS!BM:BM,MATCH(CHECKLIST!B676,DATOS!B:B,0),1)="","X",IF(INDEX(DATOS!BM:BM,MATCH(CHECKLIST!B676,DATOS!B:B,0),1)="VIGENTE","",INDEX(DATOS!BM:BM,MATCH(CHECKLIST!B676,DATOS!B:B,0),1))),"")</f>
        <v/>
      </c>
      <c r="I676" s="17" t="str">
        <f>IFERROR(IF(INDEX(DATOS!AN:AN,MATCH(CHECKLIST!B676,DATOS!B:B,0),1)=0,"",INDEX(DATOS!AN:AN,MATCH(CHECKLIST!B676,DATOS!B:B,0),1)),"")</f>
        <v/>
      </c>
      <c r="J676" s="17" t="str">
        <f>IFERROR(IF(INDEX(DATOS!AL:AL,MATCH(CHECKLIST!B676,DATOS!B:B,0),1)=0,"",INDEX(DATOS!AL:AL,MATCH(CHECKLIST!B676,DATOS!B:B,0),1)),"")</f>
        <v/>
      </c>
      <c r="K676" s="35" t="str">
        <f>IFERROR(IF(INDEX(DATOS!AM:AM,MATCH(CHECKLIST!B676,DATOS!B:B,0),1)=0,"",INDEX(DATOS!AM:AM,MATCH(CHECKLIST!B676,DATOS!B:B,0),1)),"")</f>
        <v/>
      </c>
      <c r="L676" s="17" t="str">
        <f>IFERROR(IF(INDEX(DATOS!AO:AO,MATCH(CHECKLIST!B676,DATOS!B:B,0),1)=0,"",INDEX(DATOS!AO:AO,MATCH(CHECKLIST!B676,DATOS!B:B,0),1)),"")</f>
        <v/>
      </c>
      <c r="M676" s="17" t="str">
        <f>IFERROR(IF(INDEX(DATOS!AK:AK,MATCH(CHECKLIST!B676,DATOS!B:B,0),1)=0,"",INDEX(DATOS!AK:AK,MATCH(CHECKLIST!B676,DATOS!B:B,0),1)),"")</f>
        <v/>
      </c>
      <c r="N676" s="35" t="str">
        <f ca="1">IFERROR(IF(INDEX(DATOS!I:I,MATCH(CHECKLIST!B676,DATOS!B:B,0),1)="","X",IF(INDEX(DATOS!I:I,MATCH(CHECKLIST!B676,DATOS!B:B,0),1)&gt;YEAR(TODAY())-1,"","VENCIDA")),"")</f>
        <v/>
      </c>
      <c r="O676" s="35" t="str">
        <f>IFERROR(IF(INDEX(DATOS!AR:AR,MATCH(CHECKLIST!B676,DATOS!B:B,0),1)=0,"",INDEX(DATOS!AR:AR,MATCH(CHECKLIST!B676,DATOS!B:B,0),1)),"")</f>
        <v/>
      </c>
      <c r="P676" s="17" t="str">
        <f>IFERROR(IF(INDEX(DATOS!AP:AP,MATCH(CHECKLIST!B676,DATOS!B:B,0),1)=0,"",INDEX(DATOS!AP:AP,MATCH(CHECKLIST!B676,DATOS!B:B,0),1)),"")</f>
        <v/>
      </c>
      <c r="Q676" s="17" t="str">
        <f>IFERROR(IF(INDEX(DATOS!AQ:AQ,MATCH(CHECKLIST!B676,DATOS!B:B,0),1)=0,"",INDEX(DATOS!AQ:AQ,MATCH(CHECKLIST!B676,DATOS!B:B,0),1)),"")</f>
        <v/>
      </c>
      <c r="S676">
        <f t="shared" si="32"/>
        <v>0</v>
      </c>
      <c r="U676" t="str">
        <f t="shared" si="30"/>
        <v/>
      </c>
      <c r="V676" t="str">
        <f t="shared" si="31"/>
        <v/>
      </c>
    </row>
    <row r="677" spans="1:22" x14ac:dyDescent="0.25">
      <c r="A677" s="12">
        <v>664</v>
      </c>
      <c r="B677" t="str">
        <f>IFERROR(INDEX(DATOS!B:B,MATCH(CHECKLIST!A677,DATOS!BY:BY,0),1),"")</f>
        <v/>
      </c>
      <c r="C677" t="str">
        <f>IFERROR(INDEX(DATOS!J:J,MATCH(CHECKLIST!A677,DATOS!BY:BY,0),1),"")</f>
        <v/>
      </c>
      <c r="D677" t="str">
        <f>IFERROR(INDEX(DATOS!R:R,MATCH(CHECKLIST!E677,DATOS!C:C,0),1),"")</f>
        <v/>
      </c>
      <c r="E677" s="72" t="str">
        <f>IFERROR(INDEX(DATOS!C:C,MATCH(CHECKLIST!A677,DATOS!BY:BY,0),1),"")</f>
        <v/>
      </c>
      <c r="F677" s="82" t="str">
        <f>IFERROR(IF(INDEX(DATOS!AE:AE,MATCH(CHECKLIST!B677,DATOS!B:B,0),1)=0,"",INDEX(DATOS!AE:AE,MATCH(CHECKLIST!B677,DATOS!B:B,0),1)),"")</f>
        <v/>
      </c>
      <c r="G677" s="17" t="str">
        <f>IFERROR(IF(INDEX(DATOS!AJ:AJ,MATCH(CHECKLIST!B677,DATOS!B:B,0),1)=0,"",INDEX(DATOS!AJ:AJ,MATCH(CHECKLIST!B677,DATOS!B:B,0),1)),"")</f>
        <v/>
      </c>
      <c r="H677" s="17" t="str">
        <f>IFERROR(IF(INDEX(DATOS!BM:BM,MATCH(CHECKLIST!B677,DATOS!B:B,0),1)="","X",IF(INDEX(DATOS!BM:BM,MATCH(CHECKLIST!B677,DATOS!B:B,0),1)="VIGENTE","",INDEX(DATOS!BM:BM,MATCH(CHECKLIST!B677,DATOS!B:B,0),1))),"")</f>
        <v/>
      </c>
      <c r="I677" s="17" t="str">
        <f>IFERROR(IF(INDEX(DATOS!AN:AN,MATCH(CHECKLIST!B677,DATOS!B:B,0),1)=0,"",INDEX(DATOS!AN:AN,MATCH(CHECKLIST!B677,DATOS!B:B,0),1)),"")</f>
        <v/>
      </c>
      <c r="J677" s="17" t="str">
        <f>IFERROR(IF(INDEX(DATOS!AL:AL,MATCH(CHECKLIST!B677,DATOS!B:B,0),1)=0,"",INDEX(DATOS!AL:AL,MATCH(CHECKLIST!B677,DATOS!B:B,0),1)),"")</f>
        <v/>
      </c>
      <c r="K677" s="35" t="str">
        <f>IFERROR(IF(INDEX(DATOS!AM:AM,MATCH(CHECKLIST!B677,DATOS!B:B,0),1)=0,"",INDEX(DATOS!AM:AM,MATCH(CHECKLIST!B677,DATOS!B:B,0),1)),"")</f>
        <v/>
      </c>
      <c r="L677" s="17" t="str">
        <f>IFERROR(IF(INDEX(DATOS!AO:AO,MATCH(CHECKLIST!B677,DATOS!B:B,0),1)=0,"",INDEX(DATOS!AO:AO,MATCH(CHECKLIST!B677,DATOS!B:B,0),1)),"")</f>
        <v/>
      </c>
      <c r="M677" s="17" t="str">
        <f>IFERROR(IF(INDEX(DATOS!AK:AK,MATCH(CHECKLIST!B677,DATOS!B:B,0),1)=0,"",INDEX(DATOS!AK:AK,MATCH(CHECKLIST!B677,DATOS!B:B,0),1)),"")</f>
        <v/>
      </c>
      <c r="N677" s="35" t="str">
        <f ca="1">IFERROR(IF(INDEX(DATOS!I:I,MATCH(CHECKLIST!B677,DATOS!B:B,0),1)="","X",IF(INDEX(DATOS!I:I,MATCH(CHECKLIST!B677,DATOS!B:B,0),1)&gt;YEAR(TODAY())-1,"","VENCIDA")),"")</f>
        <v/>
      </c>
      <c r="O677" s="35" t="str">
        <f>IFERROR(IF(INDEX(DATOS!AR:AR,MATCH(CHECKLIST!B677,DATOS!B:B,0),1)=0,"",INDEX(DATOS!AR:AR,MATCH(CHECKLIST!B677,DATOS!B:B,0),1)),"")</f>
        <v/>
      </c>
      <c r="P677" s="17" t="str">
        <f>IFERROR(IF(INDEX(DATOS!AP:AP,MATCH(CHECKLIST!B677,DATOS!B:B,0),1)=0,"",INDEX(DATOS!AP:AP,MATCH(CHECKLIST!B677,DATOS!B:B,0),1)),"")</f>
        <v/>
      </c>
      <c r="Q677" s="17" t="str">
        <f>IFERROR(IF(INDEX(DATOS!AQ:AQ,MATCH(CHECKLIST!B677,DATOS!B:B,0),1)=0,"",INDEX(DATOS!AQ:AQ,MATCH(CHECKLIST!B677,DATOS!B:B,0),1)),"")</f>
        <v/>
      </c>
      <c r="R677" t="str">
        <f>IF(B677="","",1)</f>
        <v/>
      </c>
      <c r="S677" t="str">
        <f t="shared" si="32"/>
        <v/>
      </c>
      <c r="U677" t="str">
        <f t="shared" si="30"/>
        <v/>
      </c>
      <c r="V677" t="str">
        <f t="shared" si="31"/>
        <v/>
      </c>
    </row>
    <row r="678" spans="1:22" x14ac:dyDescent="0.25">
      <c r="A678" s="12">
        <v>665</v>
      </c>
      <c r="B678" t="str">
        <f>IFERROR(INDEX(DATOS!B:B,MATCH(CHECKLIST!A678,DATOS!BY:BY,0),1),"")</f>
        <v/>
      </c>
      <c r="C678" t="str">
        <f>IFERROR(INDEX(DATOS!J:J,MATCH(CHECKLIST!A678,DATOS!BY:BY,0),1),"")</f>
        <v/>
      </c>
      <c r="D678" t="str">
        <f>IFERROR(INDEX(DATOS!R:R,MATCH(CHECKLIST!E678,DATOS!C:C,0),1),"")</f>
        <v/>
      </c>
      <c r="E678" s="72" t="str">
        <f>IFERROR(INDEX(DATOS!C:C,MATCH(CHECKLIST!A678,DATOS!BY:BY,0),1),"")</f>
        <v/>
      </c>
      <c r="F678" s="82" t="str">
        <f>IFERROR(IF(INDEX(DATOS!AE:AE,MATCH(CHECKLIST!B678,DATOS!B:B,0),1)=0,"",INDEX(DATOS!AE:AE,MATCH(CHECKLIST!B678,DATOS!B:B,0),1)),"")</f>
        <v/>
      </c>
      <c r="G678" s="17" t="str">
        <f>IFERROR(IF(INDEX(DATOS!AJ:AJ,MATCH(CHECKLIST!B678,DATOS!B:B,0),1)=0,"",INDEX(DATOS!AJ:AJ,MATCH(CHECKLIST!B678,DATOS!B:B,0),1)),"")</f>
        <v/>
      </c>
      <c r="H678" s="17" t="str">
        <f>IFERROR(IF(INDEX(DATOS!BM:BM,MATCH(CHECKLIST!B678,DATOS!B:B,0),1)="","X",IF(INDEX(DATOS!BM:BM,MATCH(CHECKLIST!B678,DATOS!B:B,0),1)="VIGENTE","",INDEX(DATOS!BM:BM,MATCH(CHECKLIST!B678,DATOS!B:B,0),1))),"")</f>
        <v/>
      </c>
      <c r="I678" s="17" t="str">
        <f>IFERROR(IF(INDEX(DATOS!AN:AN,MATCH(CHECKLIST!B678,DATOS!B:B,0),1)=0,"",INDEX(DATOS!AN:AN,MATCH(CHECKLIST!B678,DATOS!B:B,0),1)),"")</f>
        <v/>
      </c>
      <c r="J678" s="17" t="str">
        <f>IFERROR(IF(INDEX(DATOS!AL:AL,MATCH(CHECKLIST!B678,DATOS!B:B,0),1)=0,"",INDEX(DATOS!AL:AL,MATCH(CHECKLIST!B678,DATOS!B:B,0),1)),"")</f>
        <v/>
      </c>
      <c r="K678" s="35" t="str">
        <f>IFERROR(IF(INDEX(DATOS!AM:AM,MATCH(CHECKLIST!B678,DATOS!B:B,0),1)=0,"",INDEX(DATOS!AM:AM,MATCH(CHECKLIST!B678,DATOS!B:B,0),1)),"")</f>
        <v/>
      </c>
      <c r="L678" s="17" t="str">
        <f>IFERROR(IF(INDEX(DATOS!AO:AO,MATCH(CHECKLIST!B678,DATOS!B:B,0),1)=0,"",INDEX(DATOS!AO:AO,MATCH(CHECKLIST!B678,DATOS!B:B,0),1)),"")</f>
        <v/>
      </c>
      <c r="M678" s="17" t="str">
        <f>IFERROR(IF(INDEX(DATOS!AK:AK,MATCH(CHECKLIST!B678,DATOS!B:B,0),1)=0,"",INDEX(DATOS!AK:AK,MATCH(CHECKLIST!B678,DATOS!B:B,0),1)),"")</f>
        <v/>
      </c>
      <c r="N678" s="35" t="str">
        <f ca="1">IFERROR(IF(INDEX(DATOS!I:I,MATCH(CHECKLIST!B678,DATOS!B:B,0),1)="","X",IF(INDEX(DATOS!I:I,MATCH(CHECKLIST!B678,DATOS!B:B,0),1)&gt;YEAR(TODAY())-1,"","VENCIDA")),"")</f>
        <v/>
      </c>
      <c r="O678" s="35" t="str">
        <f>IFERROR(IF(INDEX(DATOS!AR:AR,MATCH(CHECKLIST!B678,DATOS!B:B,0),1)=0,"",INDEX(DATOS!AR:AR,MATCH(CHECKLIST!B678,DATOS!B:B,0),1)),"")</f>
        <v/>
      </c>
      <c r="P678" s="17" t="str">
        <f>IFERROR(IF(INDEX(DATOS!AP:AP,MATCH(CHECKLIST!B678,DATOS!B:B,0),1)=0,"",INDEX(DATOS!AP:AP,MATCH(CHECKLIST!B678,DATOS!B:B,0),1)),"")</f>
        <v/>
      </c>
      <c r="Q678" s="17" t="str">
        <f>IFERROR(IF(INDEX(DATOS!AQ:AQ,MATCH(CHECKLIST!B678,DATOS!B:B,0),1)=0,"",INDEX(DATOS!AQ:AQ,MATCH(CHECKLIST!B678,DATOS!B:B,0),1)),"")</f>
        <v/>
      </c>
      <c r="S678">
        <f t="shared" si="32"/>
        <v>0</v>
      </c>
      <c r="U678" t="str">
        <f t="shared" si="30"/>
        <v/>
      </c>
      <c r="V678" t="str">
        <f t="shared" si="31"/>
        <v/>
      </c>
    </row>
    <row r="679" spans="1:22" x14ac:dyDescent="0.25">
      <c r="A679" s="12">
        <v>666</v>
      </c>
      <c r="B679" t="str">
        <f>IFERROR(INDEX(DATOS!B:B,MATCH(CHECKLIST!A679,DATOS!BY:BY,0),1),"")</f>
        <v/>
      </c>
      <c r="C679" t="str">
        <f>IFERROR(INDEX(DATOS!J:J,MATCH(CHECKLIST!A679,DATOS!BY:BY,0),1),"")</f>
        <v/>
      </c>
      <c r="D679" t="str">
        <f>IFERROR(INDEX(DATOS!R:R,MATCH(CHECKLIST!E679,DATOS!C:C,0),1),"")</f>
        <v/>
      </c>
      <c r="E679" s="72" t="str">
        <f>IFERROR(INDEX(DATOS!C:C,MATCH(CHECKLIST!A679,DATOS!BY:BY,0),1),"")</f>
        <v/>
      </c>
      <c r="F679" s="82" t="str">
        <f>IFERROR(IF(INDEX(DATOS!AE:AE,MATCH(CHECKLIST!B679,DATOS!B:B,0),1)=0,"",INDEX(DATOS!AE:AE,MATCH(CHECKLIST!B679,DATOS!B:B,0),1)),"")</f>
        <v/>
      </c>
      <c r="G679" s="17" t="str">
        <f>IFERROR(IF(INDEX(DATOS!AJ:AJ,MATCH(CHECKLIST!B679,DATOS!B:B,0),1)=0,"",INDEX(DATOS!AJ:AJ,MATCH(CHECKLIST!B679,DATOS!B:B,0),1)),"")</f>
        <v/>
      </c>
      <c r="H679" s="17" t="str">
        <f>IFERROR(IF(INDEX(DATOS!BM:BM,MATCH(CHECKLIST!B679,DATOS!B:B,0),1)="","X",IF(INDEX(DATOS!BM:BM,MATCH(CHECKLIST!B679,DATOS!B:B,0),1)="VIGENTE","",INDEX(DATOS!BM:BM,MATCH(CHECKLIST!B679,DATOS!B:B,0),1))),"")</f>
        <v/>
      </c>
      <c r="I679" s="17" t="str">
        <f>IFERROR(IF(INDEX(DATOS!AN:AN,MATCH(CHECKLIST!B679,DATOS!B:B,0),1)=0,"",INDEX(DATOS!AN:AN,MATCH(CHECKLIST!B679,DATOS!B:B,0),1)),"")</f>
        <v/>
      </c>
      <c r="J679" s="17" t="str">
        <f>IFERROR(IF(INDEX(DATOS!AL:AL,MATCH(CHECKLIST!B679,DATOS!B:B,0),1)=0,"",INDEX(DATOS!AL:AL,MATCH(CHECKLIST!B679,DATOS!B:B,0),1)),"")</f>
        <v/>
      </c>
      <c r="K679" s="35" t="str">
        <f>IFERROR(IF(INDEX(DATOS!AM:AM,MATCH(CHECKLIST!B679,DATOS!B:B,0),1)=0,"",INDEX(DATOS!AM:AM,MATCH(CHECKLIST!B679,DATOS!B:B,0),1)),"")</f>
        <v/>
      </c>
      <c r="L679" s="17" t="str">
        <f>IFERROR(IF(INDEX(DATOS!AO:AO,MATCH(CHECKLIST!B679,DATOS!B:B,0),1)=0,"",INDEX(DATOS!AO:AO,MATCH(CHECKLIST!B679,DATOS!B:B,0),1)),"")</f>
        <v/>
      </c>
      <c r="M679" s="17" t="str">
        <f>IFERROR(IF(INDEX(DATOS!AK:AK,MATCH(CHECKLIST!B679,DATOS!B:B,0),1)=0,"",INDEX(DATOS!AK:AK,MATCH(CHECKLIST!B679,DATOS!B:B,0),1)),"")</f>
        <v/>
      </c>
      <c r="N679" s="35" t="str">
        <f ca="1">IFERROR(IF(INDEX(DATOS!I:I,MATCH(CHECKLIST!B679,DATOS!B:B,0),1)="","X",IF(INDEX(DATOS!I:I,MATCH(CHECKLIST!B679,DATOS!B:B,0),1)&gt;YEAR(TODAY())-1,"","VENCIDA")),"")</f>
        <v/>
      </c>
      <c r="O679" s="35" t="str">
        <f>IFERROR(IF(INDEX(DATOS!AR:AR,MATCH(CHECKLIST!B679,DATOS!B:B,0),1)=0,"",INDEX(DATOS!AR:AR,MATCH(CHECKLIST!B679,DATOS!B:B,0),1)),"")</f>
        <v/>
      </c>
      <c r="P679" s="17" t="str">
        <f>IFERROR(IF(INDEX(DATOS!AP:AP,MATCH(CHECKLIST!B679,DATOS!B:B,0),1)=0,"",INDEX(DATOS!AP:AP,MATCH(CHECKLIST!B679,DATOS!B:B,0),1)),"")</f>
        <v/>
      </c>
      <c r="Q679" s="17" t="str">
        <f>IFERROR(IF(INDEX(DATOS!AQ:AQ,MATCH(CHECKLIST!B679,DATOS!B:B,0),1)=0,"",INDEX(DATOS!AQ:AQ,MATCH(CHECKLIST!B679,DATOS!B:B,0),1)),"")</f>
        <v/>
      </c>
      <c r="R679" t="str">
        <f>IF(B679="","",1)</f>
        <v/>
      </c>
      <c r="S679" t="str">
        <f t="shared" si="32"/>
        <v/>
      </c>
      <c r="U679" t="str">
        <f t="shared" si="30"/>
        <v/>
      </c>
      <c r="V679" t="str">
        <f t="shared" si="31"/>
        <v/>
      </c>
    </row>
    <row r="680" spans="1:22" x14ac:dyDescent="0.25">
      <c r="A680" s="12">
        <v>667</v>
      </c>
      <c r="B680" t="str">
        <f>IFERROR(INDEX(DATOS!B:B,MATCH(CHECKLIST!A680,DATOS!BY:BY,0),1),"")</f>
        <v/>
      </c>
      <c r="C680" t="str">
        <f>IFERROR(INDEX(DATOS!J:J,MATCH(CHECKLIST!A680,DATOS!BY:BY,0),1),"")</f>
        <v/>
      </c>
      <c r="D680" t="str">
        <f>IFERROR(INDEX(DATOS!R:R,MATCH(CHECKLIST!E680,DATOS!C:C,0),1),"")</f>
        <v/>
      </c>
      <c r="E680" s="72" t="str">
        <f>IFERROR(INDEX(DATOS!C:C,MATCH(CHECKLIST!A680,DATOS!BY:BY,0),1),"")</f>
        <v/>
      </c>
      <c r="F680" s="82" t="str">
        <f>IFERROR(IF(INDEX(DATOS!AE:AE,MATCH(CHECKLIST!B680,DATOS!B:B,0),1)=0,"",INDEX(DATOS!AE:AE,MATCH(CHECKLIST!B680,DATOS!B:B,0),1)),"")</f>
        <v/>
      </c>
      <c r="G680" s="17" t="str">
        <f>IFERROR(IF(INDEX(DATOS!AJ:AJ,MATCH(CHECKLIST!B680,DATOS!B:B,0),1)=0,"",INDEX(DATOS!AJ:AJ,MATCH(CHECKLIST!B680,DATOS!B:B,0),1)),"")</f>
        <v/>
      </c>
      <c r="H680" s="17" t="str">
        <f>IFERROR(IF(INDEX(DATOS!BM:BM,MATCH(CHECKLIST!B680,DATOS!B:B,0),1)="","X",IF(INDEX(DATOS!BM:BM,MATCH(CHECKLIST!B680,DATOS!B:B,0),1)="VIGENTE","",INDEX(DATOS!BM:BM,MATCH(CHECKLIST!B680,DATOS!B:B,0),1))),"")</f>
        <v/>
      </c>
      <c r="I680" s="17" t="str">
        <f>IFERROR(IF(INDEX(DATOS!AN:AN,MATCH(CHECKLIST!B680,DATOS!B:B,0),1)=0,"",INDEX(DATOS!AN:AN,MATCH(CHECKLIST!B680,DATOS!B:B,0),1)),"")</f>
        <v/>
      </c>
      <c r="J680" s="17" t="str">
        <f>IFERROR(IF(INDEX(DATOS!AL:AL,MATCH(CHECKLIST!B680,DATOS!B:B,0),1)=0,"",INDEX(DATOS!AL:AL,MATCH(CHECKLIST!B680,DATOS!B:B,0),1)),"")</f>
        <v/>
      </c>
      <c r="K680" s="35" t="str">
        <f>IFERROR(IF(INDEX(DATOS!AM:AM,MATCH(CHECKLIST!B680,DATOS!B:B,0),1)=0,"",INDEX(DATOS!AM:AM,MATCH(CHECKLIST!B680,DATOS!B:B,0),1)),"")</f>
        <v/>
      </c>
      <c r="L680" s="17" t="str">
        <f>IFERROR(IF(INDEX(DATOS!AO:AO,MATCH(CHECKLIST!B680,DATOS!B:B,0),1)=0,"",INDEX(DATOS!AO:AO,MATCH(CHECKLIST!B680,DATOS!B:B,0),1)),"")</f>
        <v/>
      </c>
      <c r="M680" s="17" t="str">
        <f>IFERROR(IF(INDEX(DATOS!AK:AK,MATCH(CHECKLIST!B680,DATOS!B:B,0),1)=0,"",INDEX(DATOS!AK:AK,MATCH(CHECKLIST!B680,DATOS!B:B,0),1)),"")</f>
        <v/>
      </c>
      <c r="N680" s="35" t="str">
        <f ca="1">IFERROR(IF(INDEX(DATOS!I:I,MATCH(CHECKLIST!B680,DATOS!B:B,0),1)="","X",IF(INDEX(DATOS!I:I,MATCH(CHECKLIST!B680,DATOS!B:B,0),1)&gt;YEAR(TODAY())-1,"","VENCIDA")),"")</f>
        <v/>
      </c>
      <c r="O680" s="35" t="str">
        <f>IFERROR(IF(INDEX(DATOS!AR:AR,MATCH(CHECKLIST!B680,DATOS!B:B,0),1)=0,"",INDEX(DATOS!AR:AR,MATCH(CHECKLIST!B680,DATOS!B:B,0),1)),"")</f>
        <v/>
      </c>
      <c r="P680" s="17" t="str">
        <f>IFERROR(IF(INDEX(DATOS!AP:AP,MATCH(CHECKLIST!B680,DATOS!B:B,0),1)=0,"",INDEX(DATOS!AP:AP,MATCH(CHECKLIST!B680,DATOS!B:B,0),1)),"")</f>
        <v/>
      </c>
      <c r="Q680" s="17" t="str">
        <f>IFERROR(IF(INDEX(DATOS!AQ:AQ,MATCH(CHECKLIST!B680,DATOS!B:B,0),1)=0,"",INDEX(DATOS!AQ:AQ,MATCH(CHECKLIST!B680,DATOS!B:B,0),1)),"")</f>
        <v/>
      </c>
      <c r="S680">
        <f t="shared" si="32"/>
        <v>0</v>
      </c>
      <c r="U680" t="str">
        <f t="shared" si="30"/>
        <v/>
      </c>
      <c r="V680" t="str">
        <f t="shared" si="31"/>
        <v/>
      </c>
    </row>
    <row r="681" spans="1:22" x14ac:dyDescent="0.25">
      <c r="A681" s="12">
        <v>668</v>
      </c>
      <c r="B681" t="str">
        <f>IFERROR(INDEX(DATOS!B:B,MATCH(CHECKLIST!A681,DATOS!BY:BY,0),1),"")</f>
        <v/>
      </c>
      <c r="C681" t="str">
        <f>IFERROR(INDEX(DATOS!J:J,MATCH(CHECKLIST!A681,DATOS!BY:BY,0),1),"")</f>
        <v/>
      </c>
      <c r="D681" t="str">
        <f>IFERROR(INDEX(DATOS!R:R,MATCH(CHECKLIST!E681,DATOS!C:C,0),1),"")</f>
        <v/>
      </c>
      <c r="E681" s="72" t="str">
        <f>IFERROR(INDEX(DATOS!C:C,MATCH(CHECKLIST!A681,DATOS!BY:BY,0),1),"")</f>
        <v/>
      </c>
      <c r="F681" s="82" t="str">
        <f>IFERROR(IF(INDEX(DATOS!AE:AE,MATCH(CHECKLIST!B681,DATOS!B:B,0),1)=0,"",INDEX(DATOS!AE:AE,MATCH(CHECKLIST!B681,DATOS!B:B,0),1)),"")</f>
        <v/>
      </c>
      <c r="G681" s="17" t="str">
        <f>IFERROR(IF(INDEX(DATOS!AJ:AJ,MATCH(CHECKLIST!B681,DATOS!B:B,0),1)=0,"",INDEX(DATOS!AJ:AJ,MATCH(CHECKLIST!B681,DATOS!B:B,0),1)),"")</f>
        <v/>
      </c>
      <c r="H681" s="17" t="str">
        <f>IFERROR(IF(INDEX(DATOS!BM:BM,MATCH(CHECKLIST!B681,DATOS!B:B,0),1)="","X",IF(INDEX(DATOS!BM:BM,MATCH(CHECKLIST!B681,DATOS!B:B,0),1)="VIGENTE","",INDEX(DATOS!BM:BM,MATCH(CHECKLIST!B681,DATOS!B:B,0),1))),"")</f>
        <v/>
      </c>
      <c r="I681" s="17" t="str">
        <f>IFERROR(IF(INDEX(DATOS!AN:AN,MATCH(CHECKLIST!B681,DATOS!B:B,0),1)=0,"",INDEX(DATOS!AN:AN,MATCH(CHECKLIST!B681,DATOS!B:B,0),1)),"")</f>
        <v/>
      </c>
      <c r="J681" s="17" t="str">
        <f>IFERROR(IF(INDEX(DATOS!AL:AL,MATCH(CHECKLIST!B681,DATOS!B:B,0),1)=0,"",INDEX(DATOS!AL:AL,MATCH(CHECKLIST!B681,DATOS!B:B,0),1)),"")</f>
        <v/>
      </c>
      <c r="K681" s="35" t="str">
        <f>IFERROR(IF(INDEX(DATOS!AM:AM,MATCH(CHECKLIST!B681,DATOS!B:B,0),1)=0,"",INDEX(DATOS!AM:AM,MATCH(CHECKLIST!B681,DATOS!B:B,0),1)),"")</f>
        <v/>
      </c>
      <c r="L681" s="17" t="str">
        <f>IFERROR(IF(INDEX(DATOS!AO:AO,MATCH(CHECKLIST!B681,DATOS!B:B,0),1)=0,"",INDEX(DATOS!AO:AO,MATCH(CHECKLIST!B681,DATOS!B:B,0),1)),"")</f>
        <v/>
      </c>
      <c r="M681" s="17" t="str">
        <f>IFERROR(IF(INDEX(DATOS!AK:AK,MATCH(CHECKLIST!B681,DATOS!B:B,0),1)=0,"",INDEX(DATOS!AK:AK,MATCH(CHECKLIST!B681,DATOS!B:B,0),1)),"")</f>
        <v/>
      </c>
      <c r="N681" s="35" t="str">
        <f ca="1">IFERROR(IF(INDEX(DATOS!I:I,MATCH(CHECKLIST!B681,DATOS!B:B,0),1)="","X",IF(INDEX(DATOS!I:I,MATCH(CHECKLIST!B681,DATOS!B:B,0),1)&gt;YEAR(TODAY())-1,"","VENCIDA")),"")</f>
        <v/>
      </c>
      <c r="O681" s="35" t="str">
        <f>IFERROR(IF(INDEX(DATOS!AR:AR,MATCH(CHECKLIST!B681,DATOS!B:B,0),1)=0,"",INDEX(DATOS!AR:AR,MATCH(CHECKLIST!B681,DATOS!B:B,0),1)),"")</f>
        <v/>
      </c>
      <c r="P681" s="17" t="str">
        <f>IFERROR(IF(INDEX(DATOS!AP:AP,MATCH(CHECKLIST!B681,DATOS!B:B,0),1)=0,"",INDEX(DATOS!AP:AP,MATCH(CHECKLIST!B681,DATOS!B:B,0),1)),"")</f>
        <v/>
      </c>
      <c r="Q681" s="17" t="str">
        <f>IFERROR(IF(INDEX(DATOS!AQ:AQ,MATCH(CHECKLIST!B681,DATOS!B:B,0),1)=0,"",INDEX(DATOS!AQ:AQ,MATCH(CHECKLIST!B681,DATOS!B:B,0),1)),"")</f>
        <v/>
      </c>
      <c r="R681" t="str">
        <f>IF(B681="","",1)</f>
        <v/>
      </c>
      <c r="S681" t="str">
        <f t="shared" si="32"/>
        <v/>
      </c>
      <c r="U681" t="str">
        <f t="shared" si="30"/>
        <v/>
      </c>
      <c r="V681" t="str">
        <f t="shared" si="31"/>
        <v/>
      </c>
    </row>
    <row r="682" spans="1:22" x14ac:dyDescent="0.25">
      <c r="A682" s="12">
        <v>669</v>
      </c>
      <c r="B682" t="str">
        <f>IFERROR(INDEX(DATOS!B:B,MATCH(CHECKLIST!A682,DATOS!BY:BY,0),1),"")</f>
        <v/>
      </c>
      <c r="C682" t="str">
        <f>IFERROR(INDEX(DATOS!J:J,MATCH(CHECKLIST!A682,DATOS!BY:BY,0),1),"")</f>
        <v/>
      </c>
      <c r="D682" t="str">
        <f>IFERROR(INDEX(DATOS!R:R,MATCH(CHECKLIST!E682,DATOS!C:C,0),1),"")</f>
        <v/>
      </c>
      <c r="E682" s="72" t="str">
        <f>IFERROR(INDEX(DATOS!C:C,MATCH(CHECKLIST!A682,DATOS!BY:BY,0),1),"")</f>
        <v/>
      </c>
      <c r="F682" s="82" t="str">
        <f>IFERROR(IF(INDEX(DATOS!AE:AE,MATCH(CHECKLIST!B682,DATOS!B:B,0),1)=0,"",INDEX(DATOS!AE:AE,MATCH(CHECKLIST!B682,DATOS!B:B,0),1)),"")</f>
        <v/>
      </c>
      <c r="G682" s="17" t="str">
        <f>IFERROR(IF(INDEX(DATOS!AJ:AJ,MATCH(CHECKLIST!B682,DATOS!B:B,0),1)=0,"",INDEX(DATOS!AJ:AJ,MATCH(CHECKLIST!B682,DATOS!B:B,0),1)),"")</f>
        <v/>
      </c>
      <c r="H682" s="17" t="str">
        <f>IFERROR(IF(INDEX(DATOS!BM:BM,MATCH(CHECKLIST!B682,DATOS!B:B,0),1)="","X",IF(INDEX(DATOS!BM:BM,MATCH(CHECKLIST!B682,DATOS!B:B,0),1)="VIGENTE","",INDEX(DATOS!BM:BM,MATCH(CHECKLIST!B682,DATOS!B:B,0),1))),"")</f>
        <v/>
      </c>
      <c r="I682" s="17" t="str">
        <f>IFERROR(IF(INDEX(DATOS!AN:AN,MATCH(CHECKLIST!B682,DATOS!B:B,0),1)=0,"",INDEX(DATOS!AN:AN,MATCH(CHECKLIST!B682,DATOS!B:B,0),1)),"")</f>
        <v/>
      </c>
      <c r="J682" s="17" t="str">
        <f>IFERROR(IF(INDEX(DATOS!AL:AL,MATCH(CHECKLIST!B682,DATOS!B:B,0),1)=0,"",INDEX(DATOS!AL:AL,MATCH(CHECKLIST!B682,DATOS!B:B,0),1)),"")</f>
        <v/>
      </c>
      <c r="K682" s="35" t="str">
        <f>IFERROR(IF(INDEX(DATOS!AM:AM,MATCH(CHECKLIST!B682,DATOS!B:B,0),1)=0,"",INDEX(DATOS!AM:AM,MATCH(CHECKLIST!B682,DATOS!B:B,0),1)),"")</f>
        <v/>
      </c>
      <c r="L682" s="17" t="str">
        <f>IFERROR(IF(INDEX(DATOS!AO:AO,MATCH(CHECKLIST!B682,DATOS!B:B,0),1)=0,"",INDEX(DATOS!AO:AO,MATCH(CHECKLIST!B682,DATOS!B:B,0),1)),"")</f>
        <v/>
      </c>
      <c r="M682" s="17" t="str">
        <f>IFERROR(IF(INDEX(DATOS!AK:AK,MATCH(CHECKLIST!B682,DATOS!B:B,0),1)=0,"",INDEX(DATOS!AK:AK,MATCH(CHECKLIST!B682,DATOS!B:B,0),1)),"")</f>
        <v/>
      </c>
      <c r="N682" s="35" t="str">
        <f ca="1">IFERROR(IF(INDEX(DATOS!I:I,MATCH(CHECKLIST!B682,DATOS!B:B,0),1)="","X",IF(INDEX(DATOS!I:I,MATCH(CHECKLIST!B682,DATOS!B:B,0),1)&gt;YEAR(TODAY())-1,"","VENCIDA")),"")</f>
        <v/>
      </c>
      <c r="O682" s="35" t="str">
        <f>IFERROR(IF(INDEX(DATOS!AR:AR,MATCH(CHECKLIST!B682,DATOS!B:B,0),1)=0,"",INDEX(DATOS!AR:AR,MATCH(CHECKLIST!B682,DATOS!B:B,0),1)),"")</f>
        <v/>
      </c>
      <c r="P682" s="17" t="str">
        <f>IFERROR(IF(INDEX(DATOS!AP:AP,MATCH(CHECKLIST!B682,DATOS!B:B,0),1)=0,"",INDEX(DATOS!AP:AP,MATCH(CHECKLIST!B682,DATOS!B:B,0),1)),"")</f>
        <v/>
      </c>
      <c r="Q682" s="17" t="str">
        <f>IFERROR(IF(INDEX(DATOS!AQ:AQ,MATCH(CHECKLIST!B682,DATOS!B:B,0),1)=0,"",INDEX(DATOS!AQ:AQ,MATCH(CHECKLIST!B682,DATOS!B:B,0),1)),"")</f>
        <v/>
      </c>
      <c r="S682">
        <f t="shared" si="32"/>
        <v>0</v>
      </c>
      <c r="U682" t="str">
        <f t="shared" si="30"/>
        <v/>
      </c>
      <c r="V682" t="str">
        <f t="shared" si="31"/>
        <v/>
      </c>
    </row>
    <row r="683" spans="1:22" x14ac:dyDescent="0.25">
      <c r="A683" s="12">
        <v>670</v>
      </c>
      <c r="B683" t="str">
        <f>IFERROR(INDEX(DATOS!B:B,MATCH(CHECKLIST!A683,DATOS!BY:BY,0),1),"")</f>
        <v/>
      </c>
      <c r="C683" t="str">
        <f>IFERROR(INDEX(DATOS!J:J,MATCH(CHECKLIST!A683,DATOS!BY:BY,0),1),"")</f>
        <v/>
      </c>
      <c r="D683" t="str">
        <f>IFERROR(INDEX(DATOS!R:R,MATCH(CHECKLIST!E683,DATOS!C:C,0),1),"")</f>
        <v/>
      </c>
      <c r="E683" s="72" t="str">
        <f>IFERROR(INDEX(DATOS!C:C,MATCH(CHECKLIST!A683,DATOS!BY:BY,0),1),"")</f>
        <v/>
      </c>
      <c r="F683" s="82" t="str">
        <f>IFERROR(IF(INDEX(DATOS!AE:AE,MATCH(CHECKLIST!B683,DATOS!B:B,0),1)=0,"",INDEX(DATOS!AE:AE,MATCH(CHECKLIST!B683,DATOS!B:B,0),1)),"")</f>
        <v/>
      </c>
      <c r="G683" s="17" t="str">
        <f>IFERROR(IF(INDEX(DATOS!AJ:AJ,MATCH(CHECKLIST!B683,DATOS!B:B,0),1)=0,"",INDEX(DATOS!AJ:AJ,MATCH(CHECKLIST!B683,DATOS!B:B,0),1)),"")</f>
        <v/>
      </c>
      <c r="H683" s="17" t="str">
        <f>IFERROR(IF(INDEX(DATOS!BM:BM,MATCH(CHECKLIST!B683,DATOS!B:B,0),1)="","X",IF(INDEX(DATOS!BM:BM,MATCH(CHECKLIST!B683,DATOS!B:B,0),1)="VIGENTE","",INDEX(DATOS!BM:BM,MATCH(CHECKLIST!B683,DATOS!B:B,0),1))),"")</f>
        <v/>
      </c>
      <c r="I683" s="17" t="str">
        <f>IFERROR(IF(INDEX(DATOS!AN:AN,MATCH(CHECKLIST!B683,DATOS!B:B,0),1)=0,"",INDEX(DATOS!AN:AN,MATCH(CHECKLIST!B683,DATOS!B:B,0),1)),"")</f>
        <v/>
      </c>
      <c r="J683" s="17" t="str">
        <f>IFERROR(IF(INDEX(DATOS!AL:AL,MATCH(CHECKLIST!B683,DATOS!B:B,0),1)=0,"",INDEX(DATOS!AL:AL,MATCH(CHECKLIST!B683,DATOS!B:B,0),1)),"")</f>
        <v/>
      </c>
      <c r="K683" s="35" t="str">
        <f>IFERROR(IF(INDEX(DATOS!AM:AM,MATCH(CHECKLIST!B683,DATOS!B:B,0),1)=0,"",INDEX(DATOS!AM:AM,MATCH(CHECKLIST!B683,DATOS!B:B,0),1)),"")</f>
        <v/>
      </c>
      <c r="L683" s="17" t="str">
        <f>IFERROR(IF(INDEX(DATOS!AO:AO,MATCH(CHECKLIST!B683,DATOS!B:B,0),1)=0,"",INDEX(DATOS!AO:AO,MATCH(CHECKLIST!B683,DATOS!B:B,0),1)),"")</f>
        <v/>
      </c>
      <c r="M683" s="17" t="str">
        <f>IFERROR(IF(INDEX(DATOS!AK:AK,MATCH(CHECKLIST!B683,DATOS!B:B,0),1)=0,"",INDEX(DATOS!AK:AK,MATCH(CHECKLIST!B683,DATOS!B:B,0),1)),"")</f>
        <v/>
      </c>
      <c r="N683" s="35" t="str">
        <f ca="1">IFERROR(IF(INDEX(DATOS!I:I,MATCH(CHECKLIST!B683,DATOS!B:B,0),1)="","X",IF(INDEX(DATOS!I:I,MATCH(CHECKLIST!B683,DATOS!B:B,0),1)&gt;YEAR(TODAY())-1,"","VENCIDA")),"")</f>
        <v/>
      </c>
      <c r="O683" s="35" t="str">
        <f>IFERROR(IF(INDEX(DATOS!AR:AR,MATCH(CHECKLIST!B683,DATOS!B:B,0),1)=0,"",INDEX(DATOS!AR:AR,MATCH(CHECKLIST!B683,DATOS!B:B,0),1)),"")</f>
        <v/>
      </c>
      <c r="P683" s="17" t="str">
        <f>IFERROR(IF(INDEX(DATOS!AP:AP,MATCH(CHECKLIST!B683,DATOS!B:B,0),1)=0,"",INDEX(DATOS!AP:AP,MATCH(CHECKLIST!B683,DATOS!B:B,0),1)),"")</f>
        <v/>
      </c>
      <c r="Q683" s="17" t="str">
        <f>IFERROR(IF(INDEX(DATOS!AQ:AQ,MATCH(CHECKLIST!B683,DATOS!B:B,0),1)=0,"",INDEX(DATOS!AQ:AQ,MATCH(CHECKLIST!B683,DATOS!B:B,0),1)),"")</f>
        <v/>
      </c>
      <c r="R683" t="str">
        <f>IF(B683="","",1)</f>
        <v/>
      </c>
      <c r="S683" t="str">
        <f t="shared" si="32"/>
        <v/>
      </c>
      <c r="U683" t="str">
        <f t="shared" si="30"/>
        <v/>
      </c>
      <c r="V683" t="str">
        <f t="shared" si="31"/>
        <v/>
      </c>
    </row>
    <row r="684" spans="1:22" x14ac:dyDescent="0.25">
      <c r="A684" s="12">
        <v>671</v>
      </c>
      <c r="B684" t="str">
        <f>IFERROR(INDEX(DATOS!B:B,MATCH(CHECKLIST!A684,DATOS!BY:BY,0),1),"")</f>
        <v/>
      </c>
      <c r="C684" t="str">
        <f>IFERROR(INDEX(DATOS!J:J,MATCH(CHECKLIST!A684,DATOS!BY:BY,0),1),"")</f>
        <v/>
      </c>
      <c r="D684" t="str">
        <f>IFERROR(INDEX(DATOS!R:R,MATCH(CHECKLIST!E684,DATOS!C:C,0),1),"")</f>
        <v/>
      </c>
      <c r="E684" s="72" t="str">
        <f>IFERROR(INDEX(DATOS!C:C,MATCH(CHECKLIST!A684,DATOS!BY:BY,0),1),"")</f>
        <v/>
      </c>
      <c r="F684" s="82" t="str">
        <f>IFERROR(IF(INDEX(DATOS!AE:AE,MATCH(CHECKLIST!B684,DATOS!B:B,0),1)=0,"",INDEX(DATOS!AE:AE,MATCH(CHECKLIST!B684,DATOS!B:B,0),1)),"")</f>
        <v/>
      </c>
      <c r="G684" s="17" t="str">
        <f>IFERROR(IF(INDEX(DATOS!AJ:AJ,MATCH(CHECKLIST!B684,DATOS!B:B,0),1)=0,"",INDEX(DATOS!AJ:AJ,MATCH(CHECKLIST!B684,DATOS!B:B,0),1)),"")</f>
        <v/>
      </c>
      <c r="H684" s="17" t="str">
        <f>IFERROR(IF(INDEX(DATOS!BM:BM,MATCH(CHECKLIST!B684,DATOS!B:B,0),1)="","X",IF(INDEX(DATOS!BM:BM,MATCH(CHECKLIST!B684,DATOS!B:B,0),1)="VIGENTE","",INDEX(DATOS!BM:BM,MATCH(CHECKLIST!B684,DATOS!B:B,0),1))),"")</f>
        <v/>
      </c>
      <c r="I684" s="17" t="str">
        <f>IFERROR(IF(INDEX(DATOS!AN:AN,MATCH(CHECKLIST!B684,DATOS!B:B,0),1)=0,"",INDEX(DATOS!AN:AN,MATCH(CHECKLIST!B684,DATOS!B:B,0),1)),"")</f>
        <v/>
      </c>
      <c r="J684" s="17" t="str">
        <f>IFERROR(IF(INDEX(DATOS!AL:AL,MATCH(CHECKLIST!B684,DATOS!B:B,0),1)=0,"",INDEX(DATOS!AL:AL,MATCH(CHECKLIST!B684,DATOS!B:B,0),1)),"")</f>
        <v/>
      </c>
      <c r="K684" s="35" t="str">
        <f>IFERROR(IF(INDEX(DATOS!AM:AM,MATCH(CHECKLIST!B684,DATOS!B:B,0),1)=0,"",INDEX(DATOS!AM:AM,MATCH(CHECKLIST!B684,DATOS!B:B,0),1)),"")</f>
        <v/>
      </c>
      <c r="L684" s="17" t="str">
        <f>IFERROR(IF(INDEX(DATOS!AO:AO,MATCH(CHECKLIST!B684,DATOS!B:B,0),1)=0,"",INDEX(DATOS!AO:AO,MATCH(CHECKLIST!B684,DATOS!B:B,0),1)),"")</f>
        <v/>
      </c>
      <c r="M684" s="17" t="str">
        <f>IFERROR(IF(INDEX(DATOS!AK:AK,MATCH(CHECKLIST!B684,DATOS!B:B,0),1)=0,"",INDEX(DATOS!AK:AK,MATCH(CHECKLIST!B684,DATOS!B:B,0),1)),"")</f>
        <v/>
      </c>
      <c r="N684" s="35" t="str">
        <f ca="1">IFERROR(IF(INDEX(DATOS!I:I,MATCH(CHECKLIST!B684,DATOS!B:B,0),1)="","X",IF(INDEX(DATOS!I:I,MATCH(CHECKLIST!B684,DATOS!B:B,0),1)&gt;YEAR(TODAY())-1,"","VENCIDA")),"")</f>
        <v/>
      </c>
      <c r="O684" s="35" t="str">
        <f>IFERROR(IF(INDEX(DATOS!AR:AR,MATCH(CHECKLIST!B684,DATOS!B:B,0),1)=0,"",INDEX(DATOS!AR:AR,MATCH(CHECKLIST!B684,DATOS!B:B,0),1)),"")</f>
        <v/>
      </c>
      <c r="P684" s="17" t="str">
        <f>IFERROR(IF(INDEX(DATOS!AP:AP,MATCH(CHECKLIST!B684,DATOS!B:B,0),1)=0,"",INDEX(DATOS!AP:AP,MATCH(CHECKLIST!B684,DATOS!B:B,0),1)),"")</f>
        <v/>
      </c>
      <c r="Q684" s="17" t="str">
        <f>IFERROR(IF(INDEX(DATOS!AQ:AQ,MATCH(CHECKLIST!B684,DATOS!B:B,0),1)=0,"",INDEX(DATOS!AQ:AQ,MATCH(CHECKLIST!B684,DATOS!B:B,0),1)),"")</f>
        <v/>
      </c>
      <c r="S684">
        <f t="shared" si="32"/>
        <v>0</v>
      </c>
      <c r="U684" t="str">
        <f t="shared" si="30"/>
        <v/>
      </c>
      <c r="V684" t="str">
        <f t="shared" si="31"/>
        <v/>
      </c>
    </row>
    <row r="685" spans="1:22" x14ac:dyDescent="0.25">
      <c r="A685" s="12">
        <v>672</v>
      </c>
      <c r="B685" t="str">
        <f>IFERROR(INDEX(DATOS!B:B,MATCH(CHECKLIST!A685,DATOS!BY:BY,0),1),"")</f>
        <v/>
      </c>
      <c r="C685" t="str">
        <f>IFERROR(INDEX(DATOS!J:J,MATCH(CHECKLIST!A685,DATOS!BY:BY,0),1),"")</f>
        <v/>
      </c>
      <c r="D685" t="str">
        <f>IFERROR(INDEX(DATOS!R:R,MATCH(CHECKLIST!E685,DATOS!C:C,0),1),"")</f>
        <v/>
      </c>
      <c r="E685" s="72" t="str">
        <f>IFERROR(INDEX(DATOS!C:C,MATCH(CHECKLIST!A685,DATOS!BY:BY,0),1),"")</f>
        <v/>
      </c>
      <c r="F685" s="82" t="str">
        <f>IFERROR(IF(INDEX(DATOS!AE:AE,MATCH(CHECKLIST!B685,DATOS!B:B,0),1)=0,"",INDEX(DATOS!AE:AE,MATCH(CHECKLIST!B685,DATOS!B:B,0),1)),"")</f>
        <v/>
      </c>
      <c r="G685" s="17" t="str">
        <f>IFERROR(IF(INDEX(DATOS!AJ:AJ,MATCH(CHECKLIST!B685,DATOS!B:B,0),1)=0,"",INDEX(DATOS!AJ:AJ,MATCH(CHECKLIST!B685,DATOS!B:B,0),1)),"")</f>
        <v/>
      </c>
      <c r="H685" s="17" t="str">
        <f>IFERROR(IF(INDEX(DATOS!BM:BM,MATCH(CHECKLIST!B685,DATOS!B:B,0),1)="","X",IF(INDEX(DATOS!BM:BM,MATCH(CHECKLIST!B685,DATOS!B:B,0),1)="VIGENTE","",INDEX(DATOS!BM:BM,MATCH(CHECKLIST!B685,DATOS!B:B,0),1))),"")</f>
        <v/>
      </c>
      <c r="I685" s="17" t="str">
        <f>IFERROR(IF(INDEX(DATOS!AN:AN,MATCH(CHECKLIST!B685,DATOS!B:B,0),1)=0,"",INDEX(DATOS!AN:AN,MATCH(CHECKLIST!B685,DATOS!B:B,0),1)),"")</f>
        <v/>
      </c>
      <c r="J685" s="17" t="str">
        <f>IFERROR(IF(INDEX(DATOS!AL:AL,MATCH(CHECKLIST!B685,DATOS!B:B,0),1)=0,"",INDEX(DATOS!AL:AL,MATCH(CHECKLIST!B685,DATOS!B:B,0),1)),"")</f>
        <v/>
      </c>
      <c r="K685" s="35" t="str">
        <f>IFERROR(IF(INDEX(DATOS!AM:AM,MATCH(CHECKLIST!B685,DATOS!B:B,0),1)=0,"",INDEX(DATOS!AM:AM,MATCH(CHECKLIST!B685,DATOS!B:B,0),1)),"")</f>
        <v/>
      </c>
      <c r="L685" s="17" t="str">
        <f>IFERROR(IF(INDEX(DATOS!AO:AO,MATCH(CHECKLIST!B685,DATOS!B:B,0),1)=0,"",INDEX(DATOS!AO:AO,MATCH(CHECKLIST!B685,DATOS!B:B,0),1)),"")</f>
        <v/>
      </c>
      <c r="M685" s="17" t="str">
        <f>IFERROR(IF(INDEX(DATOS!AK:AK,MATCH(CHECKLIST!B685,DATOS!B:B,0),1)=0,"",INDEX(DATOS!AK:AK,MATCH(CHECKLIST!B685,DATOS!B:B,0),1)),"")</f>
        <v/>
      </c>
      <c r="N685" s="35" t="str">
        <f ca="1">IFERROR(IF(INDEX(DATOS!I:I,MATCH(CHECKLIST!B685,DATOS!B:B,0),1)="","X",IF(INDEX(DATOS!I:I,MATCH(CHECKLIST!B685,DATOS!B:B,0),1)&gt;YEAR(TODAY())-1,"","VENCIDA")),"")</f>
        <v/>
      </c>
      <c r="O685" s="35" t="str">
        <f>IFERROR(IF(INDEX(DATOS!AR:AR,MATCH(CHECKLIST!B685,DATOS!B:B,0),1)=0,"",INDEX(DATOS!AR:AR,MATCH(CHECKLIST!B685,DATOS!B:B,0),1)),"")</f>
        <v/>
      </c>
      <c r="P685" s="17" t="str">
        <f>IFERROR(IF(INDEX(DATOS!AP:AP,MATCH(CHECKLIST!B685,DATOS!B:B,0),1)=0,"",INDEX(DATOS!AP:AP,MATCH(CHECKLIST!B685,DATOS!B:B,0),1)),"")</f>
        <v/>
      </c>
      <c r="Q685" s="17" t="str">
        <f>IFERROR(IF(INDEX(DATOS!AQ:AQ,MATCH(CHECKLIST!B685,DATOS!B:B,0),1)=0,"",INDEX(DATOS!AQ:AQ,MATCH(CHECKLIST!B685,DATOS!B:B,0),1)),"")</f>
        <v/>
      </c>
      <c r="R685" t="str">
        <f>IF(B685="","",1)</f>
        <v/>
      </c>
      <c r="S685" t="str">
        <f t="shared" si="32"/>
        <v/>
      </c>
      <c r="U685" t="str">
        <f t="shared" si="30"/>
        <v/>
      </c>
      <c r="V685" t="str">
        <f t="shared" si="31"/>
        <v/>
      </c>
    </row>
    <row r="686" spans="1:22" x14ac:dyDescent="0.25">
      <c r="A686" s="12">
        <v>673</v>
      </c>
      <c r="B686" t="str">
        <f>IFERROR(INDEX(DATOS!B:B,MATCH(CHECKLIST!A686,DATOS!BY:BY,0),1),"")</f>
        <v/>
      </c>
      <c r="C686" t="str">
        <f>IFERROR(INDEX(DATOS!J:J,MATCH(CHECKLIST!A686,DATOS!BY:BY,0),1),"")</f>
        <v/>
      </c>
      <c r="D686" t="str">
        <f>IFERROR(INDEX(DATOS!R:R,MATCH(CHECKLIST!E686,DATOS!C:C,0),1),"")</f>
        <v/>
      </c>
      <c r="E686" s="72" t="str">
        <f>IFERROR(INDEX(DATOS!C:C,MATCH(CHECKLIST!A686,DATOS!BY:BY,0),1),"")</f>
        <v/>
      </c>
      <c r="F686" s="82" t="str">
        <f>IFERROR(IF(INDEX(DATOS!AE:AE,MATCH(CHECKLIST!B686,DATOS!B:B,0),1)=0,"",INDEX(DATOS!AE:AE,MATCH(CHECKLIST!B686,DATOS!B:B,0),1)),"")</f>
        <v/>
      </c>
      <c r="G686" s="17" t="str">
        <f>IFERROR(IF(INDEX(DATOS!AJ:AJ,MATCH(CHECKLIST!B686,DATOS!B:B,0),1)=0,"",INDEX(DATOS!AJ:AJ,MATCH(CHECKLIST!B686,DATOS!B:B,0),1)),"")</f>
        <v/>
      </c>
      <c r="H686" s="17" t="str">
        <f>IFERROR(IF(INDEX(DATOS!BM:BM,MATCH(CHECKLIST!B686,DATOS!B:B,0),1)="","X",IF(INDEX(DATOS!BM:BM,MATCH(CHECKLIST!B686,DATOS!B:B,0),1)="VIGENTE","",INDEX(DATOS!BM:BM,MATCH(CHECKLIST!B686,DATOS!B:B,0),1))),"")</f>
        <v/>
      </c>
      <c r="I686" s="17" t="str">
        <f>IFERROR(IF(INDEX(DATOS!AN:AN,MATCH(CHECKLIST!B686,DATOS!B:B,0),1)=0,"",INDEX(DATOS!AN:AN,MATCH(CHECKLIST!B686,DATOS!B:B,0),1)),"")</f>
        <v/>
      </c>
      <c r="J686" s="17" t="str">
        <f>IFERROR(IF(INDEX(DATOS!AL:AL,MATCH(CHECKLIST!B686,DATOS!B:B,0),1)=0,"",INDEX(DATOS!AL:AL,MATCH(CHECKLIST!B686,DATOS!B:B,0),1)),"")</f>
        <v/>
      </c>
      <c r="K686" s="35" t="str">
        <f>IFERROR(IF(INDEX(DATOS!AM:AM,MATCH(CHECKLIST!B686,DATOS!B:B,0),1)=0,"",INDEX(DATOS!AM:AM,MATCH(CHECKLIST!B686,DATOS!B:B,0),1)),"")</f>
        <v/>
      </c>
      <c r="L686" s="17" t="str">
        <f>IFERROR(IF(INDEX(DATOS!AO:AO,MATCH(CHECKLIST!B686,DATOS!B:B,0),1)=0,"",INDEX(DATOS!AO:AO,MATCH(CHECKLIST!B686,DATOS!B:B,0),1)),"")</f>
        <v/>
      </c>
      <c r="M686" s="17" t="str">
        <f>IFERROR(IF(INDEX(DATOS!AK:AK,MATCH(CHECKLIST!B686,DATOS!B:B,0),1)=0,"",INDEX(DATOS!AK:AK,MATCH(CHECKLIST!B686,DATOS!B:B,0),1)),"")</f>
        <v/>
      </c>
      <c r="N686" s="35" t="str">
        <f ca="1">IFERROR(IF(INDEX(DATOS!I:I,MATCH(CHECKLIST!B686,DATOS!B:B,0),1)="","X",IF(INDEX(DATOS!I:I,MATCH(CHECKLIST!B686,DATOS!B:B,0),1)&gt;YEAR(TODAY())-1,"","VENCIDA")),"")</f>
        <v/>
      </c>
      <c r="O686" s="35" t="str">
        <f>IFERROR(IF(INDEX(DATOS!AR:AR,MATCH(CHECKLIST!B686,DATOS!B:B,0),1)=0,"",INDEX(DATOS!AR:AR,MATCH(CHECKLIST!B686,DATOS!B:B,0),1)),"")</f>
        <v/>
      </c>
      <c r="P686" s="17" t="str">
        <f>IFERROR(IF(INDEX(DATOS!AP:AP,MATCH(CHECKLIST!B686,DATOS!B:B,0),1)=0,"",INDEX(DATOS!AP:AP,MATCH(CHECKLIST!B686,DATOS!B:B,0),1)),"")</f>
        <v/>
      </c>
      <c r="Q686" s="17" t="str">
        <f>IFERROR(IF(INDEX(DATOS!AQ:AQ,MATCH(CHECKLIST!B686,DATOS!B:B,0),1)=0,"",INDEX(DATOS!AQ:AQ,MATCH(CHECKLIST!B686,DATOS!B:B,0),1)),"")</f>
        <v/>
      </c>
      <c r="S686">
        <f t="shared" si="32"/>
        <v>0</v>
      </c>
      <c r="U686" t="str">
        <f t="shared" si="30"/>
        <v/>
      </c>
      <c r="V686" t="str">
        <f t="shared" si="31"/>
        <v/>
      </c>
    </row>
    <row r="687" spans="1:22" x14ac:dyDescent="0.25">
      <c r="A687" s="12">
        <v>674</v>
      </c>
      <c r="B687" t="str">
        <f>IFERROR(INDEX(DATOS!B:B,MATCH(CHECKLIST!A687,DATOS!BY:BY,0),1),"")</f>
        <v/>
      </c>
      <c r="C687" t="str">
        <f>IFERROR(INDEX(DATOS!J:J,MATCH(CHECKLIST!A687,DATOS!BY:BY,0),1),"")</f>
        <v/>
      </c>
      <c r="D687" t="str">
        <f>IFERROR(INDEX(DATOS!R:R,MATCH(CHECKLIST!E687,DATOS!C:C,0),1),"")</f>
        <v/>
      </c>
      <c r="E687" s="72" t="str">
        <f>IFERROR(INDEX(DATOS!C:C,MATCH(CHECKLIST!A687,DATOS!BY:BY,0),1),"")</f>
        <v/>
      </c>
      <c r="F687" s="82" t="str">
        <f>IFERROR(IF(INDEX(DATOS!AE:AE,MATCH(CHECKLIST!B687,DATOS!B:B,0),1)=0,"",INDEX(DATOS!AE:AE,MATCH(CHECKLIST!B687,DATOS!B:B,0),1)),"")</f>
        <v/>
      </c>
      <c r="G687" s="17" t="str">
        <f>IFERROR(IF(INDEX(DATOS!AJ:AJ,MATCH(CHECKLIST!B687,DATOS!B:B,0),1)=0,"",INDEX(DATOS!AJ:AJ,MATCH(CHECKLIST!B687,DATOS!B:B,0),1)),"")</f>
        <v/>
      </c>
      <c r="H687" s="17" t="str">
        <f>IFERROR(IF(INDEX(DATOS!BM:BM,MATCH(CHECKLIST!B687,DATOS!B:B,0),1)="","X",IF(INDEX(DATOS!BM:BM,MATCH(CHECKLIST!B687,DATOS!B:B,0),1)="VIGENTE","",INDEX(DATOS!BM:BM,MATCH(CHECKLIST!B687,DATOS!B:B,0),1))),"")</f>
        <v/>
      </c>
      <c r="I687" s="17" t="str">
        <f>IFERROR(IF(INDEX(DATOS!AN:AN,MATCH(CHECKLIST!B687,DATOS!B:B,0),1)=0,"",INDEX(DATOS!AN:AN,MATCH(CHECKLIST!B687,DATOS!B:B,0),1)),"")</f>
        <v/>
      </c>
      <c r="J687" s="17" t="str">
        <f>IFERROR(IF(INDEX(DATOS!AL:AL,MATCH(CHECKLIST!B687,DATOS!B:B,0),1)=0,"",INDEX(DATOS!AL:AL,MATCH(CHECKLIST!B687,DATOS!B:B,0),1)),"")</f>
        <v/>
      </c>
      <c r="K687" s="35" t="str">
        <f>IFERROR(IF(INDEX(DATOS!AM:AM,MATCH(CHECKLIST!B687,DATOS!B:B,0),1)=0,"",INDEX(DATOS!AM:AM,MATCH(CHECKLIST!B687,DATOS!B:B,0),1)),"")</f>
        <v/>
      </c>
      <c r="L687" s="17" t="str">
        <f>IFERROR(IF(INDEX(DATOS!AO:AO,MATCH(CHECKLIST!B687,DATOS!B:B,0),1)=0,"",INDEX(DATOS!AO:AO,MATCH(CHECKLIST!B687,DATOS!B:B,0),1)),"")</f>
        <v/>
      </c>
      <c r="M687" s="17" t="str">
        <f>IFERROR(IF(INDEX(DATOS!AK:AK,MATCH(CHECKLIST!B687,DATOS!B:B,0),1)=0,"",INDEX(DATOS!AK:AK,MATCH(CHECKLIST!B687,DATOS!B:B,0),1)),"")</f>
        <v/>
      </c>
      <c r="N687" s="35" t="str">
        <f ca="1">IFERROR(IF(INDEX(DATOS!I:I,MATCH(CHECKLIST!B687,DATOS!B:B,0),1)="","X",IF(INDEX(DATOS!I:I,MATCH(CHECKLIST!B687,DATOS!B:B,0),1)&gt;YEAR(TODAY())-1,"","VENCIDA")),"")</f>
        <v/>
      </c>
      <c r="O687" s="35" t="str">
        <f>IFERROR(IF(INDEX(DATOS!AR:AR,MATCH(CHECKLIST!B687,DATOS!B:B,0),1)=0,"",INDEX(DATOS!AR:AR,MATCH(CHECKLIST!B687,DATOS!B:B,0),1)),"")</f>
        <v/>
      </c>
      <c r="P687" s="17" t="str">
        <f>IFERROR(IF(INDEX(DATOS!AP:AP,MATCH(CHECKLIST!B687,DATOS!B:B,0),1)=0,"",INDEX(DATOS!AP:AP,MATCH(CHECKLIST!B687,DATOS!B:B,0),1)),"")</f>
        <v/>
      </c>
      <c r="Q687" s="17" t="str">
        <f>IFERROR(IF(INDEX(DATOS!AQ:AQ,MATCH(CHECKLIST!B687,DATOS!B:B,0),1)=0,"",INDEX(DATOS!AQ:AQ,MATCH(CHECKLIST!B687,DATOS!B:B,0),1)),"")</f>
        <v/>
      </c>
      <c r="R687" t="str">
        <f>IF(B687="","",1)</f>
        <v/>
      </c>
      <c r="S687" t="str">
        <f t="shared" si="32"/>
        <v/>
      </c>
      <c r="U687" t="str">
        <f t="shared" si="30"/>
        <v/>
      </c>
      <c r="V687" t="str">
        <f t="shared" si="31"/>
        <v/>
      </c>
    </row>
    <row r="688" spans="1:22" x14ac:dyDescent="0.25">
      <c r="A688" s="12">
        <v>675</v>
      </c>
      <c r="B688" t="str">
        <f>IFERROR(INDEX(DATOS!B:B,MATCH(CHECKLIST!A688,DATOS!BY:BY,0),1),"")</f>
        <v/>
      </c>
      <c r="C688" t="str">
        <f>IFERROR(INDEX(DATOS!J:J,MATCH(CHECKLIST!A688,DATOS!BY:BY,0),1),"")</f>
        <v/>
      </c>
      <c r="D688" t="str">
        <f>IFERROR(INDEX(DATOS!R:R,MATCH(CHECKLIST!E688,DATOS!C:C,0),1),"")</f>
        <v/>
      </c>
      <c r="E688" s="72" t="str">
        <f>IFERROR(INDEX(DATOS!C:C,MATCH(CHECKLIST!A688,DATOS!BY:BY,0),1),"")</f>
        <v/>
      </c>
      <c r="F688" s="82" t="str">
        <f>IFERROR(IF(INDEX(DATOS!AE:AE,MATCH(CHECKLIST!B688,DATOS!B:B,0),1)=0,"",INDEX(DATOS!AE:AE,MATCH(CHECKLIST!B688,DATOS!B:B,0),1)),"")</f>
        <v/>
      </c>
      <c r="G688" s="17" t="str">
        <f>IFERROR(IF(INDEX(DATOS!AJ:AJ,MATCH(CHECKLIST!B688,DATOS!B:B,0),1)=0,"",INDEX(DATOS!AJ:AJ,MATCH(CHECKLIST!B688,DATOS!B:B,0),1)),"")</f>
        <v/>
      </c>
      <c r="H688" s="17" t="str">
        <f>IFERROR(IF(INDEX(DATOS!BM:BM,MATCH(CHECKLIST!B688,DATOS!B:B,0),1)="","X",IF(INDEX(DATOS!BM:BM,MATCH(CHECKLIST!B688,DATOS!B:B,0),1)="VIGENTE","",INDEX(DATOS!BM:BM,MATCH(CHECKLIST!B688,DATOS!B:B,0),1))),"")</f>
        <v/>
      </c>
      <c r="I688" s="17" t="str">
        <f>IFERROR(IF(INDEX(DATOS!AN:AN,MATCH(CHECKLIST!B688,DATOS!B:B,0),1)=0,"",INDEX(DATOS!AN:AN,MATCH(CHECKLIST!B688,DATOS!B:B,0),1)),"")</f>
        <v/>
      </c>
      <c r="J688" s="17" t="str">
        <f>IFERROR(IF(INDEX(DATOS!AL:AL,MATCH(CHECKLIST!B688,DATOS!B:B,0),1)=0,"",INDEX(DATOS!AL:AL,MATCH(CHECKLIST!B688,DATOS!B:B,0),1)),"")</f>
        <v/>
      </c>
      <c r="K688" s="35" t="str">
        <f>IFERROR(IF(INDEX(DATOS!AM:AM,MATCH(CHECKLIST!B688,DATOS!B:B,0),1)=0,"",INDEX(DATOS!AM:AM,MATCH(CHECKLIST!B688,DATOS!B:B,0),1)),"")</f>
        <v/>
      </c>
      <c r="L688" s="17" t="str">
        <f>IFERROR(IF(INDEX(DATOS!AO:AO,MATCH(CHECKLIST!B688,DATOS!B:B,0),1)=0,"",INDEX(DATOS!AO:AO,MATCH(CHECKLIST!B688,DATOS!B:B,0),1)),"")</f>
        <v/>
      </c>
      <c r="M688" s="17" t="str">
        <f>IFERROR(IF(INDEX(DATOS!AK:AK,MATCH(CHECKLIST!B688,DATOS!B:B,0),1)=0,"",INDEX(DATOS!AK:AK,MATCH(CHECKLIST!B688,DATOS!B:B,0),1)),"")</f>
        <v/>
      </c>
      <c r="N688" s="35" t="str">
        <f ca="1">IFERROR(IF(INDEX(DATOS!I:I,MATCH(CHECKLIST!B688,DATOS!B:B,0),1)="","X",IF(INDEX(DATOS!I:I,MATCH(CHECKLIST!B688,DATOS!B:B,0),1)&gt;YEAR(TODAY())-1,"","VENCIDA")),"")</f>
        <v/>
      </c>
      <c r="O688" s="35" t="str">
        <f>IFERROR(IF(INDEX(DATOS!AR:AR,MATCH(CHECKLIST!B688,DATOS!B:B,0),1)=0,"",INDEX(DATOS!AR:AR,MATCH(CHECKLIST!B688,DATOS!B:B,0),1)),"")</f>
        <v/>
      </c>
      <c r="P688" s="17" t="str">
        <f>IFERROR(IF(INDEX(DATOS!AP:AP,MATCH(CHECKLIST!B688,DATOS!B:B,0),1)=0,"",INDEX(DATOS!AP:AP,MATCH(CHECKLIST!B688,DATOS!B:B,0),1)),"")</f>
        <v/>
      </c>
      <c r="Q688" s="17" t="str">
        <f>IFERROR(IF(INDEX(DATOS!AQ:AQ,MATCH(CHECKLIST!B688,DATOS!B:B,0),1)=0,"",INDEX(DATOS!AQ:AQ,MATCH(CHECKLIST!B688,DATOS!B:B,0),1)),"")</f>
        <v/>
      </c>
      <c r="S688">
        <f t="shared" si="32"/>
        <v>0</v>
      </c>
      <c r="U688" t="str">
        <f t="shared" si="30"/>
        <v/>
      </c>
      <c r="V688" t="str">
        <f t="shared" si="31"/>
        <v/>
      </c>
    </row>
    <row r="689" spans="1:22" x14ac:dyDescent="0.25">
      <c r="A689" s="12">
        <v>676</v>
      </c>
      <c r="B689" t="str">
        <f>IFERROR(INDEX(DATOS!B:B,MATCH(CHECKLIST!A689,DATOS!BY:BY,0),1),"")</f>
        <v/>
      </c>
      <c r="C689" t="str">
        <f>IFERROR(INDEX(DATOS!J:J,MATCH(CHECKLIST!A689,DATOS!BY:BY,0),1),"")</f>
        <v/>
      </c>
      <c r="D689" t="str">
        <f>IFERROR(INDEX(DATOS!R:R,MATCH(CHECKLIST!E689,DATOS!C:C,0),1),"")</f>
        <v/>
      </c>
      <c r="E689" s="72" t="str">
        <f>IFERROR(INDEX(DATOS!C:C,MATCH(CHECKLIST!A689,DATOS!BY:BY,0),1),"")</f>
        <v/>
      </c>
      <c r="F689" s="82" t="str">
        <f>IFERROR(IF(INDEX(DATOS!AE:AE,MATCH(CHECKLIST!B689,DATOS!B:B,0),1)=0,"",INDEX(DATOS!AE:AE,MATCH(CHECKLIST!B689,DATOS!B:B,0),1)),"")</f>
        <v/>
      </c>
      <c r="G689" s="17" t="str">
        <f>IFERROR(IF(INDEX(DATOS!AJ:AJ,MATCH(CHECKLIST!B689,DATOS!B:B,0),1)=0,"",INDEX(DATOS!AJ:AJ,MATCH(CHECKLIST!B689,DATOS!B:B,0),1)),"")</f>
        <v/>
      </c>
      <c r="H689" s="17" t="str">
        <f>IFERROR(IF(INDEX(DATOS!BM:BM,MATCH(CHECKLIST!B689,DATOS!B:B,0),1)="","X",IF(INDEX(DATOS!BM:BM,MATCH(CHECKLIST!B689,DATOS!B:B,0),1)="VIGENTE","",INDEX(DATOS!BM:BM,MATCH(CHECKLIST!B689,DATOS!B:B,0),1))),"")</f>
        <v/>
      </c>
      <c r="I689" s="17" t="str">
        <f>IFERROR(IF(INDEX(DATOS!AN:AN,MATCH(CHECKLIST!B689,DATOS!B:B,0),1)=0,"",INDEX(DATOS!AN:AN,MATCH(CHECKLIST!B689,DATOS!B:B,0),1)),"")</f>
        <v/>
      </c>
      <c r="J689" s="17" t="str">
        <f>IFERROR(IF(INDEX(DATOS!AL:AL,MATCH(CHECKLIST!B689,DATOS!B:B,0),1)=0,"",INDEX(DATOS!AL:AL,MATCH(CHECKLIST!B689,DATOS!B:B,0),1)),"")</f>
        <v/>
      </c>
      <c r="K689" s="35" t="str">
        <f>IFERROR(IF(INDEX(DATOS!AM:AM,MATCH(CHECKLIST!B689,DATOS!B:B,0),1)=0,"",INDEX(DATOS!AM:AM,MATCH(CHECKLIST!B689,DATOS!B:B,0),1)),"")</f>
        <v/>
      </c>
      <c r="L689" s="17" t="str">
        <f>IFERROR(IF(INDEX(DATOS!AO:AO,MATCH(CHECKLIST!B689,DATOS!B:B,0),1)=0,"",INDEX(DATOS!AO:AO,MATCH(CHECKLIST!B689,DATOS!B:B,0),1)),"")</f>
        <v/>
      </c>
      <c r="M689" s="17" t="str">
        <f>IFERROR(IF(INDEX(DATOS!AK:AK,MATCH(CHECKLIST!B689,DATOS!B:B,0),1)=0,"",INDEX(DATOS!AK:AK,MATCH(CHECKLIST!B689,DATOS!B:B,0),1)),"")</f>
        <v/>
      </c>
      <c r="N689" s="35" t="str">
        <f ca="1">IFERROR(IF(INDEX(DATOS!I:I,MATCH(CHECKLIST!B689,DATOS!B:B,0),1)="","X",IF(INDEX(DATOS!I:I,MATCH(CHECKLIST!B689,DATOS!B:B,0),1)&gt;YEAR(TODAY())-1,"","VENCIDA")),"")</f>
        <v/>
      </c>
      <c r="O689" s="35" t="str">
        <f>IFERROR(IF(INDEX(DATOS!AR:AR,MATCH(CHECKLIST!B689,DATOS!B:B,0),1)=0,"",INDEX(DATOS!AR:AR,MATCH(CHECKLIST!B689,DATOS!B:B,0),1)),"")</f>
        <v/>
      </c>
      <c r="P689" s="17" t="str">
        <f>IFERROR(IF(INDEX(DATOS!AP:AP,MATCH(CHECKLIST!B689,DATOS!B:B,0),1)=0,"",INDEX(DATOS!AP:AP,MATCH(CHECKLIST!B689,DATOS!B:B,0),1)),"")</f>
        <v/>
      </c>
      <c r="Q689" s="17" t="str">
        <f>IFERROR(IF(INDEX(DATOS!AQ:AQ,MATCH(CHECKLIST!B689,DATOS!B:B,0),1)=0,"",INDEX(DATOS!AQ:AQ,MATCH(CHECKLIST!B689,DATOS!B:B,0),1)),"")</f>
        <v/>
      </c>
      <c r="R689" t="str">
        <f>IF(B689="","",1)</f>
        <v/>
      </c>
      <c r="S689" t="str">
        <f t="shared" si="32"/>
        <v/>
      </c>
      <c r="U689" t="str">
        <f t="shared" si="30"/>
        <v/>
      </c>
      <c r="V689" t="str">
        <f t="shared" si="31"/>
        <v/>
      </c>
    </row>
    <row r="690" spans="1:22" x14ac:dyDescent="0.25">
      <c r="A690" s="12">
        <v>677</v>
      </c>
      <c r="B690" t="str">
        <f>IFERROR(INDEX(DATOS!B:B,MATCH(CHECKLIST!A690,DATOS!BY:BY,0),1),"")</f>
        <v/>
      </c>
      <c r="C690" t="str">
        <f>IFERROR(INDEX(DATOS!J:J,MATCH(CHECKLIST!A690,DATOS!BY:BY,0),1),"")</f>
        <v/>
      </c>
      <c r="D690" t="str">
        <f>IFERROR(INDEX(DATOS!R:R,MATCH(CHECKLIST!E690,DATOS!C:C,0),1),"")</f>
        <v/>
      </c>
      <c r="E690" s="72" t="str">
        <f>IFERROR(INDEX(DATOS!C:C,MATCH(CHECKLIST!A690,DATOS!BY:BY,0),1),"")</f>
        <v/>
      </c>
      <c r="F690" s="82" t="str">
        <f>IFERROR(IF(INDEX(DATOS!AE:AE,MATCH(CHECKLIST!B690,DATOS!B:B,0),1)=0,"",INDEX(DATOS!AE:AE,MATCH(CHECKLIST!B690,DATOS!B:B,0),1)),"")</f>
        <v/>
      </c>
      <c r="G690" s="17" t="str">
        <f>IFERROR(IF(INDEX(DATOS!AJ:AJ,MATCH(CHECKLIST!B690,DATOS!B:B,0),1)=0,"",INDEX(DATOS!AJ:AJ,MATCH(CHECKLIST!B690,DATOS!B:B,0),1)),"")</f>
        <v/>
      </c>
      <c r="H690" s="17" t="str">
        <f>IFERROR(IF(INDEX(DATOS!BM:BM,MATCH(CHECKLIST!B690,DATOS!B:B,0),1)="","X",IF(INDEX(DATOS!BM:BM,MATCH(CHECKLIST!B690,DATOS!B:B,0),1)="VIGENTE","",INDEX(DATOS!BM:BM,MATCH(CHECKLIST!B690,DATOS!B:B,0),1))),"")</f>
        <v/>
      </c>
      <c r="I690" s="17" t="str">
        <f>IFERROR(IF(INDEX(DATOS!AN:AN,MATCH(CHECKLIST!B690,DATOS!B:B,0),1)=0,"",INDEX(DATOS!AN:AN,MATCH(CHECKLIST!B690,DATOS!B:B,0),1)),"")</f>
        <v/>
      </c>
      <c r="J690" s="17" t="str">
        <f>IFERROR(IF(INDEX(DATOS!AL:AL,MATCH(CHECKLIST!B690,DATOS!B:B,0),1)=0,"",INDEX(DATOS!AL:AL,MATCH(CHECKLIST!B690,DATOS!B:B,0),1)),"")</f>
        <v/>
      </c>
      <c r="K690" s="35" t="str">
        <f>IFERROR(IF(INDEX(DATOS!AM:AM,MATCH(CHECKLIST!B690,DATOS!B:B,0),1)=0,"",INDEX(DATOS!AM:AM,MATCH(CHECKLIST!B690,DATOS!B:B,0),1)),"")</f>
        <v/>
      </c>
      <c r="L690" s="17" t="str">
        <f>IFERROR(IF(INDEX(DATOS!AO:AO,MATCH(CHECKLIST!B690,DATOS!B:B,0),1)=0,"",INDEX(DATOS!AO:AO,MATCH(CHECKLIST!B690,DATOS!B:B,0),1)),"")</f>
        <v/>
      </c>
      <c r="M690" s="17" t="str">
        <f>IFERROR(IF(INDEX(DATOS!AK:AK,MATCH(CHECKLIST!B690,DATOS!B:B,0),1)=0,"",INDEX(DATOS!AK:AK,MATCH(CHECKLIST!B690,DATOS!B:B,0),1)),"")</f>
        <v/>
      </c>
      <c r="N690" s="35" t="str">
        <f ca="1">IFERROR(IF(INDEX(DATOS!I:I,MATCH(CHECKLIST!B690,DATOS!B:B,0),1)="","X",IF(INDEX(DATOS!I:I,MATCH(CHECKLIST!B690,DATOS!B:B,0),1)&gt;YEAR(TODAY())-1,"","VENCIDA")),"")</f>
        <v/>
      </c>
      <c r="O690" s="35" t="str">
        <f>IFERROR(IF(INDEX(DATOS!AR:AR,MATCH(CHECKLIST!B690,DATOS!B:B,0),1)=0,"",INDEX(DATOS!AR:AR,MATCH(CHECKLIST!B690,DATOS!B:B,0),1)),"")</f>
        <v/>
      </c>
      <c r="P690" s="17" t="str">
        <f>IFERROR(IF(INDEX(DATOS!AP:AP,MATCH(CHECKLIST!B690,DATOS!B:B,0),1)=0,"",INDEX(DATOS!AP:AP,MATCH(CHECKLIST!B690,DATOS!B:B,0),1)),"")</f>
        <v/>
      </c>
      <c r="Q690" s="17" t="str">
        <f>IFERROR(IF(INDEX(DATOS!AQ:AQ,MATCH(CHECKLIST!B690,DATOS!B:B,0),1)=0,"",INDEX(DATOS!AQ:AQ,MATCH(CHECKLIST!B690,DATOS!B:B,0),1)),"")</f>
        <v/>
      </c>
      <c r="S690">
        <f t="shared" si="32"/>
        <v>0</v>
      </c>
      <c r="U690" t="str">
        <f t="shared" si="30"/>
        <v/>
      </c>
      <c r="V690" t="str">
        <f t="shared" si="31"/>
        <v/>
      </c>
    </row>
    <row r="691" spans="1:22" x14ac:dyDescent="0.25">
      <c r="A691" s="12">
        <v>678</v>
      </c>
      <c r="B691" t="str">
        <f>IFERROR(INDEX(DATOS!B:B,MATCH(CHECKLIST!A691,DATOS!BY:BY,0),1),"")</f>
        <v/>
      </c>
      <c r="C691" t="str">
        <f>IFERROR(INDEX(DATOS!J:J,MATCH(CHECKLIST!A691,DATOS!BY:BY,0),1),"")</f>
        <v/>
      </c>
      <c r="D691" t="str">
        <f>IFERROR(INDEX(DATOS!R:R,MATCH(CHECKLIST!E691,DATOS!C:C,0),1),"")</f>
        <v/>
      </c>
      <c r="E691" s="72" t="str">
        <f>IFERROR(INDEX(DATOS!C:C,MATCH(CHECKLIST!A691,DATOS!BY:BY,0),1),"")</f>
        <v/>
      </c>
      <c r="F691" s="82" t="str">
        <f>IFERROR(IF(INDEX(DATOS!AE:AE,MATCH(CHECKLIST!B691,DATOS!B:B,0),1)=0,"",INDEX(DATOS!AE:AE,MATCH(CHECKLIST!B691,DATOS!B:B,0),1)),"")</f>
        <v/>
      </c>
      <c r="G691" s="17" t="str">
        <f>IFERROR(IF(INDEX(DATOS!AJ:AJ,MATCH(CHECKLIST!B691,DATOS!B:B,0),1)=0,"",INDEX(DATOS!AJ:AJ,MATCH(CHECKLIST!B691,DATOS!B:B,0),1)),"")</f>
        <v/>
      </c>
      <c r="H691" s="17" t="str">
        <f>IFERROR(IF(INDEX(DATOS!BM:BM,MATCH(CHECKLIST!B691,DATOS!B:B,0),1)="","X",IF(INDEX(DATOS!BM:BM,MATCH(CHECKLIST!B691,DATOS!B:B,0),1)="VIGENTE","",INDEX(DATOS!BM:BM,MATCH(CHECKLIST!B691,DATOS!B:B,0),1))),"")</f>
        <v/>
      </c>
      <c r="I691" s="17" t="str">
        <f>IFERROR(IF(INDEX(DATOS!AN:AN,MATCH(CHECKLIST!B691,DATOS!B:B,0),1)=0,"",INDEX(DATOS!AN:AN,MATCH(CHECKLIST!B691,DATOS!B:B,0),1)),"")</f>
        <v/>
      </c>
      <c r="J691" s="17" t="str">
        <f>IFERROR(IF(INDEX(DATOS!AL:AL,MATCH(CHECKLIST!B691,DATOS!B:B,0),1)=0,"",INDEX(DATOS!AL:AL,MATCH(CHECKLIST!B691,DATOS!B:B,0),1)),"")</f>
        <v/>
      </c>
      <c r="K691" s="35" t="str">
        <f>IFERROR(IF(INDEX(DATOS!AM:AM,MATCH(CHECKLIST!B691,DATOS!B:B,0),1)=0,"",INDEX(DATOS!AM:AM,MATCH(CHECKLIST!B691,DATOS!B:B,0),1)),"")</f>
        <v/>
      </c>
      <c r="L691" s="17" t="str">
        <f>IFERROR(IF(INDEX(DATOS!AO:AO,MATCH(CHECKLIST!B691,DATOS!B:B,0),1)=0,"",INDEX(DATOS!AO:AO,MATCH(CHECKLIST!B691,DATOS!B:B,0),1)),"")</f>
        <v/>
      </c>
      <c r="M691" s="17" t="str">
        <f>IFERROR(IF(INDEX(DATOS!AK:AK,MATCH(CHECKLIST!B691,DATOS!B:B,0),1)=0,"",INDEX(DATOS!AK:AK,MATCH(CHECKLIST!B691,DATOS!B:B,0),1)),"")</f>
        <v/>
      </c>
      <c r="N691" s="35" t="str">
        <f ca="1">IFERROR(IF(INDEX(DATOS!I:I,MATCH(CHECKLIST!B691,DATOS!B:B,0),1)="","X",IF(INDEX(DATOS!I:I,MATCH(CHECKLIST!B691,DATOS!B:B,0),1)&gt;YEAR(TODAY())-1,"","VENCIDA")),"")</f>
        <v/>
      </c>
      <c r="O691" s="35" t="str">
        <f>IFERROR(IF(INDEX(DATOS!AR:AR,MATCH(CHECKLIST!B691,DATOS!B:B,0),1)=0,"",INDEX(DATOS!AR:AR,MATCH(CHECKLIST!B691,DATOS!B:B,0),1)),"")</f>
        <v/>
      </c>
      <c r="P691" s="17" t="str">
        <f>IFERROR(IF(INDEX(DATOS!AP:AP,MATCH(CHECKLIST!B691,DATOS!B:B,0),1)=0,"",INDEX(DATOS!AP:AP,MATCH(CHECKLIST!B691,DATOS!B:B,0),1)),"")</f>
        <v/>
      </c>
      <c r="Q691" s="17" t="str">
        <f>IFERROR(IF(INDEX(DATOS!AQ:AQ,MATCH(CHECKLIST!B691,DATOS!B:B,0),1)=0,"",INDEX(DATOS!AQ:AQ,MATCH(CHECKLIST!B691,DATOS!B:B,0),1)),"")</f>
        <v/>
      </c>
      <c r="R691" t="str">
        <f>IF(B691="","",1)</f>
        <v/>
      </c>
      <c r="S691" t="str">
        <f t="shared" si="32"/>
        <v/>
      </c>
      <c r="U691" t="str">
        <f t="shared" si="30"/>
        <v/>
      </c>
      <c r="V691" t="str">
        <f t="shared" si="31"/>
        <v/>
      </c>
    </row>
    <row r="692" spans="1:22" x14ac:dyDescent="0.25">
      <c r="A692" s="12">
        <v>679</v>
      </c>
      <c r="B692" t="str">
        <f>IFERROR(INDEX(DATOS!B:B,MATCH(CHECKLIST!A692,DATOS!BY:BY,0),1),"")</f>
        <v/>
      </c>
      <c r="C692" t="str">
        <f>IFERROR(INDEX(DATOS!J:J,MATCH(CHECKLIST!A692,DATOS!BY:BY,0),1),"")</f>
        <v/>
      </c>
      <c r="D692" t="str">
        <f>IFERROR(INDEX(DATOS!R:R,MATCH(CHECKLIST!E692,DATOS!C:C,0),1),"")</f>
        <v/>
      </c>
      <c r="E692" s="72" t="str">
        <f>IFERROR(INDEX(DATOS!C:C,MATCH(CHECKLIST!A692,DATOS!BY:BY,0),1),"")</f>
        <v/>
      </c>
      <c r="F692" s="82" t="str">
        <f>IFERROR(IF(INDEX(DATOS!AE:AE,MATCH(CHECKLIST!B692,DATOS!B:B,0),1)=0,"",INDEX(DATOS!AE:AE,MATCH(CHECKLIST!B692,DATOS!B:B,0),1)),"")</f>
        <v/>
      </c>
      <c r="G692" s="17" t="str">
        <f>IFERROR(IF(INDEX(DATOS!AJ:AJ,MATCH(CHECKLIST!B692,DATOS!B:B,0),1)=0,"",INDEX(DATOS!AJ:AJ,MATCH(CHECKLIST!B692,DATOS!B:B,0),1)),"")</f>
        <v/>
      </c>
      <c r="H692" s="17" t="str">
        <f>IFERROR(IF(INDEX(DATOS!BM:BM,MATCH(CHECKLIST!B692,DATOS!B:B,0),1)="","X",IF(INDEX(DATOS!BM:BM,MATCH(CHECKLIST!B692,DATOS!B:B,0),1)="VIGENTE","",INDEX(DATOS!BM:BM,MATCH(CHECKLIST!B692,DATOS!B:B,0),1))),"")</f>
        <v/>
      </c>
      <c r="I692" s="17" t="str">
        <f>IFERROR(IF(INDEX(DATOS!AN:AN,MATCH(CHECKLIST!B692,DATOS!B:B,0),1)=0,"",INDEX(DATOS!AN:AN,MATCH(CHECKLIST!B692,DATOS!B:B,0),1)),"")</f>
        <v/>
      </c>
      <c r="J692" s="17" t="str">
        <f>IFERROR(IF(INDEX(DATOS!AL:AL,MATCH(CHECKLIST!B692,DATOS!B:B,0),1)=0,"",INDEX(DATOS!AL:AL,MATCH(CHECKLIST!B692,DATOS!B:B,0),1)),"")</f>
        <v/>
      </c>
      <c r="K692" s="35" t="str">
        <f>IFERROR(IF(INDEX(DATOS!AM:AM,MATCH(CHECKLIST!B692,DATOS!B:B,0),1)=0,"",INDEX(DATOS!AM:AM,MATCH(CHECKLIST!B692,DATOS!B:B,0),1)),"")</f>
        <v/>
      </c>
      <c r="L692" s="17" t="str">
        <f>IFERROR(IF(INDEX(DATOS!AO:AO,MATCH(CHECKLIST!B692,DATOS!B:B,0),1)=0,"",INDEX(DATOS!AO:AO,MATCH(CHECKLIST!B692,DATOS!B:B,0),1)),"")</f>
        <v/>
      </c>
      <c r="M692" s="17" t="str">
        <f>IFERROR(IF(INDEX(DATOS!AK:AK,MATCH(CHECKLIST!B692,DATOS!B:B,0),1)=0,"",INDEX(DATOS!AK:AK,MATCH(CHECKLIST!B692,DATOS!B:B,0),1)),"")</f>
        <v/>
      </c>
      <c r="N692" s="35" t="str">
        <f ca="1">IFERROR(IF(INDEX(DATOS!I:I,MATCH(CHECKLIST!B692,DATOS!B:B,0),1)="","X",IF(INDEX(DATOS!I:I,MATCH(CHECKLIST!B692,DATOS!B:B,0),1)&gt;YEAR(TODAY())-1,"","VENCIDA")),"")</f>
        <v/>
      </c>
      <c r="O692" s="35" t="str">
        <f>IFERROR(IF(INDEX(DATOS!AR:AR,MATCH(CHECKLIST!B692,DATOS!B:B,0),1)=0,"",INDEX(DATOS!AR:AR,MATCH(CHECKLIST!B692,DATOS!B:B,0),1)),"")</f>
        <v/>
      </c>
      <c r="P692" s="17" t="str">
        <f>IFERROR(IF(INDEX(DATOS!AP:AP,MATCH(CHECKLIST!B692,DATOS!B:B,0),1)=0,"",INDEX(DATOS!AP:AP,MATCH(CHECKLIST!B692,DATOS!B:B,0),1)),"")</f>
        <v/>
      </c>
      <c r="Q692" s="17" t="str">
        <f>IFERROR(IF(INDEX(DATOS!AQ:AQ,MATCH(CHECKLIST!B692,DATOS!B:B,0),1)=0,"",INDEX(DATOS!AQ:AQ,MATCH(CHECKLIST!B692,DATOS!B:B,0),1)),"")</f>
        <v/>
      </c>
      <c r="S692">
        <f t="shared" si="32"/>
        <v>0</v>
      </c>
      <c r="U692" t="str">
        <f t="shared" si="30"/>
        <v/>
      </c>
      <c r="V692" t="str">
        <f t="shared" si="31"/>
        <v/>
      </c>
    </row>
    <row r="693" spans="1:22" x14ac:dyDescent="0.25">
      <c r="A693" s="12">
        <v>680</v>
      </c>
      <c r="B693" t="str">
        <f>IFERROR(INDEX(DATOS!B:B,MATCH(CHECKLIST!A693,DATOS!BY:BY,0),1),"")</f>
        <v/>
      </c>
      <c r="C693" t="str">
        <f>IFERROR(INDEX(DATOS!J:J,MATCH(CHECKLIST!A693,DATOS!BY:BY,0),1),"")</f>
        <v/>
      </c>
      <c r="D693" t="str">
        <f>IFERROR(INDEX(DATOS!R:R,MATCH(CHECKLIST!E693,DATOS!C:C,0),1),"")</f>
        <v/>
      </c>
      <c r="E693" s="72" t="str">
        <f>IFERROR(INDEX(DATOS!C:C,MATCH(CHECKLIST!A693,DATOS!BY:BY,0),1),"")</f>
        <v/>
      </c>
      <c r="F693" s="82" t="str">
        <f>IFERROR(IF(INDEX(DATOS!AE:AE,MATCH(CHECKLIST!B693,DATOS!B:B,0),1)=0,"",INDEX(DATOS!AE:AE,MATCH(CHECKLIST!B693,DATOS!B:B,0),1)),"")</f>
        <v/>
      </c>
      <c r="G693" s="17" t="str">
        <f>IFERROR(IF(INDEX(DATOS!AJ:AJ,MATCH(CHECKLIST!B693,DATOS!B:B,0),1)=0,"",INDEX(DATOS!AJ:AJ,MATCH(CHECKLIST!B693,DATOS!B:B,0),1)),"")</f>
        <v/>
      </c>
      <c r="H693" s="17" t="str">
        <f>IFERROR(IF(INDEX(DATOS!BM:BM,MATCH(CHECKLIST!B693,DATOS!B:B,0),1)="","X",IF(INDEX(DATOS!BM:BM,MATCH(CHECKLIST!B693,DATOS!B:B,0),1)="VIGENTE","",INDEX(DATOS!BM:BM,MATCH(CHECKLIST!B693,DATOS!B:B,0),1))),"")</f>
        <v/>
      </c>
      <c r="I693" s="17" t="str">
        <f>IFERROR(IF(INDEX(DATOS!AN:AN,MATCH(CHECKLIST!B693,DATOS!B:B,0),1)=0,"",INDEX(DATOS!AN:AN,MATCH(CHECKLIST!B693,DATOS!B:B,0),1)),"")</f>
        <v/>
      </c>
      <c r="J693" s="17" t="str">
        <f>IFERROR(IF(INDEX(DATOS!AL:AL,MATCH(CHECKLIST!B693,DATOS!B:B,0),1)=0,"",INDEX(DATOS!AL:AL,MATCH(CHECKLIST!B693,DATOS!B:B,0),1)),"")</f>
        <v/>
      </c>
      <c r="K693" s="35" t="str">
        <f>IFERROR(IF(INDEX(DATOS!AM:AM,MATCH(CHECKLIST!B693,DATOS!B:B,0),1)=0,"",INDEX(DATOS!AM:AM,MATCH(CHECKLIST!B693,DATOS!B:B,0),1)),"")</f>
        <v/>
      </c>
      <c r="L693" s="17" t="str">
        <f>IFERROR(IF(INDEX(DATOS!AO:AO,MATCH(CHECKLIST!B693,DATOS!B:B,0),1)=0,"",INDEX(DATOS!AO:AO,MATCH(CHECKLIST!B693,DATOS!B:B,0),1)),"")</f>
        <v/>
      </c>
      <c r="M693" s="17" t="str">
        <f>IFERROR(IF(INDEX(DATOS!AK:AK,MATCH(CHECKLIST!B693,DATOS!B:B,0),1)=0,"",INDEX(DATOS!AK:AK,MATCH(CHECKLIST!B693,DATOS!B:B,0),1)),"")</f>
        <v/>
      </c>
      <c r="N693" s="35" t="str">
        <f ca="1">IFERROR(IF(INDEX(DATOS!I:I,MATCH(CHECKLIST!B693,DATOS!B:B,0),1)="","X",IF(INDEX(DATOS!I:I,MATCH(CHECKLIST!B693,DATOS!B:B,0),1)&gt;YEAR(TODAY())-1,"","VENCIDA")),"")</f>
        <v/>
      </c>
      <c r="O693" s="35" t="str">
        <f>IFERROR(IF(INDEX(DATOS!AR:AR,MATCH(CHECKLIST!B693,DATOS!B:B,0),1)=0,"",INDEX(DATOS!AR:AR,MATCH(CHECKLIST!B693,DATOS!B:B,0),1)),"")</f>
        <v/>
      </c>
      <c r="P693" s="17" t="str">
        <f>IFERROR(IF(INDEX(DATOS!AP:AP,MATCH(CHECKLIST!B693,DATOS!B:B,0),1)=0,"",INDEX(DATOS!AP:AP,MATCH(CHECKLIST!B693,DATOS!B:B,0),1)),"")</f>
        <v/>
      </c>
      <c r="Q693" s="17" t="str">
        <f>IFERROR(IF(INDEX(DATOS!AQ:AQ,MATCH(CHECKLIST!B693,DATOS!B:B,0),1)=0,"",INDEX(DATOS!AQ:AQ,MATCH(CHECKLIST!B693,DATOS!B:B,0),1)),"")</f>
        <v/>
      </c>
      <c r="R693" t="str">
        <f>IF(B693="","",1)</f>
        <v/>
      </c>
      <c r="S693" t="str">
        <f t="shared" si="32"/>
        <v/>
      </c>
      <c r="U693" t="str">
        <f t="shared" si="30"/>
        <v/>
      </c>
      <c r="V693" t="str">
        <f t="shared" si="31"/>
        <v/>
      </c>
    </row>
    <row r="694" spans="1:22" x14ac:dyDescent="0.25">
      <c r="A694" s="12">
        <v>681</v>
      </c>
      <c r="B694" t="str">
        <f>IFERROR(INDEX(DATOS!B:B,MATCH(CHECKLIST!A694,DATOS!BY:BY,0),1),"")</f>
        <v/>
      </c>
      <c r="C694" t="str">
        <f>IFERROR(INDEX(DATOS!J:J,MATCH(CHECKLIST!A694,DATOS!BY:BY,0),1),"")</f>
        <v/>
      </c>
      <c r="D694" t="str">
        <f>IFERROR(INDEX(DATOS!R:R,MATCH(CHECKLIST!E694,DATOS!C:C,0),1),"")</f>
        <v/>
      </c>
      <c r="E694" s="72" t="str">
        <f>IFERROR(INDEX(DATOS!C:C,MATCH(CHECKLIST!A694,DATOS!BY:BY,0),1),"")</f>
        <v/>
      </c>
      <c r="F694" s="82" t="str">
        <f>IFERROR(IF(INDEX(DATOS!AE:AE,MATCH(CHECKLIST!B694,DATOS!B:B,0),1)=0,"",INDEX(DATOS!AE:AE,MATCH(CHECKLIST!B694,DATOS!B:B,0),1)),"")</f>
        <v/>
      </c>
      <c r="G694" s="17" t="str">
        <f>IFERROR(IF(INDEX(DATOS!AJ:AJ,MATCH(CHECKLIST!B694,DATOS!B:B,0),1)=0,"",INDEX(DATOS!AJ:AJ,MATCH(CHECKLIST!B694,DATOS!B:B,0),1)),"")</f>
        <v/>
      </c>
      <c r="H694" s="17" t="str">
        <f>IFERROR(IF(INDEX(DATOS!BM:BM,MATCH(CHECKLIST!B694,DATOS!B:B,0),1)="","X",IF(INDEX(DATOS!BM:BM,MATCH(CHECKLIST!B694,DATOS!B:B,0),1)="VIGENTE","",INDEX(DATOS!BM:BM,MATCH(CHECKLIST!B694,DATOS!B:B,0),1))),"")</f>
        <v/>
      </c>
      <c r="I694" s="17" t="str">
        <f>IFERROR(IF(INDEX(DATOS!AN:AN,MATCH(CHECKLIST!B694,DATOS!B:B,0),1)=0,"",INDEX(DATOS!AN:AN,MATCH(CHECKLIST!B694,DATOS!B:B,0),1)),"")</f>
        <v/>
      </c>
      <c r="J694" s="17" t="str">
        <f>IFERROR(IF(INDEX(DATOS!AL:AL,MATCH(CHECKLIST!B694,DATOS!B:B,0),1)=0,"",INDEX(DATOS!AL:AL,MATCH(CHECKLIST!B694,DATOS!B:B,0),1)),"")</f>
        <v/>
      </c>
      <c r="K694" s="35" t="str">
        <f>IFERROR(IF(INDEX(DATOS!AM:AM,MATCH(CHECKLIST!B694,DATOS!B:B,0),1)=0,"",INDEX(DATOS!AM:AM,MATCH(CHECKLIST!B694,DATOS!B:B,0),1)),"")</f>
        <v/>
      </c>
      <c r="L694" s="17" t="str">
        <f>IFERROR(IF(INDEX(DATOS!AO:AO,MATCH(CHECKLIST!B694,DATOS!B:B,0),1)=0,"",INDEX(DATOS!AO:AO,MATCH(CHECKLIST!B694,DATOS!B:B,0),1)),"")</f>
        <v/>
      </c>
      <c r="M694" s="17" t="str">
        <f>IFERROR(IF(INDEX(DATOS!AK:AK,MATCH(CHECKLIST!B694,DATOS!B:B,0),1)=0,"",INDEX(DATOS!AK:AK,MATCH(CHECKLIST!B694,DATOS!B:B,0),1)),"")</f>
        <v/>
      </c>
      <c r="N694" s="35" t="str">
        <f ca="1">IFERROR(IF(INDEX(DATOS!I:I,MATCH(CHECKLIST!B694,DATOS!B:B,0),1)="","X",IF(INDEX(DATOS!I:I,MATCH(CHECKLIST!B694,DATOS!B:B,0),1)&gt;YEAR(TODAY())-1,"","VENCIDA")),"")</f>
        <v/>
      </c>
      <c r="O694" s="35" t="str">
        <f>IFERROR(IF(INDEX(DATOS!AR:AR,MATCH(CHECKLIST!B694,DATOS!B:B,0),1)=0,"",INDEX(DATOS!AR:AR,MATCH(CHECKLIST!B694,DATOS!B:B,0),1)),"")</f>
        <v/>
      </c>
      <c r="P694" s="17" t="str">
        <f>IFERROR(IF(INDEX(DATOS!AP:AP,MATCH(CHECKLIST!B694,DATOS!B:B,0),1)=0,"",INDEX(DATOS!AP:AP,MATCH(CHECKLIST!B694,DATOS!B:B,0),1)),"")</f>
        <v/>
      </c>
      <c r="Q694" s="17" t="str">
        <f>IFERROR(IF(INDEX(DATOS!AQ:AQ,MATCH(CHECKLIST!B694,DATOS!B:B,0),1)=0,"",INDEX(DATOS!AQ:AQ,MATCH(CHECKLIST!B694,DATOS!B:B,0),1)),"")</f>
        <v/>
      </c>
      <c r="S694">
        <f t="shared" si="32"/>
        <v>0</v>
      </c>
      <c r="U694" t="str">
        <f t="shared" si="30"/>
        <v/>
      </c>
      <c r="V694" t="str">
        <f t="shared" si="31"/>
        <v/>
      </c>
    </row>
    <row r="695" spans="1:22" x14ac:dyDescent="0.25">
      <c r="A695" s="12">
        <v>682</v>
      </c>
      <c r="B695" t="str">
        <f>IFERROR(INDEX(DATOS!B:B,MATCH(CHECKLIST!A695,DATOS!BY:BY,0),1),"")</f>
        <v/>
      </c>
      <c r="C695" t="str">
        <f>IFERROR(INDEX(DATOS!J:J,MATCH(CHECKLIST!A695,DATOS!BY:BY,0),1),"")</f>
        <v/>
      </c>
      <c r="D695" t="str">
        <f>IFERROR(INDEX(DATOS!R:R,MATCH(CHECKLIST!E695,DATOS!C:C,0),1),"")</f>
        <v/>
      </c>
      <c r="E695" s="72" t="str">
        <f>IFERROR(INDEX(DATOS!C:C,MATCH(CHECKLIST!A695,DATOS!BY:BY,0),1),"")</f>
        <v/>
      </c>
      <c r="F695" s="82" t="str">
        <f>IFERROR(IF(INDEX(DATOS!AE:AE,MATCH(CHECKLIST!B695,DATOS!B:B,0),1)=0,"",INDEX(DATOS!AE:AE,MATCH(CHECKLIST!B695,DATOS!B:B,0),1)),"")</f>
        <v/>
      </c>
      <c r="G695" s="17" t="str">
        <f>IFERROR(IF(INDEX(DATOS!AJ:AJ,MATCH(CHECKLIST!B695,DATOS!B:B,0),1)=0,"",INDEX(DATOS!AJ:AJ,MATCH(CHECKLIST!B695,DATOS!B:B,0),1)),"")</f>
        <v/>
      </c>
      <c r="H695" s="17" t="str">
        <f>IFERROR(IF(INDEX(DATOS!BM:BM,MATCH(CHECKLIST!B695,DATOS!B:B,0),1)="","X",IF(INDEX(DATOS!BM:BM,MATCH(CHECKLIST!B695,DATOS!B:B,0),1)="VIGENTE","",INDEX(DATOS!BM:BM,MATCH(CHECKLIST!B695,DATOS!B:B,0),1))),"")</f>
        <v/>
      </c>
      <c r="I695" s="17" t="str">
        <f>IFERROR(IF(INDEX(DATOS!AN:AN,MATCH(CHECKLIST!B695,DATOS!B:B,0),1)=0,"",INDEX(DATOS!AN:AN,MATCH(CHECKLIST!B695,DATOS!B:B,0),1)),"")</f>
        <v/>
      </c>
      <c r="J695" s="17" t="str">
        <f>IFERROR(IF(INDEX(DATOS!AL:AL,MATCH(CHECKLIST!B695,DATOS!B:B,0),1)=0,"",INDEX(DATOS!AL:AL,MATCH(CHECKLIST!B695,DATOS!B:B,0),1)),"")</f>
        <v/>
      </c>
      <c r="K695" s="35" t="str">
        <f>IFERROR(IF(INDEX(DATOS!AM:AM,MATCH(CHECKLIST!B695,DATOS!B:B,0),1)=0,"",INDEX(DATOS!AM:AM,MATCH(CHECKLIST!B695,DATOS!B:B,0),1)),"")</f>
        <v/>
      </c>
      <c r="L695" s="17" t="str">
        <f>IFERROR(IF(INDEX(DATOS!AO:AO,MATCH(CHECKLIST!B695,DATOS!B:B,0),1)=0,"",INDEX(DATOS!AO:AO,MATCH(CHECKLIST!B695,DATOS!B:B,0),1)),"")</f>
        <v/>
      </c>
      <c r="M695" s="17" t="str">
        <f>IFERROR(IF(INDEX(DATOS!AK:AK,MATCH(CHECKLIST!B695,DATOS!B:B,0),1)=0,"",INDEX(DATOS!AK:AK,MATCH(CHECKLIST!B695,DATOS!B:B,0),1)),"")</f>
        <v/>
      </c>
      <c r="N695" s="35" t="str">
        <f ca="1">IFERROR(IF(INDEX(DATOS!I:I,MATCH(CHECKLIST!B695,DATOS!B:B,0),1)="","X",IF(INDEX(DATOS!I:I,MATCH(CHECKLIST!B695,DATOS!B:B,0),1)&gt;YEAR(TODAY())-1,"","VENCIDA")),"")</f>
        <v/>
      </c>
      <c r="O695" s="35" t="str">
        <f>IFERROR(IF(INDEX(DATOS!AR:AR,MATCH(CHECKLIST!B695,DATOS!B:B,0),1)=0,"",INDEX(DATOS!AR:AR,MATCH(CHECKLIST!B695,DATOS!B:B,0),1)),"")</f>
        <v/>
      </c>
      <c r="P695" s="17" t="str">
        <f>IFERROR(IF(INDEX(DATOS!AP:AP,MATCH(CHECKLIST!B695,DATOS!B:B,0),1)=0,"",INDEX(DATOS!AP:AP,MATCH(CHECKLIST!B695,DATOS!B:B,0),1)),"")</f>
        <v/>
      </c>
      <c r="Q695" s="17" t="str">
        <f>IFERROR(IF(INDEX(DATOS!AQ:AQ,MATCH(CHECKLIST!B695,DATOS!B:B,0),1)=0,"",INDEX(DATOS!AQ:AQ,MATCH(CHECKLIST!B695,DATOS!B:B,0),1)),"")</f>
        <v/>
      </c>
      <c r="R695" t="str">
        <f>IF(B695="","",1)</f>
        <v/>
      </c>
      <c r="S695" t="str">
        <f t="shared" si="32"/>
        <v/>
      </c>
      <c r="U695" t="str">
        <f t="shared" si="30"/>
        <v/>
      </c>
      <c r="V695" t="str">
        <f t="shared" si="31"/>
        <v/>
      </c>
    </row>
    <row r="696" spans="1:22" x14ac:dyDescent="0.25">
      <c r="A696" s="12">
        <v>683</v>
      </c>
      <c r="B696" t="str">
        <f>IFERROR(INDEX(DATOS!B:B,MATCH(CHECKLIST!A696,DATOS!BY:BY,0),1),"")</f>
        <v/>
      </c>
      <c r="C696" t="str">
        <f>IFERROR(INDEX(DATOS!J:J,MATCH(CHECKLIST!A696,DATOS!BY:BY,0),1),"")</f>
        <v/>
      </c>
      <c r="D696" t="str">
        <f>IFERROR(INDEX(DATOS!R:R,MATCH(CHECKLIST!E696,DATOS!C:C,0),1),"")</f>
        <v/>
      </c>
      <c r="E696" s="72" t="str">
        <f>IFERROR(INDEX(DATOS!C:C,MATCH(CHECKLIST!A696,DATOS!BY:BY,0),1),"")</f>
        <v/>
      </c>
      <c r="F696" s="82" t="str">
        <f>IFERROR(IF(INDEX(DATOS!AE:AE,MATCH(CHECKLIST!B696,DATOS!B:B,0),1)=0,"",INDEX(DATOS!AE:AE,MATCH(CHECKLIST!B696,DATOS!B:B,0),1)),"")</f>
        <v/>
      </c>
      <c r="G696" s="17" t="str">
        <f>IFERROR(IF(INDEX(DATOS!AJ:AJ,MATCH(CHECKLIST!B696,DATOS!B:B,0),1)=0,"",INDEX(DATOS!AJ:AJ,MATCH(CHECKLIST!B696,DATOS!B:B,0),1)),"")</f>
        <v/>
      </c>
      <c r="H696" s="17" t="str">
        <f>IFERROR(IF(INDEX(DATOS!BM:BM,MATCH(CHECKLIST!B696,DATOS!B:B,0),1)="","X",IF(INDEX(DATOS!BM:BM,MATCH(CHECKLIST!B696,DATOS!B:B,0),1)="VIGENTE","",INDEX(DATOS!BM:BM,MATCH(CHECKLIST!B696,DATOS!B:B,0),1))),"")</f>
        <v/>
      </c>
      <c r="I696" s="17" t="str">
        <f>IFERROR(IF(INDEX(DATOS!AN:AN,MATCH(CHECKLIST!B696,DATOS!B:B,0),1)=0,"",INDEX(DATOS!AN:AN,MATCH(CHECKLIST!B696,DATOS!B:B,0),1)),"")</f>
        <v/>
      </c>
      <c r="J696" s="17" t="str">
        <f>IFERROR(IF(INDEX(DATOS!AL:AL,MATCH(CHECKLIST!B696,DATOS!B:B,0),1)=0,"",INDEX(DATOS!AL:AL,MATCH(CHECKLIST!B696,DATOS!B:B,0),1)),"")</f>
        <v/>
      </c>
      <c r="K696" s="35" t="str">
        <f>IFERROR(IF(INDEX(DATOS!AM:AM,MATCH(CHECKLIST!B696,DATOS!B:B,0),1)=0,"",INDEX(DATOS!AM:AM,MATCH(CHECKLIST!B696,DATOS!B:B,0),1)),"")</f>
        <v/>
      </c>
      <c r="L696" s="17" t="str">
        <f>IFERROR(IF(INDEX(DATOS!AO:AO,MATCH(CHECKLIST!B696,DATOS!B:B,0),1)=0,"",INDEX(DATOS!AO:AO,MATCH(CHECKLIST!B696,DATOS!B:B,0),1)),"")</f>
        <v/>
      </c>
      <c r="M696" s="17" t="str">
        <f>IFERROR(IF(INDEX(DATOS!AK:AK,MATCH(CHECKLIST!B696,DATOS!B:B,0),1)=0,"",INDEX(DATOS!AK:AK,MATCH(CHECKLIST!B696,DATOS!B:B,0),1)),"")</f>
        <v/>
      </c>
      <c r="N696" s="35" t="str">
        <f ca="1">IFERROR(IF(INDEX(DATOS!I:I,MATCH(CHECKLIST!B696,DATOS!B:B,0),1)="","X",IF(INDEX(DATOS!I:I,MATCH(CHECKLIST!B696,DATOS!B:B,0),1)&gt;YEAR(TODAY())-1,"","VENCIDA")),"")</f>
        <v/>
      </c>
      <c r="O696" s="35" t="str">
        <f>IFERROR(IF(INDEX(DATOS!AR:AR,MATCH(CHECKLIST!B696,DATOS!B:B,0),1)=0,"",INDEX(DATOS!AR:AR,MATCH(CHECKLIST!B696,DATOS!B:B,0),1)),"")</f>
        <v/>
      </c>
      <c r="P696" s="17" t="str">
        <f>IFERROR(IF(INDEX(DATOS!AP:AP,MATCH(CHECKLIST!B696,DATOS!B:B,0),1)=0,"",INDEX(DATOS!AP:AP,MATCH(CHECKLIST!B696,DATOS!B:B,0),1)),"")</f>
        <v/>
      </c>
      <c r="Q696" s="17" t="str">
        <f>IFERROR(IF(INDEX(DATOS!AQ:AQ,MATCH(CHECKLIST!B696,DATOS!B:B,0),1)=0,"",INDEX(DATOS!AQ:AQ,MATCH(CHECKLIST!B696,DATOS!B:B,0),1)),"")</f>
        <v/>
      </c>
      <c r="S696">
        <f t="shared" si="32"/>
        <v>0</v>
      </c>
      <c r="U696" t="str">
        <f t="shared" si="30"/>
        <v/>
      </c>
      <c r="V696" t="str">
        <f t="shared" si="31"/>
        <v/>
      </c>
    </row>
    <row r="697" spans="1:22" x14ac:dyDescent="0.25">
      <c r="A697" s="12">
        <v>684</v>
      </c>
      <c r="B697" t="str">
        <f>IFERROR(INDEX(DATOS!B:B,MATCH(CHECKLIST!A697,DATOS!BY:BY,0),1),"")</f>
        <v/>
      </c>
      <c r="C697" t="str">
        <f>IFERROR(INDEX(DATOS!J:J,MATCH(CHECKLIST!A697,DATOS!BY:BY,0),1),"")</f>
        <v/>
      </c>
      <c r="D697" t="str">
        <f>IFERROR(INDEX(DATOS!R:R,MATCH(CHECKLIST!E697,DATOS!C:C,0),1),"")</f>
        <v/>
      </c>
      <c r="E697" s="72" t="str">
        <f>IFERROR(INDEX(DATOS!C:C,MATCH(CHECKLIST!A697,DATOS!BY:BY,0),1),"")</f>
        <v/>
      </c>
      <c r="F697" s="82" t="str">
        <f>IFERROR(IF(INDEX(DATOS!AE:AE,MATCH(CHECKLIST!B697,DATOS!B:B,0),1)=0,"",INDEX(DATOS!AE:AE,MATCH(CHECKLIST!B697,DATOS!B:B,0),1)),"")</f>
        <v/>
      </c>
      <c r="G697" s="17" t="str">
        <f>IFERROR(IF(INDEX(DATOS!AJ:AJ,MATCH(CHECKLIST!B697,DATOS!B:B,0),1)=0,"",INDEX(DATOS!AJ:AJ,MATCH(CHECKLIST!B697,DATOS!B:B,0),1)),"")</f>
        <v/>
      </c>
      <c r="H697" s="17" t="str">
        <f>IFERROR(IF(INDEX(DATOS!BM:BM,MATCH(CHECKLIST!B697,DATOS!B:B,0),1)="","X",IF(INDEX(DATOS!BM:BM,MATCH(CHECKLIST!B697,DATOS!B:B,0),1)="VIGENTE","",INDEX(DATOS!BM:BM,MATCH(CHECKLIST!B697,DATOS!B:B,0),1))),"")</f>
        <v/>
      </c>
      <c r="I697" s="17" t="str">
        <f>IFERROR(IF(INDEX(DATOS!AN:AN,MATCH(CHECKLIST!B697,DATOS!B:B,0),1)=0,"",INDEX(DATOS!AN:AN,MATCH(CHECKLIST!B697,DATOS!B:B,0),1)),"")</f>
        <v/>
      </c>
      <c r="J697" s="17" t="str">
        <f>IFERROR(IF(INDEX(DATOS!AL:AL,MATCH(CHECKLIST!B697,DATOS!B:B,0),1)=0,"",INDEX(DATOS!AL:AL,MATCH(CHECKLIST!B697,DATOS!B:B,0),1)),"")</f>
        <v/>
      </c>
      <c r="K697" s="35" t="str">
        <f>IFERROR(IF(INDEX(DATOS!AM:AM,MATCH(CHECKLIST!B697,DATOS!B:B,0),1)=0,"",INDEX(DATOS!AM:AM,MATCH(CHECKLIST!B697,DATOS!B:B,0),1)),"")</f>
        <v/>
      </c>
      <c r="L697" s="17" t="str">
        <f>IFERROR(IF(INDEX(DATOS!AO:AO,MATCH(CHECKLIST!B697,DATOS!B:B,0),1)=0,"",INDEX(DATOS!AO:AO,MATCH(CHECKLIST!B697,DATOS!B:B,0),1)),"")</f>
        <v/>
      </c>
      <c r="M697" s="17" t="str">
        <f>IFERROR(IF(INDEX(DATOS!AK:AK,MATCH(CHECKLIST!B697,DATOS!B:B,0),1)=0,"",INDEX(DATOS!AK:AK,MATCH(CHECKLIST!B697,DATOS!B:B,0),1)),"")</f>
        <v/>
      </c>
      <c r="N697" s="35" t="str">
        <f ca="1">IFERROR(IF(INDEX(DATOS!I:I,MATCH(CHECKLIST!B697,DATOS!B:B,0),1)="","X",IF(INDEX(DATOS!I:I,MATCH(CHECKLIST!B697,DATOS!B:B,0),1)&gt;YEAR(TODAY())-1,"","VENCIDA")),"")</f>
        <v/>
      </c>
      <c r="O697" s="35" t="str">
        <f>IFERROR(IF(INDEX(DATOS!AR:AR,MATCH(CHECKLIST!B697,DATOS!B:B,0),1)=0,"",INDEX(DATOS!AR:AR,MATCH(CHECKLIST!B697,DATOS!B:B,0),1)),"")</f>
        <v/>
      </c>
      <c r="P697" s="17" t="str">
        <f>IFERROR(IF(INDEX(DATOS!AP:AP,MATCH(CHECKLIST!B697,DATOS!B:B,0),1)=0,"",INDEX(DATOS!AP:AP,MATCH(CHECKLIST!B697,DATOS!B:B,0),1)),"")</f>
        <v/>
      </c>
      <c r="Q697" s="17" t="str">
        <f>IFERROR(IF(INDEX(DATOS!AQ:AQ,MATCH(CHECKLIST!B697,DATOS!B:B,0),1)=0,"",INDEX(DATOS!AQ:AQ,MATCH(CHECKLIST!B697,DATOS!B:B,0),1)),"")</f>
        <v/>
      </c>
      <c r="R697" t="str">
        <f>IF(B697="","",1)</f>
        <v/>
      </c>
      <c r="S697" t="str">
        <f t="shared" si="32"/>
        <v/>
      </c>
      <c r="U697" t="str">
        <f t="shared" si="30"/>
        <v/>
      </c>
      <c r="V697" t="str">
        <f t="shared" si="31"/>
        <v/>
      </c>
    </row>
    <row r="698" spans="1:22" x14ac:dyDescent="0.25">
      <c r="A698" s="12">
        <v>685</v>
      </c>
      <c r="B698" t="str">
        <f>IFERROR(INDEX(DATOS!B:B,MATCH(CHECKLIST!A698,DATOS!BY:BY,0),1),"")</f>
        <v/>
      </c>
      <c r="C698" t="str">
        <f>IFERROR(INDEX(DATOS!J:J,MATCH(CHECKLIST!A698,DATOS!BY:BY,0),1),"")</f>
        <v/>
      </c>
      <c r="D698" t="str">
        <f>IFERROR(INDEX(DATOS!R:R,MATCH(CHECKLIST!E698,DATOS!C:C,0),1),"")</f>
        <v/>
      </c>
      <c r="E698" s="72" t="str">
        <f>IFERROR(INDEX(DATOS!C:C,MATCH(CHECKLIST!A698,DATOS!BY:BY,0),1),"")</f>
        <v/>
      </c>
      <c r="F698" s="82" t="str">
        <f>IFERROR(IF(INDEX(DATOS!AE:AE,MATCH(CHECKLIST!B698,DATOS!B:B,0),1)=0,"",INDEX(DATOS!AE:AE,MATCH(CHECKLIST!B698,DATOS!B:B,0),1)),"")</f>
        <v/>
      </c>
      <c r="G698" s="17" t="str">
        <f>IFERROR(IF(INDEX(DATOS!AJ:AJ,MATCH(CHECKLIST!B698,DATOS!B:B,0),1)=0,"",INDEX(DATOS!AJ:AJ,MATCH(CHECKLIST!B698,DATOS!B:B,0),1)),"")</f>
        <v/>
      </c>
      <c r="H698" s="17" t="str">
        <f>IFERROR(IF(INDEX(DATOS!BM:BM,MATCH(CHECKLIST!B698,DATOS!B:B,0),1)="","X",IF(INDEX(DATOS!BM:BM,MATCH(CHECKLIST!B698,DATOS!B:B,0),1)="VIGENTE","",INDEX(DATOS!BM:BM,MATCH(CHECKLIST!B698,DATOS!B:B,0),1))),"")</f>
        <v/>
      </c>
      <c r="I698" s="17" t="str">
        <f>IFERROR(IF(INDEX(DATOS!AN:AN,MATCH(CHECKLIST!B698,DATOS!B:B,0),1)=0,"",INDEX(DATOS!AN:AN,MATCH(CHECKLIST!B698,DATOS!B:B,0),1)),"")</f>
        <v/>
      </c>
      <c r="J698" s="17" t="str">
        <f>IFERROR(IF(INDEX(DATOS!AL:AL,MATCH(CHECKLIST!B698,DATOS!B:B,0),1)=0,"",INDEX(DATOS!AL:AL,MATCH(CHECKLIST!B698,DATOS!B:B,0),1)),"")</f>
        <v/>
      </c>
      <c r="K698" s="35" t="str">
        <f>IFERROR(IF(INDEX(DATOS!AM:AM,MATCH(CHECKLIST!B698,DATOS!B:B,0),1)=0,"",INDEX(DATOS!AM:AM,MATCH(CHECKLIST!B698,DATOS!B:B,0),1)),"")</f>
        <v/>
      </c>
      <c r="L698" s="17" t="str">
        <f>IFERROR(IF(INDEX(DATOS!AO:AO,MATCH(CHECKLIST!B698,DATOS!B:B,0),1)=0,"",INDEX(DATOS!AO:AO,MATCH(CHECKLIST!B698,DATOS!B:B,0),1)),"")</f>
        <v/>
      </c>
      <c r="M698" s="17" t="str">
        <f>IFERROR(IF(INDEX(DATOS!AK:AK,MATCH(CHECKLIST!B698,DATOS!B:B,0),1)=0,"",INDEX(DATOS!AK:AK,MATCH(CHECKLIST!B698,DATOS!B:B,0),1)),"")</f>
        <v/>
      </c>
      <c r="N698" s="35" t="str">
        <f ca="1">IFERROR(IF(INDEX(DATOS!I:I,MATCH(CHECKLIST!B698,DATOS!B:B,0),1)="","X",IF(INDEX(DATOS!I:I,MATCH(CHECKLIST!B698,DATOS!B:B,0),1)&gt;YEAR(TODAY())-1,"","VENCIDA")),"")</f>
        <v/>
      </c>
      <c r="O698" s="35" t="str">
        <f>IFERROR(IF(INDEX(DATOS!AR:AR,MATCH(CHECKLIST!B698,DATOS!B:B,0),1)=0,"",INDEX(DATOS!AR:AR,MATCH(CHECKLIST!B698,DATOS!B:B,0),1)),"")</f>
        <v/>
      </c>
      <c r="P698" s="17" t="str">
        <f>IFERROR(IF(INDEX(DATOS!AP:AP,MATCH(CHECKLIST!B698,DATOS!B:B,0),1)=0,"",INDEX(DATOS!AP:AP,MATCH(CHECKLIST!B698,DATOS!B:B,0),1)),"")</f>
        <v/>
      </c>
      <c r="Q698" s="17" t="str">
        <f>IFERROR(IF(INDEX(DATOS!AQ:AQ,MATCH(CHECKLIST!B698,DATOS!B:B,0),1)=0,"",INDEX(DATOS!AQ:AQ,MATCH(CHECKLIST!B698,DATOS!B:B,0),1)),"")</f>
        <v/>
      </c>
      <c r="S698">
        <f t="shared" si="32"/>
        <v>0</v>
      </c>
      <c r="U698" t="str">
        <f t="shared" si="30"/>
        <v/>
      </c>
      <c r="V698" t="str">
        <f t="shared" si="31"/>
        <v/>
      </c>
    </row>
    <row r="699" spans="1:22" x14ac:dyDescent="0.25">
      <c r="A699" s="12">
        <v>686</v>
      </c>
      <c r="B699" t="str">
        <f>IFERROR(INDEX(DATOS!B:B,MATCH(CHECKLIST!A699,DATOS!BY:BY,0),1),"")</f>
        <v/>
      </c>
      <c r="C699" t="str">
        <f>IFERROR(INDEX(DATOS!J:J,MATCH(CHECKLIST!A699,DATOS!BY:BY,0),1),"")</f>
        <v/>
      </c>
      <c r="D699" t="str">
        <f>IFERROR(INDEX(DATOS!R:R,MATCH(CHECKLIST!E699,DATOS!C:C,0),1),"")</f>
        <v/>
      </c>
      <c r="E699" s="72" t="str">
        <f>IFERROR(INDEX(DATOS!C:C,MATCH(CHECKLIST!A699,DATOS!BY:BY,0),1),"")</f>
        <v/>
      </c>
      <c r="F699" s="82" t="str">
        <f>IFERROR(IF(INDEX(DATOS!AE:AE,MATCH(CHECKLIST!B699,DATOS!B:B,0),1)=0,"",INDEX(DATOS!AE:AE,MATCH(CHECKLIST!B699,DATOS!B:B,0),1)),"")</f>
        <v/>
      </c>
      <c r="G699" s="17" t="str">
        <f>IFERROR(IF(INDEX(DATOS!AJ:AJ,MATCH(CHECKLIST!B699,DATOS!B:B,0),1)=0,"",INDEX(DATOS!AJ:AJ,MATCH(CHECKLIST!B699,DATOS!B:B,0),1)),"")</f>
        <v/>
      </c>
      <c r="H699" s="17" t="str">
        <f>IFERROR(IF(INDEX(DATOS!BM:BM,MATCH(CHECKLIST!B699,DATOS!B:B,0),1)="","X",IF(INDEX(DATOS!BM:BM,MATCH(CHECKLIST!B699,DATOS!B:B,0),1)="VIGENTE","",INDEX(DATOS!BM:BM,MATCH(CHECKLIST!B699,DATOS!B:B,0),1))),"")</f>
        <v/>
      </c>
      <c r="I699" s="17" t="str">
        <f>IFERROR(IF(INDEX(DATOS!AN:AN,MATCH(CHECKLIST!B699,DATOS!B:B,0),1)=0,"",INDEX(DATOS!AN:AN,MATCH(CHECKLIST!B699,DATOS!B:B,0),1)),"")</f>
        <v/>
      </c>
      <c r="J699" s="17" t="str">
        <f>IFERROR(IF(INDEX(DATOS!AL:AL,MATCH(CHECKLIST!B699,DATOS!B:B,0),1)=0,"",INDEX(DATOS!AL:AL,MATCH(CHECKLIST!B699,DATOS!B:B,0),1)),"")</f>
        <v/>
      </c>
      <c r="K699" s="35" t="str">
        <f>IFERROR(IF(INDEX(DATOS!AM:AM,MATCH(CHECKLIST!B699,DATOS!B:B,0),1)=0,"",INDEX(DATOS!AM:AM,MATCH(CHECKLIST!B699,DATOS!B:B,0),1)),"")</f>
        <v/>
      </c>
      <c r="L699" s="17" t="str">
        <f>IFERROR(IF(INDEX(DATOS!AO:AO,MATCH(CHECKLIST!B699,DATOS!B:B,0),1)=0,"",INDEX(DATOS!AO:AO,MATCH(CHECKLIST!B699,DATOS!B:B,0),1)),"")</f>
        <v/>
      </c>
      <c r="M699" s="17" t="str">
        <f>IFERROR(IF(INDEX(DATOS!AK:AK,MATCH(CHECKLIST!B699,DATOS!B:B,0),1)=0,"",INDEX(DATOS!AK:AK,MATCH(CHECKLIST!B699,DATOS!B:B,0),1)),"")</f>
        <v/>
      </c>
      <c r="N699" s="35" t="str">
        <f ca="1">IFERROR(IF(INDEX(DATOS!I:I,MATCH(CHECKLIST!B699,DATOS!B:B,0),1)="","X",IF(INDEX(DATOS!I:I,MATCH(CHECKLIST!B699,DATOS!B:B,0),1)&gt;YEAR(TODAY())-1,"","VENCIDA")),"")</f>
        <v/>
      </c>
      <c r="O699" s="35" t="str">
        <f>IFERROR(IF(INDEX(DATOS!AR:AR,MATCH(CHECKLIST!B699,DATOS!B:B,0),1)=0,"",INDEX(DATOS!AR:AR,MATCH(CHECKLIST!B699,DATOS!B:B,0),1)),"")</f>
        <v/>
      </c>
      <c r="P699" s="17" t="str">
        <f>IFERROR(IF(INDEX(DATOS!AP:AP,MATCH(CHECKLIST!B699,DATOS!B:B,0),1)=0,"",INDEX(DATOS!AP:AP,MATCH(CHECKLIST!B699,DATOS!B:B,0),1)),"")</f>
        <v/>
      </c>
      <c r="Q699" s="17" t="str">
        <f>IFERROR(IF(INDEX(DATOS!AQ:AQ,MATCH(CHECKLIST!B699,DATOS!B:B,0),1)=0,"",INDEX(DATOS!AQ:AQ,MATCH(CHECKLIST!B699,DATOS!B:B,0),1)),"")</f>
        <v/>
      </c>
      <c r="R699" t="str">
        <f>IF(B699="","",1)</f>
        <v/>
      </c>
      <c r="S699" t="str">
        <f t="shared" si="32"/>
        <v/>
      </c>
      <c r="U699" t="str">
        <f t="shared" si="30"/>
        <v/>
      </c>
      <c r="V699" t="str">
        <f t="shared" si="31"/>
        <v/>
      </c>
    </row>
    <row r="700" spans="1:22" x14ac:dyDescent="0.25">
      <c r="A700" s="12">
        <v>687</v>
      </c>
      <c r="B700" t="str">
        <f>IFERROR(INDEX(DATOS!B:B,MATCH(CHECKLIST!A700,DATOS!BY:BY,0),1),"")</f>
        <v/>
      </c>
      <c r="C700" t="str">
        <f>IFERROR(INDEX(DATOS!J:J,MATCH(CHECKLIST!A700,DATOS!BY:BY,0),1),"")</f>
        <v/>
      </c>
      <c r="D700" t="str">
        <f>IFERROR(INDEX(DATOS!R:R,MATCH(CHECKLIST!E700,DATOS!C:C,0),1),"")</f>
        <v/>
      </c>
      <c r="E700" s="72" t="str">
        <f>IFERROR(INDEX(DATOS!C:C,MATCH(CHECKLIST!A700,DATOS!BY:BY,0),1),"")</f>
        <v/>
      </c>
      <c r="F700" s="82" t="str">
        <f>IFERROR(IF(INDEX(DATOS!AE:AE,MATCH(CHECKLIST!B700,DATOS!B:B,0),1)=0,"",INDEX(DATOS!AE:AE,MATCH(CHECKLIST!B700,DATOS!B:B,0),1)),"")</f>
        <v/>
      </c>
      <c r="G700" s="17" t="str">
        <f>IFERROR(IF(INDEX(DATOS!AJ:AJ,MATCH(CHECKLIST!B700,DATOS!B:B,0),1)=0,"",INDEX(DATOS!AJ:AJ,MATCH(CHECKLIST!B700,DATOS!B:B,0),1)),"")</f>
        <v/>
      </c>
      <c r="H700" s="17" t="str">
        <f>IFERROR(IF(INDEX(DATOS!BM:BM,MATCH(CHECKLIST!B700,DATOS!B:B,0),1)="","X",IF(INDEX(DATOS!BM:BM,MATCH(CHECKLIST!B700,DATOS!B:B,0),1)="VIGENTE","",INDEX(DATOS!BM:BM,MATCH(CHECKLIST!B700,DATOS!B:B,0),1))),"")</f>
        <v/>
      </c>
      <c r="I700" s="17" t="str">
        <f>IFERROR(IF(INDEX(DATOS!AN:AN,MATCH(CHECKLIST!B700,DATOS!B:B,0),1)=0,"",INDEX(DATOS!AN:AN,MATCH(CHECKLIST!B700,DATOS!B:B,0),1)),"")</f>
        <v/>
      </c>
      <c r="J700" s="17" t="str">
        <f>IFERROR(IF(INDEX(DATOS!AL:AL,MATCH(CHECKLIST!B700,DATOS!B:B,0),1)=0,"",INDEX(DATOS!AL:AL,MATCH(CHECKLIST!B700,DATOS!B:B,0),1)),"")</f>
        <v/>
      </c>
      <c r="K700" s="35" t="str">
        <f>IFERROR(IF(INDEX(DATOS!AM:AM,MATCH(CHECKLIST!B700,DATOS!B:B,0),1)=0,"",INDEX(DATOS!AM:AM,MATCH(CHECKLIST!B700,DATOS!B:B,0),1)),"")</f>
        <v/>
      </c>
      <c r="L700" s="17" t="str">
        <f>IFERROR(IF(INDEX(DATOS!AO:AO,MATCH(CHECKLIST!B700,DATOS!B:B,0),1)=0,"",INDEX(DATOS!AO:AO,MATCH(CHECKLIST!B700,DATOS!B:B,0),1)),"")</f>
        <v/>
      </c>
      <c r="M700" s="17" t="str">
        <f>IFERROR(IF(INDEX(DATOS!AK:AK,MATCH(CHECKLIST!B700,DATOS!B:B,0),1)=0,"",INDEX(DATOS!AK:AK,MATCH(CHECKLIST!B700,DATOS!B:B,0),1)),"")</f>
        <v/>
      </c>
      <c r="N700" s="35" t="str">
        <f ca="1">IFERROR(IF(INDEX(DATOS!I:I,MATCH(CHECKLIST!B700,DATOS!B:B,0),1)="","X",IF(INDEX(DATOS!I:I,MATCH(CHECKLIST!B700,DATOS!B:B,0),1)&gt;YEAR(TODAY())-1,"","VENCIDA")),"")</f>
        <v/>
      </c>
      <c r="O700" s="35" t="str">
        <f>IFERROR(IF(INDEX(DATOS!AR:AR,MATCH(CHECKLIST!B700,DATOS!B:B,0),1)=0,"",INDEX(DATOS!AR:AR,MATCH(CHECKLIST!B700,DATOS!B:B,0),1)),"")</f>
        <v/>
      </c>
      <c r="P700" s="17" t="str">
        <f>IFERROR(IF(INDEX(DATOS!AP:AP,MATCH(CHECKLIST!B700,DATOS!B:B,0),1)=0,"",INDEX(DATOS!AP:AP,MATCH(CHECKLIST!B700,DATOS!B:B,0),1)),"")</f>
        <v/>
      </c>
      <c r="Q700" s="17" t="str">
        <f>IFERROR(IF(INDEX(DATOS!AQ:AQ,MATCH(CHECKLIST!B700,DATOS!B:B,0),1)=0,"",INDEX(DATOS!AQ:AQ,MATCH(CHECKLIST!B700,DATOS!B:B,0),1)),"")</f>
        <v/>
      </c>
      <c r="S700">
        <f t="shared" si="32"/>
        <v>0</v>
      </c>
      <c r="U700" t="str">
        <f t="shared" si="30"/>
        <v/>
      </c>
      <c r="V700" t="str">
        <f t="shared" si="31"/>
        <v/>
      </c>
    </row>
    <row r="701" spans="1:22" x14ac:dyDescent="0.25">
      <c r="A701" s="12">
        <v>688</v>
      </c>
      <c r="B701" t="str">
        <f>IFERROR(INDEX(DATOS!B:B,MATCH(CHECKLIST!A701,DATOS!BY:BY,0),1),"")</f>
        <v/>
      </c>
      <c r="C701" t="str">
        <f>IFERROR(INDEX(DATOS!J:J,MATCH(CHECKLIST!A701,DATOS!BY:BY,0),1),"")</f>
        <v/>
      </c>
      <c r="D701" t="str">
        <f>IFERROR(INDEX(DATOS!R:R,MATCH(CHECKLIST!E701,DATOS!C:C,0),1),"")</f>
        <v/>
      </c>
      <c r="E701" s="72" t="str">
        <f>IFERROR(INDEX(DATOS!C:C,MATCH(CHECKLIST!A701,DATOS!BY:BY,0),1),"")</f>
        <v/>
      </c>
      <c r="F701" s="82" t="str">
        <f>IFERROR(IF(INDEX(DATOS!AE:AE,MATCH(CHECKLIST!B701,DATOS!B:B,0),1)=0,"",INDEX(DATOS!AE:AE,MATCH(CHECKLIST!B701,DATOS!B:B,0),1)),"")</f>
        <v/>
      </c>
      <c r="G701" s="17" t="str">
        <f>IFERROR(IF(INDEX(DATOS!AJ:AJ,MATCH(CHECKLIST!B701,DATOS!B:B,0),1)=0,"",INDEX(DATOS!AJ:AJ,MATCH(CHECKLIST!B701,DATOS!B:B,0),1)),"")</f>
        <v/>
      </c>
      <c r="H701" s="17" t="str">
        <f>IFERROR(IF(INDEX(DATOS!BM:BM,MATCH(CHECKLIST!B701,DATOS!B:B,0),1)="","X",IF(INDEX(DATOS!BM:BM,MATCH(CHECKLIST!B701,DATOS!B:B,0),1)="VIGENTE","",INDEX(DATOS!BM:BM,MATCH(CHECKLIST!B701,DATOS!B:B,0),1))),"")</f>
        <v/>
      </c>
      <c r="I701" s="17" t="str">
        <f>IFERROR(IF(INDEX(DATOS!AN:AN,MATCH(CHECKLIST!B701,DATOS!B:B,0),1)=0,"",INDEX(DATOS!AN:AN,MATCH(CHECKLIST!B701,DATOS!B:B,0),1)),"")</f>
        <v/>
      </c>
      <c r="J701" s="17" t="str">
        <f>IFERROR(IF(INDEX(DATOS!AL:AL,MATCH(CHECKLIST!B701,DATOS!B:B,0),1)=0,"",INDEX(DATOS!AL:AL,MATCH(CHECKLIST!B701,DATOS!B:B,0),1)),"")</f>
        <v/>
      </c>
      <c r="K701" s="35" t="str">
        <f>IFERROR(IF(INDEX(DATOS!AM:AM,MATCH(CHECKLIST!B701,DATOS!B:B,0),1)=0,"",INDEX(DATOS!AM:AM,MATCH(CHECKLIST!B701,DATOS!B:B,0),1)),"")</f>
        <v/>
      </c>
      <c r="L701" s="17" t="str">
        <f>IFERROR(IF(INDEX(DATOS!AO:AO,MATCH(CHECKLIST!B701,DATOS!B:B,0),1)=0,"",INDEX(DATOS!AO:AO,MATCH(CHECKLIST!B701,DATOS!B:B,0),1)),"")</f>
        <v/>
      </c>
      <c r="M701" s="17" t="str">
        <f>IFERROR(IF(INDEX(DATOS!AK:AK,MATCH(CHECKLIST!B701,DATOS!B:B,0),1)=0,"",INDEX(DATOS!AK:AK,MATCH(CHECKLIST!B701,DATOS!B:B,0),1)),"")</f>
        <v/>
      </c>
      <c r="N701" s="35" t="str">
        <f ca="1">IFERROR(IF(INDEX(DATOS!I:I,MATCH(CHECKLIST!B701,DATOS!B:B,0),1)="","X",IF(INDEX(DATOS!I:I,MATCH(CHECKLIST!B701,DATOS!B:B,0),1)&gt;YEAR(TODAY())-1,"","VENCIDA")),"")</f>
        <v/>
      </c>
      <c r="O701" s="35" t="str">
        <f>IFERROR(IF(INDEX(DATOS!AR:AR,MATCH(CHECKLIST!B701,DATOS!B:B,0),1)=0,"",INDEX(DATOS!AR:AR,MATCH(CHECKLIST!B701,DATOS!B:B,0),1)),"")</f>
        <v/>
      </c>
      <c r="P701" s="17" t="str">
        <f>IFERROR(IF(INDEX(DATOS!AP:AP,MATCH(CHECKLIST!B701,DATOS!B:B,0),1)=0,"",INDEX(DATOS!AP:AP,MATCH(CHECKLIST!B701,DATOS!B:B,0),1)),"")</f>
        <v/>
      </c>
      <c r="Q701" s="17" t="str">
        <f>IFERROR(IF(INDEX(DATOS!AQ:AQ,MATCH(CHECKLIST!B701,DATOS!B:B,0),1)=0,"",INDEX(DATOS!AQ:AQ,MATCH(CHECKLIST!B701,DATOS!B:B,0),1)),"")</f>
        <v/>
      </c>
      <c r="R701" t="str">
        <f>IF(B701="","",1)</f>
        <v/>
      </c>
      <c r="S701" t="str">
        <f t="shared" si="32"/>
        <v/>
      </c>
      <c r="U701" t="str">
        <f t="shared" si="30"/>
        <v/>
      </c>
      <c r="V701" t="str">
        <f t="shared" si="31"/>
        <v/>
      </c>
    </row>
    <row r="702" spans="1:22" x14ac:dyDescent="0.25">
      <c r="A702" s="12">
        <v>689</v>
      </c>
      <c r="B702" t="str">
        <f>IFERROR(INDEX(DATOS!B:B,MATCH(CHECKLIST!A702,DATOS!BY:BY,0),1),"")</f>
        <v/>
      </c>
      <c r="C702" t="str">
        <f>IFERROR(INDEX(DATOS!J:J,MATCH(CHECKLIST!A702,DATOS!BY:BY,0),1),"")</f>
        <v/>
      </c>
      <c r="D702" t="str">
        <f>IFERROR(INDEX(DATOS!R:R,MATCH(CHECKLIST!E702,DATOS!C:C,0),1),"")</f>
        <v/>
      </c>
      <c r="E702" s="72" t="str">
        <f>IFERROR(INDEX(DATOS!C:C,MATCH(CHECKLIST!A702,DATOS!BY:BY,0),1),"")</f>
        <v/>
      </c>
      <c r="F702" s="82" t="str">
        <f>IFERROR(IF(INDEX(DATOS!AE:AE,MATCH(CHECKLIST!B702,DATOS!B:B,0),1)=0,"",INDEX(DATOS!AE:AE,MATCH(CHECKLIST!B702,DATOS!B:B,0),1)),"")</f>
        <v/>
      </c>
      <c r="G702" s="17" t="str">
        <f>IFERROR(IF(INDEX(DATOS!AJ:AJ,MATCH(CHECKLIST!B702,DATOS!B:B,0),1)=0,"",INDEX(DATOS!AJ:AJ,MATCH(CHECKLIST!B702,DATOS!B:B,0),1)),"")</f>
        <v/>
      </c>
      <c r="H702" s="17" t="str">
        <f>IFERROR(IF(INDEX(DATOS!BM:BM,MATCH(CHECKLIST!B702,DATOS!B:B,0),1)="","X",IF(INDEX(DATOS!BM:BM,MATCH(CHECKLIST!B702,DATOS!B:B,0),1)="VIGENTE","",INDEX(DATOS!BM:BM,MATCH(CHECKLIST!B702,DATOS!B:B,0),1))),"")</f>
        <v/>
      </c>
      <c r="I702" s="17" t="str">
        <f>IFERROR(IF(INDEX(DATOS!AN:AN,MATCH(CHECKLIST!B702,DATOS!B:B,0),1)=0,"",INDEX(DATOS!AN:AN,MATCH(CHECKLIST!B702,DATOS!B:B,0),1)),"")</f>
        <v/>
      </c>
      <c r="J702" s="17" t="str">
        <f>IFERROR(IF(INDEX(DATOS!AL:AL,MATCH(CHECKLIST!B702,DATOS!B:B,0),1)=0,"",INDEX(DATOS!AL:AL,MATCH(CHECKLIST!B702,DATOS!B:B,0),1)),"")</f>
        <v/>
      </c>
      <c r="K702" s="35" t="str">
        <f>IFERROR(IF(INDEX(DATOS!AM:AM,MATCH(CHECKLIST!B702,DATOS!B:B,0),1)=0,"",INDEX(DATOS!AM:AM,MATCH(CHECKLIST!B702,DATOS!B:B,0),1)),"")</f>
        <v/>
      </c>
      <c r="L702" s="17" t="str">
        <f>IFERROR(IF(INDEX(DATOS!AO:AO,MATCH(CHECKLIST!B702,DATOS!B:B,0),1)=0,"",INDEX(DATOS!AO:AO,MATCH(CHECKLIST!B702,DATOS!B:B,0),1)),"")</f>
        <v/>
      </c>
      <c r="M702" s="17" t="str">
        <f>IFERROR(IF(INDEX(DATOS!AK:AK,MATCH(CHECKLIST!B702,DATOS!B:B,0),1)=0,"",INDEX(DATOS!AK:AK,MATCH(CHECKLIST!B702,DATOS!B:B,0),1)),"")</f>
        <v/>
      </c>
      <c r="N702" s="35" t="str">
        <f ca="1">IFERROR(IF(INDEX(DATOS!I:I,MATCH(CHECKLIST!B702,DATOS!B:B,0),1)="","X",IF(INDEX(DATOS!I:I,MATCH(CHECKLIST!B702,DATOS!B:B,0),1)&gt;YEAR(TODAY())-1,"","VENCIDA")),"")</f>
        <v/>
      </c>
      <c r="O702" s="35" t="str">
        <f>IFERROR(IF(INDEX(DATOS!AR:AR,MATCH(CHECKLIST!B702,DATOS!B:B,0),1)=0,"",INDEX(DATOS!AR:AR,MATCH(CHECKLIST!B702,DATOS!B:B,0),1)),"")</f>
        <v/>
      </c>
      <c r="P702" s="17" t="str">
        <f>IFERROR(IF(INDEX(DATOS!AP:AP,MATCH(CHECKLIST!B702,DATOS!B:B,0),1)=0,"",INDEX(DATOS!AP:AP,MATCH(CHECKLIST!B702,DATOS!B:B,0),1)),"")</f>
        <v/>
      </c>
      <c r="Q702" s="17" t="str">
        <f>IFERROR(IF(INDEX(DATOS!AQ:AQ,MATCH(CHECKLIST!B702,DATOS!B:B,0),1)=0,"",INDEX(DATOS!AQ:AQ,MATCH(CHECKLIST!B702,DATOS!B:B,0),1)),"")</f>
        <v/>
      </c>
      <c r="S702">
        <f t="shared" si="32"/>
        <v>0</v>
      </c>
      <c r="U702" t="str">
        <f t="shared" si="30"/>
        <v/>
      </c>
      <c r="V702" t="str">
        <f t="shared" si="31"/>
        <v/>
      </c>
    </row>
    <row r="703" spans="1:22" x14ac:dyDescent="0.25">
      <c r="A703" s="12">
        <v>690</v>
      </c>
      <c r="B703" t="str">
        <f>IFERROR(INDEX(DATOS!B:B,MATCH(CHECKLIST!A703,DATOS!BY:BY,0),1),"")</f>
        <v/>
      </c>
      <c r="C703" t="str">
        <f>IFERROR(INDEX(DATOS!J:J,MATCH(CHECKLIST!A703,DATOS!BY:BY,0),1),"")</f>
        <v/>
      </c>
      <c r="D703" t="str">
        <f>IFERROR(INDEX(DATOS!R:R,MATCH(CHECKLIST!E703,DATOS!C:C,0),1),"")</f>
        <v/>
      </c>
      <c r="E703" s="72" t="str">
        <f>IFERROR(INDEX(DATOS!C:C,MATCH(CHECKLIST!A703,DATOS!BY:BY,0),1),"")</f>
        <v/>
      </c>
      <c r="F703" s="82" t="str">
        <f>IFERROR(IF(INDEX(DATOS!AE:AE,MATCH(CHECKLIST!B703,DATOS!B:B,0),1)=0,"",INDEX(DATOS!AE:AE,MATCH(CHECKLIST!B703,DATOS!B:B,0),1)),"")</f>
        <v/>
      </c>
      <c r="G703" s="17" t="str">
        <f>IFERROR(IF(INDEX(DATOS!AJ:AJ,MATCH(CHECKLIST!B703,DATOS!B:B,0),1)=0,"",INDEX(DATOS!AJ:AJ,MATCH(CHECKLIST!B703,DATOS!B:B,0),1)),"")</f>
        <v/>
      </c>
      <c r="H703" s="17" t="str">
        <f>IFERROR(IF(INDEX(DATOS!BM:BM,MATCH(CHECKLIST!B703,DATOS!B:B,0),1)="","X",IF(INDEX(DATOS!BM:BM,MATCH(CHECKLIST!B703,DATOS!B:B,0),1)="VIGENTE","",INDEX(DATOS!BM:BM,MATCH(CHECKLIST!B703,DATOS!B:B,0),1))),"")</f>
        <v/>
      </c>
      <c r="I703" s="17" t="str">
        <f>IFERROR(IF(INDEX(DATOS!AN:AN,MATCH(CHECKLIST!B703,DATOS!B:B,0),1)=0,"",INDEX(DATOS!AN:AN,MATCH(CHECKLIST!B703,DATOS!B:B,0),1)),"")</f>
        <v/>
      </c>
      <c r="J703" s="17" t="str">
        <f>IFERROR(IF(INDEX(DATOS!AL:AL,MATCH(CHECKLIST!B703,DATOS!B:B,0),1)=0,"",INDEX(DATOS!AL:AL,MATCH(CHECKLIST!B703,DATOS!B:B,0),1)),"")</f>
        <v/>
      </c>
      <c r="K703" s="35" t="str">
        <f>IFERROR(IF(INDEX(DATOS!AM:AM,MATCH(CHECKLIST!B703,DATOS!B:B,0),1)=0,"",INDEX(DATOS!AM:AM,MATCH(CHECKLIST!B703,DATOS!B:B,0),1)),"")</f>
        <v/>
      </c>
      <c r="L703" s="17" t="str">
        <f>IFERROR(IF(INDEX(DATOS!AO:AO,MATCH(CHECKLIST!B703,DATOS!B:B,0),1)=0,"",INDEX(DATOS!AO:AO,MATCH(CHECKLIST!B703,DATOS!B:B,0),1)),"")</f>
        <v/>
      </c>
      <c r="M703" s="17" t="str">
        <f>IFERROR(IF(INDEX(DATOS!AK:AK,MATCH(CHECKLIST!B703,DATOS!B:B,0),1)=0,"",INDEX(DATOS!AK:AK,MATCH(CHECKLIST!B703,DATOS!B:B,0),1)),"")</f>
        <v/>
      </c>
      <c r="N703" s="35" t="str">
        <f ca="1">IFERROR(IF(INDEX(DATOS!I:I,MATCH(CHECKLIST!B703,DATOS!B:B,0),1)="","X",IF(INDEX(DATOS!I:I,MATCH(CHECKLIST!B703,DATOS!B:B,0),1)&gt;YEAR(TODAY())-1,"","VENCIDA")),"")</f>
        <v/>
      </c>
      <c r="O703" s="35" t="str">
        <f>IFERROR(IF(INDEX(DATOS!AR:AR,MATCH(CHECKLIST!B703,DATOS!B:B,0),1)=0,"",INDEX(DATOS!AR:AR,MATCH(CHECKLIST!B703,DATOS!B:B,0),1)),"")</f>
        <v/>
      </c>
      <c r="P703" s="17" t="str">
        <f>IFERROR(IF(INDEX(DATOS!AP:AP,MATCH(CHECKLIST!B703,DATOS!B:B,0),1)=0,"",INDEX(DATOS!AP:AP,MATCH(CHECKLIST!B703,DATOS!B:B,0),1)),"")</f>
        <v/>
      </c>
      <c r="Q703" s="17" t="str">
        <f>IFERROR(IF(INDEX(DATOS!AQ:AQ,MATCH(CHECKLIST!B703,DATOS!B:B,0),1)=0,"",INDEX(DATOS!AQ:AQ,MATCH(CHECKLIST!B703,DATOS!B:B,0),1)),"")</f>
        <v/>
      </c>
      <c r="R703" t="str">
        <f>IF(B703="","",1)</f>
        <v/>
      </c>
      <c r="S703" t="str">
        <f t="shared" si="32"/>
        <v/>
      </c>
      <c r="U703" t="str">
        <f t="shared" si="30"/>
        <v/>
      </c>
      <c r="V703" t="str">
        <f t="shared" si="31"/>
        <v/>
      </c>
    </row>
    <row r="704" spans="1:22" x14ac:dyDescent="0.25">
      <c r="A704" s="12">
        <v>691</v>
      </c>
      <c r="B704" t="str">
        <f>IFERROR(INDEX(DATOS!B:B,MATCH(CHECKLIST!A704,DATOS!BY:BY,0),1),"")</f>
        <v/>
      </c>
      <c r="C704" t="str">
        <f>IFERROR(INDEX(DATOS!J:J,MATCH(CHECKLIST!A704,DATOS!BY:BY,0),1),"")</f>
        <v/>
      </c>
      <c r="D704" t="str">
        <f>IFERROR(INDEX(DATOS!R:R,MATCH(CHECKLIST!E704,DATOS!C:C,0),1),"")</f>
        <v/>
      </c>
      <c r="E704" s="72" t="str">
        <f>IFERROR(INDEX(DATOS!C:C,MATCH(CHECKLIST!A704,DATOS!BY:BY,0),1),"")</f>
        <v/>
      </c>
      <c r="F704" s="82" t="str">
        <f>IFERROR(IF(INDEX(DATOS!AE:AE,MATCH(CHECKLIST!B704,DATOS!B:B,0),1)=0,"",INDEX(DATOS!AE:AE,MATCH(CHECKLIST!B704,DATOS!B:B,0),1)),"")</f>
        <v/>
      </c>
      <c r="G704" s="17" t="str">
        <f>IFERROR(IF(INDEX(DATOS!AJ:AJ,MATCH(CHECKLIST!B704,DATOS!B:B,0),1)=0,"",INDEX(DATOS!AJ:AJ,MATCH(CHECKLIST!B704,DATOS!B:B,0),1)),"")</f>
        <v/>
      </c>
      <c r="H704" s="17" t="str">
        <f>IFERROR(IF(INDEX(DATOS!BM:BM,MATCH(CHECKLIST!B704,DATOS!B:B,0),1)="","X",IF(INDEX(DATOS!BM:BM,MATCH(CHECKLIST!B704,DATOS!B:B,0),1)="VIGENTE","",INDEX(DATOS!BM:BM,MATCH(CHECKLIST!B704,DATOS!B:B,0),1))),"")</f>
        <v/>
      </c>
      <c r="I704" s="17" t="str">
        <f>IFERROR(IF(INDEX(DATOS!AN:AN,MATCH(CHECKLIST!B704,DATOS!B:B,0),1)=0,"",INDEX(DATOS!AN:AN,MATCH(CHECKLIST!B704,DATOS!B:B,0),1)),"")</f>
        <v/>
      </c>
      <c r="J704" s="17" t="str">
        <f>IFERROR(IF(INDEX(DATOS!AL:AL,MATCH(CHECKLIST!B704,DATOS!B:B,0),1)=0,"",INDEX(DATOS!AL:AL,MATCH(CHECKLIST!B704,DATOS!B:B,0),1)),"")</f>
        <v/>
      </c>
      <c r="K704" s="35" t="str">
        <f>IFERROR(IF(INDEX(DATOS!AM:AM,MATCH(CHECKLIST!B704,DATOS!B:B,0),1)=0,"",INDEX(DATOS!AM:AM,MATCH(CHECKLIST!B704,DATOS!B:B,0),1)),"")</f>
        <v/>
      </c>
      <c r="L704" s="17" t="str">
        <f>IFERROR(IF(INDEX(DATOS!AO:AO,MATCH(CHECKLIST!B704,DATOS!B:B,0),1)=0,"",INDEX(DATOS!AO:AO,MATCH(CHECKLIST!B704,DATOS!B:B,0),1)),"")</f>
        <v/>
      </c>
      <c r="M704" s="17" t="str">
        <f>IFERROR(IF(INDEX(DATOS!AK:AK,MATCH(CHECKLIST!B704,DATOS!B:B,0),1)=0,"",INDEX(DATOS!AK:AK,MATCH(CHECKLIST!B704,DATOS!B:B,0),1)),"")</f>
        <v/>
      </c>
      <c r="N704" s="35" t="str">
        <f ca="1">IFERROR(IF(INDEX(DATOS!I:I,MATCH(CHECKLIST!B704,DATOS!B:B,0),1)="","X",IF(INDEX(DATOS!I:I,MATCH(CHECKLIST!B704,DATOS!B:B,0),1)&gt;YEAR(TODAY())-1,"","VENCIDA")),"")</f>
        <v/>
      </c>
      <c r="O704" s="35" t="str">
        <f>IFERROR(IF(INDEX(DATOS!AR:AR,MATCH(CHECKLIST!B704,DATOS!B:B,0),1)=0,"",INDEX(DATOS!AR:AR,MATCH(CHECKLIST!B704,DATOS!B:B,0),1)),"")</f>
        <v/>
      </c>
      <c r="P704" s="17" t="str">
        <f>IFERROR(IF(INDEX(DATOS!AP:AP,MATCH(CHECKLIST!B704,DATOS!B:B,0),1)=0,"",INDEX(DATOS!AP:AP,MATCH(CHECKLIST!B704,DATOS!B:B,0),1)),"")</f>
        <v/>
      </c>
      <c r="Q704" s="17" t="str">
        <f>IFERROR(IF(INDEX(DATOS!AQ:AQ,MATCH(CHECKLIST!B704,DATOS!B:B,0),1)=0,"",INDEX(DATOS!AQ:AQ,MATCH(CHECKLIST!B704,DATOS!B:B,0),1)),"")</f>
        <v/>
      </c>
      <c r="S704">
        <f t="shared" si="32"/>
        <v>0</v>
      </c>
      <c r="U704" t="str">
        <f t="shared" si="30"/>
        <v/>
      </c>
      <c r="V704" t="str">
        <f t="shared" si="31"/>
        <v/>
      </c>
    </row>
    <row r="705" spans="1:22" x14ac:dyDescent="0.25">
      <c r="A705" s="12">
        <v>692</v>
      </c>
      <c r="B705" t="str">
        <f>IFERROR(INDEX(DATOS!B:B,MATCH(CHECKLIST!A705,DATOS!BY:BY,0),1),"")</f>
        <v/>
      </c>
      <c r="C705" t="str">
        <f>IFERROR(INDEX(DATOS!J:J,MATCH(CHECKLIST!A705,DATOS!BY:BY,0),1),"")</f>
        <v/>
      </c>
      <c r="D705" t="str">
        <f>IFERROR(INDEX(DATOS!R:R,MATCH(CHECKLIST!E705,DATOS!C:C,0),1),"")</f>
        <v/>
      </c>
      <c r="E705" s="72" t="str">
        <f>IFERROR(INDEX(DATOS!C:C,MATCH(CHECKLIST!A705,DATOS!BY:BY,0),1),"")</f>
        <v/>
      </c>
      <c r="F705" s="82" t="str">
        <f>IFERROR(IF(INDEX(DATOS!AE:AE,MATCH(CHECKLIST!B705,DATOS!B:B,0),1)=0,"",INDEX(DATOS!AE:AE,MATCH(CHECKLIST!B705,DATOS!B:B,0),1)),"")</f>
        <v/>
      </c>
      <c r="G705" s="17" t="str">
        <f>IFERROR(IF(INDEX(DATOS!AJ:AJ,MATCH(CHECKLIST!B705,DATOS!B:B,0),1)=0,"",INDEX(DATOS!AJ:AJ,MATCH(CHECKLIST!B705,DATOS!B:B,0),1)),"")</f>
        <v/>
      </c>
      <c r="H705" s="17" t="str">
        <f>IFERROR(IF(INDEX(DATOS!BM:BM,MATCH(CHECKLIST!B705,DATOS!B:B,0),1)="","X",IF(INDEX(DATOS!BM:BM,MATCH(CHECKLIST!B705,DATOS!B:B,0),1)="VIGENTE","",INDEX(DATOS!BM:BM,MATCH(CHECKLIST!B705,DATOS!B:B,0),1))),"")</f>
        <v/>
      </c>
      <c r="I705" s="17" t="str">
        <f>IFERROR(IF(INDEX(DATOS!AN:AN,MATCH(CHECKLIST!B705,DATOS!B:B,0),1)=0,"",INDEX(DATOS!AN:AN,MATCH(CHECKLIST!B705,DATOS!B:B,0),1)),"")</f>
        <v/>
      </c>
      <c r="J705" s="17" t="str">
        <f>IFERROR(IF(INDEX(DATOS!AL:AL,MATCH(CHECKLIST!B705,DATOS!B:B,0),1)=0,"",INDEX(DATOS!AL:AL,MATCH(CHECKLIST!B705,DATOS!B:B,0),1)),"")</f>
        <v/>
      </c>
      <c r="K705" s="35" t="str">
        <f>IFERROR(IF(INDEX(DATOS!AM:AM,MATCH(CHECKLIST!B705,DATOS!B:B,0),1)=0,"",INDEX(DATOS!AM:AM,MATCH(CHECKLIST!B705,DATOS!B:B,0),1)),"")</f>
        <v/>
      </c>
      <c r="L705" s="17" t="str">
        <f>IFERROR(IF(INDEX(DATOS!AO:AO,MATCH(CHECKLIST!B705,DATOS!B:B,0),1)=0,"",INDEX(DATOS!AO:AO,MATCH(CHECKLIST!B705,DATOS!B:B,0),1)),"")</f>
        <v/>
      </c>
      <c r="M705" s="17" t="str">
        <f>IFERROR(IF(INDEX(DATOS!AK:AK,MATCH(CHECKLIST!B705,DATOS!B:B,0),1)=0,"",INDEX(DATOS!AK:AK,MATCH(CHECKLIST!B705,DATOS!B:B,0),1)),"")</f>
        <v/>
      </c>
      <c r="N705" s="35" t="str">
        <f ca="1">IFERROR(IF(INDEX(DATOS!I:I,MATCH(CHECKLIST!B705,DATOS!B:B,0),1)="","X",IF(INDEX(DATOS!I:I,MATCH(CHECKLIST!B705,DATOS!B:B,0),1)&gt;YEAR(TODAY())-1,"","VENCIDA")),"")</f>
        <v/>
      </c>
      <c r="O705" s="35" t="str">
        <f>IFERROR(IF(INDEX(DATOS!AR:AR,MATCH(CHECKLIST!B705,DATOS!B:B,0),1)=0,"",INDEX(DATOS!AR:AR,MATCH(CHECKLIST!B705,DATOS!B:B,0),1)),"")</f>
        <v/>
      </c>
      <c r="P705" s="17" t="str">
        <f>IFERROR(IF(INDEX(DATOS!AP:AP,MATCH(CHECKLIST!B705,DATOS!B:B,0),1)=0,"",INDEX(DATOS!AP:AP,MATCH(CHECKLIST!B705,DATOS!B:B,0),1)),"")</f>
        <v/>
      </c>
      <c r="Q705" s="17" t="str">
        <f>IFERROR(IF(INDEX(DATOS!AQ:AQ,MATCH(CHECKLIST!B705,DATOS!B:B,0),1)=0,"",INDEX(DATOS!AQ:AQ,MATCH(CHECKLIST!B705,DATOS!B:B,0),1)),"")</f>
        <v/>
      </c>
      <c r="R705" t="str">
        <f>IF(B705="","",1)</f>
        <v/>
      </c>
      <c r="S705" t="str">
        <f t="shared" si="32"/>
        <v/>
      </c>
      <c r="U705" t="str">
        <f t="shared" si="30"/>
        <v/>
      </c>
      <c r="V705" t="str">
        <f t="shared" si="31"/>
        <v/>
      </c>
    </row>
    <row r="706" spans="1:22" x14ac:dyDescent="0.25">
      <c r="A706" s="12">
        <v>693</v>
      </c>
      <c r="B706" t="str">
        <f>IFERROR(INDEX(DATOS!B:B,MATCH(CHECKLIST!A706,DATOS!BY:BY,0),1),"")</f>
        <v/>
      </c>
      <c r="C706" t="str">
        <f>IFERROR(INDEX(DATOS!J:J,MATCH(CHECKLIST!A706,DATOS!BY:BY,0),1),"")</f>
        <v/>
      </c>
      <c r="D706" t="str">
        <f>IFERROR(INDEX(DATOS!R:R,MATCH(CHECKLIST!E706,DATOS!C:C,0),1),"")</f>
        <v/>
      </c>
      <c r="E706" s="72" t="str">
        <f>IFERROR(INDEX(DATOS!C:C,MATCH(CHECKLIST!A706,DATOS!BY:BY,0),1),"")</f>
        <v/>
      </c>
      <c r="F706" s="82" t="str">
        <f>IFERROR(IF(INDEX(DATOS!AE:AE,MATCH(CHECKLIST!B706,DATOS!B:B,0),1)=0,"",INDEX(DATOS!AE:AE,MATCH(CHECKLIST!B706,DATOS!B:B,0),1)),"")</f>
        <v/>
      </c>
      <c r="G706" s="17" t="str">
        <f>IFERROR(IF(INDEX(DATOS!AJ:AJ,MATCH(CHECKLIST!B706,DATOS!B:B,0),1)=0,"",INDEX(DATOS!AJ:AJ,MATCH(CHECKLIST!B706,DATOS!B:B,0),1)),"")</f>
        <v/>
      </c>
      <c r="H706" s="17" t="str">
        <f>IFERROR(IF(INDEX(DATOS!BM:BM,MATCH(CHECKLIST!B706,DATOS!B:B,0),1)="","X",IF(INDEX(DATOS!BM:BM,MATCH(CHECKLIST!B706,DATOS!B:B,0),1)="VIGENTE","",INDEX(DATOS!BM:BM,MATCH(CHECKLIST!B706,DATOS!B:B,0),1))),"")</f>
        <v/>
      </c>
      <c r="I706" s="17" t="str">
        <f>IFERROR(IF(INDEX(DATOS!AN:AN,MATCH(CHECKLIST!B706,DATOS!B:B,0),1)=0,"",INDEX(DATOS!AN:AN,MATCH(CHECKLIST!B706,DATOS!B:B,0),1)),"")</f>
        <v/>
      </c>
      <c r="J706" s="17" t="str">
        <f>IFERROR(IF(INDEX(DATOS!AL:AL,MATCH(CHECKLIST!B706,DATOS!B:B,0),1)=0,"",INDEX(DATOS!AL:AL,MATCH(CHECKLIST!B706,DATOS!B:B,0),1)),"")</f>
        <v/>
      </c>
      <c r="K706" s="35" t="str">
        <f>IFERROR(IF(INDEX(DATOS!AM:AM,MATCH(CHECKLIST!B706,DATOS!B:B,0),1)=0,"",INDEX(DATOS!AM:AM,MATCH(CHECKLIST!B706,DATOS!B:B,0),1)),"")</f>
        <v/>
      </c>
      <c r="L706" s="17" t="str">
        <f>IFERROR(IF(INDEX(DATOS!AO:AO,MATCH(CHECKLIST!B706,DATOS!B:B,0),1)=0,"",INDEX(DATOS!AO:AO,MATCH(CHECKLIST!B706,DATOS!B:B,0),1)),"")</f>
        <v/>
      </c>
      <c r="M706" s="17" t="str">
        <f>IFERROR(IF(INDEX(DATOS!AK:AK,MATCH(CHECKLIST!B706,DATOS!B:B,0),1)=0,"",INDEX(DATOS!AK:AK,MATCH(CHECKLIST!B706,DATOS!B:B,0),1)),"")</f>
        <v/>
      </c>
      <c r="N706" s="35" t="str">
        <f ca="1">IFERROR(IF(INDEX(DATOS!I:I,MATCH(CHECKLIST!B706,DATOS!B:B,0),1)="","X",IF(INDEX(DATOS!I:I,MATCH(CHECKLIST!B706,DATOS!B:B,0),1)&gt;YEAR(TODAY())-1,"","VENCIDA")),"")</f>
        <v/>
      </c>
      <c r="O706" s="35" t="str">
        <f>IFERROR(IF(INDEX(DATOS!AR:AR,MATCH(CHECKLIST!B706,DATOS!B:B,0),1)=0,"",INDEX(DATOS!AR:AR,MATCH(CHECKLIST!B706,DATOS!B:B,0),1)),"")</f>
        <v/>
      </c>
      <c r="P706" s="17" t="str">
        <f>IFERROR(IF(INDEX(DATOS!AP:AP,MATCH(CHECKLIST!B706,DATOS!B:B,0),1)=0,"",INDEX(DATOS!AP:AP,MATCH(CHECKLIST!B706,DATOS!B:B,0),1)),"")</f>
        <v/>
      </c>
      <c r="Q706" s="17" t="str">
        <f>IFERROR(IF(INDEX(DATOS!AQ:AQ,MATCH(CHECKLIST!B706,DATOS!B:B,0),1)=0,"",INDEX(DATOS!AQ:AQ,MATCH(CHECKLIST!B706,DATOS!B:B,0),1)),"")</f>
        <v/>
      </c>
      <c r="S706">
        <f t="shared" si="32"/>
        <v>0</v>
      </c>
      <c r="U706" t="str">
        <f t="shared" si="30"/>
        <v/>
      </c>
      <c r="V706" t="str">
        <f t="shared" si="31"/>
        <v/>
      </c>
    </row>
    <row r="707" spans="1:22" x14ac:dyDescent="0.25">
      <c r="A707" s="12">
        <v>694</v>
      </c>
      <c r="B707" t="str">
        <f>IFERROR(INDEX(DATOS!B:B,MATCH(CHECKLIST!A707,DATOS!BY:BY,0),1),"")</f>
        <v/>
      </c>
      <c r="C707" t="str">
        <f>IFERROR(INDEX(DATOS!J:J,MATCH(CHECKLIST!A707,DATOS!BY:BY,0),1),"")</f>
        <v/>
      </c>
      <c r="D707" t="str">
        <f>IFERROR(INDEX(DATOS!R:R,MATCH(CHECKLIST!E707,DATOS!C:C,0),1),"")</f>
        <v/>
      </c>
      <c r="E707" s="72" t="str">
        <f>IFERROR(INDEX(DATOS!C:C,MATCH(CHECKLIST!A707,DATOS!BY:BY,0),1),"")</f>
        <v/>
      </c>
      <c r="F707" s="82" t="str">
        <f>IFERROR(IF(INDEX(DATOS!AE:AE,MATCH(CHECKLIST!B707,DATOS!B:B,0),1)=0,"",INDEX(DATOS!AE:AE,MATCH(CHECKLIST!B707,DATOS!B:B,0),1)),"")</f>
        <v/>
      </c>
      <c r="G707" s="17" t="str">
        <f>IFERROR(IF(INDEX(DATOS!AJ:AJ,MATCH(CHECKLIST!B707,DATOS!B:B,0),1)=0,"",INDEX(DATOS!AJ:AJ,MATCH(CHECKLIST!B707,DATOS!B:B,0),1)),"")</f>
        <v/>
      </c>
      <c r="H707" s="17" t="str">
        <f>IFERROR(IF(INDEX(DATOS!BM:BM,MATCH(CHECKLIST!B707,DATOS!B:B,0),1)="","X",IF(INDEX(DATOS!BM:BM,MATCH(CHECKLIST!B707,DATOS!B:B,0),1)="VIGENTE","",INDEX(DATOS!BM:BM,MATCH(CHECKLIST!B707,DATOS!B:B,0),1))),"")</f>
        <v/>
      </c>
      <c r="I707" s="17" t="str">
        <f>IFERROR(IF(INDEX(DATOS!AN:AN,MATCH(CHECKLIST!B707,DATOS!B:B,0),1)=0,"",INDEX(DATOS!AN:AN,MATCH(CHECKLIST!B707,DATOS!B:B,0),1)),"")</f>
        <v/>
      </c>
      <c r="J707" s="17" t="str">
        <f>IFERROR(IF(INDEX(DATOS!AL:AL,MATCH(CHECKLIST!B707,DATOS!B:B,0),1)=0,"",INDEX(DATOS!AL:AL,MATCH(CHECKLIST!B707,DATOS!B:B,0),1)),"")</f>
        <v/>
      </c>
      <c r="K707" s="35" t="str">
        <f>IFERROR(IF(INDEX(DATOS!AM:AM,MATCH(CHECKLIST!B707,DATOS!B:B,0),1)=0,"",INDEX(DATOS!AM:AM,MATCH(CHECKLIST!B707,DATOS!B:B,0),1)),"")</f>
        <v/>
      </c>
      <c r="L707" s="17" t="str">
        <f>IFERROR(IF(INDEX(DATOS!AO:AO,MATCH(CHECKLIST!B707,DATOS!B:B,0),1)=0,"",INDEX(DATOS!AO:AO,MATCH(CHECKLIST!B707,DATOS!B:B,0),1)),"")</f>
        <v/>
      </c>
      <c r="M707" s="17" t="str">
        <f>IFERROR(IF(INDEX(DATOS!AK:AK,MATCH(CHECKLIST!B707,DATOS!B:B,0),1)=0,"",INDEX(DATOS!AK:AK,MATCH(CHECKLIST!B707,DATOS!B:B,0),1)),"")</f>
        <v/>
      </c>
      <c r="N707" s="35" t="str">
        <f ca="1">IFERROR(IF(INDEX(DATOS!I:I,MATCH(CHECKLIST!B707,DATOS!B:B,0),1)="","X",IF(INDEX(DATOS!I:I,MATCH(CHECKLIST!B707,DATOS!B:B,0),1)&gt;YEAR(TODAY())-1,"","VENCIDA")),"")</f>
        <v/>
      </c>
      <c r="O707" s="35" t="str">
        <f>IFERROR(IF(INDEX(DATOS!AR:AR,MATCH(CHECKLIST!B707,DATOS!B:B,0),1)=0,"",INDEX(DATOS!AR:AR,MATCH(CHECKLIST!B707,DATOS!B:B,0),1)),"")</f>
        <v/>
      </c>
      <c r="P707" s="17" t="str">
        <f>IFERROR(IF(INDEX(DATOS!AP:AP,MATCH(CHECKLIST!B707,DATOS!B:B,0),1)=0,"",INDEX(DATOS!AP:AP,MATCH(CHECKLIST!B707,DATOS!B:B,0),1)),"")</f>
        <v/>
      </c>
      <c r="Q707" s="17" t="str">
        <f>IFERROR(IF(INDEX(DATOS!AQ:AQ,MATCH(CHECKLIST!B707,DATOS!B:B,0),1)=0,"",INDEX(DATOS!AQ:AQ,MATCH(CHECKLIST!B707,DATOS!B:B,0),1)),"")</f>
        <v/>
      </c>
      <c r="R707" t="str">
        <f>IF(B707="","",1)</f>
        <v/>
      </c>
      <c r="S707" t="str">
        <f t="shared" si="32"/>
        <v/>
      </c>
      <c r="U707" t="str">
        <f t="shared" si="30"/>
        <v/>
      </c>
      <c r="V707" t="str">
        <f t="shared" si="31"/>
        <v/>
      </c>
    </row>
    <row r="708" spans="1:22" x14ac:dyDescent="0.25">
      <c r="A708" s="12">
        <v>695</v>
      </c>
      <c r="B708" t="str">
        <f>IFERROR(INDEX(DATOS!B:B,MATCH(CHECKLIST!A708,DATOS!BY:BY,0),1),"")</f>
        <v/>
      </c>
      <c r="C708" t="str">
        <f>IFERROR(INDEX(DATOS!J:J,MATCH(CHECKLIST!A708,DATOS!BY:BY,0),1),"")</f>
        <v/>
      </c>
      <c r="D708" t="str">
        <f>IFERROR(INDEX(DATOS!R:R,MATCH(CHECKLIST!E708,DATOS!C:C,0),1),"")</f>
        <v/>
      </c>
      <c r="E708" s="72" t="str">
        <f>IFERROR(INDEX(DATOS!C:C,MATCH(CHECKLIST!A708,DATOS!BY:BY,0),1),"")</f>
        <v/>
      </c>
      <c r="F708" s="82" t="str">
        <f>IFERROR(IF(INDEX(DATOS!AE:AE,MATCH(CHECKLIST!B708,DATOS!B:B,0),1)=0,"",INDEX(DATOS!AE:AE,MATCH(CHECKLIST!B708,DATOS!B:B,0),1)),"")</f>
        <v/>
      </c>
      <c r="G708" s="17" t="str">
        <f>IFERROR(IF(INDEX(DATOS!AJ:AJ,MATCH(CHECKLIST!B708,DATOS!B:B,0),1)=0,"",INDEX(DATOS!AJ:AJ,MATCH(CHECKLIST!B708,DATOS!B:B,0),1)),"")</f>
        <v/>
      </c>
      <c r="H708" s="17" t="str">
        <f>IFERROR(IF(INDEX(DATOS!BM:BM,MATCH(CHECKLIST!B708,DATOS!B:B,0),1)="","X",IF(INDEX(DATOS!BM:BM,MATCH(CHECKLIST!B708,DATOS!B:B,0),1)="VIGENTE","",INDEX(DATOS!BM:BM,MATCH(CHECKLIST!B708,DATOS!B:B,0),1))),"")</f>
        <v/>
      </c>
      <c r="I708" s="17" t="str">
        <f>IFERROR(IF(INDEX(DATOS!AN:AN,MATCH(CHECKLIST!B708,DATOS!B:B,0),1)=0,"",INDEX(DATOS!AN:AN,MATCH(CHECKLIST!B708,DATOS!B:B,0),1)),"")</f>
        <v/>
      </c>
      <c r="J708" s="17" t="str">
        <f>IFERROR(IF(INDEX(DATOS!AL:AL,MATCH(CHECKLIST!B708,DATOS!B:B,0),1)=0,"",INDEX(DATOS!AL:AL,MATCH(CHECKLIST!B708,DATOS!B:B,0),1)),"")</f>
        <v/>
      </c>
      <c r="K708" s="35" t="str">
        <f>IFERROR(IF(INDEX(DATOS!AM:AM,MATCH(CHECKLIST!B708,DATOS!B:B,0),1)=0,"",INDEX(DATOS!AM:AM,MATCH(CHECKLIST!B708,DATOS!B:B,0),1)),"")</f>
        <v/>
      </c>
      <c r="L708" s="17" t="str">
        <f>IFERROR(IF(INDEX(DATOS!AO:AO,MATCH(CHECKLIST!B708,DATOS!B:B,0),1)=0,"",INDEX(DATOS!AO:AO,MATCH(CHECKLIST!B708,DATOS!B:B,0),1)),"")</f>
        <v/>
      </c>
      <c r="M708" s="17" t="str">
        <f>IFERROR(IF(INDEX(DATOS!AK:AK,MATCH(CHECKLIST!B708,DATOS!B:B,0),1)=0,"",INDEX(DATOS!AK:AK,MATCH(CHECKLIST!B708,DATOS!B:B,0),1)),"")</f>
        <v/>
      </c>
      <c r="N708" s="35" t="str">
        <f ca="1">IFERROR(IF(INDEX(DATOS!I:I,MATCH(CHECKLIST!B708,DATOS!B:B,0),1)="","X",IF(INDEX(DATOS!I:I,MATCH(CHECKLIST!B708,DATOS!B:B,0),1)&gt;YEAR(TODAY())-1,"","VENCIDA")),"")</f>
        <v/>
      </c>
      <c r="O708" s="35" t="str">
        <f>IFERROR(IF(INDEX(DATOS!AR:AR,MATCH(CHECKLIST!B708,DATOS!B:B,0),1)=0,"",INDEX(DATOS!AR:AR,MATCH(CHECKLIST!B708,DATOS!B:B,0),1)),"")</f>
        <v/>
      </c>
      <c r="P708" s="17" t="str">
        <f>IFERROR(IF(INDEX(DATOS!AP:AP,MATCH(CHECKLIST!B708,DATOS!B:B,0),1)=0,"",INDEX(DATOS!AP:AP,MATCH(CHECKLIST!B708,DATOS!B:B,0),1)),"")</f>
        <v/>
      </c>
      <c r="Q708" s="17" t="str">
        <f>IFERROR(IF(INDEX(DATOS!AQ:AQ,MATCH(CHECKLIST!B708,DATOS!B:B,0),1)=0,"",INDEX(DATOS!AQ:AQ,MATCH(CHECKLIST!B708,DATOS!B:B,0),1)),"")</f>
        <v/>
      </c>
      <c r="S708">
        <f t="shared" si="32"/>
        <v>0</v>
      </c>
      <c r="U708" t="str">
        <f t="shared" si="30"/>
        <v/>
      </c>
      <c r="V708" t="str">
        <f t="shared" si="31"/>
        <v/>
      </c>
    </row>
    <row r="709" spans="1:22" x14ac:dyDescent="0.25">
      <c r="A709" s="12">
        <v>696</v>
      </c>
      <c r="B709" t="str">
        <f>IFERROR(INDEX(DATOS!B:B,MATCH(CHECKLIST!A709,DATOS!BY:BY,0),1),"")</f>
        <v/>
      </c>
      <c r="C709" t="str">
        <f>IFERROR(INDEX(DATOS!J:J,MATCH(CHECKLIST!A709,DATOS!BY:BY,0),1),"")</f>
        <v/>
      </c>
      <c r="D709" t="str">
        <f>IFERROR(INDEX(DATOS!R:R,MATCH(CHECKLIST!E709,DATOS!C:C,0),1),"")</f>
        <v/>
      </c>
      <c r="E709" s="72" t="str">
        <f>IFERROR(INDEX(DATOS!C:C,MATCH(CHECKLIST!A709,DATOS!BY:BY,0),1),"")</f>
        <v/>
      </c>
      <c r="F709" s="82" t="str">
        <f>IFERROR(IF(INDEX(DATOS!AE:AE,MATCH(CHECKLIST!B709,DATOS!B:B,0),1)=0,"",INDEX(DATOS!AE:AE,MATCH(CHECKLIST!B709,DATOS!B:B,0),1)),"")</f>
        <v/>
      </c>
      <c r="G709" s="17" t="str">
        <f>IFERROR(IF(INDEX(DATOS!AJ:AJ,MATCH(CHECKLIST!B709,DATOS!B:B,0),1)=0,"",INDEX(DATOS!AJ:AJ,MATCH(CHECKLIST!B709,DATOS!B:B,0),1)),"")</f>
        <v/>
      </c>
      <c r="H709" s="17" t="str">
        <f>IFERROR(IF(INDEX(DATOS!BM:BM,MATCH(CHECKLIST!B709,DATOS!B:B,0),1)="","X",IF(INDEX(DATOS!BM:BM,MATCH(CHECKLIST!B709,DATOS!B:B,0),1)="VIGENTE","",INDEX(DATOS!BM:BM,MATCH(CHECKLIST!B709,DATOS!B:B,0),1))),"")</f>
        <v/>
      </c>
      <c r="I709" s="17" t="str">
        <f>IFERROR(IF(INDEX(DATOS!AN:AN,MATCH(CHECKLIST!B709,DATOS!B:B,0),1)=0,"",INDEX(DATOS!AN:AN,MATCH(CHECKLIST!B709,DATOS!B:B,0),1)),"")</f>
        <v/>
      </c>
      <c r="J709" s="17" t="str">
        <f>IFERROR(IF(INDEX(DATOS!AL:AL,MATCH(CHECKLIST!B709,DATOS!B:B,0),1)=0,"",INDEX(DATOS!AL:AL,MATCH(CHECKLIST!B709,DATOS!B:B,0),1)),"")</f>
        <v/>
      </c>
      <c r="K709" s="35" t="str">
        <f>IFERROR(IF(INDEX(DATOS!AM:AM,MATCH(CHECKLIST!B709,DATOS!B:B,0),1)=0,"",INDEX(DATOS!AM:AM,MATCH(CHECKLIST!B709,DATOS!B:B,0),1)),"")</f>
        <v/>
      </c>
      <c r="L709" s="17" t="str">
        <f>IFERROR(IF(INDEX(DATOS!AO:AO,MATCH(CHECKLIST!B709,DATOS!B:B,0),1)=0,"",INDEX(DATOS!AO:AO,MATCH(CHECKLIST!B709,DATOS!B:B,0),1)),"")</f>
        <v/>
      </c>
      <c r="M709" s="17" t="str">
        <f>IFERROR(IF(INDEX(DATOS!AK:AK,MATCH(CHECKLIST!B709,DATOS!B:B,0),1)=0,"",INDEX(DATOS!AK:AK,MATCH(CHECKLIST!B709,DATOS!B:B,0),1)),"")</f>
        <v/>
      </c>
      <c r="N709" s="35" t="str">
        <f ca="1">IFERROR(IF(INDEX(DATOS!I:I,MATCH(CHECKLIST!B709,DATOS!B:B,0),1)="","X",IF(INDEX(DATOS!I:I,MATCH(CHECKLIST!B709,DATOS!B:B,0),1)&gt;YEAR(TODAY())-1,"","VENCIDA")),"")</f>
        <v/>
      </c>
      <c r="O709" s="35" t="str">
        <f>IFERROR(IF(INDEX(DATOS!AR:AR,MATCH(CHECKLIST!B709,DATOS!B:B,0),1)=0,"",INDEX(DATOS!AR:AR,MATCH(CHECKLIST!B709,DATOS!B:B,0),1)),"")</f>
        <v/>
      </c>
      <c r="P709" s="17" t="str">
        <f>IFERROR(IF(INDEX(DATOS!AP:AP,MATCH(CHECKLIST!B709,DATOS!B:B,0),1)=0,"",INDEX(DATOS!AP:AP,MATCH(CHECKLIST!B709,DATOS!B:B,0),1)),"")</f>
        <v/>
      </c>
      <c r="Q709" s="17" t="str">
        <f>IFERROR(IF(INDEX(DATOS!AQ:AQ,MATCH(CHECKLIST!B709,DATOS!B:B,0),1)=0,"",INDEX(DATOS!AQ:AQ,MATCH(CHECKLIST!B709,DATOS!B:B,0),1)),"")</f>
        <v/>
      </c>
      <c r="R709" t="str">
        <f>IF(B709="","",1)</f>
        <v/>
      </c>
      <c r="S709" t="str">
        <f t="shared" si="32"/>
        <v/>
      </c>
      <c r="U709" t="str">
        <f t="shared" si="30"/>
        <v/>
      </c>
      <c r="V709" t="str">
        <f t="shared" si="31"/>
        <v/>
      </c>
    </row>
    <row r="710" spans="1:22" x14ac:dyDescent="0.25">
      <c r="A710" s="12">
        <v>697</v>
      </c>
      <c r="B710" t="str">
        <f>IFERROR(INDEX(DATOS!B:B,MATCH(CHECKLIST!A710,DATOS!BY:BY,0),1),"")</f>
        <v/>
      </c>
      <c r="C710" t="str">
        <f>IFERROR(INDEX(DATOS!J:J,MATCH(CHECKLIST!A710,DATOS!BY:BY,0),1),"")</f>
        <v/>
      </c>
      <c r="D710" t="str">
        <f>IFERROR(INDEX(DATOS!R:R,MATCH(CHECKLIST!E710,DATOS!C:C,0),1),"")</f>
        <v/>
      </c>
      <c r="E710" s="72" t="str">
        <f>IFERROR(INDEX(DATOS!C:C,MATCH(CHECKLIST!A710,DATOS!BY:BY,0),1),"")</f>
        <v/>
      </c>
      <c r="F710" s="82" t="str">
        <f>IFERROR(IF(INDEX(DATOS!AE:AE,MATCH(CHECKLIST!B710,DATOS!B:B,0),1)=0,"",INDEX(DATOS!AE:AE,MATCH(CHECKLIST!B710,DATOS!B:B,0),1)),"")</f>
        <v/>
      </c>
      <c r="G710" s="17" t="str">
        <f>IFERROR(IF(INDEX(DATOS!AJ:AJ,MATCH(CHECKLIST!B710,DATOS!B:B,0),1)=0,"",INDEX(DATOS!AJ:AJ,MATCH(CHECKLIST!B710,DATOS!B:B,0),1)),"")</f>
        <v/>
      </c>
      <c r="H710" s="17" t="str">
        <f>IFERROR(IF(INDEX(DATOS!BM:BM,MATCH(CHECKLIST!B710,DATOS!B:B,0),1)="","X",IF(INDEX(DATOS!BM:BM,MATCH(CHECKLIST!B710,DATOS!B:B,0),1)="VIGENTE","",INDEX(DATOS!BM:BM,MATCH(CHECKLIST!B710,DATOS!B:B,0),1))),"")</f>
        <v/>
      </c>
      <c r="I710" s="17" t="str">
        <f>IFERROR(IF(INDEX(DATOS!AN:AN,MATCH(CHECKLIST!B710,DATOS!B:B,0),1)=0,"",INDEX(DATOS!AN:AN,MATCH(CHECKLIST!B710,DATOS!B:B,0),1)),"")</f>
        <v/>
      </c>
      <c r="J710" s="17" t="str">
        <f>IFERROR(IF(INDEX(DATOS!AL:AL,MATCH(CHECKLIST!B710,DATOS!B:B,0),1)=0,"",INDEX(DATOS!AL:AL,MATCH(CHECKLIST!B710,DATOS!B:B,0),1)),"")</f>
        <v/>
      </c>
      <c r="K710" s="35" t="str">
        <f>IFERROR(IF(INDEX(DATOS!AM:AM,MATCH(CHECKLIST!B710,DATOS!B:B,0),1)=0,"",INDEX(DATOS!AM:AM,MATCH(CHECKLIST!B710,DATOS!B:B,0),1)),"")</f>
        <v/>
      </c>
      <c r="L710" s="17" t="str">
        <f>IFERROR(IF(INDEX(DATOS!AO:AO,MATCH(CHECKLIST!B710,DATOS!B:B,0),1)=0,"",INDEX(DATOS!AO:AO,MATCH(CHECKLIST!B710,DATOS!B:B,0),1)),"")</f>
        <v/>
      </c>
      <c r="M710" s="17" t="str">
        <f>IFERROR(IF(INDEX(DATOS!AK:AK,MATCH(CHECKLIST!B710,DATOS!B:B,0),1)=0,"",INDEX(DATOS!AK:AK,MATCH(CHECKLIST!B710,DATOS!B:B,0),1)),"")</f>
        <v/>
      </c>
      <c r="N710" s="35" t="str">
        <f ca="1">IFERROR(IF(INDEX(DATOS!I:I,MATCH(CHECKLIST!B710,DATOS!B:B,0),1)="","X",IF(INDEX(DATOS!I:I,MATCH(CHECKLIST!B710,DATOS!B:B,0),1)&gt;YEAR(TODAY())-1,"","VENCIDA")),"")</f>
        <v/>
      </c>
      <c r="O710" s="35" t="str">
        <f>IFERROR(IF(INDEX(DATOS!AR:AR,MATCH(CHECKLIST!B710,DATOS!B:B,0),1)=0,"",INDEX(DATOS!AR:AR,MATCH(CHECKLIST!B710,DATOS!B:B,0),1)),"")</f>
        <v/>
      </c>
      <c r="P710" s="17" t="str">
        <f>IFERROR(IF(INDEX(DATOS!AP:AP,MATCH(CHECKLIST!B710,DATOS!B:B,0),1)=0,"",INDEX(DATOS!AP:AP,MATCH(CHECKLIST!B710,DATOS!B:B,0),1)),"")</f>
        <v/>
      </c>
      <c r="Q710" s="17" t="str">
        <f>IFERROR(IF(INDEX(DATOS!AQ:AQ,MATCH(CHECKLIST!B710,DATOS!B:B,0),1)=0,"",INDEX(DATOS!AQ:AQ,MATCH(CHECKLIST!B710,DATOS!B:B,0),1)),"")</f>
        <v/>
      </c>
      <c r="S710">
        <f t="shared" si="32"/>
        <v>0</v>
      </c>
      <c r="U710" t="str">
        <f t="shared" si="30"/>
        <v/>
      </c>
      <c r="V710" t="str">
        <f t="shared" si="31"/>
        <v/>
      </c>
    </row>
    <row r="711" spans="1:22" x14ac:dyDescent="0.25">
      <c r="A711" s="12">
        <v>698</v>
      </c>
      <c r="B711" t="str">
        <f>IFERROR(INDEX(DATOS!B:B,MATCH(CHECKLIST!A711,DATOS!BY:BY,0),1),"")</f>
        <v/>
      </c>
      <c r="C711" t="str">
        <f>IFERROR(INDEX(DATOS!J:J,MATCH(CHECKLIST!A711,DATOS!BY:BY,0),1),"")</f>
        <v/>
      </c>
      <c r="D711" t="str">
        <f>IFERROR(INDEX(DATOS!R:R,MATCH(CHECKLIST!E711,DATOS!C:C,0),1),"")</f>
        <v/>
      </c>
      <c r="E711" s="72" t="str">
        <f>IFERROR(INDEX(DATOS!C:C,MATCH(CHECKLIST!A711,DATOS!BY:BY,0),1),"")</f>
        <v/>
      </c>
      <c r="F711" s="82" t="str">
        <f>IFERROR(IF(INDEX(DATOS!AE:AE,MATCH(CHECKLIST!B711,DATOS!B:B,0),1)=0,"",INDEX(DATOS!AE:AE,MATCH(CHECKLIST!B711,DATOS!B:B,0),1)),"")</f>
        <v/>
      </c>
      <c r="G711" s="17" t="str">
        <f>IFERROR(IF(INDEX(DATOS!AJ:AJ,MATCH(CHECKLIST!B711,DATOS!B:B,0),1)=0,"",INDEX(DATOS!AJ:AJ,MATCH(CHECKLIST!B711,DATOS!B:B,0),1)),"")</f>
        <v/>
      </c>
      <c r="H711" s="17" t="str">
        <f>IFERROR(IF(INDEX(DATOS!BM:BM,MATCH(CHECKLIST!B711,DATOS!B:B,0),1)="","X",IF(INDEX(DATOS!BM:BM,MATCH(CHECKLIST!B711,DATOS!B:B,0),1)="VIGENTE","",INDEX(DATOS!BM:BM,MATCH(CHECKLIST!B711,DATOS!B:B,0),1))),"")</f>
        <v/>
      </c>
      <c r="I711" s="17" t="str">
        <f>IFERROR(IF(INDEX(DATOS!AN:AN,MATCH(CHECKLIST!B711,DATOS!B:B,0),1)=0,"",INDEX(DATOS!AN:AN,MATCH(CHECKLIST!B711,DATOS!B:B,0),1)),"")</f>
        <v/>
      </c>
      <c r="J711" s="17" t="str">
        <f>IFERROR(IF(INDEX(DATOS!AL:AL,MATCH(CHECKLIST!B711,DATOS!B:B,0),1)=0,"",INDEX(DATOS!AL:AL,MATCH(CHECKLIST!B711,DATOS!B:B,0),1)),"")</f>
        <v/>
      </c>
      <c r="K711" s="35" t="str">
        <f>IFERROR(IF(INDEX(DATOS!AM:AM,MATCH(CHECKLIST!B711,DATOS!B:B,0),1)=0,"",INDEX(DATOS!AM:AM,MATCH(CHECKLIST!B711,DATOS!B:B,0),1)),"")</f>
        <v/>
      </c>
      <c r="L711" s="17" t="str">
        <f>IFERROR(IF(INDEX(DATOS!AO:AO,MATCH(CHECKLIST!B711,DATOS!B:B,0),1)=0,"",INDEX(DATOS!AO:AO,MATCH(CHECKLIST!B711,DATOS!B:B,0),1)),"")</f>
        <v/>
      </c>
      <c r="M711" s="17" t="str">
        <f>IFERROR(IF(INDEX(DATOS!AK:AK,MATCH(CHECKLIST!B711,DATOS!B:B,0),1)=0,"",INDEX(DATOS!AK:AK,MATCH(CHECKLIST!B711,DATOS!B:B,0),1)),"")</f>
        <v/>
      </c>
      <c r="N711" s="35" t="str">
        <f ca="1">IFERROR(IF(INDEX(DATOS!I:I,MATCH(CHECKLIST!B711,DATOS!B:B,0),1)="","X",IF(INDEX(DATOS!I:I,MATCH(CHECKLIST!B711,DATOS!B:B,0),1)&gt;YEAR(TODAY())-1,"","VENCIDA")),"")</f>
        <v/>
      </c>
      <c r="O711" s="35" t="str">
        <f>IFERROR(IF(INDEX(DATOS!AR:AR,MATCH(CHECKLIST!B711,DATOS!B:B,0),1)=0,"",INDEX(DATOS!AR:AR,MATCH(CHECKLIST!B711,DATOS!B:B,0),1)),"")</f>
        <v/>
      </c>
      <c r="P711" s="17" t="str">
        <f>IFERROR(IF(INDEX(DATOS!AP:AP,MATCH(CHECKLIST!B711,DATOS!B:B,0),1)=0,"",INDEX(DATOS!AP:AP,MATCH(CHECKLIST!B711,DATOS!B:B,0),1)),"")</f>
        <v/>
      </c>
      <c r="Q711" s="17" t="str">
        <f>IFERROR(IF(INDEX(DATOS!AQ:AQ,MATCH(CHECKLIST!B711,DATOS!B:B,0),1)=0,"",INDEX(DATOS!AQ:AQ,MATCH(CHECKLIST!B711,DATOS!B:B,0),1)),"")</f>
        <v/>
      </c>
      <c r="R711" t="str">
        <f>IF(B711="","",1)</f>
        <v/>
      </c>
      <c r="S711" t="str">
        <f t="shared" si="32"/>
        <v/>
      </c>
      <c r="U711" t="str">
        <f t="shared" si="30"/>
        <v/>
      </c>
      <c r="V711" t="str">
        <f t="shared" si="31"/>
        <v/>
      </c>
    </row>
    <row r="712" spans="1:22" x14ac:dyDescent="0.25">
      <c r="A712" s="12">
        <v>699</v>
      </c>
      <c r="B712" t="str">
        <f>IFERROR(INDEX(DATOS!B:B,MATCH(CHECKLIST!A712,DATOS!BY:BY,0),1),"")</f>
        <v/>
      </c>
      <c r="C712" t="str">
        <f>IFERROR(INDEX(DATOS!J:J,MATCH(CHECKLIST!A712,DATOS!BY:BY,0),1),"")</f>
        <v/>
      </c>
      <c r="D712" t="str">
        <f>IFERROR(INDEX(DATOS!R:R,MATCH(CHECKLIST!E712,DATOS!C:C,0),1),"")</f>
        <v/>
      </c>
      <c r="E712" s="72" t="str">
        <f>IFERROR(INDEX(DATOS!C:C,MATCH(CHECKLIST!A712,DATOS!BY:BY,0),1),"")</f>
        <v/>
      </c>
      <c r="F712" s="82" t="str">
        <f>IFERROR(IF(INDEX(DATOS!AE:AE,MATCH(CHECKLIST!B712,DATOS!B:B,0),1)=0,"",INDEX(DATOS!AE:AE,MATCH(CHECKLIST!B712,DATOS!B:B,0),1)),"")</f>
        <v/>
      </c>
      <c r="G712" s="17" t="str">
        <f>IFERROR(IF(INDEX(DATOS!AJ:AJ,MATCH(CHECKLIST!B712,DATOS!B:B,0),1)=0,"",INDEX(DATOS!AJ:AJ,MATCH(CHECKLIST!B712,DATOS!B:B,0),1)),"")</f>
        <v/>
      </c>
      <c r="H712" s="17" t="str">
        <f>IFERROR(IF(INDEX(DATOS!BM:BM,MATCH(CHECKLIST!B712,DATOS!B:B,0),1)="","X",IF(INDEX(DATOS!BM:BM,MATCH(CHECKLIST!B712,DATOS!B:B,0),1)="VIGENTE","",INDEX(DATOS!BM:BM,MATCH(CHECKLIST!B712,DATOS!B:B,0),1))),"")</f>
        <v/>
      </c>
      <c r="I712" s="17" t="str">
        <f>IFERROR(IF(INDEX(DATOS!AN:AN,MATCH(CHECKLIST!B712,DATOS!B:B,0),1)=0,"",INDEX(DATOS!AN:AN,MATCH(CHECKLIST!B712,DATOS!B:B,0),1)),"")</f>
        <v/>
      </c>
      <c r="J712" s="17" t="str">
        <f>IFERROR(IF(INDEX(DATOS!AL:AL,MATCH(CHECKLIST!B712,DATOS!B:B,0),1)=0,"",INDEX(DATOS!AL:AL,MATCH(CHECKLIST!B712,DATOS!B:B,0),1)),"")</f>
        <v/>
      </c>
      <c r="K712" s="35" t="str">
        <f>IFERROR(IF(INDEX(DATOS!AM:AM,MATCH(CHECKLIST!B712,DATOS!B:B,0),1)=0,"",INDEX(DATOS!AM:AM,MATCH(CHECKLIST!B712,DATOS!B:B,0),1)),"")</f>
        <v/>
      </c>
      <c r="L712" s="17" t="str">
        <f>IFERROR(IF(INDEX(DATOS!AO:AO,MATCH(CHECKLIST!B712,DATOS!B:B,0),1)=0,"",INDEX(DATOS!AO:AO,MATCH(CHECKLIST!B712,DATOS!B:B,0),1)),"")</f>
        <v/>
      </c>
      <c r="M712" s="17" t="str">
        <f>IFERROR(IF(INDEX(DATOS!AK:AK,MATCH(CHECKLIST!B712,DATOS!B:B,0),1)=0,"",INDEX(DATOS!AK:AK,MATCH(CHECKLIST!B712,DATOS!B:B,0),1)),"")</f>
        <v/>
      </c>
      <c r="N712" s="35" t="str">
        <f ca="1">IFERROR(IF(INDEX(DATOS!I:I,MATCH(CHECKLIST!B712,DATOS!B:B,0),1)="","X",IF(INDEX(DATOS!I:I,MATCH(CHECKLIST!B712,DATOS!B:B,0),1)&gt;YEAR(TODAY())-1,"","VENCIDA")),"")</f>
        <v/>
      </c>
      <c r="O712" s="35" t="str">
        <f>IFERROR(IF(INDEX(DATOS!AR:AR,MATCH(CHECKLIST!B712,DATOS!B:B,0),1)=0,"",INDEX(DATOS!AR:AR,MATCH(CHECKLIST!B712,DATOS!B:B,0),1)),"")</f>
        <v/>
      </c>
      <c r="P712" s="17" t="str">
        <f>IFERROR(IF(INDEX(DATOS!AP:AP,MATCH(CHECKLIST!B712,DATOS!B:B,0),1)=0,"",INDEX(DATOS!AP:AP,MATCH(CHECKLIST!B712,DATOS!B:B,0),1)),"")</f>
        <v/>
      </c>
      <c r="Q712" s="17" t="str">
        <f>IFERROR(IF(INDEX(DATOS!AQ:AQ,MATCH(CHECKLIST!B712,DATOS!B:B,0),1)=0,"",INDEX(DATOS!AQ:AQ,MATCH(CHECKLIST!B712,DATOS!B:B,0),1)),"")</f>
        <v/>
      </c>
      <c r="S712">
        <f t="shared" si="32"/>
        <v>0</v>
      </c>
      <c r="U712" t="str">
        <f t="shared" si="30"/>
        <v/>
      </c>
      <c r="V712" t="str">
        <f t="shared" si="31"/>
        <v/>
      </c>
    </row>
    <row r="713" spans="1:22" x14ac:dyDescent="0.25">
      <c r="A713" s="12">
        <v>700</v>
      </c>
      <c r="B713" t="str">
        <f>IFERROR(INDEX(DATOS!B:B,MATCH(CHECKLIST!A713,DATOS!BY:BY,0),1),"")</f>
        <v/>
      </c>
      <c r="C713" t="str">
        <f>IFERROR(INDEX(DATOS!J:J,MATCH(CHECKLIST!A713,DATOS!BY:BY,0),1),"")</f>
        <v/>
      </c>
      <c r="D713" t="str">
        <f>IFERROR(INDEX(DATOS!R:R,MATCH(CHECKLIST!E713,DATOS!C:C,0),1),"")</f>
        <v/>
      </c>
      <c r="E713" s="72" t="str">
        <f>IFERROR(INDEX(DATOS!C:C,MATCH(CHECKLIST!A713,DATOS!BY:BY,0),1),"")</f>
        <v/>
      </c>
      <c r="F713" s="82" t="str">
        <f>IFERROR(IF(INDEX(DATOS!AE:AE,MATCH(CHECKLIST!B713,DATOS!B:B,0),1)=0,"",INDEX(DATOS!AE:AE,MATCH(CHECKLIST!B713,DATOS!B:B,0),1)),"")</f>
        <v/>
      </c>
      <c r="G713" s="17" t="str">
        <f>IFERROR(IF(INDEX(DATOS!AJ:AJ,MATCH(CHECKLIST!B713,DATOS!B:B,0),1)=0,"",INDEX(DATOS!AJ:AJ,MATCH(CHECKLIST!B713,DATOS!B:B,0),1)),"")</f>
        <v/>
      </c>
      <c r="H713" s="17" t="str">
        <f>IFERROR(IF(INDEX(DATOS!BM:BM,MATCH(CHECKLIST!B713,DATOS!B:B,0),1)="","X",IF(INDEX(DATOS!BM:BM,MATCH(CHECKLIST!B713,DATOS!B:B,0),1)="VIGENTE","",INDEX(DATOS!BM:BM,MATCH(CHECKLIST!B713,DATOS!B:B,0),1))),"")</f>
        <v/>
      </c>
      <c r="I713" s="17" t="str">
        <f>IFERROR(IF(INDEX(DATOS!AN:AN,MATCH(CHECKLIST!B713,DATOS!B:B,0),1)=0,"",INDEX(DATOS!AN:AN,MATCH(CHECKLIST!B713,DATOS!B:B,0),1)),"")</f>
        <v/>
      </c>
      <c r="J713" s="17" t="str">
        <f>IFERROR(IF(INDEX(DATOS!AL:AL,MATCH(CHECKLIST!B713,DATOS!B:B,0),1)=0,"",INDEX(DATOS!AL:AL,MATCH(CHECKLIST!B713,DATOS!B:B,0),1)),"")</f>
        <v/>
      </c>
      <c r="K713" s="35" t="str">
        <f>IFERROR(IF(INDEX(DATOS!AM:AM,MATCH(CHECKLIST!B713,DATOS!B:B,0),1)=0,"",INDEX(DATOS!AM:AM,MATCH(CHECKLIST!B713,DATOS!B:B,0),1)),"")</f>
        <v/>
      </c>
      <c r="L713" s="17" t="str">
        <f>IFERROR(IF(INDEX(DATOS!AO:AO,MATCH(CHECKLIST!B713,DATOS!B:B,0),1)=0,"",INDEX(DATOS!AO:AO,MATCH(CHECKLIST!B713,DATOS!B:B,0),1)),"")</f>
        <v/>
      </c>
      <c r="M713" s="17" t="str">
        <f>IFERROR(IF(INDEX(DATOS!AK:AK,MATCH(CHECKLIST!B713,DATOS!B:B,0),1)=0,"",INDEX(DATOS!AK:AK,MATCH(CHECKLIST!B713,DATOS!B:B,0),1)),"")</f>
        <v/>
      </c>
      <c r="N713" s="35" t="str">
        <f ca="1">IFERROR(IF(INDEX(DATOS!I:I,MATCH(CHECKLIST!B713,DATOS!B:B,0),1)="","X",IF(INDEX(DATOS!I:I,MATCH(CHECKLIST!B713,DATOS!B:B,0),1)&gt;YEAR(TODAY())-1,"","VENCIDA")),"")</f>
        <v/>
      </c>
      <c r="O713" s="35" t="str">
        <f>IFERROR(IF(INDEX(DATOS!AR:AR,MATCH(CHECKLIST!B713,DATOS!B:B,0),1)=0,"",INDEX(DATOS!AR:AR,MATCH(CHECKLIST!B713,DATOS!B:B,0),1)),"")</f>
        <v/>
      </c>
      <c r="P713" s="17" t="str">
        <f>IFERROR(IF(INDEX(DATOS!AP:AP,MATCH(CHECKLIST!B713,DATOS!B:B,0),1)=0,"",INDEX(DATOS!AP:AP,MATCH(CHECKLIST!B713,DATOS!B:B,0),1)),"")</f>
        <v/>
      </c>
      <c r="Q713" s="17" t="str">
        <f>IFERROR(IF(INDEX(DATOS!AQ:AQ,MATCH(CHECKLIST!B713,DATOS!B:B,0),1)=0,"",INDEX(DATOS!AQ:AQ,MATCH(CHECKLIST!B713,DATOS!B:B,0),1)),"")</f>
        <v/>
      </c>
      <c r="R713" t="str">
        <f>IF(B713="","",1)</f>
        <v/>
      </c>
      <c r="S713" t="str">
        <f t="shared" si="32"/>
        <v/>
      </c>
      <c r="U713" t="str">
        <f t="shared" si="30"/>
        <v/>
      </c>
      <c r="V713" t="str">
        <f t="shared" si="31"/>
        <v/>
      </c>
    </row>
    <row r="714" spans="1:22" x14ac:dyDescent="0.25">
      <c r="A714" s="12">
        <v>701</v>
      </c>
      <c r="B714" t="str">
        <f>IFERROR(INDEX(DATOS!B:B,MATCH(CHECKLIST!A714,DATOS!BY:BY,0),1),"")</f>
        <v/>
      </c>
      <c r="C714" t="str">
        <f>IFERROR(INDEX(DATOS!J:J,MATCH(CHECKLIST!A714,DATOS!BY:BY,0),1),"")</f>
        <v/>
      </c>
      <c r="D714" t="str">
        <f>IFERROR(INDEX(DATOS!R:R,MATCH(CHECKLIST!E714,DATOS!C:C,0),1),"")</f>
        <v/>
      </c>
      <c r="E714" s="72" t="str">
        <f>IFERROR(INDEX(DATOS!C:C,MATCH(CHECKLIST!A714,DATOS!BY:BY,0),1),"")</f>
        <v/>
      </c>
      <c r="F714" s="82" t="str">
        <f>IFERROR(IF(INDEX(DATOS!AE:AE,MATCH(CHECKLIST!B714,DATOS!B:B,0),1)=0,"",INDEX(DATOS!AE:AE,MATCH(CHECKLIST!B714,DATOS!B:B,0),1)),"")</f>
        <v/>
      </c>
      <c r="G714" s="17" t="str">
        <f>IFERROR(IF(INDEX(DATOS!AJ:AJ,MATCH(CHECKLIST!B714,DATOS!B:B,0),1)=0,"",INDEX(DATOS!AJ:AJ,MATCH(CHECKLIST!B714,DATOS!B:B,0),1)),"")</f>
        <v/>
      </c>
      <c r="H714" s="17" t="str">
        <f>IFERROR(IF(INDEX(DATOS!BM:BM,MATCH(CHECKLIST!B714,DATOS!B:B,0),1)="","X",IF(INDEX(DATOS!BM:BM,MATCH(CHECKLIST!B714,DATOS!B:B,0),1)="VIGENTE","",INDEX(DATOS!BM:BM,MATCH(CHECKLIST!B714,DATOS!B:B,0),1))),"")</f>
        <v/>
      </c>
      <c r="I714" s="17" t="str">
        <f>IFERROR(IF(INDEX(DATOS!AN:AN,MATCH(CHECKLIST!B714,DATOS!B:B,0),1)=0,"",INDEX(DATOS!AN:AN,MATCH(CHECKLIST!B714,DATOS!B:B,0),1)),"")</f>
        <v/>
      </c>
      <c r="J714" s="17" t="str">
        <f>IFERROR(IF(INDEX(DATOS!AL:AL,MATCH(CHECKLIST!B714,DATOS!B:B,0),1)=0,"",INDEX(DATOS!AL:AL,MATCH(CHECKLIST!B714,DATOS!B:B,0),1)),"")</f>
        <v/>
      </c>
      <c r="K714" s="35" t="str">
        <f>IFERROR(IF(INDEX(DATOS!AM:AM,MATCH(CHECKLIST!B714,DATOS!B:B,0),1)=0,"",INDEX(DATOS!AM:AM,MATCH(CHECKLIST!B714,DATOS!B:B,0),1)),"")</f>
        <v/>
      </c>
      <c r="L714" s="17" t="str">
        <f>IFERROR(IF(INDEX(DATOS!AO:AO,MATCH(CHECKLIST!B714,DATOS!B:B,0),1)=0,"",INDEX(DATOS!AO:AO,MATCH(CHECKLIST!B714,DATOS!B:B,0),1)),"")</f>
        <v/>
      </c>
      <c r="M714" s="17" t="str">
        <f>IFERROR(IF(INDEX(DATOS!AK:AK,MATCH(CHECKLIST!B714,DATOS!B:B,0),1)=0,"",INDEX(DATOS!AK:AK,MATCH(CHECKLIST!B714,DATOS!B:B,0),1)),"")</f>
        <v/>
      </c>
      <c r="N714" s="35" t="str">
        <f ca="1">IFERROR(IF(INDEX(DATOS!I:I,MATCH(CHECKLIST!B714,DATOS!B:B,0),1)="","X",IF(INDEX(DATOS!I:I,MATCH(CHECKLIST!B714,DATOS!B:B,0),1)&gt;YEAR(TODAY())-1,"","VENCIDA")),"")</f>
        <v/>
      </c>
      <c r="O714" s="35" t="str">
        <f>IFERROR(IF(INDEX(DATOS!AR:AR,MATCH(CHECKLIST!B714,DATOS!B:B,0),1)=0,"",INDEX(DATOS!AR:AR,MATCH(CHECKLIST!B714,DATOS!B:B,0),1)),"")</f>
        <v/>
      </c>
      <c r="P714" s="17" t="str">
        <f>IFERROR(IF(INDEX(DATOS!AP:AP,MATCH(CHECKLIST!B714,DATOS!B:B,0),1)=0,"",INDEX(DATOS!AP:AP,MATCH(CHECKLIST!B714,DATOS!B:B,0),1)),"")</f>
        <v/>
      </c>
      <c r="Q714" s="17" t="str">
        <f>IFERROR(IF(INDEX(DATOS!AQ:AQ,MATCH(CHECKLIST!B714,DATOS!B:B,0),1)=0,"",INDEX(DATOS!AQ:AQ,MATCH(CHECKLIST!B714,DATOS!B:B,0),1)),"")</f>
        <v/>
      </c>
      <c r="S714">
        <f t="shared" si="32"/>
        <v>0</v>
      </c>
      <c r="U714" t="str">
        <f t="shared" si="30"/>
        <v/>
      </c>
      <c r="V714" t="str">
        <f t="shared" si="31"/>
        <v/>
      </c>
    </row>
    <row r="715" spans="1:22" x14ac:dyDescent="0.25">
      <c r="A715" s="12">
        <v>702</v>
      </c>
      <c r="B715" t="str">
        <f>IFERROR(INDEX(DATOS!B:B,MATCH(CHECKLIST!A715,DATOS!BY:BY,0),1),"")</f>
        <v/>
      </c>
      <c r="C715" t="str">
        <f>IFERROR(INDEX(DATOS!J:J,MATCH(CHECKLIST!A715,DATOS!BY:BY,0),1),"")</f>
        <v/>
      </c>
      <c r="D715" t="str">
        <f>IFERROR(INDEX(DATOS!R:R,MATCH(CHECKLIST!E715,DATOS!C:C,0),1),"")</f>
        <v/>
      </c>
      <c r="E715" s="72" t="str">
        <f>IFERROR(INDEX(DATOS!C:C,MATCH(CHECKLIST!A715,DATOS!BY:BY,0),1),"")</f>
        <v/>
      </c>
      <c r="F715" s="82" t="str">
        <f>IFERROR(IF(INDEX(DATOS!AE:AE,MATCH(CHECKLIST!B715,DATOS!B:B,0),1)=0,"",INDEX(DATOS!AE:AE,MATCH(CHECKLIST!B715,DATOS!B:B,0),1)),"")</f>
        <v/>
      </c>
      <c r="G715" s="17" t="str">
        <f>IFERROR(IF(INDEX(DATOS!AJ:AJ,MATCH(CHECKLIST!B715,DATOS!B:B,0),1)=0,"",INDEX(DATOS!AJ:AJ,MATCH(CHECKLIST!B715,DATOS!B:B,0),1)),"")</f>
        <v/>
      </c>
      <c r="H715" s="17" t="str">
        <f>IFERROR(IF(INDEX(DATOS!BM:BM,MATCH(CHECKLIST!B715,DATOS!B:B,0),1)="","X",IF(INDEX(DATOS!BM:BM,MATCH(CHECKLIST!B715,DATOS!B:B,0),1)="VIGENTE","",INDEX(DATOS!BM:BM,MATCH(CHECKLIST!B715,DATOS!B:B,0),1))),"")</f>
        <v/>
      </c>
      <c r="I715" s="17" t="str">
        <f>IFERROR(IF(INDEX(DATOS!AN:AN,MATCH(CHECKLIST!B715,DATOS!B:B,0),1)=0,"",INDEX(DATOS!AN:AN,MATCH(CHECKLIST!B715,DATOS!B:B,0),1)),"")</f>
        <v/>
      </c>
      <c r="J715" s="17" t="str">
        <f>IFERROR(IF(INDEX(DATOS!AL:AL,MATCH(CHECKLIST!B715,DATOS!B:B,0),1)=0,"",INDEX(DATOS!AL:AL,MATCH(CHECKLIST!B715,DATOS!B:B,0),1)),"")</f>
        <v/>
      </c>
      <c r="K715" s="35" t="str">
        <f>IFERROR(IF(INDEX(DATOS!AM:AM,MATCH(CHECKLIST!B715,DATOS!B:B,0),1)=0,"",INDEX(DATOS!AM:AM,MATCH(CHECKLIST!B715,DATOS!B:B,0),1)),"")</f>
        <v/>
      </c>
      <c r="L715" s="17" t="str">
        <f>IFERROR(IF(INDEX(DATOS!AO:AO,MATCH(CHECKLIST!B715,DATOS!B:B,0),1)=0,"",INDEX(DATOS!AO:AO,MATCH(CHECKLIST!B715,DATOS!B:B,0),1)),"")</f>
        <v/>
      </c>
      <c r="M715" s="17" t="str">
        <f>IFERROR(IF(INDEX(DATOS!AK:AK,MATCH(CHECKLIST!B715,DATOS!B:B,0),1)=0,"",INDEX(DATOS!AK:AK,MATCH(CHECKLIST!B715,DATOS!B:B,0),1)),"")</f>
        <v/>
      </c>
      <c r="N715" s="35" t="str">
        <f ca="1">IFERROR(IF(INDEX(DATOS!I:I,MATCH(CHECKLIST!B715,DATOS!B:B,0),1)="","X",IF(INDEX(DATOS!I:I,MATCH(CHECKLIST!B715,DATOS!B:B,0),1)&gt;YEAR(TODAY())-1,"","VENCIDA")),"")</f>
        <v/>
      </c>
      <c r="O715" s="35" t="str">
        <f>IFERROR(IF(INDEX(DATOS!AR:AR,MATCH(CHECKLIST!B715,DATOS!B:B,0),1)=0,"",INDEX(DATOS!AR:AR,MATCH(CHECKLIST!B715,DATOS!B:B,0),1)),"")</f>
        <v/>
      </c>
      <c r="P715" s="17" t="str">
        <f>IFERROR(IF(INDEX(DATOS!AP:AP,MATCH(CHECKLIST!B715,DATOS!B:B,0),1)=0,"",INDEX(DATOS!AP:AP,MATCH(CHECKLIST!B715,DATOS!B:B,0),1)),"")</f>
        <v/>
      </c>
      <c r="Q715" s="17" t="str">
        <f>IFERROR(IF(INDEX(DATOS!AQ:AQ,MATCH(CHECKLIST!B715,DATOS!B:B,0),1)=0,"",INDEX(DATOS!AQ:AQ,MATCH(CHECKLIST!B715,DATOS!B:B,0),1)),"")</f>
        <v/>
      </c>
      <c r="R715" t="str">
        <f>IF(B715="","",1)</f>
        <v/>
      </c>
      <c r="S715" t="str">
        <f t="shared" si="32"/>
        <v/>
      </c>
      <c r="U715" t="str">
        <f t="shared" si="30"/>
        <v/>
      </c>
      <c r="V715" t="str">
        <f t="shared" si="31"/>
        <v/>
      </c>
    </row>
    <row r="716" spans="1:22" x14ac:dyDescent="0.25">
      <c r="A716" s="12">
        <v>703</v>
      </c>
      <c r="B716" t="str">
        <f>IFERROR(INDEX(DATOS!B:B,MATCH(CHECKLIST!A716,DATOS!BY:BY,0),1),"")</f>
        <v/>
      </c>
      <c r="C716" t="str">
        <f>IFERROR(INDEX(DATOS!J:J,MATCH(CHECKLIST!A716,DATOS!BY:BY,0),1),"")</f>
        <v/>
      </c>
      <c r="D716" t="str">
        <f>IFERROR(INDEX(DATOS!R:R,MATCH(CHECKLIST!E716,DATOS!C:C,0),1),"")</f>
        <v/>
      </c>
      <c r="E716" s="72" t="str">
        <f>IFERROR(INDEX(DATOS!C:C,MATCH(CHECKLIST!A716,DATOS!BY:BY,0),1),"")</f>
        <v/>
      </c>
      <c r="F716" s="82" t="str">
        <f>IFERROR(IF(INDEX(DATOS!AE:AE,MATCH(CHECKLIST!B716,DATOS!B:B,0),1)=0,"",INDEX(DATOS!AE:AE,MATCH(CHECKLIST!B716,DATOS!B:B,0),1)),"")</f>
        <v/>
      </c>
      <c r="G716" s="17" t="str">
        <f>IFERROR(IF(INDEX(DATOS!AJ:AJ,MATCH(CHECKLIST!B716,DATOS!B:B,0),1)=0,"",INDEX(DATOS!AJ:AJ,MATCH(CHECKLIST!B716,DATOS!B:B,0),1)),"")</f>
        <v/>
      </c>
      <c r="H716" s="17" t="str">
        <f>IFERROR(IF(INDEX(DATOS!BM:BM,MATCH(CHECKLIST!B716,DATOS!B:B,0),1)="","X",IF(INDEX(DATOS!BM:BM,MATCH(CHECKLIST!B716,DATOS!B:B,0),1)="VIGENTE","",INDEX(DATOS!BM:BM,MATCH(CHECKLIST!B716,DATOS!B:B,0),1))),"")</f>
        <v/>
      </c>
      <c r="I716" s="17" t="str">
        <f>IFERROR(IF(INDEX(DATOS!AN:AN,MATCH(CHECKLIST!B716,DATOS!B:B,0),1)=0,"",INDEX(DATOS!AN:AN,MATCH(CHECKLIST!B716,DATOS!B:B,0),1)),"")</f>
        <v/>
      </c>
      <c r="J716" s="17" t="str">
        <f>IFERROR(IF(INDEX(DATOS!AL:AL,MATCH(CHECKLIST!B716,DATOS!B:B,0),1)=0,"",INDEX(DATOS!AL:AL,MATCH(CHECKLIST!B716,DATOS!B:B,0),1)),"")</f>
        <v/>
      </c>
      <c r="K716" s="35" t="str">
        <f>IFERROR(IF(INDEX(DATOS!AM:AM,MATCH(CHECKLIST!B716,DATOS!B:B,0),1)=0,"",INDEX(DATOS!AM:AM,MATCH(CHECKLIST!B716,DATOS!B:B,0),1)),"")</f>
        <v/>
      </c>
      <c r="L716" s="17" t="str">
        <f>IFERROR(IF(INDEX(DATOS!AO:AO,MATCH(CHECKLIST!B716,DATOS!B:B,0),1)=0,"",INDEX(DATOS!AO:AO,MATCH(CHECKLIST!B716,DATOS!B:B,0),1)),"")</f>
        <v/>
      </c>
      <c r="M716" s="17" t="str">
        <f>IFERROR(IF(INDEX(DATOS!AK:AK,MATCH(CHECKLIST!B716,DATOS!B:B,0),1)=0,"",INDEX(DATOS!AK:AK,MATCH(CHECKLIST!B716,DATOS!B:B,0),1)),"")</f>
        <v/>
      </c>
      <c r="N716" s="35" t="str">
        <f ca="1">IFERROR(IF(INDEX(DATOS!I:I,MATCH(CHECKLIST!B716,DATOS!B:B,0),1)="","X",IF(INDEX(DATOS!I:I,MATCH(CHECKLIST!B716,DATOS!B:B,0),1)&gt;YEAR(TODAY())-1,"","VENCIDA")),"")</f>
        <v/>
      </c>
      <c r="O716" s="35" t="str">
        <f>IFERROR(IF(INDEX(DATOS!AR:AR,MATCH(CHECKLIST!B716,DATOS!B:B,0),1)=0,"",INDEX(DATOS!AR:AR,MATCH(CHECKLIST!B716,DATOS!B:B,0),1)),"")</f>
        <v/>
      </c>
      <c r="P716" s="17" t="str">
        <f>IFERROR(IF(INDEX(DATOS!AP:AP,MATCH(CHECKLIST!B716,DATOS!B:B,0),1)=0,"",INDEX(DATOS!AP:AP,MATCH(CHECKLIST!B716,DATOS!B:B,0),1)),"")</f>
        <v/>
      </c>
      <c r="Q716" s="17" t="str">
        <f>IFERROR(IF(INDEX(DATOS!AQ:AQ,MATCH(CHECKLIST!B716,DATOS!B:B,0),1)=0,"",INDEX(DATOS!AQ:AQ,MATCH(CHECKLIST!B716,DATOS!B:B,0),1)),"")</f>
        <v/>
      </c>
      <c r="S716">
        <f t="shared" si="32"/>
        <v>0</v>
      </c>
      <c r="U716" t="str">
        <f t="shared" si="30"/>
        <v/>
      </c>
      <c r="V716" t="str">
        <f t="shared" si="31"/>
        <v/>
      </c>
    </row>
    <row r="717" spans="1:22" x14ac:dyDescent="0.25">
      <c r="A717" s="12">
        <v>704</v>
      </c>
      <c r="B717" t="str">
        <f>IFERROR(INDEX(DATOS!B:B,MATCH(CHECKLIST!A717,DATOS!BY:BY,0),1),"")</f>
        <v/>
      </c>
      <c r="C717" t="str">
        <f>IFERROR(INDEX(DATOS!J:J,MATCH(CHECKLIST!A717,DATOS!BY:BY,0),1),"")</f>
        <v/>
      </c>
      <c r="D717" t="str">
        <f>IFERROR(INDEX(DATOS!R:R,MATCH(CHECKLIST!E717,DATOS!C:C,0),1),"")</f>
        <v/>
      </c>
      <c r="E717" s="72" t="str">
        <f>IFERROR(INDEX(DATOS!C:C,MATCH(CHECKLIST!A717,DATOS!BY:BY,0),1),"")</f>
        <v/>
      </c>
      <c r="F717" s="82" t="str">
        <f>IFERROR(IF(INDEX(DATOS!AE:AE,MATCH(CHECKLIST!B717,DATOS!B:B,0),1)=0,"",INDEX(DATOS!AE:AE,MATCH(CHECKLIST!B717,DATOS!B:B,0),1)),"")</f>
        <v/>
      </c>
      <c r="G717" s="17" t="str">
        <f>IFERROR(IF(INDEX(DATOS!AJ:AJ,MATCH(CHECKLIST!B717,DATOS!B:B,0),1)=0,"",INDEX(DATOS!AJ:AJ,MATCH(CHECKLIST!B717,DATOS!B:B,0),1)),"")</f>
        <v/>
      </c>
      <c r="H717" s="17" t="str">
        <f>IFERROR(IF(INDEX(DATOS!BM:BM,MATCH(CHECKLIST!B717,DATOS!B:B,0),1)="","X",IF(INDEX(DATOS!BM:BM,MATCH(CHECKLIST!B717,DATOS!B:B,0),1)="VIGENTE","",INDEX(DATOS!BM:BM,MATCH(CHECKLIST!B717,DATOS!B:B,0),1))),"")</f>
        <v/>
      </c>
      <c r="I717" s="17" t="str">
        <f>IFERROR(IF(INDEX(DATOS!AN:AN,MATCH(CHECKLIST!B717,DATOS!B:B,0),1)=0,"",INDEX(DATOS!AN:AN,MATCH(CHECKLIST!B717,DATOS!B:B,0),1)),"")</f>
        <v/>
      </c>
      <c r="J717" s="17" t="str">
        <f>IFERROR(IF(INDEX(DATOS!AL:AL,MATCH(CHECKLIST!B717,DATOS!B:B,0),1)=0,"",INDEX(DATOS!AL:AL,MATCH(CHECKLIST!B717,DATOS!B:B,0),1)),"")</f>
        <v/>
      </c>
      <c r="K717" s="35" t="str">
        <f>IFERROR(IF(INDEX(DATOS!AM:AM,MATCH(CHECKLIST!B717,DATOS!B:B,0),1)=0,"",INDEX(DATOS!AM:AM,MATCH(CHECKLIST!B717,DATOS!B:B,0),1)),"")</f>
        <v/>
      </c>
      <c r="L717" s="17" t="str">
        <f>IFERROR(IF(INDEX(DATOS!AO:AO,MATCH(CHECKLIST!B717,DATOS!B:B,0),1)=0,"",INDEX(DATOS!AO:AO,MATCH(CHECKLIST!B717,DATOS!B:B,0),1)),"")</f>
        <v/>
      </c>
      <c r="M717" s="17" t="str">
        <f>IFERROR(IF(INDEX(DATOS!AK:AK,MATCH(CHECKLIST!B717,DATOS!B:B,0),1)=0,"",INDEX(DATOS!AK:AK,MATCH(CHECKLIST!B717,DATOS!B:B,0),1)),"")</f>
        <v/>
      </c>
      <c r="N717" s="35" t="str">
        <f ca="1">IFERROR(IF(INDEX(DATOS!I:I,MATCH(CHECKLIST!B717,DATOS!B:B,0),1)="","X",IF(INDEX(DATOS!I:I,MATCH(CHECKLIST!B717,DATOS!B:B,0),1)&gt;YEAR(TODAY())-1,"","VENCIDA")),"")</f>
        <v/>
      </c>
      <c r="O717" s="35" t="str">
        <f>IFERROR(IF(INDEX(DATOS!AR:AR,MATCH(CHECKLIST!B717,DATOS!B:B,0),1)=0,"",INDEX(DATOS!AR:AR,MATCH(CHECKLIST!B717,DATOS!B:B,0),1)),"")</f>
        <v/>
      </c>
      <c r="P717" s="17" t="str">
        <f>IFERROR(IF(INDEX(DATOS!AP:AP,MATCH(CHECKLIST!B717,DATOS!B:B,0),1)=0,"",INDEX(DATOS!AP:AP,MATCH(CHECKLIST!B717,DATOS!B:B,0),1)),"")</f>
        <v/>
      </c>
      <c r="Q717" s="17" t="str">
        <f>IFERROR(IF(INDEX(DATOS!AQ:AQ,MATCH(CHECKLIST!B717,DATOS!B:B,0),1)=0,"",INDEX(DATOS!AQ:AQ,MATCH(CHECKLIST!B717,DATOS!B:B,0),1)),"")</f>
        <v/>
      </c>
      <c r="R717" t="str">
        <f>IF(B717="","",1)</f>
        <v/>
      </c>
      <c r="S717" t="str">
        <f t="shared" si="32"/>
        <v/>
      </c>
      <c r="U717" t="str">
        <f t="shared" si="30"/>
        <v/>
      </c>
      <c r="V717" t="str">
        <f t="shared" si="31"/>
        <v/>
      </c>
    </row>
    <row r="718" spans="1:22" x14ac:dyDescent="0.25">
      <c r="A718" s="12">
        <v>705</v>
      </c>
      <c r="B718" t="str">
        <f>IFERROR(INDEX(DATOS!B:B,MATCH(CHECKLIST!A718,DATOS!BY:BY,0),1),"")</f>
        <v/>
      </c>
      <c r="C718" t="str">
        <f>IFERROR(INDEX(DATOS!J:J,MATCH(CHECKLIST!A718,DATOS!BY:BY,0),1),"")</f>
        <v/>
      </c>
      <c r="D718" t="str">
        <f>IFERROR(INDEX(DATOS!R:R,MATCH(CHECKLIST!E718,DATOS!C:C,0),1),"")</f>
        <v/>
      </c>
      <c r="E718" s="72" t="str">
        <f>IFERROR(INDEX(DATOS!C:C,MATCH(CHECKLIST!A718,DATOS!BY:BY,0),1),"")</f>
        <v/>
      </c>
      <c r="F718" s="82" t="str">
        <f>IFERROR(IF(INDEX(DATOS!AE:AE,MATCH(CHECKLIST!B718,DATOS!B:B,0),1)=0,"",INDEX(DATOS!AE:AE,MATCH(CHECKLIST!B718,DATOS!B:B,0),1)),"")</f>
        <v/>
      </c>
      <c r="G718" s="17" t="str">
        <f>IFERROR(IF(INDEX(DATOS!AJ:AJ,MATCH(CHECKLIST!B718,DATOS!B:B,0),1)=0,"",INDEX(DATOS!AJ:AJ,MATCH(CHECKLIST!B718,DATOS!B:B,0),1)),"")</f>
        <v/>
      </c>
      <c r="H718" s="17" t="str">
        <f>IFERROR(IF(INDEX(DATOS!BM:BM,MATCH(CHECKLIST!B718,DATOS!B:B,0),1)="","X",IF(INDEX(DATOS!BM:BM,MATCH(CHECKLIST!B718,DATOS!B:B,0),1)="VIGENTE","",INDEX(DATOS!BM:BM,MATCH(CHECKLIST!B718,DATOS!B:B,0),1))),"")</f>
        <v/>
      </c>
      <c r="I718" s="17" t="str">
        <f>IFERROR(IF(INDEX(DATOS!AN:AN,MATCH(CHECKLIST!B718,DATOS!B:B,0),1)=0,"",INDEX(DATOS!AN:AN,MATCH(CHECKLIST!B718,DATOS!B:B,0),1)),"")</f>
        <v/>
      </c>
      <c r="J718" s="17" t="str">
        <f>IFERROR(IF(INDEX(DATOS!AL:AL,MATCH(CHECKLIST!B718,DATOS!B:B,0),1)=0,"",INDEX(DATOS!AL:AL,MATCH(CHECKLIST!B718,DATOS!B:B,0),1)),"")</f>
        <v/>
      </c>
      <c r="K718" s="35" t="str">
        <f>IFERROR(IF(INDEX(DATOS!AM:AM,MATCH(CHECKLIST!B718,DATOS!B:B,0),1)=0,"",INDEX(DATOS!AM:AM,MATCH(CHECKLIST!B718,DATOS!B:B,0),1)),"")</f>
        <v/>
      </c>
      <c r="L718" s="17" t="str">
        <f>IFERROR(IF(INDEX(DATOS!AO:AO,MATCH(CHECKLIST!B718,DATOS!B:B,0),1)=0,"",INDEX(DATOS!AO:AO,MATCH(CHECKLIST!B718,DATOS!B:B,0),1)),"")</f>
        <v/>
      </c>
      <c r="M718" s="17" t="str">
        <f>IFERROR(IF(INDEX(DATOS!AK:AK,MATCH(CHECKLIST!B718,DATOS!B:B,0),1)=0,"",INDEX(DATOS!AK:AK,MATCH(CHECKLIST!B718,DATOS!B:B,0),1)),"")</f>
        <v/>
      </c>
      <c r="N718" s="35" t="str">
        <f ca="1">IFERROR(IF(INDEX(DATOS!I:I,MATCH(CHECKLIST!B718,DATOS!B:B,0),1)="","X",IF(INDEX(DATOS!I:I,MATCH(CHECKLIST!B718,DATOS!B:B,0),1)&gt;YEAR(TODAY())-1,"","VENCIDA")),"")</f>
        <v/>
      </c>
      <c r="O718" s="35" t="str">
        <f>IFERROR(IF(INDEX(DATOS!AR:AR,MATCH(CHECKLIST!B718,DATOS!B:B,0),1)=0,"",INDEX(DATOS!AR:AR,MATCH(CHECKLIST!B718,DATOS!B:B,0),1)),"")</f>
        <v/>
      </c>
      <c r="P718" s="17" t="str">
        <f>IFERROR(IF(INDEX(DATOS!AP:AP,MATCH(CHECKLIST!B718,DATOS!B:B,0),1)=0,"",INDEX(DATOS!AP:AP,MATCH(CHECKLIST!B718,DATOS!B:B,0),1)),"")</f>
        <v/>
      </c>
      <c r="Q718" s="17" t="str">
        <f>IFERROR(IF(INDEX(DATOS!AQ:AQ,MATCH(CHECKLIST!B718,DATOS!B:B,0),1)=0,"",INDEX(DATOS!AQ:AQ,MATCH(CHECKLIST!B718,DATOS!B:B,0),1)),"")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IFERROR(INDEX(DATOS!B:B,MATCH(CHECKLIST!A719,DATOS!BY:BY,0),1),"")</f>
        <v/>
      </c>
      <c r="C719" t="str">
        <f>IFERROR(INDEX(DATOS!J:J,MATCH(CHECKLIST!A719,DATOS!BY:BY,0),1),"")</f>
        <v/>
      </c>
      <c r="D719" t="str">
        <f>IFERROR(INDEX(DATOS!R:R,MATCH(CHECKLIST!E719,DATOS!C:C,0),1),"")</f>
        <v/>
      </c>
      <c r="E719" s="72" t="str">
        <f>IFERROR(INDEX(DATOS!C:C,MATCH(CHECKLIST!A719,DATOS!BY:BY,0),1),"")</f>
        <v/>
      </c>
      <c r="F719" s="82" t="str">
        <f>IFERROR(IF(INDEX(DATOS!AE:AE,MATCH(CHECKLIST!B719,DATOS!B:B,0),1)=0,"",INDEX(DATOS!AE:AE,MATCH(CHECKLIST!B719,DATOS!B:B,0),1)),"")</f>
        <v/>
      </c>
      <c r="G719" s="17" t="str">
        <f>IFERROR(IF(INDEX(DATOS!AJ:AJ,MATCH(CHECKLIST!B719,DATOS!B:B,0),1)=0,"",INDEX(DATOS!AJ:AJ,MATCH(CHECKLIST!B719,DATOS!B:B,0),1)),"")</f>
        <v/>
      </c>
      <c r="H719" s="17" t="str">
        <f>IFERROR(IF(INDEX(DATOS!BM:BM,MATCH(CHECKLIST!B719,DATOS!B:B,0),1)="","X",IF(INDEX(DATOS!BM:BM,MATCH(CHECKLIST!B719,DATOS!B:B,0),1)="VIGENTE","",INDEX(DATOS!BM:BM,MATCH(CHECKLIST!B719,DATOS!B:B,0),1))),"")</f>
        <v/>
      </c>
      <c r="I719" s="17" t="str">
        <f>IFERROR(IF(INDEX(DATOS!AN:AN,MATCH(CHECKLIST!B719,DATOS!B:B,0),1)=0,"",INDEX(DATOS!AN:AN,MATCH(CHECKLIST!B719,DATOS!B:B,0),1)),"")</f>
        <v/>
      </c>
      <c r="J719" s="17" t="str">
        <f>IFERROR(IF(INDEX(DATOS!AL:AL,MATCH(CHECKLIST!B719,DATOS!B:B,0),1)=0,"",INDEX(DATOS!AL:AL,MATCH(CHECKLIST!B719,DATOS!B:B,0),1)),"")</f>
        <v/>
      </c>
      <c r="K719" s="35" t="str">
        <f>IFERROR(IF(INDEX(DATOS!AM:AM,MATCH(CHECKLIST!B719,DATOS!B:B,0),1)=0,"",INDEX(DATOS!AM:AM,MATCH(CHECKLIST!B719,DATOS!B:B,0),1)),"")</f>
        <v/>
      </c>
      <c r="L719" s="17" t="str">
        <f>IFERROR(IF(INDEX(DATOS!AO:AO,MATCH(CHECKLIST!B719,DATOS!B:B,0),1)=0,"",INDEX(DATOS!AO:AO,MATCH(CHECKLIST!B719,DATOS!B:B,0),1)),"")</f>
        <v/>
      </c>
      <c r="M719" s="17" t="str">
        <f>IFERROR(IF(INDEX(DATOS!AK:AK,MATCH(CHECKLIST!B719,DATOS!B:B,0),1)=0,"",INDEX(DATOS!AK:AK,MATCH(CHECKLIST!B719,DATOS!B:B,0),1)),"")</f>
        <v/>
      </c>
      <c r="N719" s="35" t="str">
        <f ca="1">IFERROR(IF(INDEX(DATOS!I:I,MATCH(CHECKLIST!B719,DATOS!B:B,0),1)="","X",IF(INDEX(DATOS!I:I,MATCH(CHECKLIST!B719,DATOS!B:B,0),1)&gt;YEAR(TODAY())-1,"","VENCIDA")),"")</f>
        <v/>
      </c>
      <c r="O719" s="35" t="str">
        <f>IFERROR(IF(INDEX(DATOS!AR:AR,MATCH(CHECKLIST!B719,DATOS!B:B,0),1)=0,"",INDEX(DATOS!AR:AR,MATCH(CHECKLIST!B719,DATOS!B:B,0),1)),"")</f>
        <v/>
      </c>
      <c r="P719" s="17" t="str">
        <f>IFERROR(IF(INDEX(DATOS!AP:AP,MATCH(CHECKLIST!B719,DATOS!B:B,0),1)=0,"",INDEX(DATOS!AP:AP,MATCH(CHECKLIST!B719,DATOS!B:B,0),1)),"")</f>
        <v/>
      </c>
      <c r="Q719" s="17" t="str">
        <f>IFERROR(IF(INDEX(DATOS!AQ:AQ,MATCH(CHECKLIST!B719,DATOS!B:B,0),1)=0,"",INDEX(DATOS!AQ:AQ,MATCH(CHECKLIST!B719,DATOS!B:B,0),1)),"")</f>
        <v/>
      </c>
      <c r="R719" t="str">
        <f>IF(B719="","",1)</f>
        <v/>
      </c>
      <c r="S719" t="str">
        <f t="shared" si="32"/>
        <v/>
      </c>
      <c r="U719" t="str">
        <f t="shared" si="33"/>
        <v/>
      </c>
      <c r="V719" t="str">
        <f t="shared" si="34"/>
        <v/>
      </c>
    </row>
    <row r="720" spans="1:22" x14ac:dyDescent="0.25">
      <c r="A720" s="12">
        <v>707</v>
      </c>
      <c r="B720" t="str">
        <f>IFERROR(INDEX(DATOS!B:B,MATCH(CHECKLIST!A720,DATOS!BY:BY,0),1),"")</f>
        <v/>
      </c>
      <c r="C720" t="str">
        <f>IFERROR(INDEX(DATOS!J:J,MATCH(CHECKLIST!A720,DATOS!BY:BY,0),1),"")</f>
        <v/>
      </c>
      <c r="D720" t="str">
        <f>IFERROR(INDEX(DATOS!R:R,MATCH(CHECKLIST!E720,DATOS!C:C,0),1),"")</f>
        <v/>
      </c>
      <c r="E720" s="72" t="str">
        <f>IFERROR(INDEX(DATOS!C:C,MATCH(CHECKLIST!A720,DATOS!BY:BY,0),1),"")</f>
        <v/>
      </c>
      <c r="F720" s="82" t="str">
        <f>IFERROR(IF(INDEX(DATOS!AE:AE,MATCH(CHECKLIST!B720,DATOS!B:B,0),1)=0,"",INDEX(DATOS!AE:AE,MATCH(CHECKLIST!B720,DATOS!B:B,0),1)),"")</f>
        <v/>
      </c>
      <c r="G720" s="17" t="str">
        <f>IFERROR(IF(INDEX(DATOS!AJ:AJ,MATCH(CHECKLIST!B720,DATOS!B:B,0),1)=0,"",INDEX(DATOS!AJ:AJ,MATCH(CHECKLIST!B720,DATOS!B:B,0),1)),"")</f>
        <v/>
      </c>
      <c r="H720" s="17" t="str">
        <f>IFERROR(IF(INDEX(DATOS!BM:BM,MATCH(CHECKLIST!B720,DATOS!B:B,0),1)="","X",IF(INDEX(DATOS!BM:BM,MATCH(CHECKLIST!B720,DATOS!B:B,0),1)="VIGENTE","",INDEX(DATOS!BM:BM,MATCH(CHECKLIST!B720,DATOS!B:B,0),1))),"")</f>
        <v/>
      </c>
      <c r="I720" s="17" t="str">
        <f>IFERROR(IF(INDEX(DATOS!AN:AN,MATCH(CHECKLIST!B720,DATOS!B:B,0),1)=0,"",INDEX(DATOS!AN:AN,MATCH(CHECKLIST!B720,DATOS!B:B,0),1)),"")</f>
        <v/>
      </c>
      <c r="J720" s="17" t="str">
        <f>IFERROR(IF(INDEX(DATOS!AL:AL,MATCH(CHECKLIST!B720,DATOS!B:B,0),1)=0,"",INDEX(DATOS!AL:AL,MATCH(CHECKLIST!B720,DATOS!B:B,0),1)),"")</f>
        <v/>
      </c>
      <c r="K720" s="35" t="str">
        <f>IFERROR(IF(INDEX(DATOS!AM:AM,MATCH(CHECKLIST!B720,DATOS!B:B,0),1)=0,"",INDEX(DATOS!AM:AM,MATCH(CHECKLIST!B720,DATOS!B:B,0),1)),"")</f>
        <v/>
      </c>
      <c r="L720" s="17" t="str">
        <f>IFERROR(IF(INDEX(DATOS!AO:AO,MATCH(CHECKLIST!B720,DATOS!B:B,0),1)=0,"",INDEX(DATOS!AO:AO,MATCH(CHECKLIST!B720,DATOS!B:B,0),1)),"")</f>
        <v/>
      </c>
      <c r="M720" s="17" t="str">
        <f>IFERROR(IF(INDEX(DATOS!AK:AK,MATCH(CHECKLIST!B720,DATOS!B:B,0),1)=0,"",INDEX(DATOS!AK:AK,MATCH(CHECKLIST!B720,DATOS!B:B,0),1)),"")</f>
        <v/>
      </c>
      <c r="N720" s="35" t="str">
        <f ca="1">IFERROR(IF(INDEX(DATOS!I:I,MATCH(CHECKLIST!B720,DATOS!B:B,0),1)="","X",IF(INDEX(DATOS!I:I,MATCH(CHECKLIST!B720,DATOS!B:B,0),1)&gt;YEAR(TODAY())-1,"","VENCIDA")),"")</f>
        <v/>
      </c>
      <c r="O720" s="35" t="str">
        <f>IFERROR(IF(INDEX(DATOS!AR:AR,MATCH(CHECKLIST!B720,DATOS!B:B,0),1)=0,"",INDEX(DATOS!AR:AR,MATCH(CHECKLIST!B720,DATOS!B:B,0),1)),"")</f>
        <v/>
      </c>
      <c r="P720" s="17" t="str">
        <f>IFERROR(IF(INDEX(DATOS!AP:AP,MATCH(CHECKLIST!B720,DATOS!B:B,0),1)=0,"",INDEX(DATOS!AP:AP,MATCH(CHECKLIST!B720,DATOS!B:B,0),1)),"")</f>
        <v/>
      </c>
      <c r="Q720" s="17" t="str">
        <f>IFERROR(IF(INDEX(DATOS!AQ:AQ,MATCH(CHECKLIST!B720,DATOS!B:B,0),1)=0,"",INDEX(DATOS!AQ:AQ,MATCH(CHECKLIST!B720,DATOS!B:B,0),1)),"")</f>
        <v/>
      </c>
      <c r="S720">
        <f t="shared" ref="S720:S783" si="35">IF(Q$13="","",R720)</f>
        <v>0</v>
      </c>
      <c r="U720" t="str">
        <f t="shared" si="33"/>
        <v/>
      </c>
      <c r="V720" t="str">
        <f t="shared" si="34"/>
        <v/>
      </c>
    </row>
    <row r="721" spans="1:22" x14ac:dyDescent="0.25">
      <c r="A721" s="12">
        <v>708</v>
      </c>
      <c r="B721" t="str">
        <f>IFERROR(INDEX(DATOS!B:B,MATCH(CHECKLIST!A721,DATOS!BY:BY,0),1),"")</f>
        <v/>
      </c>
      <c r="C721" t="str">
        <f>IFERROR(INDEX(DATOS!J:J,MATCH(CHECKLIST!A721,DATOS!BY:BY,0),1),"")</f>
        <v/>
      </c>
      <c r="D721" t="str">
        <f>IFERROR(INDEX(DATOS!R:R,MATCH(CHECKLIST!E721,DATOS!C:C,0),1),"")</f>
        <v/>
      </c>
      <c r="E721" s="72" t="str">
        <f>IFERROR(INDEX(DATOS!C:C,MATCH(CHECKLIST!A721,DATOS!BY:BY,0),1),"")</f>
        <v/>
      </c>
      <c r="F721" s="82" t="str">
        <f>IFERROR(IF(INDEX(DATOS!AE:AE,MATCH(CHECKLIST!B721,DATOS!B:B,0),1)=0,"",INDEX(DATOS!AE:AE,MATCH(CHECKLIST!B721,DATOS!B:B,0),1)),"")</f>
        <v/>
      </c>
      <c r="G721" s="17" t="str">
        <f>IFERROR(IF(INDEX(DATOS!AJ:AJ,MATCH(CHECKLIST!B721,DATOS!B:B,0),1)=0,"",INDEX(DATOS!AJ:AJ,MATCH(CHECKLIST!B721,DATOS!B:B,0),1)),"")</f>
        <v/>
      </c>
      <c r="H721" s="17" t="str">
        <f>IFERROR(IF(INDEX(DATOS!BM:BM,MATCH(CHECKLIST!B721,DATOS!B:B,0),1)="","X",IF(INDEX(DATOS!BM:BM,MATCH(CHECKLIST!B721,DATOS!B:B,0),1)="VIGENTE","",INDEX(DATOS!BM:BM,MATCH(CHECKLIST!B721,DATOS!B:B,0),1))),"")</f>
        <v/>
      </c>
      <c r="I721" s="17" t="str">
        <f>IFERROR(IF(INDEX(DATOS!AN:AN,MATCH(CHECKLIST!B721,DATOS!B:B,0),1)=0,"",INDEX(DATOS!AN:AN,MATCH(CHECKLIST!B721,DATOS!B:B,0),1)),"")</f>
        <v/>
      </c>
      <c r="J721" s="17" t="str">
        <f>IFERROR(IF(INDEX(DATOS!AL:AL,MATCH(CHECKLIST!B721,DATOS!B:B,0),1)=0,"",INDEX(DATOS!AL:AL,MATCH(CHECKLIST!B721,DATOS!B:B,0),1)),"")</f>
        <v/>
      </c>
      <c r="K721" s="35" t="str">
        <f>IFERROR(IF(INDEX(DATOS!AM:AM,MATCH(CHECKLIST!B721,DATOS!B:B,0),1)=0,"",INDEX(DATOS!AM:AM,MATCH(CHECKLIST!B721,DATOS!B:B,0),1)),"")</f>
        <v/>
      </c>
      <c r="L721" s="17" t="str">
        <f>IFERROR(IF(INDEX(DATOS!AO:AO,MATCH(CHECKLIST!B721,DATOS!B:B,0),1)=0,"",INDEX(DATOS!AO:AO,MATCH(CHECKLIST!B721,DATOS!B:B,0),1)),"")</f>
        <v/>
      </c>
      <c r="M721" s="17" t="str">
        <f>IFERROR(IF(INDEX(DATOS!AK:AK,MATCH(CHECKLIST!B721,DATOS!B:B,0),1)=0,"",INDEX(DATOS!AK:AK,MATCH(CHECKLIST!B721,DATOS!B:B,0),1)),"")</f>
        <v/>
      </c>
      <c r="N721" s="35" t="str">
        <f ca="1">IFERROR(IF(INDEX(DATOS!I:I,MATCH(CHECKLIST!B721,DATOS!B:B,0),1)="","X",IF(INDEX(DATOS!I:I,MATCH(CHECKLIST!B721,DATOS!B:B,0),1)&gt;YEAR(TODAY())-1,"","VENCIDA")),"")</f>
        <v/>
      </c>
      <c r="O721" s="35" t="str">
        <f>IFERROR(IF(INDEX(DATOS!AR:AR,MATCH(CHECKLIST!B721,DATOS!B:B,0),1)=0,"",INDEX(DATOS!AR:AR,MATCH(CHECKLIST!B721,DATOS!B:B,0),1)),"")</f>
        <v/>
      </c>
      <c r="P721" s="17" t="str">
        <f>IFERROR(IF(INDEX(DATOS!AP:AP,MATCH(CHECKLIST!B721,DATOS!B:B,0),1)=0,"",INDEX(DATOS!AP:AP,MATCH(CHECKLIST!B721,DATOS!B:B,0),1)),"")</f>
        <v/>
      </c>
      <c r="Q721" s="17" t="str">
        <f>IFERROR(IF(INDEX(DATOS!AQ:AQ,MATCH(CHECKLIST!B721,DATOS!B:B,0),1)=0,"",INDEX(DATOS!AQ:AQ,MATCH(CHECKLIST!B721,DATOS!B:B,0),1)),"")</f>
        <v/>
      </c>
      <c r="R721" t="str">
        <f>IF(B721="","",1)</f>
        <v/>
      </c>
      <c r="S721" t="str">
        <f t="shared" si="35"/>
        <v/>
      </c>
      <c r="U721" t="str">
        <f t="shared" si="33"/>
        <v/>
      </c>
      <c r="V721" t="str">
        <f t="shared" si="34"/>
        <v/>
      </c>
    </row>
    <row r="722" spans="1:22" x14ac:dyDescent="0.25">
      <c r="A722" s="12">
        <v>709</v>
      </c>
      <c r="B722" t="str">
        <f>IFERROR(INDEX(DATOS!B:B,MATCH(CHECKLIST!A722,DATOS!BY:BY,0),1),"")</f>
        <v/>
      </c>
      <c r="C722" t="str">
        <f>IFERROR(INDEX(DATOS!J:J,MATCH(CHECKLIST!A722,DATOS!BY:BY,0),1),"")</f>
        <v/>
      </c>
      <c r="D722" t="str">
        <f>IFERROR(INDEX(DATOS!R:R,MATCH(CHECKLIST!E722,DATOS!C:C,0),1),"")</f>
        <v/>
      </c>
      <c r="E722" s="72" t="str">
        <f>IFERROR(INDEX(DATOS!C:C,MATCH(CHECKLIST!A722,DATOS!BY:BY,0),1),"")</f>
        <v/>
      </c>
      <c r="F722" s="82" t="str">
        <f>IFERROR(IF(INDEX(DATOS!AE:AE,MATCH(CHECKLIST!B722,DATOS!B:B,0),1)=0,"",INDEX(DATOS!AE:AE,MATCH(CHECKLIST!B722,DATOS!B:B,0),1)),"")</f>
        <v/>
      </c>
      <c r="G722" s="17" t="str">
        <f>IFERROR(IF(INDEX(DATOS!AJ:AJ,MATCH(CHECKLIST!B722,DATOS!B:B,0),1)=0,"",INDEX(DATOS!AJ:AJ,MATCH(CHECKLIST!B722,DATOS!B:B,0),1)),"")</f>
        <v/>
      </c>
      <c r="H722" s="17" t="str">
        <f>IFERROR(IF(INDEX(DATOS!BM:BM,MATCH(CHECKLIST!B722,DATOS!B:B,0),1)="","X",IF(INDEX(DATOS!BM:BM,MATCH(CHECKLIST!B722,DATOS!B:B,0),1)="VIGENTE","",INDEX(DATOS!BM:BM,MATCH(CHECKLIST!B722,DATOS!B:B,0),1))),"")</f>
        <v/>
      </c>
      <c r="I722" s="17" t="str">
        <f>IFERROR(IF(INDEX(DATOS!AN:AN,MATCH(CHECKLIST!B722,DATOS!B:B,0),1)=0,"",INDEX(DATOS!AN:AN,MATCH(CHECKLIST!B722,DATOS!B:B,0),1)),"")</f>
        <v/>
      </c>
      <c r="J722" s="17" t="str">
        <f>IFERROR(IF(INDEX(DATOS!AL:AL,MATCH(CHECKLIST!B722,DATOS!B:B,0),1)=0,"",INDEX(DATOS!AL:AL,MATCH(CHECKLIST!B722,DATOS!B:B,0),1)),"")</f>
        <v/>
      </c>
      <c r="K722" s="35" t="str">
        <f>IFERROR(IF(INDEX(DATOS!AM:AM,MATCH(CHECKLIST!B722,DATOS!B:B,0),1)=0,"",INDEX(DATOS!AM:AM,MATCH(CHECKLIST!B722,DATOS!B:B,0),1)),"")</f>
        <v/>
      </c>
      <c r="L722" s="17" t="str">
        <f>IFERROR(IF(INDEX(DATOS!AO:AO,MATCH(CHECKLIST!B722,DATOS!B:B,0),1)=0,"",INDEX(DATOS!AO:AO,MATCH(CHECKLIST!B722,DATOS!B:B,0),1)),"")</f>
        <v/>
      </c>
      <c r="M722" s="17" t="str">
        <f>IFERROR(IF(INDEX(DATOS!AK:AK,MATCH(CHECKLIST!B722,DATOS!B:B,0),1)=0,"",INDEX(DATOS!AK:AK,MATCH(CHECKLIST!B722,DATOS!B:B,0),1)),"")</f>
        <v/>
      </c>
      <c r="N722" s="35" t="str">
        <f ca="1">IFERROR(IF(INDEX(DATOS!I:I,MATCH(CHECKLIST!B722,DATOS!B:B,0),1)="","X",IF(INDEX(DATOS!I:I,MATCH(CHECKLIST!B722,DATOS!B:B,0),1)&gt;YEAR(TODAY())-1,"","VENCIDA")),"")</f>
        <v/>
      </c>
      <c r="O722" s="35" t="str">
        <f>IFERROR(IF(INDEX(DATOS!AR:AR,MATCH(CHECKLIST!B722,DATOS!B:B,0),1)=0,"",INDEX(DATOS!AR:AR,MATCH(CHECKLIST!B722,DATOS!B:B,0),1)),"")</f>
        <v/>
      </c>
      <c r="P722" s="17" t="str">
        <f>IFERROR(IF(INDEX(DATOS!AP:AP,MATCH(CHECKLIST!B722,DATOS!B:B,0),1)=0,"",INDEX(DATOS!AP:AP,MATCH(CHECKLIST!B722,DATOS!B:B,0),1)),"")</f>
        <v/>
      </c>
      <c r="Q722" s="17" t="str">
        <f>IFERROR(IF(INDEX(DATOS!AQ:AQ,MATCH(CHECKLIST!B722,DATOS!B:B,0),1)=0,"",INDEX(DATOS!AQ:AQ,MATCH(CHECKLIST!B722,DATOS!B:B,0),1)),"")</f>
        <v/>
      </c>
      <c r="S722">
        <f t="shared" si="35"/>
        <v>0</v>
      </c>
      <c r="U722" t="str">
        <f t="shared" si="33"/>
        <v/>
      </c>
      <c r="V722" t="str">
        <f t="shared" si="34"/>
        <v/>
      </c>
    </row>
    <row r="723" spans="1:22" x14ac:dyDescent="0.25">
      <c r="A723" s="12">
        <v>710</v>
      </c>
      <c r="B723" t="str">
        <f>IFERROR(INDEX(DATOS!B:B,MATCH(CHECKLIST!A723,DATOS!BY:BY,0),1),"")</f>
        <v/>
      </c>
      <c r="C723" t="str">
        <f>IFERROR(INDEX(DATOS!J:J,MATCH(CHECKLIST!A723,DATOS!BY:BY,0),1),"")</f>
        <v/>
      </c>
      <c r="D723" t="str">
        <f>IFERROR(INDEX(DATOS!R:R,MATCH(CHECKLIST!E723,DATOS!C:C,0),1),"")</f>
        <v/>
      </c>
      <c r="E723" s="72" t="str">
        <f>IFERROR(INDEX(DATOS!C:C,MATCH(CHECKLIST!A723,DATOS!BY:BY,0),1),"")</f>
        <v/>
      </c>
      <c r="F723" s="82" t="str">
        <f>IFERROR(IF(INDEX(DATOS!AE:AE,MATCH(CHECKLIST!B723,DATOS!B:B,0),1)=0,"",INDEX(DATOS!AE:AE,MATCH(CHECKLIST!B723,DATOS!B:B,0),1)),"")</f>
        <v/>
      </c>
      <c r="G723" s="17" t="str">
        <f>IFERROR(IF(INDEX(DATOS!AJ:AJ,MATCH(CHECKLIST!B723,DATOS!B:B,0),1)=0,"",INDEX(DATOS!AJ:AJ,MATCH(CHECKLIST!B723,DATOS!B:B,0),1)),"")</f>
        <v/>
      </c>
      <c r="H723" s="17" t="str">
        <f>IFERROR(IF(INDEX(DATOS!BM:BM,MATCH(CHECKLIST!B723,DATOS!B:B,0),1)="","X",IF(INDEX(DATOS!BM:BM,MATCH(CHECKLIST!B723,DATOS!B:B,0),1)="VIGENTE","",INDEX(DATOS!BM:BM,MATCH(CHECKLIST!B723,DATOS!B:B,0),1))),"")</f>
        <v/>
      </c>
      <c r="I723" s="17" t="str">
        <f>IFERROR(IF(INDEX(DATOS!AN:AN,MATCH(CHECKLIST!B723,DATOS!B:B,0),1)=0,"",INDEX(DATOS!AN:AN,MATCH(CHECKLIST!B723,DATOS!B:B,0),1)),"")</f>
        <v/>
      </c>
      <c r="J723" s="17" t="str">
        <f>IFERROR(IF(INDEX(DATOS!AL:AL,MATCH(CHECKLIST!B723,DATOS!B:B,0),1)=0,"",INDEX(DATOS!AL:AL,MATCH(CHECKLIST!B723,DATOS!B:B,0),1)),"")</f>
        <v/>
      </c>
      <c r="K723" s="35" t="str">
        <f>IFERROR(IF(INDEX(DATOS!AM:AM,MATCH(CHECKLIST!B723,DATOS!B:B,0),1)=0,"",INDEX(DATOS!AM:AM,MATCH(CHECKLIST!B723,DATOS!B:B,0),1)),"")</f>
        <v/>
      </c>
      <c r="L723" s="17" t="str">
        <f>IFERROR(IF(INDEX(DATOS!AO:AO,MATCH(CHECKLIST!B723,DATOS!B:B,0),1)=0,"",INDEX(DATOS!AO:AO,MATCH(CHECKLIST!B723,DATOS!B:B,0),1)),"")</f>
        <v/>
      </c>
      <c r="M723" s="17" t="str">
        <f>IFERROR(IF(INDEX(DATOS!AK:AK,MATCH(CHECKLIST!B723,DATOS!B:B,0),1)=0,"",INDEX(DATOS!AK:AK,MATCH(CHECKLIST!B723,DATOS!B:B,0),1)),"")</f>
        <v/>
      </c>
      <c r="N723" s="35" t="str">
        <f ca="1">IFERROR(IF(INDEX(DATOS!I:I,MATCH(CHECKLIST!B723,DATOS!B:B,0),1)="","X",IF(INDEX(DATOS!I:I,MATCH(CHECKLIST!B723,DATOS!B:B,0),1)&gt;YEAR(TODAY())-1,"","VENCIDA")),"")</f>
        <v/>
      </c>
      <c r="O723" s="35" t="str">
        <f>IFERROR(IF(INDEX(DATOS!AR:AR,MATCH(CHECKLIST!B723,DATOS!B:B,0),1)=0,"",INDEX(DATOS!AR:AR,MATCH(CHECKLIST!B723,DATOS!B:B,0),1)),"")</f>
        <v/>
      </c>
      <c r="P723" s="17" t="str">
        <f>IFERROR(IF(INDEX(DATOS!AP:AP,MATCH(CHECKLIST!B723,DATOS!B:B,0),1)=0,"",INDEX(DATOS!AP:AP,MATCH(CHECKLIST!B723,DATOS!B:B,0),1)),"")</f>
        <v/>
      </c>
      <c r="Q723" s="17" t="str">
        <f>IFERROR(IF(INDEX(DATOS!AQ:AQ,MATCH(CHECKLIST!B723,DATOS!B:B,0),1)=0,"",INDEX(DATOS!AQ:AQ,MATCH(CHECKLIST!B723,DATOS!B:B,0),1)),"")</f>
        <v/>
      </c>
      <c r="R723" t="str">
        <f>IF(B723="","",1)</f>
        <v/>
      </c>
      <c r="S723" t="str">
        <f t="shared" si="35"/>
        <v/>
      </c>
      <c r="U723" t="str">
        <f t="shared" si="33"/>
        <v/>
      </c>
      <c r="V723" t="str">
        <f t="shared" si="34"/>
        <v/>
      </c>
    </row>
    <row r="724" spans="1:22" x14ac:dyDescent="0.25">
      <c r="A724" s="12">
        <v>711</v>
      </c>
      <c r="B724" t="str">
        <f>IFERROR(INDEX(DATOS!B:B,MATCH(CHECKLIST!A724,DATOS!BY:BY,0),1),"")</f>
        <v/>
      </c>
      <c r="C724" t="str">
        <f>IFERROR(INDEX(DATOS!J:J,MATCH(CHECKLIST!A724,DATOS!BY:BY,0),1),"")</f>
        <v/>
      </c>
      <c r="D724" t="str">
        <f>IFERROR(INDEX(DATOS!R:R,MATCH(CHECKLIST!E724,DATOS!C:C,0),1),"")</f>
        <v/>
      </c>
      <c r="E724" s="72" t="str">
        <f>IFERROR(INDEX(DATOS!C:C,MATCH(CHECKLIST!A724,DATOS!BY:BY,0),1),"")</f>
        <v/>
      </c>
      <c r="F724" s="82" t="str">
        <f>IFERROR(IF(INDEX(DATOS!AE:AE,MATCH(CHECKLIST!B724,DATOS!B:B,0),1)=0,"",INDEX(DATOS!AE:AE,MATCH(CHECKLIST!B724,DATOS!B:B,0),1)),"")</f>
        <v/>
      </c>
      <c r="G724" s="17" t="str">
        <f>IFERROR(IF(INDEX(DATOS!AJ:AJ,MATCH(CHECKLIST!B724,DATOS!B:B,0),1)=0,"",INDEX(DATOS!AJ:AJ,MATCH(CHECKLIST!B724,DATOS!B:B,0),1)),"")</f>
        <v/>
      </c>
      <c r="H724" s="17" t="str">
        <f>IFERROR(IF(INDEX(DATOS!BM:BM,MATCH(CHECKLIST!B724,DATOS!B:B,0),1)="","X",IF(INDEX(DATOS!BM:BM,MATCH(CHECKLIST!B724,DATOS!B:B,0),1)="VIGENTE","",INDEX(DATOS!BM:BM,MATCH(CHECKLIST!B724,DATOS!B:B,0),1))),"")</f>
        <v/>
      </c>
      <c r="I724" s="17" t="str">
        <f>IFERROR(IF(INDEX(DATOS!AN:AN,MATCH(CHECKLIST!B724,DATOS!B:B,0),1)=0,"",INDEX(DATOS!AN:AN,MATCH(CHECKLIST!B724,DATOS!B:B,0),1)),"")</f>
        <v/>
      </c>
      <c r="J724" s="17" t="str">
        <f>IFERROR(IF(INDEX(DATOS!AL:AL,MATCH(CHECKLIST!B724,DATOS!B:B,0),1)=0,"",INDEX(DATOS!AL:AL,MATCH(CHECKLIST!B724,DATOS!B:B,0),1)),"")</f>
        <v/>
      </c>
      <c r="K724" s="35" t="str">
        <f>IFERROR(IF(INDEX(DATOS!AM:AM,MATCH(CHECKLIST!B724,DATOS!B:B,0),1)=0,"",INDEX(DATOS!AM:AM,MATCH(CHECKLIST!B724,DATOS!B:B,0),1)),"")</f>
        <v/>
      </c>
      <c r="L724" s="17" t="str">
        <f>IFERROR(IF(INDEX(DATOS!AO:AO,MATCH(CHECKLIST!B724,DATOS!B:B,0),1)=0,"",INDEX(DATOS!AO:AO,MATCH(CHECKLIST!B724,DATOS!B:B,0),1)),"")</f>
        <v/>
      </c>
      <c r="M724" s="17" t="str">
        <f>IFERROR(IF(INDEX(DATOS!AK:AK,MATCH(CHECKLIST!B724,DATOS!B:B,0),1)=0,"",INDEX(DATOS!AK:AK,MATCH(CHECKLIST!B724,DATOS!B:B,0),1)),"")</f>
        <v/>
      </c>
      <c r="N724" s="35" t="str">
        <f ca="1">IFERROR(IF(INDEX(DATOS!I:I,MATCH(CHECKLIST!B724,DATOS!B:B,0),1)="","X",IF(INDEX(DATOS!I:I,MATCH(CHECKLIST!B724,DATOS!B:B,0),1)&gt;YEAR(TODAY())-1,"","VENCIDA")),"")</f>
        <v/>
      </c>
      <c r="O724" s="35" t="str">
        <f>IFERROR(IF(INDEX(DATOS!AR:AR,MATCH(CHECKLIST!B724,DATOS!B:B,0),1)=0,"",INDEX(DATOS!AR:AR,MATCH(CHECKLIST!B724,DATOS!B:B,0),1)),"")</f>
        <v/>
      </c>
      <c r="P724" s="17" t="str">
        <f>IFERROR(IF(INDEX(DATOS!AP:AP,MATCH(CHECKLIST!B724,DATOS!B:B,0),1)=0,"",INDEX(DATOS!AP:AP,MATCH(CHECKLIST!B724,DATOS!B:B,0),1)),"")</f>
        <v/>
      </c>
      <c r="Q724" s="17" t="str">
        <f>IFERROR(IF(INDEX(DATOS!AQ:AQ,MATCH(CHECKLIST!B724,DATOS!B:B,0),1)=0,"",INDEX(DATOS!AQ:AQ,MATCH(CHECKLIST!B724,DATOS!B:B,0),1)),"")</f>
        <v/>
      </c>
      <c r="S724">
        <f t="shared" si="35"/>
        <v>0</v>
      </c>
      <c r="U724" t="str">
        <f t="shared" si="33"/>
        <v/>
      </c>
      <c r="V724" t="str">
        <f t="shared" si="34"/>
        <v/>
      </c>
    </row>
    <row r="725" spans="1:22" x14ac:dyDescent="0.25">
      <c r="A725" s="12">
        <v>712</v>
      </c>
      <c r="B725" t="str">
        <f>IFERROR(INDEX(DATOS!B:B,MATCH(CHECKLIST!A725,DATOS!BY:BY,0),1),"")</f>
        <v/>
      </c>
      <c r="C725" t="str">
        <f>IFERROR(INDEX(DATOS!J:J,MATCH(CHECKLIST!A725,DATOS!BY:BY,0),1),"")</f>
        <v/>
      </c>
      <c r="D725" t="str">
        <f>IFERROR(INDEX(DATOS!R:R,MATCH(CHECKLIST!E725,DATOS!C:C,0),1),"")</f>
        <v/>
      </c>
      <c r="E725" s="72" t="str">
        <f>IFERROR(INDEX(DATOS!C:C,MATCH(CHECKLIST!A725,DATOS!BY:BY,0),1),"")</f>
        <v/>
      </c>
      <c r="F725" s="82" t="str">
        <f>IFERROR(IF(INDEX(DATOS!AE:AE,MATCH(CHECKLIST!B725,DATOS!B:B,0),1)=0,"",INDEX(DATOS!AE:AE,MATCH(CHECKLIST!B725,DATOS!B:B,0),1)),"")</f>
        <v/>
      </c>
      <c r="G725" s="17" t="str">
        <f>IFERROR(IF(INDEX(DATOS!AJ:AJ,MATCH(CHECKLIST!B725,DATOS!B:B,0),1)=0,"",INDEX(DATOS!AJ:AJ,MATCH(CHECKLIST!B725,DATOS!B:B,0),1)),"")</f>
        <v/>
      </c>
      <c r="H725" s="17" t="str">
        <f>IFERROR(IF(INDEX(DATOS!BM:BM,MATCH(CHECKLIST!B725,DATOS!B:B,0),1)="","X",IF(INDEX(DATOS!BM:BM,MATCH(CHECKLIST!B725,DATOS!B:B,0),1)="VIGENTE","",INDEX(DATOS!BM:BM,MATCH(CHECKLIST!B725,DATOS!B:B,0),1))),"")</f>
        <v/>
      </c>
      <c r="I725" s="17" t="str">
        <f>IFERROR(IF(INDEX(DATOS!AN:AN,MATCH(CHECKLIST!B725,DATOS!B:B,0),1)=0,"",INDEX(DATOS!AN:AN,MATCH(CHECKLIST!B725,DATOS!B:B,0),1)),"")</f>
        <v/>
      </c>
      <c r="J725" s="17" t="str">
        <f>IFERROR(IF(INDEX(DATOS!AL:AL,MATCH(CHECKLIST!B725,DATOS!B:B,0),1)=0,"",INDEX(DATOS!AL:AL,MATCH(CHECKLIST!B725,DATOS!B:B,0),1)),"")</f>
        <v/>
      </c>
      <c r="K725" s="35" t="str">
        <f>IFERROR(IF(INDEX(DATOS!AM:AM,MATCH(CHECKLIST!B725,DATOS!B:B,0),1)=0,"",INDEX(DATOS!AM:AM,MATCH(CHECKLIST!B725,DATOS!B:B,0),1)),"")</f>
        <v/>
      </c>
      <c r="L725" s="17" t="str">
        <f>IFERROR(IF(INDEX(DATOS!AO:AO,MATCH(CHECKLIST!B725,DATOS!B:B,0),1)=0,"",INDEX(DATOS!AO:AO,MATCH(CHECKLIST!B725,DATOS!B:B,0),1)),"")</f>
        <v/>
      </c>
      <c r="M725" s="17" t="str">
        <f>IFERROR(IF(INDEX(DATOS!AK:AK,MATCH(CHECKLIST!B725,DATOS!B:B,0),1)=0,"",INDEX(DATOS!AK:AK,MATCH(CHECKLIST!B725,DATOS!B:B,0),1)),"")</f>
        <v/>
      </c>
      <c r="N725" s="35" t="str">
        <f ca="1">IFERROR(IF(INDEX(DATOS!I:I,MATCH(CHECKLIST!B725,DATOS!B:B,0),1)="","X",IF(INDEX(DATOS!I:I,MATCH(CHECKLIST!B725,DATOS!B:B,0),1)&gt;YEAR(TODAY())-1,"","VENCIDA")),"")</f>
        <v/>
      </c>
      <c r="O725" s="35" t="str">
        <f>IFERROR(IF(INDEX(DATOS!AR:AR,MATCH(CHECKLIST!B725,DATOS!B:B,0),1)=0,"",INDEX(DATOS!AR:AR,MATCH(CHECKLIST!B725,DATOS!B:B,0),1)),"")</f>
        <v/>
      </c>
      <c r="P725" s="17" t="str">
        <f>IFERROR(IF(INDEX(DATOS!AP:AP,MATCH(CHECKLIST!B725,DATOS!B:B,0),1)=0,"",INDEX(DATOS!AP:AP,MATCH(CHECKLIST!B725,DATOS!B:B,0),1)),"")</f>
        <v/>
      </c>
      <c r="Q725" s="17" t="str">
        <f>IFERROR(IF(INDEX(DATOS!AQ:AQ,MATCH(CHECKLIST!B725,DATOS!B:B,0),1)=0,"",INDEX(DATOS!AQ:AQ,MATCH(CHECKLIST!B725,DATOS!B:B,0),1)),"")</f>
        <v/>
      </c>
      <c r="R725" t="str">
        <f>IF(B725="","",1)</f>
        <v/>
      </c>
      <c r="S725" t="str">
        <f t="shared" si="35"/>
        <v/>
      </c>
      <c r="U725" t="str">
        <f t="shared" si="33"/>
        <v/>
      </c>
      <c r="V725" t="str">
        <f t="shared" si="34"/>
        <v/>
      </c>
    </row>
    <row r="726" spans="1:22" x14ac:dyDescent="0.25">
      <c r="A726" s="12">
        <v>713</v>
      </c>
      <c r="B726" t="str">
        <f>IFERROR(INDEX(DATOS!B:B,MATCH(CHECKLIST!A726,DATOS!BY:BY,0),1),"")</f>
        <v/>
      </c>
      <c r="C726" t="str">
        <f>IFERROR(INDEX(DATOS!J:J,MATCH(CHECKLIST!A726,DATOS!BY:BY,0),1),"")</f>
        <v/>
      </c>
      <c r="D726" t="str">
        <f>IFERROR(INDEX(DATOS!R:R,MATCH(CHECKLIST!E726,DATOS!C:C,0),1),"")</f>
        <v/>
      </c>
      <c r="E726" s="72" t="str">
        <f>IFERROR(INDEX(DATOS!C:C,MATCH(CHECKLIST!A726,DATOS!BY:BY,0),1),"")</f>
        <v/>
      </c>
      <c r="F726" s="82" t="str">
        <f>IFERROR(IF(INDEX(DATOS!AE:AE,MATCH(CHECKLIST!B726,DATOS!B:B,0),1)=0,"",INDEX(DATOS!AE:AE,MATCH(CHECKLIST!B726,DATOS!B:B,0),1)),"")</f>
        <v/>
      </c>
      <c r="G726" s="17" t="str">
        <f>IFERROR(IF(INDEX(DATOS!AJ:AJ,MATCH(CHECKLIST!B726,DATOS!B:B,0),1)=0,"",INDEX(DATOS!AJ:AJ,MATCH(CHECKLIST!B726,DATOS!B:B,0),1)),"")</f>
        <v/>
      </c>
      <c r="H726" s="17" t="str">
        <f>IFERROR(IF(INDEX(DATOS!BM:BM,MATCH(CHECKLIST!B726,DATOS!B:B,0),1)="","X",IF(INDEX(DATOS!BM:BM,MATCH(CHECKLIST!B726,DATOS!B:B,0),1)="VIGENTE","",INDEX(DATOS!BM:BM,MATCH(CHECKLIST!B726,DATOS!B:B,0),1))),"")</f>
        <v/>
      </c>
      <c r="I726" s="17" t="str">
        <f>IFERROR(IF(INDEX(DATOS!AN:AN,MATCH(CHECKLIST!B726,DATOS!B:B,0),1)=0,"",INDEX(DATOS!AN:AN,MATCH(CHECKLIST!B726,DATOS!B:B,0),1)),"")</f>
        <v/>
      </c>
      <c r="J726" s="17" t="str">
        <f>IFERROR(IF(INDEX(DATOS!AL:AL,MATCH(CHECKLIST!B726,DATOS!B:B,0),1)=0,"",INDEX(DATOS!AL:AL,MATCH(CHECKLIST!B726,DATOS!B:B,0),1)),"")</f>
        <v/>
      </c>
      <c r="K726" s="35" t="str">
        <f>IFERROR(IF(INDEX(DATOS!AM:AM,MATCH(CHECKLIST!B726,DATOS!B:B,0),1)=0,"",INDEX(DATOS!AM:AM,MATCH(CHECKLIST!B726,DATOS!B:B,0),1)),"")</f>
        <v/>
      </c>
      <c r="L726" s="17" t="str">
        <f>IFERROR(IF(INDEX(DATOS!AO:AO,MATCH(CHECKLIST!B726,DATOS!B:B,0),1)=0,"",INDEX(DATOS!AO:AO,MATCH(CHECKLIST!B726,DATOS!B:B,0),1)),"")</f>
        <v/>
      </c>
      <c r="M726" s="17" t="str">
        <f>IFERROR(IF(INDEX(DATOS!AK:AK,MATCH(CHECKLIST!B726,DATOS!B:B,0),1)=0,"",INDEX(DATOS!AK:AK,MATCH(CHECKLIST!B726,DATOS!B:B,0),1)),"")</f>
        <v/>
      </c>
      <c r="N726" s="35" t="str">
        <f ca="1">IFERROR(IF(INDEX(DATOS!I:I,MATCH(CHECKLIST!B726,DATOS!B:B,0),1)="","X",IF(INDEX(DATOS!I:I,MATCH(CHECKLIST!B726,DATOS!B:B,0),1)&gt;YEAR(TODAY())-1,"","VENCIDA")),"")</f>
        <v/>
      </c>
      <c r="O726" s="35" t="str">
        <f>IFERROR(IF(INDEX(DATOS!AR:AR,MATCH(CHECKLIST!B726,DATOS!B:B,0),1)=0,"",INDEX(DATOS!AR:AR,MATCH(CHECKLIST!B726,DATOS!B:B,0),1)),"")</f>
        <v/>
      </c>
      <c r="P726" s="17" t="str">
        <f>IFERROR(IF(INDEX(DATOS!AP:AP,MATCH(CHECKLIST!B726,DATOS!B:B,0),1)=0,"",INDEX(DATOS!AP:AP,MATCH(CHECKLIST!B726,DATOS!B:B,0),1)),"")</f>
        <v/>
      </c>
      <c r="Q726" s="17" t="str">
        <f>IFERROR(IF(INDEX(DATOS!AQ:AQ,MATCH(CHECKLIST!B726,DATOS!B:B,0),1)=0,"",INDEX(DATOS!AQ:AQ,MATCH(CHECKLIST!B726,DATOS!B:B,0),1)),"")</f>
        <v/>
      </c>
      <c r="S726">
        <f t="shared" si="35"/>
        <v>0</v>
      </c>
      <c r="U726" t="str">
        <f t="shared" si="33"/>
        <v/>
      </c>
      <c r="V726" t="str">
        <f t="shared" si="34"/>
        <v/>
      </c>
    </row>
    <row r="727" spans="1:22" x14ac:dyDescent="0.25">
      <c r="A727" s="12">
        <v>714</v>
      </c>
      <c r="B727" t="str">
        <f>IFERROR(INDEX(DATOS!B:B,MATCH(CHECKLIST!A727,DATOS!BY:BY,0),1),"")</f>
        <v/>
      </c>
      <c r="C727" t="str">
        <f>IFERROR(INDEX(DATOS!J:J,MATCH(CHECKLIST!A727,DATOS!BY:BY,0),1),"")</f>
        <v/>
      </c>
      <c r="D727" t="str">
        <f>IFERROR(INDEX(DATOS!R:R,MATCH(CHECKLIST!E727,DATOS!C:C,0),1),"")</f>
        <v/>
      </c>
      <c r="E727" s="72" t="str">
        <f>IFERROR(INDEX(DATOS!C:C,MATCH(CHECKLIST!A727,DATOS!BY:BY,0),1),"")</f>
        <v/>
      </c>
      <c r="F727" s="82" t="str">
        <f>IFERROR(IF(INDEX(DATOS!AE:AE,MATCH(CHECKLIST!B727,DATOS!B:B,0),1)=0,"",INDEX(DATOS!AE:AE,MATCH(CHECKLIST!B727,DATOS!B:B,0),1)),"")</f>
        <v/>
      </c>
      <c r="G727" s="17" t="str">
        <f>IFERROR(IF(INDEX(DATOS!AJ:AJ,MATCH(CHECKLIST!B727,DATOS!B:B,0),1)=0,"",INDEX(DATOS!AJ:AJ,MATCH(CHECKLIST!B727,DATOS!B:B,0),1)),"")</f>
        <v/>
      </c>
      <c r="H727" s="17" t="str">
        <f>IFERROR(IF(INDEX(DATOS!BM:BM,MATCH(CHECKLIST!B727,DATOS!B:B,0),1)="","X",IF(INDEX(DATOS!BM:BM,MATCH(CHECKLIST!B727,DATOS!B:B,0),1)="VIGENTE","",INDEX(DATOS!BM:BM,MATCH(CHECKLIST!B727,DATOS!B:B,0),1))),"")</f>
        <v/>
      </c>
      <c r="I727" s="17" t="str">
        <f>IFERROR(IF(INDEX(DATOS!AN:AN,MATCH(CHECKLIST!B727,DATOS!B:B,0),1)=0,"",INDEX(DATOS!AN:AN,MATCH(CHECKLIST!B727,DATOS!B:B,0),1)),"")</f>
        <v/>
      </c>
      <c r="J727" s="17" t="str">
        <f>IFERROR(IF(INDEX(DATOS!AL:AL,MATCH(CHECKLIST!B727,DATOS!B:B,0),1)=0,"",INDEX(DATOS!AL:AL,MATCH(CHECKLIST!B727,DATOS!B:B,0),1)),"")</f>
        <v/>
      </c>
      <c r="K727" s="35" t="str">
        <f>IFERROR(IF(INDEX(DATOS!AM:AM,MATCH(CHECKLIST!B727,DATOS!B:B,0),1)=0,"",INDEX(DATOS!AM:AM,MATCH(CHECKLIST!B727,DATOS!B:B,0),1)),"")</f>
        <v/>
      </c>
      <c r="L727" s="17" t="str">
        <f>IFERROR(IF(INDEX(DATOS!AO:AO,MATCH(CHECKLIST!B727,DATOS!B:B,0),1)=0,"",INDEX(DATOS!AO:AO,MATCH(CHECKLIST!B727,DATOS!B:B,0),1)),"")</f>
        <v/>
      </c>
      <c r="M727" s="17" t="str">
        <f>IFERROR(IF(INDEX(DATOS!AK:AK,MATCH(CHECKLIST!B727,DATOS!B:B,0),1)=0,"",INDEX(DATOS!AK:AK,MATCH(CHECKLIST!B727,DATOS!B:B,0),1)),"")</f>
        <v/>
      </c>
      <c r="N727" s="35" t="str">
        <f ca="1">IFERROR(IF(INDEX(DATOS!I:I,MATCH(CHECKLIST!B727,DATOS!B:B,0),1)="","X",IF(INDEX(DATOS!I:I,MATCH(CHECKLIST!B727,DATOS!B:B,0),1)&gt;YEAR(TODAY())-1,"","VENCIDA")),"")</f>
        <v/>
      </c>
      <c r="O727" s="35" t="str">
        <f>IFERROR(IF(INDEX(DATOS!AR:AR,MATCH(CHECKLIST!B727,DATOS!B:B,0),1)=0,"",INDEX(DATOS!AR:AR,MATCH(CHECKLIST!B727,DATOS!B:B,0),1)),"")</f>
        <v/>
      </c>
      <c r="P727" s="17" t="str">
        <f>IFERROR(IF(INDEX(DATOS!AP:AP,MATCH(CHECKLIST!B727,DATOS!B:B,0),1)=0,"",INDEX(DATOS!AP:AP,MATCH(CHECKLIST!B727,DATOS!B:B,0),1)),"")</f>
        <v/>
      </c>
      <c r="Q727" s="17" t="str">
        <f>IFERROR(IF(INDEX(DATOS!AQ:AQ,MATCH(CHECKLIST!B727,DATOS!B:B,0),1)=0,"",INDEX(DATOS!AQ:AQ,MATCH(CHECKLIST!B727,DATOS!B:B,0),1)),"")</f>
        <v/>
      </c>
      <c r="R727" t="str">
        <f>IF(B727="","",1)</f>
        <v/>
      </c>
      <c r="S727" t="str">
        <f t="shared" si="35"/>
        <v/>
      </c>
      <c r="U727" t="str">
        <f t="shared" si="33"/>
        <v/>
      </c>
      <c r="V727" t="str">
        <f t="shared" si="34"/>
        <v/>
      </c>
    </row>
    <row r="728" spans="1:22" x14ac:dyDescent="0.25">
      <c r="A728" s="12">
        <v>715</v>
      </c>
      <c r="B728" t="str">
        <f>IFERROR(INDEX(DATOS!B:B,MATCH(CHECKLIST!A728,DATOS!BY:BY,0),1),"")</f>
        <v/>
      </c>
      <c r="C728" t="str">
        <f>IFERROR(INDEX(DATOS!J:J,MATCH(CHECKLIST!A728,DATOS!BY:BY,0),1),"")</f>
        <v/>
      </c>
      <c r="D728" t="str">
        <f>IFERROR(INDEX(DATOS!R:R,MATCH(CHECKLIST!E728,DATOS!C:C,0),1),"")</f>
        <v/>
      </c>
      <c r="E728" s="72" t="str">
        <f>IFERROR(INDEX(DATOS!C:C,MATCH(CHECKLIST!A728,DATOS!BY:BY,0),1),"")</f>
        <v/>
      </c>
      <c r="F728" s="82" t="str">
        <f>IFERROR(IF(INDEX(DATOS!AE:AE,MATCH(CHECKLIST!B728,DATOS!B:B,0),1)=0,"",INDEX(DATOS!AE:AE,MATCH(CHECKLIST!B728,DATOS!B:B,0),1)),"")</f>
        <v/>
      </c>
      <c r="G728" s="17" t="str">
        <f>IFERROR(IF(INDEX(DATOS!AJ:AJ,MATCH(CHECKLIST!B728,DATOS!B:B,0),1)=0,"",INDEX(DATOS!AJ:AJ,MATCH(CHECKLIST!B728,DATOS!B:B,0),1)),"")</f>
        <v/>
      </c>
      <c r="H728" s="17" t="str">
        <f>IFERROR(IF(INDEX(DATOS!BM:BM,MATCH(CHECKLIST!B728,DATOS!B:B,0),1)="","X",IF(INDEX(DATOS!BM:BM,MATCH(CHECKLIST!B728,DATOS!B:B,0),1)="VIGENTE","",INDEX(DATOS!BM:BM,MATCH(CHECKLIST!B728,DATOS!B:B,0),1))),"")</f>
        <v/>
      </c>
      <c r="I728" s="17" t="str">
        <f>IFERROR(IF(INDEX(DATOS!AN:AN,MATCH(CHECKLIST!B728,DATOS!B:B,0),1)=0,"",INDEX(DATOS!AN:AN,MATCH(CHECKLIST!B728,DATOS!B:B,0),1)),"")</f>
        <v/>
      </c>
      <c r="J728" s="17" t="str">
        <f>IFERROR(IF(INDEX(DATOS!AL:AL,MATCH(CHECKLIST!B728,DATOS!B:B,0),1)=0,"",INDEX(DATOS!AL:AL,MATCH(CHECKLIST!B728,DATOS!B:B,0),1)),"")</f>
        <v/>
      </c>
      <c r="K728" s="35" t="str">
        <f>IFERROR(IF(INDEX(DATOS!AM:AM,MATCH(CHECKLIST!B728,DATOS!B:B,0),1)=0,"",INDEX(DATOS!AM:AM,MATCH(CHECKLIST!B728,DATOS!B:B,0),1)),"")</f>
        <v/>
      </c>
      <c r="L728" s="17" t="str">
        <f>IFERROR(IF(INDEX(DATOS!AO:AO,MATCH(CHECKLIST!B728,DATOS!B:B,0),1)=0,"",INDEX(DATOS!AO:AO,MATCH(CHECKLIST!B728,DATOS!B:B,0),1)),"")</f>
        <v/>
      </c>
      <c r="M728" s="17" t="str">
        <f>IFERROR(IF(INDEX(DATOS!AK:AK,MATCH(CHECKLIST!B728,DATOS!B:B,0),1)=0,"",INDEX(DATOS!AK:AK,MATCH(CHECKLIST!B728,DATOS!B:B,0),1)),"")</f>
        <v/>
      </c>
      <c r="N728" s="35" t="str">
        <f ca="1">IFERROR(IF(INDEX(DATOS!I:I,MATCH(CHECKLIST!B728,DATOS!B:B,0),1)="","X",IF(INDEX(DATOS!I:I,MATCH(CHECKLIST!B728,DATOS!B:B,0),1)&gt;YEAR(TODAY())-1,"","VENCIDA")),"")</f>
        <v/>
      </c>
      <c r="O728" s="35" t="str">
        <f>IFERROR(IF(INDEX(DATOS!AR:AR,MATCH(CHECKLIST!B728,DATOS!B:B,0),1)=0,"",INDEX(DATOS!AR:AR,MATCH(CHECKLIST!B728,DATOS!B:B,0),1)),"")</f>
        <v/>
      </c>
      <c r="P728" s="17" t="str">
        <f>IFERROR(IF(INDEX(DATOS!AP:AP,MATCH(CHECKLIST!B728,DATOS!B:B,0),1)=0,"",INDEX(DATOS!AP:AP,MATCH(CHECKLIST!B728,DATOS!B:B,0),1)),"")</f>
        <v/>
      </c>
      <c r="Q728" s="17" t="str">
        <f>IFERROR(IF(INDEX(DATOS!AQ:AQ,MATCH(CHECKLIST!B728,DATOS!B:B,0),1)=0,"",INDEX(DATOS!AQ:AQ,MATCH(CHECKLIST!B728,DATOS!B:B,0),1)),"")</f>
        <v/>
      </c>
      <c r="S728">
        <f t="shared" si="35"/>
        <v>0</v>
      </c>
      <c r="U728" t="str">
        <f t="shared" si="33"/>
        <v/>
      </c>
      <c r="V728" t="str">
        <f t="shared" si="34"/>
        <v/>
      </c>
    </row>
    <row r="729" spans="1:22" x14ac:dyDescent="0.25">
      <c r="A729" s="12">
        <v>716</v>
      </c>
      <c r="B729" t="str">
        <f>IFERROR(INDEX(DATOS!B:B,MATCH(CHECKLIST!A729,DATOS!BY:BY,0),1),"")</f>
        <v/>
      </c>
      <c r="C729" t="str">
        <f>IFERROR(INDEX(DATOS!J:J,MATCH(CHECKLIST!A729,DATOS!BY:BY,0),1),"")</f>
        <v/>
      </c>
      <c r="D729" t="str">
        <f>IFERROR(INDEX(DATOS!R:R,MATCH(CHECKLIST!E729,DATOS!C:C,0),1),"")</f>
        <v/>
      </c>
      <c r="E729" s="72" t="str">
        <f>IFERROR(INDEX(DATOS!C:C,MATCH(CHECKLIST!A729,DATOS!BY:BY,0),1),"")</f>
        <v/>
      </c>
      <c r="F729" s="82" t="str">
        <f>IFERROR(IF(INDEX(DATOS!AE:AE,MATCH(CHECKLIST!B729,DATOS!B:B,0),1)=0,"",INDEX(DATOS!AE:AE,MATCH(CHECKLIST!B729,DATOS!B:B,0),1)),"")</f>
        <v/>
      </c>
      <c r="G729" s="17" t="str">
        <f>IFERROR(IF(INDEX(DATOS!AJ:AJ,MATCH(CHECKLIST!B729,DATOS!B:B,0),1)=0,"",INDEX(DATOS!AJ:AJ,MATCH(CHECKLIST!B729,DATOS!B:B,0),1)),"")</f>
        <v/>
      </c>
      <c r="H729" s="17" t="str">
        <f>IFERROR(IF(INDEX(DATOS!BM:BM,MATCH(CHECKLIST!B729,DATOS!B:B,0),1)="","X",IF(INDEX(DATOS!BM:BM,MATCH(CHECKLIST!B729,DATOS!B:B,0),1)="VIGENTE","",INDEX(DATOS!BM:BM,MATCH(CHECKLIST!B729,DATOS!B:B,0),1))),"")</f>
        <v/>
      </c>
      <c r="I729" s="17" t="str">
        <f>IFERROR(IF(INDEX(DATOS!AN:AN,MATCH(CHECKLIST!B729,DATOS!B:B,0),1)=0,"",INDEX(DATOS!AN:AN,MATCH(CHECKLIST!B729,DATOS!B:B,0),1)),"")</f>
        <v/>
      </c>
      <c r="J729" s="17" t="str">
        <f>IFERROR(IF(INDEX(DATOS!AL:AL,MATCH(CHECKLIST!B729,DATOS!B:B,0),1)=0,"",INDEX(DATOS!AL:AL,MATCH(CHECKLIST!B729,DATOS!B:B,0),1)),"")</f>
        <v/>
      </c>
      <c r="K729" s="35" t="str">
        <f>IFERROR(IF(INDEX(DATOS!AM:AM,MATCH(CHECKLIST!B729,DATOS!B:B,0),1)=0,"",INDEX(DATOS!AM:AM,MATCH(CHECKLIST!B729,DATOS!B:B,0),1)),"")</f>
        <v/>
      </c>
      <c r="L729" s="17" t="str">
        <f>IFERROR(IF(INDEX(DATOS!AO:AO,MATCH(CHECKLIST!B729,DATOS!B:B,0),1)=0,"",INDEX(DATOS!AO:AO,MATCH(CHECKLIST!B729,DATOS!B:B,0),1)),"")</f>
        <v/>
      </c>
      <c r="M729" s="17" t="str">
        <f>IFERROR(IF(INDEX(DATOS!AK:AK,MATCH(CHECKLIST!B729,DATOS!B:B,0),1)=0,"",INDEX(DATOS!AK:AK,MATCH(CHECKLIST!B729,DATOS!B:B,0),1)),"")</f>
        <v/>
      </c>
      <c r="N729" s="35" t="str">
        <f ca="1">IFERROR(IF(INDEX(DATOS!I:I,MATCH(CHECKLIST!B729,DATOS!B:B,0),1)="","X",IF(INDEX(DATOS!I:I,MATCH(CHECKLIST!B729,DATOS!B:B,0),1)&gt;YEAR(TODAY())-1,"","VENCIDA")),"")</f>
        <v/>
      </c>
      <c r="O729" s="35" t="str">
        <f>IFERROR(IF(INDEX(DATOS!AR:AR,MATCH(CHECKLIST!B729,DATOS!B:B,0),1)=0,"",INDEX(DATOS!AR:AR,MATCH(CHECKLIST!B729,DATOS!B:B,0),1)),"")</f>
        <v/>
      </c>
      <c r="P729" s="17" t="str">
        <f>IFERROR(IF(INDEX(DATOS!AP:AP,MATCH(CHECKLIST!B729,DATOS!B:B,0),1)=0,"",INDEX(DATOS!AP:AP,MATCH(CHECKLIST!B729,DATOS!B:B,0),1)),"")</f>
        <v/>
      </c>
      <c r="Q729" s="17" t="str">
        <f>IFERROR(IF(INDEX(DATOS!AQ:AQ,MATCH(CHECKLIST!B729,DATOS!B:B,0),1)=0,"",INDEX(DATOS!AQ:AQ,MATCH(CHECKLIST!B729,DATOS!B:B,0),1)),"")</f>
        <v/>
      </c>
      <c r="R729" t="str">
        <f>IF(B729="","",1)</f>
        <v/>
      </c>
      <c r="S729" t="str">
        <f t="shared" si="35"/>
        <v/>
      </c>
      <c r="U729" t="str">
        <f t="shared" si="33"/>
        <v/>
      </c>
      <c r="V729" t="str">
        <f t="shared" si="34"/>
        <v/>
      </c>
    </row>
    <row r="730" spans="1:22" x14ac:dyDescent="0.25">
      <c r="A730" s="12">
        <v>717</v>
      </c>
      <c r="B730" t="str">
        <f>IFERROR(INDEX(DATOS!B:B,MATCH(CHECKLIST!A730,DATOS!BY:BY,0),1),"")</f>
        <v/>
      </c>
      <c r="C730" t="str">
        <f>IFERROR(INDEX(DATOS!J:J,MATCH(CHECKLIST!A730,DATOS!BY:BY,0),1),"")</f>
        <v/>
      </c>
      <c r="D730" t="str">
        <f>IFERROR(INDEX(DATOS!R:R,MATCH(CHECKLIST!E730,DATOS!C:C,0),1),"")</f>
        <v/>
      </c>
      <c r="E730" s="72" t="str">
        <f>IFERROR(INDEX(DATOS!C:C,MATCH(CHECKLIST!A730,DATOS!BY:BY,0),1),"")</f>
        <v/>
      </c>
      <c r="F730" s="82" t="str">
        <f>IFERROR(IF(INDEX(DATOS!AE:AE,MATCH(CHECKLIST!B730,DATOS!B:B,0),1)=0,"",INDEX(DATOS!AE:AE,MATCH(CHECKLIST!B730,DATOS!B:B,0),1)),"")</f>
        <v/>
      </c>
      <c r="G730" s="17" t="str">
        <f>IFERROR(IF(INDEX(DATOS!AJ:AJ,MATCH(CHECKLIST!B730,DATOS!B:B,0),1)=0,"",INDEX(DATOS!AJ:AJ,MATCH(CHECKLIST!B730,DATOS!B:B,0),1)),"")</f>
        <v/>
      </c>
      <c r="H730" s="17" t="str">
        <f>IFERROR(IF(INDEX(DATOS!BM:BM,MATCH(CHECKLIST!B730,DATOS!B:B,0),1)="","X",IF(INDEX(DATOS!BM:BM,MATCH(CHECKLIST!B730,DATOS!B:B,0),1)="VIGENTE","",INDEX(DATOS!BM:BM,MATCH(CHECKLIST!B730,DATOS!B:B,0),1))),"")</f>
        <v/>
      </c>
      <c r="I730" s="17" t="str">
        <f>IFERROR(IF(INDEX(DATOS!AN:AN,MATCH(CHECKLIST!B730,DATOS!B:B,0),1)=0,"",INDEX(DATOS!AN:AN,MATCH(CHECKLIST!B730,DATOS!B:B,0),1)),"")</f>
        <v/>
      </c>
      <c r="J730" s="17" t="str">
        <f>IFERROR(IF(INDEX(DATOS!AL:AL,MATCH(CHECKLIST!B730,DATOS!B:B,0),1)=0,"",INDEX(DATOS!AL:AL,MATCH(CHECKLIST!B730,DATOS!B:B,0),1)),"")</f>
        <v/>
      </c>
      <c r="K730" s="35" t="str">
        <f>IFERROR(IF(INDEX(DATOS!AM:AM,MATCH(CHECKLIST!B730,DATOS!B:B,0),1)=0,"",INDEX(DATOS!AM:AM,MATCH(CHECKLIST!B730,DATOS!B:B,0),1)),"")</f>
        <v/>
      </c>
      <c r="L730" s="17" t="str">
        <f>IFERROR(IF(INDEX(DATOS!AO:AO,MATCH(CHECKLIST!B730,DATOS!B:B,0),1)=0,"",INDEX(DATOS!AO:AO,MATCH(CHECKLIST!B730,DATOS!B:B,0),1)),"")</f>
        <v/>
      </c>
      <c r="M730" s="17" t="str">
        <f>IFERROR(IF(INDEX(DATOS!AK:AK,MATCH(CHECKLIST!B730,DATOS!B:B,0),1)=0,"",INDEX(DATOS!AK:AK,MATCH(CHECKLIST!B730,DATOS!B:B,0),1)),"")</f>
        <v/>
      </c>
      <c r="N730" s="35" t="str">
        <f ca="1">IFERROR(IF(INDEX(DATOS!I:I,MATCH(CHECKLIST!B730,DATOS!B:B,0),1)="","X",IF(INDEX(DATOS!I:I,MATCH(CHECKLIST!B730,DATOS!B:B,0),1)&gt;YEAR(TODAY())-1,"","VENCIDA")),"")</f>
        <v/>
      </c>
      <c r="O730" s="35" t="str">
        <f>IFERROR(IF(INDEX(DATOS!AR:AR,MATCH(CHECKLIST!B730,DATOS!B:B,0),1)=0,"",INDEX(DATOS!AR:AR,MATCH(CHECKLIST!B730,DATOS!B:B,0),1)),"")</f>
        <v/>
      </c>
      <c r="P730" s="17" t="str">
        <f>IFERROR(IF(INDEX(DATOS!AP:AP,MATCH(CHECKLIST!B730,DATOS!B:B,0),1)=0,"",INDEX(DATOS!AP:AP,MATCH(CHECKLIST!B730,DATOS!B:B,0),1)),"")</f>
        <v/>
      </c>
      <c r="Q730" s="17" t="str">
        <f>IFERROR(IF(INDEX(DATOS!AQ:AQ,MATCH(CHECKLIST!B730,DATOS!B:B,0),1)=0,"",INDEX(DATOS!AQ:AQ,MATCH(CHECKLIST!B730,DATOS!B:B,0),1)),"")</f>
        <v/>
      </c>
      <c r="S730">
        <f t="shared" si="35"/>
        <v>0</v>
      </c>
      <c r="U730" t="str">
        <f t="shared" si="33"/>
        <v/>
      </c>
      <c r="V730" t="str">
        <f t="shared" si="34"/>
        <v/>
      </c>
    </row>
    <row r="731" spans="1:22" x14ac:dyDescent="0.25">
      <c r="A731" s="12">
        <v>718</v>
      </c>
      <c r="B731" t="str">
        <f>IFERROR(INDEX(DATOS!B:B,MATCH(CHECKLIST!A731,DATOS!BY:BY,0),1),"")</f>
        <v/>
      </c>
      <c r="C731" t="str">
        <f>IFERROR(INDEX(DATOS!J:J,MATCH(CHECKLIST!A731,DATOS!BY:BY,0),1),"")</f>
        <v/>
      </c>
      <c r="D731" t="str">
        <f>IFERROR(INDEX(DATOS!R:R,MATCH(CHECKLIST!E731,DATOS!C:C,0),1),"")</f>
        <v/>
      </c>
      <c r="E731" s="72" t="str">
        <f>IFERROR(INDEX(DATOS!C:C,MATCH(CHECKLIST!A731,DATOS!BY:BY,0),1),"")</f>
        <v/>
      </c>
      <c r="F731" s="82" t="str">
        <f>IFERROR(IF(INDEX(DATOS!AE:AE,MATCH(CHECKLIST!B731,DATOS!B:B,0),1)=0,"",INDEX(DATOS!AE:AE,MATCH(CHECKLIST!B731,DATOS!B:B,0),1)),"")</f>
        <v/>
      </c>
      <c r="G731" s="17" t="str">
        <f>IFERROR(IF(INDEX(DATOS!AJ:AJ,MATCH(CHECKLIST!B731,DATOS!B:B,0),1)=0,"",INDEX(DATOS!AJ:AJ,MATCH(CHECKLIST!B731,DATOS!B:B,0),1)),"")</f>
        <v/>
      </c>
      <c r="H731" s="17" t="str">
        <f>IFERROR(IF(INDEX(DATOS!BM:BM,MATCH(CHECKLIST!B731,DATOS!B:B,0),1)="","X",IF(INDEX(DATOS!BM:BM,MATCH(CHECKLIST!B731,DATOS!B:B,0),1)="VIGENTE","",INDEX(DATOS!BM:BM,MATCH(CHECKLIST!B731,DATOS!B:B,0),1))),"")</f>
        <v/>
      </c>
      <c r="I731" s="17" t="str">
        <f>IFERROR(IF(INDEX(DATOS!AN:AN,MATCH(CHECKLIST!B731,DATOS!B:B,0),1)=0,"",INDEX(DATOS!AN:AN,MATCH(CHECKLIST!B731,DATOS!B:B,0),1)),"")</f>
        <v/>
      </c>
      <c r="J731" s="17" t="str">
        <f>IFERROR(IF(INDEX(DATOS!AL:AL,MATCH(CHECKLIST!B731,DATOS!B:B,0),1)=0,"",INDEX(DATOS!AL:AL,MATCH(CHECKLIST!B731,DATOS!B:B,0),1)),"")</f>
        <v/>
      </c>
      <c r="K731" s="35" t="str">
        <f>IFERROR(IF(INDEX(DATOS!AM:AM,MATCH(CHECKLIST!B731,DATOS!B:B,0),1)=0,"",INDEX(DATOS!AM:AM,MATCH(CHECKLIST!B731,DATOS!B:B,0),1)),"")</f>
        <v/>
      </c>
      <c r="L731" s="17" t="str">
        <f>IFERROR(IF(INDEX(DATOS!AO:AO,MATCH(CHECKLIST!B731,DATOS!B:B,0),1)=0,"",INDEX(DATOS!AO:AO,MATCH(CHECKLIST!B731,DATOS!B:B,0),1)),"")</f>
        <v/>
      </c>
      <c r="M731" s="17" t="str">
        <f>IFERROR(IF(INDEX(DATOS!AK:AK,MATCH(CHECKLIST!B731,DATOS!B:B,0),1)=0,"",INDEX(DATOS!AK:AK,MATCH(CHECKLIST!B731,DATOS!B:B,0),1)),"")</f>
        <v/>
      </c>
      <c r="N731" s="35" t="str">
        <f ca="1">IFERROR(IF(INDEX(DATOS!I:I,MATCH(CHECKLIST!B731,DATOS!B:B,0),1)="","X",IF(INDEX(DATOS!I:I,MATCH(CHECKLIST!B731,DATOS!B:B,0),1)&gt;YEAR(TODAY())-1,"","VENCIDA")),"")</f>
        <v/>
      </c>
      <c r="O731" s="35" t="str">
        <f>IFERROR(IF(INDEX(DATOS!AR:AR,MATCH(CHECKLIST!B731,DATOS!B:B,0),1)=0,"",INDEX(DATOS!AR:AR,MATCH(CHECKLIST!B731,DATOS!B:B,0),1)),"")</f>
        <v/>
      </c>
      <c r="P731" s="17" t="str">
        <f>IFERROR(IF(INDEX(DATOS!AP:AP,MATCH(CHECKLIST!B731,DATOS!B:B,0),1)=0,"",INDEX(DATOS!AP:AP,MATCH(CHECKLIST!B731,DATOS!B:B,0),1)),"")</f>
        <v/>
      </c>
      <c r="Q731" s="17" t="str">
        <f>IFERROR(IF(INDEX(DATOS!AQ:AQ,MATCH(CHECKLIST!B731,DATOS!B:B,0),1)=0,"",INDEX(DATOS!AQ:AQ,MATCH(CHECKLIST!B731,DATOS!B:B,0),1)),"")</f>
        <v/>
      </c>
      <c r="R731" t="str">
        <f>IF(B731="","",1)</f>
        <v/>
      </c>
      <c r="S731" t="str">
        <f t="shared" si="35"/>
        <v/>
      </c>
      <c r="U731" t="str">
        <f t="shared" si="33"/>
        <v/>
      </c>
      <c r="V731" t="str">
        <f t="shared" si="34"/>
        <v/>
      </c>
    </row>
    <row r="732" spans="1:22" x14ac:dyDescent="0.25">
      <c r="A732" s="12">
        <v>719</v>
      </c>
      <c r="B732" t="str">
        <f>IFERROR(INDEX(DATOS!B:B,MATCH(CHECKLIST!A732,DATOS!BY:BY,0),1),"")</f>
        <v/>
      </c>
      <c r="C732" t="str">
        <f>IFERROR(INDEX(DATOS!J:J,MATCH(CHECKLIST!A732,DATOS!BY:BY,0),1),"")</f>
        <v/>
      </c>
      <c r="D732" t="str">
        <f>IFERROR(INDEX(DATOS!R:R,MATCH(CHECKLIST!E732,DATOS!C:C,0),1),"")</f>
        <v/>
      </c>
      <c r="E732" s="72" t="str">
        <f>IFERROR(INDEX(DATOS!C:C,MATCH(CHECKLIST!A732,DATOS!BY:BY,0),1),"")</f>
        <v/>
      </c>
      <c r="F732" s="82" t="str">
        <f>IFERROR(IF(INDEX(DATOS!AE:AE,MATCH(CHECKLIST!B732,DATOS!B:B,0),1)=0,"",INDEX(DATOS!AE:AE,MATCH(CHECKLIST!B732,DATOS!B:B,0),1)),"")</f>
        <v/>
      </c>
      <c r="G732" s="17" t="str">
        <f>IFERROR(IF(INDEX(DATOS!AJ:AJ,MATCH(CHECKLIST!B732,DATOS!B:B,0),1)=0,"",INDEX(DATOS!AJ:AJ,MATCH(CHECKLIST!B732,DATOS!B:B,0),1)),"")</f>
        <v/>
      </c>
      <c r="H732" s="17" t="str">
        <f>IFERROR(IF(INDEX(DATOS!BM:BM,MATCH(CHECKLIST!B732,DATOS!B:B,0),1)="","X",IF(INDEX(DATOS!BM:BM,MATCH(CHECKLIST!B732,DATOS!B:B,0),1)="VIGENTE","",INDEX(DATOS!BM:BM,MATCH(CHECKLIST!B732,DATOS!B:B,0),1))),"")</f>
        <v/>
      </c>
      <c r="I732" s="17" t="str">
        <f>IFERROR(IF(INDEX(DATOS!AN:AN,MATCH(CHECKLIST!B732,DATOS!B:B,0),1)=0,"",INDEX(DATOS!AN:AN,MATCH(CHECKLIST!B732,DATOS!B:B,0),1)),"")</f>
        <v/>
      </c>
      <c r="J732" s="17" t="str">
        <f>IFERROR(IF(INDEX(DATOS!AL:AL,MATCH(CHECKLIST!B732,DATOS!B:B,0),1)=0,"",INDEX(DATOS!AL:AL,MATCH(CHECKLIST!B732,DATOS!B:B,0),1)),"")</f>
        <v/>
      </c>
      <c r="K732" s="35" t="str">
        <f>IFERROR(IF(INDEX(DATOS!AM:AM,MATCH(CHECKLIST!B732,DATOS!B:B,0),1)=0,"",INDEX(DATOS!AM:AM,MATCH(CHECKLIST!B732,DATOS!B:B,0),1)),"")</f>
        <v/>
      </c>
      <c r="L732" s="17" t="str">
        <f>IFERROR(IF(INDEX(DATOS!AO:AO,MATCH(CHECKLIST!B732,DATOS!B:B,0),1)=0,"",INDEX(DATOS!AO:AO,MATCH(CHECKLIST!B732,DATOS!B:B,0),1)),"")</f>
        <v/>
      </c>
      <c r="M732" s="17" t="str">
        <f>IFERROR(IF(INDEX(DATOS!AK:AK,MATCH(CHECKLIST!B732,DATOS!B:B,0),1)=0,"",INDEX(DATOS!AK:AK,MATCH(CHECKLIST!B732,DATOS!B:B,0),1)),"")</f>
        <v/>
      </c>
      <c r="N732" s="35" t="str">
        <f ca="1">IFERROR(IF(INDEX(DATOS!I:I,MATCH(CHECKLIST!B732,DATOS!B:B,0),1)="","X",IF(INDEX(DATOS!I:I,MATCH(CHECKLIST!B732,DATOS!B:B,0),1)&gt;YEAR(TODAY())-1,"","VENCIDA")),"")</f>
        <v/>
      </c>
      <c r="O732" s="35" t="str">
        <f>IFERROR(IF(INDEX(DATOS!AR:AR,MATCH(CHECKLIST!B732,DATOS!B:B,0),1)=0,"",INDEX(DATOS!AR:AR,MATCH(CHECKLIST!B732,DATOS!B:B,0),1)),"")</f>
        <v/>
      </c>
      <c r="P732" s="17" t="str">
        <f>IFERROR(IF(INDEX(DATOS!AP:AP,MATCH(CHECKLIST!B732,DATOS!B:B,0),1)=0,"",INDEX(DATOS!AP:AP,MATCH(CHECKLIST!B732,DATOS!B:B,0),1)),"")</f>
        <v/>
      </c>
      <c r="Q732" s="17" t="str">
        <f>IFERROR(IF(INDEX(DATOS!AQ:AQ,MATCH(CHECKLIST!B732,DATOS!B:B,0),1)=0,"",INDEX(DATOS!AQ:AQ,MATCH(CHECKLIST!B732,DATOS!B:B,0),1)),"")</f>
        <v/>
      </c>
      <c r="S732">
        <f t="shared" si="35"/>
        <v>0</v>
      </c>
      <c r="U732" t="str">
        <f t="shared" si="33"/>
        <v/>
      </c>
      <c r="V732" t="str">
        <f t="shared" si="34"/>
        <v/>
      </c>
    </row>
    <row r="733" spans="1:22" x14ac:dyDescent="0.25">
      <c r="A733" s="12">
        <v>720</v>
      </c>
      <c r="B733" t="str">
        <f>IFERROR(INDEX(DATOS!B:B,MATCH(CHECKLIST!A733,DATOS!BY:BY,0),1),"")</f>
        <v/>
      </c>
      <c r="C733" t="str">
        <f>IFERROR(INDEX(DATOS!J:J,MATCH(CHECKLIST!A733,DATOS!BY:BY,0),1),"")</f>
        <v/>
      </c>
      <c r="D733" t="str">
        <f>IFERROR(INDEX(DATOS!R:R,MATCH(CHECKLIST!E733,DATOS!C:C,0),1),"")</f>
        <v/>
      </c>
      <c r="E733" s="72" t="str">
        <f>IFERROR(INDEX(DATOS!C:C,MATCH(CHECKLIST!A733,DATOS!BY:BY,0),1),"")</f>
        <v/>
      </c>
      <c r="F733" s="82" t="str">
        <f>IFERROR(IF(INDEX(DATOS!AE:AE,MATCH(CHECKLIST!B733,DATOS!B:B,0),1)=0,"",INDEX(DATOS!AE:AE,MATCH(CHECKLIST!B733,DATOS!B:B,0),1)),"")</f>
        <v/>
      </c>
      <c r="G733" s="17" t="str">
        <f>IFERROR(IF(INDEX(DATOS!AJ:AJ,MATCH(CHECKLIST!B733,DATOS!B:B,0),1)=0,"",INDEX(DATOS!AJ:AJ,MATCH(CHECKLIST!B733,DATOS!B:B,0),1)),"")</f>
        <v/>
      </c>
      <c r="H733" s="17" t="str">
        <f>IFERROR(IF(INDEX(DATOS!BM:BM,MATCH(CHECKLIST!B733,DATOS!B:B,0),1)="","X",IF(INDEX(DATOS!BM:BM,MATCH(CHECKLIST!B733,DATOS!B:B,0),1)="VIGENTE","",INDEX(DATOS!BM:BM,MATCH(CHECKLIST!B733,DATOS!B:B,0),1))),"")</f>
        <v/>
      </c>
      <c r="I733" s="17" t="str">
        <f>IFERROR(IF(INDEX(DATOS!AN:AN,MATCH(CHECKLIST!B733,DATOS!B:B,0),1)=0,"",INDEX(DATOS!AN:AN,MATCH(CHECKLIST!B733,DATOS!B:B,0),1)),"")</f>
        <v/>
      </c>
      <c r="J733" s="17" t="str">
        <f>IFERROR(IF(INDEX(DATOS!AL:AL,MATCH(CHECKLIST!B733,DATOS!B:B,0),1)=0,"",INDEX(DATOS!AL:AL,MATCH(CHECKLIST!B733,DATOS!B:B,0),1)),"")</f>
        <v/>
      </c>
      <c r="K733" s="35" t="str">
        <f>IFERROR(IF(INDEX(DATOS!AM:AM,MATCH(CHECKLIST!B733,DATOS!B:B,0),1)=0,"",INDEX(DATOS!AM:AM,MATCH(CHECKLIST!B733,DATOS!B:B,0),1)),"")</f>
        <v/>
      </c>
      <c r="L733" s="17" t="str">
        <f>IFERROR(IF(INDEX(DATOS!AO:AO,MATCH(CHECKLIST!B733,DATOS!B:B,0),1)=0,"",INDEX(DATOS!AO:AO,MATCH(CHECKLIST!B733,DATOS!B:B,0),1)),"")</f>
        <v/>
      </c>
      <c r="M733" s="17" t="str">
        <f>IFERROR(IF(INDEX(DATOS!AK:AK,MATCH(CHECKLIST!B733,DATOS!B:B,0),1)=0,"",INDEX(DATOS!AK:AK,MATCH(CHECKLIST!B733,DATOS!B:B,0),1)),"")</f>
        <v/>
      </c>
      <c r="N733" s="35" t="str">
        <f ca="1">IFERROR(IF(INDEX(DATOS!I:I,MATCH(CHECKLIST!B733,DATOS!B:B,0),1)="","X",IF(INDEX(DATOS!I:I,MATCH(CHECKLIST!B733,DATOS!B:B,0),1)&gt;YEAR(TODAY())-1,"","VENCIDA")),"")</f>
        <v/>
      </c>
      <c r="O733" s="35" t="str">
        <f>IFERROR(IF(INDEX(DATOS!AR:AR,MATCH(CHECKLIST!B733,DATOS!B:B,0),1)=0,"",INDEX(DATOS!AR:AR,MATCH(CHECKLIST!B733,DATOS!B:B,0),1)),"")</f>
        <v/>
      </c>
      <c r="P733" s="17" t="str">
        <f>IFERROR(IF(INDEX(DATOS!AP:AP,MATCH(CHECKLIST!B733,DATOS!B:B,0),1)=0,"",INDEX(DATOS!AP:AP,MATCH(CHECKLIST!B733,DATOS!B:B,0),1)),"")</f>
        <v/>
      </c>
      <c r="Q733" s="17" t="str">
        <f>IFERROR(IF(INDEX(DATOS!AQ:AQ,MATCH(CHECKLIST!B733,DATOS!B:B,0),1)=0,"",INDEX(DATOS!AQ:AQ,MATCH(CHECKLIST!B733,DATOS!B:B,0),1)),"")</f>
        <v/>
      </c>
      <c r="R733" t="str">
        <f>IF(B733="","",1)</f>
        <v/>
      </c>
      <c r="S733" t="str">
        <f t="shared" si="35"/>
        <v/>
      </c>
      <c r="U733" t="str">
        <f t="shared" si="33"/>
        <v/>
      </c>
      <c r="V733" t="str">
        <f t="shared" si="34"/>
        <v/>
      </c>
    </row>
    <row r="734" spans="1:22" x14ac:dyDescent="0.25">
      <c r="A734" s="12">
        <v>721</v>
      </c>
      <c r="B734" t="str">
        <f>IFERROR(INDEX(DATOS!B:B,MATCH(CHECKLIST!A734,DATOS!BY:BY,0),1),"")</f>
        <v/>
      </c>
      <c r="C734" t="str">
        <f>IFERROR(INDEX(DATOS!J:J,MATCH(CHECKLIST!A734,DATOS!BY:BY,0),1),"")</f>
        <v/>
      </c>
      <c r="D734" t="str">
        <f>IFERROR(INDEX(DATOS!R:R,MATCH(CHECKLIST!E734,DATOS!C:C,0),1),"")</f>
        <v/>
      </c>
      <c r="E734" s="72" t="str">
        <f>IFERROR(INDEX(DATOS!C:C,MATCH(CHECKLIST!A734,DATOS!BY:BY,0),1),"")</f>
        <v/>
      </c>
      <c r="F734" s="82" t="str">
        <f>IFERROR(IF(INDEX(DATOS!AE:AE,MATCH(CHECKLIST!B734,DATOS!B:B,0),1)=0,"",INDEX(DATOS!AE:AE,MATCH(CHECKLIST!B734,DATOS!B:B,0),1)),"")</f>
        <v/>
      </c>
      <c r="G734" s="17" t="str">
        <f>IFERROR(IF(INDEX(DATOS!AJ:AJ,MATCH(CHECKLIST!B734,DATOS!B:B,0),1)=0,"",INDEX(DATOS!AJ:AJ,MATCH(CHECKLIST!B734,DATOS!B:B,0),1)),"")</f>
        <v/>
      </c>
      <c r="H734" s="17" t="str">
        <f>IFERROR(IF(INDEX(DATOS!BM:BM,MATCH(CHECKLIST!B734,DATOS!B:B,0),1)="","X",IF(INDEX(DATOS!BM:BM,MATCH(CHECKLIST!B734,DATOS!B:B,0),1)="VIGENTE","",INDEX(DATOS!BM:BM,MATCH(CHECKLIST!B734,DATOS!B:B,0),1))),"")</f>
        <v/>
      </c>
      <c r="I734" s="17" t="str">
        <f>IFERROR(IF(INDEX(DATOS!AN:AN,MATCH(CHECKLIST!B734,DATOS!B:B,0),1)=0,"",INDEX(DATOS!AN:AN,MATCH(CHECKLIST!B734,DATOS!B:B,0),1)),"")</f>
        <v/>
      </c>
      <c r="J734" s="17" t="str">
        <f>IFERROR(IF(INDEX(DATOS!AL:AL,MATCH(CHECKLIST!B734,DATOS!B:B,0),1)=0,"",INDEX(DATOS!AL:AL,MATCH(CHECKLIST!B734,DATOS!B:B,0),1)),"")</f>
        <v/>
      </c>
      <c r="K734" s="35" t="str">
        <f>IFERROR(IF(INDEX(DATOS!AM:AM,MATCH(CHECKLIST!B734,DATOS!B:B,0),1)=0,"",INDEX(DATOS!AM:AM,MATCH(CHECKLIST!B734,DATOS!B:B,0),1)),"")</f>
        <v/>
      </c>
      <c r="L734" s="17" t="str">
        <f>IFERROR(IF(INDEX(DATOS!AO:AO,MATCH(CHECKLIST!B734,DATOS!B:B,0),1)=0,"",INDEX(DATOS!AO:AO,MATCH(CHECKLIST!B734,DATOS!B:B,0),1)),"")</f>
        <v/>
      </c>
      <c r="M734" s="17" t="str">
        <f>IFERROR(IF(INDEX(DATOS!AK:AK,MATCH(CHECKLIST!B734,DATOS!B:B,0),1)=0,"",INDEX(DATOS!AK:AK,MATCH(CHECKLIST!B734,DATOS!B:B,0),1)),"")</f>
        <v/>
      </c>
      <c r="N734" s="35" t="str">
        <f ca="1">IFERROR(IF(INDEX(DATOS!I:I,MATCH(CHECKLIST!B734,DATOS!B:B,0),1)="","X",IF(INDEX(DATOS!I:I,MATCH(CHECKLIST!B734,DATOS!B:B,0),1)&gt;YEAR(TODAY())-1,"","VENCIDA")),"")</f>
        <v/>
      </c>
      <c r="O734" s="35" t="str">
        <f>IFERROR(IF(INDEX(DATOS!AR:AR,MATCH(CHECKLIST!B734,DATOS!B:B,0),1)=0,"",INDEX(DATOS!AR:AR,MATCH(CHECKLIST!B734,DATOS!B:B,0),1)),"")</f>
        <v/>
      </c>
      <c r="P734" s="17" t="str">
        <f>IFERROR(IF(INDEX(DATOS!AP:AP,MATCH(CHECKLIST!B734,DATOS!B:B,0),1)=0,"",INDEX(DATOS!AP:AP,MATCH(CHECKLIST!B734,DATOS!B:B,0),1)),"")</f>
        <v/>
      </c>
      <c r="Q734" s="17" t="str">
        <f>IFERROR(IF(INDEX(DATOS!AQ:AQ,MATCH(CHECKLIST!B734,DATOS!B:B,0),1)=0,"",INDEX(DATOS!AQ:AQ,MATCH(CHECKLIST!B734,DATOS!B:B,0),1)),"")</f>
        <v/>
      </c>
      <c r="S734">
        <f t="shared" si="35"/>
        <v>0</v>
      </c>
      <c r="U734" t="str">
        <f t="shared" si="33"/>
        <v/>
      </c>
      <c r="V734" t="str">
        <f t="shared" si="34"/>
        <v/>
      </c>
    </row>
    <row r="735" spans="1:22" x14ac:dyDescent="0.25">
      <c r="A735" s="12">
        <v>722</v>
      </c>
      <c r="B735" t="str">
        <f>IFERROR(INDEX(DATOS!B:B,MATCH(CHECKLIST!A735,DATOS!BY:BY,0),1),"")</f>
        <v/>
      </c>
      <c r="C735" t="str">
        <f>IFERROR(INDEX(DATOS!J:J,MATCH(CHECKLIST!A735,DATOS!BY:BY,0),1),"")</f>
        <v/>
      </c>
      <c r="D735" t="str">
        <f>IFERROR(INDEX(DATOS!R:R,MATCH(CHECKLIST!E735,DATOS!C:C,0),1),"")</f>
        <v/>
      </c>
      <c r="E735" s="72" t="str">
        <f>IFERROR(INDEX(DATOS!C:C,MATCH(CHECKLIST!A735,DATOS!BY:BY,0),1),"")</f>
        <v/>
      </c>
      <c r="F735" s="82" t="str">
        <f>IFERROR(IF(INDEX(DATOS!AE:AE,MATCH(CHECKLIST!B735,DATOS!B:B,0),1)=0,"",INDEX(DATOS!AE:AE,MATCH(CHECKLIST!B735,DATOS!B:B,0),1)),"")</f>
        <v/>
      </c>
      <c r="G735" s="17" t="str">
        <f>IFERROR(IF(INDEX(DATOS!AJ:AJ,MATCH(CHECKLIST!B735,DATOS!B:B,0),1)=0,"",INDEX(DATOS!AJ:AJ,MATCH(CHECKLIST!B735,DATOS!B:B,0),1)),"")</f>
        <v/>
      </c>
      <c r="H735" s="17" t="str">
        <f>IFERROR(IF(INDEX(DATOS!BM:BM,MATCH(CHECKLIST!B735,DATOS!B:B,0),1)="","X",IF(INDEX(DATOS!BM:BM,MATCH(CHECKLIST!B735,DATOS!B:B,0),1)="VIGENTE","",INDEX(DATOS!BM:BM,MATCH(CHECKLIST!B735,DATOS!B:B,0),1))),"")</f>
        <v/>
      </c>
      <c r="I735" s="17" t="str">
        <f>IFERROR(IF(INDEX(DATOS!AN:AN,MATCH(CHECKLIST!B735,DATOS!B:B,0),1)=0,"",INDEX(DATOS!AN:AN,MATCH(CHECKLIST!B735,DATOS!B:B,0),1)),"")</f>
        <v/>
      </c>
      <c r="J735" s="17" t="str">
        <f>IFERROR(IF(INDEX(DATOS!AL:AL,MATCH(CHECKLIST!B735,DATOS!B:B,0),1)=0,"",INDEX(DATOS!AL:AL,MATCH(CHECKLIST!B735,DATOS!B:B,0),1)),"")</f>
        <v/>
      </c>
      <c r="K735" s="35" t="str">
        <f>IFERROR(IF(INDEX(DATOS!AM:AM,MATCH(CHECKLIST!B735,DATOS!B:B,0),1)=0,"",INDEX(DATOS!AM:AM,MATCH(CHECKLIST!B735,DATOS!B:B,0),1)),"")</f>
        <v/>
      </c>
      <c r="L735" s="17" t="str">
        <f>IFERROR(IF(INDEX(DATOS!AO:AO,MATCH(CHECKLIST!B735,DATOS!B:B,0),1)=0,"",INDEX(DATOS!AO:AO,MATCH(CHECKLIST!B735,DATOS!B:B,0),1)),"")</f>
        <v/>
      </c>
      <c r="M735" s="17" t="str">
        <f>IFERROR(IF(INDEX(DATOS!AK:AK,MATCH(CHECKLIST!B735,DATOS!B:B,0),1)=0,"",INDEX(DATOS!AK:AK,MATCH(CHECKLIST!B735,DATOS!B:B,0),1)),"")</f>
        <v/>
      </c>
      <c r="N735" s="35" t="str">
        <f ca="1">IFERROR(IF(INDEX(DATOS!I:I,MATCH(CHECKLIST!B735,DATOS!B:B,0),1)="","X",IF(INDEX(DATOS!I:I,MATCH(CHECKLIST!B735,DATOS!B:B,0),1)&gt;YEAR(TODAY())-1,"","VENCIDA")),"")</f>
        <v/>
      </c>
      <c r="O735" s="35" t="str">
        <f>IFERROR(IF(INDEX(DATOS!AR:AR,MATCH(CHECKLIST!B735,DATOS!B:B,0),1)=0,"",INDEX(DATOS!AR:AR,MATCH(CHECKLIST!B735,DATOS!B:B,0),1)),"")</f>
        <v/>
      </c>
      <c r="P735" s="17" t="str">
        <f>IFERROR(IF(INDEX(DATOS!AP:AP,MATCH(CHECKLIST!B735,DATOS!B:B,0),1)=0,"",INDEX(DATOS!AP:AP,MATCH(CHECKLIST!B735,DATOS!B:B,0),1)),"")</f>
        <v/>
      </c>
      <c r="Q735" s="17" t="str">
        <f>IFERROR(IF(INDEX(DATOS!AQ:AQ,MATCH(CHECKLIST!B735,DATOS!B:B,0),1)=0,"",INDEX(DATOS!AQ:AQ,MATCH(CHECKLIST!B735,DATOS!B:B,0),1)),"")</f>
        <v/>
      </c>
      <c r="R735" t="str">
        <f>IF(B735="","",1)</f>
        <v/>
      </c>
      <c r="S735" t="str">
        <f t="shared" si="35"/>
        <v/>
      </c>
      <c r="U735" t="str">
        <f t="shared" si="33"/>
        <v/>
      </c>
      <c r="V735" t="str">
        <f t="shared" si="34"/>
        <v/>
      </c>
    </row>
    <row r="736" spans="1:22" x14ac:dyDescent="0.25">
      <c r="A736" s="12">
        <v>723</v>
      </c>
      <c r="B736" t="str">
        <f>IFERROR(INDEX(DATOS!B:B,MATCH(CHECKLIST!A736,DATOS!BY:BY,0),1),"")</f>
        <v/>
      </c>
      <c r="C736" t="str">
        <f>IFERROR(INDEX(DATOS!J:J,MATCH(CHECKLIST!A736,DATOS!BY:BY,0),1),"")</f>
        <v/>
      </c>
      <c r="D736" t="str">
        <f>IFERROR(INDEX(DATOS!R:R,MATCH(CHECKLIST!E736,DATOS!C:C,0),1),"")</f>
        <v/>
      </c>
      <c r="E736" s="72" t="str">
        <f>IFERROR(INDEX(DATOS!C:C,MATCH(CHECKLIST!A736,DATOS!BY:BY,0),1),"")</f>
        <v/>
      </c>
      <c r="F736" s="82" t="str">
        <f>IFERROR(IF(INDEX(DATOS!AE:AE,MATCH(CHECKLIST!B736,DATOS!B:B,0),1)=0,"",INDEX(DATOS!AE:AE,MATCH(CHECKLIST!B736,DATOS!B:B,0),1)),"")</f>
        <v/>
      </c>
      <c r="G736" s="17" t="str">
        <f>IFERROR(IF(INDEX(DATOS!AJ:AJ,MATCH(CHECKLIST!B736,DATOS!B:B,0),1)=0,"",INDEX(DATOS!AJ:AJ,MATCH(CHECKLIST!B736,DATOS!B:B,0),1)),"")</f>
        <v/>
      </c>
      <c r="H736" s="17" t="str">
        <f>IFERROR(IF(INDEX(DATOS!BM:BM,MATCH(CHECKLIST!B736,DATOS!B:B,0),1)="","X",IF(INDEX(DATOS!BM:BM,MATCH(CHECKLIST!B736,DATOS!B:B,0),1)="VIGENTE","",INDEX(DATOS!BM:BM,MATCH(CHECKLIST!B736,DATOS!B:B,0),1))),"")</f>
        <v/>
      </c>
      <c r="I736" s="17" t="str">
        <f>IFERROR(IF(INDEX(DATOS!AN:AN,MATCH(CHECKLIST!B736,DATOS!B:B,0),1)=0,"",INDEX(DATOS!AN:AN,MATCH(CHECKLIST!B736,DATOS!B:B,0),1)),"")</f>
        <v/>
      </c>
      <c r="J736" s="17" t="str">
        <f>IFERROR(IF(INDEX(DATOS!AL:AL,MATCH(CHECKLIST!B736,DATOS!B:B,0),1)=0,"",INDEX(DATOS!AL:AL,MATCH(CHECKLIST!B736,DATOS!B:B,0),1)),"")</f>
        <v/>
      </c>
      <c r="K736" s="35" t="str">
        <f>IFERROR(IF(INDEX(DATOS!AM:AM,MATCH(CHECKLIST!B736,DATOS!B:B,0),1)=0,"",INDEX(DATOS!AM:AM,MATCH(CHECKLIST!B736,DATOS!B:B,0),1)),"")</f>
        <v/>
      </c>
      <c r="L736" s="17" t="str">
        <f>IFERROR(IF(INDEX(DATOS!AO:AO,MATCH(CHECKLIST!B736,DATOS!B:B,0),1)=0,"",INDEX(DATOS!AO:AO,MATCH(CHECKLIST!B736,DATOS!B:B,0),1)),"")</f>
        <v/>
      </c>
      <c r="M736" s="17" t="str">
        <f>IFERROR(IF(INDEX(DATOS!AK:AK,MATCH(CHECKLIST!B736,DATOS!B:B,0),1)=0,"",INDEX(DATOS!AK:AK,MATCH(CHECKLIST!B736,DATOS!B:B,0),1)),"")</f>
        <v/>
      </c>
      <c r="N736" s="35" t="str">
        <f ca="1">IFERROR(IF(INDEX(DATOS!I:I,MATCH(CHECKLIST!B736,DATOS!B:B,0),1)="","X",IF(INDEX(DATOS!I:I,MATCH(CHECKLIST!B736,DATOS!B:B,0),1)&gt;YEAR(TODAY())-1,"","VENCIDA")),"")</f>
        <v/>
      </c>
      <c r="O736" s="35" t="str">
        <f>IFERROR(IF(INDEX(DATOS!AR:AR,MATCH(CHECKLIST!B736,DATOS!B:B,0),1)=0,"",INDEX(DATOS!AR:AR,MATCH(CHECKLIST!B736,DATOS!B:B,0),1)),"")</f>
        <v/>
      </c>
      <c r="P736" s="17" t="str">
        <f>IFERROR(IF(INDEX(DATOS!AP:AP,MATCH(CHECKLIST!B736,DATOS!B:B,0),1)=0,"",INDEX(DATOS!AP:AP,MATCH(CHECKLIST!B736,DATOS!B:B,0),1)),"")</f>
        <v/>
      </c>
      <c r="Q736" s="17" t="str">
        <f>IFERROR(IF(INDEX(DATOS!AQ:AQ,MATCH(CHECKLIST!B736,DATOS!B:B,0),1)=0,"",INDEX(DATOS!AQ:AQ,MATCH(CHECKLIST!B736,DATOS!B:B,0),1)),"")</f>
        <v/>
      </c>
      <c r="S736">
        <f t="shared" si="35"/>
        <v>0</v>
      </c>
      <c r="U736" t="str">
        <f t="shared" si="33"/>
        <v/>
      </c>
      <c r="V736" t="str">
        <f t="shared" si="34"/>
        <v/>
      </c>
    </row>
    <row r="737" spans="1:22" x14ac:dyDescent="0.25">
      <c r="A737" s="12">
        <v>724</v>
      </c>
      <c r="B737" t="str">
        <f>IFERROR(INDEX(DATOS!B:B,MATCH(CHECKLIST!A737,DATOS!BY:BY,0),1),"")</f>
        <v/>
      </c>
      <c r="C737" t="str">
        <f>IFERROR(INDEX(DATOS!J:J,MATCH(CHECKLIST!A737,DATOS!BY:BY,0),1),"")</f>
        <v/>
      </c>
      <c r="D737" t="str">
        <f>IFERROR(INDEX(DATOS!R:R,MATCH(CHECKLIST!E737,DATOS!C:C,0),1),"")</f>
        <v/>
      </c>
      <c r="E737" s="72" t="str">
        <f>IFERROR(INDEX(DATOS!C:C,MATCH(CHECKLIST!A737,DATOS!BY:BY,0),1),"")</f>
        <v/>
      </c>
      <c r="F737" s="82" t="str">
        <f>IFERROR(IF(INDEX(DATOS!AE:AE,MATCH(CHECKLIST!B737,DATOS!B:B,0),1)=0,"",INDEX(DATOS!AE:AE,MATCH(CHECKLIST!B737,DATOS!B:B,0),1)),"")</f>
        <v/>
      </c>
      <c r="G737" s="17" t="str">
        <f>IFERROR(IF(INDEX(DATOS!AJ:AJ,MATCH(CHECKLIST!B737,DATOS!B:B,0),1)=0,"",INDEX(DATOS!AJ:AJ,MATCH(CHECKLIST!B737,DATOS!B:B,0),1)),"")</f>
        <v/>
      </c>
      <c r="H737" s="17" t="str">
        <f>IFERROR(IF(INDEX(DATOS!BM:BM,MATCH(CHECKLIST!B737,DATOS!B:B,0),1)="","X",IF(INDEX(DATOS!BM:BM,MATCH(CHECKLIST!B737,DATOS!B:B,0),1)="VIGENTE","",INDEX(DATOS!BM:BM,MATCH(CHECKLIST!B737,DATOS!B:B,0),1))),"")</f>
        <v/>
      </c>
      <c r="I737" s="17" t="str">
        <f>IFERROR(IF(INDEX(DATOS!AN:AN,MATCH(CHECKLIST!B737,DATOS!B:B,0),1)=0,"",INDEX(DATOS!AN:AN,MATCH(CHECKLIST!B737,DATOS!B:B,0),1)),"")</f>
        <v/>
      </c>
      <c r="J737" s="17" t="str">
        <f>IFERROR(IF(INDEX(DATOS!AL:AL,MATCH(CHECKLIST!B737,DATOS!B:B,0),1)=0,"",INDEX(DATOS!AL:AL,MATCH(CHECKLIST!B737,DATOS!B:B,0),1)),"")</f>
        <v/>
      </c>
      <c r="K737" s="35" t="str">
        <f>IFERROR(IF(INDEX(DATOS!AM:AM,MATCH(CHECKLIST!B737,DATOS!B:B,0),1)=0,"",INDEX(DATOS!AM:AM,MATCH(CHECKLIST!B737,DATOS!B:B,0),1)),"")</f>
        <v/>
      </c>
      <c r="L737" s="17" t="str">
        <f>IFERROR(IF(INDEX(DATOS!AO:AO,MATCH(CHECKLIST!B737,DATOS!B:B,0),1)=0,"",INDEX(DATOS!AO:AO,MATCH(CHECKLIST!B737,DATOS!B:B,0),1)),"")</f>
        <v/>
      </c>
      <c r="M737" s="17" t="str">
        <f>IFERROR(IF(INDEX(DATOS!AK:AK,MATCH(CHECKLIST!B737,DATOS!B:B,0),1)=0,"",INDEX(DATOS!AK:AK,MATCH(CHECKLIST!B737,DATOS!B:B,0),1)),"")</f>
        <v/>
      </c>
      <c r="N737" s="35" t="str">
        <f ca="1">IFERROR(IF(INDEX(DATOS!I:I,MATCH(CHECKLIST!B737,DATOS!B:B,0),1)="","X",IF(INDEX(DATOS!I:I,MATCH(CHECKLIST!B737,DATOS!B:B,0),1)&gt;YEAR(TODAY())-1,"","VENCIDA")),"")</f>
        <v/>
      </c>
      <c r="O737" s="35" t="str">
        <f>IFERROR(IF(INDEX(DATOS!AR:AR,MATCH(CHECKLIST!B737,DATOS!B:B,0),1)=0,"",INDEX(DATOS!AR:AR,MATCH(CHECKLIST!B737,DATOS!B:B,0),1)),"")</f>
        <v/>
      </c>
      <c r="P737" s="17" t="str">
        <f>IFERROR(IF(INDEX(DATOS!AP:AP,MATCH(CHECKLIST!B737,DATOS!B:B,0),1)=0,"",INDEX(DATOS!AP:AP,MATCH(CHECKLIST!B737,DATOS!B:B,0),1)),"")</f>
        <v/>
      </c>
      <c r="Q737" s="17" t="str">
        <f>IFERROR(IF(INDEX(DATOS!AQ:AQ,MATCH(CHECKLIST!B737,DATOS!B:B,0),1)=0,"",INDEX(DATOS!AQ:AQ,MATCH(CHECKLIST!B737,DATOS!B:B,0),1)),"")</f>
        <v/>
      </c>
      <c r="R737" t="str">
        <f>IF(B737="","",1)</f>
        <v/>
      </c>
      <c r="S737" t="str">
        <f t="shared" si="35"/>
        <v/>
      </c>
      <c r="U737" t="str">
        <f t="shared" si="33"/>
        <v/>
      </c>
      <c r="V737" t="str">
        <f t="shared" si="34"/>
        <v/>
      </c>
    </row>
    <row r="738" spans="1:22" x14ac:dyDescent="0.25">
      <c r="A738" s="12">
        <v>725</v>
      </c>
      <c r="B738" t="str">
        <f>IFERROR(INDEX(DATOS!B:B,MATCH(CHECKLIST!A738,DATOS!BY:BY,0),1),"")</f>
        <v/>
      </c>
      <c r="C738" t="str">
        <f>IFERROR(INDEX(DATOS!J:J,MATCH(CHECKLIST!A738,DATOS!BY:BY,0),1),"")</f>
        <v/>
      </c>
      <c r="D738" t="str">
        <f>IFERROR(INDEX(DATOS!R:R,MATCH(CHECKLIST!E738,DATOS!C:C,0),1),"")</f>
        <v/>
      </c>
      <c r="E738" s="72" t="str">
        <f>IFERROR(INDEX(DATOS!C:C,MATCH(CHECKLIST!A738,DATOS!BY:BY,0),1),"")</f>
        <v/>
      </c>
      <c r="F738" s="82" t="str">
        <f>IFERROR(IF(INDEX(DATOS!AE:AE,MATCH(CHECKLIST!B738,DATOS!B:B,0),1)=0,"",INDEX(DATOS!AE:AE,MATCH(CHECKLIST!B738,DATOS!B:B,0),1)),"")</f>
        <v/>
      </c>
      <c r="G738" s="17" t="str">
        <f>IFERROR(IF(INDEX(DATOS!AJ:AJ,MATCH(CHECKLIST!B738,DATOS!B:B,0),1)=0,"",INDEX(DATOS!AJ:AJ,MATCH(CHECKLIST!B738,DATOS!B:B,0),1)),"")</f>
        <v/>
      </c>
      <c r="H738" s="17" t="str">
        <f>IFERROR(IF(INDEX(DATOS!BM:BM,MATCH(CHECKLIST!B738,DATOS!B:B,0),1)="","X",IF(INDEX(DATOS!BM:BM,MATCH(CHECKLIST!B738,DATOS!B:B,0),1)="VIGENTE","",INDEX(DATOS!BM:BM,MATCH(CHECKLIST!B738,DATOS!B:B,0),1))),"")</f>
        <v/>
      </c>
      <c r="I738" s="17" t="str">
        <f>IFERROR(IF(INDEX(DATOS!AN:AN,MATCH(CHECKLIST!B738,DATOS!B:B,0),1)=0,"",INDEX(DATOS!AN:AN,MATCH(CHECKLIST!B738,DATOS!B:B,0),1)),"")</f>
        <v/>
      </c>
      <c r="J738" s="17" t="str">
        <f>IFERROR(IF(INDEX(DATOS!AL:AL,MATCH(CHECKLIST!B738,DATOS!B:B,0),1)=0,"",INDEX(DATOS!AL:AL,MATCH(CHECKLIST!B738,DATOS!B:B,0),1)),"")</f>
        <v/>
      </c>
      <c r="K738" s="35" t="str">
        <f>IFERROR(IF(INDEX(DATOS!AM:AM,MATCH(CHECKLIST!B738,DATOS!B:B,0),1)=0,"",INDEX(DATOS!AM:AM,MATCH(CHECKLIST!B738,DATOS!B:B,0),1)),"")</f>
        <v/>
      </c>
      <c r="L738" s="17" t="str">
        <f>IFERROR(IF(INDEX(DATOS!AO:AO,MATCH(CHECKLIST!B738,DATOS!B:B,0),1)=0,"",INDEX(DATOS!AO:AO,MATCH(CHECKLIST!B738,DATOS!B:B,0),1)),"")</f>
        <v/>
      </c>
      <c r="M738" s="17" t="str">
        <f>IFERROR(IF(INDEX(DATOS!AK:AK,MATCH(CHECKLIST!B738,DATOS!B:B,0),1)=0,"",INDEX(DATOS!AK:AK,MATCH(CHECKLIST!B738,DATOS!B:B,0),1)),"")</f>
        <v/>
      </c>
      <c r="N738" s="35" t="str">
        <f ca="1">IFERROR(IF(INDEX(DATOS!I:I,MATCH(CHECKLIST!B738,DATOS!B:B,0),1)="","X",IF(INDEX(DATOS!I:I,MATCH(CHECKLIST!B738,DATOS!B:B,0),1)&gt;YEAR(TODAY())-1,"","VENCIDA")),"")</f>
        <v/>
      </c>
      <c r="O738" s="35" t="str">
        <f>IFERROR(IF(INDEX(DATOS!AR:AR,MATCH(CHECKLIST!B738,DATOS!B:B,0),1)=0,"",INDEX(DATOS!AR:AR,MATCH(CHECKLIST!B738,DATOS!B:B,0),1)),"")</f>
        <v/>
      </c>
      <c r="P738" s="17" t="str">
        <f>IFERROR(IF(INDEX(DATOS!AP:AP,MATCH(CHECKLIST!B738,DATOS!B:B,0),1)=0,"",INDEX(DATOS!AP:AP,MATCH(CHECKLIST!B738,DATOS!B:B,0),1)),"")</f>
        <v/>
      </c>
      <c r="Q738" s="17" t="str">
        <f>IFERROR(IF(INDEX(DATOS!AQ:AQ,MATCH(CHECKLIST!B738,DATOS!B:B,0),1)=0,"",INDEX(DATOS!AQ:AQ,MATCH(CHECKLIST!B738,DATOS!B:B,0),1)),"")</f>
        <v/>
      </c>
      <c r="S738">
        <f t="shared" si="35"/>
        <v>0</v>
      </c>
      <c r="U738" t="str">
        <f t="shared" si="33"/>
        <v/>
      </c>
      <c r="V738" t="str">
        <f t="shared" si="34"/>
        <v/>
      </c>
    </row>
    <row r="739" spans="1:22" x14ac:dyDescent="0.25">
      <c r="A739" s="12">
        <v>726</v>
      </c>
      <c r="B739" t="str">
        <f>IFERROR(INDEX(DATOS!B:B,MATCH(CHECKLIST!A739,DATOS!BY:BY,0),1),"")</f>
        <v/>
      </c>
      <c r="C739" t="str">
        <f>IFERROR(INDEX(DATOS!J:J,MATCH(CHECKLIST!A739,DATOS!BY:BY,0),1),"")</f>
        <v/>
      </c>
      <c r="D739" t="str">
        <f>IFERROR(INDEX(DATOS!R:R,MATCH(CHECKLIST!E739,DATOS!C:C,0),1),"")</f>
        <v/>
      </c>
      <c r="E739" s="72" t="str">
        <f>IFERROR(INDEX(DATOS!C:C,MATCH(CHECKLIST!A739,DATOS!BY:BY,0),1),"")</f>
        <v/>
      </c>
      <c r="F739" s="82" t="str">
        <f>IFERROR(IF(INDEX(DATOS!AE:AE,MATCH(CHECKLIST!B739,DATOS!B:B,0),1)=0,"",INDEX(DATOS!AE:AE,MATCH(CHECKLIST!B739,DATOS!B:B,0),1)),"")</f>
        <v/>
      </c>
      <c r="G739" s="17" t="str">
        <f>IFERROR(IF(INDEX(DATOS!AJ:AJ,MATCH(CHECKLIST!B739,DATOS!B:B,0),1)=0,"",INDEX(DATOS!AJ:AJ,MATCH(CHECKLIST!B739,DATOS!B:B,0),1)),"")</f>
        <v/>
      </c>
      <c r="H739" s="17" t="str">
        <f>IFERROR(IF(INDEX(DATOS!BM:BM,MATCH(CHECKLIST!B739,DATOS!B:B,0),1)="","X",IF(INDEX(DATOS!BM:BM,MATCH(CHECKLIST!B739,DATOS!B:B,0),1)="VIGENTE","",INDEX(DATOS!BM:BM,MATCH(CHECKLIST!B739,DATOS!B:B,0),1))),"")</f>
        <v/>
      </c>
      <c r="I739" s="17" t="str">
        <f>IFERROR(IF(INDEX(DATOS!AN:AN,MATCH(CHECKLIST!B739,DATOS!B:B,0),1)=0,"",INDEX(DATOS!AN:AN,MATCH(CHECKLIST!B739,DATOS!B:B,0),1)),"")</f>
        <v/>
      </c>
      <c r="J739" s="17" t="str">
        <f>IFERROR(IF(INDEX(DATOS!AL:AL,MATCH(CHECKLIST!B739,DATOS!B:B,0),1)=0,"",INDEX(DATOS!AL:AL,MATCH(CHECKLIST!B739,DATOS!B:B,0),1)),"")</f>
        <v/>
      </c>
      <c r="K739" s="35" t="str">
        <f>IFERROR(IF(INDEX(DATOS!AM:AM,MATCH(CHECKLIST!B739,DATOS!B:B,0),1)=0,"",INDEX(DATOS!AM:AM,MATCH(CHECKLIST!B739,DATOS!B:B,0),1)),"")</f>
        <v/>
      </c>
      <c r="L739" s="17" t="str">
        <f>IFERROR(IF(INDEX(DATOS!AO:AO,MATCH(CHECKLIST!B739,DATOS!B:B,0),1)=0,"",INDEX(DATOS!AO:AO,MATCH(CHECKLIST!B739,DATOS!B:B,0),1)),"")</f>
        <v/>
      </c>
      <c r="M739" s="17" t="str">
        <f>IFERROR(IF(INDEX(DATOS!AK:AK,MATCH(CHECKLIST!B739,DATOS!B:B,0),1)=0,"",INDEX(DATOS!AK:AK,MATCH(CHECKLIST!B739,DATOS!B:B,0),1)),"")</f>
        <v/>
      </c>
      <c r="N739" s="35" t="str">
        <f ca="1">IFERROR(IF(INDEX(DATOS!I:I,MATCH(CHECKLIST!B739,DATOS!B:B,0),1)="","X",IF(INDEX(DATOS!I:I,MATCH(CHECKLIST!B739,DATOS!B:B,0),1)&gt;YEAR(TODAY())-1,"","VENCIDA")),"")</f>
        <v/>
      </c>
      <c r="O739" s="35" t="str">
        <f>IFERROR(IF(INDEX(DATOS!AR:AR,MATCH(CHECKLIST!B739,DATOS!B:B,0),1)=0,"",INDEX(DATOS!AR:AR,MATCH(CHECKLIST!B739,DATOS!B:B,0),1)),"")</f>
        <v/>
      </c>
      <c r="P739" s="17" t="str">
        <f>IFERROR(IF(INDEX(DATOS!AP:AP,MATCH(CHECKLIST!B739,DATOS!B:B,0),1)=0,"",INDEX(DATOS!AP:AP,MATCH(CHECKLIST!B739,DATOS!B:B,0),1)),"")</f>
        <v/>
      </c>
      <c r="Q739" s="17" t="str">
        <f>IFERROR(IF(INDEX(DATOS!AQ:AQ,MATCH(CHECKLIST!B739,DATOS!B:B,0),1)=0,"",INDEX(DATOS!AQ:AQ,MATCH(CHECKLIST!B739,DATOS!B:B,0),1)),"")</f>
        <v/>
      </c>
      <c r="R739" t="str">
        <f>IF(B739="","",1)</f>
        <v/>
      </c>
      <c r="S739" t="str">
        <f t="shared" si="35"/>
        <v/>
      </c>
      <c r="U739" t="str">
        <f t="shared" si="33"/>
        <v/>
      </c>
      <c r="V739" t="str">
        <f t="shared" si="34"/>
        <v/>
      </c>
    </row>
    <row r="740" spans="1:22" x14ac:dyDescent="0.25">
      <c r="A740" s="12">
        <v>727</v>
      </c>
      <c r="B740" t="str">
        <f>IFERROR(INDEX(DATOS!B:B,MATCH(CHECKLIST!A740,DATOS!BY:BY,0),1),"")</f>
        <v/>
      </c>
      <c r="C740" t="str">
        <f>IFERROR(INDEX(DATOS!J:J,MATCH(CHECKLIST!A740,DATOS!BY:BY,0),1),"")</f>
        <v/>
      </c>
      <c r="D740" t="str">
        <f>IFERROR(INDEX(DATOS!R:R,MATCH(CHECKLIST!E740,DATOS!C:C,0),1),"")</f>
        <v/>
      </c>
      <c r="E740" s="72" t="str">
        <f>IFERROR(INDEX(DATOS!C:C,MATCH(CHECKLIST!A740,DATOS!BY:BY,0),1),"")</f>
        <v/>
      </c>
      <c r="F740" s="82" t="str">
        <f>IFERROR(IF(INDEX(DATOS!AE:AE,MATCH(CHECKLIST!B740,DATOS!B:B,0),1)=0,"",INDEX(DATOS!AE:AE,MATCH(CHECKLIST!B740,DATOS!B:B,0),1)),"")</f>
        <v/>
      </c>
      <c r="G740" s="17" t="str">
        <f>IFERROR(IF(INDEX(DATOS!AJ:AJ,MATCH(CHECKLIST!B740,DATOS!B:B,0),1)=0,"",INDEX(DATOS!AJ:AJ,MATCH(CHECKLIST!B740,DATOS!B:B,0),1)),"")</f>
        <v/>
      </c>
      <c r="H740" s="17" t="str">
        <f>IFERROR(IF(INDEX(DATOS!BM:BM,MATCH(CHECKLIST!B740,DATOS!B:B,0),1)="","X",IF(INDEX(DATOS!BM:BM,MATCH(CHECKLIST!B740,DATOS!B:B,0),1)="VIGENTE","",INDEX(DATOS!BM:BM,MATCH(CHECKLIST!B740,DATOS!B:B,0),1))),"")</f>
        <v/>
      </c>
      <c r="I740" s="17" t="str">
        <f>IFERROR(IF(INDEX(DATOS!AN:AN,MATCH(CHECKLIST!B740,DATOS!B:B,0),1)=0,"",INDEX(DATOS!AN:AN,MATCH(CHECKLIST!B740,DATOS!B:B,0),1)),"")</f>
        <v/>
      </c>
      <c r="J740" s="17" t="str">
        <f>IFERROR(IF(INDEX(DATOS!AL:AL,MATCH(CHECKLIST!B740,DATOS!B:B,0),1)=0,"",INDEX(DATOS!AL:AL,MATCH(CHECKLIST!B740,DATOS!B:B,0),1)),"")</f>
        <v/>
      </c>
      <c r="K740" s="35" t="str">
        <f>IFERROR(IF(INDEX(DATOS!AM:AM,MATCH(CHECKLIST!B740,DATOS!B:B,0),1)=0,"",INDEX(DATOS!AM:AM,MATCH(CHECKLIST!B740,DATOS!B:B,0),1)),"")</f>
        <v/>
      </c>
      <c r="L740" s="17" t="str">
        <f>IFERROR(IF(INDEX(DATOS!AO:AO,MATCH(CHECKLIST!B740,DATOS!B:B,0),1)=0,"",INDEX(DATOS!AO:AO,MATCH(CHECKLIST!B740,DATOS!B:B,0),1)),"")</f>
        <v/>
      </c>
      <c r="M740" s="17" t="str">
        <f>IFERROR(IF(INDEX(DATOS!AK:AK,MATCH(CHECKLIST!B740,DATOS!B:B,0),1)=0,"",INDEX(DATOS!AK:AK,MATCH(CHECKLIST!B740,DATOS!B:B,0),1)),"")</f>
        <v/>
      </c>
      <c r="N740" s="35" t="str">
        <f ca="1">IFERROR(IF(INDEX(DATOS!I:I,MATCH(CHECKLIST!B740,DATOS!B:B,0),1)="","X",IF(INDEX(DATOS!I:I,MATCH(CHECKLIST!B740,DATOS!B:B,0),1)&gt;YEAR(TODAY())-1,"","VENCIDA")),"")</f>
        <v/>
      </c>
      <c r="O740" s="35" t="str">
        <f>IFERROR(IF(INDEX(DATOS!AR:AR,MATCH(CHECKLIST!B740,DATOS!B:B,0),1)=0,"",INDEX(DATOS!AR:AR,MATCH(CHECKLIST!B740,DATOS!B:B,0),1)),"")</f>
        <v/>
      </c>
      <c r="P740" s="17" t="str">
        <f>IFERROR(IF(INDEX(DATOS!AP:AP,MATCH(CHECKLIST!B740,DATOS!B:B,0),1)=0,"",INDEX(DATOS!AP:AP,MATCH(CHECKLIST!B740,DATOS!B:B,0),1)),"")</f>
        <v/>
      </c>
      <c r="Q740" s="17" t="str">
        <f>IFERROR(IF(INDEX(DATOS!AQ:AQ,MATCH(CHECKLIST!B740,DATOS!B:B,0),1)=0,"",INDEX(DATOS!AQ:AQ,MATCH(CHECKLIST!B740,DATOS!B:B,0),1)),"")</f>
        <v/>
      </c>
      <c r="S740">
        <f t="shared" si="35"/>
        <v>0</v>
      </c>
      <c r="U740" t="str">
        <f t="shared" si="33"/>
        <v/>
      </c>
      <c r="V740" t="str">
        <f t="shared" si="34"/>
        <v/>
      </c>
    </row>
    <row r="741" spans="1:22" x14ac:dyDescent="0.25">
      <c r="A741" s="12">
        <v>728</v>
      </c>
      <c r="B741" t="str">
        <f>IFERROR(INDEX(DATOS!B:B,MATCH(CHECKLIST!A741,DATOS!BY:BY,0),1),"")</f>
        <v/>
      </c>
      <c r="C741" t="str">
        <f>IFERROR(INDEX(DATOS!J:J,MATCH(CHECKLIST!A741,DATOS!BY:BY,0),1),"")</f>
        <v/>
      </c>
      <c r="D741" t="str">
        <f>IFERROR(INDEX(DATOS!R:R,MATCH(CHECKLIST!E741,DATOS!C:C,0),1),"")</f>
        <v/>
      </c>
      <c r="E741" s="72" t="str">
        <f>IFERROR(INDEX(DATOS!C:C,MATCH(CHECKLIST!A741,DATOS!BY:BY,0),1),"")</f>
        <v/>
      </c>
      <c r="F741" s="82" t="str">
        <f>IFERROR(IF(INDEX(DATOS!AE:AE,MATCH(CHECKLIST!B741,DATOS!B:B,0),1)=0,"",INDEX(DATOS!AE:AE,MATCH(CHECKLIST!B741,DATOS!B:B,0),1)),"")</f>
        <v/>
      </c>
      <c r="G741" s="17" t="str">
        <f>IFERROR(IF(INDEX(DATOS!AJ:AJ,MATCH(CHECKLIST!B741,DATOS!B:B,0),1)=0,"",INDEX(DATOS!AJ:AJ,MATCH(CHECKLIST!B741,DATOS!B:B,0),1)),"")</f>
        <v/>
      </c>
      <c r="H741" s="17" t="str">
        <f>IFERROR(IF(INDEX(DATOS!BM:BM,MATCH(CHECKLIST!B741,DATOS!B:B,0),1)="","X",IF(INDEX(DATOS!BM:BM,MATCH(CHECKLIST!B741,DATOS!B:B,0),1)="VIGENTE","",INDEX(DATOS!BM:BM,MATCH(CHECKLIST!B741,DATOS!B:B,0),1))),"")</f>
        <v/>
      </c>
      <c r="I741" s="17" t="str">
        <f>IFERROR(IF(INDEX(DATOS!AN:AN,MATCH(CHECKLIST!B741,DATOS!B:B,0),1)=0,"",INDEX(DATOS!AN:AN,MATCH(CHECKLIST!B741,DATOS!B:B,0),1)),"")</f>
        <v/>
      </c>
      <c r="J741" s="17" t="str">
        <f>IFERROR(IF(INDEX(DATOS!AL:AL,MATCH(CHECKLIST!B741,DATOS!B:B,0),1)=0,"",INDEX(DATOS!AL:AL,MATCH(CHECKLIST!B741,DATOS!B:B,0),1)),"")</f>
        <v/>
      </c>
      <c r="K741" s="35" t="str">
        <f>IFERROR(IF(INDEX(DATOS!AM:AM,MATCH(CHECKLIST!B741,DATOS!B:B,0),1)=0,"",INDEX(DATOS!AM:AM,MATCH(CHECKLIST!B741,DATOS!B:B,0),1)),"")</f>
        <v/>
      </c>
      <c r="L741" s="17" t="str">
        <f>IFERROR(IF(INDEX(DATOS!AO:AO,MATCH(CHECKLIST!B741,DATOS!B:B,0),1)=0,"",INDEX(DATOS!AO:AO,MATCH(CHECKLIST!B741,DATOS!B:B,0),1)),"")</f>
        <v/>
      </c>
      <c r="M741" s="17" t="str">
        <f>IFERROR(IF(INDEX(DATOS!AK:AK,MATCH(CHECKLIST!B741,DATOS!B:B,0),1)=0,"",INDEX(DATOS!AK:AK,MATCH(CHECKLIST!B741,DATOS!B:B,0),1)),"")</f>
        <v/>
      </c>
      <c r="N741" s="35" t="str">
        <f ca="1">IFERROR(IF(INDEX(DATOS!I:I,MATCH(CHECKLIST!B741,DATOS!B:B,0),1)="","X",IF(INDEX(DATOS!I:I,MATCH(CHECKLIST!B741,DATOS!B:B,0),1)&gt;YEAR(TODAY())-1,"","VENCIDA")),"")</f>
        <v/>
      </c>
      <c r="O741" s="35" t="str">
        <f>IFERROR(IF(INDEX(DATOS!AR:AR,MATCH(CHECKLIST!B741,DATOS!B:B,0),1)=0,"",INDEX(DATOS!AR:AR,MATCH(CHECKLIST!B741,DATOS!B:B,0),1)),"")</f>
        <v/>
      </c>
      <c r="P741" s="17" t="str">
        <f>IFERROR(IF(INDEX(DATOS!AP:AP,MATCH(CHECKLIST!B741,DATOS!B:B,0),1)=0,"",INDEX(DATOS!AP:AP,MATCH(CHECKLIST!B741,DATOS!B:B,0),1)),"")</f>
        <v/>
      </c>
      <c r="Q741" s="17" t="str">
        <f>IFERROR(IF(INDEX(DATOS!AQ:AQ,MATCH(CHECKLIST!B741,DATOS!B:B,0),1)=0,"",INDEX(DATOS!AQ:AQ,MATCH(CHECKLIST!B741,DATOS!B:B,0),1)),"")</f>
        <v/>
      </c>
      <c r="R741" t="str">
        <f>IF(B741="","",1)</f>
        <v/>
      </c>
      <c r="S741" t="str">
        <f t="shared" si="35"/>
        <v/>
      </c>
      <c r="U741" t="str">
        <f t="shared" si="33"/>
        <v/>
      </c>
      <c r="V741" t="str">
        <f t="shared" si="34"/>
        <v/>
      </c>
    </row>
    <row r="742" spans="1:22" x14ac:dyDescent="0.25">
      <c r="A742" s="12">
        <v>729</v>
      </c>
      <c r="B742" t="str">
        <f>IFERROR(INDEX(DATOS!B:B,MATCH(CHECKLIST!A742,DATOS!BY:BY,0),1),"")</f>
        <v/>
      </c>
      <c r="C742" t="str">
        <f>IFERROR(INDEX(DATOS!J:J,MATCH(CHECKLIST!A742,DATOS!BY:BY,0),1),"")</f>
        <v/>
      </c>
      <c r="D742" t="str">
        <f>IFERROR(INDEX(DATOS!R:R,MATCH(CHECKLIST!E742,DATOS!C:C,0),1),"")</f>
        <v/>
      </c>
      <c r="E742" s="72" t="str">
        <f>IFERROR(INDEX(DATOS!C:C,MATCH(CHECKLIST!A742,DATOS!BY:BY,0),1),"")</f>
        <v/>
      </c>
      <c r="F742" s="82" t="str">
        <f>IFERROR(IF(INDEX(DATOS!AE:AE,MATCH(CHECKLIST!B742,DATOS!B:B,0),1)=0,"",INDEX(DATOS!AE:AE,MATCH(CHECKLIST!B742,DATOS!B:B,0),1)),"")</f>
        <v/>
      </c>
      <c r="G742" s="17" t="str">
        <f>IFERROR(IF(INDEX(DATOS!AJ:AJ,MATCH(CHECKLIST!B742,DATOS!B:B,0),1)=0,"",INDEX(DATOS!AJ:AJ,MATCH(CHECKLIST!B742,DATOS!B:B,0),1)),"")</f>
        <v/>
      </c>
      <c r="H742" s="17" t="str">
        <f>IFERROR(IF(INDEX(DATOS!BM:BM,MATCH(CHECKLIST!B742,DATOS!B:B,0),1)="","X",IF(INDEX(DATOS!BM:BM,MATCH(CHECKLIST!B742,DATOS!B:B,0),1)="VIGENTE","",INDEX(DATOS!BM:BM,MATCH(CHECKLIST!B742,DATOS!B:B,0),1))),"")</f>
        <v/>
      </c>
      <c r="I742" s="17" t="str">
        <f>IFERROR(IF(INDEX(DATOS!AN:AN,MATCH(CHECKLIST!B742,DATOS!B:B,0),1)=0,"",INDEX(DATOS!AN:AN,MATCH(CHECKLIST!B742,DATOS!B:B,0),1)),"")</f>
        <v/>
      </c>
      <c r="J742" s="17" t="str">
        <f>IFERROR(IF(INDEX(DATOS!AL:AL,MATCH(CHECKLIST!B742,DATOS!B:B,0),1)=0,"",INDEX(DATOS!AL:AL,MATCH(CHECKLIST!B742,DATOS!B:B,0),1)),"")</f>
        <v/>
      </c>
      <c r="K742" s="35" t="str">
        <f>IFERROR(IF(INDEX(DATOS!AM:AM,MATCH(CHECKLIST!B742,DATOS!B:B,0),1)=0,"",INDEX(DATOS!AM:AM,MATCH(CHECKLIST!B742,DATOS!B:B,0),1)),"")</f>
        <v/>
      </c>
      <c r="L742" s="17" t="str">
        <f>IFERROR(IF(INDEX(DATOS!AO:AO,MATCH(CHECKLIST!B742,DATOS!B:B,0),1)=0,"",INDEX(DATOS!AO:AO,MATCH(CHECKLIST!B742,DATOS!B:B,0),1)),"")</f>
        <v/>
      </c>
      <c r="M742" s="17" t="str">
        <f>IFERROR(IF(INDEX(DATOS!AK:AK,MATCH(CHECKLIST!B742,DATOS!B:B,0),1)=0,"",INDEX(DATOS!AK:AK,MATCH(CHECKLIST!B742,DATOS!B:B,0),1)),"")</f>
        <v/>
      </c>
      <c r="N742" s="35" t="str">
        <f ca="1">IFERROR(IF(INDEX(DATOS!I:I,MATCH(CHECKLIST!B742,DATOS!B:B,0),1)="","X",IF(INDEX(DATOS!I:I,MATCH(CHECKLIST!B742,DATOS!B:B,0),1)&gt;YEAR(TODAY())-1,"","VENCIDA")),"")</f>
        <v/>
      </c>
      <c r="O742" s="35" t="str">
        <f>IFERROR(IF(INDEX(DATOS!AR:AR,MATCH(CHECKLIST!B742,DATOS!B:B,0),1)=0,"",INDEX(DATOS!AR:AR,MATCH(CHECKLIST!B742,DATOS!B:B,0),1)),"")</f>
        <v/>
      </c>
      <c r="P742" s="17" t="str">
        <f>IFERROR(IF(INDEX(DATOS!AP:AP,MATCH(CHECKLIST!B742,DATOS!B:B,0),1)=0,"",INDEX(DATOS!AP:AP,MATCH(CHECKLIST!B742,DATOS!B:B,0),1)),"")</f>
        <v/>
      </c>
      <c r="Q742" s="17" t="str">
        <f>IFERROR(IF(INDEX(DATOS!AQ:AQ,MATCH(CHECKLIST!B742,DATOS!B:B,0),1)=0,"",INDEX(DATOS!AQ:AQ,MATCH(CHECKLIST!B742,DATOS!B:B,0),1)),"")</f>
        <v/>
      </c>
      <c r="S742">
        <f t="shared" si="35"/>
        <v>0</v>
      </c>
      <c r="U742" t="str">
        <f t="shared" si="33"/>
        <v/>
      </c>
      <c r="V742" t="str">
        <f t="shared" si="34"/>
        <v/>
      </c>
    </row>
    <row r="743" spans="1:22" x14ac:dyDescent="0.25">
      <c r="A743" s="12">
        <v>730</v>
      </c>
      <c r="B743" t="str">
        <f>IFERROR(INDEX(DATOS!B:B,MATCH(CHECKLIST!A743,DATOS!BY:BY,0),1),"")</f>
        <v/>
      </c>
      <c r="C743" t="str">
        <f>IFERROR(INDEX(DATOS!J:J,MATCH(CHECKLIST!A743,DATOS!BY:BY,0),1),"")</f>
        <v/>
      </c>
      <c r="D743" t="str">
        <f>IFERROR(INDEX(DATOS!R:R,MATCH(CHECKLIST!E743,DATOS!C:C,0),1),"")</f>
        <v/>
      </c>
      <c r="E743" s="72" t="str">
        <f>IFERROR(INDEX(DATOS!C:C,MATCH(CHECKLIST!A743,DATOS!BY:BY,0),1),"")</f>
        <v/>
      </c>
      <c r="F743" s="82" t="str">
        <f>IFERROR(IF(INDEX(DATOS!AE:AE,MATCH(CHECKLIST!B743,DATOS!B:B,0),1)=0,"",INDEX(DATOS!AE:AE,MATCH(CHECKLIST!B743,DATOS!B:B,0),1)),"")</f>
        <v/>
      </c>
      <c r="G743" s="17" t="str">
        <f>IFERROR(IF(INDEX(DATOS!AJ:AJ,MATCH(CHECKLIST!B743,DATOS!B:B,0),1)=0,"",INDEX(DATOS!AJ:AJ,MATCH(CHECKLIST!B743,DATOS!B:B,0),1)),"")</f>
        <v/>
      </c>
      <c r="H743" s="17" t="str">
        <f>IFERROR(IF(INDEX(DATOS!BM:BM,MATCH(CHECKLIST!B743,DATOS!B:B,0),1)="","X",IF(INDEX(DATOS!BM:BM,MATCH(CHECKLIST!B743,DATOS!B:B,0),1)="VIGENTE","",INDEX(DATOS!BM:BM,MATCH(CHECKLIST!B743,DATOS!B:B,0),1))),"")</f>
        <v/>
      </c>
      <c r="I743" s="17" t="str">
        <f>IFERROR(IF(INDEX(DATOS!AN:AN,MATCH(CHECKLIST!B743,DATOS!B:B,0),1)=0,"",INDEX(DATOS!AN:AN,MATCH(CHECKLIST!B743,DATOS!B:B,0),1)),"")</f>
        <v/>
      </c>
      <c r="J743" s="17" t="str">
        <f>IFERROR(IF(INDEX(DATOS!AL:AL,MATCH(CHECKLIST!B743,DATOS!B:B,0),1)=0,"",INDEX(DATOS!AL:AL,MATCH(CHECKLIST!B743,DATOS!B:B,0),1)),"")</f>
        <v/>
      </c>
      <c r="K743" s="35" t="str">
        <f>IFERROR(IF(INDEX(DATOS!AM:AM,MATCH(CHECKLIST!B743,DATOS!B:B,0),1)=0,"",INDEX(DATOS!AM:AM,MATCH(CHECKLIST!B743,DATOS!B:B,0),1)),"")</f>
        <v/>
      </c>
      <c r="L743" s="17" t="str">
        <f>IFERROR(IF(INDEX(DATOS!AO:AO,MATCH(CHECKLIST!B743,DATOS!B:B,0),1)=0,"",INDEX(DATOS!AO:AO,MATCH(CHECKLIST!B743,DATOS!B:B,0),1)),"")</f>
        <v/>
      </c>
      <c r="M743" s="17" t="str">
        <f>IFERROR(IF(INDEX(DATOS!AK:AK,MATCH(CHECKLIST!B743,DATOS!B:B,0),1)=0,"",INDEX(DATOS!AK:AK,MATCH(CHECKLIST!B743,DATOS!B:B,0),1)),"")</f>
        <v/>
      </c>
      <c r="N743" s="35" t="str">
        <f ca="1">IFERROR(IF(INDEX(DATOS!I:I,MATCH(CHECKLIST!B743,DATOS!B:B,0),1)="","X",IF(INDEX(DATOS!I:I,MATCH(CHECKLIST!B743,DATOS!B:B,0),1)&gt;YEAR(TODAY())-1,"","VENCIDA")),"")</f>
        <v/>
      </c>
      <c r="O743" s="35" t="str">
        <f>IFERROR(IF(INDEX(DATOS!AR:AR,MATCH(CHECKLIST!B743,DATOS!B:B,0),1)=0,"",INDEX(DATOS!AR:AR,MATCH(CHECKLIST!B743,DATOS!B:B,0),1)),"")</f>
        <v/>
      </c>
      <c r="P743" s="17" t="str">
        <f>IFERROR(IF(INDEX(DATOS!AP:AP,MATCH(CHECKLIST!B743,DATOS!B:B,0),1)=0,"",INDEX(DATOS!AP:AP,MATCH(CHECKLIST!B743,DATOS!B:B,0),1)),"")</f>
        <v/>
      </c>
      <c r="Q743" s="17" t="str">
        <f>IFERROR(IF(INDEX(DATOS!AQ:AQ,MATCH(CHECKLIST!B743,DATOS!B:B,0),1)=0,"",INDEX(DATOS!AQ:AQ,MATCH(CHECKLIST!B743,DATOS!B:B,0),1)),"")</f>
        <v/>
      </c>
      <c r="R743" t="str">
        <f>IF(B743="","",1)</f>
        <v/>
      </c>
      <c r="S743" t="str">
        <f t="shared" si="35"/>
        <v/>
      </c>
      <c r="U743" t="str">
        <f t="shared" si="33"/>
        <v/>
      </c>
      <c r="V743" t="str">
        <f t="shared" si="34"/>
        <v/>
      </c>
    </row>
    <row r="744" spans="1:22" x14ac:dyDescent="0.25">
      <c r="A744" s="12">
        <v>731</v>
      </c>
      <c r="B744" t="str">
        <f>IFERROR(INDEX(DATOS!B:B,MATCH(CHECKLIST!A744,DATOS!BY:BY,0),1),"")</f>
        <v/>
      </c>
      <c r="C744" t="str">
        <f>IFERROR(INDEX(DATOS!J:J,MATCH(CHECKLIST!A744,DATOS!BY:BY,0),1),"")</f>
        <v/>
      </c>
      <c r="D744" t="str">
        <f>IFERROR(INDEX(DATOS!R:R,MATCH(CHECKLIST!E744,DATOS!C:C,0),1),"")</f>
        <v/>
      </c>
      <c r="E744" s="72" t="str">
        <f>IFERROR(INDEX(DATOS!C:C,MATCH(CHECKLIST!A744,DATOS!BY:BY,0),1),"")</f>
        <v/>
      </c>
      <c r="F744" s="82" t="str">
        <f>IFERROR(IF(INDEX(DATOS!AE:AE,MATCH(CHECKLIST!B744,DATOS!B:B,0),1)=0,"",INDEX(DATOS!AE:AE,MATCH(CHECKLIST!B744,DATOS!B:B,0),1)),"")</f>
        <v/>
      </c>
      <c r="G744" s="17" t="str">
        <f>IFERROR(IF(INDEX(DATOS!AJ:AJ,MATCH(CHECKLIST!B744,DATOS!B:B,0),1)=0,"",INDEX(DATOS!AJ:AJ,MATCH(CHECKLIST!B744,DATOS!B:B,0),1)),"")</f>
        <v/>
      </c>
      <c r="H744" s="17" t="str">
        <f>IFERROR(IF(INDEX(DATOS!BM:BM,MATCH(CHECKLIST!B744,DATOS!B:B,0),1)="","X",IF(INDEX(DATOS!BM:BM,MATCH(CHECKLIST!B744,DATOS!B:B,0),1)="VIGENTE","",INDEX(DATOS!BM:BM,MATCH(CHECKLIST!B744,DATOS!B:B,0),1))),"")</f>
        <v/>
      </c>
      <c r="I744" s="17" t="str">
        <f>IFERROR(IF(INDEX(DATOS!AN:AN,MATCH(CHECKLIST!B744,DATOS!B:B,0),1)=0,"",INDEX(DATOS!AN:AN,MATCH(CHECKLIST!B744,DATOS!B:B,0),1)),"")</f>
        <v/>
      </c>
      <c r="J744" s="17" t="str">
        <f>IFERROR(IF(INDEX(DATOS!AL:AL,MATCH(CHECKLIST!B744,DATOS!B:B,0),1)=0,"",INDEX(DATOS!AL:AL,MATCH(CHECKLIST!B744,DATOS!B:B,0),1)),"")</f>
        <v/>
      </c>
      <c r="K744" s="35" t="str">
        <f>IFERROR(IF(INDEX(DATOS!AM:AM,MATCH(CHECKLIST!B744,DATOS!B:B,0),1)=0,"",INDEX(DATOS!AM:AM,MATCH(CHECKLIST!B744,DATOS!B:B,0),1)),"")</f>
        <v/>
      </c>
      <c r="L744" s="17" t="str">
        <f>IFERROR(IF(INDEX(DATOS!AO:AO,MATCH(CHECKLIST!B744,DATOS!B:B,0),1)=0,"",INDEX(DATOS!AO:AO,MATCH(CHECKLIST!B744,DATOS!B:B,0),1)),"")</f>
        <v/>
      </c>
      <c r="M744" s="17" t="str">
        <f>IFERROR(IF(INDEX(DATOS!AK:AK,MATCH(CHECKLIST!B744,DATOS!B:B,0),1)=0,"",INDEX(DATOS!AK:AK,MATCH(CHECKLIST!B744,DATOS!B:B,0),1)),"")</f>
        <v/>
      </c>
      <c r="N744" s="35" t="str">
        <f ca="1">IFERROR(IF(INDEX(DATOS!I:I,MATCH(CHECKLIST!B744,DATOS!B:B,0),1)="","X",IF(INDEX(DATOS!I:I,MATCH(CHECKLIST!B744,DATOS!B:B,0),1)&gt;YEAR(TODAY())-1,"","VENCIDA")),"")</f>
        <v/>
      </c>
      <c r="O744" s="35" t="str">
        <f>IFERROR(IF(INDEX(DATOS!AR:AR,MATCH(CHECKLIST!B744,DATOS!B:B,0),1)=0,"",INDEX(DATOS!AR:AR,MATCH(CHECKLIST!B744,DATOS!B:B,0),1)),"")</f>
        <v/>
      </c>
      <c r="P744" s="17" t="str">
        <f>IFERROR(IF(INDEX(DATOS!AP:AP,MATCH(CHECKLIST!B744,DATOS!B:B,0),1)=0,"",INDEX(DATOS!AP:AP,MATCH(CHECKLIST!B744,DATOS!B:B,0),1)),"")</f>
        <v/>
      </c>
      <c r="Q744" s="17" t="str">
        <f>IFERROR(IF(INDEX(DATOS!AQ:AQ,MATCH(CHECKLIST!B744,DATOS!B:B,0),1)=0,"",INDEX(DATOS!AQ:AQ,MATCH(CHECKLIST!B744,DATOS!B:B,0),1)),"")</f>
        <v/>
      </c>
      <c r="S744">
        <f t="shared" si="35"/>
        <v>0</v>
      </c>
      <c r="U744" t="str">
        <f t="shared" si="33"/>
        <v/>
      </c>
      <c r="V744" t="str">
        <f t="shared" si="34"/>
        <v/>
      </c>
    </row>
    <row r="745" spans="1:22" x14ac:dyDescent="0.25">
      <c r="A745" s="12">
        <v>732</v>
      </c>
      <c r="B745" t="str">
        <f>IFERROR(INDEX(DATOS!B:B,MATCH(CHECKLIST!A745,DATOS!BY:BY,0),1),"")</f>
        <v/>
      </c>
      <c r="C745" t="str">
        <f>IFERROR(INDEX(DATOS!J:J,MATCH(CHECKLIST!A745,DATOS!BY:BY,0),1),"")</f>
        <v/>
      </c>
      <c r="D745" t="str">
        <f>IFERROR(INDEX(DATOS!R:R,MATCH(CHECKLIST!E745,DATOS!C:C,0),1),"")</f>
        <v/>
      </c>
      <c r="E745" s="72" t="str">
        <f>IFERROR(INDEX(DATOS!C:C,MATCH(CHECKLIST!A745,DATOS!BY:BY,0),1),"")</f>
        <v/>
      </c>
      <c r="F745" s="82" t="str">
        <f>IFERROR(IF(INDEX(DATOS!AE:AE,MATCH(CHECKLIST!B745,DATOS!B:B,0),1)=0,"",INDEX(DATOS!AE:AE,MATCH(CHECKLIST!B745,DATOS!B:B,0),1)),"")</f>
        <v/>
      </c>
      <c r="G745" s="17" t="str">
        <f>IFERROR(IF(INDEX(DATOS!AJ:AJ,MATCH(CHECKLIST!B745,DATOS!B:B,0),1)=0,"",INDEX(DATOS!AJ:AJ,MATCH(CHECKLIST!B745,DATOS!B:B,0),1)),"")</f>
        <v/>
      </c>
      <c r="H745" s="17" t="str">
        <f>IFERROR(IF(INDEX(DATOS!BM:BM,MATCH(CHECKLIST!B745,DATOS!B:B,0),1)="","X",IF(INDEX(DATOS!BM:BM,MATCH(CHECKLIST!B745,DATOS!B:B,0),1)="VIGENTE","",INDEX(DATOS!BM:BM,MATCH(CHECKLIST!B745,DATOS!B:B,0),1))),"")</f>
        <v/>
      </c>
      <c r="I745" s="17" t="str">
        <f>IFERROR(IF(INDEX(DATOS!AN:AN,MATCH(CHECKLIST!B745,DATOS!B:B,0),1)=0,"",INDEX(DATOS!AN:AN,MATCH(CHECKLIST!B745,DATOS!B:B,0),1)),"")</f>
        <v/>
      </c>
      <c r="J745" s="17" t="str">
        <f>IFERROR(IF(INDEX(DATOS!AL:AL,MATCH(CHECKLIST!B745,DATOS!B:B,0),1)=0,"",INDEX(DATOS!AL:AL,MATCH(CHECKLIST!B745,DATOS!B:B,0),1)),"")</f>
        <v/>
      </c>
      <c r="K745" s="35" t="str">
        <f>IFERROR(IF(INDEX(DATOS!AM:AM,MATCH(CHECKLIST!B745,DATOS!B:B,0),1)=0,"",INDEX(DATOS!AM:AM,MATCH(CHECKLIST!B745,DATOS!B:B,0),1)),"")</f>
        <v/>
      </c>
      <c r="L745" s="17" t="str">
        <f>IFERROR(IF(INDEX(DATOS!AO:AO,MATCH(CHECKLIST!B745,DATOS!B:B,0),1)=0,"",INDEX(DATOS!AO:AO,MATCH(CHECKLIST!B745,DATOS!B:B,0),1)),"")</f>
        <v/>
      </c>
      <c r="M745" s="17" t="str">
        <f>IFERROR(IF(INDEX(DATOS!AK:AK,MATCH(CHECKLIST!B745,DATOS!B:B,0),1)=0,"",INDEX(DATOS!AK:AK,MATCH(CHECKLIST!B745,DATOS!B:B,0),1)),"")</f>
        <v/>
      </c>
      <c r="N745" s="35" t="str">
        <f ca="1">IFERROR(IF(INDEX(DATOS!I:I,MATCH(CHECKLIST!B745,DATOS!B:B,0),1)="","X",IF(INDEX(DATOS!I:I,MATCH(CHECKLIST!B745,DATOS!B:B,0),1)&gt;YEAR(TODAY())-1,"","VENCIDA")),"")</f>
        <v/>
      </c>
      <c r="O745" s="35" t="str">
        <f>IFERROR(IF(INDEX(DATOS!AR:AR,MATCH(CHECKLIST!B745,DATOS!B:B,0),1)=0,"",INDEX(DATOS!AR:AR,MATCH(CHECKLIST!B745,DATOS!B:B,0),1)),"")</f>
        <v/>
      </c>
      <c r="P745" s="17" t="str">
        <f>IFERROR(IF(INDEX(DATOS!AP:AP,MATCH(CHECKLIST!B745,DATOS!B:B,0),1)=0,"",INDEX(DATOS!AP:AP,MATCH(CHECKLIST!B745,DATOS!B:B,0),1)),"")</f>
        <v/>
      </c>
      <c r="Q745" s="17" t="str">
        <f>IFERROR(IF(INDEX(DATOS!AQ:AQ,MATCH(CHECKLIST!B745,DATOS!B:B,0),1)=0,"",INDEX(DATOS!AQ:AQ,MATCH(CHECKLIST!B745,DATOS!B:B,0),1)),"")</f>
        <v/>
      </c>
      <c r="R745" t="str">
        <f>IF(B745="","",1)</f>
        <v/>
      </c>
      <c r="S745" t="str">
        <f t="shared" si="35"/>
        <v/>
      </c>
      <c r="U745" t="str">
        <f t="shared" si="33"/>
        <v/>
      </c>
      <c r="V745" t="str">
        <f t="shared" si="34"/>
        <v/>
      </c>
    </row>
    <row r="746" spans="1:22" x14ac:dyDescent="0.25">
      <c r="A746" s="12">
        <v>733</v>
      </c>
      <c r="B746" t="str">
        <f>IFERROR(INDEX(DATOS!B:B,MATCH(CHECKLIST!A746,DATOS!BY:BY,0),1),"")</f>
        <v/>
      </c>
      <c r="C746" t="str">
        <f>IFERROR(INDEX(DATOS!J:J,MATCH(CHECKLIST!A746,DATOS!BY:BY,0),1),"")</f>
        <v/>
      </c>
      <c r="D746" t="str">
        <f>IFERROR(INDEX(DATOS!R:R,MATCH(CHECKLIST!E746,DATOS!C:C,0),1),"")</f>
        <v/>
      </c>
      <c r="E746" s="72" t="str">
        <f>IFERROR(INDEX(DATOS!C:C,MATCH(CHECKLIST!A746,DATOS!BY:BY,0),1),"")</f>
        <v/>
      </c>
      <c r="F746" s="82" t="str">
        <f>IFERROR(IF(INDEX(DATOS!AE:AE,MATCH(CHECKLIST!B746,DATOS!B:B,0),1)=0,"",INDEX(DATOS!AE:AE,MATCH(CHECKLIST!B746,DATOS!B:B,0),1)),"")</f>
        <v/>
      </c>
      <c r="G746" s="17" t="str">
        <f>IFERROR(IF(INDEX(DATOS!AJ:AJ,MATCH(CHECKLIST!B746,DATOS!B:B,0),1)=0,"",INDEX(DATOS!AJ:AJ,MATCH(CHECKLIST!B746,DATOS!B:B,0),1)),"")</f>
        <v/>
      </c>
      <c r="H746" s="17" t="str">
        <f>IFERROR(IF(INDEX(DATOS!BM:BM,MATCH(CHECKLIST!B746,DATOS!B:B,0),1)="","X",IF(INDEX(DATOS!BM:BM,MATCH(CHECKLIST!B746,DATOS!B:B,0),1)="VIGENTE","",INDEX(DATOS!BM:BM,MATCH(CHECKLIST!B746,DATOS!B:B,0),1))),"")</f>
        <v/>
      </c>
      <c r="I746" s="17" t="str">
        <f>IFERROR(IF(INDEX(DATOS!AN:AN,MATCH(CHECKLIST!B746,DATOS!B:B,0),1)=0,"",INDEX(DATOS!AN:AN,MATCH(CHECKLIST!B746,DATOS!B:B,0),1)),"")</f>
        <v/>
      </c>
      <c r="J746" s="17" t="str">
        <f>IFERROR(IF(INDEX(DATOS!AL:AL,MATCH(CHECKLIST!B746,DATOS!B:B,0),1)=0,"",INDEX(DATOS!AL:AL,MATCH(CHECKLIST!B746,DATOS!B:B,0),1)),"")</f>
        <v/>
      </c>
      <c r="K746" s="35" t="str">
        <f>IFERROR(IF(INDEX(DATOS!AM:AM,MATCH(CHECKLIST!B746,DATOS!B:B,0),1)=0,"",INDEX(DATOS!AM:AM,MATCH(CHECKLIST!B746,DATOS!B:B,0),1)),"")</f>
        <v/>
      </c>
      <c r="L746" s="17" t="str">
        <f>IFERROR(IF(INDEX(DATOS!AO:AO,MATCH(CHECKLIST!B746,DATOS!B:B,0),1)=0,"",INDEX(DATOS!AO:AO,MATCH(CHECKLIST!B746,DATOS!B:B,0),1)),"")</f>
        <v/>
      </c>
      <c r="M746" s="17" t="str">
        <f>IFERROR(IF(INDEX(DATOS!AK:AK,MATCH(CHECKLIST!B746,DATOS!B:B,0),1)=0,"",INDEX(DATOS!AK:AK,MATCH(CHECKLIST!B746,DATOS!B:B,0),1)),"")</f>
        <v/>
      </c>
      <c r="N746" s="35" t="str">
        <f ca="1">IFERROR(IF(INDEX(DATOS!I:I,MATCH(CHECKLIST!B746,DATOS!B:B,0),1)="","X",IF(INDEX(DATOS!I:I,MATCH(CHECKLIST!B746,DATOS!B:B,0),1)&gt;YEAR(TODAY())-1,"","VENCIDA")),"")</f>
        <v/>
      </c>
      <c r="O746" s="35" t="str">
        <f>IFERROR(IF(INDEX(DATOS!AR:AR,MATCH(CHECKLIST!B746,DATOS!B:B,0),1)=0,"",INDEX(DATOS!AR:AR,MATCH(CHECKLIST!B746,DATOS!B:B,0),1)),"")</f>
        <v/>
      </c>
      <c r="P746" s="17" t="str">
        <f>IFERROR(IF(INDEX(DATOS!AP:AP,MATCH(CHECKLIST!B746,DATOS!B:B,0),1)=0,"",INDEX(DATOS!AP:AP,MATCH(CHECKLIST!B746,DATOS!B:B,0),1)),"")</f>
        <v/>
      </c>
      <c r="Q746" s="17" t="str">
        <f>IFERROR(IF(INDEX(DATOS!AQ:AQ,MATCH(CHECKLIST!B746,DATOS!B:B,0),1)=0,"",INDEX(DATOS!AQ:AQ,MATCH(CHECKLIST!B746,DATOS!B:B,0),1)),"")</f>
        <v/>
      </c>
      <c r="S746">
        <f t="shared" si="35"/>
        <v>0</v>
      </c>
      <c r="U746" t="str">
        <f t="shared" si="33"/>
        <v/>
      </c>
      <c r="V746" t="str">
        <f t="shared" si="34"/>
        <v/>
      </c>
    </row>
    <row r="747" spans="1:22" x14ac:dyDescent="0.25">
      <c r="A747" s="12">
        <v>734</v>
      </c>
      <c r="B747" t="str">
        <f>IFERROR(INDEX(DATOS!B:B,MATCH(CHECKLIST!A747,DATOS!BY:BY,0),1),"")</f>
        <v/>
      </c>
      <c r="C747" t="str">
        <f>IFERROR(INDEX(DATOS!J:J,MATCH(CHECKLIST!A747,DATOS!BY:BY,0),1),"")</f>
        <v/>
      </c>
      <c r="D747" t="str">
        <f>IFERROR(INDEX(DATOS!R:R,MATCH(CHECKLIST!E747,DATOS!C:C,0),1),"")</f>
        <v/>
      </c>
      <c r="E747" s="72" t="str">
        <f>IFERROR(INDEX(DATOS!C:C,MATCH(CHECKLIST!A747,DATOS!BY:BY,0),1),"")</f>
        <v/>
      </c>
      <c r="F747" s="82" t="str">
        <f>IFERROR(IF(INDEX(DATOS!AE:AE,MATCH(CHECKLIST!B747,DATOS!B:B,0),1)=0,"",INDEX(DATOS!AE:AE,MATCH(CHECKLIST!B747,DATOS!B:B,0),1)),"")</f>
        <v/>
      </c>
      <c r="G747" s="17" t="str">
        <f>IFERROR(IF(INDEX(DATOS!AJ:AJ,MATCH(CHECKLIST!B747,DATOS!B:B,0),1)=0,"",INDEX(DATOS!AJ:AJ,MATCH(CHECKLIST!B747,DATOS!B:B,0),1)),"")</f>
        <v/>
      </c>
      <c r="H747" s="17" t="str">
        <f>IFERROR(IF(INDEX(DATOS!BM:BM,MATCH(CHECKLIST!B747,DATOS!B:B,0),1)="","X",IF(INDEX(DATOS!BM:BM,MATCH(CHECKLIST!B747,DATOS!B:B,0),1)="VIGENTE","",INDEX(DATOS!BM:BM,MATCH(CHECKLIST!B747,DATOS!B:B,0),1))),"")</f>
        <v/>
      </c>
      <c r="I747" s="17" t="str">
        <f>IFERROR(IF(INDEX(DATOS!AN:AN,MATCH(CHECKLIST!B747,DATOS!B:B,0),1)=0,"",INDEX(DATOS!AN:AN,MATCH(CHECKLIST!B747,DATOS!B:B,0),1)),"")</f>
        <v/>
      </c>
      <c r="J747" s="17" t="str">
        <f>IFERROR(IF(INDEX(DATOS!AL:AL,MATCH(CHECKLIST!B747,DATOS!B:B,0),1)=0,"",INDEX(DATOS!AL:AL,MATCH(CHECKLIST!B747,DATOS!B:B,0),1)),"")</f>
        <v/>
      </c>
      <c r="K747" s="35" t="str">
        <f>IFERROR(IF(INDEX(DATOS!AM:AM,MATCH(CHECKLIST!B747,DATOS!B:B,0),1)=0,"",INDEX(DATOS!AM:AM,MATCH(CHECKLIST!B747,DATOS!B:B,0),1)),"")</f>
        <v/>
      </c>
      <c r="L747" s="17" t="str">
        <f>IFERROR(IF(INDEX(DATOS!AO:AO,MATCH(CHECKLIST!B747,DATOS!B:B,0),1)=0,"",INDEX(DATOS!AO:AO,MATCH(CHECKLIST!B747,DATOS!B:B,0),1)),"")</f>
        <v/>
      </c>
      <c r="M747" s="17" t="str">
        <f>IFERROR(IF(INDEX(DATOS!AK:AK,MATCH(CHECKLIST!B747,DATOS!B:B,0),1)=0,"",INDEX(DATOS!AK:AK,MATCH(CHECKLIST!B747,DATOS!B:B,0),1)),"")</f>
        <v/>
      </c>
      <c r="N747" s="35" t="str">
        <f ca="1">IFERROR(IF(INDEX(DATOS!I:I,MATCH(CHECKLIST!B747,DATOS!B:B,0),1)="","X",IF(INDEX(DATOS!I:I,MATCH(CHECKLIST!B747,DATOS!B:B,0),1)&gt;YEAR(TODAY())-1,"","VENCIDA")),"")</f>
        <v/>
      </c>
      <c r="O747" s="35" t="str">
        <f>IFERROR(IF(INDEX(DATOS!AR:AR,MATCH(CHECKLIST!B747,DATOS!B:B,0),1)=0,"",INDEX(DATOS!AR:AR,MATCH(CHECKLIST!B747,DATOS!B:B,0),1)),"")</f>
        <v/>
      </c>
      <c r="P747" s="17" t="str">
        <f>IFERROR(IF(INDEX(DATOS!AP:AP,MATCH(CHECKLIST!B747,DATOS!B:B,0),1)=0,"",INDEX(DATOS!AP:AP,MATCH(CHECKLIST!B747,DATOS!B:B,0),1)),"")</f>
        <v/>
      </c>
      <c r="Q747" s="17" t="str">
        <f>IFERROR(IF(INDEX(DATOS!AQ:AQ,MATCH(CHECKLIST!B747,DATOS!B:B,0),1)=0,"",INDEX(DATOS!AQ:AQ,MATCH(CHECKLIST!B747,DATOS!B:B,0),1)),"")</f>
        <v/>
      </c>
      <c r="R747" t="str">
        <f>IF(B747="","",1)</f>
        <v/>
      </c>
      <c r="S747" t="str">
        <f t="shared" si="35"/>
        <v/>
      </c>
      <c r="U747" t="str">
        <f t="shared" si="33"/>
        <v/>
      </c>
      <c r="V747" t="str">
        <f t="shared" si="34"/>
        <v/>
      </c>
    </row>
    <row r="748" spans="1:22" x14ac:dyDescent="0.25">
      <c r="A748" s="12">
        <v>735</v>
      </c>
      <c r="B748" t="str">
        <f>IFERROR(INDEX(DATOS!B:B,MATCH(CHECKLIST!A748,DATOS!BY:BY,0),1),"")</f>
        <v/>
      </c>
      <c r="C748" t="str">
        <f>IFERROR(INDEX(DATOS!J:J,MATCH(CHECKLIST!A748,DATOS!BY:BY,0),1),"")</f>
        <v/>
      </c>
      <c r="D748" t="str">
        <f>IFERROR(INDEX(DATOS!R:R,MATCH(CHECKLIST!E748,DATOS!C:C,0),1),"")</f>
        <v/>
      </c>
      <c r="E748" s="72" t="str">
        <f>IFERROR(INDEX(DATOS!C:C,MATCH(CHECKLIST!A748,DATOS!BY:BY,0),1),"")</f>
        <v/>
      </c>
      <c r="F748" s="82" t="str">
        <f>IFERROR(IF(INDEX(DATOS!AE:AE,MATCH(CHECKLIST!B748,DATOS!B:B,0),1)=0,"",INDEX(DATOS!AE:AE,MATCH(CHECKLIST!B748,DATOS!B:B,0),1)),"")</f>
        <v/>
      </c>
      <c r="G748" s="17" t="str">
        <f>IFERROR(IF(INDEX(DATOS!AJ:AJ,MATCH(CHECKLIST!B748,DATOS!B:B,0),1)=0,"",INDEX(DATOS!AJ:AJ,MATCH(CHECKLIST!B748,DATOS!B:B,0),1)),"")</f>
        <v/>
      </c>
      <c r="H748" s="17" t="str">
        <f>IFERROR(IF(INDEX(DATOS!BM:BM,MATCH(CHECKLIST!B748,DATOS!B:B,0),1)="","X",IF(INDEX(DATOS!BM:BM,MATCH(CHECKLIST!B748,DATOS!B:B,0),1)="VIGENTE","",INDEX(DATOS!BM:BM,MATCH(CHECKLIST!B748,DATOS!B:B,0),1))),"")</f>
        <v/>
      </c>
      <c r="I748" s="17" t="str">
        <f>IFERROR(IF(INDEX(DATOS!AN:AN,MATCH(CHECKLIST!B748,DATOS!B:B,0),1)=0,"",INDEX(DATOS!AN:AN,MATCH(CHECKLIST!B748,DATOS!B:B,0),1)),"")</f>
        <v/>
      </c>
      <c r="J748" s="17" t="str">
        <f>IFERROR(IF(INDEX(DATOS!AL:AL,MATCH(CHECKLIST!B748,DATOS!B:B,0),1)=0,"",INDEX(DATOS!AL:AL,MATCH(CHECKLIST!B748,DATOS!B:B,0),1)),"")</f>
        <v/>
      </c>
      <c r="K748" s="35" t="str">
        <f>IFERROR(IF(INDEX(DATOS!AM:AM,MATCH(CHECKLIST!B748,DATOS!B:B,0),1)=0,"",INDEX(DATOS!AM:AM,MATCH(CHECKLIST!B748,DATOS!B:B,0),1)),"")</f>
        <v/>
      </c>
      <c r="L748" s="17" t="str">
        <f>IFERROR(IF(INDEX(DATOS!AO:AO,MATCH(CHECKLIST!B748,DATOS!B:B,0),1)=0,"",INDEX(DATOS!AO:AO,MATCH(CHECKLIST!B748,DATOS!B:B,0),1)),"")</f>
        <v/>
      </c>
      <c r="M748" s="17" t="str">
        <f>IFERROR(IF(INDEX(DATOS!AK:AK,MATCH(CHECKLIST!B748,DATOS!B:B,0),1)=0,"",INDEX(DATOS!AK:AK,MATCH(CHECKLIST!B748,DATOS!B:B,0),1)),"")</f>
        <v/>
      </c>
      <c r="N748" s="35" t="str">
        <f ca="1">IFERROR(IF(INDEX(DATOS!I:I,MATCH(CHECKLIST!B748,DATOS!B:B,0),1)="","X",IF(INDEX(DATOS!I:I,MATCH(CHECKLIST!B748,DATOS!B:B,0),1)&gt;YEAR(TODAY())-1,"","VENCIDA")),"")</f>
        <v/>
      </c>
      <c r="O748" s="35" t="str">
        <f>IFERROR(IF(INDEX(DATOS!AR:AR,MATCH(CHECKLIST!B748,DATOS!B:B,0),1)=0,"",INDEX(DATOS!AR:AR,MATCH(CHECKLIST!B748,DATOS!B:B,0),1)),"")</f>
        <v/>
      </c>
      <c r="P748" s="17" t="str">
        <f>IFERROR(IF(INDEX(DATOS!AP:AP,MATCH(CHECKLIST!B748,DATOS!B:B,0),1)=0,"",INDEX(DATOS!AP:AP,MATCH(CHECKLIST!B748,DATOS!B:B,0),1)),"")</f>
        <v/>
      </c>
      <c r="Q748" s="17" t="str">
        <f>IFERROR(IF(INDEX(DATOS!AQ:AQ,MATCH(CHECKLIST!B748,DATOS!B:B,0),1)=0,"",INDEX(DATOS!AQ:AQ,MATCH(CHECKLIST!B748,DATOS!B:B,0),1)),"")</f>
        <v/>
      </c>
      <c r="S748">
        <f t="shared" si="35"/>
        <v>0</v>
      </c>
      <c r="U748" t="str">
        <f t="shared" si="33"/>
        <v/>
      </c>
      <c r="V748" t="str">
        <f t="shared" si="34"/>
        <v/>
      </c>
    </row>
    <row r="749" spans="1:22" x14ac:dyDescent="0.25">
      <c r="A749" s="12">
        <v>736</v>
      </c>
      <c r="B749" t="str">
        <f>IFERROR(INDEX(DATOS!B:B,MATCH(CHECKLIST!A749,DATOS!BY:BY,0),1),"")</f>
        <v/>
      </c>
      <c r="C749" t="str">
        <f>IFERROR(INDEX(DATOS!J:J,MATCH(CHECKLIST!A749,DATOS!BY:BY,0),1),"")</f>
        <v/>
      </c>
      <c r="D749" t="str">
        <f>IFERROR(INDEX(DATOS!R:R,MATCH(CHECKLIST!E749,DATOS!C:C,0),1),"")</f>
        <v/>
      </c>
      <c r="E749" s="72" t="str">
        <f>IFERROR(INDEX(DATOS!C:C,MATCH(CHECKLIST!A749,DATOS!BY:BY,0),1),"")</f>
        <v/>
      </c>
      <c r="F749" s="82" t="str">
        <f>IFERROR(IF(INDEX(DATOS!AE:AE,MATCH(CHECKLIST!B749,DATOS!B:B,0),1)=0,"",INDEX(DATOS!AE:AE,MATCH(CHECKLIST!B749,DATOS!B:B,0),1)),"")</f>
        <v/>
      </c>
      <c r="G749" s="17" t="str">
        <f>IFERROR(IF(INDEX(DATOS!AJ:AJ,MATCH(CHECKLIST!B749,DATOS!B:B,0),1)=0,"",INDEX(DATOS!AJ:AJ,MATCH(CHECKLIST!B749,DATOS!B:B,0),1)),"")</f>
        <v/>
      </c>
      <c r="H749" s="17" t="str">
        <f>IFERROR(IF(INDEX(DATOS!BM:BM,MATCH(CHECKLIST!B749,DATOS!B:B,0),1)="","X",IF(INDEX(DATOS!BM:BM,MATCH(CHECKLIST!B749,DATOS!B:B,0),1)="VIGENTE","",INDEX(DATOS!BM:BM,MATCH(CHECKLIST!B749,DATOS!B:B,0),1))),"")</f>
        <v/>
      </c>
      <c r="I749" s="17" t="str">
        <f>IFERROR(IF(INDEX(DATOS!AN:AN,MATCH(CHECKLIST!B749,DATOS!B:B,0),1)=0,"",INDEX(DATOS!AN:AN,MATCH(CHECKLIST!B749,DATOS!B:B,0),1)),"")</f>
        <v/>
      </c>
      <c r="J749" s="17" t="str">
        <f>IFERROR(IF(INDEX(DATOS!AL:AL,MATCH(CHECKLIST!B749,DATOS!B:B,0),1)=0,"",INDEX(DATOS!AL:AL,MATCH(CHECKLIST!B749,DATOS!B:B,0),1)),"")</f>
        <v/>
      </c>
      <c r="K749" s="35" t="str">
        <f>IFERROR(IF(INDEX(DATOS!AM:AM,MATCH(CHECKLIST!B749,DATOS!B:B,0),1)=0,"",INDEX(DATOS!AM:AM,MATCH(CHECKLIST!B749,DATOS!B:B,0),1)),"")</f>
        <v/>
      </c>
      <c r="L749" s="17" t="str">
        <f>IFERROR(IF(INDEX(DATOS!AO:AO,MATCH(CHECKLIST!B749,DATOS!B:B,0),1)=0,"",INDEX(DATOS!AO:AO,MATCH(CHECKLIST!B749,DATOS!B:B,0),1)),"")</f>
        <v/>
      </c>
      <c r="M749" s="17" t="str">
        <f>IFERROR(IF(INDEX(DATOS!AK:AK,MATCH(CHECKLIST!B749,DATOS!B:B,0),1)=0,"",INDEX(DATOS!AK:AK,MATCH(CHECKLIST!B749,DATOS!B:B,0),1)),"")</f>
        <v/>
      </c>
      <c r="N749" s="35" t="str">
        <f ca="1">IFERROR(IF(INDEX(DATOS!I:I,MATCH(CHECKLIST!B749,DATOS!B:B,0),1)="","X",IF(INDEX(DATOS!I:I,MATCH(CHECKLIST!B749,DATOS!B:B,0),1)&gt;YEAR(TODAY())-1,"","VENCIDA")),"")</f>
        <v/>
      </c>
      <c r="O749" s="35" t="str">
        <f>IFERROR(IF(INDEX(DATOS!AR:AR,MATCH(CHECKLIST!B749,DATOS!B:B,0),1)=0,"",INDEX(DATOS!AR:AR,MATCH(CHECKLIST!B749,DATOS!B:B,0),1)),"")</f>
        <v/>
      </c>
      <c r="P749" s="17" t="str">
        <f>IFERROR(IF(INDEX(DATOS!AP:AP,MATCH(CHECKLIST!B749,DATOS!B:B,0),1)=0,"",INDEX(DATOS!AP:AP,MATCH(CHECKLIST!B749,DATOS!B:B,0),1)),"")</f>
        <v/>
      </c>
      <c r="Q749" s="17" t="str">
        <f>IFERROR(IF(INDEX(DATOS!AQ:AQ,MATCH(CHECKLIST!B749,DATOS!B:B,0),1)=0,"",INDEX(DATOS!AQ:AQ,MATCH(CHECKLIST!B749,DATOS!B:B,0),1)),"")</f>
        <v/>
      </c>
      <c r="R749" t="str">
        <f>IF(B749="","",1)</f>
        <v/>
      </c>
      <c r="S749" t="str">
        <f t="shared" si="35"/>
        <v/>
      </c>
      <c r="U749" t="str">
        <f t="shared" si="33"/>
        <v/>
      </c>
      <c r="V749" t="str">
        <f t="shared" si="34"/>
        <v/>
      </c>
    </row>
    <row r="750" spans="1:22" x14ac:dyDescent="0.25">
      <c r="A750" s="12">
        <v>737</v>
      </c>
      <c r="B750" t="str">
        <f>IFERROR(INDEX(DATOS!B:B,MATCH(CHECKLIST!A750,DATOS!BY:BY,0),1),"")</f>
        <v/>
      </c>
      <c r="C750" t="str">
        <f>IFERROR(INDEX(DATOS!J:J,MATCH(CHECKLIST!A750,DATOS!BY:BY,0),1),"")</f>
        <v/>
      </c>
      <c r="D750" t="str">
        <f>IFERROR(INDEX(DATOS!R:R,MATCH(CHECKLIST!E750,DATOS!C:C,0),1),"")</f>
        <v/>
      </c>
      <c r="E750" s="72" t="str">
        <f>IFERROR(INDEX(DATOS!C:C,MATCH(CHECKLIST!A750,DATOS!BY:BY,0),1),"")</f>
        <v/>
      </c>
      <c r="F750" s="82" t="str">
        <f>IFERROR(IF(INDEX(DATOS!AE:AE,MATCH(CHECKLIST!B750,DATOS!B:B,0),1)=0,"",INDEX(DATOS!AE:AE,MATCH(CHECKLIST!B750,DATOS!B:B,0),1)),"")</f>
        <v/>
      </c>
      <c r="G750" s="17" t="str">
        <f>IFERROR(IF(INDEX(DATOS!AJ:AJ,MATCH(CHECKLIST!B750,DATOS!B:B,0),1)=0,"",INDEX(DATOS!AJ:AJ,MATCH(CHECKLIST!B750,DATOS!B:B,0),1)),"")</f>
        <v/>
      </c>
      <c r="H750" s="17" t="str">
        <f>IFERROR(IF(INDEX(DATOS!BM:BM,MATCH(CHECKLIST!B750,DATOS!B:B,0),1)="","X",IF(INDEX(DATOS!BM:BM,MATCH(CHECKLIST!B750,DATOS!B:B,0),1)="VIGENTE","",INDEX(DATOS!BM:BM,MATCH(CHECKLIST!B750,DATOS!B:B,0),1))),"")</f>
        <v/>
      </c>
      <c r="I750" s="17" t="str">
        <f>IFERROR(IF(INDEX(DATOS!AN:AN,MATCH(CHECKLIST!B750,DATOS!B:B,0),1)=0,"",INDEX(DATOS!AN:AN,MATCH(CHECKLIST!B750,DATOS!B:B,0),1)),"")</f>
        <v/>
      </c>
      <c r="J750" s="17" t="str">
        <f>IFERROR(IF(INDEX(DATOS!AL:AL,MATCH(CHECKLIST!B750,DATOS!B:B,0),1)=0,"",INDEX(DATOS!AL:AL,MATCH(CHECKLIST!B750,DATOS!B:B,0),1)),"")</f>
        <v/>
      </c>
      <c r="K750" s="35" t="str">
        <f>IFERROR(IF(INDEX(DATOS!AM:AM,MATCH(CHECKLIST!B750,DATOS!B:B,0),1)=0,"",INDEX(DATOS!AM:AM,MATCH(CHECKLIST!B750,DATOS!B:B,0),1)),"")</f>
        <v/>
      </c>
      <c r="L750" s="17" t="str">
        <f>IFERROR(IF(INDEX(DATOS!AO:AO,MATCH(CHECKLIST!B750,DATOS!B:B,0),1)=0,"",INDEX(DATOS!AO:AO,MATCH(CHECKLIST!B750,DATOS!B:B,0),1)),"")</f>
        <v/>
      </c>
      <c r="M750" s="17" t="str">
        <f>IFERROR(IF(INDEX(DATOS!AK:AK,MATCH(CHECKLIST!B750,DATOS!B:B,0),1)=0,"",INDEX(DATOS!AK:AK,MATCH(CHECKLIST!B750,DATOS!B:B,0),1)),"")</f>
        <v/>
      </c>
      <c r="N750" s="35" t="str">
        <f ca="1">IFERROR(IF(INDEX(DATOS!I:I,MATCH(CHECKLIST!B750,DATOS!B:B,0),1)="","X",IF(INDEX(DATOS!I:I,MATCH(CHECKLIST!B750,DATOS!B:B,0),1)&gt;YEAR(TODAY())-1,"","VENCIDA")),"")</f>
        <v/>
      </c>
      <c r="O750" s="35" t="str">
        <f>IFERROR(IF(INDEX(DATOS!AR:AR,MATCH(CHECKLIST!B750,DATOS!B:B,0),1)=0,"",INDEX(DATOS!AR:AR,MATCH(CHECKLIST!B750,DATOS!B:B,0),1)),"")</f>
        <v/>
      </c>
      <c r="P750" s="17" t="str">
        <f>IFERROR(IF(INDEX(DATOS!AP:AP,MATCH(CHECKLIST!B750,DATOS!B:B,0),1)=0,"",INDEX(DATOS!AP:AP,MATCH(CHECKLIST!B750,DATOS!B:B,0),1)),"")</f>
        <v/>
      </c>
      <c r="Q750" s="17" t="str">
        <f>IFERROR(IF(INDEX(DATOS!AQ:AQ,MATCH(CHECKLIST!B750,DATOS!B:B,0),1)=0,"",INDEX(DATOS!AQ:AQ,MATCH(CHECKLIST!B750,DATOS!B:B,0),1)),"")</f>
        <v/>
      </c>
      <c r="S750">
        <f t="shared" si="35"/>
        <v>0</v>
      </c>
      <c r="U750" t="str">
        <f t="shared" si="33"/>
        <v/>
      </c>
      <c r="V750" t="str">
        <f t="shared" si="34"/>
        <v/>
      </c>
    </row>
    <row r="751" spans="1:22" x14ac:dyDescent="0.25">
      <c r="A751" s="12">
        <v>738</v>
      </c>
      <c r="B751" t="str">
        <f>IFERROR(INDEX(DATOS!B:B,MATCH(CHECKLIST!A751,DATOS!BY:BY,0),1),"")</f>
        <v/>
      </c>
      <c r="C751" t="str">
        <f>IFERROR(INDEX(DATOS!J:J,MATCH(CHECKLIST!A751,DATOS!BY:BY,0),1),"")</f>
        <v/>
      </c>
      <c r="D751" t="str">
        <f>IFERROR(INDEX(DATOS!R:R,MATCH(CHECKLIST!E751,DATOS!C:C,0),1),"")</f>
        <v/>
      </c>
      <c r="E751" s="72" t="str">
        <f>IFERROR(INDEX(DATOS!C:C,MATCH(CHECKLIST!A751,DATOS!BY:BY,0),1),"")</f>
        <v/>
      </c>
      <c r="F751" s="82" t="str">
        <f>IFERROR(IF(INDEX(DATOS!AE:AE,MATCH(CHECKLIST!B751,DATOS!B:B,0),1)=0,"",INDEX(DATOS!AE:AE,MATCH(CHECKLIST!B751,DATOS!B:B,0),1)),"")</f>
        <v/>
      </c>
      <c r="G751" s="17" t="str">
        <f>IFERROR(IF(INDEX(DATOS!AJ:AJ,MATCH(CHECKLIST!B751,DATOS!B:B,0),1)=0,"",INDEX(DATOS!AJ:AJ,MATCH(CHECKLIST!B751,DATOS!B:B,0),1)),"")</f>
        <v/>
      </c>
      <c r="H751" s="17" t="str">
        <f>IFERROR(IF(INDEX(DATOS!BM:BM,MATCH(CHECKLIST!B751,DATOS!B:B,0),1)="","X",IF(INDEX(DATOS!BM:BM,MATCH(CHECKLIST!B751,DATOS!B:B,0),1)="VIGENTE","",INDEX(DATOS!BM:BM,MATCH(CHECKLIST!B751,DATOS!B:B,0),1))),"")</f>
        <v/>
      </c>
      <c r="I751" s="17" t="str">
        <f>IFERROR(IF(INDEX(DATOS!AN:AN,MATCH(CHECKLIST!B751,DATOS!B:B,0),1)=0,"",INDEX(DATOS!AN:AN,MATCH(CHECKLIST!B751,DATOS!B:B,0),1)),"")</f>
        <v/>
      </c>
      <c r="J751" s="17" t="str">
        <f>IFERROR(IF(INDEX(DATOS!AL:AL,MATCH(CHECKLIST!B751,DATOS!B:B,0),1)=0,"",INDEX(DATOS!AL:AL,MATCH(CHECKLIST!B751,DATOS!B:B,0),1)),"")</f>
        <v/>
      </c>
      <c r="K751" s="35" t="str">
        <f>IFERROR(IF(INDEX(DATOS!AM:AM,MATCH(CHECKLIST!B751,DATOS!B:B,0),1)=0,"",INDEX(DATOS!AM:AM,MATCH(CHECKLIST!B751,DATOS!B:B,0),1)),"")</f>
        <v/>
      </c>
      <c r="L751" s="17" t="str">
        <f>IFERROR(IF(INDEX(DATOS!AO:AO,MATCH(CHECKLIST!B751,DATOS!B:B,0),1)=0,"",INDEX(DATOS!AO:AO,MATCH(CHECKLIST!B751,DATOS!B:B,0),1)),"")</f>
        <v/>
      </c>
      <c r="M751" s="17" t="str">
        <f>IFERROR(IF(INDEX(DATOS!AK:AK,MATCH(CHECKLIST!B751,DATOS!B:B,0),1)=0,"",INDEX(DATOS!AK:AK,MATCH(CHECKLIST!B751,DATOS!B:B,0),1)),"")</f>
        <v/>
      </c>
      <c r="N751" s="35" t="str">
        <f ca="1">IFERROR(IF(INDEX(DATOS!I:I,MATCH(CHECKLIST!B751,DATOS!B:B,0),1)="","X",IF(INDEX(DATOS!I:I,MATCH(CHECKLIST!B751,DATOS!B:B,0),1)&gt;YEAR(TODAY())-1,"","VENCIDA")),"")</f>
        <v/>
      </c>
      <c r="O751" s="35" t="str">
        <f>IFERROR(IF(INDEX(DATOS!AR:AR,MATCH(CHECKLIST!B751,DATOS!B:B,0),1)=0,"",INDEX(DATOS!AR:AR,MATCH(CHECKLIST!B751,DATOS!B:B,0),1)),"")</f>
        <v/>
      </c>
      <c r="P751" s="17" t="str">
        <f>IFERROR(IF(INDEX(DATOS!AP:AP,MATCH(CHECKLIST!B751,DATOS!B:B,0),1)=0,"",INDEX(DATOS!AP:AP,MATCH(CHECKLIST!B751,DATOS!B:B,0),1)),"")</f>
        <v/>
      </c>
      <c r="Q751" s="17" t="str">
        <f>IFERROR(IF(INDEX(DATOS!AQ:AQ,MATCH(CHECKLIST!B751,DATOS!B:B,0),1)=0,"",INDEX(DATOS!AQ:AQ,MATCH(CHECKLIST!B751,DATOS!B:B,0),1)),"")</f>
        <v/>
      </c>
      <c r="R751" t="str">
        <f>IF(B751="","",1)</f>
        <v/>
      </c>
      <c r="S751" t="str">
        <f t="shared" si="35"/>
        <v/>
      </c>
      <c r="U751" t="str">
        <f t="shared" si="33"/>
        <v/>
      </c>
      <c r="V751" t="str">
        <f t="shared" si="34"/>
        <v/>
      </c>
    </row>
    <row r="752" spans="1:22" x14ac:dyDescent="0.25">
      <c r="A752" s="12">
        <v>739</v>
      </c>
      <c r="B752" t="str">
        <f>IFERROR(INDEX(DATOS!B:B,MATCH(CHECKLIST!A752,DATOS!BY:BY,0),1),"")</f>
        <v/>
      </c>
      <c r="C752" t="str">
        <f>IFERROR(INDEX(DATOS!J:J,MATCH(CHECKLIST!A752,DATOS!BY:BY,0),1),"")</f>
        <v/>
      </c>
      <c r="D752" t="str">
        <f>IFERROR(INDEX(DATOS!R:R,MATCH(CHECKLIST!E752,DATOS!C:C,0),1),"")</f>
        <v/>
      </c>
      <c r="E752" s="72" t="str">
        <f>IFERROR(INDEX(DATOS!C:C,MATCH(CHECKLIST!A752,DATOS!BY:BY,0),1),"")</f>
        <v/>
      </c>
      <c r="F752" s="82" t="str">
        <f>IFERROR(IF(INDEX(DATOS!AE:AE,MATCH(CHECKLIST!B752,DATOS!B:B,0),1)=0,"",INDEX(DATOS!AE:AE,MATCH(CHECKLIST!B752,DATOS!B:B,0),1)),"")</f>
        <v/>
      </c>
      <c r="G752" s="17" t="str">
        <f>IFERROR(IF(INDEX(DATOS!AJ:AJ,MATCH(CHECKLIST!B752,DATOS!B:B,0),1)=0,"",INDEX(DATOS!AJ:AJ,MATCH(CHECKLIST!B752,DATOS!B:B,0),1)),"")</f>
        <v/>
      </c>
      <c r="H752" s="17" t="str">
        <f>IFERROR(IF(INDEX(DATOS!BM:BM,MATCH(CHECKLIST!B752,DATOS!B:B,0),1)="","X",IF(INDEX(DATOS!BM:BM,MATCH(CHECKLIST!B752,DATOS!B:B,0),1)="VIGENTE","",INDEX(DATOS!BM:BM,MATCH(CHECKLIST!B752,DATOS!B:B,0),1))),"")</f>
        <v/>
      </c>
      <c r="I752" s="17" t="str">
        <f>IFERROR(IF(INDEX(DATOS!AN:AN,MATCH(CHECKLIST!B752,DATOS!B:B,0),1)=0,"",INDEX(DATOS!AN:AN,MATCH(CHECKLIST!B752,DATOS!B:B,0),1)),"")</f>
        <v/>
      </c>
      <c r="J752" s="17" t="str">
        <f>IFERROR(IF(INDEX(DATOS!AL:AL,MATCH(CHECKLIST!B752,DATOS!B:B,0),1)=0,"",INDEX(DATOS!AL:AL,MATCH(CHECKLIST!B752,DATOS!B:B,0),1)),"")</f>
        <v/>
      </c>
      <c r="K752" s="35" t="str">
        <f>IFERROR(IF(INDEX(DATOS!AM:AM,MATCH(CHECKLIST!B752,DATOS!B:B,0),1)=0,"",INDEX(DATOS!AM:AM,MATCH(CHECKLIST!B752,DATOS!B:B,0),1)),"")</f>
        <v/>
      </c>
      <c r="L752" s="17" t="str">
        <f>IFERROR(IF(INDEX(DATOS!AO:AO,MATCH(CHECKLIST!B752,DATOS!B:B,0),1)=0,"",INDEX(DATOS!AO:AO,MATCH(CHECKLIST!B752,DATOS!B:B,0),1)),"")</f>
        <v/>
      </c>
      <c r="M752" s="17" t="str">
        <f>IFERROR(IF(INDEX(DATOS!AK:AK,MATCH(CHECKLIST!B752,DATOS!B:B,0),1)=0,"",INDEX(DATOS!AK:AK,MATCH(CHECKLIST!B752,DATOS!B:B,0),1)),"")</f>
        <v/>
      </c>
      <c r="N752" s="35" t="str">
        <f ca="1">IFERROR(IF(INDEX(DATOS!I:I,MATCH(CHECKLIST!B752,DATOS!B:B,0),1)="","X",IF(INDEX(DATOS!I:I,MATCH(CHECKLIST!B752,DATOS!B:B,0),1)&gt;YEAR(TODAY())-1,"","VENCIDA")),"")</f>
        <v/>
      </c>
      <c r="O752" s="35" t="str">
        <f>IFERROR(IF(INDEX(DATOS!AR:AR,MATCH(CHECKLIST!B752,DATOS!B:B,0),1)=0,"",INDEX(DATOS!AR:AR,MATCH(CHECKLIST!B752,DATOS!B:B,0),1)),"")</f>
        <v/>
      </c>
      <c r="P752" s="17" t="str">
        <f>IFERROR(IF(INDEX(DATOS!AP:AP,MATCH(CHECKLIST!B752,DATOS!B:B,0),1)=0,"",INDEX(DATOS!AP:AP,MATCH(CHECKLIST!B752,DATOS!B:B,0),1)),"")</f>
        <v/>
      </c>
      <c r="Q752" s="17" t="str">
        <f>IFERROR(IF(INDEX(DATOS!AQ:AQ,MATCH(CHECKLIST!B752,DATOS!B:B,0),1)=0,"",INDEX(DATOS!AQ:AQ,MATCH(CHECKLIST!B752,DATOS!B:B,0),1)),"")</f>
        <v/>
      </c>
      <c r="S752">
        <f t="shared" si="35"/>
        <v>0</v>
      </c>
      <c r="U752" t="str">
        <f t="shared" si="33"/>
        <v/>
      </c>
      <c r="V752" t="str">
        <f t="shared" si="34"/>
        <v/>
      </c>
    </row>
    <row r="753" spans="1:22" x14ac:dyDescent="0.25">
      <c r="A753" s="12">
        <v>740</v>
      </c>
      <c r="B753" t="str">
        <f>IFERROR(INDEX(DATOS!B:B,MATCH(CHECKLIST!A753,DATOS!BY:BY,0),1),"")</f>
        <v/>
      </c>
      <c r="C753" t="str">
        <f>IFERROR(INDEX(DATOS!J:J,MATCH(CHECKLIST!A753,DATOS!BY:BY,0),1),"")</f>
        <v/>
      </c>
      <c r="D753" t="str">
        <f>IFERROR(INDEX(DATOS!R:R,MATCH(CHECKLIST!E753,DATOS!C:C,0),1),"")</f>
        <v/>
      </c>
      <c r="E753" s="72" t="str">
        <f>IFERROR(INDEX(DATOS!C:C,MATCH(CHECKLIST!A753,DATOS!BY:BY,0),1),"")</f>
        <v/>
      </c>
      <c r="F753" s="82" t="str">
        <f>IFERROR(IF(INDEX(DATOS!AE:AE,MATCH(CHECKLIST!B753,DATOS!B:B,0),1)=0,"",INDEX(DATOS!AE:AE,MATCH(CHECKLIST!B753,DATOS!B:B,0),1)),"")</f>
        <v/>
      </c>
      <c r="G753" s="17" t="str">
        <f>IFERROR(IF(INDEX(DATOS!AJ:AJ,MATCH(CHECKLIST!B753,DATOS!B:B,0),1)=0,"",INDEX(DATOS!AJ:AJ,MATCH(CHECKLIST!B753,DATOS!B:B,0),1)),"")</f>
        <v/>
      </c>
      <c r="H753" s="17" t="str">
        <f>IFERROR(IF(INDEX(DATOS!BM:BM,MATCH(CHECKLIST!B753,DATOS!B:B,0),1)="","X",IF(INDEX(DATOS!BM:BM,MATCH(CHECKLIST!B753,DATOS!B:B,0),1)="VIGENTE","",INDEX(DATOS!BM:BM,MATCH(CHECKLIST!B753,DATOS!B:B,0),1))),"")</f>
        <v/>
      </c>
      <c r="I753" s="17" t="str">
        <f>IFERROR(IF(INDEX(DATOS!AN:AN,MATCH(CHECKLIST!B753,DATOS!B:B,0),1)=0,"",INDEX(DATOS!AN:AN,MATCH(CHECKLIST!B753,DATOS!B:B,0),1)),"")</f>
        <v/>
      </c>
      <c r="J753" s="17" t="str">
        <f>IFERROR(IF(INDEX(DATOS!AL:AL,MATCH(CHECKLIST!B753,DATOS!B:B,0),1)=0,"",INDEX(DATOS!AL:AL,MATCH(CHECKLIST!B753,DATOS!B:B,0),1)),"")</f>
        <v/>
      </c>
      <c r="K753" s="35" t="str">
        <f>IFERROR(IF(INDEX(DATOS!AM:AM,MATCH(CHECKLIST!B753,DATOS!B:B,0),1)=0,"",INDEX(DATOS!AM:AM,MATCH(CHECKLIST!B753,DATOS!B:B,0),1)),"")</f>
        <v/>
      </c>
      <c r="L753" s="17" t="str">
        <f>IFERROR(IF(INDEX(DATOS!AO:AO,MATCH(CHECKLIST!B753,DATOS!B:B,0),1)=0,"",INDEX(DATOS!AO:AO,MATCH(CHECKLIST!B753,DATOS!B:B,0),1)),"")</f>
        <v/>
      </c>
      <c r="M753" s="17" t="str">
        <f>IFERROR(IF(INDEX(DATOS!AK:AK,MATCH(CHECKLIST!B753,DATOS!B:B,0),1)=0,"",INDEX(DATOS!AK:AK,MATCH(CHECKLIST!B753,DATOS!B:B,0),1)),"")</f>
        <v/>
      </c>
      <c r="N753" s="35" t="str">
        <f ca="1">IFERROR(IF(INDEX(DATOS!I:I,MATCH(CHECKLIST!B753,DATOS!B:B,0),1)="","X",IF(INDEX(DATOS!I:I,MATCH(CHECKLIST!B753,DATOS!B:B,0),1)&gt;YEAR(TODAY())-1,"","VENCIDA")),"")</f>
        <v/>
      </c>
      <c r="O753" s="35" t="str">
        <f>IFERROR(IF(INDEX(DATOS!AR:AR,MATCH(CHECKLIST!B753,DATOS!B:B,0),1)=0,"",INDEX(DATOS!AR:AR,MATCH(CHECKLIST!B753,DATOS!B:B,0),1)),"")</f>
        <v/>
      </c>
      <c r="P753" s="17" t="str">
        <f>IFERROR(IF(INDEX(DATOS!AP:AP,MATCH(CHECKLIST!B753,DATOS!B:B,0),1)=0,"",INDEX(DATOS!AP:AP,MATCH(CHECKLIST!B753,DATOS!B:B,0),1)),"")</f>
        <v/>
      </c>
      <c r="Q753" s="17" t="str">
        <f>IFERROR(IF(INDEX(DATOS!AQ:AQ,MATCH(CHECKLIST!B753,DATOS!B:B,0),1)=0,"",INDEX(DATOS!AQ:AQ,MATCH(CHECKLIST!B753,DATOS!B:B,0),1)),"")</f>
        <v/>
      </c>
      <c r="R753" t="str">
        <f>IF(B753="","",1)</f>
        <v/>
      </c>
      <c r="S753" t="str">
        <f t="shared" si="35"/>
        <v/>
      </c>
      <c r="U753" t="str">
        <f t="shared" si="33"/>
        <v/>
      </c>
      <c r="V753" t="str">
        <f t="shared" si="34"/>
        <v/>
      </c>
    </row>
    <row r="754" spans="1:22" x14ac:dyDescent="0.25">
      <c r="A754" s="12">
        <v>741</v>
      </c>
      <c r="B754" t="str">
        <f>IFERROR(INDEX(DATOS!B:B,MATCH(CHECKLIST!A754,DATOS!BY:BY,0),1),"")</f>
        <v/>
      </c>
      <c r="C754" t="str">
        <f>IFERROR(INDEX(DATOS!J:J,MATCH(CHECKLIST!A754,DATOS!BY:BY,0),1),"")</f>
        <v/>
      </c>
      <c r="D754" t="str">
        <f>IFERROR(INDEX(DATOS!R:R,MATCH(CHECKLIST!E754,DATOS!C:C,0),1),"")</f>
        <v/>
      </c>
      <c r="E754" s="72" t="str">
        <f>IFERROR(INDEX(DATOS!C:C,MATCH(CHECKLIST!A754,DATOS!BY:BY,0),1),"")</f>
        <v/>
      </c>
      <c r="F754" s="82" t="str">
        <f>IFERROR(IF(INDEX(DATOS!AE:AE,MATCH(CHECKLIST!B754,DATOS!B:B,0),1)=0,"",INDEX(DATOS!AE:AE,MATCH(CHECKLIST!B754,DATOS!B:B,0),1)),"")</f>
        <v/>
      </c>
      <c r="G754" s="17" t="str">
        <f>IFERROR(IF(INDEX(DATOS!AJ:AJ,MATCH(CHECKLIST!B754,DATOS!B:B,0),1)=0,"",INDEX(DATOS!AJ:AJ,MATCH(CHECKLIST!B754,DATOS!B:B,0),1)),"")</f>
        <v/>
      </c>
      <c r="H754" s="17" t="str">
        <f>IFERROR(IF(INDEX(DATOS!BM:BM,MATCH(CHECKLIST!B754,DATOS!B:B,0),1)="","X",IF(INDEX(DATOS!BM:BM,MATCH(CHECKLIST!B754,DATOS!B:B,0),1)="VIGENTE","",INDEX(DATOS!BM:BM,MATCH(CHECKLIST!B754,DATOS!B:B,0),1))),"")</f>
        <v/>
      </c>
      <c r="I754" s="17" t="str">
        <f>IFERROR(IF(INDEX(DATOS!AN:AN,MATCH(CHECKLIST!B754,DATOS!B:B,0),1)=0,"",INDEX(DATOS!AN:AN,MATCH(CHECKLIST!B754,DATOS!B:B,0),1)),"")</f>
        <v/>
      </c>
      <c r="J754" s="17" t="str">
        <f>IFERROR(IF(INDEX(DATOS!AL:AL,MATCH(CHECKLIST!B754,DATOS!B:B,0),1)=0,"",INDEX(DATOS!AL:AL,MATCH(CHECKLIST!B754,DATOS!B:B,0),1)),"")</f>
        <v/>
      </c>
      <c r="K754" s="35" t="str">
        <f>IFERROR(IF(INDEX(DATOS!AM:AM,MATCH(CHECKLIST!B754,DATOS!B:B,0),1)=0,"",INDEX(DATOS!AM:AM,MATCH(CHECKLIST!B754,DATOS!B:B,0),1)),"")</f>
        <v/>
      </c>
      <c r="L754" s="17" t="str">
        <f>IFERROR(IF(INDEX(DATOS!AO:AO,MATCH(CHECKLIST!B754,DATOS!B:B,0),1)=0,"",INDEX(DATOS!AO:AO,MATCH(CHECKLIST!B754,DATOS!B:B,0),1)),"")</f>
        <v/>
      </c>
      <c r="M754" s="17" t="str">
        <f>IFERROR(IF(INDEX(DATOS!AK:AK,MATCH(CHECKLIST!B754,DATOS!B:B,0),1)=0,"",INDEX(DATOS!AK:AK,MATCH(CHECKLIST!B754,DATOS!B:B,0),1)),"")</f>
        <v/>
      </c>
      <c r="N754" s="35" t="str">
        <f ca="1">IFERROR(IF(INDEX(DATOS!I:I,MATCH(CHECKLIST!B754,DATOS!B:B,0),1)="","X",IF(INDEX(DATOS!I:I,MATCH(CHECKLIST!B754,DATOS!B:B,0),1)&gt;YEAR(TODAY())-1,"","VENCIDA")),"")</f>
        <v/>
      </c>
      <c r="O754" s="35" t="str">
        <f>IFERROR(IF(INDEX(DATOS!AR:AR,MATCH(CHECKLIST!B754,DATOS!B:B,0),1)=0,"",INDEX(DATOS!AR:AR,MATCH(CHECKLIST!B754,DATOS!B:B,0),1)),"")</f>
        <v/>
      </c>
      <c r="P754" s="17" t="str">
        <f>IFERROR(IF(INDEX(DATOS!AP:AP,MATCH(CHECKLIST!B754,DATOS!B:B,0),1)=0,"",INDEX(DATOS!AP:AP,MATCH(CHECKLIST!B754,DATOS!B:B,0),1)),"")</f>
        <v/>
      </c>
      <c r="Q754" s="17" t="str">
        <f>IFERROR(IF(INDEX(DATOS!AQ:AQ,MATCH(CHECKLIST!B754,DATOS!B:B,0),1)=0,"",INDEX(DATOS!AQ:AQ,MATCH(CHECKLIST!B754,DATOS!B:B,0),1)),"")</f>
        <v/>
      </c>
      <c r="S754">
        <f t="shared" si="35"/>
        <v>0</v>
      </c>
      <c r="U754" t="str">
        <f t="shared" si="33"/>
        <v/>
      </c>
      <c r="V754" t="str">
        <f t="shared" si="34"/>
        <v/>
      </c>
    </row>
    <row r="755" spans="1:22" x14ac:dyDescent="0.25">
      <c r="A755" s="12">
        <v>742</v>
      </c>
      <c r="B755" t="str">
        <f>IFERROR(INDEX(DATOS!B:B,MATCH(CHECKLIST!A755,DATOS!BY:BY,0),1),"")</f>
        <v/>
      </c>
      <c r="C755" t="str">
        <f>IFERROR(INDEX(DATOS!J:J,MATCH(CHECKLIST!A755,DATOS!BY:BY,0),1),"")</f>
        <v/>
      </c>
      <c r="D755" t="str">
        <f>IFERROR(INDEX(DATOS!R:R,MATCH(CHECKLIST!E755,DATOS!C:C,0),1),"")</f>
        <v/>
      </c>
      <c r="E755" s="72" t="str">
        <f>IFERROR(INDEX(DATOS!C:C,MATCH(CHECKLIST!A755,DATOS!BY:BY,0),1),"")</f>
        <v/>
      </c>
      <c r="F755" s="82" t="str">
        <f>IFERROR(IF(INDEX(DATOS!AE:AE,MATCH(CHECKLIST!B755,DATOS!B:B,0),1)=0,"",INDEX(DATOS!AE:AE,MATCH(CHECKLIST!B755,DATOS!B:B,0),1)),"")</f>
        <v/>
      </c>
      <c r="G755" s="17" t="str">
        <f>IFERROR(IF(INDEX(DATOS!AJ:AJ,MATCH(CHECKLIST!B755,DATOS!B:B,0),1)=0,"",INDEX(DATOS!AJ:AJ,MATCH(CHECKLIST!B755,DATOS!B:B,0),1)),"")</f>
        <v/>
      </c>
      <c r="H755" s="17" t="str">
        <f>IFERROR(IF(INDEX(DATOS!BM:BM,MATCH(CHECKLIST!B755,DATOS!B:B,0),1)="","X",IF(INDEX(DATOS!BM:BM,MATCH(CHECKLIST!B755,DATOS!B:B,0),1)="VIGENTE","",INDEX(DATOS!BM:BM,MATCH(CHECKLIST!B755,DATOS!B:B,0),1))),"")</f>
        <v/>
      </c>
      <c r="I755" s="17" t="str">
        <f>IFERROR(IF(INDEX(DATOS!AN:AN,MATCH(CHECKLIST!B755,DATOS!B:B,0),1)=0,"",INDEX(DATOS!AN:AN,MATCH(CHECKLIST!B755,DATOS!B:B,0),1)),"")</f>
        <v/>
      </c>
      <c r="J755" s="17" t="str">
        <f>IFERROR(IF(INDEX(DATOS!AL:AL,MATCH(CHECKLIST!B755,DATOS!B:B,0),1)=0,"",INDEX(DATOS!AL:AL,MATCH(CHECKLIST!B755,DATOS!B:B,0),1)),"")</f>
        <v/>
      </c>
      <c r="K755" s="35" t="str">
        <f>IFERROR(IF(INDEX(DATOS!AM:AM,MATCH(CHECKLIST!B755,DATOS!B:B,0),1)=0,"",INDEX(DATOS!AM:AM,MATCH(CHECKLIST!B755,DATOS!B:B,0),1)),"")</f>
        <v/>
      </c>
      <c r="L755" s="17" t="str">
        <f>IFERROR(IF(INDEX(DATOS!AO:AO,MATCH(CHECKLIST!B755,DATOS!B:B,0),1)=0,"",INDEX(DATOS!AO:AO,MATCH(CHECKLIST!B755,DATOS!B:B,0),1)),"")</f>
        <v/>
      </c>
      <c r="M755" s="17" t="str">
        <f>IFERROR(IF(INDEX(DATOS!AK:AK,MATCH(CHECKLIST!B755,DATOS!B:B,0),1)=0,"",INDEX(DATOS!AK:AK,MATCH(CHECKLIST!B755,DATOS!B:B,0),1)),"")</f>
        <v/>
      </c>
      <c r="N755" s="35" t="str">
        <f ca="1">IFERROR(IF(INDEX(DATOS!I:I,MATCH(CHECKLIST!B755,DATOS!B:B,0),1)="","X",IF(INDEX(DATOS!I:I,MATCH(CHECKLIST!B755,DATOS!B:B,0),1)&gt;YEAR(TODAY())-1,"","VENCIDA")),"")</f>
        <v/>
      </c>
      <c r="O755" s="35" t="str">
        <f>IFERROR(IF(INDEX(DATOS!AR:AR,MATCH(CHECKLIST!B755,DATOS!B:B,0),1)=0,"",INDEX(DATOS!AR:AR,MATCH(CHECKLIST!B755,DATOS!B:B,0),1)),"")</f>
        <v/>
      </c>
      <c r="P755" s="17" t="str">
        <f>IFERROR(IF(INDEX(DATOS!AP:AP,MATCH(CHECKLIST!B755,DATOS!B:B,0),1)=0,"",INDEX(DATOS!AP:AP,MATCH(CHECKLIST!B755,DATOS!B:B,0),1)),"")</f>
        <v/>
      </c>
      <c r="Q755" s="17" t="str">
        <f>IFERROR(IF(INDEX(DATOS!AQ:AQ,MATCH(CHECKLIST!B755,DATOS!B:B,0),1)=0,"",INDEX(DATOS!AQ:AQ,MATCH(CHECKLIST!B755,DATOS!B:B,0),1)),"")</f>
        <v/>
      </c>
      <c r="R755" t="str">
        <f>IF(B755="","",1)</f>
        <v/>
      </c>
      <c r="S755" t="str">
        <f t="shared" si="35"/>
        <v/>
      </c>
      <c r="U755" t="str">
        <f t="shared" si="33"/>
        <v/>
      </c>
      <c r="V755" t="str">
        <f t="shared" si="34"/>
        <v/>
      </c>
    </row>
    <row r="756" spans="1:22" x14ac:dyDescent="0.25">
      <c r="A756" s="12">
        <v>743</v>
      </c>
      <c r="B756" t="str">
        <f>IFERROR(INDEX(DATOS!B:B,MATCH(CHECKLIST!A756,DATOS!BY:BY,0),1),"")</f>
        <v/>
      </c>
      <c r="C756" t="str">
        <f>IFERROR(INDEX(DATOS!J:J,MATCH(CHECKLIST!A756,DATOS!BY:BY,0),1),"")</f>
        <v/>
      </c>
      <c r="D756" t="str">
        <f>IFERROR(INDEX(DATOS!R:R,MATCH(CHECKLIST!E756,DATOS!C:C,0),1),"")</f>
        <v/>
      </c>
      <c r="E756" s="72" t="str">
        <f>IFERROR(INDEX(DATOS!C:C,MATCH(CHECKLIST!A756,DATOS!BY:BY,0),1),"")</f>
        <v/>
      </c>
      <c r="F756" s="82" t="str">
        <f>IFERROR(IF(INDEX(DATOS!AE:AE,MATCH(CHECKLIST!B756,DATOS!B:B,0),1)=0,"",INDEX(DATOS!AE:AE,MATCH(CHECKLIST!B756,DATOS!B:B,0),1)),"")</f>
        <v/>
      </c>
      <c r="G756" s="17" t="str">
        <f>IFERROR(IF(INDEX(DATOS!AJ:AJ,MATCH(CHECKLIST!B756,DATOS!B:B,0),1)=0,"",INDEX(DATOS!AJ:AJ,MATCH(CHECKLIST!B756,DATOS!B:B,0),1)),"")</f>
        <v/>
      </c>
      <c r="H756" s="17" t="str">
        <f>IFERROR(IF(INDEX(DATOS!BM:BM,MATCH(CHECKLIST!B756,DATOS!B:B,0),1)="","X",IF(INDEX(DATOS!BM:BM,MATCH(CHECKLIST!B756,DATOS!B:B,0),1)="VIGENTE","",INDEX(DATOS!BM:BM,MATCH(CHECKLIST!B756,DATOS!B:B,0),1))),"")</f>
        <v/>
      </c>
      <c r="I756" s="17" t="str">
        <f>IFERROR(IF(INDEX(DATOS!AN:AN,MATCH(CHECKLIST!B756,DATOS!B:B,0),1)=0,"",INDEX(DATOS!AN:AN,MATCH(CHECKLIST!B756,DATOS!B:B,0),1)),"")</f>
        <v/>
      </c>
      <c r="J756" s="17" t="str">
        <f>IFERROR(IF(INDEX(DATOS!AL:AL,MATCH(CHECKLIST!B756,DATOS!B:B,0),1)=0,"",INDEX(DATOS!AL:AL,MATCH(CHECKLIST!B756,DATOS!B:B,0),1)),"")</f>
        <v/>
      </c>
      <c r="K756" s="35" t="str">
        <f>IFERROR(IF(INDEX(DATOS!AM:AM,MATCH(CHECKLIST!B756,DATOS!B:B,0),1)=0,"",INDEX(DATOS!AM:AM,MATCH(CHECKLIST!B756,DATOS!B:B,0),1)),"")</f>
        <v/>
      </c>
      <c r="L756" s="17" t="str">
        <f>IFERROR(IF(INDEX(DATOS!AO:AO,MATCH(CHECKLIST!B756,DATOS!B:B,0),1)=0,"",INDEX(DATOS!AO:AO,MATCH(CHECKLIST!B756,DATOS!B:B,0),1)),"")</f>
        <v/>
      </c>
      <c r="M756" s="17" t="str">
        <f>IFERROR(IF(INDEX(DATOS!AK:AK,MATCH(CHECKLIST!B756,DATOS!B:B,0),1)=0,"",INDEX(DATOS!AK:AK,MATCH(CHECKLIST!B756,DATOS!B:B,0),1)),"")</f>
        <v/>
      </c>
      <c r="N756" s="35" t="str">
        <f ca="1">IFERROR(IF(INDEX(DATOS!I:I,MATCH(CHECKLIST!B756,DATOS!B:B,0),1)="","X",IF(INDEX(DATOS!I:I,MATCH(CHECKLIST!B756,DATOS!B:B,0),1)&gt;YEAR(TODAY())-1,"","VENCIDA")),"")</f>
        <v/>
      </c>
      <c r="O756" s="35" t="str">
        <f>IFERROR(IF(INDEX(DATOS!AR:AR,MATCH(CHECKLIST!B756,DATOS!B:B,0),1)=0,"",INDEX(DATOS!AR:AR,MATCH(CHECKLIST!B756,DATOS!B:B,0),1)),"")</f>
        <v/>
      </c>
      <c r="P756" s="17" t="str">
        <f>IFERROR(IF(INDEX(DATOS!AP:AP,MATCH(CHECKLIST!B756,DATOS!B:B,0),1)=0,"",INDEX(DATOS!AP:AP,MATCH(CHECKLIST!B756,DATOS!B:B,0),1)),"")</f>
        <v/>
      </c>
      <c r="Q756" s="17" t="str">
        <f>IFERROR(IF(INDEX(DATOS!AQ:AQ,MATCH(CHECKLIST!B756,DATOS!B:B,0),1)=0,"",INDEX(DATOS!AQ:AQ,MATCH(CHECKLIST!B756,DATOS!B:B,0),1)),"")</f>
        <v/>
      </c>
      <c r="S756">
        <f t="shared" si="35"/>
        <v>0</v>
      </c>
      <c r="U756" t="str">
        <f t="shared" si="33"/>
        <v/>
      </c>
      <c r="V756" t="str">
        <f t="shared" si="34"/>
        <v/>
      </c>
    </row>
    <row r="757" spans="1:22" x14ac:dyDescent="0.25">
      <c r="A757" s="12">
        <v>744</v>
      </c>
      <c r="B757" t="str">
        <f>IFERROR(INDEX(DATOS!B:B,MATCH(CHECKLIST!A757,DATOS!BY:BY,0),1),"")</f>
        <v/>
      </c>
      <c r="C757" t="str">
        <f>IFERROR(INDEX(DATOS!J:J,MATCH(CHECKLIST!A757,DATOS!BY:BY,0),1),"")</f>
        <v/>
      </c>
      <c r="D757" t="str">
        <f>IFERROR(INDEX(DATOS!R:R,MATCH(CHECKLIST!E757,DATOS!C:C,0),1),"")</f>
        <v/>
      </c>
      <c r="E757" s="72" t="str">
        <f>IFERROR(INDEX(DATOS!C:C,MATCH(CHECKLIST!A757,DATOS!BY:BY,0),1),"")</f>
        <v/>
      </c>
      <c r="F757" s="82" t="str">
        <f>IFERROR(IF(INDEX(DATOS!AE:AE,MATCH(CHECKLIST!B757,DATOS!B:B,0),1)=0,"",INDEX(DATOS!AE:AE,MATCH(CHECKLIST!B757,DATOS!B:B,0),1)),"")</f>
        <v/>
      </c>
      <c r="G757" s="17" t="str">
        <f>IFERROR(IF(INDEX(DATOS!AJ:AJ,MATCH(CHECKLIST!B757,DATOS!B:B,0),1)=0,"",INDEX(DATOS!AJ:AJ,MATCH(CHECKLIST!B757,DATOS!B:B,0),1)),"")</f>
        <v/>
      </c>
      <c r="H757" s="17" t="str">
        <f>IFERROR(IF(INDEX(DATOS!BM:BM,MATCH(CHECKLIST!B757,DATOS!B:B,0),1)="","X",IF(INDEX(DATOS!BM:BM,MATCH(CHECKLIST!B757,DATOS!B:B,0),1)="VIGENTE","",INDEX(DATOS!BM:BM,MATCH(CHECKLIST!B757,DATOS!B:B,0),1))),"")</f>
        <v/>
      </c>
      <c r="I757" s="17" t="str">
        <f>IFERROR(IF(INDEX(DATOS!AN:AN,MATCH(CHECKLIST!B757,DATOS!B:B,0),1)=0,"",INDEX(DATOS!AN:AN,MATCH(CHECKLIST!B757,DATOS!B:B,0),1)),"")</f>
        <v/>
      </c>
      <c r="J757" s="17" t="str">
        <f>IFERROR(IF(INDEX(DATOS!AL:AL,MATCH(CHECKLIST!B757,DATOS!B:B,0),1)=0,"",INDEX(DATOS!AL:AL,MATCH(CHECKLIST!B757,DATOS!B:B,0),1)),"")</f>
        <v/>
      </c>
      <c r="K757" s="35" t="str">
        <f>IFERROR(IF(INDEX(DATOS!AM:AM,MATCH(CHECKLIST!B757,DATOS!B:B,0),1)=0,"",INDEX(DATOS!AM:AM,MATCH(CHECKLIST!B757,DATOS!B:B,0),1)),"")</f>
        <v/>
      </c>
      <c r="L757" s="17" t="str">
        <f>IFERROR(IF(INDEX(DATOS!AO:AO,MATCH(CHECKLIST!B757,DATOS!B:B,0),1)=0,"",INDEX(DATOS!AO:AO,MATCH(CHECKLIST!B757,DATOS!B:B,0),1)),"")</f>
        <v/>
      </c>
      <c r="M757" s="17" t="str">
        <f>IFERROR(IF(INDEX(DATOS!AK:AK,MATCH(CHECKLIST!B757,DATOS!B:B,0),1)=0,"",INDEX(DATOS!AK:AK,MATCH(CHECKLIST!B757,DATOS!B:B,0),1)),"")</f>
        <v/>
      </c>
      <c r="N757" s="35" t="str">
        <f ca="1">IFERROR(IF(INDEX(DATOS!I:I,MATCH(CHECKLIST!B757,DATOS!B:B,0),1)="","X",IF(INDEX(DATOS!I:I,MATCH(CHECKLIST!B757,DATOS!B:B,0),1)&gt;YEAR(TODAY())-1,"","VENCIDA")),"")</f>
        <v/>
      </c>
      <c r="O757" s="35" t="str">
        <f>IFERROR(IF(INDEX(DATOS!AR:AR,MATCH(CHECKLIST!B757,DATOS!B:B,0),1)=0,"",INDEX(DATOS!AR:AR,MATCH(CHECKLIST!B757,DATOS!B:B,0),1)),"")</f>
        <v/>
      </c>
      <c r="P757" s="17" t="str">
        <f>IFERROR(IF(INDEX(DATOS!AP:AP,MATCH(CHECKLIST!B757,DATOS!B:B,0),1)=0,"",INDEX(DATOS!AP:AP,MATCH(CHECKLIST!B757,DATOS!B:B,0),1)),"")</f>
        <v/>
      </c>
      <c r="Q757" s="17" t="str">
        <f>IFERROR(IF(INDEX(DATOS!AQ:AQ,MATCH(CHECKLIST!B757,DATOS!B:B,0),1)=0,"",INDEX(DATOS!AQ:AQ,MATCH(CHECKLIST!B757,DATOS!B:B,0),1)),"")</f>
        <v/>
      </c>
      <c r="R757" t="str">
        <f>IF(B757="","",1)</f>
        <v/>
      </c>
      <c r="S757" t="str">
        <f t="shared" si="35"/>
        <v/>
      </c>
      <c r="U757" t="str">
        <f t="shared" si="33"/>
        <v/>
      </c>
      <c r="V757" t="str">
        <f t="shared" si="34"/>
        <v/>
      </c>
    </row>
    <row r="758" spans="1:22" x14ac:dyDescent="0.25">
      <c r="A758" s="12">
        <v>745</v>
      </c>
      <c r="B758" t="str">
        <f>IFERROR(INDEX(DATOS!B:B,MATCH(CHECKLIST!A758,DATOS!BY:BY,0),1),"")</f>
        <v/>
      </c>
      <c r="C758" t="str">
        <f>IFERROR(INDEX(DATOS!J:J,MATCH(CHECKLIST!A758,DATOS!BY:BY,0),1),"")</f>
        <v/>
      </c>
      <c r="D758" t="str">
        <f>IFERROR(INDEX(DATOS!R:R,MATCH(CHECKLIST!E758,DATOS!C:C,0),1),"")</f>
        <v/>
      </c>
      <c r="E758" s="72" t="str">
        <f>IFERROR(INDEX(DATOS!C:C,MATCH(CHECKLIST!A758,DATOS!BY:BY,0),1),"")</f>
        <v/>
      </c>
      <c r="F758" s="82" t="str">
        <f>IFERROR(IF(INDEX(DATOS!AE:AE,MATCH(CHECKLIST!B758,DATOS!B:B,0),1)=0,"",INDEX(DATOS!AE:AE,MATCH(CHECKLIST!B758,DATOS!B:B,0),1)),"")</f>
        <v/>
      </c>
      <c r="G758" s="17" t="str">
        <f>IFERROR(IF(INDEX(DATOS!AJ:AJ,MATCH(CHECKLIST!B758,DATOS!B:B,0),1)=0,"",INDEX(DATOS!AJ:AJ,MATCH(CHECKLIST!B758,DATOS!B:B,0),1)),"")</f>
        <v/>
      </c>
      <c r="H758" s="17" t="str">
        <f>IFERROR(IF(INDEX(DATOS!BM:BM,MATCH(CHECKLIST!B758,DATOS!B:B,0),1)="","X",IF(INDEX(DATOS!BM:BM,MATCH(CHECKLIST!B758,DATOS!B:B,0),1)="VIGENTE","",INDEX(DATOS!BM:BM,MATCH(CHECKLIST!B758,DATOS!B:B,0),1))),"")</f>
        <v/>
      </c>
      <c r="I758" s="17" t="str">
        <f>IFERROR(IF(INDEX(DATOS!AN:AN,MATCH(CHECKLIST!B758,DATOS!B:B,0),1)=0,"",INDEX(DATOS!AN:AN,MATCH(CHECKLIST!B758,DATOS!B:B,0),1)),"")</f>
        <v/>
      </c>
      <c r="J758" s="17" t="str">
        <f>IFERROR(IF(INDEX(DATOS!AL:AL,MATCH(CHECKLIST!B758,DATOS!B:B,0),1)=0,"",INDEX(DATOS!AL:AL,MATCH(CHECKLIST!B758,DATOS!B:B,0),1)),"")</f>
        <v/>
      </c>
      <c r="K758" s="35" t="str">
        <f>IFERROR(IF(INDEX(DATOS!AM:AM,MATCH(CHECKLIST!B758,DATOS!B:B,0),1)=0,"",INDEX(DATOS!AM:AM,MATCH(CHECKLIST!B758,DATOS!B:B,0),1)),"")</f>
        <v/>
      </c>
      <c r="L758" s="17" t="str">
        <f>IFERROR(IF(INDEX(DATOS!AO:AO,MATCH(CHECKLIST!B758,DATOS!B:B,0),1)=0,"",INDEX(DATOS!AO:AO,MATCH(CHECKLIST!B758,DATOS!B:B,0),1)),"")</f>
        <v/>
      </c>
      <c r="M758" s="17" t="str">
        <f>IFERROR(IF(INDEX(DATOS!AK:AK,MATCH(CHECKLIST!B758,DATOS!B:B,0),1)=0,"",INDEX(DATOS!AK:AK,MATCH(CHECKLIST!B758,DATOS!B:B,0),1)),"")</f>
        <v/>
      </c>
      <c r="N758" s="35" t="str">
        <f ca="1">IFERROR(IF(INDEX(DATOS!I:I,MATCH(CHECKLIST!B758,DATOS!B:B,0),1)="","X",IF(INDEX(DATOS!I:I,MATCH(CHECKLIST!B758,DATOS!B:B,0),1)&gt;YEAR(TODAY())-1,"","VENCIDA")),"")</f>
        <v/>
      </c>
      <c r="O758" s="35" t="str">
        <f>IFERROR(IF(INDEX(DATOS!AR:AR,MATCH(CHECKLIST!B758,DATOS!B:B,0),1)=0,"",INDEX(DATOS!AR:AR,MATCH(CHECKLIST!B758,DATOS!B:B,0),1)),"")</f>
        <v/>
      </c>
      <c r="P758" s="17" t="str">
        <f>IFERROR(IF(INDEX(DATOS!AP:AP,MATCH(CHECKLIST!B758,DATOS!B:B,0),1)=0,"",INDEX(DATOS!AP:AP,MATCH(CHECKLIST!B758,DATOS!B:B,0),1)),"")</f>
        <v/>
      </c>
      <c r="Q758" s="17" t="str">
        <f>IFERROR(IF(INDEX(DATOS!AQ:AQ,MATCH(CHECKLIST!B758,DATOS!B:B,0),1)=0,"",INDEX(DATOS!AQ:AQ,MATCH(CHECKLIST!B758,DATOS!B:B,0),1)),"")</f>
        <v/>
      </c>
      <c r="S758">
        <f t="shared" si="35"/>
        <v>0</v>
      </c>
      <c r="U758" t="str">
        <f t="shared" si="33"/>
        <v/>
      </c>
      <c r="V758" t="str">
        <f t="shared" si="34"/>
        <v/>
      </c>
    </row>
    <row r="759" spans="1:22" x14ac:dyDescent="0.25">
      <c r="A759" s="12">
        <v>746</v>
      </c>
      <c r="B759" t="str">
        <f>IFERROR(INDEX(DATOS!B:B,MATCH(CHECKLIST!A759,DATOS!BY:BY,0),1),"")</f>
        <v/>
      </c>
      <c r="C759" t="str">
        <f>IFERROR(INDEX(DATOS!J:J,MATCH(CHECKLIST!A759,DATOS!BY:BY,0),1),"")</f>
        <v/>
      </c>
      <c r="D759" t="str">
        <f>IFERROR(INDEX(DATOS!R:R,MATCH(CHECKLIST!E759,DATOS!C:C,0),1),"")</f>
        <v/>
      </c>
      <c r="E759" s="72" t="str">
        <f>IFERROR(INDEX(DATOS!C:C,MATCH(CHECKLIST!A759,DATOS!BY:BY,0),1),"")</f>
        <v/>
      </c>
      <c r="F759" s="82" t="str">
        <f>IFERROR(IF(INDEX(DATOS!AE:AE,MATCH(CHECKLIST!B759,DATOS!B:B,0),1)=0,"",INDEX(DATOS!AE:AE,MATCH(CHECKLIST!B759,DATOS!B:B,0),1)),"")</f>
        <v/>
      </c>
      <c r="G759" s="17" t="str">
        <f>IFERROR(IF(INDEX(DATOS!AJ:AJ,MATCH(CHECKLIST!B759,DATOS!B:B,0),1)=0,"",INDEX(DATOS!AJ:AJ,MATCH(CHECKLIST!B759,DATOS!B:B,0),1)),"")</f>
        <v/>
      </c>
      <c r="H759" s="17" t="str">
        <f>IFERROR(IF(INDEX(DATOS!BM:BM,MATCH(CHECKLIST!B759,DATOS!B:B,0),1)="","X",IF(INDEX(DATOS!BM:BM,MATCH(CHECKLIST!B759,DATOS!B:B,0),1)="VIGENTE","",INDEX(DATOS!BM:BM,MATCH(CHECKLIST!B759,DATOS!B:B,0),1))),"")</f>
        <v/>
      </c>
      <c r="I759" s="17" t="str">
        <f>IFERROR(IF(INDEX(DATOS!AN:AN,MATCH(CHECKLIST!B759,DATOS!B:B,0),1)=0,"",INDEX(DATOS!AN:AN,MATCH(CHECKLIST!B759,DATOS!B:B,0),1)),"")</f>
        <v/>
      </c>
      <c r="J759" s="17" t="str">
        <f>IFERROR(IF(INDEX(DATOS!AL:AL,MATCH(CHECKLIST!B759,DATOS!B:B,0),1)=0,"",INDEX(DATOS!AL:AL,MATCH(CHECKLIST!B759,DATOS!B:B,0),1)),"")</f>
        <v/>
      </c>
      <c r="K759" s="35" t="str">
        <f>IFERROR(IF(INDEX(DATOS!AM:AM,MATCH(CHECKLIST!B759,DATOS!B:B,0),1)=0,"",INDEX(DATOS!AM:AM,MATCH(CHECKLIST!B759,DATOS!B:B,0),1)),"")</f>
        <v/>
      </c>
      <c r="L759" s="17" t="str">
        <f>IFERROR(IF(INDEX(DATOS!AO:AO,MATCH(CHECKLIST!B759,DATOS!B:B,0),1)=0,"",INDEX(DATOS!AO:AO,MATCH(CHECKLIST!B759,DATOS!B:B,0),1)),"")</f>
        <v/>
      </c>
      <c r="M759" s="17" t="str">
        <f>IFERROR(IF(INDEX(DATOS!AK:AK,MATCH(CHECKLIST!B759,DATOS!B:B,0),1)=0,"",INDEX(DATOS!AK:AK,MATCH(CHECKLIST!B759,DATOS!B:B,0),1)),"")</f>
        <v/>
      </c>
      <c r="N759" s="35" t="str">
        <f ca="1">IFERROR(IF(INDEX(DATOS!I:I,MATCH(CHECKLIST!B759,DATOS!B:B,0),1)="","X",IF(INDEX(DATOS!I:I,MATCH(CHECKLIST!B759,DATOS!B:B,0),1)&gt;YEAR(TODAY())-1,"","VENCIDA")),"")</f>
        <v/>
      </c>
      <c r="O759" s="35" t="str">
        <f>IFERROR(IF(INDEX(DATOS!AR:AR,MATCH(CHECKLIST!B759,DATOS!B:B,0),1)=0,"",INDEX(DATOS!AR:AR,MATCH(CHECKLIST!B759,DATOS!B:B,0),1)),"")</f>
        <v/>
      </c>
      <c r="P759" s="17" t="str">
        <f>IFERROR(IF(INDEX(DATOS!AP:AP,MATCH(CHECKLIST!B759,DATOS!B:B,0),1)=0,"",INDEX(DATOS!AP:AP,MATCH(CHECKLIST!B759,DATOS!B:B,0),1)),"")</f>
        <v/>
      </c>
      <c r="Q759" s="17" t="str">
        <f>IFERROR(IF(INDEX(DATOS!AQ:AQ,MATCH(CHECKLIST!B759,DATOS!B:B,0),1)=0,"",INDEX(DATOS!AQ:AQ,MATCH(CHECKLIST!B759,DATOS!B:B,0),1)),"")</f>
        <v/>
      </c>
      <c r="R759" t="str">
        <f>IF(B759="","",1)</f>
        <v/>
      </c>
      <c r="S759" t="str">
        <f t="shared" si="35"/>
        <v/>
      </c>
      <c r="U759" t="str">
        <f t="shared" si="33"/>
        <v/>
      </c>
      <c r="V759" t="str">
        <f t="shared" si="34"/>
        <v/>
      </c>
    </row>
    <row r="760" spans="1:22" x14ac:dyDescent="0.25">
      <c r="A760" s="12">
        <v>747</v>
      </c>
      <c r="B760" t="str">
        <f>IFERROR(INDEX(DATOS!B:B,MATCH(CHECKLIST!A760,DATOS!BY:BY,0),1),"")</f>
        <v/>
      </c>
      <c r="C760" t="str">
        <f>IFERROR(INDEX(DATOS!J:J,MATCH(CHECKLIST!A760,DATOS!BY:BY,0),1),"")</f>
        <v/>
      </c>
      <c r="D760" t="str">
        <f>IFERROR(INDEX(DATOS!R:R,MATCH(CHECKLIST!E760,DATOS!C:C,0),1),"")</f>
        <v/>
      </c>
      <c r="E760" s="72" t="str">
        <f>IFERROR(INDEX(DATOS!C:C,MATCH(CHECKLIST!A760,DATOS!BY:BY,0),1),"")</f>
        <v/>
      </c>
      <c r="F760" s="82" t="str">
        <f>IFERROR(IF(INDEX(DATOS!AE:AE,MATCH(CHECKLIST!B760,DATOS!B:B,0),1)=0,"",INDEX(DATOS!AE:AE,MATCH(CHECKLIST!B760,DATOS!B:B,0),1)),"")</f>
        <v/>
      </c>
      <c r="G760" s="17" t="str">
        <f>IFERROR(IF(INDEX(DATOS!AJ:AJ,MATCH(CHECKLIST!B760,DATOS!B:B,0),1)=0,"",INDEX(DATOS!AJ:AJ,MATCH(CHECKLIST!B760,DATOS!B:B,0),1)),"")</f>
        <v/>
      </c>
      <c r="H760" s="17" t="str">
        <f>IFERROR(IF(INDEX(DATOS!BM:BM,MATCH(CHECKLIST!B760,DATOS!B:B,0),1)="","X",IF(INDEX(DATOS!BM:BM,MATCH(CHECKLIST!B760,DATOS!B:B,0),1)="VIGENTE","",INDEX(DATOS!BM:BM,MATCH(CHECKLIST!B760,DATOS!B:B,0),1))),"")</f>
        <v/>
      </c>
      <c r="I760" s="17" t="str">
        <f>IFERROR(IF(INDEX(DATOS!AN:AN,MATCH(CHECKLIST!B760,DATOS!B:B,0),1)=0,"",INDEX(DATOS!AN:AN,MATCH(CHECKLIST!B760,DATOS!B:B,0),1)),"")</f>
        <v/>
      </c>
      <c r="J760" s="17" t="str">
        <f>IFERROR(IF(INDEX(DATOS!AL:AL,MATCH(CHECKLIST!B760,DATOS!B:B,0),1)=0,"",INDEX(DATOS!AL:AL,MATCH(CHECKLIST!B760,DATOS!B:B,0),1)),"")</f>
        <v/>
      </c>
      <c r="K760" s="35" t="str">
        <f>IFERROR(IF(INDEX(DATOS!AM:AM,MATCH(CHECKLIST!B760,DATOS!B:B,0),1)=0,"",INDEX(DATOS!AM:AM,MATCH(CHECKLIST!B760,DATOS!B:B,0),1)),"")</f>
        <v/>
      </c>
      <c r="L760" s="17" t="str">
        <f>IFERROR(IF(INDEX(DATOS!AO:AO,MATCH(CHECKLIST!B760,DATOS!B:B,0),1)=0,"",INDEX(DATOS!AO:AO,MATCH(CHECKLIST!B760,DATOS!B:B,0),1)),"")</f>
        <v/>
      </c>
      <c r="M760" s="17" t="str">
        <f>IFERROR(IF(INDEX(DATOS!AK:AK,MATCH(CHECKLIST!B760,DATOS!B:B,0),1)=0,"",INDEX(DATOS!AK:AK,MATCH(CHECKLIST!B760,DATOS!B:B,0),1)),"")</f>
        <v/>
      </c>
      <c r="N760" s="35" t="str">
        <f ca="1">IFERROR(IF(INDEX(DATOS!I:I,MATCH(CHECKLIST!B760,DATOS!B:B,0),1)="","X",IF(INDEX(DATOS!I:I,MATCH(CHECKLIST!B760,DATOS!B:B,0),1)&gt;YEAR(TODAY())-1,"","VENCIDA")),"")</f>
        <v/>
      </c>
      <c r="O760" s="35" t="str">
        <f>IFERROR(IF(INDEX(DATOS!AR:AR,MATCH(CHECKLIST!B760,DATOS!B:B,0),1)=0,"",INDEX(DATOS!AR:AR,MATCH(CHECKLIST!B760,DATOS!B:B,0),1)),"")</f>
        <v/>
      </c>
      <c r="P760" s="17" t="str">
        <f>IFERROR(IF(INDEX(DATOS!AP:AP,MATCH(CHECKLIST!B760,DATOS!B:B,0),1)=0,"",INDEX(DATOS!AP:AP,MATCH(CHECKLIST!B760,DATOS!B:B,0),1)),"")</f>
        <v/>
      </c>
      <c r="Q760" s="17" t="str">
        <f>IFERROR(IF(INDEX(DATOS!AQ:AQ,MATCH(CHECKLIST!B760,DATOS!B:B,0),1)=0,"",INDEX(DATOS!AQ:AQ,MATCH(CHECKLIST!B760,DATOS!B:B,0),1)),"")</f>
        <v/>
      </c>
      <c r="S760">
        <f t="shared" si="35"/>
        <v>0</v>
      </c>
      <c r="U760" t="str">
        <f t="shared" si="33"/>
        <v/>
      </c>
      <c r="V760" t="str">
        <f t="shared" si="34"/>
        <v/>
      </c>
    </row>
    <row r="761" spans="1:22" x14ac:dyDescent="0.25">
      <c r="A761" s="12">
        <v>748</v>
      </c>
      <c r="B761" t="str">
        <f>IFERROR(INDEX(DATOS!B:B,MATCH(CHECKLIST!A761,DATOS!BY:BY,0),1),"")</f>
        <v/>
      </c>
      <c r="C761" t="str">
        <f>IFERROR(INDEX(DATOS!J:J,MATCH(CHECKLIST!A761,DATOS!BY:BY,0),1),"")</f>
        <v/>
      </c>
      <c r="D761" t="str">
        <f>IFERROR(INDEX(DATOS!R:R,MATCH(CHECKLIST!E761,DATOS!C:C,0),1),"")</f>
        <v/>
      </c>
      <c r="E761" s="72" t="str">
        <f>IFERROR(INDEX(DATOS!C:C,MATCH(CHECKLIST!A761,DATOS!BY:BY,0),1),"")</f>
        <v/>
      </c>
      <c r="F761" s="82" t="str">
        <f>IFERROR(IF(INDEX(DATOS!AE:AE,MATCH(CHECKLIST!B761,DATOS!B:B,0),1)=0,"",INDEX(DATOS!AE:AE,MATCH(CHECKLIST!B761,DATOS!B:B,0),1)),"")</f>
        <v/>
      </c>
      <c r="G761" s="17" t="str">
        <f>IFERROR(IF(INDEX(DATOS!AJ:AJ,MATCH(CHECKLIST!B761,DATOS!B:B,0),1)=0,"",INDEX(DATOS!AJ:AJ,MATCH(CHECKLIST!B761,DATOS!B:B,0),1)),"")</f>
        <v/>
      </c>
      <c r="H761" s="17" t="str">
        <f>IFERROR(IF(INDEX(DATOS!BM:BM,MATCH(CHECKLIST!B761,DATOS!B:B,0),1)="","X",IF(INDEX(DATOS!BM:BM,MATCH(CHECKLIST!B761,DATOS!B:B,0),1)="VIGENTE","",INDEX(DATOS!BM:BM,MATCH(CHECKLIST!B761,DATOS!B:B,0),1))),"")</f>
        <v/>
      </c>
      <c r="I761" s="17" t="str">
        <f>IFERROR(IF(INDEX(DATOS!AN:AN,MATCH(CHECKLIST!B761,DATOS!B:B,0),1)=0,"",INDEX(DATOS!AN:AN,MATCH(CHECKLIST!B761,DATOS!B:B,0),1)),"")</f>
        <v/>
      </c>
      <c r="J761" s="17" t="str">
        <f>IFERROR(IF(INDEX(DATOS!AL:AL,MATCH(CHECKLIST!B761,DATOS!B:B,0),1)=0,"",INDEX(DATOS!AL:AL,MATCH(CHECKLIST!B761,DATOS!B:B,0),1)),"")</f>
        <v/>
      </c>
      <c r="K761" s="35" t="str">
        <f>IFERROR(IF(INDEX(DATOS!AM:AM,MATCH(CHECKLIST!B761,DATOS!B:B,0),1)=0,"",INDEX(DATOS!AM:AM,MATCH(CHECKLIST!B761,DATOS!B:B,0),1)),"")</f>
        <v/>
      </c>
      <c r="L761" s="17" t="str">
        <f>IFERROR(IF(INDEX(DATOS!AO:AO,MATCH(CHECKLIST!B761,DATOS!B:B,0),1)=0,"",INDEX(DATOS!AO:AO,MATCH(CHECKLIST!B761,DATOS!B:B,0),1)),"")</f>
        <v/>
      </c>
      <c r="M761" s="17" t="str">
        <f>IFERROR(IF(INDEX(DATOS!AK:AK,MATCH(CHECKLIST!B761,DATOS!B:B,0),1)=0,"",INDEX(DATOS!AK:AK,MATCH(CHECKLIST!B761,DATOS!B:B,0),1)),"")</f>
        <v/>
      </c>
      <c r="N761" s="35" t="str">
        <f ca="1">IFERROR(IF(INDEX(DATOS!I:I,MATCH(CHECKLIST!B761,DATOS!B:B,0),1)="","X",IF(INDEX(DATOS!I:I,MATCH(CHECKLIST!B761,DATOS!B:B,0),1)&gt;YEAR(TODAY())-1,"","VENCIDA")),"")</f>
        <v/>
      </c>
      <c r="O761" s="35" t="str">
        <f>IFERROR(IF(INDEX(DATOS!AR:AR,MATCH(CHECKLIST!B761,DATOS!B:B,0),1)=0,"",INDEX(DATOS!AR:AR,MATCH(CHECKLIST!B761,DATOS!B:B,0),1)),"")</f>
        <v/>
      </c>
      <c r="P761" s="17" t="str">
        <f>IFERROR(IF(INDEX(DATOS!AP:AP,MATCH(CHECKLIST!B761,DATOS!B:B,0),1)=0,"",INDEX(DATOS!AP:AP,MATCH(CHECKLIST!B761,DATOS!B:B,0),1)),"")</f>
        <v/>
      </c>
      <c r="Q761" s="17" t="str">
        <f>IFERROR(IF(INDEX(DATOS!AQ:AQ,MATCH(CHECKLIST!B761,DATOS!B:B,0),1)=0,"",INDEX(DATOS!AQ:AQ,MATCH(CHECKLIST!B761,DATOS!B:B,0),1)),"")</f>
        <v/>
      </c>
      <c r="R761" t="str">
        <f>IF(B761="","",1)</f>
        <v/>
      </c>
      <c r="S761" t="str">
        <f t="shared" si="35"/>
        <v/>
      </c>
      <c r="U761" t="str">
        <f t="shared" si="33"/>
        <v/>
      </c>
      <c r="V761" t="str">
        <f t="shared" si="34"/>
        <v/>
      </c>
    </row>
    <row r="762" spans="1:22" x14ac:dyDescent="0.25">
      <c r="A762" s="12">
        <v>749</v>
      </c>
      <c r="B762" t="str">
        <f>IFERROR(INDEX(DATOS!B:B,MATCH(CHECKLIST!A762,DATOS!BY:BY,0),1),"")</f>
        <v/>
      </c>
      <c r="C762" t="str">
        <f>IFERROR(INDEX(DATOS!J:J,MATCH(CHECKLIST!A762,DATOS!BY:BY,0),1),"")</f>
        <v/>
      </c>
      <c r="D762" t="str">
        <f>IFERROR(INDEX(DATOS!R:R,MATCH(CHECKLIST!E762,DATOS!C:C,0),1),"")</f>
        <v/>
      </c>
      <c r="E762" s="72" t="str">
        <f>IFERROR(INDEX(DATOS!C:C,MATCH(CHECKLIST!A762,DATOS!BY:BY,0),1),"")</f>
        <v/>
      </c>
      <c r="F762" s="82" t="str">
        <f>IFERROR(IF(INDEX(DATOS!AE:AE,MATCH(CHECKLIST!B762,DATOS!B:B,0),1)=0,"",INDEX(DATOS!AE:AE,MATCH(CHECKLIST!B762,DATOS!B:B,0),1)),"")</f>
        <v/>
      </c>
      <c r="G762" s="17" t="str">
        <f>IFERROR(IF(INDEX(DATOS!AJ:AJ,MATCH(CHECKLIST!B762,DATOS!B:B,0),1)=0,"",INDEX(DATOS!AJ:AJ,MATCH(CHECKLIST!B762,DATOS!B:B,0),1)),"")</f>
        <v/>
      </c>
      <c r="H762" s="17" t="str">
        <f>IFERROR(IF(INDEX(DATOS!BM:BM,MATCH(CHECKLIST!B762,DATOS!B:B,0),1)="","X",IF(INDEX(DATOS!BM:BM,MATCH(CHECKLIST!B762,DATOS!B:B,0),1)="VIGENTE","",INDEX(DATOS!BM:BM,MATCH(CHECKLIST!B762,DATOS!B:B,0),1))),"")</f>
        <v/>
      </c>
      <c r="I762" s="17" t="str">
        <f>IFERROR(IF(INDEX(DATOS!AN:AN,MATCH(CHECKLIST!B762,DATOS!B:B,0),1)=0,"",INDEX(DATOS!AN:AN,MATCH(CHECKLIST!B762,DATOS!B:B,0),1)),"")</f>
        <v/>
      </c>
      <c r="J762" s="17" t="str">
        <f>IFERROR(IF(INDEX(DATOS!AL:AL,MATCH(CHECKLIST!B762,DATOS!B:B,0),1)=0,"",INDEX(DATOS!AL:AL,MATCH(CHECKLIST!B762,DATOS!B:B,0),1)),"")</f>
        <v/>
      </c>
      <c r="K762" s="35" t="str">
        <f>IFERROR(IF(INDEX(DATOS!AM:AM,MATCH(CHECKLIST!B762,DATOS!B:B,0),1)=0,"",INDEX(DATOS!AM:AM,MATCH(CHECKLIST!B762,DATOS!B:B,0),1)),"")</f>
        <v/>
      </c>
      <c r="L762" s="17" t="str">
        <f>IFERROR(IF(INDEX(DATOS!AO:AO,MATCH(CHECKLIST!B762,DATOS!B:B,0),1)=0,"",INDEX(DATOS!AO:AO,MATCH(CHECKLIST!B762,DATOS!B:B,0),1)),"")</f>
        <v/>
      </c>
      <c r="M762" s="17" t="str">
        <f>IFERROR(IF(INDEX(DATOS!AK:AK,MATCH(CHECKLIST!B762,DATOS!B:B,0),1)=0,"",INDEX(DATOS!AK:AK,MATCH(CHECKLIST!B762,DATOS!B:B,0),1)),"")</f>
        <v/>
      </c>
      <c r="N762" s="35" t="str">
        <f ca="1">IFERROR(IF(INDEX(DATOS!I:I,MATCH(CHECKLIST!B762,DATOS!B:B,0),1)="","X",IF(INDEX(DATOS!I:I,MATCH(CHECKLIST!B762,DATOS!B:B,0),1)&gt;YEAR(TODAY())-1,"","VENCIDA")),"")</f>
        <v/>
      </c>
      <c r="O762" s="35" t="str">
        <f>IFERROR(IF(INDEX(DATOS!AR:AR,MATCH(CHECKLIST!B762,DATOS!B:B,0),1)=0,"",INDEX(DATOS!AR:AR,MATCH(CHECKLIST!B762,DATOS!B:B,0),1)),"")</f>
        <v/>
      </c>
      <c r="P762" s="17" t="str">
        <f>IFERROR(IF(INDEX(DATOS!AP:AP,MATCH(CHECKLIST!B762,DATOS!B:B,0),1)=0,"",INDEX(DATOS!AP:AP,MATCH(CHECKLIST!B762,DATOS!B:B,0),1)),"")</f>
        <v/>
      </c>
      <c r="Q762" s="17" t="str">
        <f>IFERROR(IF(INDEX(DATOS!AQ:AQ,MATCH(CHECKLIST!B762,DATOS!B:B,0),1)=0,"",INDEX(DATOS!AQ:AQ,MATCH(CHECKLIST!B762,DATOS!B:B,0),1)),"")</f>
        <v/>
      </c>
      <c r="S762">
        <f t="shared" si="35"/>
        <v>0</v>
      </c>
      <c r="U762" t="str">
        <f t="shared" si="33"/>
        <v/>
      </c>
      <c r="V762" t="str">
        <f t="shared" si="34"/>
        <v/>
      </c>
    </row>
    <row r="763" spans="1:22" x14ac:dyDescent="0.25">
      <c r="A763" s="12">
        <v>750</v>
      </c>
      <c r="B763" t="str">
        <f>IFERROR(INDEX(DATOS!B:B,MATCH(CHECKLIST!A763,DATOS!BY:BY,0),1),"")</f>
        <v/>
      </c>
      <c r="C763" t="str">
        <f>IFERROR(INDEX(DATOS!J:J,MATCH(CHECKLIST!A763,DATOS!BY:BY,0),1),"")</f>
        <v/>
      </c>
      <c r="D763" t="str">
        <f>IFERROR(INDEX(DATOS!R:R,MATCH(CHECKLIST!E763,DATOS!C:C,0),1),"")</f>
        <v/>
      </c>
      <c r="E763" s="72" t="str">
        <f>IFERROR(INDEX(DATOS!C:C,MATCH(CHECKLIST!A763,DATOS!BY:BY,0),1),"")</f>
        <v/>
      </c>
      <c r="F763" s="82" t="str">
        <f>IFERROR(IF(INDEX(DATOS!AE:AE,MATCH(CHECKLIST!B763,DATOS!B:B,0),1)=0,"",INDEX(DATOS!AE:AE,MATCH(CHECKLIST!B763,DATOS!B:B,0),1)),"")</f>
        <v/>
      </c>
      <c r="G763" s="17" t="str">
        <f>IFERROR(IF(INDEX(DATOS!AJ:AJ,MATCH(CHECKLIST!B763,DATOS!B:B,0),1)=0,"",INDEX(DATOS!AJ:AJ,MATCH(CHECKLIST!B763,DATOS!B:B,0),1)),"")</f>
        <v/>
      </c>
      <c r="H763" s="17" t="str">
        <f>IFERROR(IF(INDEX(DATOS!BM:BM,MATCH(CHECKLIST!B763,DATOS!B:B,0),1)="","X",IF(INDEX(DATOS!BM:BM,MATCH(CHECKLIST!B763,DATOS!B:B,0),1)="VIGENTE","",INDEX(DATOS!BM:BM,MATCH(CHECKLIST!B763,DATOS!B:B,0),1))),"")</f>
        <v/>
      </c>
      <c r="I763" s="17" t="str">
        <f>IFERROR(IF(INDEX(DATOS!AN:AN,MATCH(CHECKLIST!B763,DATOS!B:B,0),1)=0,"",INDEX(DATOS!AN:AN,MATCH(CHECKLIST!B763,DATOS!B:B,0),1)),"")</f>
        <v/>
      </c>
      <c r="J763" s="17" t="str">
        <f>IFERROR(IF(INDEX(DATOS!AL:AL,MATCH(CHECKLIST!B763,DATOS!B:B,0),1)=0,"",INDEX(DATOS!AL:AL,MATCH(CHECKLIST!B763,DATOS!B:B,0),1)),"")</f>
        <v/>
      </c>
      <c r="K763" s="35" t="str">
        <f>IFERROR(IF(INDEX(DATOS!AM:AM,MATCH(CHECKLIST!B763,DATOS!B:B,0),1)=0,"",INDEX(DATOS!AM:AM,MATCH(CHECKLIST!B763,DATOS!B:B,0),1)),"")</f>
        <v/>
      </c>
      <c r="L763" s="17" t="str">
        <f>IFERROR(IF(INDEX(DATOS!AO:AO,MATCH(CHECKLIST!B763,DATOS!B:B,0),1)=0,"",INDEX(DATOS!AO:AO,MATCH(CHECKLIST!B763,DATOS!B:B,0),1)),"")</f>
        <v/>
      </c>
      <c r="M763" s="17" t="str">
        <f>IFERROR(IF(INDEX(DATOS!AK:AK,MATCH(CHECKLIST!B763,DATOS!B:B,0),1)=0,"",INDEX(DATOS!AK:AK,MATCH(CHECKLIST!B763,DATOS!B:B,0),1)),"")</f>
        <v/>
      </c>
      <c r="N763" s="35" t="str">
        <f ca="1">IFERROR(IF(INDEX(DATOS!I:I,MATCH(CHECKLIST!B763,DATOS!B:B,0),1)="","X",IF(INDEX(DATOS!I:I,MATCH(CHECKLIST!B763,DATOS!B:B,0),1)&gt;YEAR(TODAY())-1,"","VENCIDA")),"")</f>
        <v/>
      </c>
      <c r="O763" s="35" t="str">
        <f>IFERROR(IF(INDEX(DATOS!AR:AR,MATCH(CHECKLIST!B763,DATOS!B:B,0),1)=0,"",INDEX(DATOS!AR:AR,MATCH(CHECKLIST!B763,DATOS!B:B,0),1)),"")</f>
        <v/>
      </c>
      <c r="P763" s="17" t="str">
        <f>IFERROR(IF(INDEX(DATOS!AP:AP,MATCH(CHECKLIST!B763,DATOS!B:B,0),1)=0,"",INDEX(DATOS!AP:AP,MATCH(CHECKLIST!B763,DATOS!B:B,0),1)),"")</f>
        <v/>
      </c>
      <c r="Q763" s="17" t="str">
        <f>IFERROR(IF(INDEX(DATOS!AQ:AQ,MATCH(CHECKLIST!B763,DATOS!B:B,0),1)=0,"",INDEX(DATOS!AQ:AQ,MATCH(CHECKLIST!B763,DATOS!B:B,0),1)),"")</f>
        <v/>
      </c>
      <c r="R763" t="str">
        <f>IF(B763="","",1)</f>
        <v/>
      </c>
      <c r="S763" t="str">
        <f t="shared" si="35"/>
        <v/>
      </c>
      <c r="U763" t="str">
        <f t="shared" si="33"/>
        <v/>
      </c>
      <c r="V763" t="str">
        <f t="shared" si="34"/>
        <v/>
      </c>
    </row>
    <row r="764" spans="1:22" x14ac:dyDescent="0.25">
      <c r="A764" s="12">
        <v>751</v>
      </c>
      <c r="B764" t="str">
        <f>IFERROR(INDEX(DATOS!B:B,MATCH(CHECKLIST!A764,DATOS!BY:BY,0),1),"")</f>
        <v/>
      </c>
      <c r="C764" t="str">
        <f>IFERROR(INDEX(DATOS!J:J,MATCH(CHECKLIST!A764,DATOS!BY:BY,0),1),"")</f>
        <v/>
      </c>
      <c r="D764" t="str">
        <f>IFERROR(INDEX(DATOS!R:R,MATCH(CHECKLIST!E764,DATOS!C:C,0),1),"")</f>
        <v/>
      </c>
      <c r="E764" s="72" t="str">
        <f>IFERROR(INDEX(DATOS!C:C,MATCH(CHECKLIST!A764,DATOS!BY:BY,0),1),"")</f>
        <v/>
      </c>
      <c r="F764" s="82" t="str">
        <f>IFERROR(IF(INDEX(DATOS!AE:AE,MATCH(CHECKLIST!B764,DATOS!B:B,0),1)=0,"",INDEX(DATOS!AE:AE,MATCH(CHECKLIST!B764,DATOS!B:B,0),1)),"")</f>
        <v/>
      </c>
      <c r="G764" s="17" t="str">
        <f>IFERROR(IF(INDEX(DATOS!AJ:AJ,MATCH(CHECKLIST!B764,DATOS!B:B,0),1)=0,"",INDEX(DATOS!AJ:AJ,MATCH(CHECKLIST!B764,DATOS!B:B,0),1)),"")</f>
        <v/>
      </c>
      <c r="H764" s="17" t="str">
        <f>IFERROR(IF(INDEX(DATOS!BM:BM,MATCH(CHECKLIST!B764,DATOS!B:B,0),1)="","X",IF(INDEX(DATOS!BM:BM,MATCH(CHECKLIST!B764,DATOS!B:B,0),1)="VIGENTE","",INDEX(DATOS!BM:BM,MATCH(CHECKLIST!B764,DATOS!B:B,0),1))),"")</f>
        <v/>
      </c>
      <c r="I764" s="17" t="str">
        <f>IFERROR(IF(INDEX(DATOS!AN:AN,MATCH(CHECKLIST!B764,DATOS!B:B,0),1)=0,"",INDEX(DATOS!AN:AN,MATCH(CHECKLIST!B764,DATOS!B:B,0),1)),"")</f>
        <v/>
      </c>
      <c r="J764" s="17" t="str">
        <f>IFERROR(IF(INDEX(DATOS!AL:AL,MATCH(CHECKLIST!B764,DATOS!B:B,0),1)=0,"",INDEX(DATOS!AL:AL,MATCH(CHECKLIST!B764,DATOS!B:B,0),1)),"")</f>
        <v/>
      </c>
      <c r="K764" s="35" t="str">
        <f>IFERROR(IF(INDEX(DATOS!AM:AM,MATCH(CHECKLIST!B764,DATOS!B:B,0),1)=0,"",INDEX(DATOS!AM:AM,MATCH(CHECKLIST!B764,DATOS!B:B,0),1)),"")</f>
        <v/>
      </c>
      <c r="L764" s="17" t="str">
        <f>IFERROR(IF(INDEX(DATOS!AO:AO,MATCH(CHECKLIST!B764,DATOS!B:B,0),1)=0,"",INDEX(DATOS!AO:AO,MATCH(CHECKLIST!B764,DATOS!B:B,0),1)),"")</f>
        <v/>
      </c>
      <c r="M764" s="17" t="str">
        <f>IFERROR(IF(INDEX(DATOS!AK:AK,MATCH(CHECKLIST!B764,DATOS!B:B,0),1)=0,"",INDEX(DATOS!AK:AK,MATCH(CHECKLIST!B764,DATOS!B:B,0),1)),"")</f>
        <v/>
      </c>
      <c r="N764" s="35" t="str">
        <f ca="1">IFERROR(IF(INDEX(DATOS!I:I,MATCH(CHECKLIST!B764,DATOS!B:B,0),1)="","X",IF(INDEX(DATOS!I:I,MATCH(CHECKLIST!B764,DATOS!B:B,0),1)&gt;YEAR(TODAY())-1,"","VENCIDA")),"")</f>
        <v/>
      </c>
      <c r="O764" s="35" t="str">
        <f>IFERROR(IF(INDEX(DATOS!AR:AR,MATCH(CHECKLIST!B764,DATOS!B:B,0),1)=0,"",INDEX(DATOS!AR:AR,MATCH(CHECKLIST!B764,DATOS!B:B,0),1)),"")</f>
        <v/>
      </c>
      <c r="P764" s="17" t="str">
        <f>IFERROR(IF(INDEX(DATOS!AP:AP,MATCH(CHECKLIST!B764,DATOS!B:B,0),1)=0,"",INDEX(DATOS!AP:AP,MATCH(CHECKLIST!B764,DATOS!B:B,0),1)),"")</f>
        <v/>
      </c>
      <c r="Q764" s="17" t="str">
        <f>IFERROR(IF(INDEX(DATOS!AQ:AQ,MATCH(CHECKLIST!B764,DATOS!B:B,0),1)=0,"",INDEX(DATOS!AQ:AQ,MATCH(CHECKLIST!B764,DATOS!B:B,0),1)),"")</f>
        <v/>
      </c>
      <c r="S764">
        <f t="shared" si="35"/>
        <v>0</v>
      </c>
      <c r="U764" t="str">
        <f t="shared" si="33"/>
        <v/>
      </c>
      <c r="V764" t="str">
        <f t="shared" si="34"/>
        <v/>
      </c>
    </row>
    <row r="765" spans="1:22" x14ac:dyDescent="0.25">
      <c r="A765" s="12">
        <v>752</v>
      </c>
      <c r="B765" t="str">
        <f>IFERROR(INDEX(DATOS!B:B,MATCH(CHECKLIST!A765,DATOS!BY:BY,0),1),"")</f>
        <v/>
      </c>
      <c r="C765" t="str">
        <f>IFERROR(INDEX(DATOS!J:J,MATCH(CHECKLIST!A765,DATOS!BY:BY,0),1),"")</f>
        <v/>
      </c>
      <c r="D765" t="str">
        <f>IFERROR(INDEX(DATOS!R:R,MATCH(CHECKLIST!E765,DATOS!C:C,0),1),"")</f>
        <v/>
      </c>
      <c r="E765" s="72" t="str">
        <f>IFERROR(INDEX(DATOS!C:C,MATCH(CHECKLIST!A765,DATOS!BY:BY,0),1),"")</f>
        <v/>
      </c>
      <c r="F765" s="82" t="str">
        <f>IFERROR(IF(INDEX(DATOS!AE:AE,MATCH(CHECKLIST!B765,DATOS!B:B,0),1)=0,"",INDEX(DATOS!AE:AE,MATCH(CHECKLIST!B765,DATOS!B:B,0),1)),"")</f>
        <v/>
      </c>
      <c r="G765" s="17" t="str">
        <f>IFERROR(IF(INDEX(DATOS!AJ:AJ,MATCH(CHECKLIST!B765,DATOS!B:B,0),1)=0,"",INDEX(DATOS!AJ:AJ,MATCH(CHECKLIST!B765,DATOS!B:B,0),1)),"")</f>
        <v/>
      </c>
      <c r="H765" s="17" t="str">
        <f>IFERROR(IF(INDEX(DATOS!BM:BM,MATCH(CHECKLIST!B765,DATOS!B:B,0),1)="","X",IF(INDEX(DATOS!BM:BM,MATCH(CHECKLIST!B765,DATOS!B:B,0),1)="VIGENTE","",INDEX(DATOS!BM:BM,MATCH(CHECKLIST!B765,DATOS!B:B,0),1))),"")</f>
        <v/>
      </c>
      <c r="I765" s="17" t="str">
        <f>IFERROR(IF(INDEX(DATOS!AN:AN,MATCH(CHECKLIST!B765,DATOS!B:B,0),1)=0,"",INDEX(DATOS!AN:AN,MATCH(CHECKLIST!B765,DATOS!B:B,0),1)),"")</f>
        <v/>
      </c>
      <c r="J765" s="17" t="str">
        <f>IFERROR(IF(INDEX(DATOS!AL:AL,MATCH(CHECKLIST!B765,DATOS!B:B,0),1)=0,"",INDEX(DATOS!AL:AL,MATCH(CHECKLIST!B765,DATOS!B:B,0),1)),"")</f>
        <v/>
      </c>
      <c r="K765" s="35" t="str">
        <f>IFERROR(IF(INDEX(DATOS!AM:AM,MATCH(CHECKLIST!B765,DATOS!B:B,0),1)=0,"",INDEX(DATOS!AM:AM,MATCH(CHECKLIST!B765,DATOS!B:B,0),1)),"")</f>
        <v/>
      </c>
      <c r="L765" s="17" t="str">
        <f>IFERROR(IF(INDEX(DATOS!AO:AO,MATCH(CHECKLIST!B765,DATOS!B:B,0),1)=0,"",INDEX(DATOS!AO:AO,MATCH(CHECKLIST!B765,DATOS!B:B,0),1)),"")</f>
        <v/>
      </c>
      <c r="M765" s="17" t="str">
        <f>IFERROR(IF(INDEX(DATOS!AK:AK,MATCH(CHECKLIST!B765,DATOS!B:B,0),1)=0,"",INDEX(DATOS!AK:AK,MATCH(CHECKLIST!B765,DATOS!B:B,0),1)),"")</f>
        <v/>
      </c>
      <c r="N765" s="35" t="str">
        <f ca="1">IFERROR(IF(INDEX(DATOS!I:I,MATCH(CHECKLIST!B765,DATOS!B:B,0),1)="","X",IF(INDEX(DATOS!I:I,MATCH(CHECKLIST!B765,DATOS!B:B,0),1)&gt;YEAR(TODAY())-1,"","VENCIDA")),"")</f>
        <v/>
      </c>
      <c r="O765" s="35" t="str">
        <f>IFERROR(IF(INDEX(DATOS!AR:AR,MATCH(CHECKLIST!B765,DATOS!B:B,0),1)=0,"",INDEX(DATOS!AR:AR,MATCH(CHECKLIST!B765,DATOS!B:B,0),1)),"")</f>
        <v/>
      </c>
      <c r="P765" s="17" t="str">
        <f>IFERROR(IF(INDEX(DATOS!AP:AP,MATCH(CHECKLIST!B765,DATOS!B:B,0),1)=0,"",INDEX(DATOS!AP:AP,MATCH(CHECKLIST!B765,DATOS!B:B,0),1)),"")</f>
        <v/>
      </c>
      <c r="Q765" s="17" t="str">
        <f>IFERROR(IF(INDEX(DATOS!AQ:AQ,MATCH(CHECKLIST!B765,DATOS!B:B,0),1)=0,"",INDEX(DATOS!AQ:AQ,MATCH(CHECKLIST!B765,DATOS!B:B,0),1)),"")</f>
        <v/>
      </c>
      <c r="R765" t="str">
        <f>IF(B765="","",1)</f>
        <v/>
      </c>
      <c r="S765" t="str">
        <f t="shared" si="35"/>
        <v/>
      </c>
      <c r="U765" t="str">
        <f t="shared" si="33"/>
        <v/>
      </c>
      <c r="V765" t="str">
        <f t="shared" si="34"/>
        <v/>
      </c>
    </row>
    <row r="766" spans="1:22" x14ac:dyDescent="0.25">
      <c r="A766" s="12">
        <v>753</v>
      </c>
      <c r="B766" t="str">
        <f>IFERROR(INDEX(DATOS!B:B,MATCH(CHECKLIST!A766,DATOS!BY:BY,0),1),"")</f>
        <v/>
      </c>
      <c r="C766" t="str">
        <f>IFERROR(INDEX(DATOS!J:J,MATCH(CHECKLIST!A766,DATOS!BY:BY,0),1),"")</f>
        <v/>
      </c>
      <c r="D766" t="str">
        <f>IFERROR(INDEX(DATOS!R:R,MATCH(CHECKLIST!E766,DATOS!C:C,0),1),"")</f>
        <v/>
      </c>
      <c r="E766" s="72" t="str">
        <f>IFERROR(INDEX(DATOS!C:C,MATCH(CHECKLIST!A766,DATOS!BY:BY,0),1),"")</f>
        <v/>
      </c>
      <c r="F766" s="82" t="str">
        <f>IFERROR(IF(INDEX(DATOS!AE:AE,MATCH(CHECKLIST!B766,DATOS!B:B,0),1)=0,"",INDEX(DATOS!AE:AE,MATCH(CHECKLIST!B766,DATOS!B:B,0),1)),"")</f>
        <v/>
      </c>
      <c r="G766" s="17" t="str">
        <f>IFERROR(IF(INDEX(DATOS!AJ:AJ,MATCH(CHECKLIST!B766,DATOS!B:B,0),1)=0,"",INDEX(DATOS!AJ:AJ,MATCH(CHECKLIST!B766,DATOS!B:B,0),1)),"")</f>
        <v/>
      </c>
      <c r="H766" s="17" t="str">
        <f>IFERROR(IF(INDEX(DATOS!BM:BM,MATCH(CHECKLIST!B766,DATOS!B:B,0),1)="","X",IF(INDEX(DATOS!BM:BM,MATCH(CHECKLIST!B766,DATOS!B:B,0),1)="VIGENTE","",INDEX(DATOS!BM:BM,MATCH(CHECKLIST!B766,DATOS!B:B,0),1))),"")</f>
        <v/>
      </c>
      <c r="I766" s="17" t="str">
        <f>IFERROR(IF(INDEX(DATOS!AN:AN,MATCH(CHECKLIST!B766,DATOS!B:B,0),1)=0,"",INDEX(DATOS!AN:AN,MATCH(CHECKLIST!B766,DATOS!B:B,0),1)),"")</f>
        <v/>
      </c>
      <c r="J766" s="17" t="str">
        <f>IFERROR(IF(INDEX(DATOS!AL:AL,MATCH(CHECKLIST!B766,DATOS!B:B,0),1)=0,"",INDEX(DATOS!AL:AL,MATCH(CHECKLIST!B766,DATOS!B:B,0),1)),"")</f>
        <v/>
      </c>
      <c r="K766" s="35" t="str">
        <f>IFERROR(IF(INDEX(DATOS!AM:AM,MATCH(CHECKLIST!B766,DATOS!B:B,0),1)=0,"",INDEX(DATOS!AM:AM,MATCH(CHECKLIST!B766,DATOS!B:B,0),1)),"")</f>
        <v/>
      </c>
      <c r="L766" s="17" t="str">
        <f>IFERROR(IF(INDEX(DATOS!AO:AO,MATCH(CHECKLIST!B766,DATOS!B:B,0),1)=0,"",INDEX(DATOS!AO:AO,MATCH(CHECKLIST!B766,DATOS!B:B,0),1)),"")</f>
        <v/>
      </c>
      <c r="M766" s="17" t="str">
        <f>IFERROR(IF(INDEX(DATOS!AK:AK,MATCH(CHECKLIST!B766,DATOS!B:B,0),1)=0,"",INDEX(DATOS!AK:AK,MATCH(CHECKLIST!B766,DATOS!B:B,0),1)),"")</f>
        <v/>
      </c>
      <c r="N766" s="35" t="str">
        <f ca="1">IFERROR(IF(INDEX(DATOS!I:I,MATCH(CHECKLIST!B766,DATOS!B:B,0),1)="","X",IF(INDEX(DATOS!I:I,MATCH(CHECKLIST!B766,DATOS!B:B,0),1)&gt;YEAR(TODAY())-1,"","VENCIDA")),"")</f>
        <v/>
      </c>
      <c r="O766" s="35" t="str">
        <f>IFERROR(IF(INDEX(DATOS!AR:AR,MATCH(CHECKLIST!B766,DATOS!B:B,0),1)=0,"",INDEX(DATOS!AR:AR,MATCH(CHECKLIST!B766,DATOS!B:B,0),1)),"")</f>
        <v/>
      </c>
      <c r="P766" s="17" t="str">
        <f>IFERROR(IF(INDEX(DATOS!AP:AP,MATCH(CHECKLIST!B766,DATOS!B:B,0),1)=0,"",INDEX(DATOS!AP:AP,MATCH(CHECKLIST!B766,DATOS!B:B,0),1)),"")</f>
        <v/>
      </c>
      <c r="Q766" s="17" t="str">
        <f>IFERROR(IF(INDEX(DATOS!AQ:AQ,MATCH(CHECKLIST!B766,DATOS!B:B,0),1)=0,"",INDEX(DATOS!AQ:AQ,MATCH(CHECKLIST!B766,DATOS!B:B,0),1)),"")</f>
        <v/>
      </c>
      <c r="S766">
        <f t="shared" si="35"/>
        <v>0</v>
      </c>
      <c r="U766" t="str">
        <f t="shared" si="33"/>
        <v/>
      </c>
      <c r="V766" t="str">
        <f t="shared" si="34"/>
        <v/>
      </c>
    </row>
    <row r="767" spans="1:22" x14ac:dyDescent="0.25">
      <c r="A767" s="12">
        <v>754</v>
      </c>
      <c r="B767" t="str">
        <f>IFERROR(INDEX(DATOS!B:B,MATCH(CHECKLIST!A767,DATOS!BY:BY,0),1),"")</f>
        <v/>
      </c>
      <c r="C767" t="str">
        <f>IFERROR(INDEX(DATOS!J:J,MATCH(CHECKLIST!A767,DATOS!BY:BY,0),1),"")</f>
        <v/>
      </c>
      <c r="D767" t="str">
        <f>IFERROR(INDEX(DATOS!R:R,MATCH(CHECKLIST!E767,DATOS!C:C,0),1),"")</f>
        <v/>
      </c>
      <c r="E767" s="72" t="str">
        <f>IFERROR(INDEX(DATOS!C:C,MATCH(CHECKLIST!A767,DATOS!BY:BY,0),1),"")</f>
        <v/>
      </c>
      <c r="F767" s="82" t="str">
        <f>IFERROR(IF(INDEX(DATOS!AE:AE,MATCH(CHECKLIST!B767,DATOS!B:B,0),1)=0,"",INDEX(DATOS!AE:AE,MATCH(CHECKLIST!B767,DATOS!B:B,0),1)),"")</f>
        <v/>
      </c>
      <c r="G767" s="17" t="str">
        <f>IFERROR(IF(INDEX(DATOS!AJ:AJ,MATCH(CHECKLIST!B767,DATOS!B:B,0),1)=0,"",INDEX(DATOS!AJ:AJ,MATCH(CHECKLIST!B767,DATOS!B:B,0),1)),"")</f>
        <v/>
      </c>
      <c r="H767" s="17" t="str">
        <f>IFERROR(IF(INDEX(DATOS!BM:BM,MATCH(CHECKLIST!B767,DATOS!B:B,0),1)="","X",IF(INDEX(DATOS!BM:BM,MATCH(CHECKLIST!B767,DATOS!B:B,0),1)="VIGENTE","",INDEX(DATOS!BM:BM,MATCH(CHECKLIST!B767,DATOS!B:B,0),1))),"")</f>
        <v/>
      </c>
      <c r="I767" s="17" t="str">
        <f>IFERROR(IF(INDEX(DATOS!AN:AN,MATCH(CHECKLIST!B767,DATOS!B:B,0),1)=0,"",INDEX(DATOS!AN:AN,MATCH(CHECKLIST!B767,DATOS!B:B,0),1)),"")</f>
        <v/>
      </c>
      <c r="J767" s="17" t="str">
        <f>IFERROR(IF(INDEX(DATOS!AL:AL,MATCH(CHECKLIST!B767,DATOS!B:B,0),1)=0,"",INDEX(DATOS!AL:AL,MATCH(CHECKLIST!B767,DATOS!B:B,0),1)),"")</f>
        <v/>
      </c>
      <c r="K767" s="35" t="str">
        <f>IFERROR(IF(INDEX(DATOS!AM:AM,MATCH(CHECKLIST!B767,DATOS!B:B,0),1)=0,"",INDEX(DATOS!AM:AM,MATCH(CHECKLIST!B767,DATOS!B:B,0),1)),"")</f>
        <v/>
      </c>
      <c r="L767" s="17" t="str">
        <f>IFERROR(IF(INDEX(DATOS!AO:AO,MATCH(CHECKLIST!B767,DATOS!B:B,0),1)=0,"",INDEX(DATOS!AO:AO,MATCH(CHECKLIST!B767,DATOS!B:B,0),1)),"")</f>
        <v/>
      </c>
      <c r="M767" s="17" t="str">
        <f>IFERROR(IF(INDEX(DATOS!AK:AK,MATCH(CHECKLIST!B767,DATOS!B:B,0),1)=0,"",INDEX(DATOS!AK:AK,MATCH(CHECKLIST!B767,DATOS!B:B,0),1)),"")</f>
        <v/>
      </c>
      <c r="N767" s="35" t="str">
        <f ca="1">IFERROR(IF(INDEX(DATOS!I:I,MATCH(CHECKLIST!B767,DATOS!B:B,0),1)="","X",IF(INDEX(DATOS!I:I,MATCH(CHECKLIST!B767,DATOS!B:B,0),1)&gt;YEAR(TODAY())-1,"","VENCIDA")),"")</f>
        <v/>
      </c>
      <c r="O767" s="35" t="str">
        <f>IFERROR(IF(INDEX(DATOS!AR:AR,MATCH(CHECKLIST!B767,DATOS!B:B,0),1)=0,"",INDEX(DATOS!AR:AR,MATCH(CHECKLIST!B767,DATOS!B:B,0),1)),"")</f>
        <v/>
      </c>
      <c r="P767" s="17" t="str">
        <f>IFERROR(IF(INDEX(DATOS!AP:AP,MATCH(CHECKLIST!B767,DATOS!B:B,0),1)=0,"",INDEX(DATOS!AP:AP,MATCH(CHECKLIST!B767,DATOS!B:B,0),1)),"")</f>
        <v/>
      </c>
      <c r="Q767" s="17" t="str">
        <f>IFERROR(IF(INDEX(DATOS!AQ:AQ,MATCH(CHECKLIST!B767,DATOS!B:B,0),1)=0,"",INDEX(DATOS!AQ:AQ,MATCH(CHECKLIST!B767,DATOS!B:B,0),1)),"")</f>
        <v/>
      </c>
      <c r="R767" t="str">
        <f>IF(B767="","",1)</f>
        <v/>
      </c>
      <c r="S767" t="str">
        <f t="shared" si="35"/>
        <v/>
      </c>
      <c r="U767" t="str">
        <f t="shared" si="33"/>
        <v/>
      </c>
      <c r="V767" t="str">
        <f t="shared" si="34"/>
        <v/>
      </c>
    </row>
    <row r="768" spans="1:22" x14ac:dyDescent="0.25">
      <c r="A768" s="12">
        <v>755</v>
      </c>
      <c r="B768" t="str">
        <f>IFERROR(INDEX(DATOS!B:B,MATCH(CHECKLIST!A768,DATOS!BY:BY,0),1),"")</f>
        <v/>
      </c>
      <c r="C768" t="str">
        <f>IFERROR(INDEX(DATOS!J:J,MATCH(CHECKLIST!A768,DATOS!BY:BY,0),1),"")</f>
        <v/>
      </c>
      <c r="D768" t="str">
        <f>IFERROR(INDEX(DATOS!R:R,MATCH(CHECKLIST!E768,DATOS!C:C,0),1),"")</f>
        <v/>
      </c>
      <c r="E768" s="72" t="str">
        <f>IFERROR(INDEX(DATOS!C:C,MATCH(CHECKLIST!A768,DATOS!BY:BY,0),1),"")</f>
        <v/>
      </c>
      <c r="F768" s="82" t="str">
        <f>IFERROR(IF(INDEX(DATOS!AE:AE,MATCH(CHECKLIST!B768,DATOS!B:B,0),1)=0,"",INDEX(DATOS!AE:AE,MATCH(CHECKLIST!B768,DATOS!B:B,0),1)),"")</f>
        <v/>
      </c>
      <c r="G768" s="17" t="str">
        <f>IFERROR(IF(INDEX(DATOS!AJ:AJ,MATCH(CHECKLIST!B768,DATOS!B:B,0),1)=0,"",INDEX(DATOS!AJ:AJ,MATCH(CHECKLIST!B768,DATOS!B:B,0),1)),"")</f>
        <v/>
      </c>
      <c r="H768" s="17" t="str">
        <f>IFERROR(IF(INDEX(DATOS!BM:BM,MATCH(CHECKLIST!B768,DATOS!B:B,0),1)="","X",IF(INDEX(DATOS!BM:BM,MATCH(CHECKLIST!B768,DATOS!B:B,0),1)="VIGENTE","",INDEX(DATOS!BM:BM,MATCH(CHECKLIST!B768,DATOS!B:B,0),1))),"")</f>
        <v/>
      </c>
      <c r="I768" s="17" t="str">
        <f>IFERROR(IF(INDEX(DATOS!AN:AN,MATCH(CHECKLIST!B768,DATOS!B:B,0),1)=0,"",INDEX(DATOS!AN:AN,MATCH(CHECKLIST!B768,DATOS!B:B,0),1)),"")</f>
        <v/>
      </c>
      <c r="J768" s="17" t="str">
        <f>IFERROR(IF(INDEX(DATOS!AL:AL,MATCH(CHECKLIST!B768,DATOS!B:B,0),1)=0,"",INDEX(DATOS!AL:AL,MATCH(CHECKLIST!B768,DATOS!B:B,0),1)),"")</f>
        <v/>
      </c>
      <c r="K768" s="35" t="str">
        <f>IFERROR(IF(INDEX(DATOS!AM:AM,MATCH(CHECKLIST!B768,DATOS!B:B,0),1)=0,"",INDEX(DATOS!AM:AM,MATCH(CHECKLIST!B768,DATOS!B:B,0),1)),"")</f>
        <v/>
      </c>
      <c r="L768" s="17" t="str">
        <f>IFERROR(IF(INDEX(DATOS!AO:AO,MATCH(CHECKLIST!B768,DATOS!B:B,0),1)=0,"",INDEX(DATOS!AO:AO,MATCH(CHECKLIST!B768,DATOS!B:B,0),1)),"")</f>
        <v/>
      </c>
      <c r="M768" s="17" t="str">
        <f>IFERROR(IF(INDEX(DATOS!AK:AK,MATCH(CHECKLIST!B768,DATOS!B:B,0),1)=0,"",INDEX(DATOS!AK:AK,MATCH(CHECKLIST!B768,DATOS!B:B,0),1)),"")</f>
        <v/>
      </c>
      <c r="N768" s="35" t="str">
        <f ca="1">IFERROR(IF(INDEX(DATOS!I:I,MATCH(CHECKLIST!B768,DATOS!B:B,0),1)="","X",IF(INDEX(DATOS!I:I,MATCH(CHECKLIST!B768,DATOS!B:B,0),1)&gt;YEAR(TODAY())-1,"","VENCIDA")),"")</f>
        <v/>
      </c>
      <c r="O768" s="35" t="str">
        <f>IFERROR(IF(INDEX(DATOS!AR:AR,MATCH(CHECKLIST!B768,DATOS!B:B,0),1)=0,"",INDEX(DATOS!AR:AR,MATCH(CHECKLIST!B768,DATOS!B:B,0),1)),"")</f>
        <v/>
      </c>
      <c r="P768" s="17" t="str">
        <f>IFERROR(IF(INDEX(DATOS!AP:AP,MATCH(CHECKLIST!B768,DATOS!B:B,0),1)=0,"",INDEX(DATOS!AP:AP,MATCH(CHECKLIST!B768,DATOS!B:B,0),1)),"")</f>
        <v/>
      </c>
      <c r="Q768" s="17" t="str">
        <f>IFERROR(IF(INDEX(DATOS!AQ:AQ,MATCH(CHECKLIST!B768,DATOS!B:B,0),1)=0,"",INDEX(DATOS!AQ:AQ,MATCH(CHECKLIST!B768,DATOS!B:B,0),1)),"")</f>
        <v/>
      </c>
      <c r="S768">
        <f t="shared" si="35"/>
        <v>0</v>
      </c>
      <c r="U768" t="str">
        <f t="shared" si="33"/>
        <v/>
      </c>
      <c r="V768" t="str">
        <f t="shared" si="34"/>
        <v/>
      </c>
    </row>
    <row r="769" spans="1:22" x14ac:dyDescent="0.25">
      <c r="A769" s="12">
        <v>756</v>
      </c>
      <c r="B769" t="str">
        <f>IFERROR(INDEX(DATOS!B:B,MATCH(CHECKLIST!A769,DATOS!BY:BY,0),1),"")</f>
        <v/>
      </c>
      <c r="C769" t="str">
        <f>IFERROR(INDEX(DATOS!J:J,MATCH(CHECKLIST!A769,DATOS!BY:BY,0),1),"")</f>
        <v/>
      </c>
      <c r="D769" t="str">
        <f>IFERROR(INDEX(DATOS!R:R,MATCH(CHECKLIST!E769,DATOS!C:C,0),1),"")</f>
        <v/>
      </c>
      <c r="E769" s="72" t="str">
        <f>IFERROR(INDEX(DATOS!C:C,MATCH(CHECKLIST!A769,DATOS!BY:BY,0),1),"")</f>
        <v/>
      </c>
      <c r="F769" s="82" t="str">
        <f>IFERROR(IF(INDEX(DATOS!AE:AE,MATCH(CHECKLIST!B769,DATOS!B:B,0),1)=0,"",INDEX(DATOS!AE:AE,MATCH(CHECKLIST!B769,DATOS!B:B,0),1)),"")</f>
        <v/>
      </c>
      <c r="G769" s="17" t="str">
        <f>IFERROR(IF(INDEX(DATOS!AJ:AJ,MATCH(CHECKLIST!B769,DATOS!B:B,0),1)=0,"",INDEX(DATOS!AJ:AJ,MATCH(CHECKLIST!B769,DATOS!B:B,0),1)),"")</f>
        <v/>
      </c>
      <c r="H769" s="17" t="str">
        <f>IFERROR(IF(INDEX(DATOS!BM:BM,MATCH(CHECKLIST!B769,DATOS!B:B,0),1)="","X",IF(INDEX(DATOS!BM:BM,MATCH(CHECKLIST!B769,DATOS!B:B,0),1)="VIGENTE","",INDEX(DATOS!BM:BM,MATCH(CHECKLIST!B769,DATOS!B:B,0),1))),"")</f>
        <v/>
      </c>
      <c r="I769" s="17" t="str">
        <f>IFERROR(IF(INDEX(DATOS!AN:AN,MATCH(CHECKLIST!B769,DATOS!B:B,0),1)=0,"",INDEX(DATOS!AN:AN,MATCH(CHECKLIST!B769,DATOS!B:B,0),1)),"")</f>
        <v/>
      </c>
      <c r="J769" s="17" t="str">
        <f>IFERROR(IF(INDEX(DATOS!AL:AL,MATCH(CHECKLIST!B769,DATOS!B:B,0),1)=0,"",INDEX(DATOS!AL:AL,MATCH(CHECKLIST!B769,DATOS!B:B,0),1)),"")</f>
        <v/>
      </c>
      <c r="K769" s="35" t="str">
        <f>IFERROR(IF(INDEX(DATOS!AM:AM,MATCH(CHECKLIST!B769,DATOS!B:B,0),1)=0,"",INDEX(DATOS!AM:AM,MATCH(CHECKLIST!B769,DATOS!B:B,0),1)),"")</f>
        <v/>
      </c>
      <c r="L769" s="17" t="str">
        <f>IFERROR(IF(INDEX(DATOS!AO:AO,MATCH(CHECKLIST!B769,DATOS!B:B,0),1)=0,"",INDEX(DATOS!AO:AO,MATCH(CHECKLIST!B769,DATOS!B:B,0),1)),"")</f>
        <v/>
      </c>
      <c r="M769" s="17" t="str">
        <f>IFERROR(IF(INDEX(DATOS!AK:AK,MATCH(CHECKLIST!B769,DATOS!B:B,0),1)=0,"",INDEX(DATOS!AK:AK,MATCH(CHECKLIST!B769,DATOS!B:B,0),1)),"")</f>
        <v/>
      </c>
      <c r="N769" s="35" t="str">
        <f ca="1">IFERROR(IF(INDEX(DATOS!I:I,MATCH(CHECKLIST!B769,DATOS!B:B,0),1)="","X",IF(INDEX(DATOS!I:I,MATCH(CHECKLIST!B769,DATOS!B:B,0),1)&gt;YEAR(TODAY())-1,"","VENCIDA")),"")</f>
        <v/>
      </c>
      <c r="O769" s="35" t="str">
        <f>IFERROR(IF(INDEX(DATOS!AR:AR,MATCH(CHECKLIST!B769,DATOS!B:B,0),1)=0,"",INDEX(DATOS!AR:AR,MATCH(CHECKLIST!B769,DATOS!B:B,0),1)),"")</f>
        <v/>
      </c>
      <c r="P769" s="17" t="str">
        <f>IFERROR(IF(INDEX(DATOS!AP:AP,MATCH(CHECKLIST!B769,DATOS!B:B,0),1)=0,"",INDEX(DATOS!AP:AP,MATCH(CHECKLIST!B769,DATOS!B:B,0),1)),"")</f>
        <v/>
      </c>
      <c r="Q769" s="17" t="str">
        <f>IFERROR(IF(INDEX(DATOS!AQ:AQ,MATCH(CHECKLIST!B769,DATOS!B:B,0),1)=0,"",INDEX(DATOS!AQ:AQ,MATCH(CHECKLIST!B769,DATOS!B:B,0),1)),"")</f>
        <v/>
      </c>
      <c r="R769" t="str">
        <f>IF(B769="","",1)</f>
        <v/>
      </c>
      <c r="S769" t="str">
        <f t="shared" si="35"/>
        <v/>
      </c>
      <c r="U769" t="str">
        <f t="shared" si="33"/>
        <v/>
      </c>
      <c r="V769" t="str">
        <f t="shared" si="34"/>
        <v/>
      </c>
    </row>
    <row r="770" spans="1:22" x14ac:dyDescent="0.25">
      <c r="A770" s="12">
        <v>757</v>
      </c>
      <c r="B770" t="str">
        <f>IFERROR(INDEX(DATOS!B:B,MATCH(CHECKLIST!A770,DATOS!BY:BY,0),1),"")</f>
        <v/>
      </c>
      <c r="C770" t="str">
        <f>IFERROR(INDEX(DATOS!J:J,MATCH(CHECKLIST!A770,DATOS!BY:BY,0),1),"")</f>
        <v/>
      </c>
      <c r="D770" t="str">
        <f>IFERROR(INDEX(DATOS!R:R,MATCH(CHECKLIST!E770,DATOS!C:C,0),1),"")</f>
        <v/>
      </c>
      <c r="E770" s="72" t="str">
        <f>IFERROR(INDEX(DATOS!C:C,MATCH(CHECKLIST!A770,DATOS!BY:BY,0),1),"")</f>
        <v/>
      </c>
      <c r="F770" s="82" t="str">
        <f>IFERROR(IF(INDEX(DATOS!AE:AE,MATCH(CHECKLIST!B770,DATOS!B:B,0),1)=0,"",INDEX(DATOS!AE:AE,MATCH(CHECKLIST!B770,DATOS!B:B,0),1)),"")</f>
        <v/>
      </c>
      <c r="G770" s="17" t="str">
        <f>IFERROR(IF(INDEX(DATOS!AJ:AJ,MATCH(CHECKLIST!B770,DATOS!B:B,0),1)=0,"",INDEX(DATOS!AJ:AJ,MATCH(CHECKLIST!B770,DATOS!B:B,0),1)),"")</f>
        <v/>
      </c>
      <c r="H770" s="17" t="str">
        <f>IFERROR(IF(INDEX(DATOS!BM:BM,MATCH(CHECKLIST!B770,DATOS!B:B,0),1)="","X",IF(INDEX(DATOS!BM:BM,MATCH(CHECKLIST!B770,DATOS!B:B,0),1)="VIGENTE","",INDEX(DATOS!BM:BM,MATCH(CHECKLIST!B770,DATOS!B:B,0),1))),"")</f>
        <v/>
      </c>
      <c r="I770" s="17" t="str">
        <f>IFERROR(IF(INDEX(DATOS!AN:AN,MATCH(CHECKLIST!B770,DATOS!B:B,0),1)=0,"",INDEX(DATOS!AN:AN,MATCH(CHECKLIST!B770,DATOS!B:B,0),1)),"")</f>
        <v/>
      </c>
      <c r="J770" s="17" t="str">
        <f>IFERROR(IF(INDEX(DATOS!AL:AL,MATCH(CHECKLIST!B770,DATOS!B:B,0),1)=0,"",INDEX(DATOS!AL:AL,MATCH(CHECKLIST!B770,DATOS!B:B,0),1)),"")</f>
        <v/>
      </c>
      <c r="K770" s="35" t="str">
        <f>IFERROR(IF(INDEX(DATOS!AM:AM,MATCH(CHECKLIST!B770,DATOS!B:B,0),1)=0,"",INDEX(DATOS!AM:AM,MATCH(CHECKLIST!B770,DATOS!B:B,0),1)),"")</f>
        <v/>
      </c>
      <c r="L770" s="17" t="str">
        <f>IFERROR(IF(INDEX(DATOS!AO:AO,MATCH(CHECKLIST!B770,DATOS!B:B,0),1)=0,"",INDEX(DATOS!AO:AO,MATCH(CHECKLIST!B770,DATOS!B:B,0),1)),"")</f>
        <v/>
      </c>
      <c r="M770" s="17" t="str">
        <f>IFERROR(IF(INDEX(DATOS!AK:AK,MATCH(CHECKLIST!B770,DATOS!B:B,0),1)=0,"",INDEX(DATOS!AK:AK,MATCH(CHECKLIST!B770,DATOS!B:B,0),1)),"")</f>
        <v/>
      </c>
      <c r="N770" s="35" t="str">
        <f ca="1">IFERROR(IF(INDEX(DATOS!I:I,MATCH(CHECKLIST!B770,DATOS!B:B,0),1)="","X",IF(INDEX(DATOS!I:I,MATCH(CHECKLIST!B770,DATOS!B:B,0),1)&gt;YEAR(TODAY())-1,"","VENCIDA")),"")</f>
        <v/>
      </c>
      <c r="O770" s="35" t="str">
        <f>IFERROR(IF(INDEX(DATOS!AR:AR,MATCH(CHECKLIST!B770,DATOS!B:B,0),1)=0,"",INDEX(DATOS!AR:AR,MATCH(CHECKLIST!B770,DATOS!B:B,0),1)),"")</f>
        <v/>
      </c>
      <c r="P770" s="17" t="str">
        <f>IFERROR(IF(INDEX(DATOS!AP:AP,MATCH(CHECKLIST!B770,DATOS!B:B,0),1)=0,"",INDEX(DATOS!AP:AP,MATCH(CHECKLIST!B770,DATOS!B:B,0),1)),"")</f>
        <v/>
      </c>
      <c r="Q770" s="17" t="str">
        <f>IFERROR(IF(INDEX(DATOS!AQ:AQ,MATCH(CHECKLIST!B770,DATOS!B:B,0),1)=0,"",INDEX(DATOS!AQ:AQ,MATCH(CHECKLIST!B770,DATOS!B:B,0),1)),"")</f>
        <v/>
      </c>
      <c r="S770">
        <f t="shared" si="35"/>
        <v>0</v>
      </c>
      <c r="U770" t="str">
        <f t="shared" si="33"/>
        <v/>
      </c>
      <c r="V770" t="str">
        <f t="shared" si="34"/>
        <v/>
      </c>
    </row>
    <row r="771" spans="1:22" x14ac:dyDescent="0.25">
      <c r="A771" s="12">
        <v>758</v>
      </c>
      <c r="B771" t="str">
        <f>IFERROR(INDEX(DATOS!B:B,MATCH(CHECKLIST!A771,DATOS!BY:BY,0),1),"")</f>
        <v/>
      </c>
      <c r="C771" t="str">
        <f>IFERROR(INDEX(DATOS!J:J,MATCH(CHECKLIST!A771,DATOS!BY:BY,0),1),"")</f>
        <v/>
      </c>
      <c r="D771" t="str">
        <f>IFERROR(INDEX(DATOS!R:R,MATCH(CHECKLIST!E771,DATOS!C:C,0),1),"")</f>
        <v/>
      </c>
      <c r="E771" s="72" t="str">
        <f>IFERROR(INDEX(DATOS!C:C,MATCH(CHECKLIST!A771,DATOS!BY:BY,0),1),"")</f>
        <v/>
      </c>
      <c r="F771" s="82" t="str">
        <f>IFERROR(IF(INDEX(DATOS!AE:AE,MATCH(CHECKLIST!B771,DATOS!B:B,0),1)=0,"",INDEX(DATOS!AE:AE,MATCH(CHECKLIST!B771,DATOS!B:B,0),1)),"")</f>
        <v/>
      </c>
      <c r="G771" s="17" t="str">
        <f>IFERROR(IF(INDEX(DATOS!AJ:AJ,MATCH(CHECKLIST!B771,DATOS!B:B,0),1)=0,"",INDEX(DATOS!AJ:AJ,MATCH(CHECKLIST!B771,DATOS!B:B,0),1)),"")</f>
        <v/>
      </c>
      <c r="H771" s="17" t="str">
        <f>IFERROR(IF(INDEX(DATOS!BM:BM,MATCH(CHECKLIST!B771,DATOS!B:B,0),1)="","X",IF(INDEX(DATOS!BM:BM,MATCH(CHECKLIST!B771,DATOS!B:B,0),1)="VIGENTE","",INDEX(DATOS!BM:BM,MATCH(CHECKLIST!B771,DATOS!B:B,0),1))),"")</f>
        <v/>
      </c>
      <c r="I771" s="17" t="str">
        <f>IFERROR(IF(INDEX(DATOS!AN:AN,MATCH(CHECKLIST!B771,DATOS!B:B,0),1)=0,"",INDEX(DATOS!AN:AN,MATCH(CHECKLIST!B771,DATOS!B:B,0),1)),"")</f>
        <v/>
      </c>
      <c r="J771" s="17" t="str">
        <f>IFERROR(IF(INDEX(DATOS!AL:AL,MATCH(CHECKLIST!B771,DATOS!B:B,0),1)=0,"",INDEX(DATOS!AL:AL,MATCH(CHECKLIST!B771,DATOS!B:B,0),1)),"")</f>
        <v/>
      </c>
      <c r="K771" s="35" t="str">
        <f>IFERROR(IF(INDEX(DATOS!AM:AM,MATCH(CHECKLIST!B771,DATOS!B:B,0),1)=0,"",INDEX(DATOS!AM:AM,MATCH(CHECKLIST!B771,DATOS!B:B,0),1)),"")</f>
        <v/>
      </c>
      <c r="L771" s="17" t="str">
        <f>IFERROR(IF(INDEX(DATOS!AO:AO,MATCH(CHECKLIST!B771,DATOS!B:B,0),1)=0,"",INDEX(DATOS!AO:AO,MATCH(CHECKLIST!B771,DATOS!B:B,0),1)),"")</f>
        <v/>
      </c>
      <c r="M771" s="17" t="str">
        <f>IFERROR(IF(INDEX(DATOS!AK:AK,MATCH(CHECKLIST!B771,DATOS!B:B,0),1)=0,"",INDEX(DATOS!AK:AK,MATCH(CHECKLIST!B771,DATOS!B:B,0),1)),"")</f>
        <v/>
      </c>
      <c r="N771" s="35" t="str">
        <f ca="1">IFERROR(IF(INDEX(DATOS!I:I,MATCH(CHECKLIST!B771,DATOS!B:B,0),1)="","X",IF(INDEX(DATOS!I:I,MATCH(CHECKLIST!B771,DATOS!B:B,0),1)&gt;YEAR(TODAY())-1,"","VENCIDA")),"")</f>
        <v/>
      </c>
      <c r="O771" s="35" t="str">
        <f>IFERROR(IF(INDEX(DATOS!AR:AR,MATCH(CHECKLIST!B771,DATOS!B:B,0),1)=0,"",INDEX(DATOS!AR:AR,MATCH(CHECKLIST!B771,DATOS!B:B,0),1)),"")</f>
        <v/>
      </c>
      <c r="P771" s="17" t="str">
        <f>IFERROR(IF(INDEX(DATOS!AP:AP,MATCH(CHECKLIST!B771,DATOS!B:B,0),1)=0,"",INDEX(DATOS!AP:AP,MATCH(CHECKLIST!B771,DATOS!B:B,0),1)),"")</f>
        <v/>
      </c>
      <c r="Q771" s="17" t="str">
        <f>IFERROR(IF(INDEX(DATOS!AQ:AQ,MATCH(CHECKLIST!B771,DATOS!B:B,0),1)=0,"",INDEX(DATOS!AQ:AQ,MATCH(CHECKLIST!B771,DATOS!B:B,0),1)),"")</f>
        <v/>
      </c>
      <c r="R771" t="str">
        <f>IF(B771="","",1)</f>
        <v/>
      </c>
      <c r="S771" t="str">
        <f t="shared" si="35"/>
        <v/>
      </c>
      <c r="U771" t="str">
        <f t="shared" si="33"/>
        <v/>
      </c>
      <c r="V771" t="str">
        <f t="shared" si="34"/>
        <v/>
      </c>
    </row>
    <row r="772" spans="1:22" x14ac:dyDescent="0.25">
      <c r="A772" s="12">
        <v>759</v>
      </c>
      <c r="B772" t="str">
        <f>IFERROR(INDEX(DATOS!B:B,MATCH(CHECKLIST!A772,DATOS!BY:BY,0),1),"")</f>
        <v/>
      </c>
      <c r="C772" t="str">
        <f>IFERROR(INDEX(DATOS!J:J,MATCH(CHECKLIST!A772,DATOS!BY:BY,0),1),"")</f>
        <v/>
      </c>
      <c r="D772" t="str">
        <f>IFERROR(INDEX(DATOS!R:R,MATCH(CHECKLIST!E772,DATOS!C:C,0),1),"")</f>
        <v/>
      </c>
      <c r="E772" s="72" t="str">
        <f>IFERROR(INDEX(DATOS!C:C,MATCH(CHECKLIST!A772,DATOS!BY:BY,0),1),"")</f>
        <v/>
      </c>
      <c r="F772" s="82" t="str">
        <f>IFERROR(IF(INDEX(DATOS!AE:AE,MATCH(CHECKLIST!B772,DATOS!B:B,0),1)=0,"",INDEX(DATOS!AE:AE,MATCH(CHECKLIST!B772,DATOS!B:B,0),1)),"")</f>
        <v/>
      </c>
      <c r="G772" s="17" t="str">
        <f>IFERROR(IF(INDEX(DATOS!AJ:AJ,MATCH(CHECKLIST!B772,DATOS!B:B,0),1)=0,"",INDEX(DATOS!AJ:AJ,MATCH(CHECKLIST!B772,DATOS!B:B,0),1)),"")</f>
        <v/>
      </c>
      <c r="H772" s="17" t="str">
        <f>IFERROR(IF(INDEX(DATOS!BM:BM,MATCH(CHECKLIST!B772,DATOS!B:B,0),1)="","X",IF(INDEX(DATOS!BM:BM,MATCH(CHECKLIST!B772,DATOS!B:B,0),1)="VIGENTE","",INDEX(DATOS!BM:BM,MATCH(CHECKLIST!B772,DATOS!B:B,0),1))),"")</f>
        <v/>
      </c>
      <c r="I772" s="17" t="str">
        <f>IFERROR(IF(INDEX(DATOS!AN:AN,MATCH(CHECKLIST!B772,DATOS!B:B,0),1)=0,"",INDEX(DATOS!AN:AN,MATCH(CHECKLIST!B772,DATOS!B:B,0),1)),"")</f>
        <v/>
      </c>
      <c r="J772" s="17" t="str">
        <f>IFERROR(IF(INDEX(DATOS!AL:AL,MATCH(CHECKLIST!B772,DATOS!B:B,0),1)=0,"",INDEX(DATOS!AL:AL,MATCH(CHECKLIST!B772,DATOS!B:B,0),1)),"")</f>
        <v/>
      </c>
      <c r="K772" s="35" t="str">
        <f>IFERROR(IF(INDEX(DATOS!AM:AM,MATCH(CHECKLIST!B772,DATOS!B:B,0),1)=0,"",INDEX(DATOS!AM:AM,MATCH(CHECKLIST!B772,DATOS!B:B,0),1)),"")</f>
        <v/>
      </c>
      <c r="L772" s="17" t="str">
        <f>IFERROR(IF(INDEX(DATOS!AO:AO,MATCH(CHECKLIST!B772,DATOS!B:B,0),1)=0,"",INDEX(DATOS!AO:AO,MATCH(CHECKLIST!B772,DATOS!B:B,0),1)),"")</f>
        <v/>
      </c>
      <c r="M772" s="17" t="str">
        <f>IFERROR(IF(INDEX(DATOS!AK:AK,MATCH(CHECKLIST!B772,DATOS!B:B,0),1)=0,"",INDEX(DATOS!AK:AK,MATCH(CHECKLIST!B772,DATOS!B:B,0),1)),"")</f>
        <v/>
      </c>
      <c r="N772" s="35" t="str">
        <f ca="1">IFERROR(IF(INDEX(DATOS!I:I,MATCH(CHECKLIST!B772,DATOS!B:B,0),1)="","X",IF(INDEX(DATOS!I:I,MATCH(CHECKLIST!B772,DATOS!B:B,0),1)&gt;YEAR(TODAY())-1,"","VENCIDA")),"")</f>
        <v/>
      </c>
      <c r="O772" s="35" t="str">
        <f>IFERROR(IF(INDEX(DATOS!AR:AR,MATCH(CHECKLIST!B772,DATOS!B:B,0),1)=0,"",INDEX(DATOS!AR:AR,MATCH(CHECKLIST!B772,DATOS!B:B,0),1)),"")</f>
        <v/>
      </c>
      <c r="P772" s="17" t="str">
        <f>IFERROR(IF(INDEX(DATOS!AP:AP,MATCH(CHECKLIST!B772,DATOS!B:B,0),1)=0,"",INDEX(DATOS!AP:AP,MATCH(CHECKLIST!B772,DATOS!B:B,0),1)),"")</f>
        <v/>
      </c>
      <c r="Q772" s="17" t="str">
        <f>IFERROR(IF(INDEX(DATOS!AQ:AQ,MATCH(CHECKLIST!B772,DATOS!B:B,0),1)=0,"",INDEX(DATOS!AQ:AQ,MATCH(CHECKLIST!B772,DATOS!B:B,0),1)),"")</f>
        <v/>
      </c>
      <c r="S772">
        <f t="shared" si="35"/>
        <v>0</v>
      </c>
      <c r="U772" t="str">
        <f t="shared" si="33"/>
        <v/>
      </c>
      <c r="V772" t="str">
        <f t="shared" si="34"/>
        <v/>
      </c>
    </row>
    <row r="773" spans="1:22" x14ac:dyDescent="0.25">
      <c r="A773" s="12">
        <v>760</v>
      </c>
      <c r="B773" t="str">
        <f>IFERROR(INDEX(DATOS!B:B,MATCH(CHECKLIST!A773,DATOS!BY:BY,0),1),"")</f>
        <v/>
      </c>
      <c r="C773" t="str">
        <f>IFERROR(INDEX(DATOS!J:J,MATCH(CHECKLIST!A773,DATOS!BY:BY,0),1),"")</f>
        <v/>
      </c>
      <c r="D773" t="str">
        <f>IFERROR(INDEX(DATOS!R:R,MATCH(CHECKLIST!E773,DATOS!C:C,0),1),"")</f>
        <v/>
      </c>
      <c r="E773" s="72" t="str">
        <f>IFERROR(INDEX(DATOS!C:C,MATCH(CHECKLIST!A773,DATOS!BY:BY,0),1),"")</f>
        <v/>
      </c>
      <c r="F773" s="82" t="str">
        <f>IFERROR(IF(INDEX(DATOS!AE:AE,MATCH(CHECKLIST!B773,DATOS!B:B,0),1)=0,"",INDEX(DATOS!AE:AE,MATCH(CHECKLIST!B773,DATOS!B:B,0),1)),"")</f>
        <v/>
      </c>
      <c r="G773" s="17" t="str">
        <f>IFERROR(IF(INDEX(DATOS!AJ:AJ,MATCH(CHECKLIST!B773,DATOS!B:B,0),1)=0,"",INDEX(DATOS!AJ:AJ,MATCH(CHECKLIST!B773,DATOS!B:B,0),1)),"")</f>
        <v/>
      </c>
      <c r="H773" s="17" t="str">
        <f>IFERROR(IF(INDEX(DATOS!BM:BM,MATCH(CHECKLIST!B773,DATOS!B:B,0),1)="","X",IF(INDEX(DATOS!BM:BM,MATCH(CHECKLIST!B773,DATOS!B:B,0),1)="VIGENTE","",INDEX(DATOS!BM:BM,MATCH(CHECKLIST!B773,DATOS!B:B,0),1))),"")</f>
        <v/>
      </c>
      <c r="I773" s="17" t="str">
        <f>IFERROR(IF(INDEX(DATOS!AN:AN,MATCH(CHECKLIST!B773,DATOS!B:B,0),1)=0,"",INDEX(DATOS!AN:AN,MATCH(CHECKLIST!B773,DATOS!B:B,0),1)),"")</f>
        <v/>
      </c>
      <c r="J773" s="17" t="str">
        <f>IFERROR(IF(INDEX(DATOS!AL:AL,MATCH(CHECKLIST!B773,DATOS!B:B,0),1)=0,"",INDEX(DATOS!AL:AL,MATCH(CHECKLIST!B773,DATOS!B:B,0),1)),"")</f>
        <v/>
      </c>
      <c r="K773" s="35" t="str">
        <f>IFERROR(IF(INDEX(DATOS!AM:AM,MATCH(CHECKLIST!B773,DATOS!B:B,0),1)=0,"",INDEX(DATOS!AM:AM,MATCH(CHECKLIST!B773,DATOS!B:B,0),1)),"")</f>
        <v/>
      </c>
      <c r="L773" s="17" t="str">
        <f>IFERROR(IF(INDEX(DATOS!AO:AO,MATCH(CHECKLIST!B773,DATOS!B:B,0),1)=0,"",INDEX(DATOS!AO:AO,MATCH(CHECKLIST!B773,DATOS!B:B,0),1)),"")</f>
        <v/>
      </c>
      <c r="M773" s="17" t="str">
        <f>IFERROR(IF(INDEX(DATOS!AK:AK,MATCH(CHECKLIST!B773,DATOS!B:B,0),1)=0,"",INDEX(DATOS!AK:AK,MATCH(CHECKLIST!B773,DATOS!B:B,0),1)),"")</f>
        <v/>
      </c>
      <c r="N773" s="35" t="str">
        <f ca="1">IFERROR(IF(INDEX(DATOS!I:I,MATCH(CHECKLIST!B773,DATOS!B:B,0),1)="","X",IF(INDEX(DATOS!I:I,MATCH(CHECKLIST!B773,DATOS!B:B,0),1)&gt;YEAR(TODAY())-1,"","VENCIDA")),"")</f>
        <v/>
      </c>
      <c r="O773" s="35" t="str">
        <f>IFERROR(IF(INDEX(DATOS!AR:AR,MATCH(CHECKLIST!B773,DATOS!B:B,0),1)=0,"",INDEX(DATOS!AR:AR,MATCH(CHECKLIST!B773,DATOS!B:B,0),1)),"")</f>
        <v/>
      </c>
      <c r="P773" s="17" t="str">
        <f>IFERROR(IF(INDEX(DATOS!AP:AP,MATCH(CHECKLIST!B773,DATOS!B:B,0),1)=0,"",INDEX(DATOS!AP:AP,MATCH(CHECKLIST!B773,DATOS!B:B,0),1)),"")</f>
        <v/>
      </c>
      <c r="Q773" s="17" t="str">
        <f>IFERROR(IF(INDEX(DATOS!AQ:AQ,MATCH(CHECKLIST!B773,DATOS!B:B,0),1)=0,"",INDEX(DATOS!AQ:AQ,MATCH(CHECKLIST!B773,DATOS!B:B,0),1)),"")</f>
        <v/>
      </c>
      <c r="R773" t="str">
        <f>IF(B773="","",1)</f>
        <v/>
      </c>
      <c r="S773" t="str">
        <f t="shared" si="35"/>
        <v/>
      </c>
      <c r="U773" t="str">
        <f t="shared" si="33"/>
        <v/>
      </c>
      <c r="V773" t="str">
        <f t="shared" si="34"/>
        <v/>
      </c>
    </row>
    <row r="774" spans="1:22" x14ac:dyDescent="0.25">
      <c r="A774" s="12">
        <v>761</v>
      </c>
      <c r="B774" t="str">
        <f>IFERROR(INDEX(DATOS!B:B,MATCH(CHECKLIST!A774,DATOS!BY:BY,0),1),"")</f>
        <v/>
      </c>
      <c r="C774" t="str">
        <f>IFERROR(INDEX(DATOS!J:J,MATCH(CHECKLIST!A774,DATOS!BY:BY,0),1),"")</f>
        <v/>
      </c>
      <c r="D774" t="str">
        <f>IFERROR(INDEX(DATOS!R:R,MATCH(CHECKLIST!E774,DATOS!C:C,0),1),"")</f>
        <v/>
      </c>
      <c r="E774" s="72" t="str">
        <f>IFERROR(INDEX(DATOS!C:C,MATCH(CHECKLIST!A774,DATOS!BY:BY,0),1),"")</f>
        <v/>
      </c>
      <c r="F774" s="82" t="str">
        <f>IFERROR(IF(INDEX(DATOS!AE:AE,MATCH(CHECKLIST!B774,DATOS!B:B,0),1)=0,"",INDEX(DATOS!AE:AE,MATCH(CHECKLIST!B774,DATOS!B:B,0),1)),"")</f>
        <v/>
      </c>
      <c r="G774" s="17" t="str">
        <f>IFERROR(IF(INDEX(DATOS!AJ:AJ,MATCH(CHECKLIST!B774,DATOS!B:B,0),1)=0,"",INDEX(DATOS!AJ:AJ,MATCH(CHECKLIST!B774,DATOS!B:B,0),1)),"")</f>
        <v/>
      </c>
      <c r="H774" s="17" t="str">
        <f>IFERROR(IF(INDEX(DATOS!BM:BM,MATCH(CHECKLIST!B774,DATOS!B:B,0),1)="","X",IF(INDEX(DATOS!BM:BM,MATCH(CHECKLIST!B774,DATOS!B:B,0),1)="VIGENTE","",INDEX(DATOS!BM:BM,MATCH(CHECKLIST!B774,DATOS!B:B,0),1))),"")</f>
        <v/>
      </c>
      <c r="I774" s="17" t="str">
        <f>IFERROR(IF(INDEX(DATOS!AN:AN,MATCH(CHECKLIST!B774,DATOS!B:B,0),1)=0,"",INDEX(DATOS!AN:AN,MATCH(CHECKLIST!B774,DATOS!B:B,0),1)),"")</f>
        <v/>
      </c>
      <c r="J774" s="17" t="str">
        <f>IFERROR(IF(INDEX(DATOS!AL:AL,MATCH(CHECKLIST!B774,DATOS!B:B,0),1)=0,"",INDEX(DATOS!AL:AL,MATCH(CHECKLIST!B774,DATOS!B:B,0),1)),"")</f>
        <v/>
      </c>
      <c r="K774" s="35" t="str">
        <f>IFERROR(IF(INDEX(DATOS!AM:AM,MATCH(CHECKLIST!B774,DATOS!B:B,0),1)=0,"",INDEX(DATOS!AM:AM,MATCH(CHECKLIST!B774,DATOS!B:B,0),1)),"")</f>
        <v/>
      </c>
      <c r="L774" s="17" t="str">
        <f>IFERROR(IF(INDEX(DATOS!AO:AO,MATCH(CHECKLIST!B774,DATOS!B:B,0),1)=0,"",INDEX(DATOS!AO:AO,MATCH(CHECKLIST!B774,DATOS!B:B,0),1)),"")</f>
        <v/>
      </c>
      <c r="M774" s="17" t="str">
        <f>IFERROR(IF(INDEX(DATOS!AK:AK,MATCH(CHECKLIST!B774,DATOS!B:B,0),1)=0,"",INDEX(DATOS!AK:AK,MATCH(CHECKLIST!B774,DATOS!B:B,0),1)),"")</f>
        <v/>
      </c>
      <c r="N774" s="35" t="str">
        <f ca="1">IFERROR(IF(INDEX(DATOS!I:I,MATCH(CHECKLIST!B774,DATOS!B:B,0),1)="","X",IF(INDEX(DATOS!I:I,MATCH(CHECKLIST!B774,DATOS!B:B,0),1)&gt;YEAR(TODAY())-1,"","VENCIDA")),"")</f>
        <v/>
      </c>
      <c r="O774" s="35" t="str">
        <f>IFERROR(IF(INDEX(DATOS!AR:AR,MATCH(CHECKLIST!B774,DATOS!B:B,0),1)=0,"",INDEX(DATOS!AR:AR,MATCH(CHECKLIST!B774,DATOS!B:B,0),1)),"")</f>
        <v/>
      </c>
      <c r="P774" s="17" t="str">
        <f>IFERROR(IF(INDEX(DATOS!AP:AP,MATCH(CHECKLIST!B774,DATOS!B:B,0),1)=0,"",INDEX(DATOS!AP:AP,MATCH(CHECKLIST!B774,DATOS!B:B,0),1)),"")</f>
        <v/>
      </c>
      <c r="Q774" s="17" t="str">
        <f>IFERROR(IF(INDEX(DATOS!AQ:AQ,MATCH(CHECKLIST!B774,DATOS!B:B,0),1)=0,"",INDEX(DATOS!AQ:AQ,MATCH(CHECKLIST!B774,DATOS!B:B,0),1)),"")</f>
        <v/>
      </c>
      <c r="S774">
        <f t="shared" si="35"/>
        <v>0</v>
      </c>
      <c r="U774" t="str">
        <f t="shared" si="33"/>
        <v/>
      </c>
      <c r="V774" t="str">
        <f t="shared" si="34"/>
        <v/>
      </c>
    </row>
    <row r="775" spans="1:22" x14ac:dyDescent="0.25">
      <c r="A775" s="12">
        <v>762</v>
      </c>
      <c r="B775" t="str">
        <f>IFERROR(INDEX(DATOS!B:B,MATCH(CHECKLIST!A775,DATOS!BY:BY,0),1),"")</f>
        <v/>
      </c>
      <c r="C775" t="str">
        <f>IFERROR(INDEX(DATOS!J:J,MATCH(CHECKLIST!A775,DATOS!BY:BY,0),1),"")</f>
        <v/>
      </c>
      <c r="D775" t="str">
        <f>IFERROR(INDEX(DATOS!R:R,MATCH(CHECKLIST!E775,DATOS!C:C,0),1),"")</f>
        <v/>
      </c>
      <c r="E775" s="72" t="str">
        <f>IFERROR(INDEX(DATOS!C:C,MATCH(CHECKLIST!A775,DATOS!BY:BY,0),1),"")</f>
        <v/>
      </c>
      <c r="F775" s="82" t="str">
        <f>IFERROR(IF(INDEX(DATOS!AE:AE,MATCH(CHECKLIST!B775,DATOS!B:B,0),1)=0,"",INDEX(DATOS!AE:AE,MATCH(CHECKLIST!B775,DATOS!B:B,0),1)),"")</f>
        <v/>
      </c>
      <c r="G775" s="17" t="str">
        <f>IFERROR(IF(INDEX(DATOS!AJ:AJ,MATCH(CHECKLIST!B775,DATOS!B:B,0),1)=0,"",INDEX(DATOS!AJ:AJ,MATCH(CHECKLIST!B775,DATOS!B:B,0),1)),"")</f>
        <v/>
      </c>
      <c r="H775" s="17" t="str">
        <f>IFERROR(IF(INDEX(DATOS!BM:BM,MATCH(CHECKLIST!B775,DATOS!B:B,0),1)="","X",IF(INDEX(DATOS!BM:BM,MATCH(CHECKLIST!B775,DATOS!B:B,0),1)="VIGENTE","",INDEX(DATOS!BM:BM,MATCH(CHECKLIST!B775,DATOS!B:B,0),1))),"")</f>
        <v/>
      </c>
      <c r="I775" s="17" t="str">
        <f>IFERROR(IF(INDEX(DATOS!AN:AN,MATCH(CHECKLIST!B775,DATOS!B:B,0),1)=0,"",INDEX(DATOS!AN:AN,MATCH(CHECKLIST!B775,DATOS!B:B,0),1)),"")</f>
        <v/>
      </c>
      <c r="J775" s="17" t="str">
        <f>IFERROR(IF(INDEX(DATOS!AL:AL,MATCH(CHECKLIST!B775,DATOS!B:B,0),1)=0,"",INDEX(DATOS!AL:AL,MATCH(CHECKLIST!B775,DATOS!B:B,0),1)),"")</f>
        <v/>
      </c>
      <c r="K775" s="35" t="str">
        <f>IFERROR(IF(INDEX(DATOS!AM:AM,MATCH(CHECKLIST!B775,DATOS!B:B,0),1)=0,"",INDEX(DATOS!AM:AM,MATCH(CHECKLIST!B775,DATOS!B:B,0),1)),"")</f>
        <v/>
      </c>
      <c r="L775" s="17" t="str">
        <f>IFERROR(IF(INDEX(DATOS!AO:AO,MATCH(CHECKLIST!B775,DATOS!B:B,0),1)=0,"",INDEX(DATOS!AO:AO,MATCH(CHECKLIST!B775,DATOS!B:B,0),1)),"")</f>
        <v/>
      </c>
      <c r="M775" s="17" t="str">
        <f>IFERROR(IF(INDEX(DATOS!AK:AK,MATCH(CHECKLIST!B775,DATOS!B:B,0),1)=0,"",INDEX(DATOS!AK:AK,MATCH(CHECKLIST!B775,DATOS!B:B,0),1)),"")</f>
        <v/>
      </c>
      <c r="N775" s="35" t="str">
        <f ca="1">IFERROR(IF(INDEX(DATOS!I:I,MATCH(CHECKLIST!B775,DATOS!B:B,0),1)="","X",IF(INDEX(DATOS!I:I,MATCH(CHECKLIST!B775,DATOS!B:B,0),1)&gt;YEAR(TODAY())-1,"","VENCIDA")),"")</f>
        <v/>
      </c>
      <c r="O775" s="35" t="str">
        <f>IFERROR(IF(INDEX(DATOS!AR:AR,MATCH(CHECKLIST!B775,DATOS!B:B,0),1)=0,"",INDEX(DATOS!AR:AR,MATCH(CHECKLIST!B775,DATOS!B:B,0),1)),"")</f>
        <v/>
      </c>
      <c r="P775" s="17" t="str">
        <f>IFERROR(IF(INDEX(DATOS!AP:AP,MATCH(CHECKLIST!B775,DATOS!B:B,0),1)=0,"",INDEX(DATOS!AP:AP,MATCH(CHECKLIST!B775,DATOS!B:B,0),1)),"")</f>
        <v/>
      </c>
      <c r="Q775" s="17" t="str">
        <f>IFERROR(IF(INDEX(DATOS!AQ:AQ,MATCH(CHECKLIST!B775,DATOS!B:B,0),1)=0,"",INDEX(DATOS!AQ:AQ,MATCH(CHECKLIST!B775,DATOS!B:B,0),1)),"")</f>
        <v/>
      </c>
      <c r="R775" t="str">
        <f>IF(B775="","",1)</f>
        <v/>
      </c>
      <c r="S775" t="str">
        <f t="shared" si="35"/>
        <v/>
      </c>
      <c r="U775" t="str">
        <f t="shared" si="33"/>
        <v/>
      </c>
      <c r="V775" t="str">
        <f t="shared" si="34"/>
        <v/>
      </c>
    </row>
    <row r="776" spans="1:22" x14ac:dyDescent="0.25">
      <c r="A776" s="12">
        <v>763</v>
      </c>
      <c r="B776" t="str">
        <f>IFERROR(INDEX(DATOS!B:B,MATCH(CHECKLIST!A776,DATOS!BY:BY,0),1),"")</f>
        <v/>
      </c>
      <c r="C776" t="str">
        <f>IFERROR(INDEX(DATOS!J:J,MATCH(CHECKLIST!A776,DATOS!BY:BY,0),1),"")</f>
        <v/>
      </c>
      <c r="D776" t="str">
        <f>IFERROR(INDEX(DATOS!R:R,MATCH(CHECKLIST!E776,DATOS!C:C,0),1),"")</f>
        <v/>
      </c>
      <c r="E776" s="72" t="str">
        <f>IFERROR(INDEX(DATOS!C:C,MATCH(CHECKLIST!A776,DATOS!BY:BY,0),1),"")</f>
        <v/>
      </c>
      <c r="F776" s="82" t="str">
        <f>IFERROR(IF(INDEX(DATOS!AE:AE,MATCH(CHECKLIST!B776,DATOS!B:B,0),1)=0,"",INDEX(DATOS!AE:AE,MATCH(CHECKLIST!B776,DATOS!B:B,0),1)),"")</f>
        <v/>
      </c>
      <c r="G776" s="17" t="str">
        <f>IFERROR(IF(INDEX(DATOS!AJ:AJ,MATCH(CHECKLIST!B776,DATOS!B:B,0),1)=0,"",INDEX(DATOS!AJ:AJ,MATCH(CHECKLIST!B776,DATOS!B:B,0),1)),"")</f>
        <v/>
      </c>
      <c r="H776" s="17" t="str">
        <f>IFERROR(IF(INDEX(DATOS!BM:BM,MATCH(CHECKLIST!B776,DATOS!B:B,0),1)="","X",IF(INDEX(DATOS!BM:BM,MATCH(CHECKLIST!B776,DATOS!B:B,0),1)="VIGENTE","",INDEX(DATOS!BM:BM,MATCH(CHECKLIST!B776,DATOS!B:B,0),1))),"")</f>
        <v/>
      </c>
      <c r="I776" s="17" t="str">
        <f>IFERROR(IF(INDEX(DATOS!AN:AN,MATCH(CHECKLIST!B776,DATOS!B:B,0),1)=0,"",INDEX(DATOS!AN:AN,MATCH(CHECKLIST!B776,DATOS!B:B,0),1)),"")</f>
        <v/>
      </c>
      <c r="J776" s="17" t="str">
        <f>IFERROR(IF(INDEX(DATOS!AL:AL,MATCH(CHECKLIST!B776,DATOS!B:B,0),1)=0,"",INDEX(DATOS!AL:AL,MATCH(CHECKLIST!B776,DATOS!B:B,0),1)),"")</f>
        <v/>
      </c>
      <c r="K776" s="35" t="str">
        <f>IFERROR(IF(INDEX(DATOS!AM:AM,MATCH(CHECKLIST!B776,DATOS!B:B,0),1)=0,"",INDEX(DATOS!AM:AM,MATCH(CHECKLIST!B776,DATOS!B:B,0),1)),"")</f>
        <v/>
      </c>
      <c r="L776" s="17" t="str">
        <f>IFERROR(IF(INDEX(DATOS!AO:AO,MATCH(CHECKLIST!B776,DATOS!B:B,0),1)=0,"",INDEX(DATOS!AO:AO,MATCH(CHECKLIST!B776,DATOS!B:B,0),1)),"")</f>
        <v/>
      </c>
      <c r="M776" s="17" t="str">
        <f>IFERROR(IF(INDEX(DATOS!AK:AK,MATCH(CHECKLIST!B776,DATOS!B:B,0),1)=0,"",INDEX(DATOS!AK:AK,MATCH(CHECKLIST!B776,DATOS!B:B,0),1)),"")</f>
        <v/>
      </c>
      <c r="N776" s="35" t="str">
        <f ca="1">IFERROR(IF(INDEX(DATOS!I:I,MATCH(CHECKLIST!B776,DATOS!B:B,0),1)="","X",IF(INDEX(DATOS!I:I,MATCH(CHECKLIST!B776,DATOS!B:B,0),1)&gt;YEAR(TODAY())-1,"","VENCIDA")),"")</f>
        <v/>
      </c>
      <c r="O776" s="35" t="str">
        <f>IFERROR(IF(INDEX(DATOS!AR:AR,MATCH(CHECKLIST!B776,DATOS!B:B,0),1)=0,"",INDEX(DATOS!AR:AR,MATCH(CHECKLIST!B776,DATOS!B:B,0),1)),"")</f>
        <v/>
      </c>
      <c r="P776" s="17" t="str">
        <f>IFERROR(IF(INDEX(DATOS!AP:AP,MATCH(CHECKLIST!B776,DATOS!B:B,0),1)=0,"",INDEX(DATOS!AP:AP,MATCH(CHECKLIST!B776,DATOS!B:B,0),1)),"")</f>
        <v/>
      </c>
      <c r="Q776" s="17" t="str">
        <f>IFERROR(IF(INDEX(DATOS!AQ:AQ,MATCH(CHECKLIST!B776,DATOS!B:B,0),1)=0,"",INDEX(DATOS!AQ:AQ,MATCH(CHECKLIST!B776,DATOS!B:B,0),1)),"")</f>
        <v/>
      </c>
      <c r="S776">
        <f t="shared" si="35"/>
        <v>0</v>
      </c>
      <c r="U776" t="str">
        <f t="shared" si="33"/>
        <v/>
      </c>
      <c r="V776" t="str">
        <f t="shared" si="34"/>
        <v/>
      </c>
    </row>
    <row r="777" spans="1:22" x14ac:dyDescent="0.25">
      <c r="A777" s="12">
        <v>764</v>
      </c>
      <c r="B777" t="str">
        <f>IFERROR(INDEX(DATOS!B:B,MATCH(CHECKLIST!A777,DATOS!BY:BY,0),1),"")</f>
        <v/>
      </c>
      <c r="C777" t="str">
        <f>IFERROR(INDEX(DATOS!J:J,MATCH(CHECKLIST!A777,DATOS!BY:BY,0),1),"")</f>
        <v/>
      </c>
      <c r="D777" t="str">
        <f>IFERROR(INDEX(DATOS!R:R,MATCH(CHECKLIST!E777,DATOS!C:C,0),1),"")</f>
        <v/>
      </c>
      <c r="E777" s="72" t="str">
        <f>IFERROR(INDEX(DATOS!C:C,MATCH(CHECKLIST!A777,DATOS!BY:BY,0),1),"")</f>
        <v/>
      </c>
      <c r="F777" s="82" t="str">
        <f>IFERROR(IF(INDEX(DATOS!AE:AE,MATCH(CHECKLIST!B777,DATOS!B:B,0),1)=0,"",INDEX(DATOS!AE:AE,MATCH(CHECKLIST!B777,DATOS!B:B,0),1)),"")</f>
        <v/>
      </c>
      <c r="G777" s="17" t="str">
        <f>IFERROR(IF(INDEX(DATOS!AJ:AJ,MATCH(CHECKLIST!B777,DATOS!B:B,0),1)=0,"",INDEX(DATOS!AJ:AJ,MATCH(CHECKLIST!B777,DATOS!B:B,0),1)),"")</f>
        <v/>
      </c>
      <c r="H777" s="17" t="str">
        <f>IFERROR(IF(INDEX(DATOS!BM:BM,MATCH(CHECKLIST!B777,DATOS!B:B,0),1)="","X",IF(INDEX(DATOS!BM:BM,MATCH(CHECKLIST!B777,DATOS!B:B,0),1)="VIGENTE","",INDEX(DATOS!BM:BM,MATCH(CHECKLIST!B777,DATOS!B:B,0),1))),"")</f>
        <v/>
      </c>
      <c r="I777" s="17" t="str">
        <f>IFERROR(IF(INDEX(DATOS!AN:AN,MATCH(CHECKLIST!B777,DATOS!B:B,0),1)=0,"",INDEX(DATOS!AN:AN,MATCH(CHECKLIST!B777,DATOS!B:B,0),1)),"")</f>
        <v/>
      </c>
      <c r="J777" s="17" t="str">
        <f>IFERROR(IF(INDEX(DATOS!AL:AL,MATCH(CHECKLIST!B777,DATOS!B:B,0),1)=0,"",INDEX(DATOS!AL:AL,MATCH(CHECKLIST!B777,DATOS!B:B,0),1)),"")</f>
        <v/>
      </c>
      <c r="K777" s="35" t="str">
        <f>IFERROR(IF(INDEX(DATOS!AM:AM,MATCH(CHECKLIST!B777,DATOS!B:B,0),1)=0,"",INDEX(DATOS!AM:AM,MATCH(CHECKLIST!B777,DATOS!B:B,0),1)),"")</f>
        <v/>
      </c>
      <c r="L777" s="17" t="str">
        <f>IFERROR(IF(INDEX(DATOS!AO:AO,MATCH(CHECKLIST!B777,DATOS!B:B,0),1)=0,"",INDEX(DATOS!AO:AO,MATCH(CHECKLIST!B777,DATOS!B:B,0),1)),"")</f>
        <v/>
      </c>
      <c r="M777" s="17" t="str">
        <f>IFERROR(IF(INDEX(DATOS!AK:AK,MATCH(CHECKLIST!B777,DATOS!B:B,0),1)=0,"",INDEX(DATOS!AK:AK,MATCH(CHECKLIST!B777,DATOS!B:B,0),1)),"")</f>
        <v/>
      </c>
      <c r="N777" s="35" t="str">
        <f ca="1">IFERROR(IF(INDEX(DATOS!I:I,MATCH(CHECKLIST!B777,DATOS!B:B,0),1)="","X",IF(INDEX(DATOS!I:I,MATCH(CHECKLIST!B777,DATOS!B:B,0),1)&gt;YEAR(TODAY())-1,"","VENCIDA")),"")</f>
        <v/>
      </c>
      <c r="O777" s="35" t="str">
        <f>IFERROR(IF(INDEX(DATOS!AR:AR,MATCH(CHECKLIST!B777,DATOS!B:B,0),1)=0,"",INDEX(DATOS!AR:AR,MATCH(CHECKLIST!B777,DATOS!B:B,0),1)),"")</f>
        <v/>
      </c>
      <c r="P777" s="17" t="str">
        <f>IFERROR(IF(INDEX(DATOS!AP:AP,MATCH(CHECKLIST!B777,DATOS!B:B,0),1)=0,"",INDEX(DATOS!AP:AP,MATCH(CHECKLIST!B777,DATOS!B:B,0),1)),"")</f>
        <v/>
      </c>
      <c r="Q777" s="17" t="str">
        <f>IFERROR(IF(INDEX(DATOS!AQ:AQ,MATCH(CHECKLIST!B777,DATOS!B:B,0),1)=0,"",INDEX(DATOS!AQ:AQ,MATCH(CHECKLIST!B777,DATOS!B:B,0),1)),"")</f>
        <v/>
      </c>
      <c r="R777" t="str">
        <f>IF(B777="","",1)</f>
        <v/>
      </c>
      <c r="S777" t="str">
        <f t="shared" si="35"/>
        <v/>
      </c>
      <c r="U777" t="str">
        <f t="shared" si="33"/>
        <v/>
      </c>
      <c r="V777" t="str">
        <f t="shared" si="34"/>
        <v/>
      </c>
    </row>
    <row r="778" spans="1:22" x14ac:dyDescent="0.25">
      <c r="A778" s="12">
        <v>765</v>
      </c>
      <c r="B778" t="str">
        <f>IFERROR(INDEX(DATOS!B:B,MATCH(CHECKLIST!A778,DATOS!BY:BY,0),1),"")</f>
        <v/>
      </c>
      <c r="C778" t="str">
        <f>IFERROR(INDEX(DATOS!J:J,MATCH(CHECKLIST!A778,DATOS!BY:BY,0),1),"")</f>
        <v/>
      </c>
      <c r="D778" t="str">
        <f>IFERROR(INDEX(DATOS!R:R,MATCH(CHECKLIST!E778,DATOS!C:C,0),1),"")</f>
        <v/>
      </c>
      <c r="E778" s="72" t="str">
        <f>IFERROR(INDEX(DATOS!C:C,MATCH(CHECKLIST!A778,DATOS!BY:BY,0),1),"")</f>
        <v/>
      </c>
      <c r="F778" s="82" t="str">
        <f>IFERROR(IF(INDEX(DATOS!AE:AE,MATCH(CHECKLIST!B778,DATOS!B:B,0),1)=0,"",INDEX(DATOS!AE:AE,MATCH(CHECKLIST!B778,DATOS!B:B,0),1)),"")</f>
        <v/>
      </c>
      <c r="G778" s="17" t="str">
        <f>IFERROR(IF(INDEX(DATOS!AJ:AJ,MATCH(CHECKLIST!B778,DATOS!B:B,0),1)=0,"",INDEX(DATOS!AJ:AJ,MATCH(CHECKLIST!B778,DATOS!B:B,0),1)),"")</f>
        <v/>
      </c>
      <c r="H778" s="17" t="str">
        <f>IFERROR(IF(INDEX(DATOS!BM:BM,MATCH(CHECKLIST!B778,DATOS!B:B,0),1)="","X",IF(INDEX(DATOS!BM:BM,MATCH(CHECKLIST!B778,DATOS!B:B,0),1)="VIGENTE","",INDEX(DATOS!BM:BM,MATCH(CHECKLIST!B778,DATOS!B:B,0),1))),"")</f>
        <v/>
      </c>
      <c r="I778" s="17" t="str">
        <f>IFERROR(IF(INDEX(DATOS!AN:AN,MATCH(CHECKLIST!B778,DATOS!B:B,0),1)=0,"",INDEX(DATOS!AN:AN,MATCH(CHECKLIST!B778,DATOS!B:B,0),1)),"")</f>
        <v/>
      </c>
      <c r="J778" s="17" t="str">
        <f>IFERROR(IF(INDEX(DATOS!AL:AL,MATCH(CHECKLIST!B778,DATOS!B:B,0),1)=0,"",INDEX(DATOS!AL:AL,MATCH(CHECKLIST!B778,DATOS!B:B,0),1)),"")</f>
        <v/>
      </c>
      <c r="K778" s="35" t="str">
        <f>IFERROR(IF(INDEX(DATOS!AM:AM,MATCH(CHECKLIST!B778,DATOS!B:B,0),1)=0,"",INDEX(DATOS!AM:AM,MATCH(CHECKLIST!B778,DATOS!B:B,0),1)),"")</f>
        <v/>
      </c>
      <c r="L778" s="17" t="str">
        <f>IFERROR(IF(INDEX(DATOS!AO:AO,MATCH(CHECKLIST!B778,DATOS!B:B,0),1)=0,"",INDEX(DATOS!AO:AO,MATCH(CHECKLIST!B778,DATOS!B:B,0),1)),"")</f>
        <v/>
      </c>
      <c r="M778" s="17" t="str">
        <f>IFERROR(IF(INDEX(DATOS!AK:AK,MATCH(CHECKLIST!B778,DATOS!B:B,0),1)=0,"",INDEX(DATOS!AK:AK,MATCH(CHECKLIST!B778,DATOS!B:B,0),1)),"")</f>
        <v/>
      </c>
      <c r="N778" s="35" t="str">
        <f ca="1">IFERROR(IF(INDEX(DATOS!I:I,MATCH(CHECKLIST!B778,DATOS!B:B,0),1)="","X",IF(INDEX(DATOS!I:I,MATCH(CHECKLIST!B778,DATOS!B:B,0),1)&gt;YEAR(TODAY())-1,"","VENCIDA")),"")</f>
        <v/>
      </c>
      <c r="O778" s="35" t="str">
        <f>IFERROR(IF(INDEX(DATOS!AR:AR,MATCH(CHECKLIST!B778,DATOS!B:B,0),1)=0,"",INDEX(DATOS!AR:AR,MATCH(CHECKLIST!B778,DATOS!B:B,0),1)),"")</f>
        <v/>
      </c>
      <c r="P778" s="17" t="str">
        <f>IFERROR(IF(INDEX(DATOS!AP:AP,MATCH(CHECKLIST!B778,DATOS!B:B,0),1)=0,"",INDEX(DATOS!AP:AP,MATCH(CHECKLIST!B778,DATOS!B:B,0),1)),"")</f>
        <v/>
      </c>
      <c r="Q778" s="17" t="str">
        <f>IFERROR(IF(INDEX(DATOS!AQ:AQ,MATCH(CHECKLIST!B778,DATOS!B:B,0),1)=0,"",INDEX(DATOS!AQ:AQ,MATCH(CHECKLIST!B778,DATOS!B:B,0),1)),"")</f>
        <v/>
      </c>
      <c r="S778">
        <f t="shared" si="35"/>
        <v>0</v>
      </c>
      <c r="U778" t="str">
        <f t="shared" si="33"/>
        <v/>
      </c>
      <c r="V778" t="str">
        <f t="shared" si="34"/>
        <v/>
      </c>
    </row>
    <row r="779" spans="1:22" x14ac:dyDescent="0.25">
      <c r="A779" s="12">
        <v>766</v>
      </c>
      <c r="B779" t="str">
        <f>IFERROR(INDEX(DATOS!B:B,MATCH(CHECKLIST!A779,DATOS!BY:BY,0),1),"")</f>
        <v/>
      </c>
      <c r="C779" t="str">
        <f>IFERROR(INDEX(DATOS!J:J,MATCH(CHECKLIST!A779,DATOS!BY:BY,0),1),"")</f>
        <v/>
      </c>
      <c r="D779" t="str">
        <f>IFERROR(INDEX(DATOS!R:R,MATCH(CHECKLIST!E779,DATOS!C:C,0),1),"")</f>
        <v/>
      </c>
      <c r="E779" s="72" t="str">
        <f>IFERROR(INDEX(DATOS!C:C,MATCH(CHECKLIST!A779,DATOS!BY:BY,0),1),"")</f>
        <v/>
      </c>
      <c r="F779" s="82" t="str">
        <f>IFERROR(IF(INDEX(DATOS!AE:AE,MATCH(CHECKLIST!B779,DATOS!B:B,0),1)=0,"",INDEX(DATOS!AE:AE,MATCH(CHECKLIST!B779,DATOS!B:B,0),1)),"")</f>
        <v/>
      </c>
      <c r="G779" s="17" t="str">
        <f>IFERROR(IF(INDEX(DATOS!AJ:AJ,MATCH(CHECKLIST!B779,DATOS!B:B,0),1)=0,"",INDEX(DATOS!AJ:AJ,MATCH(CHECKLIST!B779,DATOS!B:B,0),1)),"")</f>
        <v/>
      </c>
      <c r="H779" s="17" t="str">
        <f>IFERROR(IF(INDEX(DATOS!BM:BM,MATCH(CHECKLIST!B779,DATOS!B:B,0),1)="","X",IF(INDEX(DATOS!BM:BM,MATCH(CHECKLIST!B779,DATOS!B:B,0),1)="VIGENTE","",INDEX(DATOS!BM:BM,MATCH(CHECKLIST!B779,DATOS!B:B,0),1))),"")</f>
        <v/>
      </c>
      <c r="I779" s="17" t="str">
        <f>IFERROR(IF(INDEX(DATOS!AN:AN,MATCH(CHECKLIST!B779,DATOS!B:B,0),1)=0,"",INDEX(DATOS!AN:AN,MATCH(CHECKLIST!B779,DATOS!B:B,0),1)),"")</f>
        <v/>
      </c>
      <c r="J779" s="17" t="str">
        <f>IFERROR(IF(INDEX(DATOS!AL:AL,MATCH(CHECKLIST!B779,DATOS!B:B,0),1)=0,"",INDEX(DATOS!AL:AL,MATCH(CHECKLIST!B779,DATOS!B:B,0),1)),"")</f>
        <v/>
      </c>
      <c r="K779" s="35" t="str">
        <f>IFERROR(IF(INDEX(DATOS!AM:AM,MATCH(CHECKLIST!B779,DATOS!B:B,0),1)=0,"",INDEX(DATOS!AM:AM,MATCH(CHECKLIST!B779,DATOS!B:B,0),1)),"")</f>
        <v/>
      </c>
      <c r="L779" s="17" t="str">
        <f>IFERROR(IF(INDEX(DATOS!AO:AO,MATCH(CHECKLIST!B779,DATOS!B:B,0),1)=0,"",INDEX(DATOS!AO:AO,MATCH(CHECKLIST!B779,DATOS!B:B,0),1)),"")</f>
        <v/>
      </c>
      <c r="M779" s="17" t="str">
        <f>IFERROR(IF(INDEX(DATOS!AK:AK,MATCH(CHECKLIST!B779,DATOS!B:B,0),1)=0,"",INDEX(DATOS!AK:AK,MATCH(CHECKLIST!B779,DATOS!B:B,0),1)),"")</f>
        <v/>
      </c>
      <c r="N779" s="35" t="str">
        <f ca="1">IFERROR(IF(INDEX(DATOS!I:I,MATCH(CHECKLIST!B779,DATOS!B:B,0),1)="","X",IF(INDEX(DATOS!I:I,MATCH(CHECKLIST!B779,DATOS!B:B,0),1)&gt;YEAR(TODAY())-1,"","VENCIDA")),"")</f>
        <v/>
      </c>
      <c r="O779" s="35" t="str">
        <f>IFERROR(IF(INDEX(DATOS!AR:AR,MATCH(CHECKLIST!B779,DATOS!B:B,0),1)=0,"",INDEX(DATOS!AR:AR,MATCH(CHECKLIST!B779,DATOS!B:B,0),1)),"")</f>
        <v/>
      </c>
      <c r="P779" s="17" t="str">
        <f>IFERROR(IF(INDEX(DATOS!AP:AP,MATCH(CHECKLIST!B779,DATOS!B:B,0),1)=0,"",INDEX(DATOS!AP:AP,MATCH(CHECKLIST!B779,DATOS!B:B,0),1)),"")</f>
        <v/>
      </c>
      <c r="Q779" s="17" t="str">
        <f>IFERROR(IF(INDEX(DATOS!AQ:AQ,MATCH(CHECKLIST!B779,DATOS!B:B,0),1)=0,"",INDEX(DATOS!AQ:AQ,MATCH(CHECKLIST!B779,DATOS!B:B,0),1)),"")</f>
        <v/>
      </c>
      <c r="R779" t="str">
        <f>IF(B779="","",1)</f>
        <v/>
      </c>
      <c r="S779" t="str">
        <f t="shared" si="35"/>
        <v/>
      </c>
      <c r="U779" t="str">
        <f t="shared" si="33"/>
        <v/>
      </c>
      <c r="V779" t="str">
        <f t="shared" si="34"/>
        <v/>
      </c>
    </row>
    <row r="780" spans="1:22" x14ac:dyDescent="0.25">
      <c r="A780" s="12">
        <v>767</v>
      </c>
      <c r="B780" t="str">
        <f>IFERROR(INDEX(DATOS!B:B,MATCH(CHECKLIST!A780,DATOS!BY:BY,0),1),"")</f>
        <v/>
      </c>
      <c r="C780" t="str">
        <f>IFERROR(INDEX(DATOS!J:J,MATCH(CHECKLIST!A780,DATOS!BY:BY,0),1),"")</f>
        <v/>
      </c>
      <c r="D780" t="str">
        <f>IFERROR(INDEX(DATOS!R:R,MATCH(CHECKLIST!E780,DATOS!C:C,0),1),"")</f>
        <v/>
      </c>
      <c r="E780" s="72" t="str">
        <f>IFERROR(INDEX(DATOS!C:C,MATCH(CHECKLIST!A780,DATOS!BY:BY,0),1),"")</f>
        <v/>
      </c>
      <c r="F780" s="82" t="str">
        <f>IFERROR(IF(INDEX(DATOS!AE:AE,MATCH(CHECKLIST!B780,DATOS!B:B,0),1)=0,"",INDEX(DATOS!AE:AE,MATCH(CHECKLIST!B780,DATOS!B:B,0),1)),"")</f>
        <v/>
      </c>
      <c r="G780" s="17" t="str">
        <f>IFERROR(IF(INDEX(DATOS!AJ:AJ,MATCH(CHECKLIST!B780,DATOS!B:B,0),1)=0,"",INDEX(DATOS!AJ:AJ,MATCH(CHECKLIST!B780,DATOS!B:B,0),1)),"")</f>
        <v/>
      </c>
      <c r="H780" s="17" t="str">
        <f>IFERROR(IF(INDEX(DATOS!BM:BM,MATCH(CHECKLIST!B780,DATOS!B:B,0),1)="","X",IF(INDEX(DATOS!BM:BM,MATCH(CHECKLIST!B780,DATOS!B:B,0),1)="VIGENTE","",INDEX(DATOS!BM:BM,MATCH(CHECKLIST!B780,DATOS!B:B,0),1))),"")</f>
        <v/>
      </c>
      <c r="I780" s="17" t="str">
        <f>IFERROR(IF(INDEX(DATOS!AN:AN,MATCH(CHECKLIST!B780,DATOS!B:B,0),1)=0,"",INDEX(DATOS!AN:AN,MATCH(CHECKLIST!B780,DATOS!B:B,0),1)),"")</f>
        <v/>
      </c>
      <c r="J780" s="17" t="str">
        <f>IFERROR(IF(INDEX(DATOS!AL:AL,MATCH(CHECKLIST!B780,DATOS!B:B,0),1)=0,"",INDEX(DATOS!AL:AL,MATCH(CHECKLIST!B780,DATOS!B:B,0),1)),"")</f>
        <v/>
      </c>
      <c r="K780" s="35" t="str">
        <f>IFERROR(IF(INDEX(DATOS!AM:AM,MATCH(CHECKLIST!B780,DATOS!B:B,0),1)=0,"",INDEX(DATOS!AM:AM,MATCH(CHECKLIST!B780,DATOS!B:B,0),1)),"")</f>
        <v/>
      </c>
      <c r="L780" s="17" t="str">
        <f>IFERROR(IF(INDEX(DATOS!AO:AO,MATCH(CHECKLIST!B780,DATOS!B:B,0),1)=0,"",INDEX(DATOS!AO:AO,MATCH(CHECKLIST!B780,DATOS!B:B,0),1)),"")</f>
        <v/>
      </c>
      <c r="M780" s="17" t="str">
        <f>IFERROR(IF(INDEX(DATOS!AK:AK,MATCH(CHECKLIST!B780,DATOS!B:B,0),1)=0,"",INDEX(DATOS!AK:AK,MATCH(CHECKLIST!B780,DATOS!B:B,0),1)),"")</f>
        <v/>
      </c>
      <c r="N780" s="35" t="str">
        <f ca="1">IFERROR(IF(INDEX(DATOS!I:I,MATCH(CHECKLIST!B780,DATOS!B:B,0),1)="","X",IF(INDEX(DATOS!I:I,MATCH(CHECKLIST!B780,DATOS!B:B,0),1)&gt;YEAR(TODAY())-1,"","VENCIDA")),"")</f>
        <v/>
      </c>
      <c r="O780" s="35" t="str">
        <f>IFERROR(IF(INDEX(DATOS!AR:AR,MATCH(CHECKLIST!B780,DATOS!B:B,0),1)=0,"",INDEX(DATOS!AR:AR,MATCH(CHECKLIST!B780,DATOS!B:B,0),1)),"")</f>
        <v/>
      </c>
      <c r="P780" s="17" t="str">
        <f>IFERROR(IF(INDEX(DATOS!AP:AP,MATCH(CHECKLIST!B780,DATOS!B:B,0),1)=0,"",INDEX(DATOS!AP:AP,MATCH(CHECKLIST!B780,DATOS!B:B,0),1)),"")</f>
        <v/>
      </c>
      <c r="Q780" s="17" t="str">
        <f>IFERROR(IF(INDEX(DATOS!AQ:AQ,MATCH(CHECKLIST!B780,DATOS!B:B,0),1)=0,"",INDEX(DATOS!AQ:AQ,MATCH(CHECKLIST!B780,DATOS!B:B,0),1)),"")</f>
        <v/>
      </c>
      <c r="S780">
        <f t="shared" si="35"/>
        <v>0</v>
      </c>
      <c r="U780" t="str">
        <f t="shared" si="33"/>
        <v/>
      </c>
      <c r="V780" t="str">
        <f t="shared" si="34"/>
        <v/>
      </c>
    </row>
    <row r="781" spans="1:22" x14ac:dyDescent="0.25">
      <c r="A781" s="12">
        <v>768</v>
      </c>
      <c r="B781" t="str">
        <f>IFERROR(INDEX(DATOS!B:B,MATCH(CHECKLIST!A781,DATOS!BY:BY,0),1),"")</f>
        <v/>
      </c>
      <c r="C781" t="str">
        <f>IFERROR(INDEX(DATOS!J:J,MATCH(CHECKLIST!A781,DATOS!BY:BY,0),1),"")</f>
        <v/>
      </c>
      <c r="D781" t="str">
        <f>IFERROR(INDEX(DATOS!R:R,MATCH(CHECKLIST!E781,DATOS!C:C,0),1),"")</f>
        <v/>
      </c>
      <c r="E781" s="72" t="str">
        <f>IFERROR(INDEX(DATOS!C:C,MATCH(CHECKLIST!A781,DATOS!BY:BY,0),1),"")</f>
        <v/>
      </c>
      <c r="F781" s="82" t="str">
        <f>IFERROR(IF(INDEX(DATOS!AE:AE,MATCH(CHECKLIST!B781,DATOS!B:B,0),1)=0,"",INDEX(DATOS!AE:AE,MATCH(CHECKLIST!B781,DATOS!B:B,0),1)),"")</f>
        <v/>
      </c>
      <c r="G781" s="17" t="str">
        <f>IFERROR(IF(INDEX(DATOS!AJ:AJ,MATCH(CHECKLIST!B781,DATOS!B:B,0),1)=0,"",INDEX(DATOS!AJ:AJ,MATCH(CHECKLIST!B781,DATOS!B:B,0),1)),"")</f>
        <v/>
      </c>
      <c r="H781" s="17" t="str">
        <f>IFERROR(IF(INDEX(DATOS!BM:BM,MATCH(CHECKLIST!B781,DATOS!B:B,0),1)="","X",IF(INDEX(DATOS!BM:BM,MATCH(CHECKLIST!B781,DATOS!B:B,0),1)="VIGENTE","",INDEX(DATOS!BM:BM,MATCH(CHECKLIST!B781,DATOS!B:B,0),1))),"")</f>
        <v/>
      </c>
      <c r="I781" s="17" t="str">
        <f>IFERROR(IF(INDEX(DATOS!AN:AN,MATCH(CHECKLIST!B781,DATOS!B:B,0),1)=0,"",INDEX(DATOS!AN:AN,MATCH(CHECKLIST!B781,DATOS!B:B,0),1)),"")</f>
        <v/>
      </c>
      <c r="J781" s="17" t="str">
        <f>IFERROR(IF(INDEX(DATOS!AL:AL,MATCH(CHECKLIST!B781,DATOS!B:B,0),1)=0,"",INDEX(DATOS!AL:AL,MATCH(CHECKLIST!B781,DATOS!B:B,0),1)),"")</f>
        <v/>
      </c>
      <c r="K781" s="35" t="str">
        <f>IFERROR(IF(INDEX(DATOS!AM:AM,MATCH(CHECKLIST!B781,DATOS!B:B,0),1)=0,"",INDEX(DATOS!AM:AM,MATCH(CHECKLIST!B781,DATOS!B:B,0),1)),"")</f>
        <v/>
      </c>
      <c r="L781" s="17" t="str">
        <f>IFERROR(IF(INDEX(DATOS!AO:AO,MATCH(CHECKLIST!B781,DATOS!B:B,0),1)=0,"",INDEX(DATOS!AO:AO,MATCH(CHECKLIST!B781,DATOS!B:B,0),1)),"")</f>
        <v/>
      </c>
      <c r="M781" s="17" t="str">
        <f>IFERROR(IF(INDEX(DATOS!AK:AK,MATCH(CHECKLIST!B781,DATOS!B:B,0),1)=0,"",INDEX(DATOS!AK:AK,MATCH(CHECKLIST!B781,DATOS!B:B,0),1)),"")</f>
        <v/>
      </c>
      <c r="N781" s="35" t="str">
        <f ca="1">IFERROR(IF(INDEX(DATOS!I:I,MATCH(CHECKLIST!B781,DATOS!B:B,0),1)="","X",IF(INDEX(DATOS!I:I,MATCH(CHECKLIST!B781,DATOS!B:B,0),1)&gt;YEAR(TODAY())-1,"","VENCIDA")),"")</f>
        <v/>
      </c>
      <c r="O781" s="35" t="str">
        <f>IFERROR(IF(INDEX(DATOS!AR:AR,MATCH(CHECKLIST!B781,DATOS!B:B,0),1)=0,"",INDEX(DATOS!AR:AR,MATCH(CHECKLIST!B781,DATOS!B:B,0),1)),"")</f>
        <v/>
      </c>
      <c r="P781" s="17" t="str">
        <f>IFERROR(IF(INDEX(DATOS!AP:AP,MATCH(CHECKLIST!B781,DATOS!B:B,0),1)=0,"",INDEX(DATOS!AP:AP,MATCH(CHECKLIST!B781,DATOS!B:B,0),1)),"")</f>
        <v/>
      </c>
      <c r="Q781" s="17" t="str">
        <f>IFERROR(IF(INDEX(DATOS!AQ:AQ,MATCH(CHECKLIST!B781,DATOS!B:B,0),1)=0,"",INDEX(DATOS!AQ:AQ,MATCH(CHECKLIST!B781,DATOS!B:B,0),1)),"")</f>
        <v/>
      </c>
      <c r="R781" t="str">
        <f>IF(B781="","",1)</f>
        <v/>
      </c>
      <c r="S781" t="str">
        <f t="shared" si="35"/>
        <v/>
      </c>
      <c r="U781" t="str">
        <f t="shared" si="33"/>
        <v/>
      </c>
      <c r="V781" t="str">
        <f t="shared" si="34"/>
        <v/>
      </c>
    </row>
    <row r="782" spans="1:22" x14ac:dyDescent="0.25">
      <c r="A782" s="12">
        <v>769</v>
      </c>
      <c r="B782" t="str">
        <f>IFERROR(INDEX(DATOS!B:B,MATCH(CHECKLIST!A782,DATOS!BY:BY,0),1),"")</f>
        <v/>
      </c>
      <c r="C782" t="str">
        <f>IFERROR(INDEX(DATOS!J:J,MATCH(CHECKLIST!A782,DATOS!BY:BY,0),1),"")</f>
        <v/>
      </c>
      <c r="D782" t="str">
        <f>IFERROR(INDEX(DATOS!R:R,MATCH(CHECKLIST!E782,DATOS!C:C,0),1),"")</f>
        <v/>
      </c>
      <c r="E782" s="72" t="str">
        <f>IFERROR(INDEX(DATOS!C:C,MATCH(CHECKLIST!A782,DATOS!BY:BY,0),1),"")</f>
        <v/>
      </c>
      <c r="F782" s="82" t="str">
        <f>IFERROR(IF(INDEX(DATOS!AE:AE,MATCH(CHECKLIST!B782,DATOS!B:B,0),1)=0,"",INDEX(DATOS!AE:AE,MATCH(CHECKLIST!B782,DATOS!B:B,0),1)),"")</f>
        <v/>
      </c>
      <c r="G782" s="17" t="str">
        <f>IFERROR(IF(INDEX(DATOS!AJ:AJ,MATCH(CHECKLIST!B782,DATOS!B:B,0),1)=0,"",INDEX(DATOS!AJ:AJ,MATCH(CHECKLIST!B782,DATOS!B:B,0),1)),"")</f>
        <v/>
      </c>
      <c r="H782" s="17" t="str">
        <f>IFERROR(IF(INDEX(DATOS!BM:BM,MATCH(CHECKLIST!B782,DATOS!B:B,0),1)="","X",IF(INDEX(DATOS!BM:BM,MATCH(CHECKLIST!B782,DATOS!B:B,0),1)="VIGENTE","",INDEX(DATOS!BM:BM,MATCH(CHECKLIST!B782,DATOS!B:B,0),1))),"")</f>
        <v/>
      </c>
      <c r="I782" s="17" t="str">
        <f>IFERROR(IF(INDEX(DATOS!AN:AN,MATCH(CHECKLIST!B782,DATOS!B:B,0),1)=0,"",INDEX(DATOS!AN:AN,MATCH(CHECKLIST!B782,DATOS!B:B,0),1)),"")</f>
        <v/>
      </c>
      <c r="J782" s="17" t="str">
        <f>IFERROR(IF(INDEX(DATOS!AL:AL,MATCH(CHECKLIST!B782,DATOS!B:B,0),1)=0,"",INDEX(DATOS!AL:AL,MATCH(CHECKLIST!B782,DATOS!B:B,0),1)),"")</f>
        <v/>
      </c>
      <c r="K782" s="35" t="str">
        <f>IFERROR(IF(INDEX(DATOS!AM:AM,MATCH(CHECKLIST!B782,DATOS!B:B,0),1)=0,"",INDEX(DATOS!AM:AM,MATCH(CHECKLIST!B782,DATOS!B:B,0),1)),"")</f>
        <v/>
      </c>
      <c r="L782" s="17" t="str">
        <f>IFERROR(IF(INDEX(DATOS!AO:AO,MATCH(CHECKLIST!B782,DATOS!B:B,0),1)=0,"",INDEX(DATOS!AO:AO,MATCH(CHECKLIST!B782,DATOS!B:B,0),1)),"")</f>
        <v/>
      </c>
      <c r="M782" s="17" t="str">
        <f>IFERROR(IF(INDEX(DATOS!AK:AK,MATCH(CHECKLIST!B782,DATOS!B:B,0),1)=0,"",INDEX(DATOS!AK:AK,MATCH(CHECKLIST!B782,DATOS!B:B,0),1)),"")</f>
        <v/>
      </c>
      <c r="N782" s="35" t="str">
        <f ca="1">IFERROR(IF(INDEX(DATOS!I:I,MATCH(CHECKLIST!B782,DATOS!B:B,0),1)="","X",IF(INDEX(DATOS!I:I,MATCH(CHECKLIST!B782,DATOS!B:B,0),1)&gt;YEAR(TODAY())-1,"","VENCIDA")),"")</f>
        <v/>
      </c>
      <c r="O782" s="35" t="str">
        <f>IFERROR(IF(INDEX(DATOS!AR:AR,MATCH(CHECKLIST!B782,DATOS!B:B,0),1)=0,"",INDEX(DATOS!AR:AR,MATCH(CHECKLIST!B782,DATOS!B:B,0),1)),"")</f>
        <v/>
      </c>
      <c r="P782" s="17" t="str">
        <f>IFERROR(IF(INDEX(DATOS!AP:AP,MATCH(CHECKLIST!B782,DATOS!B:B,0),1)=0,"",INDEX(DATOS!AP:AP,MATCH(CHECKLIST!B782,DATOS!B:B,0),1)),"")</f>
        <v/>
      </c>
      <c r="Q782" s="17" t="str">
        <f>IFERROR(IF(INDEX(DATOS!AQ:AQ,MATCH(CHECKLIST!B782,DATOS!B:B,0),1)=0,"",INDEX(DATOS!AQ:AQ,MATCH(CHECKLIST!B782,DATOS!B:B,0),1)),"")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IFERROR(INDEX(DATOS!B:B,MATCH(CHECKLIST!A783,DATOS!BY:BY,0),1),"")</f>
        <v/>
      </c>
      <c r="C783" t="str">
        <f>IFERROR(INDEX(DATOS!J:J,MATCH(CHECKLIST!A783,DATOS!BY:BY,0),1),"")</f>
        <v/>
      </c>
      <c r="D783" t="str">
        <f>IFERROR(INDEX(DATOS!R:R,MATCH(CHECKLIST!E783,DATOS!C:C,0),1),"")</f>
        <v/>
      </c>
      <c r="E783" s="72" t="str">
        <f>IFERROR(INDEX(DATOS!C:C,MATCH(CHECKLIST!A783,DATOS!BY:BY,0),1),"")</f>
        <v/>
      </c>
      <c r="F783" s="82" t="str">
        <f>IFERROR(IF(INDEX(DATOS!AE:AE,MATCH(CHECKLIST!B783,DATOS!B:B,0),1)=0,"",INDEX(DATOS!AE:AE,MATCH(CHECKLIST!B783,DATOS!B:B,0),1)),"")</f>
        <v/>
      </c>
      <c r="G783" s="17" t="str">
        <f>IFERROR(IF(INDEX(DATOS!AJ:AJ,MATCH(CHECKLIST!B783,DATOS!B:B,0),1)=0,"",INDEX(DATOS!AJ:AJ,MATCH(CHECKLIST!B783,DATOS!B:B,0),1)),"")</f>
        <v/>
      </c>
      <c r="H783" s="17" t="str">
        <f>IFERROR(IF(INDEX(DATOS!BM:BM,MATCH(CHECKLIST!B783,DATOS!B:B,0),1)="","X",IF(INDEX(DATOS!BM:BM,MATCH(CHECKLIST!B783,DATOS!B:B,0),1)="VIGENTE","",INDEX(DATOS!BM:BM,MATCH(CHECKLIST!B783,DATOS!B:B,0),1))),"")</f>
        <v/>
      </c>
      <c r="I783" s="17" t="str">
        <f>IFERROR(IF(INDEX(DATOS!AN:AN,MATCH(CHECKLIST!B783,DATOS!B:B,0),1)=0,"",INDEX(DATOS!AN:AN,MATCH(CHECKLIST!B783,DATOS!B:B,0),1)),"")</f>
        <v/>
      </c>
      <c r="J783" s="17" t="str">
        <f>IFERROR(IF(INDEX(DATOS!AL:AL,MATCH(CHECKLIST!B783,DATOS!B:B,0),1)=0,"",INDEX(DATOS!AL:AL,MATCH(CHECKLIST!B783,DATOS!B:B,0),1)),"")</f>
        <v/>
      </c>
      <c r="K783" s="35" t="str">
        <f>IFERROR(IF(INDEX(DATOS!AM:AM,MATCH(CHECKLIST!B783,DATOS!B:B,0),1)=0,"",INDEX(DATOS!AM:AM,MATCH(CHECKLIST!B783,DATOS!B:B,0),1)),"")</f>
        <v/>
      </c>
      <c r="L783" s="17" t="str">
        <f>IFERROR(IF(INDEX(DATOS!AO:AO,MATCH(CHECKLIST!B783,DATOS!B:B,0),1)=0,"",INDEX(DATOS!AO:AO,MATCH(CHECKLIST!B783,DATOS!B:B,0),1)),"")</f>
        <v/>
      </c>
      <c r="M783" s="17" t="str">
        <f>IFERROR(IF(INDEX(DATOS!AK:AK,MATCH(CHECKLIST!B783,DATOS!B:B,0),1)=0,"",INDEX(DATOS!AK:AK,MATCH(CHECKLIST!B783,DATOS!B:B,0),1)),"")</f>
        <v/>
      </c>
      <c r="N783" s="35" t="str">
        <f ca="1">IFERROR(IF(INDEX(DATOS!I:I,MATCH(CHECKLIST!B783,DATOS!B:B,0),1)="","X",IF(INDEX(DATOS!I:I,MATCH(CHECKLIST!B783,DATOS!B:B,0),1)&gt;YEAR(TODAY())-1,"","VENCIDA")),"")</f>
        <v/>
      </c>
      <c r="O783" s="35" t="str">
        <f>IFERROR(IF(INDEX(DATOS!AR:AR,MATCH(CHECKLIST!B783,DATOS!B:B,0),1)=0,"",INDEX(DATOS!AR:AR,MATCH(CHECKLIST!B783,DATOS!B:B,0),1)),"")</f>
        <v/>
      </c>
      <c r="P783" s="17" t="str">
        <f>IFERROR(IF(INDEX(DATOS!AP:AP,MATCH(CHECKLIST!B783,DATOS!B:B,0),1)=0,"",INDEX(DATOS!AP:AP,MATCH(CHECKLIST!B783,DATOS!B:B,0),1)),"")</f>
        <v/>
      </c>
      <c r="Q783" s="17" t="str">
        <f>IFERROR(IF(INDEX(DATOS!AQ:AQ,MATCH(CHECKLIST!B783,DATOS!B:B,0),1)=0,"",INDEX(DATOS!AQ:AQ,MATCH(CHECKLIST!B783,DATOS!B:B,0),1)),"")</f>
        <v/>
      </c>
      <c r="R783" t="str">
        <f>IF(B783="","",1)</f>
        <v/>
      </c>
      <c r="S783" t="str">
        <f t="shared" si="35"/>
        <v/>
      </c>
      <c r="U783" t="str">
        <f t="shared" si="36"/>
        <v/>
      </c>
      <c r="V783" t="str">
        <f t="shared" si="37"/>
        <v/>
      </c>
    </row>
    <row r="784" spans="1:22" x14ac:dyDescent="0.25">
      <c r="A784" s="12">
        <v>771</v>
      </c>
      <c r="B784" t="str">
        <f>IFERROR(INDEX(DATOS!B:B,MATCH(CHECKLIST!A784,DATOS!BY:BY,0),1),"")</f>
        <v/>
      </c>
      <c r="C784" t="str">
        <f>IFERROR(INDEX(DATOS!J:J,MATCH(CHECKLIST!A784,DATOS!BY:BY,0),1),"")</f>
        <v/>
      </c>
      <c r="D784" t="str">
        <f>IFERROR(INDEX(DATOS!R:R,MATCH(CHECKLIST!E784,DATOS!C:C,0),1),"")</f>
        <v/>
      </c>
      <c r="E784" s="72" t="str">
        <f>IFERROR(INDEX(DATOS!C:C,MATCH(CHECKLIST!A784,DATOS!BY:BY,0),1),"")</f>
        <v/>
      </c>
      <c r="F784" s="82" t="str">
        <f>IFERROR(IF(INDEX(DATOS!AE:AE,MATCH(CHECKLIST!B784,DATOS!B:B,0),1)=0,"",INDEX(DATOS!AE:AE,MATCH(CHECKLIST!B784,DATOS!B:B,0),1)),"")</f>
        <v/>
      </c>
      <c r="G784" s="17" t="str">
        <f>IFERROR(IF(INDEX(DATOS!AJ:AJ,MATCH(CHECKLIST!B784,DATOS!B:B,0),1)=0,"",INDEX(DATOS!AJ:AJ,MATCH(CHECKLIST!B784,DATOS!B:B,0),1)),"")</f>
        <v/>
      </c>
      <c r="H784" s="17" t="str">
        <f>IFERROR(IF(INDEX(DATOS!BM:BM,MATCH(CHECKLIST!B784,DATOS!B:B,0),1)="","X",IF(INDEX(DATOS!BM:BM,MATCH(CHECKLIST!B784,DATOS!B:B,0),1)="VIGENTE","",INDEX(DATOS!BM:BM,MATCH(CHECKLIST!B784,DATOS!B:B,0),1))),"")</f>
        <v/>
      </c>
      <c r="I784" s="17" t="str">
        <f>IFERROR(IF(INDEX(DATOS!AN:AN,MATCH(CHECKLIST!B784,DATOS!B:B,0),1)=0,"",INDEX(DATOS!AN:AN,MATCH(CHECKLIST!B784,DATOS!B:B,0),1)),"")</f>
        <v/>
      </c>
      <c r="J784" s="17" t="str">
        <f>IFERROR(IF(INDEX(DATOS!AL:AL,MATCH(CHECKLIST!B784,DATOS!B:B,0),1)=0,"",INDEX(DATOS!AL:AL,MATCH(CHECKLIST!B784,DATOS!B:B,0),1)),"")</f>
        <v/>
      </c>
      <c r="K784" s="35" t="str">
        <f>IFERROR(IF(INDEX(DATOS!AM:AM,MATCH(CHECKLIST!B784,DATOS!B:B,0),1)=0,"",INDEX(DATOS!AM:AM,MATCH(CHECKLIST!B784,DATOS!B:B,0),1)),"")</f>
        <v/>
      </c>
      <c r="L784" s="17" t="str">
        <f>IFERROR(IF(INDEX(DATOS!AO:AO,MATCH(CHECKLIST!B784,DATOS!B:B,0),1)=0,"",INDEX(DATOS!AO:AO,MATCH(CHECKLIST!B784,DATOS!B:B,0),1)),"")</f>
        <v/>
      </c>
      <c r="M784" s="17" t="str">
        <f>IFERROR(IF(INDEX(DATOS!AK:AK,MATCH(CHECKLIST!B784,DATOS!B:B,0),1)=0,"",INDEX(DATOS!AK:AK,MATCH(CHECKLIST!B784,DATOS!B:B,0),1)),"")</f>
        <v/>
      </c>
      <c r="N784" s="35" t="str">
        <f ca="1">IFERROR(IF(INDEX(DATOS!I:I,MATCH(CHECKLIST!B784,DATOS!B:B,0),1)="","X",IF(INDEX(DATOS!I:I,MATCH(CHECKLIST!B784,DATOS!B:B,0),1)&gt;YEAR(TODAY())-1,"","VENCIDA")),"")</f>
        <v/>
      </c>
      <c r="O784" s="35" t="str">
        <f>IFERROR(IF(INDEX(DATOS!AR:AR,MATCH(CHECKLIST!B784,DATOS!B:B,0),1)=0,"",INDEX(DATOS!AR:AR,MATCH(CHECKLIST!B784,DATOS!B:B,0),1)),"")</f>
        <v/>
      </c>
      <c r="P784" s="17" t="str">
        <f>IFERROR(IF(INDEX(DATOS!AP:AP,MATCH(CHECKLIST!B784,DATOS!B:B,0),1)=0,"",INDEX(DATOS!AP:AP,MATCH(CHECKLIST!B784,DATOS!B:B,0),1)),"")</f>
        <v/>
      </c>
      <c r="Q784" s="17" t="str">
        <f>IFERROR(IF(INDEX(DATOS!AQ:AQ,MATCH(CHECKLIST!B784,DATOS!B:B,0),1)=0,"",INDEX(DATOS!AQ:AQ,MATCH(CHECKLIST!B784,DATOS!B:B,0),1)),"")</f>
        <v/>
      </c>
      <c r="S784">
        <f t="shared" ref="S784:S847" si="38">IF(Q$13="","",R784)</f>
        <v>0</v>
      </c>
      <c r="U784" t="str">
        <f t="shared" si="36"/>
        <v/>
      </c>
      <c r="V784" t="str">
        <f t="shared" si="37"/>
        <v/>
      </c>
    </row>
    <row r="785" spans="1:22" x14ac:dyDescent="0.25">
      <c r="A785" s="12">
        <v>772</v>
      </c>
      <c r="B785" t="str">
        <f>IFERROR(INDEX(DATOS!B:B,MATCH(CHECKLIST!A785,DATOS!BY:BY,0),1),"")</f>
        <v/>
      </c>
      <c r="C785" t="str">
        <f>IFERROR(INDEX(DATOS!J:J,MATCH(CHECKLIST!A785,DATOS!BY:BY,0),1),"")</f>
        <v/>
      </c>
      <c r="D785" t="str">
        <f>IFERROR(INDEX(DATOS!R:R,MATCH(CHECKLIST!E785,DATOS!C:C,0),1),"")</f>
        <v/>
      </c>
      <c r="E785" s="72" t="str">
        <f>IFERROR(INDEX(DATOS!C:C,MATCH(CHECKLIST!A785,DATOS!BY:BY,0),1),"")</f>
        <v/>
      </c>
      <c r="F785" s="82" t="str">
        <f>IFERROR(IF(INDEX(DATOS!AE:AE,MATCH(CHECKLIST!B785,DATOS!B:B,0),1)=0,"",INDEX(DATOS!AE:AE,MATCH(CHECKLIST!B785,DATOS!B:B,0),1)),"")</f>
        <v/>
      </c>
      <c r="G785" s="17" t="str">
        <f>IFERROR(IF(INDEX(DATOS!AJ:AJ,MATCH(CHECKLIST!B785,DATOS!B:B,0),1)=0,"",INDEX(DATOS!AJ:AJ,MATCH(CHECKLIST!B785,DATOS!B:B,0),1)),"")</f>
        <v/>
      </c>
      <c r="H785" s="17" t="str">
        <f>IFERROR(IF(INDEX(DATOS!BM:BM,MATCH(CHECKLIST!B785,DATOS!B:B,0),1)="","X",IF(INDEX(DATOS!BM:BM,MATCH(CHECKLIST!B785,DATOS!B:B,0),1)="VIGENTE","",INDEX(DATOS!BM:BM,MATCH(CHECKLIST!B785,DATOS!B:B,0),1))),"")</f>
        <v/>
      </c>
      <c r="I785" s="17" t="str">
        <f>IFERROR(IF(INDEX(DATOS!AN:AN,MATCH(CHECKLIST!B785,DATOS!B:B,0),1)=0,"",INDEX(DATOS!AN:AN,MATCH(CHECKLIST!B785,DATOS!B:B,0),1)),"")</f>
        <v/>
      </c>
      <c r="J785" s="17" t="str">
        <f>IFERROR(IF(INDEX(DATOS!AL:AL,MATCH(CHECKLIST!B785,DATOS!B:B,0),1)=0,"",INDEX(DATOS!AL:AL,MATCH(CHECKLIST!B785,DATOS!B:B,0),1)),"")</f>
        <v/>
      </c>
      <c r="K785" s="35" t="str">
        <f>IFERROR(IF(INDEX(DATOS!AM:AM,MATCH(CHECKLIST!B785,DATOS!B:B,0),1)=0,"",INDEX(DATOS!AM:AM,MATCH(CHECKLIST!B785,DATOS!B:B,0),1)),"")</f>
        <v/>
      </c>
      <c r="L785" s="17" t="str">
        <f>IFERROR(IF(INDEX(DATOS!AO:AO,MATCH(CHECKLIST!B785,DATOS!B:B,0),1)=0,"",INDEX(DATOS!AO:AO,MATCH(CHECKLIST!B785,DATOS!B:B,0),1)),"")</f>
        <v/>
      </c>
      <c r="M785" s="17" t="str">
        <f>IFERROR(IF(INDEX(DATOS!AK:AK,MATCH(CHECKLIST!B785,DATOS!B:B,0),1)=0,"",INDEX(DATOS!AK:AK,MATCH(CHECKLIST!B785,DATOS!B:B,0),1)),"")</f>
        <v/>
      </c>
      <c r="N785" s="35" t="str">
        <f ca="1">IFERROR(IF(INDEX(DATOS!I:I,MATCH(CHECKLIST!B785,DATOS!B:B,0),1)="","X",IF(INDEX(DATOS!I:I,MATCH(CHECKLIST!B785,DATOS!B:B,0),1)&gt;YEAR(TODAY())-1,"","VENCIDA")),"")</f>
        <v/>
      </c>
      <c r="O785" s="35" t="str">
        <f>IFERROR(IF(INDEX(DATOS!AR:AR,MATCH(CHECKLIST!B785,DATOS!B:B,0),1)=0,"",INDEX(DATOS!AR:AR,MATCH(CHECKLIST!B785,DATOS!B:B,0),1)),"")</f>
        <v/>
      </c>
      <c r="P785" s="17" t="str">
        <f>IFERROR(IF(INDEX(DATOS!AP:AP,MATCH(CHECKLIST!B785,DATOS!B:B,0),1)=0,"",INDEX(DATOS!AP:AP,MATCH(CHECKLIST!B785,DATOS!B:B,0),1)),"")</f>
        <v/>
      </c>
      <c r="Q785" s="17" t="str">
        <f>IFERROR(IF(INDEX(DATOS!AQ:AQ,MATCH(CHECKLIST!B785,DATOS!B:B,0),1)=0,"",INDEX(DATOS!AQ:AQ,MATCH(CHECKLIST!B785,DATOS!B:B,0),1)),"")</f>
        <v/>
      </c>
      <c r="R785" t="str">
        <f>IF(B785="","",1)</f>
        <v/>
      </c>
      <c r="S785" t="str">
        <f t="shared" si="38"/>
        <v/>
      </c>
      <c r="U785" t="str">
        <f t="shared" si="36"/>
        <v/>
      </c>
      <c r="V785" t="str">
        <f t="shared" si="37"/>
        <v/>
      </c>
    </row>
    <row r="786" spans="1:22" x14ac:dyDescent="0.25">
      <c r="A786" s="12">
        <v>773</v>
      </c>
      <c r="B786" t="str">
        <f>IFERROR(INDEX(DATOS!B:B,MATCH(CHECKLIST!A786,DATOS!BY:BY,0),1),"")</f>
        <v/>
      </c>
      <c r="C786" t="str">
        <f>IFERROR(INDEX(DATOS!J:J,MATCH(CHECKLIST!A786,DATOS!BY:BY,0),1),"")</f>
        <v/>
      </c>
      <c r="D786" t="str">
        <f>IFERROR(INDEX(DATOS!R:R,MATCH(CHECKLIST!E786,DATOS!C:C,0),1),"")</f>
        <v/>
      </c>
      <c r="E786" s="72" t="str">
        <f>IFERROR(INDEX(DATOS!C:C,MATCH(CHECKLIST!A786,DATOS!BY:BY,0),1),"")</f>
        <v/>
      </c>
      <c r="F786" s="82" t="str">
        <f>IFERROR(IF(INDEX(DATOS!AE:AE,MATCH(CHECKLIST!B786,DATOS!B:B,0),1)=0,"",INDEX(DATOS!AE:AE,MATCH(CHECKLIST!B786,DATOS!B:B,0),1)),"")</f>
        <v/>
      </c>
      <c r="G786" s="17" t="str">
        <f>IFERROR(IF(INDEX(DATOS!AJ:AJ,MATCH(CHECKLIST!B786,DATOS!B:B,0),1)=0,"",INDEX(DATOS!AJ:AJ,MATCH(CHECKLIST!B786,DATOS!B:B,0),1)),"")</f>
        <v/>
      </c>
      <c r="H786" s="17" t="str">
        <f>IFERROR(IF(INDEX(DATOS!BM:BM,MATCH(CHECKLIST!B786,DATOS!B:B,0),1)="","X",IF(INDEX(DATOS!BM:BM,MATCH(CHECKLIST!B786,DATOS!B:B,0),1)="VIGENTE","",INDEX(DATOS!BM:BM,MATCH(CHECKLIST!B786,DATOS!B:B,0),1))),"")</f>
        <v/>
      </c>
      <c r="I786" s="17" t="str">
        <f>IFERROR(IF(INDEX(DATOS!AN:AN,MATCH(CHECKLIST!B786,DATOS!B:B,0),1)=0,"",INDEX(DATOS!AN:AN,MATCH(CHECKLIST!B786,DATOS!B:B,0),1)),"")</f>
        <v/>
      </c>
      <c r="J786" s="17" t="str">
        <f>IFERROR(IF(INDEX(DATOS!AL:AL,MATCH(CHECKLIST!B786,DATOS!B:B,0),1)=0,"",INDEX(DATOS!AL:AL,MATCH(CHECKLIST!B786,DATOS!B:B,0),1)),"")</f>
        <v/>
      </c>
      <c r="K786" s="35" t="str">
        <f>IFERROR(IF(INDEX(DATOS!AM:AM,MATCH(CHECKLIST!B786,DATOS!B:B,0),1)=0,"",INDEX(DATOS!AM:AM,MATCH(CHECKLIST!B786,DATOS!B:B,0),1)),"")</f>
        <v/>
      </c>
      <c r="L786" s="17" t="str">
        <f>IFERROR(IF(INDEX(DATOS!AO:AO,MATCH(CHECKLIST!B786,DATOS!B:B,0),1)=0,"",INDEX(DATOS!AO:AO,MATCH(CHECKLIST!B786,DATOS!B:B,0),1)),"")</f>
        <v/>
      </c>
      <c r="M786" s="17" t="str">
        <f>IFERROR(IF(INDEX(DATOS!AK:AK,MATCH(CHECKLIST!B786,DATOS!B:B,0),1)=0,"",INDEX(DATOS!AK:AK,MATCH(CHECKLIST!B786,DATOS!B:B,0),1)),"")</f>
        <v/>
      </c>
      <c r="N786" s="35" t="str">
        <f ca="1">IFERROR(IF(INDEX(DATOS!I:I,MATCH(CHECKLIST!B786,DATOS!B:B,0),1)="","X",IF(INDEX(DATOS!I:I,MATCH(CHECKLIST!B786,DATOS!B:B,0),1)&gt;YEAR(TODAY())-1,"","VENCIDA")),"")</f>
        <v/>
      </c>
      <c r="O786" s="35" t="str">
        <f>IFERROR(IF(INDEX(DATOS!AR:AR,MATCH(CHECKLIST!B786,DATOS!B:B,0),1)=0,"",INDEX(DATOS!AR:AR,MATCH(CHECKLIST!B786,DATOS!B:B,0),1)),"")</f>
        <v/>
      </c>
      <c r="P786" s="17" t="str">
        <f>IFERROR(IF(INDEX(DATOS!AP:AP,MATCH(CHECKLIST!B786,DATOS!B:B,0),1)=0,"",INDEX(DATOS!AP:AP,MATCH(CHECKLIST!B786,DATOS!B:B,0),1)),"")</f>
        <v/>
      </c>
      <c r="Q786" s="17" t="str">
        <f>IFERROR(IF(INDEX(DATOS!AQ:AQ,MATCH(CHECKLIST!B786,DATOS!B:B,0),1)=0,"",INDEX(DATOS!AQ:AQ,MATCH(CHECKLIST!B786,DATOS!B:B,0),1)),"")</f>
        <v/>
      </c>
      <c r="S786">
        <f t="shared" si="38"/>
        <v>0</v>
      </c>
      <c r="U786" t="str">
        <f t="shared" si="36"/>
        <v/>
      </c>
      <c r="V786" t="str">
        <f t="shared" si="37"/>
        <v/>
      </c>
    </row>
    <row r="787" spans="1:22" x14ac:dyDescent="0.25">
      <c r="A787" s="12">
        <v>774</v>
      </c>
      <c r="B787" t="str">
        <f>IFERROR(INDEX(DATOS!B:B,MATCH(CHECKLIST!A787,DATOS!BY:BY,0),1),"")</f>
        <v/>
      </c>
      <c r="C787" t="str">
        <f>IFERROR(INDEX(DATOS!J:J,MATCH(CHECKLIST!A787,DATOS!BY:BY,0),1),"")</f>
        <v/>
      </c>
      <c r="D787" t="str">
        <f>IFERROR(INDEX(DATOS!R:R,MATCH(CHECKLIST!E787,DATOS!C:C,0),1),"")</f>
        <v/>
      </c>
      <c r="E787" s="72" t="str">
        <f>IFERROR(INDEX(DATOS!C:C,MATCH(CHECKLIST!A787,DATOS!BY:BY,0),1),"")</f>
        <v/>
      </c>
      <c r="F787" s="82" t="str">
        <f>IFERROR(IF(INDEX(DATOS!AE:AE,MATCH(CHECKLIST!B787,DATOS!B:B,0),1)=0,"",INDEX(DATOS!AE:AE,MATCH(CHECKLIST!B787,DATOS!B:B,0),1)),"")</f>
        <v/>
      </c>
      <c r="G787" s="17" t="str">
        <f>IFERROR(IF(INDEX(DATOS!AJ:AJ,MATCH(CHECKLIST!B787,DATOS!B:B,0),1)=0,"",INDEX(DATOS!AJ:AJ,MATCH(CHECKLIST!B787,DATOS!B:B,0),1)),"")</f>
        <v/>
      </c>
      <c r="H787" s="17" t="str">
        <f>IFERROR(IF(INDEX(DATOS!BM:BM,MATCH(CHECKLIST!B787,DATOS!B:B,0),1)="","X",IF(INDEX(DATOS!BM:BM,MATCH(CHECKLIST!B787,DATOS!B:B,0),1)="VIGENTE","",INDEX(DATOS!BM:BM,MATCH(CHECKLIST!B787,DATOS!B:B,0),1))),"")</f>
        <v/>
      </c>
      <c r="I787" s="17" t="str">
        <f>IFERROR(IF(INDEX(DATOS!AN:AN,MATCH(CHECKLIST!B787,DATOS!B:B,0),1)=0,"",INDEX(DATOS!AN:AN,MATCH(CHECKLIST!B787,DATOS!B:B,0),1)),"")</f>
        <v/>
      </c>
      <c r="J787" s="17" t="str">
        <f>IFERROR(IF(INDEX(DATOS!AL:AL,MATCH(CHECKLIST!B787,DATOS!B:B,0),1)=0,"",INDEX(DATOS!AL:AL,MATCH(CHECKLIST!B787,DATOS!B:B,0),1)),"")</f>
        <v/>
      </c>
      <c r="K787" s="35" t="str">
        <f>IFERROR(IF(INDEX(DATOS!AM:AM,MATCH(CHECKLIST!B787,DATOS!B:B,0),1)=0,"",INDEX(DATOS!AM:AM,MATCH(CHECKLIST!B787,DATOS!B:B,0),1)),"")</f>
        <v/>
      </c>
      <c r="L787" s="17" t="str">
        <f>IFERROR(IF(INDEX(DATOS!AO:AO,MATCH(CHECKLIST!B787,DATOS!B:B,0),1)=0,"",INDEX(DATOS!AO:AO,MATCH(CHECKLIST!B787,DATOS!B:B,0),1)),"")</f>
        <v/>
      </c>
      <c r="M787" s="17" t="str">
        <f>IFERROR(IF(INDEX(DATOS!AK:AK,MATCH(CHECKLIST!B787,DATOS!B:B,0),1)=0,"",INDEX(DATOS!AK:AK,MATCH(CHECKLIST!B787,DATOS!B:B,0),1)),"")</f>
        <v/>
      </c>
      <c r="N787" s="35" t="str">
        <f ca="1">IFERROR(IF(INDEX(DATOS!I:I,MATCH(CHECKLIST!B787,DATOS!B:B,0),1)="","X",IF(INDEX(DATOS!I:I,MATCH(CHECKLIST!B787,DATOS!B:B,0),1)&gt;YEAR(TODAY())-1,"","VENCIDA")),"")</f>
        <v/>
      </c>
      <c r="O787" s="35" t="str">
        <f>IFERROR(IF(INDEX(DATOS!AR:AR,MATCH(CHECKLIST!B787,DATOS!B:B,0),1)=0,"",INDEX(DATOS!AR:AR,MATCH(CHECKLIST!B787,DATOS!B:B,0),1)),"")</f>
        <v/>
      </c>
      <c r="P787" s="17" t="str">
        <f>IFERROR(IF(INDEX(DATOS!AP:AP,MATCH(CHECKLIST!B787,DATOS!B:B,0),1)=0,"",INDEX(DATOS!AP:AP,MATCH(CHECKLIST!B787,DATOS!B:B,0),1)),"")</f>
        <v/>
      </c>
      <c r="Q787" s="17" t="str">
        <f>IFERROR(IF(INDEX(DATOS!AQ:AQ,MATCH(CHECKLIST!B787,DATOS!B:B,0),1)=0,"",INDEX(DATOS!AQ:AQ,MATCH(CHECKLIST!B787,DATOS!B:B,0),1)),"")</f>
        <v/>
      </c>
      <c r="R787" t="str">
        <f>IF(B787="","",1)</f>
        <v/>
      </c>
      <c r="S787" t="str">
        <f t="shared" si="38"/>
        <v/>
      </c>
      <c r="U787" t="str">
        <f t="shared" si="36"/>
        <v/>
      </c>
      <c r="V787" t="str">
        <f t="shared" si="37"/>
        <v/>
      </c>
    </row>
    <row r="788" spans="1:22" x14ac:dyDescent="0.25">
      <c r="A788" s="12">
        <v>775</v>
      </c>
      <c r="B788" t="str">
        <f>IFERROR(INDEX(DATOS!B:B,MATCH(CHECKLIST!A788,DATOS!BY:BY,0),1),"")</f>
        <v/>
      </c>
      <c r="C788" t="str">
        <f>IFERROR(INDEX(DATOS!J:J,MATCH(CHECKLIST!A788,DATOS!BY:BY,0),1),"")</f>
        <v/>
      </c>
      <c r="D788" t="str">
        <f>IFERROR(INDEX(DATOS!R:R,MATCH(CHECKLIST!E788,DATOS!C:C,0),1),"")</f>
        <v/>
      </c>
      <c r="E788" s="72" t="str">
        <f>IFERROR(INDEX(DATOS!C:C,MATCH(CHECKLIST!A788,DATOS!BY:BY,0),1),"")</f>
        <v/>
      </c>
      <c r="F788" s="82" t="str">
        <f>IFERROR(IF(INDEX(DATOS!AE:AE,MATCH(CHECKLIST!B788,DATOS!B:B,0),1)=0,"",INDEX(DATOS!AE:AE,MATCH(CHECKLIST!B788,DATOS!B:B,0),1)),"")</f>
        <v/>
      </c>
      <c r="G788" s="17" t="str">
        <f>IFERROR(IF(INDEX(DATOS!AJ:AJ,MATCH(CHECKLIST!B788,DATOS!B:B,0),1)=0,"",INDEX(DATOS!AJ:AJ,MATCH(CHECKLIST!B788,DATOS!B:B,0),1)),"")</f>
        <v/>
      </c>
      <c r="H788" s="17" t="str">
        <f>IFERROR(IF(INDEX(DATOS!BM:BM,MATCH(CHECKLIST!B788,DATOS!B:B,0),1)="","X",IF(INDEX(DATOS!BM:BM,MATCH(CHECKLIST!B788,DATOS!B:B,0),1)="VIGENTE","",INDEX(DATOS!BM:BM,MATCH(CHECKLIST!B788,DATOS!B:B,0),1))),"")</f>
        <v/>
      </c>
      <c r="I788" s="17" t="str">
        <f>IFERROR(IF(INDEX(DATOS!AN:AN,MATCH(CHECKLIST!B788,DATOS!B:B,0),1)=0,"",INDEX(DATOS!AN:AN,MATCH(CHECKLIST!B788,DATOS!B:B,0),1)),"")</f>
        <v/>
      </c>
      <c r="J788" s="17" t="str">
        <f>IFERROR(IF(INDEX(DATOS!AL:AL,MATCH(CHECKLIST!B788,DATOS!B:B,0),1)=0,"",INDEX(DATOS!AL:AL,MATCH(CHECKLIST!B788,DATOS!B:B,0),1)),"")</f>
        <v/>
      </c>
      <c r="K788" s="35" t="str">
        <f>IFERROR(IF(INDEX(DATOS!AM:AM,MATCH(CHECKLIST!B788,DATOS!B:B,0),1)=0,"",INDEX(DATOS!AM:AM,MATCH(CHECKLIST!B788,DATOS!B:B,0),1)),"")</f>
        <v/>
      </c>
      <c r="L788" s="17" t="str">
        <f>IFERROR(IF(INDEX(DATOS!AO:AO,MATCH(CHECKLIST!B788,DATOS!B:B,0),1)=0,"",INDEX(DATOS!AO:AO,MATCH(CHECKLIST!B788,DATOS!B:B,0),1)),"")</f>
        <v/>
      </c>
      <c r="M788" s="17" t="str">
        <f>IFERROR(IF(INDEX(DATOS!AK:AK,MATCH(CHECKLIST!B788,DATOS!B:B,0),1)=0,"",INDEX(DATOS!AK:AK,MATCH(CHECKLIST!B788,DATOS!B:B,0),1)),"")</f>
        <v/>
      </c>
      <c r="N788" s="35" t="str">
        <f ca="1">IFERROR(IF(INDEX(DATOS!I:I,MATCH(CHECKLIST!B788,DATOS!B:B,0),1)="","X",IF(INDEX(DATOS!I:I,MATCH(CHECKLIST!B788,DATOS!B:B,0),1)&gt;YEAR(TODAY())-1,"","VENCIDA")),"")</f>
        <v/>
      </c>
      <c r="O788" s="35" t="str">
        <f>IFERROR(IF(INDEX(DATOS!AR:AR,MATCH(CHECKLIST!B788,DATOS!B:B,0),1)=0,"",INDEX(DATOS!AR:AR,MATCH(CHECKLIST!B788,DATOS!B:B,0),1)),"")</f>
        <v/>
      </c>
      <c r="P788" s="17" t="str">
        <f>IFERROR(IF(INDEX(DATOS!AP:AP,MATCH(CHECKLIST!B788,DATOS!B:B,0),1)=0,"",INDEX(DATOS!AP:AP,MATCH(CHECKLIST!B788,DATOS!B:B,0),1)),"")</f>
        <v/>
      </c>
      <c r="Q788" s="17" t="str">
        <f>IFERROR(IF(INDEX(DATOS!AQ:AQ,MATCH(CHECKLIST!B788,DATOS!B:B,0),1)=0,"",INDEX(DATOS!AQ:AQ,MATCH(CHECKLIST!B788,DATOS!B:B,0),1)),"")</f>
        <v/>
      </c>
      <c r="S788">
        <f t="shared" si="38"/>
        <v>0</v>
      </c>
      <c r="U788" t="str">
        <f t="shared" si="36"/>
        <v/>
      </c>
      <c r="V788" t="str">
        <f t="shared" si="37"/>
        <v/>
      </c>
    </row>
    <row r="789" spans="1:22" x14ac:dyDescent="0.25">
      <c r="A789" s="12">
        <v>776</v>
      </c>
      <c r="B789" t="str">
        <f>IFERROR(INDEX(DATOS!B:B,MATCH(CHECKLIST!A789,DATOS!BY:BY,0),1),"")</f>
        <v/>
      </c>
      <c r="C789" t="str">
        <f>IFERROR(INDEX(DATOS!J:J,MATCH(CHECKLIST!A789,DATOS!BY:BY,0),1),"")</f>
        <v/>
      </c>
      <c r="D789" t="str">
        <f>IFERROR(INDEX(DATOS!R:R,MATCH(CHECKLIST!E789,DATOS!C:C,0),1),"")</f>
        <v/>
      </c>
      <c r="E789" s="72" t="str">
        <f>IFERROR(INDEX(DATOS!C:C,MATCH(CHECKLIST!A789,DATOS!BY:BY,0),1),"")</f>
        <v/>
      </c>
      <c r="F789" s="82" t="str">
        <f>IFERROR(IF(INDEX(DATOS!AE:AE,MATCH(CHECKLIST!B789,DATOS!B:B,0),1)=0,"",INDEX(DATOS!AE:AE,MATCH(CHECKLIST!B789,DATOS!B:B,0),1)),"")</f>
        <v/>
      </c>
      <c r="G789" s="17" t="str">
        <f>IFERROR(IF(INDEX(DATOS!AJ:AJ,MATCH(CHECKLIST!B789,DATOS!B:B,0),1)=0,"",INDEX(DATOS!AJ:AJ,MATCH(CHECKLIST!B789,DATOS!B:B,0),1)),"")</f>
        <v/>
      </c>
      <c r="H789" s="17" t="str">
        <f>IFERROR(IF(INDEX(DATOS!BM:BM,MATCH(CHECKLIST!B789,DATOS!B:B,0),1)="","X",IF(INDEX(DATOS!BM:BM,MATCH(CHECKLIST!B789,DATOS!B:B,0),1)="VIGENTE","",INDEX(DATOS!BM:BM,MATCH(CHECKLIST!B789,DATOS!B:B,0),1))),"")</f>
        <v/>
      </c>
      <c r="I789" s="17" t="str">
        <f>IFERROR(IF(INDEX(DATOS!AN:AN,MATCH(CHECKLIST!B789,DATOS!B:B,0),1)=0,"",INDEX(DATOS!AN:AN,MATCH(CHECKLIST!B789,DATOS!B:B,0),1)),"")</f>
        <v/>
      </c>
      <c r="J789" s="17" t="str">
        <f>IFERROR(IF(INDEX(DATOS!AL:AL,MATCH(CHECKLIST!B789,DATOS!B:B,0),1)=0,"",INDEX(DATOS!AL:AL,MATCH(CHECKLIST!B789,DATOS!B:B,0),1)),"")</f>
        <v/>
      </c>
      <c r="K789" s="35" t="str">
        <f>IFERROR(IF(INDEX(DATOS!AM:AM,MATCH(CHECKLIST!B789,DATOS!B:B,0),1)=0,"",INDEX(DATOS!AM:AM,MATCH(CHECKLIST!B789,DATOS!B:B,0),1)),"")</f>
        <v/>
      </c>
      <c r="L789" s="17" t="str">
        <f>IFERROR(IF(INDEX(DATOS!AO:AO,MATCH(CHECKLIST!B789,DATOS!B:B,0),1)=0,"",INDEX(DATOS!AO:AO,MATCH(CHECKLIST!B789,DATOS!B:B,0),1)),"")</f>
        <v/>
      </c>
      <c r="M789" s="17" t="str">
        <f>IFERROR(IF(INDEX(DATOS!AK:AK,MATCH(CHECKLIST!B789,DATOS!B:B,0),1)=0,"",INDEX(DATOS!AK:AK,MATCH(CHECKLIST!B789,DATOS!B:B,0),1)),"")</f>
        <v/>
      </c>
      <c r="N789" s="35" t="str">
        <f ca="1">IFERROR(IF(INDEX(DATOS!I:I,MATCH(CHECKLIST!B789,DATOS!B:B,0),1)="","X",IF(INDEX(DATOS!I:I,MATCH(CHECKLIST!B789,DATOS!B:B,0),1)&gt;YEAR(TODAY())-1,"","VENCIDA")),"")</f>
        <v/>
      </c>
      <c r="O789" s="35" t="str">
        <f>IFERROR(IF(INDEX(DATOS!AR:AR,MATCH(CHECKLIST!B789,DATOS!B:B,0),1)=0,"",INDEX(DATOS!AR:AR,MATCH(CHECKLIST!B789,DATOS!B:B,0),1)),"")</f>
        <v/>
      </c>
      <c r="P789" s="17" t="str">
        <f>IFERROR(IF(INDEX(DATOS!AP:AP,MATCH(CHECKLIST!B789,DATOS!B:B,0),1)=0,"",INDEX(DATOS!AP:AP,MATCH(CHECKLIST!B789,DATOS!B:B,0),1)),"")</f>
        <v/>
      </c>
      <c r="Q789" s="17" t="str">
        <f>IFERROR(IF(INDEX(DATOS!AQ:AQ,MATCH(CHECKLIST!B789,DATOS!B:B,0),1)=0,"",INDEX(DATOS!AQ:AQ,MATCH(CHECKLIST!B789,DATOS!B:B,0),1)),"")</f>
        <v/>
      </c>
      <c r="R789" t="str">
        <f>IF(B789="","",1)</f>
        <v/>
      </c>
      <c r="S789" t="str">
        <f t="shared" si="38"/>
        <v/>
      </c>
      <c r="U789" t="str">
        <f t="shared" si="36"/>
        <v/>
      </c>
      <c r="V789" t="str">
        <f t="shared" si="37"/>
        <v/>
      </c>
    </row>
    <row r="790" spans="1:22" x14ac:dyDescent="0.25">
      <c r="A790" s="12">
        <v>777</v>
      </c>
      <c r="B790" t="str">
        <f>IFERROR(INDEX(DATOS!B:B,MATCH(CHECKLIST!A790,DATOS!BY:BY,0),1),"")</f>
        <v/>
      </c>
      <c r="C790" t="str">
        <f>IFERROR(INDEX(DATOS!J:J,MATCH(CHECKLIST!A790,DATOS!BY:BY,0),1),"")</f>
        <v/>
      </c>
      <c r="D790" t="str">
        <f>IFERROR(INDEX(DATOS!R:R,MATCH(CHECKLIST!E790,DATOS!C:C,0),1),"")</f>
        <v/>
      </c>
      <c r="E790" s="72" t="str">
        <f>IFERROR(INDEX(DATOS!C:C,MATCH(CHECKLIST!A790,DATOS!BY:BY,0),1),"")</f>
        <v/>
      </c>
      <c r="F790" s="82" t="str">
        <f>IFERROR(IF(INDEX(DATOS!AE:AE,MATCH(CHECKLIST!B790,DATOS!B:B,0),1)=0,"",INDEX(DATOS!AE:AE,MATCH(CHECKLIST!B790,DATOS!B:B,0),1)),"")</f>
        <v/>
      </c>
      <c r="G790" s="17" t="str">
        <f>IFERROR(IF(INDEX(DATOS!AJ:AJ,MATCH(CHECKLIST!B790,DATOS!B:B,0),1)=0,"",INDEX(DATOS!AJ:AJ,MATCH(CHECKLIST!B790,DATOS!B:B,0),1)),"")</f>
        <v/>
      </c>
      <c r="H790" s="17" t="str">
        <f>IFERROR(IF(INDEX(DATOS!BM:BM,MATCH(CHECKLIST!B790,DATOS!B:B,0),1)="","X",IF(INDEX(DATOS!BM:BM,MATCH(CHECKLIST!B790,DATOS!B:B,0),1)="VIGENTE","",INDEX(DATOS!BM:BM,MATCH(CHECKLIST!B790,DATOS!B:B,0),1))),"")</f>
        <v/>
      </c>
      <c r="I790" s="17" t="str">
        <f>IFERROR(IF(INDEX(DATOS!AN:AN,MATCH(CHECKLIST!B790,DATOS!B:B,0),1)=0,"",INDEX(DATOS!AN:AN,MATCH(CHECKLIST!B790,DATOS!B:B,0),1)),"")</f>
        <v/>
      </c>
      <c r="J790" s="17" t="str">
        <f>IFERROR(IF(INDEX(DATOS!AL:AL,MATCH(CHECKLIST!B790,DATOS!B:B,0),1)=0,"",INDEX(DATOS!AL:AL,MATCH(CHECKLIST!B790,DATOS!B:B,0),1)),"")</f>
        <v/>
      </c>
      <c r="K790" s="35" t="str">
        <f>IFERROR(IF(INDEX(DATOS!AM:AM,MATCH(CHECKLIST!B790,DATOS!B:B,0),1)=0,"",INDEX(DATOS!AM:AM,MATCH(CHECKLIST!B790,DATOS!B:B,0),1)),"")</f>
        <v/>
      </c>
      <c r="L790" s="17" t="str">
        <f>IFERROR(IF(INDEX(DATOS!AO:AO,MATCH(CHECKLIST!B790,DATOS!B:B,0),1)=0,"",INDEX(DATOS!AO:AO,MATCH(CHECKLIST!B790,DATOS!B:B,0),1)),"")</f>
        <v/>
      </c>
      <c r="M790" s="17" t="str">
        <f>IFERROR(IF(INDEX(DATOS!AK:AK,MATCH(CHECKLIST!B790,DATOS!B:B,0),1)=0,"",INDEX(DATOS!AK:AK,MATCH(CHECKLIST!B790,DATOS!B:B,0),1)),"")</f>
        <v/>
      </c>
      <c r="N790" s="35" t="str">
        <f ca="1">IFERROR(IF(INDEX(DATOS!I:I,MATCH(CHECKLIST!B790,DATOS!B:B,0),1)="","X",IF(INDEX(DATOS!I:I,MATCH(CHECKLIST!B790,DATOS!B:B,0),1)&gt;YEAR(TODAY())-1,"","VENCIDA")),"")</f>
        <v/>
      </c>
      <c r="O790" s="35" t="str">
        <f>IFERROR(IF(INDEX(DATOS!AR:AR,MATCH(CHECKLIST!B790,DATOS!B:B,0),1)=0,"",INDEX(DATOS!AR:AR,MATCH(CHECKLIST!B790,DATOS!B:B,0),1)),"")</f>
        <v/>
      </c>
      <c r="P790" s="17" t="str">
        <f>IFERROR(IF(INDEX(DATOS!AP:AP,MATCH(CHECKLIST!B790,DATOS!B:B,0),1)=0,"",INDEX(DATOS!AP:AP,MATCH(CHECKLIST!B790,DATOS!B:B,0),1)),"")</f>
        <v/>
      </c>
      <c r="Q790" s="17" t="str">
        <f>IFERROR(IF(INDEX(DATOS!AQ:AQ,MATCH(CHECKLIST!B790,DATOS!B:B,0),1)=0,"",INDEX(DATOS!AQ:AQ,MATCH(CHECKLIST!B790,DATOS!B:B,0),1)),"")</f>
        <v/>
      </c>
      <c r="S790">
        <f t="shared" si="38"/>
        <v>0</v>
      </c>
      <c r="U790" t="str">
        <f t="shared" si="36"/>
        <v/>
      </c>
      <c r="V790" t="str">
        <f t="shared" si="37"/>
        <v/>
      </c>
    </row>
    <row r="791" spans="1:22" x14ac:dyDescent="0.25">
      <c r="A791" s="12">
        <v>778</v>
      </c>
      <c r="B791" t="str">
        <f>IFERROR(INDEX(DATOS!B:B,MATCH(CHECKLIST!A791,DATOS!BY:BY,0),1),"")</f>
        <v/>
      </c>
      <c r="C791" t="str">
        <f>IFERROR(INDEX(DATOS!J:J,MATCH(CHECKLIST!A791,DATOS!BY:BY,0),1),"")</f>
        <v/>
      </c>
      <c r="D791" t="str">
        <f>IFERROR(INDEX(DATOS!R:R,MATCH(CHECKLIST!E791,DATOS!C:C,0),1),"")</f>
        <v/>
      </c>
      <c r="E791" s="72" t="str">
        <f>IFERROR(INDEX(DATOS!C:C,MATCH(CHECKLIST!A791,DATOS!BY:BY,0),1),"")</f>
        <v/>
      </c>
      <c r="F791" s="82" t="str">
        <f>IFERROR(IF(INDEX(DATOS!AE:AE,MATCH(CHECKLIST!B791,DATOS!B:B,0),1)=0,"",INDEX(DATOS!AE:AE,MATCH(CHECKLIST!B791,DATOS!B:B,0),1)),"")</f>
        <v/>
      </c>
      <c r="G791" s="17" t="str">
        <f>IFERROR(IF(INDEX(DATOS!AJ:AJ,MATCH(CHECKLIST!B791,DATOS!B:B,0),1)=0,"",INDEX(DATOS!AJ:AJ,MATCH(CHECKLIST!B791,DATOS!B:B,0),1)),"")</f>
        <v/>
      </c>
      <c r="H791" s="17" t="str">
        <f>IFERROR(IF(INDEX(DATOS!BM:BM,MATCH(CHECKLIST!B791,DATOS!B:B,0),1)="","X",IF(INDEX(DATOS!BM:BM,MATCH(CHECKLIST!B791,DATOS!B:B,0),1)="VIGENTE","",INDEX(DATOS!BM:BM,MATCH(CHECKLIST!B791,DATOS!B:B,0),1))),"")</f>
        <v/>
      </c>
      <c r="I791" s="17" t="str">
        <f>IFERROR(IF(INDEX(DATOS!AN:AN,MATCH(CHECKLIST!B791,DATOS!B:B,0),1)=0,"",INDEX(DATOS!AN:AN,MATCH(CHECKLIST!B791,DATOS!B:B,0),1)),"")</f>
        <v/>
      </c>
      <c r="J791" s="17" t="str">
        <f>IFERROR(IF(INDEX(DATOS!AL:AL,MATCH(CHECKLIST!B791,DATOS!B:B,0),1)=0,"",INDEX(DATOS!AL:AL,MATCH(CHECKLIST!B791,DATOS!B:B,0),1)),"")</f>
        <v/>
      </c>
      <c r="K791" s="35" t="str">
        <f>IFERROR(IF(INDEX(DATOS!AM:AM,MATCH(CHECKLIST!B791,DATOS!B:B,0),1)=0,"",INDEX(DATOS!AM:AM,MATCH(CHECKLIST!B791,DATOS!B:B,0),1)),"")</f>
        <v/>
      </c>
      <c r="L791" s="17" t="str">
        <f>IFERROR(IF(INDEX(DATOS!AO:AO,MATCH(CHECKLIST!B791,DATOS!B:B,0),1)=0,"",INDEX(DATOS!AO:AO,MATCH(CHECKLIST!B791,DATOS!B:B,0),1)),"")</f>
        <v/>
      </c>
      <c r="M791" s="17" t="str">
        <f>IFERROR(IF(INDEX(DATOS!AK:AK,MATCH(CHECKLIST!B791,DATOS!B:B,0),1)=0,"",INDEX(DATOS!AK:AK,MATCH(CHECKLIST!B791,DATOS!B:B,0),1)),"")</f>
        <v/>
      </c>
      <c r="N791" s="35" t="str">
        <f ca="1">IFERROR(IF(INDEX(DATOS!I:I,MATCH(CHECKLIST!B791,DATOS!B:B,0),1)="","X",IF(INDEX(DATOS!I:I,MATCH(CHECKLIST!B791,DATOS!B:B,0),1)&gt;YEAR(TODAY())-1,"","VENCIDA")),"")</f>
        <v/>
      </c>
      <c r="O791" s="35" t="str">
        <f>IFERROR(IF(INDEX(DATOS!AR:AR,MATCH(CHECKLIST!B791,DATOS!B:B,0),1)=0,"",INDEX(DATOS!AR:AR,MATCH(CHECKLIST!B791,DATOS!B:B,0),1)),"")</f>
        <v/>
      </c>
      <c r="P791" s="17" t="str">
        <f>IFERROR(IF(INDEX(DATOS!AP:AP,MATCH(CHECKLIST!B791,DATOS!B:B,0),1)=0,"",INDEX(DATOS!AP:AP,MATCH(CHECKLIST!B791,DATOS!B:B,0),1)),"")</f>
        <v/>
      </c>
      <c r="Q791" s="17" t="str">
        <f>IFERROR(IF(INDEX(DATOS!AQ:AQ,MATCH(CHECKLIST!B791,DATOS!B:B,0),1)=0,"",INDEX(DATOS!AQ:AQ,MATCH(CHECKLIST!B791,DATOS!B:B,0),1)),"")</f>
        <v/>
      </c>
      <c r="R791" t="str">
        <f>IF(B791="","",1)</f>
        <v/>
      </c>
      <c r="S791" t="str">
        <f t="shared" si="38"/>
        <v/>
      </c>
      <c r="U791" t="str">
        <f t="shared" si="36"/>
        <v/>
      </c>
      <c r="V791" t="str">
        <f t="shared" si="37"/>
        <v/>
      </c>
    </row>
    <row r="792" spans="1:22" x14ac:dyDescent="0.25">
      <c r="A792" s="12">
        <v>779</v>
      </c>
      <c r="B792" t="str">
        <f>IFERROR(INDEX(DATOS!B:B,MATCH(CHECKLIST!A792,DATOS!BY:BY,0),1),"")</f>
        <v/>
      </c>
      <c r="C792" t="str">
        <f>IFERROR(INDEX(DATOS!J:J,MATCH(CHECKLIST!A792,DATOS!BY:BY,0),1),"")</f>
        <v/>
      </c>
      <c r="D792" t="str">
        <f>IFERROR(INDEX(DATOS!R:R,MATCH(CHECKLIST!E792,DATOS!C:C,0),1),"")</f>
        <v/>
      </c>
      <c r="E792" s="72" t="str">
        <f>IFERROR(INDEX(DATOS!C:C,MATCH(CHECKLIST!A792,DATOS!BY:BY,0),1),"")</f>
        <v/>
      </c>
      <c r="F792" s="82" t="str">
        <f>IFERROR(IF(INDEX(DATOS!AE:AE,MATCH(CHECKLIST!B792,DATOS!B:B,0),1)=0,"",INDEX(DATOS!AE:AE,MATCH(CHECKLIST!B792,DATOS!B:B,0),1)),"")</f>
        <v/>
      </c>
      <c r="G792" s="17" t="str">
        <f>IFERROR(IF(INDEX(DATOS!AJ:AJ,MATCH(CHECKLIST!B792,DATOS!B:B,0),1)=0,"",INDEX(DATOS!AJ:AJ,MATCH(CHECKLIST!B792,DATOS!B:B,0),1)),"")</f>
        <v/>
      </c>
      <c r="H792" s="17" t="str">
        <f>IFERROR(IF(INDEX(DATOS!BM:BM,MATCH(CHECKLIST!B792,DATOS!B:B,0),1)="","X",IF(INDEX(DATOS!BM:BM,MATCH(CHECKLIST!B792,DATOS!B:B,0),1)="VIGENTE","",INDEX(DATOS!BM:BM,MATCH(CHECKLIST!B792,DATOS!B:B,0),1))),"")</f>
        <v/>
      </c>
      <c r="I792" s="17" t="str">
        <f>IFERROR(IF(INDEX(DATOS!AN:AN,MATCH(CHECKLIST!B792,DATOS!B:B,0),1)=0,"",INDEX(DATOS!AN:AN,MATCH(CHECKLIST!B792,DATOS!B:B,0),1)),"")</f>
        <v/>
      </c>
      <c r="J792" s="17" t="str">
        <f>IFERROR(IF(INDEX(DATOS!AL:AL,MATCH(CHECKLIST!B792,DATOS!B:B,0),1)=0,"",INDEX(DATOS!AL:AL,MATCH(CHECKLIST!B792,DATOS!B:B,0),1)),"")</f>
        <v/>
      </c>
      <c r="K792" s="35" t="str">
        <f>IFERROR(IF(INDEX(DATOS!AM:AM,MATCH(CHECKLIST!B792,DATOS!B:B,0),1)=0,"",INDEX(DATOS!AM:AM,MATCH(CHECKLIST!B792,DATOS!B:B,0),1)),"")</f>
        <v/>
      </c>
      <c r="L792" s="17" t="str">
        <f>IFERROR(IF(INDEX(DATOS!AO:AO,MATCH(CHECKLIST!B792,DATOS!B:B,0),1)=0,"",INDEX(DATOS!AO:AO,MATCH(CHECKLIST!B792,DATOS!B:B,0),1)),"")</f>
        <v/>
      </c>
      <c r="M792" s="17" t="str">
        <f>IFERROR(IF(INDEX(DATOS!AK:AK,MATCH(CHECKLIST!B792,DATOS!B:B,0),1)=0,"",INDEX(DATOS!AK:AK,MATCH(CHECKLIST!B792,DATOS!B:B,0),1)),"")</f>
        <v/>
      </c>
      <c r="N792" s="35" t="str">
        <f ca="1">IFERROR(IF(INDEX(DATOS!I:I,MATCH(CHECKLIST!B792,DATOS!B:B,0),1)="","X",IF(INDEX(DATOS!I:I,MATCH(CHECKLIST!B792,DATOS!B:B,0),1)&gt;YEAR(TODAY())-1,"","VENCIDA")),"")</f>
        <v/>
      </c>
      <c r="O792" s="35" t="str">
        <f>IFERROR(IF(INDEX(DATOS!AR:AR,MATCH(CHECKLIST!B792,DATOS!B:B,0),1)=0,"",INDEX(DATOS!AR:AR,MATCH(CHECKLIST!B792,DATOS!B:B,0),1)),"")</f>
        <v/>
      </c>
      <c r="P792" s="17" t="str">
        <f>IFERROR(IF(INDEX(DATOS!AP:AP,MATCH(CHECKLIST!B792,DATOS!B:B,0),1)=0,"",INDEX(DATOS!AP:AP,MATCH(CHECKLIST!B792,DATOS!B:B,0),1)),"")</f>
        <v/>
      </c>
      <c r="Q792" s="17" t="str">
        <f>IFERROR(IF(INDEX(DATOS!AQ:AQ,MATCH(CHECKLIST!B792,DATOS!B:B,0),1)=0,"",INDEX(DATOS!AQ:AQ,MATCH(CHECKLIST!B792,DATOS!B:B,0),1)),"")</f>
        <v/>
      </c>
      <c r="S792">
        <f t="shared" si="38"/>
        <v>0</v>
      </c>
      <c r="U792" t="str">
        <f t="shared" si="36"/>
        <v/>
      </c>
      <c r="V792" t="str">
        <f t="shared" si="37"/>
        <v/>
      </c>
    </row>
    <row r="793" spans="1:22" x14ac:dyDescent="0.25">
      <c r="A793" s="12">
        <v>780</v>
      </c>
      <c r="B793" t="str">
        <f>IFERROR(INDEX(DATOS!B:B,MATCH(CHECKLIST!A793,DATOS!BY:BY,0),1),"")</f>
        <v/>
      </c>
      <c r="C793" t="str">
        <f>IFERROR(INDEX(DATOS!J:J,MATCH(CHECKLIST!A793,DATOS!BY:BY,0),1),"")</f>
        <v/>
      </c>
      <c r="D793" t="str">
        <f>IFERROR(INDEX(DATOS!R:R,MATCH(CHECKLIST!E793,DATOS!C:C,0),1),"")</f>
        <v/>
      </c>
      <c r="E793" s="72" t="str">
        <f>IFERROR(INDEX(DATOS!C:C,MATCH(CHECKLIST!A793,DATOS!BY:BY,0),1),"")</f>
        <v/>
      </c>
      <c r="F793" s="82" t="str">
        <f>IFERROR(IF(INDEX(DATOS!AE:AE,MATCH(CHECKLIST!B793,DATOS!B:B,0),1)=0,"",INDEX(DATOS!AE:AE,MATCH(CHECKLIST!B793,DATOS!B:B,0),1)),"")</f>
        <v/>
      </c>
      <c r="G793" s="17" t="str">
        <f>IFERROR(IF(INDEX(DATOS!AJ:AJ,MATCH(CHECKLIST!B793,DATOS!B:B,0),1)=0,"",INDEX(DATOS!AJ:AJ,MATCH(CHECKLIST!B793,DATOS!B:B,0),1)),"")</f>
        <v/>
      </c>
      <c r="H793" s="17" t="str">
        <f>IFERROR(IF(INDEX(DATOS!BM:BM,MATCH(CHECKLIST!B793,DATOS!B:B,0),1)="","X",IF(INDEX(DATOS!BM:BM,MATCH(CHECKLIST!B793,DATOS!B:B,0),1)="VIGENTE","",INDEX(DATOS!BM:BM,MATCH(CHECKLIST!B793,DATOS!B:B,0),1))),"")</f>
        <v/>
      </c>
      <c r="I793" s="17" t="str">
        <f>IFERROR(IF(INDEX(DATOS!AN:AN,MATCH(CHECKLIST!B793,DATOS!B:B,0),1)=0,"",INDEX(DATOS!AN:AN,MATCH(CHECKLIST!B793,DATOS!B:B,0),1)),"")</f>
        <v/>
      </c>
      <c r="J793" s="17" t="str">
        <f>IFERROR(IF(INDEX(DATOS!AL:AL,MATCH(CHECKLIST!B793,DATOS!B:B,0),1)=0,"",INDEX(DATOS!AL:AL,MATCH(CHECKLIST!B793,DATOS!B:B,0),1)),"")</f>
        <v/>
      </c>
      <c r="K793" s="35" t="str">
        <f>IFERROR(IF(INDEX(DATOS!AM:AM,MATCH(CHECKLIST!B793,DATOS!B:B,0),1)=0,"",INDEX(DATOS!AM:AM,MATCH(CHECKLIST!B793,DATOS!B:B,0),1)),"")</f>
        <v/>
      </c>
      <c r="L793" s="17" t="str">
        <f>IFERROR(IF(INDEX(DATOS!AO:AO,MATCH(CHECKLIST!B793,DATOS!B:B,0),1)=0,"",INDEX(DATOS!AO:AO,MATCH(CHECKLIST!B793,DATOS!B:B,0),1)),"")</f>
        <v/>
      </c>
      <c r="M793" s="17" t="str">
        <f>IFERROR(IF(INDEX(DATOS!AK:AK,MATCH(CHECKLIST!B793,DATOS!B:B,0),1)=0,"",INDEX(DATOS!AK:AK,MATCH(CHECKLIST!B793,DATOS!B:B,0),1)),"")</f>
        <v/>
      </c>
      <c r="N793" s="35" t="str">
        <f ca="1">IFERROR(IF(INDEX(DATOS!I:I,MATCH(CHECKLIST!B793,DATOS!B:B,0),1)="","X",IF(INDEX(DATOS!I:I,MATCH(CHECKLIST!B793,DATOS!B:B,0),1)&gt;YEAR(TODAY())-1,"","VENCIDA")),"")</f>
        <v/>
      </c>
      <c r="O793" s="35" t="str">
        <f>IFERROR(IF(INDEX(DATOS!AR:AR,MATCH(CHECKLIST!B793,DATOS!B:B,0),1)=0,"",INDEX(DATOS!AR:AR,MATCH(CHECKLIST!B793,DATOS!B:B,0),1)),"")</f>
        <v/>
      </c>
      <c r="P793" s="17" t="str">
        <f>IFERROR(IF(INDEX(DATOS!AP:AP,MATCH(CHECKLIST!B793,DATOS!B:B,0),1)=0,"",INDEX(DATOS!AP:AP,MATCH(CHECKLIST!B793,DATOS!B:B,0),1)),"")</f>
        <v/>
      </c>
      <c r="Q793" s="17" t="str">
        <f>IFERROR(IF(INDEX(DATOS!AQ:AQ,MATCH(CHECKLIST!B793,DATOS!B:B,0),1)=0,"",INDEX(DATOS!AQ:AQ,MATCH(CHECKLIST!B793,DATOS!B:B,0),1)),"")</f>
        <v/>
      </c>
      <c r="R793" t="str">
        <f>IF(B793="","",1)</f>
        <v/>
      </c>
      <c r="S793" t="str">
        <f t="shared" si="38"/>
        <v/>
      </c>
      <c r="U793" t="str">
        <f t="shared" si="36"/>
        <v/>
      </c>
      <c r="V793" t="str">
        <f t="shared" si="37"/>
        <v/>
      </c>
    </row>
    <row r="794" spans="1:22" x14ac:dyDescent="0.25">
      <c r="A794" s="12">
        <v>781</v>
      </c>
      <c r="B794" t="str">
        <f>IFERROR(INDEX(DATOS!B:B,MATCH(CHECKLIST!A794,DATOS!BY:BY,0),1),"")</f>
        <v/>
      </c>
      <c r="C794" t="str">
        <f>IFERROR(INDEX(DATOS!J:J,MATCH(CHECKLIST!A794,DATOS!BY:BY,0),1),"")</f>
        <v/>
      </c>
      <c r="D794" t="str">
        <f>IFERROR(INDEX(DATOS!R:R,MATCH(CHECKLIST!E794,DATOS!C:C,0),1),"")</f>
        <v/>
      </c>
      <c r="E794" s="72" t="str">
        <f>IFERROR(INDEX(DATOS!C:C,MATCH(CHECKLIST!A794,DATOS!BY:BY,0),1),"")</f>
        <v/>
      </c>
      <c r="F794" s="82" t="str">
        <f>IFERROR(IF(INDEX(DATOS!AE:AE,MATCH(CHECKLIST!B794,DATOS!B:B,0),1)=0,"",INDEX(DATOS!AE:AE,MATCH(CHECKLIST!B794,DATOS!B:B,0),1)),"")</f>
        <v/>
      </c>
      <c r="G794" s="17" t="str">
        <f>IFERROR(IF(INDEX(DATOS!AJ:AJ,MATCH(CHECKLIST!B794,DATOS!B:B,0),1)=0,"",INDEX(DATOS!AJ:AJ,MATCH(CHECKLIST!B794,DATOS!B:B,0),1)),"")</f>
        <v/>
      </c>
      <c r="H794" s="17" t="str">
        <f>IFERROR(IF(INDEX(DATOS!BM:BM,MATCH(CHECKLIST!B794,DATOS!B:B,0),1)="","X",IF(INDEX(DATOS!BM:BM,MATCH(CHECKLIST!B794,DATOS!B:B,0),1)="VIGENTE","",INDEX(DATOS!BM:BM,MATCH(CHECKLIST!B794,DATOS!B:B,0),1))),"")</f>
        <v/>
      </c>
      <c r="I794" s="17" t="str">
        <f>IFERROR(IF(INDEX(DATOS!AN:AN,MATCH(CHECKLIST!B794,DATOS!B:B,0),1)=0,"",INDEX(DATOS!AN:AN,MATCH(CHECKLIST!B794,DATOS!B:B,0),1)),"")</f>
        <v/>
      </c>
      <c r="J794" s="17" t="str">
        <f>IFERROR(IF(INDEX(DATOS!AL:AL,MATCH(CHECKLIST!B794,DATOS!B:B,0),1)=0,"",INDEX(DATOS!AL:AL,MATCH(CHECKLIST!B794,DATOS!B:B,0),1)),"")</f>
        <v/>
      </c>
      <c r="K794" s="35" t="str">
        <f>IFERROR(IF(INDEX(DATOS!AM:AM,MATCH(CHECKLIST!B794,DATOS!B:B,0),1)=0,"",INDEX(DATOS!AM:AM,MATCH(CHECKLIST!B794,DATOS!B:B,0),1)),"")</f>
        <v/>
      </c>
      <c r="L794" s="17" t="str">
        <f>IFERROR(IF(INDEX(DATOS!AO:AO,MATCH(CHECKLIST!B794,DATOS!B:B,0),1)=0,"",INDEX(DATOS!AO:AO,MATCH(CHECKLIST!B794,DATOS!B:B,0),1)),"")</f>
        <v/>
      </c>
      <c r="M794" s="17" t="str">
        <f>IFERROR(IF(INDEX(DATOS!AK:AK,MATCH(CHECKLIST!B794,DATOS!B:B,0),1)=0,"",INDEX(DATOS!AK:AK,MATCH(CHECKLIST!B794,DATOS!B:B,0),1)),"")</f>
        <v/>
      </c>
      <c r="N794" s="35" t="str">
        <f ca="1">IFERROR(IF(INDEX(DATOS!I:I,MATCH(CHECKLIST!B794,DATOS!B:B,0),1)="","X",IF(INDEX(DATOS!I:I,MATCH(CHECKLIST!B794,DATOS!B:B,0),1)&gt;YEAR(TODAY())-1,"","VENCIDA")),"")</f>
        <v/>
      </c>
      <c r="O794" s="35" t="str">
        <f>IFERROR(IF(INDEX(DATOS!AR:AR,MATCH(CHECKLIST!B794,DATOS!B:B,0),1)=0,"",INDEX(DATOS!AR:AR,MATCH(CHECKLIST!B794,DATOS!B:B,0),1)),"")</f>
        <v/>
      </c>
      <c r="P794" s="17" t="str">
        <f>IFERROR(IF(INDEX(DATOS!AP:AP,MATCH(CHECKLIST!B794,DATOS!B:B,0),1)=0,"",INDEX(DATOS!AP:AP,MATCH(CHECKLIST!B794,DATOS!B:B,0),1)),"")</f>
        <v/>
      </c>
      <c r="Q794" s="17" t="str">
        <f>IFERROR(IF(INDEX(DATOS!AQ:AQ,MATCH(CHECKLIST!B794,DATOS!B:B,0),1)=0,"",INDEX(DATOS!AQ:AQ,MATCH(CHECKLIST!B794,DATOS!B:B,0),1)),"")</f>
        <v/>
      </c>
      <c r="S794">
        <f t="shared" si="38"/>
        <v>0</v>
      </c>
      <c r="U794" t="str">
        <f t="shared" si="36"/>
        <v/>
      </c>
      <c r="V794" t="str">
        <f t="shared" si="37"/>
        <v/>
      </c>
    </row>
    <row r="795" spans="1:22" x14ac:dyDescent="0.25">
      <c r="A795" s="12">
        <v>782</v>
      </c>
      <c r="B795" t="str">
        <f>IFERROR(INDEX(DATOS!B:B,MATCH(CHECKLIST!A795,DATOS!BY:BY,0),1),"")</f>
        <v/>
      </c>
      <c r="C795" t="str">
        <f>IFERROR(INDEX(DATOS!J:J,MATCH(CHECKLIST!A795,DATOS!BY:BY,0),1),"")</f>
        <v/>
      </c>
      <c r="D795" t="str">
        <f>IFERROR(INDEX(DATOS!R:R,MATCH(CHECKLIST!E795,DATOS!C:C,0),1),"")</f>
        <v/>
      </c>
      <c r="E795" s="72" t="str">
        <f>IFERROR(INDEX(DATOS!C:C,MATCH(CHECKLIST!A795,DATOS!BY:BY,0),1),"")</f>
        <v/>
      </c>
      <c r="F795" s="82" t="str">
        <f>IFERROR(IF(INDEX(DATOS!AE:AE,MATCH(CHECKLIST!B795,DATOS!B:B,0),1)=0,"",INDEX(DATOS!AE:AE,MATCH(CHECKLIST!B795,DATOS!B:B,0),1)),"")</f>
        <v/>
      </c>
      <c r="G795" s="17" t="str">
        <f>IFERROR(IF(INDEX(DATOS!AJ:AJ,MATCH(CHECKLIST!B795,DATOS!B:B,0),1)=0,"",INDEX(DATOS!AJ:AJ,MATCH(CHECKLIST!B795,DATOS!B:B,0),1)),"")</f>
        <v/>
      </c>
      <c r="H795" s="17" t="str">
        <f>IFERROR(IF(INDEX(DATOS!BM:BM,MATCH(CHECKLIST!B795,DATOS!B:B,0),1)="","X",IF(INDEX(DATOS!BM:BM,MATCH(CHECKLIST!B795,DATOS!B:B,0),1)="VIGENTE","",INDEX(DATOS!BM:BM,MATCH(CHECKLIST!B795,DATOS!B:B,0),1))),"")</f>
        <v/>
      </c>
      <c r="I795" s="17" t="str">
        <f>IFERROR(IF(INDEX(DATOS!AN:AN,MATCH(CHECKLIST!B795,DATOS!B:B,0),1)=0,"",INDEX(DATOS!AN:AN,MATCH(CHECKLIST!B795,DATOS!B:B,0),1)),"")</f>
        <v/>
      </c>
      <c r="J795" s="17" t="str">
        <f>IFERROR(IF(INDEX(DATOS!AL:AL,MATCH(CHECKLIST!B795,DATOS!B:B,0),1)=0,"",INDEX(DATOS!AL:AL,MATCH(CHECKLIST!B795,DATOS!B:B,0),1)),"")</f>
        <v/>
      </c>
      <c r="K795" s="35" t="str">
        <f>IFERROR(IF(INDEX(DATOS!AM:AM,MATCH(CHECKLIST!B795,DATOS!B:B,0),1)=0,"",INDEX(DATOS!AM:AM,MATCH(CHECKLIST!B795,DATOS!B:B,0),1)),"")</f>
        <v/>
      </c>
      <c r="L795" s="17" t="str">
        <f>IFERROR(IF(INDEX(DATOS!AO:AO,MATCH(CHECKLIST!B795,DATOS!B:B,0),1)=0,"",INDEX(DATOS!AO:AO,MATCH(CHECKLIST!B795,DATOS!B:B,0),1)),"")</f>
        <v/>
      </c>
      <c r="M795" s="17" t="str">
        <f>IFERROR(IF(INDEX(DATOS!AK:AK,MATCH(CHECKLIST!B795,DATOS!B:B,0),1)=0,"",INDEX(DATOS!AK:AK,MATCH(CHECKLIST!B795,DATOS!B:B,0),1)),"")</f>
        <v/>
      </c>
      <c r="N795" s="35" t="str">
        <f ca="1">IFERROR(IF(INDEX(DATOS!I:I,MATCH(CHECKLIST!B795,DATOS!B:B,0),1)="","X",IF(INDEX(DATOS!I:I,MATCH(CHECKLIST!B795,DATOS!B:B,0),1)&gt;YEAR(TODAY())-1,"","VENCIDA")),"")</f>
        <v/>
      </c>
      <c r="O795" s="35" t="str">
        <f>IFERROR(IF(INDEX(DATOS!AR:AR,MATCH(CHECKLIST!B795,DATOS!B:B,0),1)=0,"",INDEX(DATOS!AR:AR,MATCH(CHECKLIST!B795,DATOS!B:B,0),1)),"")</f>
        <v/>
      </c>
      <c r="P795" s="17" t="str">
        <f>IFERROR(IF(INDEX(DATOS!AP:AP,MATCH(CHECKLIST!B795,DATOS!B:B,0),1)=0,"",INDEX(DATOS!AP:AP,MATCH(CHECKLIST!B795,DATOS!B:B,0),1)),"")</f>
        <v/>
      </c>
      <c r="Q795" s="17" t="str">
        <f>IFERROR(IF(INDEX(DATOS!AQ:AQ,MATCH(CHECKLIST!B795,DATOS!B:B,0),1)=0,"",INDEX(DATOS!AQ:AQ,MATCH(CHECKLIST!B795,DATOS!B:B,0),1)),"")</f>
        <v/>
      </c>
      <c r="R795" t="str">
        <f>IF(B795="","",1)</f>
        <v/>
      </c>
      <c r="S795" t="str">
        <f t="shared" si="38"/>
        <v/>
      </c>
      <c r="U795" t="str">
        <f t="shared" si="36"/>
        <v/>
      </c>
      <c r="V795" t="str">
        <f t="shared" si="37"/>
        <v/>
      </c>
    </row>
    <row r="796" spans="1:22" x14ac:dyDescent="0.25">
      <c r="A796" s="12">
        <v>783</v>
      </c>
      <c r="B796" t="str">
        <f>IFERROR(INDEX(DATOS!B:B,MATCH(CHECKLIST!A796,DATOS!BY:BY,0),1),"")</f>
        <v/>
      </c>
      <c r="C796" t="str">
        <f>IFERROR(INDEX(DATOS!J:J,MATCH(CHECKLIST!A796,DATOS!BY:BY,0),1),"")</f>
        <v/>
      </c>
      <c r="D796" t="str">
        <f>IFERROR(INDEX(DATOS!R:R,MATCH(CHECKLIST!E796,DATOS!C:C,0),1),"")</f>
        <v/>
      </c>
      <c r="E796" s="72" t="str">
        <f>IFERROR(INDEX(DATOS!C:C,MATCH(CHECKLIST!A796,DATOS!BY:BY,0),1),"")</f>
        <v/>
      </c>
      <c r="F796" s="82" t="str">
        <f>IFERROR(IF(INDEX(DATOS!AE:AE,MATCH(CHECKLIST!B796,DATOS!B:B,0),1)=0,"",INDEX(DATOS!AE:AE,MATCH(CHECKLIST!B796,DATOS!B:B,0),1)),"")</f>
        <v/>
      </c>
      <c r="G796" s="17" t="str">
        <f>IFERROR(IF(INDEX(DATOS!AJ:AJ,MATCH(CHECKLIST!B796,DATOS!B:B,0),1)=0,"",INDEX(DATOS!AJ:AJ,MATCH(CHECKLIST!B796,DATOS!B:B,0),1)),"")</f>
        <v/>
      </c>
      <c r="H796" s="17" t="str">
        <f>IFERROR(IF(INDEX(DATOS!BM:BM,MATCH(CHECKLIST!B796,DATOS!B:B,0),1)="","X",IF(INDEX(DATOS!BM:BM,MATCH(CHECKLIST!B796,DATOS!B:B,0),1)="VIGENTE","",INDEX(DATOS!BM:BM,MATCH(CHECKLIST!B796,DATOS!B:B,0),1))),"")</f>
        <v/>
      </c>
      <c r="I796" s="17" t="str">
        <f>IFERROR(IF(INDEX(DATOS!AN:AN,MATCH(CHECKLIST!B796,DATOS!B:B,0),1)=0,"",INDEX(DATOS!AN:AN,MATCH(CHECKLIST!B796,DATOS!B:B,0),1)),"")</f>
        <v/>
      </c>
      <c r="J796" s="17" t="str">
        <f>IFERROR(IF(INDEX(DATOS!AL:AL,MATCH(CHECKLIST!B796,DATOS!B:B,0),1)=0,"",INDEX(DATOS!AL:AL,MATCH(CHECKLIST!B796,DATOS!B:B,0),1)),"")</f>
        <v/>
      </c>
      <c r="K796" s="35" t="str">
        <f>IFERROR(IF(INDEX(DATOS!AM:AM,MATCH(CHECKLIST!B796,DATOS!B:B,0),1)=0,"",INDEX(DATOS!AM:AM,MATCH(CHECKLIST!B796,DATOS!B:B,0),1)),"")</f>
        <v/>
      </c>
      <c r="L796" s="17" t="str">
        <f>IFERROR(IF(INDEX(DATOS!AO:AO,MATCH(CHECKLIST!B796,DATOS!B:B,0),1)=0,"",INDEX(DATOS!AO:AO,MATCH(CHECKLIST!B796,DATOS!B:B,0),1)),"")</f>
        <v/>
      </c>
      <c r="M796" s="17" t="str">
        <f>IFERROR(IF(INDEX(DATOS!AK:AK,MATCH(CHECKLIST!B796,DATOS!B:B,0),1)=0,"",INDEX(DATOS!AK:AK,MATCH(CHECKLIST!B796,DATOS!B:B,0),1)),"")</f>
        <v/>
      </c>
      <c r="N796" s="35" t="str">
        <f ca="1">IFERROR(IF(INDEX(DATOS!I:I,MATCH(CHECKLIST!B796,DATOS!B:B,0),1)="","X",IF(INDEX(DATOS!I:I,MATCH(CHECKLIST!B796,DATOS!B:B,0),1)&gt;YEAR(TODAY())-1,"","VENCIDA")),"")</f>
        <v/>
      </c>
      <c r="O796" s="35" t="str">
        <f>IFERROR(IF(INDEX(DATOS!AR:AR,MATCH(CHECKLIST!B796,DATOS!B:B,0),1)=0,"",INDEX(DATOS!AR:AR,MATCH(CHECKLIST!B796,DATOS!B:B,0),1)),"")</f>
        <v/>
      </c>
      <c r="P796" s="17" t="str">
        <f>IFERROR(IF(INDEX(DATOS!AP:AP,MATCH(CHECKLIST!B796,DATOS!B:B,0),1)=0,"",INDEX(DATOS!AP:AP,MATCH(CHECKLIST!B796,DATOS!B:B,0),1)),"")</f>
        <v/>
      </c>
      <c r="Q796" s="17" t="str">
        <f>IFERROR(IF(INDEX(DATOS!AQ:AQ,MATCH(CHECKLIST!B796,DATOS!B:B,0),1)=0,"",INDEX(DATOS!AQ:AQ,MATCH(CHECKLIST!B796,DATOS!B:B,0),1)),"")</f>
        <v/>
      </c>
      <c r="S796">
        <f t="shared" si="38"/>
        <v>0</v>
      </c>
      <c r="U796" t="str">
        <f t="shared" si="36"/>
        <v/>
      </c>
      <c r="V796" t="str">
        <f t="shared" si="37"/>
        <v/>
      </c>
    </row>
    <row r="797" spans="1:22" x14ac:dyDescent="0.25">
      <c r="A797" s="12">
        <v>784</v>
      </c>
      <c r="B797" t="str">
        <f>IFERROR(INDEX(DATOS!B:B,MATCH(CHECKLIST!A797,DATOS!BY:BY,0),1),"")</f>
        <v/>
      </c>
      <c r="C797" t="str">
        <f>IFERROR(INDEX(DATOS!J:J,MATCH(CHECKLIST!A797,DATOS!BY:BY,0),1),"")</f>
        <v/>
      </c>
      <c r="D797" t="str">
        <f>IFERROR(INDEX(DATOS!R:R,MATCH(CHECKLIST!E797,DATOS!C:C,0),1),"")</f>
        <v/>
      </c>
      <c r="E797" s="72" t="str">
        <f>IFERROR(INDEX(DATOS!C:C,MATCH(CHECKLIST!A797,DATOS!BY:BY,0),1),"")</f>
        <v/>
      </c>
      <c r="F797" s="82" t="str">
        <f>IFERROR(IF(INDEX(DATOS!AE:AE,MATCH(CHECKLIST!B797,DATOS!B:B,0),1)=0,"",INDEX(DATOS!AE:AE,MATCH(CHECKLIST!B797,DATOS!B:B,0),1)),"")</f>
        <v/>
      </c>
      <c r="G797" s="17" t="str">
        <f>IFERROR(IF(INDEX(DATOS!AJ:AJ,MATCH(CHECKLIST!B797,DATOS!B:B,0),1)=0,"",INDEX(DATOS!AJ:AJ,MATCH(CHECKLIST!B797,DATOS!B:B,0),1)),"")</f>
        <v/>
      </c>
      <c r="H797" s="17" t="str">
        <f>IFERROR(IF(INDEX(DATOS!BM:BM,MATCH(CHECKLIST!B797,DATOS!B:B,0),1)="","X",IF(INDEX(DATOS!BM:BM,MATCH(CHECKLIST!B797,DATOS!B:B,0),1)="VIGENTE","",INDEX(DATOS!BM:BM,MATCH(CHECKLIST!B797,DATOS!B:B,0),1))),"")</f>
        <v/>
      </c>
      <c r="I797" s="17" t="str">
        <f>IFERROR(IF(INDEX(DATOS!AN:AN,MATCH(CHECKLIST!B797,DATOS!B:B,0),1)=0,"",INDEX(DATOS!AN:AN,MATCH(CHECKLIST!B797,DATOS!B:B,0),1)),"")</f>
        <v/>
      </c>
      <c r="J797" s="17" t="str">
        <f>IFERROR(IF(INDEX(DATOS!AL:AL,MATCH(CHECKLIST!B797,DATOS!B:B,0),1)=0,"",INDEX(DATOS!AL:AL,MATCH(CHECKLIST!B797,DATOS!B:B,0),1)),"")</f>
        <v/>
      </c>
      <c r="K797" s="35" t="str">
        <f>IFERROR(IF(INDEX(DATOS!AM:AM,MATCH(CHECKLIST!B797,DATOS!B:B,0),1)=0,"",INDEX(DATOS!AM:AM,MATCH(CHECKLIST!B797,DATOS!B:B,0),1)),"")</f>
        <v/>
      </c>
      <c r="L797" s="17" t="str">
        <f>IFERROR(IF(INDEX(DATOS!AO:AO,MATCH(CHECKLIST!B797,DATOS!B:B,0),1)=0,"",INDEX(DATOS!AO:AO,MATCH(CHECKLIST!B797,DATOS!B:B,0),1)),"")</f>
        <v/>
      </c>
      <c r="M797" s="17" t="str">
        <f>IFERROR(IF(INDEX(DATOS!AK:AK,MATCH(CHECKLIST!B797,DATOS!B:B,0),1)=0,"",INDEX(DATOS!AK:AK,MATCH(CHECKLIST!B797,DATOS!B:B,0),1)),"")</f>
        <v/>
      </c>
      <c r="N797" s="35" t="str">
        <f ca="1">IFERROR(IF(INDEX(DATOS!I:I,MATCH(CHECKLIST!B797,DATOS!B:B,0),1)="","X",IF(INDEX(DATOS!I:I,MATCH(CHECKLIST!B797,DATOS!B:B,0),1)&gt;YEAR(TODAY())-1,"","VENCIDA")),"")</f>
        <v/>
      </c>
      <c r="O797" s="35" t="str">
        <f>IFERROR(IF(INDEX(DATOS!AR:AR,MATCH(CHECKLIST!B797,DATOS!B:B,0),1)=0,"",INDEX(DATOS!AR:AR,MATCH(CHECKLIST!B797,DATOS!B:B,0),1)),"")</f>
        <v/>
      </c>
      <c r="P797" s="17" t="str">
        <f>IFERROR(IF(INDEX(DATOS!AP:AP,MATCH(CHECKLIST!B797,DATOS!B:B,0),1)=0,"",INDEX(DATOS!AP:AP,MATCH(CHECKLIST!B797,DATOS!B:B,0),1)),"")</f>
        <v/>
      </c>
      <c r="Q797" s="17" t="str">
        <f>IFERROR(IF(INDEX(DATOS!AQ:AQ,MATCH(CHECKLIST!B797,DATOS!B:B,0),1)=0,"",INDEX(DATOS!AQ:AQ,MATCH(CHECKLIST!B797,DATOS!B:B,0),1)),"")</f>
        <v/>
      </c>
      <c r="R797" t="str">
        <f>IF(B797="","",1)</f>
        <v/>
      </c>
      <c r="S797" t="str">
        <f t="shared" si="38"/>
        <v/>
      </c>
      <c r="U797" t="str">
        <f t="shared" si="36"/>
        <v/>
      </c>
      <c r="V797" t="str">
        <f t="shared" si="37"/>
        <v/>
      </c>
    </row>
    <row r="798" spans="1:22" x14ac:dyDescent="0.25">
      <c r="A798" s="12">
        <v>785</v>
      </c>
      <c r="B798" t="str">
        <f>IFERROR(INDEX(DATOS!B:B,MATCH(CHECKLIST!A798,DATOS!BY:BY,0),1),"")</f>
        <v/>
      </c>
      <c r="C798" t="str">
        <f>IFERROR(INDEX(DATOS!J:J,MATCH(CHECKLIST!A798,DATOS!BY:BY,0),1),"")</f>
        <v/>
      </c>
      <c r="D798" t="str">
        <f>IFERROR(INDEX(DATOS!R:R,MATCH(CHECKLIST!E798,DATOS!C:C,0),1),"")</f>
        <v/>
      </c>
      <c r="E798" s="72" t="str">
        <f>IFERROR(INDEX(DATOS!C:C,MATCH(CHECKLIST!A798,DATOS!BY:BY,0),1),"")</f>
        <v/>
      </c>
      <c r="F798" s="82" t="str">
        <f>IFERROR(IF(INDEX(DATOS!AE:AE,MATCH(CHECKLIST!B798,DATOS!B:B,0),1)=0,"",INDEX(DATOS!AE:AE,MATCH(CHECKLIST!B798,DATOS!B:B,0),1)),"")</f>
        <v/>
      </c>
      <c r="G798" s="17" t="str">
        <f>IFERROR(IF(INDEX(DATOS!AJ:AJ,MATCH(CHECKLIST!B798,DATOS!B:B,0),1)=0,"",INDEX(DATOS!AJ:AJ,MATCH(CHECKLIST!B798,DATOS!B:B,0),1)),"")</f>
        <v/>
      </c>
      <c r="H798" s="17" t="str">
        <f>IFERROR(IF(INDEX(DATOS!BM:BM,MATCH(CHECKLIST!B798,DATOS!B:B,0),1)="","X",IF(INDEX(DATOS!BM:BM,MATCH(CHECKLIST!B798,DATOS!B:B,0),1)="VIGENTE","",INDEX(DATOS!BM:BM,MATCH(CHECKLIST!B798,DATOS!B:B,0),1))),"")</f>
        <v/>
      </c>
      <c r="I798" s="17" t="str">
        <f>IFERROR(IF(INDEX(DATOS!AN:AN,MATCH(CHECKLIST!B798,DATOS!B:B,0),1)=0,"",INDEX(DATOS!AN:AN,MATCH(CHECKLIST!B798,DATOS!B:B,0),1)),"")</f>
        <v/>
      </c>
      <c r="J798" s="17" t="str">
        <f>IFERROR(IF(INDEX(DATOS!AL:AL,MATCH(CHECKLIST!B798,DATOS!B:B,0),1)=0,"",INDEX(DATOS!AL:AL,MATCH(CHECKLIST!B798,DATOS!B:B,0),1)),"")</f>
        <v/>
      </c>
      <c r="K798" s="35" t="str">
        <f>IFERROR(IF(INDEX(DATOS!AM:AM,MATCH(CHECKLIST!B798,DATOS!B:B,0),1)=0,"",INDEX(DATOS!AM:AM,MATCH(CHECKLIST!B798,DATOS!B:B,0),1)),"")</f>
        <v/>
      </c>
      <c r="L798" s="17" t="str">
        <f>IFERROR(IF(INDEX(DATOS!AO:AO,MATCH(CHECKLIST!B798,DATOS!B:B,0),1)=0,"",INDEX(DATOS!AO:AO,MATCH(CHECKLIST!B798,DATOS!B:B,0),1)),"")</f>
        <v/>
      </c>
      <c r="M798" s="17" t="str">
        <f>IFERROR(IF(INDEX(DATOS!AK:AK,MATCH(CHECKLIST!B798,DATOS!B:B,0),1)=0,"",INDEX(DATOS!AK:AK,MATCH(CHECKLIST!B798,DATOS!B:B,0),1)),"")</f>
        <v/>
      </c>
      <c r="N798" s="35" t="str">
        <f ca="1">IFERROR(IF(INDEX(DATOS!I:I,MATCH(CHECKLIST!B798,DATOS!B:B,0),1)="","X",IF(INDEX(DATOS!I:I,MATCH(CHECKLIST!B798,DATOS!B:B,0),1)&gt;YEAR(TODAY())-1,"","VENCIDA")),"")</f>
        <v/>
      </c>
      <c r="O798" s="35" t="str">
        <f>IFERROR(IF(INDEX(DATOS!AR:AR,MATCH(CHECKLIST!B798,DATOS!B:B,0),1)=0,"",INDEX(DATOS!AR:AR,MATCH(CHECKLIST!B798,DATOS!B:B,0),1)),"")</f>
        <v/>
      </c>
      <c r="P798" s="17" t="str">
        <f>IFERROR(IF(INDEX(DATOS!AP:AP,MATCH(CHECKLIST!B798,DATOS!B:B,0),1)=0,"",INDEX(DATOS!AP:AP,MATCH(CHECKLIST!B798,DATOS!B:B,0),1)),"")</f>
        <v/>
      </c>
      <c r="Q798" s="17" t="str">
        <f>IFERROR(IF(INDEX(DATOS!AQ:AQ,MATCH(CHECKLIST!B798,DATOS!B:B,0),1)=0,"",INDEX(DATOS!AQ:AQ,MATCH(CHECKLIST!B798,DATOS!B:B,0),1)),"")</f>
        <v/>
      </c>
      <c r="S798">
        <f t="shared" si="38"/>
        <v>0</v>
      </c>
      <c r="U798" t="str">
        <f t="shared" si="36"/>
        <v/>
      </c>
      <c r="V798" t="str">
        <f t="shared" si="37"/>
        <v/>
      </c>
    </row>
    <row r="799" spans="1:22" x14ac:dyDescent="0.25">
      <c r="A799" s="12">
        <v>786</v>
      </c>
      <c r="B799" t="str">
        <f>IFERROR(INDEX(DATOS!B:B,MATCH(CHECKLIST!A799,DATOS!BY:BY,0),1),"")</f>
        <v/>
      </c>
      <c r="C799" t="str">
        <f>IFERROR(INDEX(DATOS!J:J,MATCH(CHECKLIST!A799,DATOS!BY:BY,0),1),"")</f>
        <v/>
      </c>
      <c r="D799" t="str">
        <f>IFERROR(INDEX(DATOS!R:R,MATCH(CHECKLIST!E799,DATOS!C:C,0),1),"")</f>
        <v/>
      </c>
      <c r="E799" s="72" t="str">
        <f>IFERROR(INDEX(DATOS!C:C,MATCH(CHECKLIST!A799,DATOS!BY:BY,0),1),"")</f>
        <v/>
      </c>
      <c r="F799" s="82" t="str">
        <f>IFERROR(IF(INDEX(DATOS!AE:AE,MATCH(CHECKLIST!B799,DATOS!B:B,0),1)=0,"",INDEX(DATOS!AE:AE,MATCH(CHECKLIST!B799,DATOS!B:B,0),1)),"")</f>
        <v/>
      </c>
      <c r="G799" s="17" t="str">
        <f>IFERROR(IF(INDEX(DATOS!AJ:AJ,MATCH(CHECKLIST!B799,DATOS!B:B,0),1)=0,"",INDEX(DATOS!AJ:AJ,MATCH(CHECKLIST!B799,DATOS!B:B,0),1)),"")</f>
        <v/>
      </c>
      <c r="H799" s="17" t="str">
        <f>IFERROR(IF(INDEX(DATOS!BM:BM,MATCH(CHECKLIST!B799,DATOS!B:B,0),1)="","X",IF(INDEX(DATOS!BM:BM,MATCH(CHECKLIST!B799,DATOS!B:B,0),1)="VIGENTE","",INDEX(DATOS!BM:BM,MATCH(CHECKLIST!B799,DATOS!B:B,0),1))),"")</f>
        <v/>
      </c>
      <c r="I799" s="17" t="str">
        <f>IFERROR(IF(INDEX(DATOS!AN:AN,MATCH(CHECKLIST!B799,DATOS!B:B,0),1)=0,"",INDEX(DATOS!AN:AN,MATCH(CHECKLIST!B799,DATOS!B:B,0),1)),"")</f>
        <v/>
      </c>
      <c r="J799" s="17" t="str">
        <f>IFERROR(IF(INDEX(DATOS!AL:AL,MATCH(CHECKLIST!B799,DATOS!B:B,0),1)=0,"",INDEX(DATOS!AL:AL,MATCH(CHECKLIST!B799,DATOS!B:B,0),1)),"")</f>
        <v/>
      </c>
      <c r="K799" s="35" t="str">
        <f>IFERROR(IF(INDEX(DATOS!AM:AM,MATCH(CHECKLIST!B799,DATOS!B:B,0),1)=0,"",INDEX(DATOS!AM:AM,MATCH(CHECKLIST!B799,DATOS!B:B,0),1)),"")</f>
        <v/>
      </c>
      <c r="L799" s="17" t="str">
        <f>IFERROR(IF(INDEX(DATOS!AO:AO,MATCH(CHECKLIST!B799,DATOS!B:B,0),1)=0,"",INDEX(DATOS!AO:AO,MATCH(CHECKLIST!B799,DATOS!B:B,0),1)),"")</f>
        <v/>
      </c>
      <c r="M799" s="17" t="str">
        <f>IFERROR(IF(INDEX(DATOS!AK:AK,MATCH(CHECKLIST!B799,DATOS!B:B,0),1)=0,"",INDEX(DATOS!AK:AK,MATCH(CHECKLIST!B799,DATOS!B:B,0),1)),"")</f>
        <v/>
      </c>
      <c r="N799" s="35" t="str">
        <f ca="1">IFERROR(IF(INDEX(DATOS!I:I,MATCH(CHECKLIST!B799,DATOS!B:B,0),1)="","X",IF(INDEX(DATOS!I:I,MATCH(CHECKLIST!B799,DATOS!B:B,0),1)&gt;YEAR(TODAY())-1,"","VENCIDA")),"")</f>
        <v/>
      </c>
      <c r="O799" s="35" t="str">
        <f>IFERROR(IF(INDEX(DATOS!AR:AR,MATCH(CHECKLIST!B799,DATOS!B:B,0),1)=0,"",INDEX(DATOS!AR:AR,MATCH(CHECKLIST!B799,DATOS!B:B,0),1)),"")</f>
        <v/>
      </c>
      <c r="P799" s="17" t="str">
        <f>IFERROR(IF(INDEX(DATOS!AP:AP,MATCH(CHECKLIST!B799,DATOS!B:B,0),1)=0,"",INDEX(DATOS!AP:AP,MATCH(CHECKLIST!B799,DATOS!B:B,0),1)),"")</f>
        <v/>
      </c>
      <c r="Q799" s="17" t="str">
        <f>IFERROR(IF(INDEX(DATOS!AQ:AQ,MATCH(CHECKLIST!B799,DATOS!B:B,0),1)=0,"",INDEX(DATOS!AQ:AQ,MATCH(CHECKLIST!B799,DATOS!B:B,0),1)),"")</f>
        <v/>
      </c>
      <c r="R799" t="str">
        <f>IF(B799="","",1)</f>
        <v/>
      </c>
      <c r="S799" t="str">
        <f t="shared" si="38"/>
        <v/>
      </c>
      <c r="U799" t="str">
        <f t="shared" si="36"/>
        <v/>
      </c>
      <c r="V799" t="str">
        <f t="shared" si="37"/>
        <v/>
      </c>
    </row>
    <row r="800" spans="1:22" x14ac:dyDescent="0.25">
      <c r="A800" s="12">
        <v>787</v>
      </c>
      <c r="B800" t="str">
        <f>IFERROR(INDEX(DATOS!B:B,MATCH(CHECKLIST!A800,DATOS!BY:BY,0),1),"")</f>
        <v/>
      </c>
      <c r="C800" t="str">
        <f>IFERROR(INDEX(DATOS!J:J,MATCH(CHECKLIST!A800,DATOS!BY:BY,0),1),"")</f>
        <v/>
      </c>
      <c r="D800" t="str">
        <f>IFERROR(INDEX(DATOS!R:R,MATCH(CHECKLIST!E800,DATOS!C:C,0),1),"")</f>
        <v/>
      </c>
      <c r="E800" s="72" t="str">
        <f>IFERROR(INDEX(DATOS!C:C,MATCH(CHECKLIST!A800,DATOS!BY:BY,0),1),"")</f>
        <v/>
      </c>
      <c r="F800" s="82" t="str">
        <f>IFERROR(IF(INDEX(DATOS!AE:AE,MATCH(CHECKLIST!B800,DATOS!B:B,0),1)=0,"",INDEX(DATOS!AE:AE,MATCH(CHECKLIST!B800,DATOS!B:B,0),1)),"")</f>
        <v/>
      </c>
      <c r="G800" s="17" t="str">
        <f>IFERROR(IF(INDEX(DATOS!AJ:AJ,MATCH(CHECKLIST!B800,DATOS!B:B,0),1)=0,"",INDEX(DATOS!AJ:AJ,MATCH(CHECKLIST!B800,DATOS!B:B,0),1)),"")</f>
        <v/>
      </c>
      <c r="H800" s="17" t="str">
        <f>IFERROR(IF(INDEX(DATOS!BM:BM,MATCH(CHECKLIST!B800,DATOS!B:B,0),1)="","X",IF(INDEX(DATOS!BM:BM,MATCH(CHECKLIST!B800,DATOS!B:B,0),1)="VIGENTE","",INDEX(DATOS!BM:BM,MATCH(CHECKLIST!B800,DATOS!B:B,0),1))),"")</f>
        <v/>
      </c>
      <c r="I800" s="17" t="str">
        <f>IFERROR(IF(INDEX(DATOS!AN:AN,MATCH(CHECKLIST!B800,DATOS!B:B,0),1)=0,"",INDEX(DATOS!AN:AN,MATCH(CHECKLIST!B800,DATOS!B:B,0),1)),"")</f>
        <v/>
      </c>
      <c r="J800" s="17" t="str">
        <f>IFERROR(IF(INDEX(DATOS!AL:AL,MATCH(CHECKLIST!B800,DATOS!B:B,0),1)=0,"",INDEX(DATOS!AL:AL,MATCH(CHECKLIST!B800,DATOS!B:B,0),1)),"")</f>
        <v/>
      </c>
      <c r="K800" s="35" t="str">
        <f>IFERROR(IF(INDEX(DATOS!AM:AM,MATCH(CHECKLIST!B800,DATOS!B:B,0),1)=0,"",INDEX(DATOS!AM:AM,MATCH(CHECKLIST!B800,DATOS!B:B,0),1)),"")</f>
        <v/>
      </c>
      <c r="L800" s="17" t="str">
        <f>IFERROR(IF(INDEX(DATOS!AO:AO,MATCH(CHECKLIST!B800,DATOS!B:B,0),1)=0,"",INDEX(DATOS!AO:AO,MATCH(CHECKLIST!B800,DATOS!B:B,0),1)),"")</f>
        <v/>
      </c>
      <c r="M800" s="17" t="str">
        <f>IFERROR(IF(INDEX(DATOS!AK:AK,MATCH(CHECKLIST!B800,DATOS!B:B,0),1)=0,"",INDEX(DATOS!AK:AK,MATCH(CHECKLIST!B800,DATOS!B:B,0),1)),"")</f>
        <v/>
      </c>
      <c r="N800" s="35" t="str">
        <f ca="1">IFERROR(IF(INDEX(DATOS!I:I,MATCH(CHECKLIST!B800,DATOS!B:B,0),1)="","X",IF(INDEX(DATOS!I:I,MATCH(CHECKLIST!B800,DATOS!B:B,0),1)&gt;YEAR(TODAY())-1,"","VENCIDA")),"")</f>
        <v/>
      </c>
      <c r="O800" s="35" t="str">
        <f>IFERROR(IF(INDEX(DATOS!AR:AR,MATCH(CHECKLIST!B800,DATOS!B:B,0),1)=0,"",INDEX(DATOS!AR:AR,MATCH(CHECKLIST!B800,DATOS!B:B,0),1)),"")</f>
        <v/>
      </c>
      <c r="P800" s="17" t="str">
        <f>IFERROR(IF(INDEX(DATOS!AP:AP,MATCH(CHECKLIST!B800,DATOS!B:B,0),1)=0,"",INDEX(DATOS!AP:AP,MATCH(CHECKLIST!B800,DATOS!B:B,0),1)),"")</f>
        <v/>
      </c>
      <c r="Q800" s="17" t="str">
        <f>IFERROR(IF(INDEX(DATOS!AQ:AQ,MATCH(CHECKLIST!B800,DATOS!B:B,0),1)=0,"",INDEX(DATOS!AQ:AQ,MATCH(CHECKLIST!B800,DATOS!B:B,0),1)),"")</f>
        <v/>
      </c>
      <c r="S800">
        <f t="shared" si="38"/>
        <v>0</v>
      </c>
      <c r="U800" t="str">
        <f t="shared" si="36"/>
        <v/>
      </c>
      <c r="V800" t="str">
        <f t="shared" si="37"/>
        <v/>
      </c>
    </row>
    <row r="801" spans="1:22" x14ac:dyDescent="0.25">
      <c r="A801" s="12">
        <v>788</v>
      </c>
      <c r="B801" t="str">
        <f>IFERROR(INDEX(DATOS!B:B,MATCH(CHECKLIST!A801,DATOS!BY:BY,0),1),"")</f>
        <v/>
      </c>
      <c r="C801" t="str">
        <f>IFERROR(INDEX(DATOS!J:J,MATCH(CHECKLIST!A801,DATOS!BY:BY,0),1),"")</f>
        <v/>
      </c>
      <c r="D801" t="str">
        <f>IFERROR(INDEX(DATOS!R:R,MATCH(CHECKLIST!E801,DATOS!C:C,0),1),"")</f>
        <v/>
      </c>
      <c r="E801" s="72" t="str">
        <f>IFERROR(INDEX(DATOS!C:C,MATCH(CHECKLIST!A801,DATOS!BY:BY,0),1),"")</f>
        <v/>
      </c>
      <c r="F801" s="82" t="str">
        <f>IFERROR(IF(INDEX(DATOS!AE:AE,MATCH(CHECKLIST!B801,DATOS!B:B,0),1)=0,"",INDEX(DATOS!AE:AE,MATCH(CHECKLIST!B801,DATOS!B:B,0),1)),"")</f>
        <v/>
      </c>
      <c r="G801" s="17" t="str">
        <f>IFERROR(IF(INDEX(DATOS!AJ:AJ,MATCH(CHECKLIST!B801,DATOS!B:B,0),1)=0,"",INDEX(DATOS!AJ:AJ,MATCH(CHECKLIST!B801,DATOS!B:B,0),1)),"")</f>
        <v/>
      </c>
      <c r="H801" s="17" t="str">
        <f>IFERROR(IF(INDEX(DATOS!BM:BM,MATCH(CHECKLIST!B801,DATOS!B:B,0),1)="","X",IF(INDEX(DATOS!BM:BM,MATCH(CHECKLIST!B801,DATOS!B:B,0),1)="VIGENTE","",INDEX(DATOS!BM:BM,MATCH(CHECKLIST!B801,DATOS!B:B,0),1))),"")</f>
        <v/>
      </c>
      <c r="I801" s="17" t="str">
        <f>IFERROR(IF(INDEX(DATOS!AN:AN,MATCH(CHECKLIST!B801,DATOS!B:B,0),1)=0,"",INDEX(DATOS!AN:AN,MATCH(CHECKLIST!B801,DATOS!B:B,0),1)),"")</f>
        <v/>
      </c>
      <c r="J801" s="17" t="str">
        <f>IFERROR(IF(INDEX(DATOS!AL:AL,MATCH(CHECKLIST!B801,DATOS!B:B,0),1)=0,"",INDEX(DATOS!AL:AL,MATCH(CHECKLIST!B801,DATOS!B:B,0),1)),"")</f>
        <v/>
      </c>
      <c r="K801" s="35" t="str">
        <f>IFERROR(IF(INDEX(DATOS!AM:AM,MATCH(CHECKLIST!B801,DATOS!B:B,0),1)=0,"",INDEX(DATOS!AM:AM,MATCH(CHECKLIST!B801,DATOS!B:B,0),1)),"")</f>
        <v/>
      </c>
      <c r="L801" s="17" t="str">
        <f>IFERROR(IF(INDEX(DATOS!AO:AO,MATCH(CHECKLIST!B801,DATOS!B:B,0),1)=0,"",INDEX(DATOS!AO:AO,MATCH(CHECKLIST!B801,DATOS!B:B,0),1)),"")</f>
        <v/>
      </c>
      <c r="M801" s="17" t="str">
        <f>IFERROR(IF(INDEX(DATOS!AK:AK,MATCH(CHECKLIST!B801,DATOS!B:B,0),1)=0,"",INDEX(DATOS!AK:AK,MATCH(CHECKLIST!B801,DATOS!B:B,0),1)),"")</f>
        <v/>
      </c>
      <c r="N801" s="35" t="str">
        <f ca="1">IFERROR(IF(INDEX(DATOS!I:I,MATCH(CHECKLIST!B801,DATOS!B:B,0),1)="","X",IF(INDEX(DATOS!I:I,MATCH(CHECKLIST!B801,DATOS!B:B,0),1)&gt;YEAR(TODAY())-1,"","VENCIDA")),"")</f>
        <v/>
      </c>
      <c r="O801" s="35" t="str">
        <f>IFERROR(IF(INDEX(DATOS!AR:AR,MATCH(CHECKLIST!B801,DATOS!B:B,0),1)=0,"",INDEX(DATOS!AR:AR,MATCH(CHECKLIST!B801,DATOS!B:B,0),1)),"")</f>
        <v/>
      </c>
      <c r="P801" s="17" t="str">
        <f>IFERROR(IF(INDEX(DATOS!AP:AP,MATCH(CHECKLIST!B801,DATOS!B:B,0),1)=0,"",INDEX(DATOS!AP:AP,MATCH(CHECKLIST!B801,DATOS!B:B,0),1)),"")</f>
        <v/>
      </c>
      <c r="Q801" s="17" t="str">
        <f>IFERROR(IF(INDEX(DATOS!AQ:AQ,MATCH(CHECKLIST!B801,DATOS!B:B,0),1)=0,"",INDEX(DATOS!AQ:AQ,MATCH(CHECKLIST!B801,DATOS!B:B,0),1)),"")</f>
        <v/>
      </c>
      <c r="R801" t="str">
        <f>IF(B801="","",1)</f>
        <v/>
      </c>
      <c r="S801" t="str">
        <f t="shared" si="38"/>
        <v/>
      </c>
      <c r="U801" t="str">
        <f t="shared" si="36"/>
        <v/>
      </c>
      <c r="V801" t="str">
        <f t="shared" si="37"/>
        <v/>
      </c>
    </row>
    <row r="802" spans="1:22" x14ac:dyDescent="0.25">
      <c r="A802" s="12">
        <v>789</v>
      </c>
      <c r="B802" t="str">
        <f>IFERROR(INDEX(DATOS!B:B,MATCH(CHECKLIST!A802,DATOS!BY:BY,0),1),"")</f>
        <v/>
      </c>
      <c r="C802" t="str">
        <f>IFERROR(INDEX(DATOS!J:J,MATCH(CHECKLIST!A802,DATOS!BY:BY,0),1),"")</f>
        <v/>
      </c>
      <c r="D802" t="str">
        <f>IFERROR(INDEX(DATOS!R:R,MATCH(CHECKLIST!E802,DATOS!C:C,0),1),"")</f>
        <v/>
      </c>
      <c r="E802" s="72" t="str">
        <f>IFERROR(INDEX(DATOS!C:C,MATCH(CHECKLIST!A802,DATOS!BY:BY,0),1),"")</f>
        <v/>
      </c>
      <c r="F802" s="82" t="str">
        <f>IFERROR(IF(INDEX(DATOS!AE:AE,MATCH(CHECKLIST!B802,DATOS!B:B,0),1)=0,"",INDEX(DATOS!AE:AE,MATCH(CHECKLIST!B802,DATOS!B:B,0),1)),"")</f>
        <v/>
      </c>
      <c r="G802" s="17" t="str">
        <f>IFERROR(IF(INDEX(DATOS!AJ:AJ,MATCH(CHECKLIST!B802,DATOS!B:B,0),1)=0,"",INDEX(DATOS!AJ:AJ,MATCH(CHECKLIST!B802,DATOS!B:B,0),1)),"")</f>
        <v/>
      </c>
      <c r="H802" s="17" t="str">
        <f>IFERROR(IF(INDEX(DATOS!BM:BM,MATCH(CHECKLIST!B802,DATOS!B:B,0),1)="","X",IF(INDEX(DATOS!BM:BM,MATCH(CHECKLIST!B802,DATOS!B:B,0),1)="VIGENTE","",INDEX(DATOS!BM:BM,MATCH(CHECKLIST!B802,DATOS!B:B,0),1))),"")</f>
        <v/>
      </c>
      <c r="I802" s="17" t="str">
        <f>IFERROR(IF(INDEX(DATOS!AN:AN,MATCH(CHECKLIST!B802,DATOS!B:B,0),1)=0,"",INDEX(DATOS!AN:AN,MATCH(CHECKLIST!B802,DATOS!B:B,0),1)),"")</f>
        <v/>
      </c>
      <c r="J802" s="17" t="str">
        <f>IFERROR(IF(INDEX(DATOS!AL:AL,MATCH(CHECKLIST!B802,DATOS!B:B,0),1)=0,"",INDEX(DATOS!AL:AL,MATCH(CHECKLIST!B802,DATOS!B:B,0),1)),"")</f>
        <v/>
      </c>
      <c r="K802" s="35" t="str">
        <f>IFERROR(IF(INDEX(DATOS!AM:AM,MATCH(CHECKLIST!B802,DATOS!B:B,0),1)=0,"",INDEX(DATOS!AM:AM,MATCH(CHECKLIST!B802,DATOS!B:B,0),1)),"")</f>
        <v/>
      </c>
      <c r="L802" s="17" t="str">
        <f>IFERROR(IF(INDEX(DATOS!AO:AO,MATCH(CHECKLIST!B802,DATOS!B:B,0),1)=0,"",INDEX(DATOS!AO:AO,MATCH(CHECKLIST!B802,DATOS!B:B,0),1)),"")</f>
        <v/>
      </c>
      <c r="M802" s="17" t="str">
        <f>IFERROR(IF(INDEX(DATOS!AK:AK,MATCH(CHECKLIST!B802,DATOS!B:B,0),1)=0,"",INDEX(DATOS!AK:AK,MATCH(CHECKLIST!B802,DATOS!B:B,0),1)),"")</f>
        <v/>
      </c>
      <c r="N802" s="35" t="str">
        <f ca="1">IFERROR(IF(INDEX(DATOS!I:I,MATCH(CHECKLIST!B802,DATOS!B:B,0),1)="","X",IF(INDEX(DATOS!I:I,MATCH(CHECKLIST!B802,DATOS!B:B,0),1)&gt;YEAR(TODAY())-1,"","VENCIDA")),"")</f>
        <v/>
      </c>
      <c r="O802" s="35" t="str">
        <f>IFERROR(IF(INDEX(DATOS!AR:AR,MATCH(CHECKLIST!B802,DATOS!B:B,0),1)=0,"",INDEX(DATOS!AR:AR,MATCH(CHECKLIST!B802,DATOS!B:B,0),1)),"")</f>
        <v/>
      </c>
      <c r="P802" s="17" t="str">
        <f>IFERROR(IF(INDEX(DATOS!AP:AP,MATCH(CHECKLIST!B802,DATOS!B:B,0),1)=0,"",INDEX(DATOS!AP:AP,MATCH(CHECKLIST!B802,DATOS!B:B,0),1)),"")</f>
        <v/>
      </c>
      <c r="Q802" s="17" t="str">
        <f>IFERROR(IF(INDEX(DATOS!AQ:AQ,MATCH(CHECKLIST!B802,DATOS!B:B,0),1)=0,"",INDEX(DATOS!AQ:AQ,MATCH(CHECKLIST!B802,DATOS!B:B,0),1)),"")</f>
        <v/>
      </c>
      <c r="S802">
        <f t="shared" si="38"/>
        <v>0</v>
      </c>
      <c r="U802" t="str">
        <f t="shared" si="36"/>
        <v/>
      </c>
      <c r="V802" t="str">
        <f t="shared" si="37"/>
        <v/>
      </c>
    </row>
    <row r="803" spans="1:22" x14ac:dyDescent="0.25">
      <c r="A803" s="12">
        <v>790</v>
      </c>
      <c r="B803" t="str">
        <f>IFERROR(INDEX(DATOS!B:B,MATCH(CHECKLIST!A803,DATOS!BY:BY,0),1),"")</f>
        <v/>
      </c>
      <c r="C803" t="str">
        <f>IFERROR(INDEX(DATOS!J:J,MATCH(CHECKLIST!A803,DATOS!BY:BY,0),1),"")</f>
        <v/>
      </c>
      <c r="D803" t="str">
        <f>IFERROR(INDEX(DATOS!R:R,MATCH(CHECKLIST!E803,DATOS!C:C,0),1),"")</f>
        <v/>
      </c>
      <c r="E803" s="72" t="str">
        <f>IFERROR(INDEX(DATOS!C:C,MATCH(CHECKLIST!A803,DATOS!BY:BY,0),1),"")</f>
        <v/>
      </c>
      <c r="F803" s="82" t="str">
        <f>IFERROR(IF(INDEX(DATOS!AE:AE,MATCH(CHECKLIST!B803,DATOS!B:B,0),1)=0,"",INDEX(DATOS!AE:AE,MATCH(CHECKLIST!B803,DATOS!B:B,0),1)),"")</f>
        <v/>
      </c>
      <c r="G803" s="17" t="str">
        <f>IFERROR(IF(INDEX(DATOS!AJ:AJ,MATCH(CHECKLIST!B803,DATOS!B:B,0),1)=0,"",INDEX(DATOS!AJ:AJ,MATCH(CHECKLIST!B803,DATOS!B:B,0),1)),"")</f>
        <v/>
      </c>
      <c r="H803" s="17" t="str">
        <f>IFERROR(IF(INDEX(DATOS!BM:BM,MATCH(CHECKLIST!B803,DATOS!B:B,0),1)="","X",IF(INDEX(DATOS!BM:BM,MATCH(CHECKLIST!B803,DATOS!B:B,0),1)="VIGENTE","",INDEX(DATOS!BM:BM,MATCH(CHECKLIST!B803,DATOS!B:B,0),1))),"")</f>
        <v/>
      </c>
      <c r="I803" s="17" t="str">
        <f>IFERROR(IF(INDEX(DATOS!AN:AN,MATCH(CHECKLIST!B803,DATOS!B:B,0),1)=0,"",INDEX(DATOS!AN:AN,MATCH(CHECKLIST!B803,DATOS!B:B,0),1)),"")</f>
        <v/>
      </c>
      <c r="J803" s="17" t="str">
        <f>IFERROR(IF(INDEX(DATOS!AL:AL,MATCH(CHECKLIST!B803,DATOS!B:B,0),1)=0,"",INDEX(DATOS!AL:AL,MATCH(CHECKLIST!B803,DATOS!B:B,0),1)),"")</f>
        <v/>
      </c>
      <c r="K803" s="35" t="str">
        <f>IFERROR(IF(INDEX(DATOS!AM:AM,MATCH(CHECKLIST!B803,DATOS!B:B,0),1)=0,"",INDEX(DATOS!AM:AM,MATCH(CHECKLIST!B803,DATOS!B:B,0),1)),"")</f>
        <v/>
      </c>
      <c r="L803" s="17" t="str">
        <f>IFERROR(IF(INDEX(DATOS!AO:AO,MATCH(CHECKLIST!B803,DATOS!B:B,0),1)=0,"",INDEX(DATOS!AO:AO,MATCH(CHECKLIST!B803,DATOS!B:B,0),1)),"")</f>
        <v/>
      </c>
      <c r="M803" s="17" t="str">
        <f>IFERROR(IF(INDEX(DATOS!AK:AK,MATCH(CHECKLIST!B803,DATOS!B:B,0),1)=0,"",INDEX(DATOS!AK:AK,MATCH(CHECKLIST!B803,DATOS!B:B,0),1)),"")</f>
        <v/>
      </c>
      <c r="N803" s="35" t="str">
        <f ca="1">IFERROR(IF(INDEX(DATOS!I:I,MATCH(CHECKLIST!B803,DATOS!B:B,0),1)="","X",IF(INDEX(DATOS!I:I,MATCH(CHECKLIST!B803,DATOS!B:B,0),1)&gt;YEAR(TODAY())-1,"","VENCIDA")),"")</f>
        <v/>
      </c>
      <c r="O803" s="35" t="str">
        <f>IFERROR(IF(INDEX(DATOS!AR:AR,MATCH(CHECKLIST!B803,DATOS!B:B,0),1)=0,"",INDEX(DATOS!AR:AR,MATCH(CHECKLIST!B803,DATOS!B:B,0),1)),"")</f>
        <v/>
      </c>
      <c r="P803" s="17" t="str">
        <f>IFERROR(IF(INDEX(DATOS!AP:AP,MATCH(CHECKLIST!B803,DATOS!B:B,0),1)=0,"",INDEX(DATOS!AP:AP,MATCH(CHECKLIST!B803,DATOS!B:B,0),1)),"")</f>
        <v/>
      </c>
      <c r="Q803" s="17" t="str">
        <f>IFERROR(IF(INDEX(DATOS!AQ:AQ,MATCH(CHECKLIST!B803,DATOS!B:B,0),1)=0,"",INDEX(DATOS!AQ:AQ,MATCH(CHECKLIST!B803,DATOS!B:B,0),1)),"")</f>
        <v/>
      </c>
      <c r="R803" t="str">
        <f>IF(B803="","",1)</f>
        <v/>
      </c>
      <c r="S803" t="str">
        <f t="shared" si="38"/>
        <v/>
      </c>
      <c r="U803" t="str">
        <f t="shared" si="36"/>
        <v/>
      </c>
      <c r="V803" t="str">
        <f t="shared" si="37"/>
        <v/>
      </c>
    </row>
    <row r="804" spans="1:22" x14ac:dyDescent="0.25">
      <c r="A804" s="12">
        <v>791</v>
      </c>
      <c r="B804" t="str">
        <f>IFERROR(INDEX(DATOS!B:B,MATCH(CHECKLIST!A804,DATOS!BY:BY,0),1),"")</f>
        <v/>
      </c>
      <c r="C804" t="str">
        <f>IFERROR(INDEX(DATOS!J:J,MATCH(CHECKLIST!A804,DATOS!BY:BY,0),1),"")</f>
        <v/>
      </c>
      <c r="D804" t="str">
        <f>IFERROR(INDEX(DATOS!R:R,MATCH(CHECKLIST!E804,DATOS!C:C,0),1),"")</f>
        <v/>
      </c>
      <c r="E804" s="72" t="str">
        <f>IFERROR(INDEX(DATOS!C:C,MATCH(CHECKLIST!A804,DATOS!BY:BY,0),1),"")</f>
        <v/>
      </c>
      <c r="F804" s="82" t="str">
        <f>IFERROR(IF(INDEX(DATOS!AE:AE,MATCH(CHECKLIST!B804,DATOS!B:B,0),1)=0,"",INDEX(DATOS!AE:AE,MATCH(CHECKLIST!B804,DATOS!B:B,0),1)),"")</f>
        <v/>
      </c>
      <c r="G804" s="17" t="str">
        <f>IFERROR(IF(INDEX(DATOS!AJ:AJ,MATCH(CHECKLIST!B804,DATOS!B:B,0),1)=0,"",INDEX(DATOS!AJ:AJ,MATCH(CHECKLIST!B804,DATOS!B:B,0),1)),"")</f>
        <v/>
      </c>
      <c r="H804" s="17" t="str">
        <f>IFERROR(IF(INDEX(DATOS!BM:BM,MATCH(CHECKLIST!B804,DATOS!B:B,0),1)="","X",IF(INDEX(DATOS!BM:BM,MATCH(CHECKLIST!B804,DATOS!B:B,0),1)="VIGENTE","",INDEX(DATOS!BM:BM,MATCH(CHECKLIST!B804,DATOS!B:B,0),1))),"")</f>
        <v/>
      </c>
      <c r="I804" s="17" t="str">
        <f>IFERROR(IF(INDEX(DATOS!AN:AN,MATCH(CHECKLIST!B804,DATOS!B:B,0),1)=0,"",INDEX(DATOS!AN:AN,MATCH(CHECKLIST!B804,DATOS!B:B,0),1)),"")</f>
        <v/>
      </c>
      <c r="J804" s="17" t="str">
        <f>IFERROR(IF(INDEX(DATOS!AL:AL,MATCH(CHECKLIST!B804,DATOS!B:B,0),1)=0,"",INDEX(DATOS!AL:AL,MATCH(CHECKLIST!B804,DATOS!B:B,0),1)),"")</f>
        <v/>
      </c>
      <c r="K804" s="35" t="str">
        <f>IFERROR(IF(INDEX(DATOS!AM:AM,MATCH(CHECKLIST!B804,DATOS!B:B,0),1)=0,"",INDEX(DATOS!AM:AM,MATCH(CHECKLIST!B804,DATOS!B:B,0),1)),"")</f>
        <v/>
      </c>
      <c r="L804" s="17" t="str">
        <f>IFERROR(IF(INDEX(DATOS!AO:AO,MATCH(CHECKLIST!B804,DATOS!B:B,0),1)=0,"",INDEX(DATOS!AO:AO,MATCH(CHECKLIST!B804,DATOS!B:B,0),1)),"")</f>
        <v/>
      </c>
      <c r="M804" s="17" t="str">
        <f>IFERROR(IF(INDEX(DATOS!AK:AK,MATCH(CHECKLIST!B804,DATOS!B:B,0),1)=0,"",INDEX(DATOS!AK:AK,MATCH(CHECKLIST!B804,DATOS!B:B,0),1)),"")</f>
        <v/>
      </c>
      <c r="N804" s="35" t="str">
        <f ca="1">IFERROR(IF(INDEX(DATOS!I:I,MATCH(CHECKLIST!B804,DATOS!B:B,0),1)="","X",IF(INDEX(DATOS!I:I,MATCH(CHECKLIST!B804,DATOS!B:B,0),1)&gt;YEAR(TODAY())-1,"","VENCIDA")),"")</f>
        <v/>
      </c>
      <c r="O804" s="35" t="str">
        <f>IFERROR(IF(INDEX(DATOS!AR:AR,MATCH(CHECKLIST!B804,DATOS!B:B,0),1)=0,"",INDEX(DATOS!AR:AR,MATCH(CHECKLIST!B804,DATOS!B:B,0),1)),"")</f>
        <v/>
      </c>
      <c r="P804" s="17" t="str">
        <f>IFERROR(IF(INDEX(DATOS!AP:AP,MATCH(CHECKLIST!B804,DATOS!B:B,0),1)=0,"",INDEX(DATOS!AP:AP,MATCH(CHECKLIST!B804,DATOS!B:B,0),1)),"")</f>
        <v/>
      </c>
      <c r="Q804" s="17" t="str">
        <f>IFERROR(IF(INDEX(DATOS!AQ:AQ,MATCH(CHECKLIST!B804,DATOS!B:B,0),1)=0,"",INDEX(DATOS!AQ:AQ,MATCH(CHECKLIST!B804,DATOS!B:B,0),1)),"")</f>
        <v/>
      </c>
      <c r="S804">
        <f t="shared" si="38"/>
        <v>0</v>
      </c>
      <c r="U804" t="str">
        <f t="shared" si="36"/>
        <v/>
      </c>
      <c r="V804" t="str">
        <f t="shared" si="37"/>
        <v/>
      </c>
    </row>
    <row r="805" spans="1:22" x14ac:dyDescent="0.25">
      <c r="A805" s="12">
        <v>792</v>
      </c>
      <c r="B805" t="str">
        <f>IFERROR(INDEX(DATOS!B:B,MATCH(CHECKLIST!A805,DATOS!BY:BY,0),1),"")</f>
        <v/>
      </c>
      <c r="C805" t="str">
        <f>IFERROR(INDEX(DATOS!J:J,MATCH(CHECKLIST!A805,DATOS!BY:BY,0),1),"")</f>
        <v/>
      </c>
      <c r="D805" t="str">
        <f>IFERROR(INDEX(DATOS!R:R,MATCH(CHECKLIST!E805,DATOS!C:C,0),1),"")</f>
        <v/>
      </c>
      <c r="E805" s="72" t="str">
        <f>IFERROR(INDEX(DATOS!C:C,MATCH(CHECKLIST!A805,DATOS!BY:BY,0),1),"")</f>
        <v/>
      </c>
      <c r="F805" s="82" t="str">
        <f>IFERROR(IF(INDEX(DATOS!AE:AE,MATCH(CHECKLIST!B805,DATOS!B:B,0),1)=0,"",INDEX(DATOS!AE:AE,MATCH(CHECKLIST!B805,DATOS!B:B,0),1)),"")</f>
        <v/>
      </c>
      <c r="G805" s="17" t="str">
        <f>IFERROR(IF(INDEX(DATOS!AJ:AJ,MATCH(CHECKLIST!B805,DATOS!B:B,0),1)=0,"",INDEX(DATOS!AJ:AJ,MATCH(CHECKLIST!B805,DATOS!B:B,0),1)),"")</f>
        <v/>
      </c>
      <c r="H805" s="17" t="str">
        <f>IFERROR(IF(INDEX(DATOS!BM:BM,MATCH(CHECKLIST!B805,DATOS!B:B,0),1)="","X",IF(INDEX(DATOS!BM:BM,MATCH(CHECKLIST!B805,DATOS!B:B,0),1)="VIGENTE","",INDEX(DATOS!BM:BM,MATCH(CHECKLIST!B805,DATOS!B:B,0),1))),"")</f>
        <v/>
      </c>
      <c r="I805" s="17" t="str">
        <f>IFERROR(IF(INDEX(DATOS!AN:AN,MATCH(CHECKLIST!B805,DATOS!B:B,0),1)=0,"",INDEX(DATOS!AN:AN,MATCH(CHECKLIST!B805,DATOS!B:B,0),1)),"")</f>
        <v/>
      </c>
      <c r="J805" s="17" t="str">
        <f>IFERROR(IF(INDEX(DATOS!AL:AL,MATCH(CHECKLIST!B805,DATOS!B:B,0),1)=0,"",INDEX(DATOS!AL:AL,MATCH(CHECKLIST!B805,DATOS!B:B,0),1)),"")</f>
        <v/>
      </c>
      <c r="K805" s="35" t="str">
        <f>IFERROR(IF(INDEX(DATOS!AM:AM,MATCH(CHECKLIST!B805,DATOS!B:B,0),1)=0,"",INDEX(DATOS!AM:AM,MATCH(CHECKLIST!B805,DATOS!B:B,0),1)),"")</f>
        <v/>
      </c>
      <c r="L805" s="17" t="str">
        <f>IFERROR(IF(INDEX(DATOS!AO:AO,MATCH(CHECKLIST!B805,DATOS!B:B,0),1)=0,"",INDEX(DATOS!AO:AO,MATCH(CHECKLIST!B805,DATOS!B:B,0),1)),"")</f>
        <v/>
      </c>
      <c r="M805" s="17" t="str">
        <f>IFERROR(IF(INDEX(DATOS!AK:AK,MATCH(CHECKLIST!B805,DATOS!B:B,0),1)=0,"",INDEX(DATOS!AK:AK,MATCH(CHECKLIST!B805,DATOS!B:B,0),1)),"")</f>
        <v/>
      </c>
      <c r="N805" s="35" t="str">
        <f ca="1">IFERROR(IF(INDEX(DATOS!I:I,MATCH(CHECKLIST!B805,DATOS!B:B,0),1)="","X",IF(INDEX(DATOS!I:I,MATCH(CHECKLIST!B805,DATOS!B:B,0),1)&gt;YEAR(TODAY())-1,"","VENCIDA")),"")</f>
        <v/>
      </c>
      <c r="O805" s="35" t="str">
        <f>IFERROR(IF(INDEX(DATOS!AR:AR,MATCH(CHECKLIST!B805,DATOS!B:B,0),1)=0,"",INDEX(DATOS!AR:AR,MATCH(CHECKLIST!B805,DATOS!B:B,0),1)),"")</f>
        <v/>
      </c>
      <c r="P805" s="17" t="str">
        <f>IFERROR(IF(INDEX(DATOS!AP:AP,MATCH(CHECKLIST!B805,DATOS!B:B,0),1)=0,"",INDEX(DATOS!AP:AP,MATCH(CHECKLIST!B805,DATOS!B:B,0),1)),"")</f>
        <v/>
      </c>
      <c r="Q805" s="17" t="str">
        <f>IFERROR(IF(INDEX(DATOS!AQ:AQ,MATCH(CHECKLIST!B805,DATOS!B:B,0),1)=0,"",INDEX(DATOS!AQ:AQ,MATCH(CHECKLIST!B805,DATOS!B:B,0),1)),"")</f>
        <v/>
      </c>
      <c r="R805" t="str">
        <f>IF(B805="","",1)</f>
        <v/>
      </c>
      <c r="S805" t="str">
        <f t="shared" si="38"/>
        <v/>
      </c>
      <c r="U805" t="str">
        <f t="shared" si="36"/>
        <v/>
      </c>
      <c r="V805" t="str">
        <f t="shared" si="37"/>
        <v/>
      </c>
    </row>
    <row r="806" spans="1:22" x14ac:dyDescent="0.25">
      <c r="A806" s="12">
        <v>793</v>
      </c>
      <c r="B806" t="str">
        <f>IFERROR(INDEX(DATOS!B:B,MATCH(CHECKLIST!A806,DATOS!BY:BY,0),1),"")</f>
        <v/>
      </c>
      <c r="C806" t="str">
        <f>IFERROR(INDEX(DATOS!J:J,MATCH(CHECKLIST!A806,DATOS!BY:BY,0),1),"")</f>
        <v/>
      </c>
      <c r="D806" t="str">
        <f>IFERROR(INDEX(DATOS!R:R,MATCH(CHECKLIST!E806,DATOS!C:C,0),1),"")</f>
        <v/>
      </c>
      <c r="E806" s="72" t="str">
        <f>IFERROR(INDEX(DATOS!C:C,MATCH(CHECKLIST!A806,DATOS!BY:BY,0),1),"")</f>
        <v/>
      </c>
      <c r="F806" s="82" t="str">
        <f>IFERROR(IF(INDEX(DATOS!AE:AE,MATCH(CHECKLIST!B806,DATOS!B:B,0),1)=0,"",INDEX(DATOS!AE:AE,MATCH(CHECKLIST!B806,DATOS!B:B,0),1)),"")</f>
        <v/>
      </c>
      <c r="G806" s="17" t="str">
        <f>IFERROR(IF(INDEX(DATOS!AJ:AJ,MATCH(CHECKLIST!B806,DATOS!B:B,0),1)=0,"",INDEX(DATOS!AJ:AJ,MATCH(CHECKLIST!B806,DATOS!B:B,0),1)),"")</f>
        <v/>
      </c>
      <c r="H806" s="17" t="str">
        <f>IFERROR(IF(INDEX(DATOS!BM:BM,MATCH(CHECKLIST!B806,DATOS!B:B,0),1)="","X",IF(INDEX(DATOS!BM:BM,MATCH(CHECKLIST!B806,DATOS!B:B,0),1)="VIGENTE","",INDEX(DATOS!BM:BM,MATCH(CHECKLIST!B806,DATOS!B:B,0),1))),"")</f>
        <v/>
      </c>
      <c r="I806" s="17" t="str">
        <f>IFERROR(IF(INDEX(DATOS!AN:AN,MATCH(CHECKLIST!B806,DATOS!B:B,0),1)=0,"",INDEX(DATOS!AN:AN,MATCH(CHECKLIST!B806,DATOS!B:B,0),1)),"")</f>
        <v/>
      </c>
      <c r="J806" s="17" t="str">
        <f>IFERROR(IF(INDEX(DATOS!AL:AL,MATCH(CHECKLIST!B806,DATOS!B:B,0),1)=0,"",INDEX(DATOS!AL:AL,MATCH(CHECKLIST!B806,DATOS!B:B,0),1)),"")</f>
        <v/>
      </c>
      <c r="K806" s="35" t="str">
        <f>IFERROR(IF(INDEX(DATOS!AM:AM,MATCH(CHECKLIST!B806,DATOS!B:B,0),1)=0,"",INDEX(DATOS!AM:AM,MATCH(CHECKLIST!B806,DATOS!B:B,0),1)),"")</f>
        <v/>
      </c>
      <c r="L806" s="17" t="str">
        <f>IFERROR(IF(INDEX(DATOS!AO:AO,MATCH(CHECKLIST!B806,DATOS!B:B,0),1)=0,"",INDEX(DATOS!AO:AO,MATCH(CHECKLIST!B806,DATOS!B:B,0),1)),"")</f>
        <v/>
      </c>
      <c r="M806" s="17" t="str">
        <f>IFERROR(IF(INDEX(DATOS!AK:AK,MATCH(CHECKLIST!B806,DATOS!B:B,0),1)=0,"",INDEX(DATOS!AK:AK,MATCH(CHECKLIST!B806,DATOS!B:B,0),1)),"")</f>
        <v/>
      </c>
      <c r="N806" s="35" t="str">
        <f ca="1">IFERROR(IF(INDEX(DATOS!I:I,MATCH(CHECKLIST!B806,DATOS!B:B,0),1)="","X",IF(INDEX(DATOS!I:I,MATCH(CHECKLIST!B806,DATOS!B:B,0),1)&gt;YEAR(TODAY())-1,"","VENCIDA")),"")</f>
        <v/>
      </c>
      <c r="O806" s="35" t="str">
        <f>IFERROR(IF(INDEX(DATOS!AR:AR,MATCH(CHECKLIST!B806,DATOS!B:B,0),1)=0,"",INDEX(DATOS!AR:AR,MATCH(CHECKLIST!B806,DATOS!B:B,0),1)),"")</f>
        <v/>
      </c>
      <c r="P806" s="17" t="str">
        <f>IFERROR(IF(INDEX(DATOS!AP:AP,MATCH(CHECKLIST!B806,DATOS!B:B,0),1)=0,"",INDEX(DATOS!AP:AP,MATCH(CHECKLIST!B806,DATOS!B:B,0),1)),"")</f>
        <v/>
      </c>
      <c r="Q806" s="17" t="str">
        <f>IFERROR(IF(INDEX(DATOS!AQ:AQ,MATCH(CHECKLIST!B806,DATOS!B:B,0),1)=0,"",INDEX(DATOS!AQ:AQ,MATCH(CHECKLIST!B806,DATOS!B:B,0),1)),"")</f>
        <v/>
      </c>
      <c r="S806">
        <f t="shared" si="38"/>
        <v>0</v>
      </c>
      <c r="U806" t="str">
        <f t="shared" si="36"/>
        <v/>
      </c>
      <c r="V806" t="str">
        <f t="shared" si="37"/>
        <v/>
      </c>
    </row>
    <row r="807" spans="1:22" x14ac:dyDescent="0.25">
      <c r="A807" s="12">
        <v>794</v>
      </c>
      <c r="B807" t="str">
        <f>IFERROR(INDEX(DATOS!B:B,MATCH(CHECKLIST!A807,DATOS!BY:BY,0),1),"")</f>
        <v/>
      </c>
      <c r="C807" t="str">
        <f>IFERROR(INDEX(DATOS!J:J,MATCH(CHECKLIST!A807,DATOS!BY:BY,0),1),"")</f>
        <v/>
      </c>
      <c r="D807" t="str">
        <f>IFERROR(INDEX(DATOS!R:R,MATCH(CHECKLIST!E807,DATOS!C:C,0),1),"")</f>
        <v/>
      </c>
      <c r="E807" s="72" t="str">
        <f>IFERROR(INDEX(DATOS!C:C,MATCH(CHECKLIST!A807,DATOS!BY:BY,0),1),"")</f>
        <v/>
      </c>
      <c r="F807" s="82" t="str">
        <f>IFERROR(IF(INDEX(DATOS!AE:AE,MATCH(CHECKLIST!B807,DATOS!B:B,0),1)=0,"",INDEX(DATOS!AE:AE,MATCH(CHECKLIST!B807,DATOS!B:B,0),1)),"")</f>
        <v/>
      </c>
      <c r="G807" s="17" t="str">
        <f>IFERROR(IF(INDEX(DATOS!AJ:AJ,MATCH(CHECKLIST!B807,DATOS!B:B,0),1)=0,"",INDEX(DATOS!AJ:AJ,MATCH(CHECKLIST!B807,DATOS!B:B,0),1)),"")</f>
        <v/>
      </c>
      <c r="H807" s="17" t="str">
        <f>IFERROR(IF(INDEX(DATOS!BM:BM,MATCH(CHECKLIST!B807,DATOS!B:B,0),1)="","X",IF(INDEX(DATOS!BM:BM,MATCH(CHECKLIST!B807,DATOS!B:B,0),1)="VIGENTE","",INDEX(DATOS!BM:BM,MATCH(CHECKLIST!B807,DATOS!B:B,0),1))),"")</f>
        <v/>
      </c>
      <c r="I807" s="17" t="str">
        <f>IFERROR(IF(INDEX(DATOS!AN:AN,MATCH(CHECKLIST!B807,DATOS!B:B,0),1)=0,"",INDEX(DATOS!AN:AN,MATCH(CHECKLIST!B807,DATOS!B:B,0),1)),"")</f>
        <v/>
      </c>
      <c r="J807" s="17" t="str">
        <f>IFERROR(IF(INDEX(DATOS!AL:AL,MATCH(CHECKLIST!B807,DATOS!B:B,0),1)=0,"",INDEX(DATOS!AL:AL,MATCH(CHECKLIST!B807,DATOS!B:B,0),1)),"")</f>
        <v/>
      </c>
      <c r="K807" s="35" t="str">
        <f>IFERROR(IF(INDEX(DATOS!AM:AM,MATCH(CHECKLIST!B807,DATOS!B:B,0),1)=0,"",INDEX(DATOS!AM:AM,MATCH(CHECKLIST!B807,DATOS!B:B,0),1)),"")</f>
        <v/>
      </c>
      <c r="L807" s="17" t="str">
        <f>IFERROR(IF(INDEX(DATOS!AO:AO,MATCH(CHECKLIST!B807,DATOS!B:B,0),1)=0,"",INDEX(DATOS!AO:AO,MATCH(CHECKLIST!B807,DATOS!B:B,0),1)),"")</f>
        <v/>
      </c>
      <c r="M807" s="17" t="str">
        <f>IFERROR(IF(INDEX(DATOS!AK:AK,MATCH(CHECKLIST!B807,DATOS!B:B,0),1)=0,"",INDEX(DATOS!AK:AK,MATCH(CHECKLIST!B807,DATOS!B:B,0),1)),"")</f>
        <v/>
      </c>
      <c r="N807" s="35" t="str">
        <f ca="1">IFERROR(IF(INDEX(DATOS!I:I,MATCH(CHECKLIST!B807,DATOS!B:B,0),1)="","X",IF(INDEX(DATOS!I:I,MATCH(CHECKLIST!B807,DATOS!B:B,0),1)&gt;YEAR(TODAY())-1,"","VENCIDA")),"")</f>
        <v/>
      </c>
      <c r="O807" s="35" t="str">
        <f>IFERROR(IF(INDEX(DATOS!AR:AR,MATCH(CHECKLIST!B807,DATOS!B:B,0),1)=0,"",INDEX(DATOS!AR:AR,MATCH(CHECKLIST!B807,DATOS!B:B,0),1)),"")</f>
        <v/>
      </c>
      <c r="P807" s="17" t="str">
        <f>IFERROR(IF(INDEX(DATOS!AP:AP,MATCH(CHECKLIST!B807,DATOS!B:B,0),1)=0,"",INDEX(DATOS!AP:AP,MATCH(CHECKLIST!B807,DATOS!B:B,0),1)),"")</f>
        <v/>
      </c>
      <c r="Q807" s="17" t="str">
        <f>IFERROR(IF(INDEX(DATOS!AQ:AQ,MATCH(CHECKLIST!B807,DATOS!B:B,0),1)=0,"",INDEX(DATOS!AQ:AQ,MATCH(CHECKLIST!B807,DATOS!B:B,0),1)),"")</f>
        <v/>
      </c>
      <c r="R807" t="str">
        <f>IF(B807="","",1)</f>
        <v/>
      </c>
      <c r="S807" t="str">
        <f t="shared" si="38"/>
        <v/>
      </c>
      <c r="U807" t="str">
        <f t="shared" si="36"/>
        <v/>
      </c>
      <c r="V807" t="str">
        <f t="shared" si="37"/>
        <v/>
      </c>
    </row>
    <row r="808" spans="1:22" x14ac:dyDescent="0.25">
      <c r="A808" s="12">
        <v>795</v>
      </c>
      <c r="B808" t="str">
        <f>IFERROR(INDEX(DATOS!B:B,MATCH(CHECKLIST!A808,DATOS!BY:BY,0),1),"")</f>
        <v/>
      </c>
      <c r="C808" t="str">
        <f>IFERROR(INDEX(DATOS!J:J,MATCH(CHECKLIST!A808,DATOS!BY:BY,0),1),"")</f>
        <v/>
      </c>
      <c r="D808" t="str">
        <f>IFERROR(INDEX(DATOS!R:R,MATCH(CHECKLIST!E808,DATOS!C:C,0),1),"")</f>
        <v/>
      </c>
      <c r="E808" s="72" t="str">
        <f>IFERROR(INDEX(DATOS!C:C,MATCH(CHECKLIST!A808,DATOS!BY:BY,0),1),"")</f>
        <v/>
      </c>
      <c r="F808" s="82" t="str">
        <f>IFERROR(IF(INDEX(DATOS!AE:AE,MATCH(CHECKLIST!B808,DATOS!B:B,0),1)=0,"",INDEX(DATOS!AE:AE,MATCH(CHECKLIST!B808,DATOS!B:B,0),1)),"")</f>
        <v/>
      </c>
      <c r="G808" s="17" t="str">
        <f>IFERROR(IF(INDEX(DATOS!AJ:AJ,MATCH(CHECKLIST!B808,DATOS!B:B,0),1)=0,"",INDEX(DATOS!AJ:AJ,MATCH(CHECKLIST!B808,DATOS!B:B,0),1)),"")</f>
        <v/>
      </c>
      <c r="H808" s="17" t="str">
        <f>IFERROR(IF(INDEX(DATOS!BM:BM,MATCH(CHECKLIST!B808,DATOS!B:B,0),1)="","X",IF(INDEX(DATOS!BM:BM,MATCH(CHECKLIST!B808,DATOS!B:B,0),1)="VIGENTE","",INDEX(DATOS!BM:BM,MATCH(CHECKLIST!B808,DATOS!B:B,0),1))),"")</f>
        <v/>
      </c>
      <c r="I808" s="17" t="str">
        <f>IFERROR(IF(INDEX(DATOS!AN:AN,MATCH(CHECKLIST!B808,DATOS!B:B,0),1)=0,"",INDEX(DATOS!AN:AN,MATCH(CHECKLIST!B808,DATOS!B:B,0),1)),"")</f>
        <v/>
      </c>
      <c r="J808" s="17" t="str">
        <f>IFERROR(IF(INDEX(DATOS!AL:AL,MATCH(CHECKLIST!B808,DATOS!B:B,0),1)=0,"",INDEX(DATOS!AL:AL,MATCH(CHECKLIST!B808,DATOS!B:B,0),1)),"")</f>
        <v/>
      </c>
      <c r="K808" s="35" t="str">
        <f>IFERROR(IF(INDEX(DATOS!AM:AM,MATCH(CHECKLIST!B808,DATOS!B:B,0),1)=0,"",INDEX(DATOS!AM:AM,MATCH(CHECKLIST!B808,DATOS!B:B,0),1)),"")</f>
        <v/>
      </c>
      <c r="L808" s="17" t="str">
        <f>IFERROR(IF(INDEX(DATOS!AO:AO,MATCH(CHECKLIST!B808,DATOS!B:B,0),1)=0,"",INDEX(DATOS!AO:AO,MATCH(CHECKLIST!B808,DATOS!B:B,0),1)),"")</f>
        <v/>
      </c>
      <c r="M808" s="17" t="str">
        <f>IFERROR(IF(INDEX(DATOS!AK:AK,MATCH(CHECKLIST!B808,DATOS!B:B,0),1)=0,"",INDEX(DATOS!AK:AK,MATCH(CHECKLIST!B808,DATOS!B:B,0),1)),"")</f>
        <v/>
      </c>
      <c r="N808" s="35" t="str">
        <f ca="1">IFERROR(IF(INDEX(DATOS!I:I,MATCH(CHECKLIST!B808,DATOS!B:B,0),1)="","X",IF(INDEX(DATOS!I:I,MATCH(CHECKLIST!B808,DATOS!B:B,0),1)&gt;YEAR(TODAY())-1,"","VENCIDA")),"")</f>
        <v/>
      </c>
      <c r="O808" s="35" t="str">
        <f>IFERROR(IF(INDEX(DATOS!AR:AR,MATCH(CHECKLIST!B808,DATOS!B:B,0),1)=0,"",INDEX(DATOS!AR:AR,MATCH(CHECKLIST!B808,DATOS!B:B,0),1)),"")</f>
        <v/>
      </c>
      <c r="P808" s="17" t="str">
        <f>IFERROR(IF(INDEX(DATOS!AP:AP,MATCH(CHECKLIST!B808,DATOS!B:B,0),1)=0,"",INDEX(DATOS!AP:AP,MATCH(CHECKLIST!B808,DATOS!B:B,0),1)),"")</f>
        <v/>
      </c>
      <c r="Q808" s="17" t="str">
        <f>IFERROR(IF(INDEX(DATOS!AQ:AQ,MATCH(CHECKLIST!B808,DATOS!B:B,0),1)=0,"",INDEX(DATOS!AQ:AQ,MATCH(CHECKLIST!B808,DATOS!B:B,0),1)),"")</f>
        <v/>
      </c>
      <c r="S808">
        <f t="shared" si="38"/>
        <v>0</v>
      </c>
      <c r="U808" t="str">
        <f t="shared" si="36"/>
        <v/>
      </c>
      <c r="V808" t="str">
        <f t="shared" si="37"/>
        <v/>
      </c>
    </row>
    <row r="809" spans="1:22" x14ac:dyDescent="0.25">
      <c r="A809" s="12">
        <v>796</v>
      </c>
      <c r="B809" t="str">
        <f>IFERROR(INDEX(DATOS!B:B,MATCH(CHECKLIST!A809,DATOS!BY:BY,0),1),"")</f>
        <v/>
      </c>
      <c r="C809" t="str">
        <f>IFERROR(INDEX(DATOS!J:J,MATCH(CHECKLIST!A809,DATOS!BY:BY,0),1),"")</f>
        <v/>
      </c>
      <c r="D809" t="str">
        <f>IFERROR(INDEX(DATOS!R:R,MATCH(CHECKLIST!E809,DATOS!C:C,0),1),"")</f>
        <v/>
      </c>
      <c r="E809" s="72" t="str">
        <f>IFERROR(INDEX(DATOS!C:C,MATCH(CHECKLIST!A809,DATOS!BY:BY,0),1),"")</f>
        <v/>
      </c>
      <c r="F809" s="82" t="str">
        <f>IFERROR(IF(INDEX(DATOS!AE:AE,MATCH(CHECKLIST!B809,DATOS!B:B,0),1)=0,"",INDEX(DATOS!AE:AE,MATCH(CHECKLIST!B809,DATOS!B:B,0),1)),"")</f>
        <v/>
      </c>
      <c r="G809" s="17" t="str">
        <f>IFERROR(IF(INDEX(DATOS!AJ:AJ,MATCH(CHECKLIST!B809,DATOS!B:B,0),1)=0,"",INDEX(DATOS!AJ:AJ,MATCH(CHECKLIST!B809,DATOS!B:B,0),1)),"")</f>
        <v/>
      </c>
      <c r="H809" s="17" t="str">
        <f>IFERROR(IF(INDEX(DATOS!BM:BM,MATCH(CHECKLIST!B809,DATOS!B:B,0),1)="","X",IF(INDEX(DATOS!BM:BM,MATCH(CHECKLIST!B809,DATOS!B:B,0),1)="VIGENTE","",INDEX(DATOS!BM:BM,MATCH(CHECKLIST!B809,DATOS!B:B,0),1))),"")</f>
        <v/>
      </c>
      <c r="I809" s="17" t="str">
        <f>IFERROR(IF(INDEX(DATOS!AN:AN,MATCH(CHECKLIST!B809,DATOS!B:B,0),1)=0,"",INDEX(DATOS!AN:AN,MATCH(CHECKLIST!B809,DATOS!B:B,0),1)),"")</f>
        <v/>
      </c>
      <c r="J809" s="17" t="str">
        <f>IFERROR(IF(INDEX(DATOS!AL:AL,MATCH(CHECKLIST!B809,DATOS!B:B,0),1)=0,"",INDEX(DATOS!AL:AL,MATCH(CHECKLIST!B809,DATOS!B:B,0),1)),"")</f>
        <v/>
      </c>
      <c r="K809" s="35" t="str">
        <f>IFERROR(IF(INDEX(DATOS!AM:AM,MATCH(CHECKLIST!B809,DATOS!B:B,0),1)=0,"",INDEX(DATOS!AM:AM,MATCH(CHECKLIST!B809,DATOS!B:B,0),1)),"")</f>
        <v/>
      </c>
      <c r="L809" s="17" t="str">
        <f>IFERROR(IF(INDEX(DATOS!AO:AO,MATCH(CHECKLIST!B809,DATOS!B:B,0),1)=0,"",INDEX(DATOS!AO:AO,MATCH(CHECKLIST!B809,DATOS!B:B,0),1)),"")</f>
        <v/>
      </c>
      <c r="M809" s="17" t="str">
        <f>IFERROR(IF(INDEX(DATOS!AK:AK,MATCH(CHECKLIST!B809,DATOS!B:B,0),1)=0,"",INDEX(DATOS!AK:AK,MATCH(CHECKLIST!B809,DATOS!B:B,0),1)),"")</f>
        <v/>
      </c>
      <c r="N809" s="35" t="str">
        <f ca="1">IFERROR(IF(INDEX(DATOS!I:I,MATCH(CHECKLIST!B809,DATOS!B:B,0),1)="","X",IF(INDEX(DATOS!I:I,MATCH(CHECKLIST!B809,DATOS!B:B,0),1)&gt;YEAR(TODAY())-1,"","VENCIDA")),"")</f>
        <v/>
      </c>
      <c r="O809" s="35" t="str">
        <f>IFERROR(IF(INDEX(DATOS!AR:AR,MATCH(CHECKLIST!B809,DATOS!B:B,0),1)=0,"",INDEX(DATOS!AR:AR,MATCH(CHECKLIST!B809,DATOS!B:B,0),1)),"")</f>
        <v/>
      </c>
      <c r="P809" s="17" t="str">
        <f>IFERROR(IF(INDEX(DATOS!AP:AP,MATCH(CHECKLIST!B809,DATOS!B:B,0),1)=0,"",INDEX(DATOS!AP:AP,MATCH(CHECKLIST!B809,DATOS!B:B,0),1)),"")</f>
        <v/>
      </c>
      <c r="Q809" s="17" t="str">
        <f>IFERROR(IF(INDEX(DATOS!AQ:AQ,MATCH(CHECKLIST!B809,DATOS!B:B,0),1)=0,"",INDEX(DATOS!AQ:AQ,MATCH(CHECKLIST!B809,DATOS!B:B,0),1)),"")</f>
        <v/>
      </c>
      <c r="R809" t="str">
        <f>IF(B809="","",1)</f>
        <v/>
      </c>
      <c r="S809" t="str">
        <f t="shared" si="38"/>
        <v/>
      </c>
      <c r="U809" t="str">
        <f t="shared" si="36"/>
        <v/>
      </c>
      <c r="V809" t="str">
        <f t="shared" si="37"/>
        <v/>
      </c>
    </row>
    <row r="810" spans="1:22" x14ac:dyDescent="0.25">
      <c r="A810" s="12">
        <v>797</v>
      </c>
      <c r="B810" t="str">
        <f>IFERROR(INDEX(DATOS!B:B,MATCH(CHECKLIST!A810,DATOS!BY:BY,0),1),"")</f>
        <v/>
      </c>
      <c r="C810" t="str">
        <f>IFERROR(INDEX(DATOS!J:J,MATCH(CHECKLIST!A810,DATOS!BY:BY,0),1),"")</f>
        <v/>
      </c>
      <c r="D810" t="str">
        <f>IFERROR(INDEX(DATOS!R:R,MATCH(CHECKLIST!E810,DATOS!C:C,0),1),"")</f>
        <v/>
      </c>
      <c r="E810" s="72" t="str">
        <f>IFERROR(INDEX(DATOS!C:C,MATCH(CHECKLIST!A810,DATOS!BY:BY,0),1),"")</f>
        <v/>
      </c>
      <c r="F810" s="82" t="str">
        <f>IFERROR(IF(INDEX(DATOS!AE:AE,MATCH(CHECKLIST!B810,DATOS!B:B,0),1)=0,"",INDEX(DATOS!AE:AE,MATCH(CHECKLIST!B810,DATOS!B:B,0),1)),"")</f>
        <v/>
      </c>
      <c r="G810" s="17" t="str">
        <f>IFERROR(IF(INDEX(DATOS!AJ:AJ,MATCH(CHECKLIST!B810,DATOS!B:B,0),1)=0,"",INDEX(DATOS!AJ:AJ,MATCH(CHECKLIST!B810,DATOS!B:B,0),1)),"")</f>
        <v/>
      </c>
      <c r="H810" s="17" t="str">
        <f>IFERROR(IF(INDEX(DATOS!BM:BM,MATCH(CHECKLIST!B810,DATOS!B:B,0),1)="","X",IF(INDEX(DATOS!BM:BM,MATCH(CHECKLIST!B810,DATOS!B:B,0),1)="VIGENTE","",INDEX(DATOS!BM:BM,MATCH(CHECKLIST!B810,DATOS!B:B,0),1))),"")</f>
        <v/>
      </c>
      <c r="I810" s="17" t="str">
        <f>IFERROR(IF(INDEX(DATOS!AN:AN,MATCH(CHECKLIST!B810,DATOS!B:B,0),1)=0,"",INDEX(DATOS!AN:AN,MATCH(CHECKLIST!B810,DATOS!B:B,0),1)),"")</f>
        <v/>
      </c>
      <c r="J810" s="17" t="str">
        <f>IFERROR(IF(INDEX(DATOS!AL:AL,MATCH(CHECKLIST!B810,DATOS!B:B,0),1)=0,"",INDEX(DATOS!AL:AL,MATCH(CHECKLIST!B810,DATOS!B:B,0),1)),"")</f>
        <v/>
      </c>
      <c r="K810" s="35" t="str">
        <f>IFERROR(IF(INDEX(DATOS!AM:AM,MATCH(CHECKLIST!B810,DATOS!B:B,0),1)=0,"",INDEX(DATOS!AM:AM,MATCH(CHECKLIST!B810,DATOS!B:B,0),1)),"")</f>
        <v/>
      </c>
      <c r="L810" s="17" t="str">
        <f>IFERROR(IF(INDEX(DATOS!AO:AO,MATCH(CHECKLIST!B810,DATOS!B:B,0),1)=0,"",INDEX(DATOS!AO:AO,MATCH(CHECKLIST!B810,DATOS!B:B,0),1)),"")</f>
        <v/>
      </c>
      <c r="M810" s="17" t="str">
        <f>IFERROR(IF(INDEX(DATOS!AK:AK,MATCH(CHECKLIST!B810,DATOS!B:B,0),1)=0,"",INDEX(DATOS!AK:AK,MATCH(CHECKLIST!B810,DATOS!B:B,0),1)),"")</f>
        <v/>
      </c>
      <c r="N810" s="35" t="str">
        <f ca="1">IFERROR(IF(INDEX(DATOS!I:I,MATCH(CHECKLIST!B810,DATOS!B:B,0),1)="","X",IF(INDEX(DATOS!I:I,MATCH(CHECKLIST!B810,DATOS!B:B,0),1)&gt;YEAR(TODAY())-1,"","VENCIDA")),"")</f>
        <v/>
      </c>
      <c r="O810" s="35" t="str">
        <f>IFERROR(IF(INDEX(DATOS!AR:AR,MATCH(CHECKLIST!B810,DATOS!B:B,0),1)=0,"",INDEX(DATOS!AR:AR,MATCH(CHECKLIST!B810,DATOS!B:B,0),1)),"")</f>
        <v/>
      </c>
      <c r="P810" s="17" t="str">
        <f>IFERROR(IF(INDEX(DATOS!AP:AP,MATCH(CHECKLIST!B810,DATOS!B:B,0),1)=0,"",INDEX(DATOS!AP:AP,MATCH(CHECKLIST!B810,DATOS!B:B,0),1)),"")</f>
        <v/>
      </c>
      <c r="Q810" s="17" t="str">
        <f>IFERROR(IF(INDEX(DATOS!AQ:AQ,MATCH(CHECKLIST!B810,DATOS!B:B,0),1)=0,"",INDEX(DATOS!AQ:AQ,MATCH(CHECKLIST!B810,DATOS!B:B,0),1)),"")</f>
        <v/>
      </c>
      <c r="S810">
        <f t="shared" si="38"/>
        <v>0</v>
      </c>
      <c r="U810" t="str">
        <f t="shared" si="36"/>
        <v/>
      </c>
      <c r="V810" t="str">
        <f t="shared" si="37"/>
        <v/>
      </c>
    </row>
    <row r="811" spans="1:22" x14ac:dyDescent="0.25">
      <c r="A811" s="12">
        <v>798</v>
      </c>
      <c r="B811" t="str">
        <f>IFERROR(INDEX(DATOS!B:B,MATCH(CHECKLIST!A811,DATOS!BY:BY,0),1),"")</f>
        <v/>
      </c>
      <c r="C811" t="str">
        <f>IFERROR(INDEX(DATOS!J:J,MATCH(CHECKLIST!A811,DATOS!BY:BY,0),1),"")</f>
        <v/>
      </c>
      <c r="D811" t="str">
        <f>IFERROR(INDEX(DATOS!R:R,MATCH(CHECKLIST!E811,DATOS!C:C,0),1),"")</f>
        <v/>
      </c>
      <c r="E811" s="72" t="str">
        <f>IFERROR(INDEX(DATOS!C:C,MATCH(CHECKLIST!A811,DATOS!BY:BY,0),1),"")</f>
        <v/>
      </c>
      <c r="F811" s="82" t="str">
        <f>IFERROR(IF(INDEX(DATOS!AE:AE,MATCH(CHECKLIST!B811,DATOS!B:B,0),1)=0,"",INDEX(DATOS!AE:AE,MATCH(CHECKLIST!B811,DATOS!B:B,0),1)),"")</f>
        <v/>
      </c>
      <c r="G811" s="17" t="str">
        <f>IFERROR(IF(INDEX(DATOS!AJ:AJ,MATCH(CHECKLIST!B811,DATOS!B:B,0),1)=0,"",INDEX(DATOS!AJ:AJ,MATCH(CHECKLIST!B811,DATOS!B:B,0),1)),"")</f>
        <v/>
      </c>
      <c r="H811" s="17" t="str">
        <f>IFERROR(IF(INDEX(DATOS!BM:BM,MATCH(CHECKLIST!B811,DATOS!B:B,0),1)="","X",IF(INDEX(DATOS!BM:BM,MATCH(CHECKLIST!B811,DATOS!B:B,0),1)="VIGENTE","",INDEX(DATOS!BM:BM,MATCH(CHECKLIST!B811,DATOS!B:B,0),1))),"")</f>
        <v/>
      </c>
      <c r="I811" s="17" t="str">
        <f>IFERROR(IF(INDEX(DATOS!AN:AN,MATCH(CHECKLIST!B811,DATOS!B:B,0),1)=0,"",INDEX(DATOS!AN:AN,MATCH(CHECKLIST!B811,DATOS!B:B,0),1)),"")</f>
        <v/>
      </c>
      <c r="J811" s="17" t="str">
        <f>IFERROR(IF(INDEX(DATOS!AL:AL,MATCH(CHECKLIST!B811,DATOS!B:B,0),1)=0,"",INDEX(DATOS!AL:AL,MATCH(CHECKLIST!B811,DATOS!B:B,0),1)),"")</f>
        <v/>
      </c>
      <c r="K811" s="35" t="str">
        <f>IFERROR(IF(INDEX(DATOS!AM:AM,MATCH(CHECKLIST!B811,DATOS!B:B,0),1)=0,"",INDEX(DATOS!AM:AM,MATCH(CHECKLIST!B811,DATOS!B:B,0),1)),"")</f>
        <v/>
      </c>
      <c r="L811" s="17" t="str">
        <f>IFERROR(IF(INDEX(DATOS!AO:AO,MATCH(CHECKLIST!B811,DATOS!B:B,0),1)=0,"",INDEX(DATOS!AO:AO,MATCH(CHECKLIST!B811,DATOS!B:B,0),1)),"")</f>
        <v/>
      </c>
      <c r="M811" s="17" t="str">
        <f>IFERROR(IF(INDEX(DATOS!AK:AK,MATCH(CHECKLIST!B811,DATOS!B:B,0),1)=0,"",INDEX(DATOS!AK:AK,MATCH(CHECKLIST!B811,DATOS!B:B,0),1)),"")</f>
        <v/>
      </c>
      <c r="N811" s="35" t="str">
        <f ca="1">IFERROR(IF(INDEX(DATOS!I:I,MATCH(CHECKLIST!B811,DATOS!B:B,0),1)="","X",IF(INDEX(DATOS!I:I,MATCH(CHECKLIST!B811,DATOS!B:B,0),1)&gt;YEAR(TODAY())-1,"","VENCIDA")),"")</f>
        <v/>
      </c>
      <c r="O811" s="35" t="str">
        <f>IFERROR(IF(INDEX(DATOS!AR:AR,MATCH(CHECKLIST!B811,DATOS!B:B,0),1)=0,"",INDEX(DATOS!AR:AR,MATCH(CHECKLIST!B811,DATOS!B:B,0),1)),"")</f>
        <v/>
      </c>
      <c r="P811" s="17" t="str">
        <f>IFERROR(IF(INDEX(DATOS!AP:AP,MATCH(CHECKLIST!B811,DATOS!B:B,0),1)=0,"",INDEX(DATOS!AP:AP,MATCH(CHECKLIST!B811,DATOS!B:B,0),1)),"")</f>
        <v/>
      </c>
      <c r="Q811" s="17" t="str">
        <f>IFERROR(IF(INDEX(DATOS!AQ:AQ,MATCH(CHECKLIST!B811,DATOS!B:B,0),1)=0,"",INDEX(DATOS!AQ:AQ,MATCH(CHECKLIST!B811,DATOS!B:B,0),1)),"")</f>
        <v/>
      </c>
      <c r="R811" t="str">
        <f>IF(B811="","",1)</f>
        <v/>
      </c>
      <c r="S811" t="str">
        <f t="shared" si="38"/>
        <v/>
      </c>
      <c r="U811" t="str">
        <f t="shared" si="36"/>
        <v/>
      </c>
      <c r="V811" t="str">
        <f t="shared" si="37"/>
        <v/>
      </c>
    </row>
    <row r="812" spans="1:22" x14ac:dyDescent="0.25">
      <c r="A812" s="12">
        <v>799</v>
      </c>
      <c r="B812" t="str">
        <f>IFERROR(INDEX(DATOS!B:B,MATCH(CHECKLIST!A812,DATOS!BY:BY,0),1),"")</f>
        <v/>
      </c>
      <c r="C812" t="str">
        <f>IFERROR(INDEX(DATOS!J:J,MATCH(CHECKLIST!A812,DATOS!BY:BY,0),1),"")</f>
        <v/>
      </c>
      <c r="D812" t="str">
        <f>IFERROR(INDEX(DATOS!R:R,MATCH(CHECKLIST!E812,DATOS!C:C,0),1),"")</f>
        <v/>
      </c>
      <c r="E812" s="72" t="str">
        <f>IFERROR(INDEX(DATOS!C:C,MATCH(CHECKLIST!A812,DATOS!BY:BY,0),1),"")</f>
        <v/>
      </c>
      <c r="F812" s="82" t="str">
        <f>IFERROR(IF(INDEX(DATOS!AE:AE,MATCH(CHECKLIST!B812,DATOS!B:B,0),1)=0,"",INDEX(DATOS!AE:AE,MATCH(CHECKLIST!B812,DATOS!B:B,0),1)),"")</f>
        <v/>
      </c>
      <c r="G812" s="17" t="str">
        <f>IFERROR(IF(INDEX(DATOS!AJ:AJ,MATCH(CHECKLIST!B812,DATOS!B:B,0),1)=0,"",INDEX(DATOS!AJ:AJ,MATCH(CHECKLIST!B812,DATOS!B:B,0),1)),"")</f>
        <v/>
      </c>
      <c r="H812" s="17" t="str">
        <f>IFERROR(IF(INDEX(DATOS!BM:BM,MATCH(CHECKLIST!B812,DATOS!B:B,0),1)="","X",IF(INDEX(DATOS!BM:BM,MATCH(CHECKLIST!B812,DATOS!B:B,0),1)="VIGENTE","",INDEX(DATOS!BM:BM,MATCH(CHECKLIST!B812,DATOS!B:B,0),1))),"")</f>
        <v/>
      </c>
      <c r="I812" s="17" t="str">
        <f>IFERROR(IF(INDEX(DATOS!AN:AN,MATCH(CHECKLIST!B812,DATOS!B:B,0),1)=0,"",INDEX(DATOS!AN:AN,MATCH(CHECKLIST!B812,DATOS!B:B,0),1)),"")</f>
        <v/>
      </c>
      <c r="J812" s="17" t="str">
        <f>IFERROR(IF(INDEX(DATOS!AL:AL,MATCH(CHECKLIST!B812,DATOS!B:B,0),1)=0,"",INDEX(DATOS!AL:AL,MATCH(CHECKLIST!B812,DATOS!B:B,0),1)),"")</f>
        <v/>
      </c>
      <c r="K812" s="35" t="str">
        <f>IFERROR(IF(INDEX(DATOS!AM:AM,MATCH(CHECKLIST!B812,DATOS!B:B,0),1)=0,"",INDEX(DATOS!AM:AM,MATCH(CHECKLIST!B812,DATOS!B:B,0),1)),"")</f>
        <v/>
      </c>
      <c r="L812" s="17" t="str">
        <f>IFERROR(IF(INDEX(DATOS!AO:AO,MATCH(CHECKLIST!B812,DATOS!B:B,0),1)=0,"",INDEX(DATOS!AO:AO,MATCH(CHECKLIST!B812,DATOS!B:B,0),1)),"")</f>
        <v/>
      </c>
      <c r="M812" s="17" t="str">
        <f>IFERROR(IF(INDEX(DATOS!AK:AK,MATCH(CHECKLIST!B812,DATOS!B:B,0),1)=0,"",INDEX(DATOS!AK:AK,MATCH(CHECKLIST!B812,DATOS!B:B,0),1)),"")</f>
        <v/>
      </c>
      <c r="N812" s="35" t="str">
        <f ca="1">IFERROR(IF(INDEX(DATOS!I:I,MATCH(CHECKLIST!B812,DATOS!B:B,0),1)="","X",IF(INDEX(DATOS!I:I,MATCH(CHECKLIST!B812,DATOS!B:B,0),1)&gt;YEAR(TODAY())-1,"","VENCIDA")),"")</f>
        <v/>
      </c>
      <c r="O812" s="35" t="str">
        <f>IFERROR(IF(INDEX(DATOS!AR:AR,MATCH(CHECKLIST!B812,DATOS!B:B,0),1)=0,"",INDEX(DATOS!AR:AR,MATCH(CHECKLIST!B812,DATOS!B:B,0),1)),"")</f>
        <v/>
      </c>
      <c r="P812" s="17" t="str">
        <f>IFERROR(IF(INDEX(DATOS!AP:AP,MATCH(CHECKLIST!B812,DATOS!B:B,0),1)=0,"",INDEX(DATOS!AP:AP,MATCH(CHECKLIST!B812,DATOS!B:B,0),1)),"")</f>
        <v/>
      </c>
      <c r="Q812" s="17" t="str">
        <f>IFERROR(IF(INDEX(DATOS!AQ:AQ,MATCH(CHECKLIST!B812,DATOS!B:B,0),1)=0,"",INDEX(DATOS!AQ:AQ,MATCH(CHECKLIST!B812,DATOS!B:B,0),1)),"")</f>
        <v/>
      </c>
      <c r="S812">
        <f t="shared" si="38"/>
        <v>0</v>
      </c>
      <c r="U812" t="str">
        <f t="shared" si="36"/>
        <v/>
      </c>
      <c r="V812" t="str">
        <f t="shared" si="37"/>
        <v/>
      </c>
    </row>
    <row r="813" spans="1:22" x14ac:dyDescent="0.25">
      <c r="A813" s="12">
        <v>800</v>
      </c>
      <c r="B813" t="str">
        <f>IFERROR(INDEX(DATOS!B:B,MATCH(CHECKLIST!A813,DATOS!BY:BY,0),1),"")</f>
        <v/>
      </c>
      <c r="C813" t="str">
        <f>IFERROR(INDEX(DATOS!J:J,MATCH(CHECKLIST!A813,DATOS!BY:BY,0),1),"")</f>
        <v/>
      </c>
      <c r="D813" t="str">
        <f>IFERROR(INDEX(DATOS!R:R,MATCH(CHECKLIST!E813,DATOS!C:C,0),1),"")</f>
        <v/>
      </c>
      <c r="E813" s="72" t="str">
        <f>IFERROR(INDEX(DATOS!C:C,MATCH(CHECKLIST!A813,DATOS!BY:BY,0),1),"")</f>
        <v/>
      </c>
      <c r="F813" s="82" t="str">
        <f>IFERROR(IF(INDEX(DATOS!AE:AE,MATCH(CHECKLIST!B813,DATOS!B:B,0),1)=0,"",INDEX(DATOS!AE:AE,MATCH(CHECKLIST!B813,DATOS!B:B,0),1)),"")</f>
        <v/>
      </c>
      <c r="G813" s="17" t="str">
        <f>IFERROR(IF(INDEX(DATOS!AJ:AJ,MATCH(CHECKLIST!B813,DATOS!B:B,0),1)=0,"",INDEX(DATOS!AJ:AJ,MATCH(CHECKLIST!B813,DATOS!B:B,0),1)),"")</f>
        <v/>
      </c>
      <c r="H813" s="17" t="str">
        <f>IFERROR(IF(INDEX(DATOS!BM:BM,MATCH(CHECKLIST!B813,DATOS!B:B,0),1)="","X",IF(INDEX(DATOS!BM:BM,MATCH(CHECKLIST!B813,DATOS!B:B,0),1)="VIGENTE","",INDEX(DATOS!BM:BM,MATCH(CHECKLIST!B813,DATOS!B:B,0),1))),"")</f>
        <v/>
      </c>
      <c r="I813" s="17" t="str">
        <f>IFERROR(IF(INDEX(DATOS!AN:AN,MATCH(CHECKLIST!B813,DATOS!B:B,0),1)=0,"",INDEX(DATOS!AN:AN,MATCH(CHECKLIST!B813,DATOS!B:B,0),1)),"")</f>
        <v/>
      </c>
      <c r="J813" s="17" t="str">
        <f>IFERROR(IF(INDEX(DATOS!AL:AL,MATCH(CHECKLIST!B813,DATOS!B:B,0),1)=0,"",INDEX(DATOS!AL:AL,MATCH(CHECKLIST!B813,DATOS!B:B,0),1)),"")</f>
        <v/>
      </c>
      <c r="K813" s="35" t="str">
        <f>IFERROR(IF(INDEX(DATOS!AM:AM,MATCH(CHECKLIST!B813,DATOS!B:B,0),1)=0,"",INDEX(DATOS!AM:AM,MATCH(CHECKLIST!B813,DATOS!B:B,0),1)),"")</f>
        <v/>
      </c>
      <c r="L813" s="17" t="str">
        <f>IFERROR(IF(INDEX(DATOS!AO:AO,MATCH(CHECKLIST!B813,DATOS!B:B,0),1)=0,"",INDEX(DATOS!AO:AO,MATCH(CHECKLIST!B813,DATOS!B:B,0),1)),"")</f>
        <v/>
      </c>
      <c r="M813" s="17" t="str">
        <f>IFERROR(IF(INDEX(DATOS!AK:AK,MATCH(CHECKLIST!B813,DATOS!B:B,0),1)=0,"",INDEX(DATOS!AK:AK,MATCH(CHECKLIST!B813,DATOS!B:B,0),1)),"")</f>
        <v/>
      </c>
      <c r="N813" s="35" t="str">
        <f ca="1">IFERROR(IF(INDEX(DATOS!I:I,MATCH(CHECKLIST!B813,DATOS!B:B,0),1)="","X",IF(INDEX(DATOS!I:I,MATCH(CHECKLIST!B813,DATOS!B:B,0),1)&gt;YEAR(TODAY())-1,"","VENCIDA")),"")</f>
        <v/>
      </c>
      <c r="O813" s="35" t="str">
        <f>IFERROR(IF(INDEX(DATOS!AR:AR,MATCH(CHECKLIST!B813,DATOS!B:B,0),1)=0,"",INDEX(DATOS!AR:AR,MATCH(CHECKLIST!B813,DATOS!B:B,0),1)),"")</f>
        <v/>
      </c>
      <c r="P813" s="17" t="str">
        <f>IFERROR(IF(INDEX(DATOS!AP:AP,MATCH(CHECKLIST!B813,DATOS!B:B,0),1)=0,"",INDEX(DATOS!AP:AP,MATCH(CHECKLIST!B813,DATOS!B:B,0),1)),"")</f>
        <v/>
      </c>
      <c r="Q813" s="17" t="str">
        <f>IFERROR(IF(INDEX(DATOS!AQ:AQ,MATCH(CHECKLIST!B813,DATOS!B:B,0),1)=0,"",INDEX(DATOS!AQ:AQ,MATCH(CHECKLIST!B813,DATOS!B:B,0),1)),"")</f>
        <v/>
      </c>
      <c r="R813" t="str">
        <f>IF(B813="","",1)</f>
        <v/>
      </c>
      <c r="S813" t="str">
        <f t="shared" si="38"/>
        <v/>
      </c>
      <c r="U813" t="str">
        <f t="shared" si="36"/>
        <v/>
      </c>
      <c r="V813" t="str">
        <f t="shared" si="37"/>
        <v/>
      </c>
    </row>
    <row r="814" spans="1:22" x14ac:dyDescent="0.25">
      <c r="A814" s="12">
        <v>801</v>
      </c>
      <c r="B814" t="str">
        <f>IFERROR(INDEX(DATOS!B:B,MATCH(CHECKLIST!A814,DATOS!BY:BY,0),1),"")</f>
        <v/>
      </c>
      <c r="C814" t="str">
        <f>IFERROR(INDEX(DATOS!J:J,MATCH(CHECKLIST!A814,DATOS!BY:BY,0),1),"")</f>
        <v/>
      </c>
      <c r="D814" t="str">
        <f>IFERROR(INDEX(DATOS!R:R,MATCH(CHECKLIST!E814,DATOS!C:C,0),1),"")</f>
        <v/>
      </c>
      <c r="E814" s="72" t="str">
        <f>IFERROR(INDEX(DATOS!C:C,MATCH(CHECKLIST!A814,DATOS!BY:BY,0),1),"")</f>
        <v/>
      </c>
      <c r="F814" s="82" t="str">
        <f>IFERROR(IF(INDEX(DATOS!AE:AE,MATCH(CHECKLIST!B814,DATOS!B:B,0),1)=0,"",INDEX(DATOS!AE:AE,MATCH(CHECKLIST!B814,DATOS!B:B,0),1)),"")</f>
        <v/>
      </c>
      <c r="G814" s="17" t="str">
        <f>IFERROR(IF(INDEX(DATOS!AJ:AJ,MATCH(CHECKLIST!B814,DATOS!B:B,0),1)=0,"",INDEX(DATOS!AJ:AJ,MATCH(CHECKLIST!B814,DATOS!B:B,0),1)),"")</f>
        <v/>
      </c>
      <c r="H814" s="17" t="str">
        <f>IFERROR(IF(INDEX(DATOS!BM:BM,MATCH(CHECKLIST!B814,DATOS!B:B,0),1)="","X",IF(INDEX(DATOS!BM:BM,MATCH(CHECKLIST!B814,DATOS!B:B,0),1)="VIGENTE","",INDEX(DATOS!BM:BM,MATCH(CHECKLIST!B814,DATOS!B:B,0),1))),"")</f>
        <v/>
      </c>
      <c r="I814" s="17" t="str">
        <f>IFERROR(IF(INDEX(DATOS!AN:AN,MATCH(CHECKLIST!B814,DATOS!B:B,0),1)=0,"",INDEX(DATOS!AN:AN,MATCH(CHECKLIST!B814,DATOS!B:B,0),1)),"")</f>
        <v/>
      </c>
      <c r="J814" s="17" t="str">
        <f>IFERROR(IF(INDEX(DATOS!AL:AL,MATCH(CHECKLIST!B814,DATOS!B:B,0),1)=0,"",INDEX(DATOS!AL:AL,MATCH(CHECKLIST!B814,DATOS!B:B,0),1)),"")</f>
        <v/>
      </c>
      <c r="K814" s="35" t="str">
        <f>IFERROR(IF(INDEX(DATOS!AM:AM,MATCH(CHECKLIST!B814,DATOS!B:B,0),1)=0,"",INDEX(DATOS!AM:AM,MATCH(CHECKLIST!B814,DATOS!B:B,0),1)),"")</f>
        <v/>
      </c>
      <c r="L814" s="17" t="str">
        <f>IFERROR(IF(INDEX(DATOS!AO:AO,MATCH(CHECKLIST!B814,DATOS!B:B,0),1)=0,"",INDEX(DATOS!AO:AO,MATCH(CHECKLIST!B814,DATOS!B:B,0),1)),"")</f>
        <v/>
      </c>
      <c r="M814" s="17" t="str">
        <f>IFERROR(IF(INDEX(DATOS!AK:AK,MATCH(CHECKLIST!B814,DATOS!B:B,0),1)=0,"",INDEX(DATOS!AK:AK,MATCH(CHECKLIST!B814,DATOS!B:B,0),1)),"")</f>
        <v/>
      </c>
      <c r="N814" s="35" t="str">
        <f ca="1">IFERROR(IF(INDEX(DATOS!I:I,MATCH(CHECKLIST!B814,DATOS!B:B,0),1)="","X",IF(INDEX(DATOS!I:I,MATCH(CHECKLIST!B814,DATOS!B:B,0),1)&gt;YEAR(TODAY())-1,"","VENCIDA")),"")</f>
        <v/>
      </c>
      <c r="O814" s="35" t="str">
        <f>IFERROR(IF(INDEX(DATOS!AR:AR,MATCH(CHECKLIST!B814,DATOS!B:B,0),1)=0,"",INDEX(DATOS!AR:AR,MATCH(CHECKLIST!B814,DATOS!B:B,0),1)),"")</f>
        <v/>
      </c>
      <c r="P814" s="17" t="str">
        <f>IFERROR(IF(INDEX(DATOS!AP:AP,MATCH(CHECKLIST!B814,DATOS!B:B,0),1)=0,"",INDEX(DATOS!AP:AP,MATCH(CHECKLIST!B814,DATOS!B:B,0),1)),"")</f>
        <v/>
      </c>
      <c r="Q814" s="17" t="str">
        <f>IFERROR(IF(INDEX(DATOS!AQ:AQ,MATCH(CHECKLIST!B814,DATOS!B:B,0),1)=0,"",INDEX(DATOS!AQ:AQ,MATCH(CHECKLIST!B814,DATOS!B:B,0),1)),"")</f>
        <v/>
      </c>
      <c r="S814">
        <f t="shared" si="38"/>
        <v>0</v>
      </c>
      <c r="U814" t="str">
        <f t="shared" si="36"/>
        <v/>
      </c>
      <c r="V814" t="str">
        <f t="shared" si="37"/>
        <v/>
      </c>
    </row>
    <row r="815" spans="1:22" x14ac:dyDescent="0.25">
      <c r="A815" s="12">
        <v>802</v>
      </c>
      <c r="B815" t="str">
        <f>IFERROR(INDEX(DATOS!B:B,MATCH(CHECKLIST!A815,DATOS!BY:BY,0),1),"")</f>
        <v/>
      </c>
      <c r="C815" t="str">
        <f>IFERROR(INDEX(DATOS!J:J,MATCH(CHECKLIST!A815,DATOS!BY:BY,0),1),"")</f>
        <v/>
      </c>
      <c r="D815" t="str">
        <f>IFERROR(INDEX(DATOS!R:R,MATCH(CHECKLIST!E815,DATOS!C:C,0),1),"")</f>
        <v/>
      </c>
      <c r="E815" s="72" t="str">
        <f>IFERROR(INDEX(DATOS!C:C,MATCH(CHECKLIST!A815,DATOS!BY:BY,0),1),"")</f>
        <v/>
      </c>
      <c r="F815" s="82" t="str">
        <f>IFERROR(IF(INDEX(DATOS!AE:AE,MATCH(CHECKLIST!B815,DATOS!B:B,0),1)=0,"",INDEX(DATOS!AE:AE,MATCH(CHECKLIST!B815,DATOS!B:B,0),1)),"")</f>
        <v/>
      </c>
      <c r="G815" s="17" t="str">
        <f>IFERROR(IF(INDEX(DATOS!AJ:AJ,MATCH(CHECKLIST!B815,DATOS!B:B,0),1)=0,"",INDEX(DATOS!AJ:AJ,MATCH(CHECKLIST!B815,DATOS!B:B,0),1)),"")</f>
        <v/>
      </c>
      <c r="H815" s="17" t="str">
        <f>IFERROR(IF(INDEX(DATOS!BM:BM,MATCH(CHECKLIST!B815,DATOS!B:B,0),1)="","X",IF(INDEX(DATOS!BM:BM,MATCH(CHECKLIST!B815,DATOS!B:B,0),1)="VIGENTE","",INDEX(DATOS!BM:BM,MATCH(CHECKLIST!B815,DATOS!B:B,0),1))),"")</f>
        <v/>
      </c>
      <c r="I815" s="17" t="str">
        <f>IFERROR(IF(INDEX(DATOS!AN:AN,MATCH(CHECKLIST!B815,DATOS!B:B,0),1)=0,"",INDEX(DATOS!AN:AN,MATCH(CHECKLIST!B815,DATOS!B:B,0),1)),"")</f>
        <v/>
      </c>
      <c r="J815" s="17" t="str">
        <f>IFERROR(IF(INDEX(DATOS!AL:AL,MATCH(CHECKLIST!B815,DATOS!B:B,0),1)=0,"",INDEX(DATOS!AL:AL,MATCH(CHECKLIST!B815,DATOS!B:B,0),1)),"")</f>
        <v/>
      </c>
      <c r="K815" s="35" t="str">
        <f>IFERROR(IF(INDEX(DATOS!AM:AM,MATCH(CHECKLIST!B815,DATOS!B:B,0),1)=0,"",INDEX(DATOS!AM:AM,MATCH(CHECKLIST!B815,DATOS!B:B,0),1)),"")</f>
        <v/>
      </c>
      <c r="L815" s="17" t="str">
        <f>IFERROR(IF(INDEX(DATOS!AO:AO,MATCH(CHECKLIST!B815,DATOS!B:B,0),1)=0,"",INDEX(DATOS!AO:AO,MATCH(CHECKLIST!B815,DATOS!B:B,0),1)),"")</f>
        <v/>
      </c>
      <c r="M815" s="17" t="str">
        <f>IFERROR(IF(INDEX(DATOS!AK:AK,MATCH(CHECKLIST!B815,DATOS!B:B,0),1)=0,"",INDEX(DATOS!AK:AK,MATCH(CHECKLIST!B815,DATOS!B:B,0),1)),"")</f>
        <v/>
      </c>
      <c r="N815" s="35" t="str">
        <f ca="1">IFERROR(IF(INDEX(DATOS!I:I,MATCH(CHECKLIST!B815,DATOS!B:B,0),1)="","X",IF(INDEX(DATOS!I:I,MATCH(CHECKLIST!B815,DATOS!B:B,0),1)&gt;YEAR(TODAY())-1,"","VENCIDA")),"")</f>
        <v/>
      </c>
      <c r="O815" s="35" t="str">
        <f>IFERROR(IF(INDEX(DATOS!AR:AR,MATCH(CHECKLIST!B815,DATOS!B:B,0),1)=0,"",INDEX(DATOS!AR:AR,MATCH(CHECKLIST!B815,DATOS!B:B,0),1)),"")</f>
        <v/>
      </c>
      <c r="P815" s="17" t="str">
        <f>IFERROR(IF(INDEX(DATOS!AP:AP,MATCH(CHECKLIST!B815,DATOS!B:B,0),1)=0,"",INDEX(DATOS!AP:AP,MATCH(CHECKLIST!B815,DATOS!B:B,0),1)),"")</f>
        <v/>
      </c>
      <c r="Q815" s="17" t="str">
        <f>IFERROR(IF(INDEX(DATOS!AQ:AQ,MATCH(CHECKLIST!B815,DATOS!B:B,0),1)=0,"",INDEX(DATOS!AQ:AQ,MATCH(CHECKLIST!B815,DATOS!B:B,0),1)),"")</f>
        <v/>
      </c>
      <c r="R815" t="str">
        <f>IF(B815="","",1)</f>
        <v/>
      </c>
      <c r="S815" t="str">
        <f t="shared" si="38"/>
        <v/>
      </c>
      <c r="U815" t="str">
        <f t="shared" si="36"/>
        <v/>
      </c>
      <c r="V815" t="str">
        <f t="shared" si="37"/>
        <v/>
      </c>
    </row>
    <row r="816" spans="1:22" x14ac:dyDescent="0.25">
      <c r="A816" s="12">
        <v>803</v>
      </c>
      <c r="B816" t="str">
        <f>IFERROR(INDEX(DATOS!B:B,MATCH(CHECKLIST!A816,DATOS!BY:BY,0),1),"")</f>
        <v/>
      </c>
      <c r="C816" t="str">
        <f>IFERROR(INDEX(DATOS!J:J,MATCH(CHECKLIST!A816,DATOS!BY:BY,0),1),"")</f>
        <v/>
      </c>
      <c r="D816" t="str">
        <f>IFERROR(INDEX(DATOS!R:R,MATCH(CHECKLIST!E816,DATOS!C:C,0),1),"")</f>
        <v/>
      </c>
      <c r="E816" s="72" t="str">
        <f>IFERROR(INDEX(DATOS!C:C,MATCH(CHECKLIST!A816,DATOS!BY:BY,0),1),"")</f>
        <v/>
      </c>
      <c r="F816" s="82" t="str">
        <f>IFERROR(IF(INDEX(DATOS!AE:AE,MATCH(CHECKLIST!B816,DATOS!B:B,0),1)=0,"",INDEX(DATOS!AE:AE,MATCH(CHECKLIST!B816,DATOS!B:B,0),1)),"")</f>
        <v/>
      </c>
      <c r="G816" s="17" t="str">
        <f>IFERROR(IF(INDEX(DATOS!AJ:AJ,MATCH(CHECKLIST!B816,DATOS!B:B,0),1)=0,"",INDEX(DATOS!AJ:AJ,MATCH(CHECKLIST!B816,DATOS!B:B,0),1)),"")</f>
        <v/>
      </c>
      <c r="H816" s="17" t="str">
        <f>IFERROR(IF(INDEX(DATOS!BM:BM,MATCH(CHECKLIST!B816,DATOS!B:B,0),1)="","X",IF(INDEX(DATOS!BM:BM,MATCH(CHECKLIST!B816,DATOS!B:B,0),1)="VIGENTE","",INDEX(DATOS!BM:BM,MATCH(CHECKLIST!B816,DATOS!B:B,0),1))),"")</f>
        <v/>
      </c>
      <c r="I816" s="17" t="str">
        <f>IFERROR(IF(INDEX(DATOS!AN:AN,MATCH(CHECKLIST!B816,DATOS!B:B,0),1)=0,"",INDEX(DATOS!AN:AN,MATCH(CHECKLIST!B816,DATOS!B:B,0),1)),"")</f>
        <v/>
      </c>
      <c r="J816" s="17" t="str">
        <f>IFERROR(IF(INDEX(DATOS!AL:AL,MATCH(CHECKLIST!B816,DATOS!B:B,0),1)=0,"",INDEX(DATOS!AL:AL,MATCH(CHECKLIST!B816,DATOS!B:B,0),1)),"")</f>
        <v/>
      </c>
      <c r="K816" s="35" t="str">
        <f>IFERROR(IF(INDEX(DATOS!AM:AM,MATCH(CHECKLIST!B816,DATOS!B:B,0),1)=0,"",INDEX(DATOS!AM:AM,MATCH(CHECKLIST!B816,DATOS!B:B,0),1)),"")</f>
        <v/>
      </c>
      <c r="L816" s="17" t="str">
        <f>IFERROR(IF(INDEX(DATOS!AO:AO,MATCH(CHECKLIST!B816,DATOS!B:B,0),1)=0,"",INDEX(DATOS!AO:AO,MATCH(CHECKLIST!B816,DATOS!B:B,0),1)),"")</f>
        <v/>
      </c>
      <c r="M816" s="17" t="str">
        <f>IFERROR(IF(INDEX(DATOS!AK:AK,MATCH(CHECKLIST!B816,DATOS!B:B,0),1)=0,"",INDEX(DATOS!AK:AK,MATCH(CHECKLIST!B816,DATOS!B:B,0),1)),"")</f>
        <v/>
      </c>
      <c r="N816" s="35" t="str">
        <f ca="1">IFERROR(IF(INDEX(DATOS!I:I,MATCH(CHECKLIST!B816,DATOS!B:B,0),1)="","X",IF(INDEX(DATOS!I:I,MATCH(CHECKLIST!B816,DATOS!B:B,0),1)&gt;YEAR(TODAY())-1,"","VENCIDA")),"")</f>
        <v/>
      </c>
      <c r="O816" s="35" t="str">
        <f>IFERROR(IF(INDEX(DATOS!AR:AR,MATCH(CHECKLIST!B816,DATOS!B:B,0),1)=0,"",INDEX(DATOS!AR:AR,MATCH(CHECKLIST!B816,DATOS!B:B,0),1)),"")</f>
        <v/>
      </c>
      <c r="P816" s="17" t="str">
        <f>IFERROR(IF(INDEX(DATOS!AP:AP,MATCH(CHECKLIST!B816,DATOS!B:B,0),1)=0,"",INDEX(DATOS!AP:AP,MATCH(CHECKLIST!B816,DATOS!B:B,0),1)),"")</f>
        <v/>
      </c>
      <c r="Q816" s="17" t="str">
        <f>IFERROR(IF(INDEX(DATOS!AQ:AQ,MATCH(CHECKLIST!B816,DATOS!B:B,0),1)=0,"",INDEX(DATOS!AQ:AQ,MATCH(CHECKLIST!B816,DATOS!B:B,0),1)),"")</f>
        <v/>
      </c>
      <c r="S816">
        <f t="shared" si="38"/>
        <v>0</v>
      </c>
      <c r="U816" t="str">
        <f t="shared" si="36"/>
        <v/>
      </c>
      <c r="V816" t="str">
        <f t="shared" si="37"/>
        <v/>
      </c>
    </row>
    <row r="817" spans="1:22" x14ac:dyDescent="0.25">
      <c r="A817" s="12">
        <v>804</v>
      </c>
      <c r="B817" t="str">
        <f>IFERROR(INDEX(DATOS!B:B,MATCH(CHECKLIST!A817,DATOS!BY:BY,0),1),"")</f>
        <v/>
      </c>
      <c r="C817" t="str">
        <f>IFERROR(INDEX(DATOS!J:J,MATCH(CHECKLIST!A817,DATOS!BY:BY,0),1),"")</f>
        <v/>
      </c>
      <c r="D817" t="str">
        <f>IFERROR(INDEX(DATOS!R:R,MATCH(CHECKLIST!E817,DATOS!C:C,0),1),"")</f>
        <v/>
      </c>
      <c r="E817" s="72" t="str">
        <f>IFERROR(INDEX(DATOS!C:C,MATCH(CHECKLIST!A817,DATOS!BY:BY,0),1),"")</f>
        <v/>
      </c>
      <c r="F817" s="82" t="str">
        <f>IFERROR(IF(INDEX(DATOS!AE:AE,MATCH(CHECKLIST!B817,DATOS!B:B,0),1)=0,"",INDEX(DATOS!AE:AE,MATCH(CHECKLIST!B817,DATOS!B:B,0),1)),"")</f>
        <v/>
      </c>
      <c r="G817" s="17" t="str">
        <f>IFERROR(IF(INDEX(DATOS!AJ:AJ,MATCH(CHECKLIST!B817,DATOS!B:B,0),1)=0,"",INDEX(DATOS!AJ:AJ,MATCH(CHECKLIST!B817,DATOS!B:B,0),1)),"")</f>
        <v/>
      </c>
      <c r="H817" s="17" t="str">
        <f>IFERROR(IF(INDEX(DATOS!BM:BM,MATCH(CHECKLIST!B817,DATOS!B:B,0),1)="","X",IF(INDEX(DATOS!BM:BM,MATCH(CHECKLIST!B817,DATOS!B:B,0),1)="VIGENTE","",INDEX(DATOS!BM:BM,MATCH(CHECKLIST!B817,DATOS!B:B,0),1))),"")</f>
        <v/>
      </c>
      <c r="I817" s="17" t="str">
        <f>IFERROR(IF(INDEX(DATOS!AN:AN,MATCH(CHECKLIST!B817,DATOS!B:B,0),1)=0,"",INDEX(DATOS!AN:AN,MATCH(CHECKLIST!B817,DATOS!B:B,0),1)),"")</f>
        <v/>
      </c>
      <c r="J817" s="17" t="str">
        <f>IFERROR(IF(INDEX(DATOS!AL:AL,MATCH(CHECKLIST!B817,DATOS!B:B,0),1)=0,"",INDEX(DATOS!AL:AL,MATCH(CHECKLIST!B817,DATOS!B:B,0),1)),"")</f>
        <v/>
      </c>
      <c r="K817" s="35" t="str">
        <f>IFERROR(IF(INDEX(DATOS!AM:AM,MATCH(CHECKLIST!B817,DATOS!B:B,0),1)=0,"",INDEX(DATOS!AM:AM,MATCH(CHECKLIST!B817,DATOS!B:B,0),1)),"")</f>
        <v/>
      </c>
      <c r="L817" s="17" t="str">
        <f>IFERROR(IF(INDEX(DATOS!AO:AO,MATCH(CHECKLIST!B817,DATOS!B:B,0),1)=0,"",INDEX(DATOS!AO:AO,MATCH(CHECKLIST!B817,DATOS!B:B,0),1)),"")</f>
        <v/>
      </c>
      <c r="M817" s="17" t="str">
        <f>IFERROR(IF(INDEX(DATOS!AK:AK,MATCH(CHECKLIST!B817,DATOS!B:B,0),1)=0,"",INDEX(DATOS!AK:AK,MATCH(CHECKLIST!B817,DATOS!B:B,0),1)),"")</f>
        <v/>
      </c>
      <c r="N817" s="35" t="str">
        <f ca="1">IFERROR(IF(INDEX(DATOS!I:I,MATCH(CHECKLIST!B817,DATOS!B:B,0),1)="","X",IF(INDEX(DATOS!I:I,MATCH(CHECKLIST!B817,DATOS!B:B,0),1)&gt;YEAR(TODAY())-1,"","VENCIDA")),"")</f>
        <v/>
      </c>
      <c r="O817" s="35" t="str">
        <f>IFERROR(IF(INDEX(DATOS!AR:AR,MATCH(CHECKLIST!B817,DATOS!B:B,0),1)=0,"",INDEX(DATOS!AR:AR,MATCH(CHECKLIST!B817,DATOS!B:B,0),1)),"")</f>
        <v/>
      </c>
      <c r="P817" s="17" t="str">
        <f>IFERROR(IF(INDEX(DATOS!AP:AP,MATCH(CHECKLIST!B817,DATOS!B:B,0),1)=0,"",INDEX(DATOS!AP:AP,MATCH(CHECKLIST!B817,DATOS!B:B,0),1)),"")</f>
        <v/>
      </c>
      <c r="Q817" s="17" t="str">
        <f>IFERROR(IF(INDEX(DATOS!AQ:AQ,MATCH(CHECKLIST!B817,DATOS!B:B,0),1)=0,"",INDEX(DATOS!AQ:AQ,MATCH(CHECKLIST!B817,DATOS!B:B,0),1)),"")</f>
        <v/>
      </c>
      <c r="R817" t="str">
        <f>IF(B817="","",1)</f>
        <v/>
      </c>
      <c r="S817" t="str">
        <f t="shared" si="38"/>
        <v/>
      </c>
      <c r="U817" t="str">
        <f t="shared" si="36"/>
        <v/>
      </c>
      <c r="V817" t="str">
        <f t="shared" si="37"/>
        <v/>
      </c>
    </row>
    <row r="818" spans="1:22" x14ac:dyDescent="0.25">
      <c r="A818" s="12">
        <v>805</v>
      </c>
      <c r="B818" t="str">
        <f>IFERROR(INDEX(DATOS!B:B,MATCH(CHECKLIST!A818,DATOS!BY:BY,0),1),"")</f>
        <v/>
      </c>
      <c r="C818" t="str">
        <f>IFERROR(INDEX(DATOS!J:J,MATCH(CHECKLIST!A818,DATOS!BY:BY,0),1),"")</f>
        <v/>
      </c>
      <c r="D818" t="str">
        <f>IFERROR(INDEX(DATOS!R:R,MATCH(CHECKLIST!E818,DATOS!C:C,0),1),"")</f>
        <v/>
      </c>
      <c r="E818" s="72" t="str">
        <f>IFERROR(INDEX(DATOS!C:C,MATCH(CHECKLIST!A818,DATOS!BY:BY,0),1),"")</f>
        <v/>
      </c>
      <c r="F818" s="82" t="str">
        <f>IFERROR(IF(INDEX(DATOS!AE:AE,MATCH(CHECKLIST!B818,DATOS!B:B,0),1)=0,"",INDEX(DATOS!AE:AE,MATCH(CHECKLIST!B818,DATOS!B:B,0),1)),"")</f>
        <v/>
      </c>
      <c r="G818" s="17" t="str">
        <f>IFERROR(IF(INDEX(DATOS!AJ:AJ,MATCH(CHECKLIST!B818,DATOS!B:B,0),1)=0,"",INDEX(DATOS!AJ:AJ,MATCH(CHECKLIST!B818,DATOS!B:B,0),1)),"")</f>
        <v/>
      </c>
      <c r="H818" s="17" t="str">
        <f>IFERROR(IF(INDEX(DATOS!BM:BM,MATCH(CHECKLIST!B818,DATOS!B:B,0),1)="","X",IF(INDEX(DATOS!BM:BM,MATCH(CHECKLIST!B818,DATOS!B:B,0),1)="VIGENTE","",INDEX(DATOS!BM:BM,MATCH(CHECKLIST!B818,DATOS!B:B,0),1))),"")</f>
        <v/>
      </c>
      <c r="I818" s="17" t="str">
        <f>IFERROR(IF(INDEX(DATOS!AN:AN,MATCH(CHECKLIST!B818,DATOS!B:B,0),1)=0,"",INDEX(DATOS!AN:AN,MATCH(CHECKLIST!B818,DATOS!B:B,0),1)),"")</f>
        <v/>
      </c>
      <c r="J818" s="17" t="str">
        <f>IFERROR(IF(INDEX(DATOS!AL:AL,MATCH(CHECKLIST!B818,DATOS!B:B,0),1)=0,"",INDEX(DATOS!AL:AL,MATCH(CHECKLIST!B818,DATOS!B:B,0),1)),"")</f>
        <v/>
      </c>
      <c r="K818" s="35" t="str">
        <f>IFERROR(IF(INDEX(DATOS!AM:AM,MATCH(CHECKLIST!B818,DATOS!B:B,0),1)=0,"",INDEX(DATOS!AM:AM,MATCH(CHECKLIST!B818,DATOS!B:B,0),1)),"")</f>
        <v/>
      </c>
      <c r="L818" s="17" t="str">
        <f>IFERROR(IF(INDEX(DATOS!AO:AO,MATCH(CHECKLIST!B818,DATOS!B:B,0),1)=0,"",INDEX(DATOS!AO:AO,MATCH(CHECKLIST!B818,DATOS!B:B,0),1)),"")</f>
        <v/>
      </c>
      <c r="M818" s="17" t="str">
        <f>IFERROR(IF(INDEX(DATOS!AK:AK,MATCH(CHECKLIST!B818,DATOS!B:B,0),1)=0,"",INDEX(DATOS!AK:AK,MATCH(CHECKLIST!B818,DATOS!B:B,0),1)),"")</f>
        <v/>
      </c>
      <c r="N818" s="35" t="str">
        <f ca="1">IFERROR(IF(INDEX(DATOS!I:I,MATCH(CHECKLIST!B818,DATOS!B:B,0),1)="","X",IF(INDEX(DATOS!I:I,MATCH(CHECKLIST!B818,DATOS!B:B,0),1)&gt;YEAR(TODAY())-1,"","VENCIDA")),"")</f>
        <v/>
      </c>
      <c r="O818" s="35" t="str">
        <f>IFERROR(IF(INDEX(DATOS!AR:AR,MATCH(CHECKLIST!B818,DATOS!B:B,0),1)=0,"",INDEX(DATOS!AR:AR,MATCH(CHECKLIST!B818,DATOS!B:B,0),1)),"")</f>
        <v/>
      </c>
      <c r="P818" s="17" t="str">
        <f>IFERROR(IF(INDEX(DATOS!AP:AP,MATCH(CHECKLIST!B818,DATOS!B:B,0),1)=0,"",INDEX(DATOS!AP:AP,MATCH(CHECKLIST!B818,DATOS!B:B,0),1)),"")</f>
        <v/>
      </c>
      <c r="Q818" s="17" t="str">
        <f>IFERROR(IF(INDEX(DATOS!AQ:AQ,MATCH(CHECKLIST!B818,DATOS!B:B,0),1)=0,"",INDEX(DATOS!AQ:AQ,MATCH(CHECKLIST!B818,DATOS!B:B,0),1)),"")</f>
        <v/>
      </c>
      <c r="S818">
        <f t="shared" si="38"/>
        <v>0</v>
      </c>
      <c r="U818" t="str">
        <f t="shared" si="36"/>
        <v/>
      </c>
      <c r="V818" t="str">
        <f t="shared" si="37"/>
        <v/>
      </c>
    </row>
    <row r="819" spans="1:22" x14ac:dyDescent="0.25">
      <c r="A819" s="12">
        <v>806</v>
      </c>
      <c r="B819" t="str">
        <f>IFERROR(INDEX(DATOS!B:B,MATCH(CHECKLIST!A819,DATOS!BY:BY,0),1),"")</f>
        <v/>
      </c>
      <c r="C819" t="str">
        <f>IFERROR(INDEX(DATOS!J:J,MATCH(CHECKLIST!A819,DATOS!BY:BY,0),1),"")</f>
        <v/>
      </c>
      <c r="D819" t="str">
        <f>IFERROR(INDEX(DATOS!R:R,MATCH(CHECKLIST!E819,DATOS!C:C,0),1),"")</f>
        <v/>
      </c>
      <c r="E819" s="72" t="str">
        <f>IFERROR(INDEX(DATOS!C:C,MATCH(CHECKLIST!A819,DATOS!BY:BY,0),1),"")</f>
        <v/>
      </c>
      <c r="F819" s="82" t="str">
        <f>IFERROR(IF(INDEX(DATOS!AE:AE,MATCH(CHECKLIST!B819,DATOS!B:B,0),1)=0,"",INDEX(DATOS!AE:AE,MATCH(CHECKLIST!B819,DATOS!B:B,0),1)),"")</f>
        <v/>
      </c>
      <c r="G819" s="17" t="str">
        <f>IFERROR(IF(INDEX(DATOS!AJ:AJ,MATCH(CHECKLIST!B819,DATOS!B:B,0),1)=0,"",INDEX(DATOS!AJ:AJ,MATCH(CHECKLIST!B819,DATOS!B:B,0),1)),"")</f>
        <v/>
      </c>
      <c r="H819" s="17" t="str">
        <f>IFERROR(IF(INDEX(DATOS!BM:BM,MATCH(CHECKLIST!B819,DATOS!B:B,0),1)="","X",IF(INDEX(DATOS!BM:BM,MATCH(CHECKLIST!B819,DATOS!B:B,0),1)="VIGENTE","",INDEX(DATOS!BM:BM,MATCH(CHECKLIST!B819,DATOS!B:B,0),1))),"")</f>
        <v/>
      </c>
      <c r="I819" s="17" t="str">
        <f>IFERROR(IF(INDEX(DATOS!AN:AN,MATCH(CHECKLIST!B819,DATOS!B:B,0),1)=0,"",INDEX(DATOS!AN:AN,MATCH(CHECKLIST!B819,DATOS!B:B,0),1)),"")</f>
        <v/>
      </c>
      <c r="J819" s="17" t="str">
        <f>IFERROR(IF(INDEX(DATOS!AL:AL,MATCH(CHECKLIST!B819,DATOS!B:B,0),1)=0,"",INDEX(DATOS!AL:AL,MATCH(CHECKLIST!B819,DATOS!B:B,0),1)),"")</f>
        <v/>
      </c>
      <c r="K819" s="35" t="str">
        <f>IFERROR(IF(INDEX(DATOS!AM:AM,MATCH(CHECKLIST!B819,DATOS!B:B,0),1)=0,"",INDEX(DATOS!AM:AM,MATCH(CHECKLIST!B819,DATOS!B:B,0),1)),"")</f>
        <v/>
      </c>
      <c r="L819" s="17" t="str">
        <f>IFERROR(IF(INDEX(DATOS!AO:AO,MATCH(CHECKLIST!B819,DATOS!B:B,0),1)=0,"",INDEX(DATOS!AO:AO,MATCH(CHECKLIST!B819,DATOS!B:B,0),1)),"")</f>
        <v/>
      </c>
      <c r="M819" s="17" t="str">
        <f>IFERROR(IF(INDEX(DATOS!AK:AK,MATCH(CHECKLIST!B819,DATOS!B:B,0),1)=0,"",INDEX(DATOS!AK:AK,MATCH(CHECKLIST!B819,DATOS!B:B,0),1)),"")</f>
        <v/>
      </c>
      <c r="N819" s="35" t="str">
        <f ca="1">IFERROR(IF(INDEX(DATOS!I:I,MATCH(CHECKLIST!B819,DATOS!B:B,0),1)="","X",IF(INDEX(DATOS!I:I,MATCH(CHECKLIST!B819,DATOS!B:B,0),1)&gt;YEAR(TODAY())-1,"","VENCIDA")),"")</f>
        <v/>
      </c>
      <c r="O819" s="35" t="str">
        <f>IFERROR(IF(INDEX(DATOS!AR:AR,MATCH(CHECKLIST!B819,DATOS!B:B,0),1)=0,"",INDEX(DATOS!AR:AR,MATCH(CHECKLIST!B819,DATOS!B:B,0),1)),"")</f>
        <v/>
      </c>
      <c r="P819" s="17" t="str">
        <f>IFERROR(IF(INDEX(DATOS!AP:AP,MATCH(CHECKLIST!B819,DATOS!B:B,0),1)=0,"",INDEX(DATOS!AP:AP,MATCH(CHECKLIST!B819,DATOS!B:B,0),1)),"")</f>
        <v/>
      </c>
      <c r="Q819" s="17" t="str">
        <f>IFERROR(IF(INDEX(DATOS!AQ:AQ,MATCH(CHECKLIST!B819,DATOS!B:B,0),1)=0,"",INDEX(DATOS!AQ:AQ,MATCH(CHECKLIST!B819,DATOS!B:B,0),1)),"")</f>
        <v/>
      </c>
      <c r="R819" t="str">
        <f>IF(B819="","",1)</f>
        <v/>
      </c>
      <c r="S819" t="str">
        <f t="shared" si="38"/>
        <v/>
      </c>
      <c r="U819" t="str">
        <f t="shared" si="36"/>
        <v/>
      </c>
      <c r="V819" t="str">
        <f t="shared" si="37"/>
        <v/>
      </c>
    </row>
    <row r="820" spans="1:22" x14ac:dyDescent="0.25">
      <c r="A820" s="12">
        <v>807</v>
      </c>
      <c r="B820" t="str">
        <f>IFERROR(INDEX(DATOS!B:B,MATCH(CHECKLIST!A820,DATOS!BY:BY,0),1),"")</f>
        <v/>
      </c>
      <c r="C820" t="str">
        <f>IFERROR(INDEX(DATOS!J:J,MATCH(CHECKLIST!A820,DATOS!BY:BY,0),1),"")</f>
        <v/>
      </c>
      <c r="D820" t="str">
        <f>IFERROR(INDEX(DATOS!R:R,MATCH(CHECKLIST!E820,DATOS!C:C,0),1),"")</f>
        <v/>
      </c>
      <c r="E820" s="72" t="str">
        <f>IFERROR(INDEX(DATOS!C:C,MATCH(CHECKLIST!A820,DATOS!BY:BY,0),1),"")</f>
        <v/>
      </c>
      <c r="F820" s="82" t="str">
        <f>IFERROR(IF(INDEX(DATOS!AE:AE,MATCH(CHECKLIST!B820,DATOS!B:B,0),1)=0,"",INDEX(DATOS!AE:AE,MATCH(CHECKLIST!B820,DATOS!B:B,0),1)),"")</f>
        <v/>
      </c>
      <c r="G820" s="17" t="str">
        <f>IFERROR(IF(INDEX(DATOS!AJ:AJ,MATCH(CHECKLIST!B820,DATOS!B:B,0),1)=0,"",INDEX(DATOS!AJ:AJ,MATCH(CHECKLIST!B820,DATOS!B:B,0),1)),"")</f>
        <v/>
      </c>
      <c r="H820" s="17" t="str">
        <f>IFERROR(IF(INDEX(DATOS!BM:BM,MATCH(CHECKLIST!B820,DATOS!B:B,0),1)="","X",IF(INDEX(DATOS!BM:BM,MATCH(CHECKLIST!B820,DATOS!B:B,0),1)="VIGENTE","",INDEX(DATOS!BM:BM,MATCH(CHECKLIST!B820,DATOS!B:B,0),1))),"")</f>
        <v/>
      </c>
      <c r="I820" s="17" t="str">
        <f>IFERROR(IF(INDEX(DATOS!AN:AN,MATCH(CHECKLIST!B820,DATOS!B:B,0),1)=0,"",INDEX(DATOS!AN:AN,MATCH(CHECKLIST!B820,DATOS!B:B,0),1)),"")</f>
        <v/>
      </c>
      <c r="J820" s="17" t="str">
        <f>IFERROR(IF(INDEX(DATOS!AL:AL,MATCH(CHECKLIST!B820,DATOS!B:B,0),1)=0,"",INDEX(DATOS!AL:AL,MATCH(CHECKLIST!B820,DATOS!B:B,0),1)),"")</f>
        <v/>
      </c>
      <c r="K820" s="35" t="str">
        <f>IFERROR(IF(INDEX(DATOS!AM:AM,MATCH(CHECKLIST!B820,DATOS!B:B,0),1)=0,"",INDEX(DATOS!AM:AM,MATCH(CHECKLIST!B820,DATOS!B:B,0),1)),"")</f>
        <v/>
      </c>
      <c r="L820" s="17" t="str">
        <f>IFERROR(IF(INDEX(DATOS!AO:AO,MATCH(CHECKLIST!B820,DATOS!B:B,0),1)=0,"",INDEX(DATOS!AO:AO,MATCH(CHECKLIST!B820,DATOS!B:B,0),1)),"")</f>
        <v/>
      </c>
      <c r="M820" s="17" t="str">
        <f>IFERROR(IF(INDEX(DATOS!AK:AK,MATCH(CHECKLIST!B820,DATOS!B:B,0),1)=0,"",INDEX(DATOS!AK:AK,MATCH(CHECKLIST!B820,DATOS!B:B,0),1)),"")</f>
        <v/>
      </c>
      <c r="N820" s="35" t="str">
        <f ca="1">IFERROR(IF(INDEX(DATOS!I:I,MATCH(CHECKLIST!B820,DATOS!B:B,0),1)="","X",IF(INDEX(DATOS!I:I,MATCH(CHECKLIST!B820,DATOS!B:B,0),1)&gt;YEAR(TODAY())-1,"","VENCIDA")),"")</f>
        <v/>
      </c>
      <c r="O820" s="35" t="str">
        <f>IFERROR(IF(INDEX(DATOS!AR:AR,MATCH(CHECKLIST!B820,DATOS!B:B,0),1)=0,"",INDEX(DATOS!AR:AR,MATCH(CHECKLIST!B820,DATOS!B:B,0),1)),"")</f>
        <v/>
      </c>
      <c r="P820" s="17" t="str">
        <f>IFERROR(IF(INDEX(DATOS!AP:AP,MATCH(CHECKLIST!B820,DATOS!B:B,0),1)=0,"",INDEX(DATOS!AP:AP,MATCH(CHECKLIST!B820,DATOS!B:B,0),1)),"")</f>
        <v/>
      </c>
      <c r="Q820" s="17" t="str">
        <f>IFERROR(IF(INDEX(DATOS!AQ:AQ,MATCH(CHECKLIST!B820,DATOS!B:B,0),1)=0,"",INDEX(DATOS!AQ:AQ,MATCH(CHECKLIST!B820,DATOS!B:B,0),1)),"")</f>
        <v/>
      </c>
      <c r="S820">
        <f t="shared" si="38"/>
        <v>0</v>
      </c>
      <c r="U820" t="str">
        <f t="shared" si="36"/>
        <v/>
      </c>
      <c r="V820" t="str">
        <f t="shared" si="37"/>
        <v/>
      </c>
    </row>
    <row r="821" spans="1:22" x14ac:dyDescent="0.25">
      <c r="A821" s="12">
        <v>808</v>
      </c>
      <c r="B821" t="str">
        <f>IFERROR(INDEX(DATOS!B:B,MATCH(CHECKLIST!A821,DATOS!BY:BY,0),1),"")</f>
        <v/>
      </c>
      <c r="C821" t="str">
        <f>IFERROR(INDEX(DATOS!J:J,MATCH(CHECKLIST!A821,DATOS!BY:BY,0),1),"")</f>
        <v/>
      </c>
      <c r="D821" t="str">
        <f>IFERROR(INDEX(DATOS!R:R,MATCH(CHECKLIST!E821,DATOS!C:C,0),1),"")</f>
        <v/>
      </c>
      <c r="E821" s="72" t="str">
        <f>IFERROR(INDEX(DATOS!C:C,MATCH(CHECKLIST!A821,DATOS!BY:BY,0),1),"")</f>
        <v/>
      </c>
      <c r="F821" s="82" t="str">
        <f>IFERROR(IF(INDEX(DATOS!AE:AE,MATCH(CHECKLIST!B821,DATOS!B:B,0),1)=0,"",INDEX(DATOS!AE:AE,MATCH(CHECKLIST!B821,DATOS!B:B,0),1)),"")</f>
        <v/>
      </c>
      <c r="G821" s="17" t="str">
        <f>IFERROR(IF(INDEX(DATOS!AJ:AJ,MATCH(CHECKLIST!B821,DATOS!B:B,0),1)=0,"",INDEX(DATOS!AJ:AJ,MATCH(CHECKLIST!B821,DATOS!B:B,0),1)),"")</f>
        <v/>
      </c>
      <c r="H821" s="17" t="str">
        <f>IFERROR(IF(INDEX(DATOS!BM:BM,MATCH(CHECKLIST!B821,DATOS!B:B,0),1)="","X",IF(INDEX(DATOS!BM:BM,MATCH(CHECKLIST!B821,DATOS!B:B,0),1)="VIGENTE","",INDEX(DATOS!BM:BM,MATCH(CHECKLIST!B821,DATOS!B:B,0),1))),"")</f>
        <v/>
      </c>
      <c r="I821" s="17" t="str">
        <f>IFERROR(IF(INDEX(DATOS!AN:AN,MATCH(CHECKLIST!B821,DATOS!B:B,0),1)=0,"",INDEX(DATOS!AN:AN,MATCH(CHECKLIST!B821,DATOS!B:B,0),1)),"")</f>
        <v/>
      </c>
      <c r="J821" s="17" t="str">
        <f>IFERROR(IF(INDEX(DATOS!AL:AL,MATCH(CHECKLIST!B821,DATOS!B:B,0),1)=0,"",INDEX(DATOS!AL:AL,MATCH(CHECKLIST!B821,DATOS!B:B,0),1)),"")</f>
        <v/>
      </c>
      <c r="K821" s="35" t="str">
        <f>IFERROR(IF(INDEX(DATOS!AM:AM,MATCH(CHECKLIST!B821,DATOS!B:B,0),1)=0,"",INDEX(DATOS!AM:AM,MATCH(CHECKLIST!B821,DATOS!B:B,0),1)),"")</f>
        <v/>
      </c>
      <c r="L821" s="17" t="str">
        <f>IFERROR(IF(INDEX(DATOS!AO:AO,MATCH(CHECKLIST!B821,DATOS!B:B,0),1)=0,"",INDEX(DATOS!AO:AO,MATCH(CHECKLIST!B821,DATOS!B:B,0),1)),"")</f>
        <v/>
      </c>
      <c r="M821" s="17" t="str">
        <f>IFERROR(IF(INDEX(DATOS!AK:AK,MATCH(CHECKLIST!B821,DATOS!B:B,0),1)=0,"",INDEX(DATOS!AK:AK,MATCH(CHECKLIST!B821,DATOS!B:B,0),1)),"")</f>
        <v/>
      </c>
      <c r="N821" s="35" t="str">
        <f ca="1">IFERROR(IF(INDEX(DATOS!I:I,MATCH(CHECKLIST!B821,DATOS!B:B,0),1)="","X",IF(INDEX(DATOS!I:I,MATCH(CHECKLIST!B821,DATOS!B:B,0),1)&gt;YEAR(TODAY())-1,"","VENCIDA")),"")</f>
        <v/>
      </c>
      <c r="O821" s="35" t="str">
        <f>IFERROR(IF(INDEX(DATOS!AR:AR,MATCH(CHECKLIST!B821,DATOS!B:B,0),1)=0,"",INDEX(DATOS!AR:AR,MATCH(CHECKLIST!B821,DATOS!B:B,0),1)),"")</f>
        <v/>
      </c>
      <c r="P821" s="17" t="str">
        <f>IFERROR(IF(INDEX(DATOS!AP:AP,MATCH(CHECKLIST!B821,DATOS!B:B,0),1)=0,"",INDEX(DATOS!AP:AP,MATCH(CHECKLIST!B821,DATOS!B:B,0),1)),"")</f>
        <v/>
      </c>
      <c r="Q821" s="17" t="str">
        <f>IFERROR(IF(INDEX(DATOS!AQ:AQ,MATCH(CHECKLIST!B821,DATOS!B:B,0),1)=0,"",INDEX(DATOS!AQ:AQ,MATCH(CHECKLIST!B821,DATOS!B:B,0),1)),"")</f>
        <v/>
      </c>
      <c r="R821" t="str">
        <f>IF(B821="","",1)</f>
        <v/>
      </c>
      <c r="S821" t="str">
        <f t="shared" si="38"/>
        <v/>
      </c>
      <c r="U821" t="str">
        <f t="shared" si="36"/>
        <v/>
      </c>
      <c r="V821" t="str">
        <f t="shared" si="37"/>
        <v/>
      </c>
    </row>
    <row r="822" spans="1:22" x14ac:dyDescent="0.25">
      <c r="A822" s="12">
        <v>809</v>
      </c>
      <c r="B822" t="str">
        <f>IFERROR(INDEX(DATOS!B:B,MATCH(CHECKLIST!A822,DATOS!BY:BY,0),1),"")</f>
        <v/>
      </c>
      <c r="C822" t="str">
        <f>IFERROR(INDEX(DATOS!J:J,MATCH(CHECKLIST!A822,DATOS!BY:BY,0),1),"")</f>
        <v/>
      </c>
      <c r="D822" t="str">
        <f>IFERROR(INDEX(DATOS!R:R,MATCH(CHECKLIST!E822,DATOS!C:C,0),1),"")</f>
        <v/>
      </c>
      <c r="E822" s="72" t="str">
        <f>IFERROR(INDEX(DATOS!C:C,MATCH(CHECKLIST!A822,DATOS!BY:BY,0),1),"")</f>
        <v/>
      </c>
      <c r="F822" s="82" t="str">
        <f>IFERROR(IF(INDEX(DATOS!AE:AE,MATCH(CHECKLIST!B822,DATOS!B:B,0),1)=0,"",INDEX(DATOS!AE:AE,MATCH(CHECKLIST!B822,DATOS!B:B,0),1)),"")</f>
        <v/>
      </c>
      <c r="G822" s="17" t="str">
        <f>IFERROR(IF(INDEX(DATOS!AJ:AJ,MATCH(CHECKLIST!B822,DATOS!B:B,0),1)=0,"",INDEX(DATOS!AJ:AJ,MATCH(CHECKLIST!B822,DATOS!B:B,0),1)),"")</f>
        <v/>
      </c>
      <c r="H822" s="17" t="str">
        <f>IFERROR(IF(INDEX(DATOS!BM:BM,MATCH(CHECKLIST!B822,DATOS!B:B,0),1)="","X",IF(INDEX(DATOS!BM:BM,MATCH(CHECKLIST!B822,DATOS!B:B,0),1)="VIGENTE","",INDEX(DATOS!BM:BM,MATCH(CHECKLIST!B822,DATOS!B:B,0),1))),"")</f>
        <v/>
      </c>
      <c r="I822" s="17" t="str">
        <f>IFERROR(IF(INDEX(DATOS!AN:AN,MATCH(CHECKLIST!B822,DATOS!B:B,0),1)=0,"",INDEX(DATOS!AN:AN,MATCH(CHECKLIST!B822,DATOS!B:B,0),1)),"")</f>
        <v/>
      </c>
      <c r="J822" s="17" t="str">
        <f>IFERROR(IF(INDEX(DATOS!AL:AL,MATCH(CHECKLIST!B822,DATOS!B:B,0),1)=0,"",INDEX(DATOS!AL:AL,MATCH(CHECKLIST!B822,DATOS!B:B,0),1)),"")</f>
        <v/>
      </c>
      <c r="K822" s="35" t="str">
        <f>IFERROR(IF(INDEX(DATOS!AM:AM,MATCH(CHECKLIST!B822,DATOS!B:B,0),1)=0,"",INDEX(DATOS!AM:AM,MATCH(CHECKLIST!B822,DATOS!B:B,0),1)),"")</f>
        <v/>
      </c>
      <c r="L822" s="17" t="str">
        <f>IFERROR(IF(INDEX(DATOS!AO:AO,MATCH(CHECKLIST!B822,DATOS!B:B,0),1)=0,"",INDEX(DATOS!AO:AO,MATCH(CHECKLIST!B822,DATOS!B:B,0),1)),"")</f>
        <v/>
      </c>
      <c r="M822" s="17" t="str">
        <f>IFERROR(IF(INDEX(DATOS!AK:AK,MATCH(CHECKLIST!B822,DATOS!B:B,0),1)=0,"",INDEX(DATOS!AK:AK,MATCH(CHECKLIST!B822,DATOS!B:B,0),1)),"")</f>
        <v/>
      </c>
      <c r="N822" s="35" t="str">
        <f ca="1">IFERROR(IF(INDEX(DATOS!I:I,MATCH(CHECKLIST!B822,DATOS!B:B,0),1)="","X",IF(INDEX(DATOS!I:I,MATCH(CHECKLIST!B822,DATOS!B:B,0),1)&gt;YEAR(TODAY())-1,"","VENCIDA")),"")</f>
        <v/>
      </c>
      <c r="O822" s="35" t="str">
        <f>IFERROR(IF(INDEX(DATOS!AR:AR,MATCH(CHECKLIST!B822,DATOS!B:B,0),1)=0,"",INDEX(DATOS!AR:AR,MATCH(CHECKLIST!B822,DATOS!B:B,0),1)),"")</f>
        <v/>
      </c>
      <c r="P822" s="17" t="str">
        <f>IFERROR(IF(INDEX(DATOS!AP:AP,MATCH(CHECKLIST!B822,DATOS!B:B,0),1)=0,"",INDEX(DATOS!AP:AP,MATCH(CHECKLIST!B822,DATOS!B:B,0),1)),"")</f>
        <v/>
      </c>
      <c r="Q822" s="17" t="str">
        <f>IFERROR(IF(INDEX(DATOS!AQ:AQ,MATCH(CHECKLIST!B822,DATOS!B:B,0),1)=0,"",INDEX(DATOS!AQ:AQ,MATCH(CHECKLIST!B822,DATOS!B:B,0),1)),"")</f>
        <v/>
      </c>
      <c r="S822">
        <f t="shared" si="38"/>
        <v>0</v>
      </c>
      <c r="U822" t="str">
        <f t="shared" si="36"/>
        <v/>
      </c>
      <c r="V822" t="str">
        <f t="shared" si="37"/>
        <v/>
      </c>
    </row>
    <row r="823" spans="1:22" x14ac:dyDescent="0.25">
      <c r="A823" s="12">
        <v>810</v>
      </c>
      <c r="B823" t="str">
        <f>IFERROR(INDEX(DATOS!B:B,MATCH(CHECKLIST!A823,DATOS!BY:BY,0),1),"")</f>
        <v/>
      </c>
      <c r="C823" t="str">
        <f>IFERROR(INDEX(DATOS!J:J,MATCH(CHECKLIST!A823,DATOS!BY:BY,0),1),"")</f>
        <v/>
      </c>
      <c r="D823" t="str">
        <f>IFERROR(INDEX(DATOS!R:R,MATCH(CHECKLIST!E823,DATOS!C:C,0),1),"")</f>
        <v/>
      </c>
      <c r="E823" s="72" t="str">
        <f>IFERROR(INDEX(DATOS!C:C,MATCH(CHECKLIST!A823,DATOS!BY:BY,0),1),"")</f>
        <v/>
      </c>
      <c r="F823" s="82" t="str">
        <f>IFERROR(IF(INDEX(DATOS!AE:AE,MATCH(CHECKLIST!B823,DATOS!B:B,0),1)=0,"",INDEX(DATOS!AE:AE,MATCH(CHECKLIST!B823,DATOS!B:B,0),1)),"")</f>
        <v/>
      </c>
      <c r="G823" s="17" t="str">
        <f>IFERROR(IF(INDEX(DATOS!AJ:AJ,MATCH(CHECKLIST!B823,DATOS!B:B,0),1)=0,"",INDEX(DATOS!AJ:AJ,MATCH(CHECKLIST!B823,DATOS!B:B,0),1)),"")</f>
        <v/>
      </c>
      <c r="H823" s="17" t="str">
        <f>IFERROR(IF(INDEX(DATOS!BM:BM,MATCH(CHECKLIST!B823,DATOS!B:B,0),1)="","X",IF(INDEX(DATOS!BM:BM,MATCH(CHECKLIST!B823,DATOS!B:B,0),1)="VIGENTE","",INDEX(DATOS!BM:BM,MATCH(CHECKLIST!B823,DATOS!B:B,0),1))),"")</f>
        <v/>
      </c>
      <c r="I823" s="17" t="str">
        <f>IFERROR(IF(INDEX(DATOS!AN:AN,MATCH(CHECKLIST!B823,DATOS!B:B,0),1)=0,"",INDEX(DATOS!AN:AN,MATCH(CHECKLIST!B823,DATOS!B:B,0),1)),"")</f>
        <v/>
      </c>
      <c r="J823" s="17" t="str">
        <f>IFERROR(IF(INDEX(DATOS!AL:AL,MATCH(CHECKLIST!B823,DATOS!B:B,0),1)=0,"",INDEX(DATOS!AL:AL,MATCH(CHECKLIST!B823,DATOS!B:B,0),1)),"")</f>
        <v/>
      </c>
      <c r="K823" s="35" t="str">
        <f>IFERROR(IF(INDEX(DATOS!AM:AM,MATCH(CHECKLIST!B823,DATOS!B:B,0),1)=0,"",INDEX(DATOS!AM:AM,MATCH(CHECKLIST!B823,DATOS!B:B,0),1)),"")</f>
        <v/>
      </c>
      <c r="L823" s="17" t="str">
        <f>IFERROR(IF(INDEX(DATOS!AO:AO,MATCH(CHECKLIST!B823,DATOS!B:B,0),1)=0,"",INDEX(DATOS!AO:AO,MATCH(CHECKLIST!B823,DATOS!B:B,0),1)),"")</f>
        <v/>
      </c>
      <c r="M823" s="17" t="str">
        <f>IFERROR(IF(INDEX(DATOS!AK:AK,MATCH(CHECKLIST!B823,DATOS!B:B,0),1)=0,"",INDEX(DATOS!AK:AK,MATCH(CHECKLIST!B823,DATOS!B:B,0),1)),"")</f>
        <v/>
      </c>
      <c r="N823" s="35" t="str">
        <f ca="1">IFERROR(IF(INDEX(DATOS!I:I,MATCH(CHECKLIST!B823,DATOS!B:B,0),1)="","X",IF(INDEX(DATOS!I:I,MATCH(CHECKLIST!B823,DATOS!B:B,0),1)&gt;YEAR(TODAY())-1,"","VENCIDA")),"")</f>
        <v/>
      </c>
      <c r="O823" s="35" t="str">
        <f>IFERROR(IF(INDEX(DATOS!AR:AR,MATCH(CHECKLIST!B823,DATOS!B:B,0),1)=0,"",INDEX(DATOS!AR:AR,MATCH(CHECKLIST!B823,DATOS!B:B,0),1)),"")</f>
        <v/>
      </c>
      <c r="P823" s="17" t="str">
        <f>IFERROR(IF(INDEX(DATOS!AP:AP,MATCH(CHECKLIST!B823,DATOS!B:B,0),1)=0,"",INDEX(DATOS!AP:AP,MATCH(CHECKLIST!B823,DATOS!B:B,0),1)),"")</f>
        <v/>
      </c>
      <c r="Q823" s="17" t="str">
        <f>IFERROR(IF(INDEX(DATOS!AQ:AQ,MATCH(CHECKLIST!B823,DATOS!B:B,0),1)=0,"",INDEX(DATOS!AQ:AQ,MATCH(CHECKLIST!B823,DATOS!B:B,0),1)),"")</f>
        <v/>
      </c>
      <c r="R823" t="str">
        <f>IF(B823="","",1)</f>
        <v/>
      </c>
      <c r="S823" t="str">
        <f t="shared" si="38"/>
        <v/>
      </c>
      <c r="U823" t="str">
        <f t="shared" si="36"/>
        <v/>
      </c>
      <c r="V823" t="str">
        <f t="shared" si="37"/>
        <v/>
      </c>
    </row>
    <row r="824" spans="1:22" x14ac:dyDescent="0.25">
      <c r="A824" s="12">
        <v>811</v>
      </c>
      <c r="B824" t="str">
        <f>IFERROR(INDEX(DATOS!B:B,MATCH(CHECKLIST!A824,DATOS!BY:BY,0),1),"")</f>
        <v/>
      </c>
      <c r="C824" t="str">
        <f>IFERROR(INDEX(DATOS!J:J,MATCH(CHECKLIST!A824,DATOS!BY:BY,0),1),"")</f>
        <v/>
      </c>
      <c r="D824" t="str">
        <f>IFERROR(INDEX(DATOS!R:R,MATCH(CHECKLIST!E824,DATOS!C:C,0),1),"")</f>
        <v/>
      </c>
      <c r="E824" s="72" t="str">
        <f>IFERROR(INDEX(DATOS!C:C,MATCH(CHECKLIST!A824,DATOS!BY:BY,0),1),"")</f>
        <v/>
      </c>
      <c r="F824" s="82" t="str">
        <f>IFERROR(IF(INDEX(DATOS!AE:AE,MATCH(CHECKLIST!B824,DATOS!B:B,0),1)=0,"",INDEX(DATOS!AE:AE,MATCH(CHECKLIST!B824,DATOS!B:B,0),1)),"")</f>
        <v/>
      </c>
      <c r="G824" s="17" t="str">
        <f>IFERROR(IF(INDEX(DATOS!AJ:AJ,MATCH(CHECKLIST!B824,DATOS!B:B,0),1)=0,"",INDEX(DATOS!AJ:AJ,MATCH(CHECKLIST!B824,DATOS!B:B,0),1)),"")</f>
        <v/>
      </c>
      <c r="H824" s="17" t="str">
        <f>IFERROR(IF(INDEX(DATOS!BM:BM,MATCH(CHECKLIST!B824,DATOS!B:B,0),1)="","X",IF(INDEX(DATOS!BM:BM,MATCH(CHECKLIST!B824,DATOS!B:B,0),1)="VIGENTE","",INDEX(DATOS!BM:BM,MATCH(CHECKLIST!B824,DATOS!B:B,0),1))),"")</f>
        <v/>
      </c>
      <c r="I824" s="17" t="str">
        <f>IFERROR(IF(INDEX(DATOS!AN:AN,MATCH(CHECKLIST!B824,DATOS!B:B,0),1)=0,"",INDEX(DATOS!AN:AN,MATCH(CHECKLIST!B824,DATOS!B:B,0),1)),"")</f>
        <v/>
      </c>
      <c r="J824" s="17" t="str">
        <f>IFERROR(IF(INDEX(DATOS!AL:AL,MATCH(CHECKLIST!B824,DATOS!B:B,0),1)=0,"",INDEX(DATOS!AL:AL,MATCH(CHECKLIST!B824,DATOS!B:B,0),1)),"")</f>
        <v/>
      </c>
      <c r="K824" s="35" t="str">
        <f>IFERROR(IF(INDEX(DATOS!AM:AM,MATCH(CHECKLIST!B824,DATOS!B:B,0),1)=0,"",INDEX(DATOS!AM:AM,MATCH(CHECKLIST!B824,DATOS!B:B,0),1)),"")</f>
        <v/>
      </c>
      <c r="L824" s="17" t="str">
        <f>IFERROR(IF(INDEX(DATOS!AO:AO,MATCH(CHECKLIST!B824,DATOS!B:B,0),1)=0,"",INDEX(DATOS!AO:AO,MATCH(CHECKLIST!B824,DATOS!B:B,0),1)),"")</f>
        <v/>
      </c>
      <c r="M824" s="17" t="str">
        <f>IFERROR(IF(INDEX(DATOS!AK:AK,MATCH(CHECKLIST!B824,DATOS!B:B,0),1)=0,"",INDEX(DATOS!AK:AK,MATCH(CHECKLIST!B824,DATOS!B:B,0),1)),"")</f>
        <v/>
      </c>
      <c r="N824" s="35" t="str">
        <f ca="1">IFERROR(IF(INDEX(DATOS!I:I,MATCH(CHECKLIST!B824,DATOS!B:B,0),1)="","X",IF(INDEX(DATOS!I:I,MATCH(CHECKLIST!B824,DATOS!B:B,0),1)&gt;YEAR(TODAY())-1,"","VENCIDA")),"")</f>
        <v/>
      </c>
      <c r="O824" s="35" t="str">
        <f>IFERROR(IF(INDEX(DATOS!AR:AR,MATCH(CHECKLIST!B824,DATOS!B:B,0),1)=0,"",INDEX(DATOS!AR:AR,MATCH(CHECKLIST!B824,DATOS!B:B,0),1)),"")</f>
        <v/>
      </c>
      <c r="P824" s="17" t="str">
        <f>IFERROR(IF(INDEX(DATOS!AP:AP,MATCH(CHECKLIST!B824,DATOS!B:B,0),1)=0,"",INDEX(DATOS!AP:AP,MATCH(CHECKLIST!B824,DATOS!B:B,0),1)),"")</f>
        <v/>
      </c>
      <c r="Q824" s="17" t="str">
        <f>IFERROR(IF(INDEX(DATOS!AQ:AQ,MATCH(CHECKLIST!B824,DATOS!B:B,0),1)=0,"",INDEX(DATOS!AQ:AQ,MATCH(CHECKLIST!B824,DATOS!B:B,0),1)),"")</f>
        <v/>
      </c>
      <c r="S824">
        <f t="shared" si="38"/>
        <v>0</v>
      </c>
      <c r="U824" t="str">
        <f t="shared" si="36"/>
        <v/>
      </c>
      <c r="V824" t="str">
        <f t="shared" si="37"/>
        <v/>
      </c>
    </row>
    <row r="825" spans="1:22" x14ac:dyDescent="0.25">
      <c r="A825" s="12">
        <v>812</v>
      </c>
      <c r="B825" t="str">
        <f>IFERROR(INDEX(DATOS!B:B,MATCH(CHECKLIST!A825,DATOS!BY:BY,0),1),"")</f>
        <v/>
      </c>
      <c r="C825" t="str">
        <f>IFERROR(INDEX(DATOS!J:J,MATCH(CHECKLIST!A825,DATOS!BY:BY,0),1),"")</f>
        <v/>
      </c>
      <c r="D825" t="str">
        <f>IFERROR(INDEX(DATOS!R:R,MATCH(CHECKLIST!E825,DATOS!C:C,0),1),"")</f>
        <v/>
      </c>
      <c r="E825" s="72" t="str">
        <f>IFERROR(INDEX(DATOS!C:C,MATCH(CHECKLIST!A825,DATOS!BY:BY,0),1),"")</f>
        <v/>
      </c>
      <c r="F825" s="82" t="str">
        <f>IFERROR(IF(INDEX(DATOS!AE:AE,MATCH(CHECKLIST!B825,DATOS!B:B,0),1)=0,"",INDEX(DATOS!AE:AE,MATCH(CHECKLIST!B825,DATOS!B:B,0),1)),"")</f>
        <v/>
      </c>
      <c r="G825" s="17" t="str">
        <f>IFERROR(IF(INDEX(DATOS!AJ:AJ,MATCH(CHECKLIST!B825,DATOS!B:B,0),1)=0,"",INDEX(DATOS!AJ:AJ,MATCH(CHECKLIST!B825,DATOS!B:B,0),1)),"")</f>
        <v/>
      </c>
      <c r="H825" s="17" t="str">
        <f>IFERROR(IF(INDEX(DATOS!BM:BM,MATCH(CHECKLIST!B825,DATOS!B:B,0),1)="","X",IF(INDEX(DATOS!BM:BM,MATCH(CHECKLIST!B825,DATOS!B:B,0),1)="VIGENTE","",INDEX(DATOS!BM:BM,MATCH(CHECKLIST!B825,DATOS!B:B,0),1))),"")</f>
        <v/>
      </c>
      <c r="I825" s="17" t="str">
        <f>IFERROR(IF(INDEX(DATOS!AN:AN,MATCH(CHECKLIST!B825,DATOS!B:B,0),1)=0,"",INDEX(DATOS!AN:AN,MATCH(CHECKLIST!B825,DATOS!B:B,0),1)),"")</f>
        <v/>
      </c>
      <c r="J825" s="17" t="str">
        <f>IFERROR(IF(INDEX(DATOS!AL:AL,MATCH(CHECKLIST!B825,DATOS!B:B,0),1)=0,"",INDEX(DATOS!AL:AL,MATCH(CHECKLIST!B825,DATOS!B:B,0),1)),"")</f>
        <v/>
      </c>
      <c r="K825" s="35" t="str">
        <f>IFERROR(IF(INDEX(DATOS!AM:AM,MATCH(CHECKLIST!B825,DATOS!B:B,0),1)=0,"",INDEX(DATOS!AM:AM,MATCH(CHECKLIST!B825,DATOS!B:B,0),1)),"")</f>
        <v/>
      </c>
      <c r="L825" s="17" t="str">
        <f>IFERROR(IF(INDEX(DATOS!AO:AO,MATCH(CHECKLIST!B825,DATOS!B:B,0),1)=0,"",INDEX(DATOS!AO:AO,MATCH(CHECKLIST!B825,DATOS!B:B,0),1)),"")</f>
        <v/>
      </c>
      <c r="M825" s="17" t="str">
        <f>IFERROR(IF(INDEX(DATOS!AK:AK,MATCH(CHECKLIST!B825,DATOS!B:B,0),1)=0,"",INDEX(DATOS!AK:AK,MATCH(CHECKLIST!B825,DATOS!B:B,0),1)),"")</f>
        <v/>
      </c>
      <c r="N825" s="35" t="str">
        <f ca="1">IFERROR(IF(INDEX(DATOS!I:I,MATCH(CHECKLIST!B825,DATOS!B:B,0),1)="","X",IF(INDEX(DATOS!I:I,MATCH(CHECKLIST!B825,DATOS!B:B,0),1)&gt;YEAR(TODAY())-1,"","VENCIDA")),"")</f>
        <v/>
      </c>
      <c r="O825" s="35" t="str">
        <f>IFERROR(IF(INDEX(DATOS!AR:AR,MATCH(CHECKLIST!B825,DATOS!B:B,0),1)=0,"",INDEX(DATOS!AR:AR,MATCH(CHECKLIST!B825,DATOS!B:B,0),1)),"")</f>
        <v/>
      </c>
      <c r="P825" s="17" t="str">
        <f>IFERROR(IF(INDEX(DATOS!AP:AP,MATCH(CHECKLIST!B825,DATOS!B:B,0),1)=0,"",INDEX(DATOS!AP:AP,MATCH(CHECKLIST!B825,DATOS!B:B,0),1)),"")</f>
        <v/>
      </c>
      <c r="Q825" s="17" t="str">
        <f>IFERROR(IF(INDEX(DATOS!AQ:AQ,MATCH(CHECKLIST!B825,DATOS!B:B,0),1)=0,"",INDEX(DATOS!AQ:AQ,MATCH(CHECKLIST!B825,DATOS!B:B,0),1)),"")</f>
        <v/>
      </c>
      <c r="R825" t="str">
        <f>IF(B825="","",1)</f>
        <v/>
      </c>
      <c r="S825" t="str">
        <f t="shared" si="38"/>
        <v/>
      </c>
      <c r="U825" t="str">
        <f t="shared" si="36"/>
        <v/>
      </c>
      <c r="V825" t="str">
        <f t="shared" si="37"/>
        <v/>
      </c>
    </row>
    <row r="826" spans="1:22" x14ac:dyDescent="0.25">
      <c r="A826" s="12">
        <v>813</v>
      </c>
      <c r="B826" t="str">
        <f>IFERROR(INDEX(DATOS!B:B,MATCH(CHECKLIST!A826,DATOS!BY:BY,0),1),"")</f>
        <v/>
      </c>
      <c r="C826" t="str">
        <f>IFERROR(INDEX(DATOS!J:J,MATCH(CHECKLIST!A826,DATOS!BY:BY,0),1),"")</f>
        <v/>
      </c>
      <c r="D826" t="str">
        <f>IFERROR(INDEX(DATOS!R:R,MATCH(CHECKLIST!E826,DATOS!C:C,0),1),"")</f>
        <v/>
      </c>
      <c r="E826" s="72" t="str">
        <f>IFERROR(INDEX(DATOS!C:C,MATCH(CHECKLIST!A826,DATOS!BY:BY,0),1),"")</f>
        <v/>
      </c>
      <c r="F826" s="82" t="str">
        <f>IFERROR(IF(INDEX(DATOS!AE:AE,MATCH(CHECKLIST!B826,DATOS!B:B,0),1)=0,"",INDEX(DATOS!AE:AE,MATCH(CHECKLIST!B826,DATOS!B:B,0),1)),"")</f>
        <v/>
      </c>
      <c r="G826" s="17" t="str">
        <f>IFERROR(IF(INDEX(DATOS!AJ:AJ,MATCH(CHECKLIST!B826,DATOS!B:B,0),1)=0,"",INDEX(DATOS!AJ:AJ,MATCH(CHECKLIST!B826,DATOS!B:B,0),1)),"")</f>
        <v/>
      </c>
      <c r="H826" s="17" t="str">
        <f>IFERROR(IF(INDEX(DATOS!BM:BM,MATCH(CHECKLIST!B826,DATOS!B:B,0),1)="","X",IF(INDEX(DATOS!BM:BM,MATCH(CHECKLIST!B826,DATOS!B:B,0),1)="VIGENTE","",INDEX(DATOS!BM:BM,MATCH(CHECKLIST!B826,DATOS!B:B,0),1))),"")</f>
        <v/>
      </c>
      <c r="I826" s="17" t="str">
        <f>IFERROR(IF(INDEX(DATOS!AN:AN,MATCH(CHECKLIST!B826,DATOS!B:B,0),1)=0,"",INDEX(DATOS!AN:AN,MATCH(CHECKLIST!B826,DATOS!B:B,0),1)),"")</f>
        <v/>
      </c>
      <c r="J826" s="17" t="str">
        <f>IFERROR(IF(INDEX(DATOS!AL:AL,MATCH(CHECKLIST!B826,DATOS!B:B,0),1)=0,"",INDEX(DATOS!AL:AL,MATCH(CHECKLIST!B826,DATOS!B:B,0),1)),"")</f>
        <v/>
      </c>
      <c r="K826" s="35" t="str">
        <f>IFERROR(IF(INDEX(DATOS!AM:AM,MATCH(CHECKLIST!B826,DATOS!B:B,0),1)=0,"",INDEX(DATOS!AM:AM,MATCH(CHECKLIST!B826,DATOS!B:B,0),1)),"")</f>
        <v/>
      </c>
      <c r="L826" s="17" t="str">
        <f>IFERROR(IF(INDEX(DATOS!AO:AO,MATCH(CHECKLIST!B826,DATOS!B:B,0),1)=0,"",INDEX(DATOS!AO:AO,MATCH(CHECKLIST!B826,DATOS!B:B,0),1)),"")</f>
        <v/>
      </c>
      <c r="M826" s="17" t="str">
        <f>IFERROR(IF(INDEX(DATOS!AK:AK,MATCH(CHECKLIST!B826,DATOS!B:B,0),1)=0,"",INDEX(DATOS!AK:AK,MATCH(CHECKLIST!B826,DATOS!B:B,0),1)),"")</f>
        <v/>
      </c>
      <c r="N826" s="35" t="str">
        <f ca="1">IFERROR(IF(INDEX(DATOS!I:I,MATCH(CHECKLIST!B826,DATOS!B:B,0),1)="","X",IF(INDEX(DATOS!I:I,MATCH(CHECKLIST!B826,DATOS!B:B,0),1)&gt;YEAR(TODAY())-1,"","VENCIDA")),"")</f>
        <v/>
      </c>
      <c r="O826" s="35" t="str">
        <f>IFERROR(IF(INDEX(DATOS!AR:AR,MATCH(CHECKLIST!B826,DATOS!B:B,0),1)=0,"",INDEX(DATOS!AR:AR,MATCH(CHECKLIST!B826,DATOS!B:B,0),1)),"")</f>
        <v/>
      </c>
      <c r="P826" s="17" t="str">
        <f>IFERROR(IF(INDEX(DATOS!AP:AP,MATCH(CHECKLIST!B826,DATOS!B:B,0),1)=0,"",INDEX(DATOS!AP:AP,MATCH(CHECKLIST!B826,DATOS!B:B,0),1)),"")</f>
        <v/>
      </c>
      <c r="Q826" s="17" t="str">
        <f>IFERROR(IF(INDEX(DATOS!AQ:AQ,MATCH(CHECKLIST!B826,DATOS!B:B,0),1)=0,"",INDEX(DATOS!AQ:AQ,MATCH(CHECKLIST!B826,DATOS!B:B,0),1)),"")</f>
        <v/>
      </c>
      <c r="S826">
        <f t="shared" si="38"/>
        <v>0</v>
      </c>
      <c r="U826" t="str">
        <f t="shared" si="36"/>
        <v/>
      </c>
      <c r="V826" t="str">
        <f t="shared" si="37"/>
        <v/>
      </c>
    </row>
    <row r="827" spans="1:22" x14ac:dyDescent="0.25">
      <c r="A827" s="12">
        <v>814</v>
      </c>
      <c r="B827" t="str">
        <f>IFERROR(INDEX(DATOS!B:B,MATCH(CHECKLIST!A827,DATOS!BY:BY,0),1),"")</f>
        <v/>
      </c>
      <c r="C827" t="str">
        <f>IFERROR(INDEX(DATOS!J:J,MATCH(CHECKLIST!A827,DATOS!BY:BY,0),1),"")</f>
        <v/>
      </c>
      <c r="D827" t="str">
        <f>IFERROR(INDEX(DATOS!R:R,MATCH(CHECKLIST!E827,DATOS!C:C,0),1),"")</f>
        <v/>
      </c>
      <c r="E827" s="72" t="str">
        <f>IFERROR(INDEX(DATOS!C:C,MATCH(CHECKLIST!A827,DATOS!BY:BY,0),1),"")</f>
        <v/>
      </c>
      <c r="F827" s="82" t="str">
        <f>IFERROR(IF(INDEX(DATOS!AE:AE,MATCH(CHECKLIST!B827,DATOS!B:B,0),1)=0,"",INDEX(DATOS!AE:AE,MATCH(CHECKLIST!B827,DATOS!B:B,0),1)),"")</f>
        <v/>
      </c>
      <c r="G827" s="17" t="str">
        <f>IFERROR(IF(INDEX(DATOS!AJ:AJ,MATCH(CHECKLIST!B827,DATOS!B:B,0),1)=0,"",INDEX(DATOS!AJ:AJ,MATCH(CHECKLIST!B827,DATOS!B:B,0),1)),"")</f>
        <v/>
      </c>
      <c r="H827" s="17" t="str">
        <f>IFERROR(IF(INDEX(DATOS!BM:BM,MATCH(CHECKLIST!B827,DATOS!B:B,0),1)="","X",IF(INDEX(DATOS!BM:BM,MATCH(CHECKLIST!B827,DATOS!B:B,0),1)="VIGENTE","",INDEX(DATOS!BM:BM,MATCH(CHECKLIST!B827,DATOS!B:B,0),1))),"")</f>
        <v/>
      </c>
      <c r="I827" s="17" t="str">
        <f>IFERROR(IF(INDEX(DATOS!AN:AN,MATCH(CHECKLIST!B827,DATOS!B:B,0),1)=0,"",INDEX(DATOS!AN:AN,MATCH(CHECKLIST!B827,DATOS!B:B,0),1)),"")</f>
        <v/>
      </c>
      <c r="J827" s="17" t="str">
        <f>IFERROR(IF(INDEX(DATOS!AL:AL,MATCH(CHECKLIST!B827,DATOS!B:B,0),1)=0,"",INDEX(DATOS!AL:AL,MATCH(CHECKLIST!B827,DATOS!B:B,0),1)),"")</f>
        <v/>
      </c>
      <c r="K827" s="35" t="str">
        <f>IFERROR(IF(INDEX(DATOS!AM:AM,MATCH(CHECKLIST!B827,DATOS!B:B,0),1)=0,"",INDEX(DATOS!AM:AM,MATCH(CHECKLIST!B827,DATOS!B:B,0),1)),"")</f>
        <v/>
      </c>
      <c r="L827" s="17" t="str">
        <f>IFERROR(IF(INDEX(DATOS!AO:AO,MATCH(CHECKLIST!B827,DATOS!B:B,0),1)=0,"",INDEX(DATOS!AO:AO,MATCH(CHECKLIST!B827,DATOS!B:B,0),1)),"")</f>
        <v/>
      </c>
      <c r="M827" s="17" t="str">
        <f>IFERROR(IF(INDEX(DATOS!AK:AK,MATCH(CHECKLIST!B827,DATOS!B:B,0),1)=0,"",INDEX(DATOS!AK:AK,MATCH(CHECKLIST!B827,DATOS!B:B,0),1)),"")</f>
        <v/>
      </c>
      <c r="N827" s="35" t="str">
        <f ca="1">IFERROR(IF(INDEX(DATOS!I:I,MATCH(CHECKLIST!B827,DATOS!B:B,0),1)="","X",IF(INDEX(DATOS!I:I,MATCH(CHECKLIST!B827,DATOS!B:B,0),1)&gt;YEAR(TODAY())-1,"","VENCIDA")),"")</f>
        <v/>
      </c>
      <c r="O827" s="35" t="str">
        <f>IFERROR(IF(INDEX(DATOS!AR:AR,MATCH(CHECKLIST!B827,DATOS!B:B,0),1)=0,"",INDEX(DATOS!AR:AR,MATCH(CHECKLIST!B827,DATOS!B:B,0),1)),"")</f>
        <v/>
      </c>
      <c r="P827" s="17" t="str">
        <f>IFERROR(IF(INDEX(DATOS!AP:AP,MATCH(CHECKLIST!B827,DATOS!B:B,0),1)=0,"",INDEX(DATOS!AP:AP,MATCH(CHECKLIST!B827,DATOS!B:B,0),1)),"")</f>
        <v/>
      </c>
      <c r="Q827" s="17" t="str">
        <f>IFERROR(IF(INDEX(DATOS!AQ:AQ,MATCH(CHECKLIST!B827,DATOS!B:B,0),1)=0,"",INDEX(DATOS!AQ:AQ,MATCH(CHECKLIST!B827,DATOS!B:B,0),1)),"")</f>
        <v/>
      </c>
      <c r="R827" t="str">
        <f>IF(B827="","",1)</f>
        <v/>
      </c>
      <c r="S827" t="str">
        <f t="shared" si="38"/>
        <v/>
      </c>
      <c r="U827" t="str">
        <f t="shared" si="36"/>
        <v/>
      </c>
      <c r="V827" t="str">
        <f t="shared" si="37"/>
        <v/>
      </c>
    </row>
    <row r="828" spans="1:22" x14ac:dyDescent="0.25">
      <c r="A828" s="12">
        <v>815</v>
      </c>
      <c r="B828" t="str">
        <f>IFERROR(INDEX(DATOS!B:B,MATCH(CHECKLIST!A828,DATOS!BY:BY,0),1),"")</f>
        <v/>
      </c>
      <c r="C828" t="str">
        <f>IFERROR(INDEX(DATOS!J:J,MATCH(CHECKLIST!A828,DATOS!BY:BY,0),1),"")</f>
        <v/>
      </c>
      <c r="D828" t="str">
        <f>IFERROR(INDEX(DATOS!R:R,MATCH(CHECKLIST!E828,DATOS!C:C,0),1),"")</f>
        <v/>
      </c>
      <c r="E828" s="72" t="str">
        <f>IFERROR(INDEX(DATOS!C:C,MATCH(CHECKLIST!A828,DATOS!BY:BY,0),1),"")</f>
        <v/>
      </c>
      <c r="F828" s="82" t="str">
        <f>IFERROR(IF(INDEX(DATOS!AE:AE,MATCH(CHECKLIST!B828,DATOS!B:B,0),1)=0,"",INDEX(DATOS!AE:AE,MATCH(CHECKLIST!B828,DATOS!B:B,0),1)),"")</f>
        <v/>
      </c>
      <c r="G828" s="17" t="str">
        <f>IFERROR(IF(INDEX(DATOS!AJ:AJ,MATCH(CHECKLIST!B828,DATOS!B:B,0),1)=0,"",INDEX(DATOS!AJ:AJ,MATCH(CHECKLIST!B828,DATOS!B:B,0),1)),"")</f>
        <v/>
      </c>
      <c r="H828" s="17" t="str">
        <f>IFERROR(IF(INDEX(DATOS!BM:BM,MATCH(CHECKLIST!B828,DATOS!B:B,0),1)="","X",IF(INDEX(DATOS!BM:BM,MATCH(CHECKLIST!B828,DATOS!B:B,0),1)="VIGENTE","",INDEX(DATOS!BM:BM,MATCH(CHECKLIST!B828,DATOS!B:B,0),1))),"")</f>
        <v/>
      </c>
      <c r="I828" s="17" t="str">
        <f>IFERROR(IF(INDEX(DATOS!AN:AN,MATCH(CHECKLIST!B828,DATOS!B:B,0),1)=0,"",INDEX(DATOS!AN:AN,MATCH(CHECKLIST!B828,DATOS!B:B,0),1)),"")</f>
        <v/>
      </c>
      <c r="J828" s="17" t="str">
        <f>IFERROR(IF(INDEX(DATOS!AL:AL,MATCH(CHECKLIST!B828,DATOS!B:B,0),1)=0,"",INDEX(DATOS!AL:AL,MATCH(CHECKLIST!B828,DATOS!B:B,0),1)),"")</f>
        <v/>
      </c>
      <c r="K828" s="35" t="str">
        <f>IFERROR(IF(INDEX(DATOS!AM:AM,MATCH(CHECKLIST!B828,DATOS!B:B,0),1)=0,"",INDEX(DATOS!AM:AM,MATCH(CHECKLIST!B828,DATOS!B:B,0),1)),"")</f>
        <v/>
      </c>
      <c r="L828" s="17" t="str">
        <f>IFERROR(IF(INDEX(DATOS!AO:AO,MATCH(CHECKLIST!B828,DATOS!B:B,0),1)=0,"",INDEX(DATOS!AO:AO,MATCH(CHECKLIST!B828,DATOS!B:B,0),1)),"")</f>
        <v/>
      </c>
      <c r="M828" s="17" t="str">
        <f>IFERROR(IF(INDEX(DATOS!AK:AK,MATCH(CHECKLIST!B828,DATOS!B:B,0),1)=0,"",INDEX(DATOS!AK:AK,MATCH(CHECKLIST!B828,DATOS!B:B,0),1)),"")</f>
        <v/>
      </c>
      <c r="N828" s="35" t="str">
        <f ca="1">IFERROR(IF(INDEX(DATOS!I:I,MATCH(CHECKLIST!B828,DATOS!B:B,0),1)="","X",IF(INDEX(DATOS!I:I,MATCH(CHECKLIST!B828,DATOS!B:B,0),1)&gt;YEAR(TODAY())-1,"","VENCIDA")),"")</f>
        <v/>
      </c>
      <c r="O828" s="35" t="str">
        <f>IFERROR(IF(INDEX(DATOS!AR:AR,MATCH(CHECKLIST!B828,DATOS!B:B,0),1)=0,"",INDEX(DATOS!AR:AR,MATCH(CHECKLIST!B828,DATOS!B:B,0),1)),"")</f>
        <v/>
      </c>
      <c r="P828" s="17" t="str">
        <f>IFERROR(IF(INDEX(DATOS!AP:AP,MATCH(CHECKLIST!B828,DATOS!B:B,0),1)=0,"",INDEX(DATOS!AP:AP,MATCH(CHECKLIST!B828,DATOS!B:B,0),1)),"")</f>
        <v/>
      </c>
      <c r="Q828" s="17" t="str">
        <f>IFERROR(IF(INDEX(DATOS!AQ:AQ,MATCH(CHECKLIST!B828,DATOS!B:B,0),1)=0,"",INDEX(DATOS!AQ:AQ,MATCH(CHECKLIST!B828,DATOS!B:B,0),1)),"")</f>
        <v/>
      </c>
      <c r="S828">
        <f t="shared" si="38"/>
        <v>0</v>
      </c>
      <c r="U828" t="str">
        <f t="shared" si="36"/>
        <v/>
      </c>
      <c r="V828" t="str">
        <f t="shared" si="37"/>
        <v/>
      </c>
    </row>
    <row r="829" spans="1:22" x14ac:dyDescent="0.25">
      <c r="A829" s="12">
        <v>816</v>
      </c>
      <c r="B829" t="str">
        <f>IFERROR(INDEX(DATOS!B:B,MATCH(CHECKLIST!A829,DATOS!BY:BY,0),1),"")</f>
        <v/>
      </c>
      <c r="C829" t="str">
        <f>IFERROR(INDEX(DATOS!J:J,MATCH(CHECKLIST!A829,DATOS!BY:BY,0),1),"")</f>
        <v/>
      </c>
      <c r="D829" t="str">
        <f>IFERROR(INDEX(DATOS!R:R,MATCH(CHECKLIST!E829,DATOS!C:C,0),1),"")</f>
        <v/>
      </c>
      <c r="E829" s="72" t="str">
        <f>IFERROR(INDEX(DATOS!C:C,MATCH(CHECKLIST!A829,DATOS!BY:BY,0),1),"")</f>
        <v/>
      </c>
      <c r="F829" s="82" t="str">
        <f>IFERROR(IF(INDEX(DATOS!AE:AE,MATCH(CHECKLIST!B829,DATOS!B:B,0),1)=0,"",INDEX(DATOS!AE:AE,MATCH(CHECKLIST!B829,DATOS!B:B,0),1)),"")</f>
        <v/>
      </c>
      <c r="G829" s="17" t="str">
        <f>IFERROR(IF(INDEX(DATOS!AJ:AJ,MATCH(CHECKLIST!B829,DATOS!B:B,0),1)=0,"",INDEX(DATOS!AJ:AJ,MATCH(CHECKLIST!B829,DATOS!B:B,0),1)),"")</f>
        <v/>
      </c>
      <c r="H829" s="17" t="str">
        <f>IFERROR(IF(INDEX(DATOS!BM:BM,MATCH(CHECKLIST!B829,DATOS!B:B,0),1)="","X",IF(INDEX(DATOS!BM:BM,MATCH(CHECKLIST!B829,DATOS!B:B,0),1)="VIGENTE","",INDEX(DATOS!BM:BM,MATCH(CHECKLIST!B829,DATOS!B:B,0),1))),"")</f>
        <v/>
      </c>
      <c r="I829" s="17" t="str">
        <f>IFERROR(IF(INDEX(DATOS!AN:AN,MATCH(CHECKLIST!B829,DATOS!B:B,0),1)=0,"",INDEX(DATOS!AN:AN,MATCH(CHECKLIST!B829,DATOS!B:B,0),1)),"")</f>
        <v/>
      </c>
      <c r="J829" s="17" t="str">
        <f>IFERROR(IF(INDEX(DATOS!AL:AL,MATCH(CHECKLIST!B829,DATOS!B:B,0),1)=0,"",INDEX(DATOS!AL:AL,MATCH(CHECKLIST!B829,DATOS!B:B,0),1)),"")</f>
        <v/>
      </c>
      <c r="K829" s="35" t="str">
        <f>IFERROR(IF(INDEX(DATOS!AM:AM,MATCH(CHECKLIST!B829,DATOS!B:B,0),1)=0,"",INDEX(DATOS!AM:AM,MATCH(CHECKLIST!B829,DATOS!B:B,0),1)),"")</f>
        <v/>
      </c>
      <c r="L829" s="17" t="str">
        <f>IFERROR(IF(INDEX(DATOS!AO:AO,MATCH(CHECKLIST!B829,DATOS!B:B,0),1)=0,"",INDEX(DATOS!AO:AO,MATCH(CHECKLIST!B829,DATOS!B:B,0),1)),"")</f>
        <v/>
      </c>
      <c r="M829" s="17" t="str">
        <f>IFERROR(IF(INDEX(DATOS!AK:AK,MATCH(CHECKLIST!B829,DATOS!B:B,0),1)=0,"",INDEX(DATOS!AK:AK,MATCH(CHECKLIST!B829,DATOS!B:B,0),1)),"")</f>
        <v/>
      </c>
      <c r="N829" s="35" t="str">
        <f ca="1">IFERROR(IF(INDEX(DATOS!I:I,MATCH(CHECKLIST!B829,DATOS!B:B,0),1)="","X",IF(INDEX(DATOS!I:I,MATCH(CHECKLIST!B829,DATOS!B:B,0),1)&gt;YEAR(TODAY())-1,"","VENCIDA")),"")</f>
        <v/>
      </c>
      <c r="O829" s="35" t="str">
        <f>IFERROR(IF(INDEX(DATOS!AR:AR,MATCH(CHECKLIST!B829,DATOS!B:B,0),1)=0,"",INDEX(DATOS!AR:AR,MATCH(CHECKLIST!B829,DATOS!B:B,0),1)),"")</f>
        <v/>
      </c>
      <c r="P829" s="17" t="str">
        <f>IFERROR(IF(INDEX(DATOS!AP:AP,MATCH(CHECKLIST!B829,DATOS!B:B,0),1)=0,"",INDEX(DATOS!AP:AP,MATCH(CHECKLIST!B829,DATOS!B:B,0),1)),"")</f>
        <v/>
      </c>
      <c r="Q829" s="17" t="str">
        <f>IFERROR(IF(INDEX(DATOS!AQ:AQ,MATCH(CHECKLIST!B829,DATOS!B:B,0),1)=0,"",INDEX(DATOS!AQ:AQ,MATCH(CHECKLIST!B829,DATOS!B:B,0),1)),"")</f>
        <v/>
      </c>
      <c r="R829" t="str">
        <f>IF(B829="","",1)</f>
        <v/>
      </c>
      <c r="S829" t="str">
        <f t="shared" si="38"/>
        <v/>
      </c>
      <c r="U829" t="str">
        <f t="shared" si="36"/>
        <v/>
      </c>
      <c r="V829" t="str">
        <f t="shared" si="37"/>
        <v/>
      </c>
    </row>
    <row r="830" spans="1:22" x14ac:dyDescent="0.25">
      <c r="A830" s="12">
        <v>817</v>
      </c>
      <c r="B830" t="str">
        <f>IFERROR(INDEX(DATOS!B:B,MATCH(CHECKLIST!A830,DATOS!BY:BY,0),1),"")</f>
        <v/>
      </c>
      <c r="C830" t="str">
        <f>IFERROR(INDEX(DATOS!J:J,MATCH(CHECKLIST!A830,DATOS!BY:BY,0),1),"")</f>
        <v/>
      </c>
      <c r="D830" t="str">
        <f>IFERROR(INDEX(DATOS!R:R,MATCH(CHECKLIST!E830,DATOS!C:C,0),1),"")</f>
        <v/>
      </c>
      <c r="E830" s="72" t="str">
        <f>IFERROR(INDEX(DATOS!C:C,MATCH(CHECKLIST!A830,DATOS!BY:BY,0),1),"")</f>
        <v/>
      </c>
      <c r="F830" s="82" t="str">
        <f>IFERROR(IF(INDEX(DATOS!AE:AE,MATCH(CHECKLIST!B830,DATOS!B:B,0),1)=0,"",INDEX(DATOS!AE:AE,MATCH(CHECKLIST!B830,DATOS!B:B,0),1)),"")</f>
        <v/>
      </c>
      <c r="G830" s="17" t="str">
        <f>IFERROR(IF(INDEX(DATOS!AJ:AJ,MATCH(CHECKLIST!B830,DATOS!B:B,0),1)=0,"",INDEX(DATOS!AJ:AJ,MATCH(CHECKLIST!B830,DATOS!B:B,0),1)),"")</f>
        <v/>
      </c>
      <c r="H830" s="17" t="str">
        <f>IFERROR(IF(INDEX(DATOS!BM:BM,MATCH(CHECKLIST!B830,DATOS!B:B,0),1)="","X",IF(INDEX(DATOS!BM:BM,MATCH(CHECKLIST!B830,DATOS!B:B,0),1)="VIGENTE","",INDEX(DATOS!BM:BM,MATCH(CHECKLIST!B830,DATOS!B:B,0),1))),"")</f>
        <v/>
      </c>
      <c r="I830" s="17" t="str">
        <f>IFERROR(IF(INDEX(DATOS!AN:AN,MATCH(CHECKLIST!B830,DATOS!B:B,0),1)=0,"",INDEX(DATOS!AN:AN,MATCH(CHECKLIST!B830,DATOS!B:B,0),1)),"")</f>
        <v/>
      </c>
      <c r="J830" s="17" t="str">
        <f>IFERROR(IF(INDEX(DATOS!AL:AL,MATCH(CHECKLIST!B830,DATOS!B:B,0),1)=0,"",INDEX(DATOS!AL:AL,MATCH(CHECKLIST!B830,DATOS!B:B,0),1)),"")</f>
        <v/>
      </c>
      <c r="K830" s="35" t="str">
        <f>IFERROR(IF(INDEX(DATOS!AM:AM,MATCH(CHECKLIST!B830,DATOS!B:B,0),1)=0,"",INDEX(DATOS!AM:AM,MATCH(CHECKLIST!B830,DATOS!B:B,0),1)),"")</f>
        <v/>
      </c>
      <c r="L830" s="17" t="str">
        <f>IFERROR(IF(INDEX(DATOS!AO:AO,MATCH(CHECKLIST!B830,DATOS!B:B,0),1)=0,"",INDEX(DATOS!AO:AO,MATCH(CHECKLIST!B830,DATOS!B:B,0),1)),"")</f>
        <v/>
      </c>
      <c r="M830" s="17" t="str">
        <f>IFERROR(IF(INDEX(DATOS!AK:AK,MATCH(CHECKLIST!B830,DATOS!B:B,0),1)=0,"",INDEX(DATOS!AK:AK,MATCH(CHECKLIST!B830,DATOS!B:B,0),1)),"")</f>
        <v/>
      </c>
      <c r="N830" s="35" t="str">
        <f ca="1">IFERROR(IF(INDEX(DATOS!I:I,MATCH(CHECKLIST!B830,DATOS!B:B,0),1)="","X",IF(INDEX(DATOS!I:I,MATCH(CHECKLIST!B830,DATOS!B:B,0),1)&gt;YEAR(TODAY())-1,"","VENCIDA")),"")</f>
        <v/>
      </c>
      <c r="O830" s="35" t="str">
        <f>IFERROR(IF(INDEX(DATOS!AR:AR,MATCH(CHECKLIST!B830,DATOS!B:B,0),1)=0,"",INDEX(DATOS!AR:AR,MATCH(CHECKLIST!B830,DATOS!B:B,0),1)),"")</f>
        <v/>
      </c>
      <c r="P830" s="17" t="str">
        <f>IFERROR(IF(INDEX(DATOS!AP:AP,MATCH(CHECKLIST!B830,DATOS!B:B,0),1)=0,"",INDEX(DATOS!AP:AP,MATCH(CHECKLIST!B830,DATOS!B:B,0),1)),"")</f>
        <v/>
      </c>
      <c r="Q830" s="17" t="str">
        <f>IFERROR(IF(INDEX(DATOS!AQ:AQ,MATCH(CHECKLIST!B830,DATOS!B:B,0),1)=0,"",INDEX(DATOS!AQ:AQ,MATCH(CHECKLIST!B830,DATOS!B:B,0),1)),"")</f>
        <v/>
      </c>
      <c r="S830">
        <f t="shared" si="38"/>
        <v>0</v>
      </c>
      <c r="U830" t="str">
        <f t="shared" si="36"/>
        <v/>
      </c>
      <c r="V830" t="str">
        <f t="shared" si="37"/>
        <v/>
      </c>
    </row>
    <row r="831" spans="1:22" x14ac:dyDescent="0.25">
      <c r="A831" s="12">
        <v>818</v>
      </c>
      <c r="B831" t="str">
        <f>IFERROR(INDEX(DATOS!B:B,MATCH(CHECKLIST!A831,DATOS!BY:BY,0),1),"")</f>
        <v/>
      </c>
      <c r="C831" t="str">
        <f>IFERROR(INDEX(DATOS!J:J,MATCH(CHECKLIST!A831,DATOS!BY:BY,0),1),"")</f>
        <v/>
      </c>
      <c r="D831" t="str">
        <f>IFERROR(INDEX(DATOS!R:R,MATCH(CHECKLIST!E831,DATOS!C:C,0),1),"")</f>
        <v/>
      </c>
      <c r="E831" s="72" t="str">
        <f>IFERROR(INDEX(DATOS!C:C,MATCH(CHECKLIST!A831,DATOS!BY:BY,0),1),"")</f>
        <v/>
      </c>
      <c r="F831" s="82" t="str">
        <f>IFERROR(IF(INDEX(DATOS!AE:AE,MATCH(CHECKLIST!B831,DATOS!B:B,0),1)=0,"",INDEX(DATOS!AE:AE,MATCH(CHECKLIST!B831,DATOS!B:B,0),1)),"")</f>
        <v/>
      </c>
      <c r="G831" s="17" t="str">
        <f>IFERROR(IF(INDEX(DATOS!AJ:AJ,MATCH(CHECKLIST!B831,DATOS!B:B,0),1)=0,"",INDEX(DATOS!AJ:AJ,MATCH(CHECKLIST!B831,DATOS!B:B,0),1)),"")</f>
        <v/>
      </c>
      <c r="H831" s="17" t="str">
        <f>IFERROR(IF(INDEX(DATOS!BM:BM,MATCH(CHECKLIST!B831,DATOS!B:B,0),1)="","X",IF(INDEX(DATOS!BM:BM,MATCH(CHECKLIST!B831,DATOS!B:B,0),1)="VIGENTE","",INDEX(DATOS!BM:BM,MATCH(CHECKLIST!B831,DATOS!B:B,0),1))),"")</f>
        <v/>
      </c>
      <c r="I831" s="17" t="str">
        <f>IFERROR(IF(INDEX(DATOS!AN:AN,MATCH(CHECKLIST!B831,DATOS!B:B,0),1)=0,"",INDEX(DATOS!AN:AN,MATCH(CHECKLIST!B831,DATOS!B:B,0),1)),"")</f>
        <v/>
      </c>
      <c r="J831" s="17" t="str">
        <f>IFERROR(IF(INDEX(DATOS!AL:AL,MATCH(CHECKLIST!B831,DATOS!B:B,0),1)=0,"",INDEX(DATOS!AL:AL,MATCH(CHECKLIST!B831,DATOS!B:B,0),1)),"")</f>
        <v/>
      </c>
      <c r="K831" s="35" t="str">
        <f>IFERROR(IF(INDEX(DATOS!AM:AM,MATCH(CHECKLIST!B831,DATOS!B:B,0),1)=0,"",INDEX(DATOS!AM:AM,MATCH(CHECKLIST!B831,DATOS!B:B,0),1)),"")</f>
        <v/>
      </c>
      <c r="L831" s="17" t="str">
        <f>IFERROR(IF(INDEX(DATOS!AO:AO,MATCH(CHECKLIST!B831,DATOS!B:B,0),1)=0,"",INDEX(DATOS!AO:AO,MATCH(CHECKLIST!B831,DATOS!B:B,0),1)),"")</f>
        <v/>
      </c>
      <c r="M831" s="17" t="str">
        <f>IFERROR(IF(INDEX(DATOS!AK:AK,MATCH(CHECKLIST!B831,DATOS!B:B,0),1)=0,"",INDEX(DATOS!AK:AK,MATCH(CHECKLIST!B831,DATOS!B:B,0),1)),"")</f>
        <v/>
      </c>
      <c r="N831" s="35" t="str">
        <f ca="1">IFERROR(IF(INDEX(DATOS!I:I,MATCH(CHECKLIST!B831,DATOS!B:B,0),1)="","X",IF(INDEX(DATOS!I:I,MATCH(CHECKLIST!B831,DATOS!B:B,0),1)&gt;YEAR(TODAY())-1,"","VENCIDA")),"")</f>
        <v/>
      </c>
      <c r="O831" s="35" t="str">
        <f>IFERROR(IF(INDEX(DATOS!AR:AR,MATCH(CHECKLIST!B831,DATOS!B:B,0),1)=0,"",INDEX(DATOS!AR:AR,MATCH(CHECKLIST!B831,DATOS!B:B,0),1)),"")</f>
        <v/>
      </c>
      <c r="P831" s="17" t="str">
        <f>IFERROR(IF(INDEX(DATOS!AP:AP,MATCH(CHECKLIST!B831,DATOS!B:B,0),1)=0,"",INDEX(DATOS!AP:AP,MATCH(CHECKLIST!B831,DATOS!B:B,0),1)),"")</f>
        <v/>
      </c>
      <c r="Q831" s="17" t="str">
        <f>IFERROR(IF(INDEX(DATOS!AQ:AQ,MATCH(CHECKLIST!B831,DATOS!B:B,0),1)=0,"",INDEX(DATOS!AQ:AQ,MATCH(CHECKLIST!B831,DATOS!B:B,0),1)),"")</f>
        <v/>
      </c>
      <c r="R831" t="str">
        <f>IF(B831="","",1)</f>
        <v/>
      </c>
      <c r="S831" t="str">
        <f t="shared" si="38"/>
        <v/>
      </c>
      <c r="U831" t="str">
        <f t="shared" si="36"/>
        <v/>
      </c>
      <c r="V831" t="str">
        <f t="shared" si="37"/>
        <v/>
      </c>
    </row>
    <row r="832" spans="1:22" x14ac:dyDescent="0.25">
      <c r="A832" s="12">
        <v>819</v>
      </c>
      <c r="B832" t="str">
        <f>IFERROR(INDEX(DATOS!B:B,MATCH(CHECKLIST!A832,DATOS!BY:BY,0),1),"")</f>
        <v/>
      </c>
      <c r="C832" t="str">
        <f>IFERROR(INDEX(DATOS!J:J,MATCH(CHECKLIST!A832,DATOS!BY:BY,0),1),"")</f>
        <v/>
      </c>
      <c r="D832" t="str">
        <f>IFERROR(INDEX(DATOS!R:R,MATCH(CHECKLIST!E832,DATOS!C:C,0),1),"")</f>
        <v/>
      </c>
      <c r="E832" s="72" t="str">
        <f>IFERROR(INDEX(DATOS!C:C,MATCH(CHECKLIST!A832,DATOS!BY:BY,0),1),"")</f>
        <v/>
      </c>
      <c r="F832" s="82" t="str">
        <f>IFERROR(IF(INDEX(DATOS!AE:AE,MATCH(CHECKLIST!B832,DATOS!B:B,0),1)=0,"",INDEX(DATOS!AE:AE,MATCH(CHECKLIST!B832,DATOS!B:B,0),1)),"")</f>
        <v/>
      </c>
      <c r="G832" s="17" t="str">
        <f>IFERROR(IF(INDEX(DATOS!AJ:AJ,MATCH(CHECKLIST!B832,DATOS!B:B,0),1)=0,"",INDEX(DATOS!AJ:AJ,MATCH(CHECKLIST!B832,DATOS!B:B,0),1)),"")</f>
        <v/>
      </c>
      <c r="H832" s="17" t="str">
        <f>IFERROR(IF(INDEX(DATOS!BM:BM,MATCH(CHECKLIST!B832,DATOS!B:B,0),1)="","X",IF(INDEX(DATOS!BM:BM,MATCH(CHECKLIST!B832,DATOS!B:B,0),1)="VIGENTE","",INDEX(DATOS!BM:BM,MATCH(CHECKLIST!B832,DATOS!B:B,0),1))),"")</f>
        <v/>
      </c>
      <c r="I832" s="17" t="str">
        <f>IFERROR(IF(INDEX(DATOS!AN:AN,MATCH(CHECKLIST!B832,DATOS!B:B,0),1)=0,"",INDEX(DATOS!AN:AN,MATCH(CHECKLIST!B832,DATOS!B:B,0),1)),"")</f>
        <v/>
      </c>
      <c r="J832" s="17" t="str">
        <f>IFERROR(IF(INDEX(DATOS!AL:AL,MATCH(CHECKLIST!B832,DATOS!B:B,0),1)=0,"",INDEX(DATOS!AL:AL,MATCH(CHECKLIST!B832,DATOS!B:B,0),1)),"")</f>
        <v/>
      </c>
      <c r="K832" s="35" t="str">
        <f>IFERROR(IF(INDEX(DATOS!AM:AM,MATCH(CHECKLIST!B832,DATOS!B:B,0),1)=0,"",INDEX(DATOS!AM:AM,MATCH(CHECKLIST!B832,DATOS!B:B,0),1)),"")</f>
        <v/>
      </c>
      <c r="L832" s="17" t="str">
        <f>IFERROR(IF(INDEX(DATOS!AO:AO,MATCH(CHECKLIST!B832,DATOS!B:B,0),1)=0,"",INDEX(DATOS!AO:AO,MATCH(CHECKLIST!B832,DATOS!B:B,0),1)),"")</f>
        <v/>
      </c>
      <c r="M832" s="17" t="str">
        <f>IFERROR(IF(INDEX(DATOS!AK:AK,MATCH(CHECKLIST!B832,DATOS!B:B,0),1)=0,"",INDEX(DATOS!AK:AK,MATCH(CHECKLIST!B832,DATOS!B:B,0),1)),"")</f>
        <v/>
      </c>
      <c r="N832" s="35" t="str">
        <f ca="1">IFERROR(IF(INDEX(DATOS!I:I,MATCH(CHECKLIST!B832,DATOS!B:B,0),1)="","X",IF(INDEX(DATOS!I:I,MATCH(CHECKLIST!B832,DATOS!B:B,0),1)&gt;YEAR(TODAY())-1,"","VENCIDA")),"")</f>
        <v/>
      </c>
      <c r="O832" s="35" t="str">
        <f>IFERROR(IF(INDEX(DATOS!AR:AR,MATCH(CHECKLIST!B832,DATOS!B:B,0),1)=0,"",INDEX(DATOS!AR:AR,MATCH(CHECKLIST!B832,DATOS!B:B,0),1)),"")</f>
        <v/>
      </c>
      <c r="P832" s="17" t="str">
        <f>IFERROR(IF(INDEX(DATOS!AP:AP,MATCH(CHECKLIST!B832,DATOS!B:B,0),1)=0,"",INDEX(DATOS!AP:AP,MATCH(CHECKLIST!B832,DATOS!B:B,0),1)),"")</f>
        <v/>
      </c>
      <c r="Q832" s="17" t="str">
        <f>IFERROR(IF(INDEX(DATOS!AQ:AQ,MATCH(CHECKLIST!B832,DATOS!B:B,0),1)=0,"",INDEX(DATOS!AQ:AQ,MATCH(CHECKLIST!B832,DATOS!B:B,0),1)),"")</f>
        <v/>
      </c>
      <c r="S832">
        <f t="shared" si="38"/>
        <v>0</v>
      </c>
      <c r="U832" t="str">
        <f t="shared" si="36"/>
        <v/>
      </c>
      <c r="V832" t="str">
        <f t="shared" si="37"/>
        <v/>
      </c>
    </row>
    <row r="833" spans="1:22" x14ac:dyDescent="0.25">
      <c r="A833" s="12">
        <v>820</v>
      </c>
      <c r="B833" t="str">
        <f>IFERROR(INDEX(DATOS!B:B,MATCH(CHECKLIST!A833,DATOS!BY:BY,0),1),"")</f>
        <v/>
      </c>
      <c r="C833" t="str">
        <f>IFERROR(INDEX(DATOS!J:J,MATCH(CHECKLIST!A833,DATOS!BY:BY,0),1),"")</f>
        <v/>
      </c>
      <c r="D833" t="str">
        <f>IFERROR(INDEX(DATOS!R:R,MATCH(CHECKLIST!E833,DATOS!C:C,0),1),"")</f>
        <v/>
      </c>
      <c r="E833" s="72" t="str">
        <f>IFERROR(INDEX(DATOS!C:C,MATCH(CHECKLIST!A833,DATOS!BY:BY,0),1),"")</f>
        <v/>
      </c>
      <c r="F833" s="82" t="str">
        <f>IFERROR(IF(INDEX(DATOS!AE:AE,MATCH(CHECKLIST!B833,DATOS!B:B,0),1)=0,"",INDEX(DATOS!AE:AE,MATCH(CHECKLIST!B833,DATOS!B:B,0),1)),"")</f>
        <v/>
      </c>
      <c r="G833" s="17" t="str">
        <f>IFERROR(IF(INDEX(DATOS!AJ:AJ,MATCH(CHECKLIST!B833,DATOS!B:B,0),1)=0,"",INDEX(DATOS!AJ:AJ,MATCH(CHECKLIST!B833,DATOS!B:B,0),1)),"")</f>
        <v/>
      </c>
      <c r="H833" s="17" t="str">
        <f>IFERROR(IF(INDEX(DATOS!BM:BM,MATCH(CHECKLIST!B833,DATOS!B:B,0),1)="","X",IF(INDEX(DATOS!BM:BM,MATCH(CHECKLIST!B833,DATOS!B:B,0),1)="VIGENTE","",INDEX(DATOS!BM:BM,MATCH(CHECKLIST!B833,DATOS!B:B,0),1))),"")</f>
        <v/>
      </c>
      <c r="I833" s="17" t="str">
        <f>IFERROR(IF(INDEX(DATOS!AN:AN,MATCH(CHECKLIST!B833,DATOS!B:B,0),1)=0,"",INDEX(DATOS!AN:AN,MATCH(CHECKLIST!B833,DATOS!B:B,0),1)),"")</f>
        <v/>
      </c>
      <c r="J833" s="17" t="str">
        <f>IFERROR(IF(INDEX(DATOS!AL:AL,MATCH(CHECKLIST!B833,DATOS!B:B,0),1)=0,"",INDEX(DATOS!AL:AL,MATCH(CHECKLIST!B833,DATOS!B:B,0),1)),"")</f>
        <v/>
      </c>
      <c r="K833" s="35" t="str">
        <f>IFERROR(IF(INDEX(DATOS!AM:AM,MATCH(CHECKLIST!B833,DATOS!B:B,0),1)=0,"",INDEX(DATOS!AM:AM,MATCH(CHECKLIST!B833,DATOS!B:B,0),1)),"")</f>
        <v/>
      </c>
      <c r="L833" s="17" t="str">
        <f>IFERROR(IF(INDEX(DATOS!AO:AO,MATCH(CHECKLIST!B833,DATOS!B:B,0),1)=0,"",INDEX(DATOS!AO:AO,MATCH(CHECKLIST!B833,DATOS!B:B,0),1)),"")</f>
        <v/>
      </c>
      <c r="M833" s="17" t="str">
        <f>IFERROR(IF(INDEX(DATOS!AK:AK,MATCH(CHECKLIST!B833,DATOS!B:B,0),1)=0,"",INDEX(DATOS!AK:AK,MATCH(CHECKLIST!B833,DATOS!B:B,0),1)),"")</f>
        <v/>
      </c>
      <c r="N833" s="35" t="str">
        <f ca="1">IFERROR(IF(INDEX(DATOS!I:I,MATCH(CHECKLIST!B833,DATOS!B:B,0),1)="","X",IF(INDEX(DATOS!I:I,MATCH(CHECKLIST!B833,DATOS!B:B,0),1)&gt;YEAR(TODAY())-1,"","VENCIDA")),"")</f>
        <v/>
      </c>
      <c r="O833" s="35" t="str">
        <f>IFERROR(IF(INDEX(DATOS!AR:AR,MATCH(CHECKLIST!B833,DATOS!B:B,0),1)=0,"",INDEX(DATOS!AR:AR,MATCH(CHECKLIST!B833,DATOS!B:B,0),1)),"")</f>
        <v/>
      </c>
      <c r="P833" s="17" t="str">
        <f>IFERROR(IF(INDEX(DATOS!AP:AP,MATCH(CHECKLIST!B833,DATOS!B:B,0),1)=0,"",INDEX(DATOS!AP:AP,MATCH(CHECKLIST!B833,DATOS!B:B,0),1)),"")</f>
        <v/>
      </c>
      <c r="Q833" s="17" t="str">
        <f>IFERROR(IF(INDEX(DATOS!AQ:AQ,MATCH(CHECKLIST!B833,DATOS!B:B,0),1)=0,"",INDEX(DATOS!AQ:AQ,MATCH(CHECKLIST!B833,DATOS!B:B,0),1)),"")</f>
        <v/>
      </c>
      <c r="R833" t="str">
        <f>IF(B833="","",1)</f>
        <v/>
      </c>
      <c r="S833" t="str">
        <f t="shared" si="38"/>
        <v/>
      </c>
      <c r="U833" t="str">
        <f t="shared" si="36"/>
        <v/>
      </c>
      <c r="V833" t="str">
        <f t="shared" si="37"/>
        <v/>
      </c>
    </row>
    <row r="834" spans="1:22" x14ac:dyDescent="0.25">
      <c r="A834" s="12">
        <v>821</v>
      </c>
      <c r="B834" t="str">
        <f>IFERROR(INDEX(DATOS!B:B,MATCH(CHECKLIST!A834,DATOS!BY:BY,0),1),"")</f>
        <v/>
      </c>
      <c r="C834" t="str">
        <f>IFERROR(INDEX(DATOS!J:J,MATCH(CHECKLIST!A834,DATOS!BY:BY,0),1),"")</f>
        <v/>
      </c>
      <c r="D834" t="str">
        <f>IFERROR(INDEX(DATOS!R:R,MATCH(CHECKLIST!E834,DATOS!C:C,0),1),"")</f>
        <v/>
      </c>
      <c r="E834" s="72" t="str">
        <f>IFERROR(INDEX(DATOS!C:C,MATCH(CHECKLIST!A834,DATOS!BY:BY,0),1),"")</f>
        <v/>
      </c>
      <c r="F834" s="82" t="str">
        <f>IFERROR(IF(INDEX(DATOS!AE:AE,MATCH(CHECKLIST!B834,DATOS!B:B,0),1)=0,"",INDEX(DATOS!AE:AE,MATCH(CHECKLIST!B834,DATOS!B:B,0),1)),"")</f>
        <v/>
      </c>
      <c r="G834" s="17" t="str">
        <f>IFERROR(IF(INDEX(DATOS!AJ:AJ,MATCH(CHECKLIST!B834,DATOS!B:B,0),1)=0,"",INDEX(DATOS!AJ:AJ,MATCH(CHECKLIST!B834,DATOS!B:B,0),1)),"")</f>
        <v/>
      </c>
      <c r="H834" s="17" t="str">
        <f>IFERROR(IF(INDEX(DATOS!BM:BM,MATCH(CHECKLIST!B834,DATOS!B:B,0),1)="","X",IF(INDEX(DATOS!BM:BM,MATCH(CHECKLIST!B834,DATOS!B:B,0),1)="VIGENTE","",INDEX(DATOS!BM:BM,MATCH(CHECKLIST!B834,DATOS!B:B,0),1))),"")</f>
        <v/>
      </c>
      <c r="I834" s="17" t="str">
        <f>IFERROR(IF(INDEX(DATOS!AN:AN,MATCH(CHECKLIST!B834,DATOS!B:B,0),1)=0,"",INDEX(DATOS!AN:AN,MATCH(CHECKLIST!B834,DATOS!B:B,0),1)),"")</f>
        <v/>
      </c>
      <c r="J834" s="17" t="str">
        <f>IFERROR(IF(INDEX(DATOS!AL:AL,MATCH(CHECKLIST!B834,DATOS!B:B,0),1)=0,"",INDEX(DATOS!AL:AL,MATCH(CHECKLIST!B834,DATOS!B:B,0),1)),"")</f>
        <v/>
      </c>
      <c r="K834" s="35" t="str">
        <f>IFERROR(IF(INDEX(DATOS!AM:AM,MATCH(CHECKLIST!B834,DATOS!B:B,0),1)=0,"",INDEX(DATOS!AM:AM,MATCH(CHECKLIST!B834,DATOS!B:B,0),1)),"")</f>
        <v/>
      </c>
      <c r="L834" s="17" t="str">
        <f>IFERROR(IF(INDEX(DATOS!AO:AO,MATCH(CHECKLIST!B834,DATOS!B:B,0),1)=0,"",INDEX(DATOS!AO:AO,MATCH(CHECKLIST!B834,DATOS!B:B,0),1)),"")</f>
        <v/>
      </c>
      <c r="M834" s="17" t="str">
        <f>IFERROR(IF(INDEX(DATOS!AK:AK,MATCH(CHECKLIST!B834,DATOS!B:B,0),1)=0,"",INDEX(DATOS!AK:AK,MATCH(CHECKLIST!B834,DATOS!B:B,0),1)),"")</f>
        <v/>
      </c>
      <c r="N834" s="35" t="str">
        <f ca="1">IFERROR(IF(INDEX(DATOS!I:I,MATCH(CHECKLIST!B834,DATOS!B:B,0),1)="","X",IF(INDEX(DATOS!I:I,MATCH(CHECKLIST!B834,DATOS!B:B,0),1)&gt;YEAR(TODAY())-1,"","VENCIDA")),"")</f>
        <v/>
      </c>
      <c r="O834" s="35" t="str">
        <f>IFERROR(IF(INDEX(DATOS!AR:AR,MATCH(CHECKLIST!B834,DATOS!B:B,0),1)=0,"",INDEX(DATOS!AR:AR,MATCH(CHECKLIST!B834,DATOS!B:B,0),1)),"")</f>
        <v/>
      </c>
      <c r="P834" s="17" t="str">
        <f>IFERROR(IF(INDEX(DATOS!AP:AP,MATCH(CHECKLIST!B834,DATOS!B:B,0),1)=0,"",INDEX(DATOS!AP:AP,MATCH(CHECKLIST!B834,DATOS!B:B,0),1)),"")</f>
        <v/>
      </c>
      <c r="Q834" s="17" t="str">
        <f>IFERROR(IF(INDEX(DATOS!AQ:AQ,MATCH(CHECKLIST!B834,DATOS!B:B,0),1)=0,"",INDEX(DATOS!AQ:AQ,MATCH(CHECKLIST!B834,DATOS!B:B,0),1)),"")</f>
        <v/>
      </c>
      <c r="S834">
        <f t="shared" si="38"/>
        <v>0</v>
      </c>
      <c r="U834" t="str">
        <f t="shared" si="36"/>
        <v/>
      </c>
      <c r="V834" t="str">
        <f t="shared" si="37"/>
        <v/>
      </c>
    </row>
    <row r="835" spans="1:22" x14ac:dyDescent="0.25">
      <c r="A835" s="12">
        <v>822</v>
      </c>
      <c r="B835" t="str">
        <f>IFERROR(INDEX(DATOS!B:B,MATCH(CHECKLIST!A835,DATOS!BY:BY,0),1),"")</f>
        <v/>
      </c>
      <c r="C835" t="str">
        <f>IFERROR(INDEX(DATOS!J:J,MATCH(CHECKLIST!A835,DATOS!BY:BY,0),1),"")</f>
        <v/>
      </c>
      <c r="D835" t="str">
        <f>IFERROR(INDEX(DATOS!R:R,MATCH(CHECKLIST!E835,DATOS!C:C,0),1),"")</f>
        <v/>
      </c>
      <c r="E835" s="72" t="str">
        <f>IFERROR(INDEX(DATOS!C:C,MATCH(CHECKLIST!A835,DATOS!BY:BY,0),1),"")</f>
        <v/>
      </c>
      <c r="F835" s="82" t="str">
        <f>IFERROR(IF(INDEX(DATOS!AE:AE,MATCH(CHECKLIST!B835,DATOS!B:B,0),1)=0,"",INDEX(DATOS!AE:AE,MATCH(CHECKLIST!B835,DATOS!B:B,0),1)),"")</f>
        <v/>
      </c>
      <c r="G835" s="17" t="str">
        <f>IFERROR(IF(INDEX(DATOS!AJ:AJ,MATCH(CHECKLIST!B835,DATOS!B:B,0),1)=0,"",INDEX(DATOS!AJ:AJ,MATCH(CHECKLIST!B835,DATOS!B:B,0),1)),"")</f>
        <v/>
      </c>
      <c r="H835" s="17" t="str">
        <f>IFERROR(IF(INDEX(DATOS!BM:BM,MATCH(CHECKLIST!B835,DATOS!B:B,0),1)="","X",IF(INDEX(DATOS!BM:BM,MATCH(CHECKLIST!B835,DATOS!B:B,0),1)="VIGENTE","",INDEX(DATOS!BM:BM,MATCH(CHECKLIST!B835,DATOS!B:B,0),1))),"")</f>
        <v/>
      </c>
      <c r="I835" s="17" t="str">
        <f>IFERROR(IF(INDEX(DATOS!AN:AN,MATCH(CHECKLIST!B835,DATOS!B:B,0),1)=0,"",INDEX(DATOS!AN:AN,MATCH(CHECKLIST!B835,DATOS!B:B,0),1)),"")</f>
        <v/>
      </c>
      <c r="J835" s="17" t="str">
        <f>IFERROR(IF(INDEX(DATOS!AL:AL,MATCH(CHECKLIST!B835,DATOS!B:B,0),1)=0,"",INDEX(DATOS!AL:AL,MATCH(CHECKLIST!B835,DATOS!B:B,0),1)),"")</f>
        <v/>
      </c>
      <c r="K835" s="35" t="str">
        <f>IFERROR(IF(INDEX(DATOS!AM:AM,MATCH(CHECKLIST!B835,DATOS!B:B,0),1)=0,"",INDEX(DATOS!AM:AM,MATCH(CHECKLIST!B835,DATOS!B:B,0),1)),"")</f>
        <v/>
      </c>
      <c r="L835" s="17" t="str">
        <f>IFERROR(IF(INDEX(DATOS!AO:AO,MATCH(CHECKLIST!B835,DATOS!B:B,0),1)=0,"",INDEX(DATOS!AO:AO,MATCH(CHECKLIST!B835,DATOS!B:B,0),1)),"")</f>
        <v/>
      </c>
      <c r="M835" s="17" t="str">
        <f>IFERROR(IF(INDEX(DATOS!AK:AK,MATCH(CHECKLIST!B835,DATOS!B:B,0),1)=0,"",INDEX(DATOS!AK:AK,MATCH(CHECKLIST!B835,DATOS!B:B,0),1)),"")</f>
        <v/>
      </c>
      <c r="N835" s="35" t="str">
        <f ca="1">IFERROR(IF(INDEX(DATOS!I:I,MATCH(CHECKLIST!B835,DATOS!B:B,0),1)="","X",IF(INDEX(DATOS!I:I,MATCH(CHECKLIST!B835,DATOS!B:B,0),1)&gt;YEAR(TODAY())-1,"","VENCIDA")),"")</f>
        <v/>
      </c>
      <c r="O835" s="35" t="str">
        <f>IFERROR(IF(INDEX(DATOS!AR:AR,MATCH(CHECKLIST!B835,DATOS!B:B,0),1)=0,"",INDEX(DATOS!AR:AR,MATCH(CHECKLIST!B835,DATOS!B:B,0),1)),"")</f>
        <v/>
      </c>
      <c r="P835" s="17" t="str">
        <f>IFERROR(IF(INDEX(DATOS!AP:AP,MATCH(CHECKLIST!B835,DATOS!B:B,0),1)=0,"",INDEX(DATOS!AP:AP,MATCH(CHECKLIST!B835,DATOS!B:B,0),1)),"")</f>
        <v/>
      </c>
      <c r="Q835" s="17" t="str">
        <f>IFERROR(IF(INDEX(DATOS!AQ:AQ,MATCH(CHECKLIST!B835,DATOS!B:B,0),1)=0,"",INDEX(DATOS!AQ:AQ,MATCH(CHECKLIST!B835,DATOS!B:B,0),1)),"")</f>
        <v/>
      </c>
      <c r="R835" t="str">
        <f>IF(B835="","",1)</f>
        <v/>
      </c>
      <c r="S835" t="str">
        <f t="shared" si="38"/>
        <v/>
      </c>
      <c r="U835" t="str">
        <f t="shared" si="36"/>
        <v/>
      </c>
      <c r="V835" t="str">
        <f t="shared" si="37"/>
        <v/>
      </c>
    </row>
    <row r="836" spans="1:22" x14ac:dyDescent="0.25">
      <c r="A836" s="12">
        <v>823</v>
      </c>
      <c r="B836" t="str">
        <f>IFERROR(INDEX(DATOS!B:B,MATCH(CHECKLIST!A836,DATOS!BY:BY,0),1),"")</f>
        <v/>
      </c>
      <c r="C836" t="str">
        <f>IFERROR(INDEX(DATOS!J:J,MATCH(CHECKLIST!A836,DATOS!BY:BY,0),1),"")</f>
        <v/>
      </c>
      <c r="D836" t="str">
        <f>IFERROR(INDEX(DATOS!R:R,MATCH(CHECKLIST!E836,DATOS!C:C,0),1),"")</f>
        <v/>
      </c>
      <c r="E836" s="72" t="str">
        <f>IFERROR(INDEX(DATOS!C:C,MATCH(CHECKLIST!A836,DATOS!BY:BY,0),1),"")</f>
        <v/>
      </c>
      <c r="F836" s="82" t="str">
        <f>IFERROR(IF(INDEX(DATOS!AE:AE,MATCH(CHECKLIST!B836,DATOS!B:B,0),1)=0,"",INDEX(DATOS!AE:AE,MATCH(CHECKLIST!B836,DATOS!B:B,0),1)),"")</f>
        <v/>
      </c>
      <c r="G836" s="17" t="str">
        <f>IFERROR(IF(INDEX(DATOS!AJ:AJ,MATCH(CHECKLIST!B836,DATOS!B:B,0),1)=0,"",INDEX(DATOS!AJ:AJ,MATCH(CHECKLIST!B836,DATOS!B:B,0),1)),"")</f>
        <v/>
      </c>
      <c r="H836" s="17" t="str">
        <f>IFERROR(IF(INDEX(DATOS!BM:BM,MATCH(CHECKLIST!B836,DATOS!B:B,0),1)="","X",IF(INDEX(DATOS!BM:BM,MATCH(CHECKLIST!B836,DATOS!B:B,0),1)="VIGENTE","",INDEX(DATOS!BM:BM,MATCH(CHECKLIST!B836,DATOS!B:B,0),1))),"")</f>
        <v/>
      </c>
      <c r="I836" s="17" t="str">
        <f>IFERROR(IF(INDEX(DATOS!AN:AN,MATCH(CHECKLIST!B836,DATOS!B:B,0),1)=0,"",INDEX(DATOS!AN:AN,MATCH(CHECKLIST!B836,DATOS!B:B,0),1)),"")</f>
        <v/>
      </c>
      <c r="J836" s="17" t="str">
        <f>IFERROR(IF(INDEX(DATOS!AL:AL,MATCH(CHECKLIST!B836,DATOS!B:B,0),1)=0,"",INDEX(DATOS!AL:AL,MATCH(CHECKLIST!B836,DATOS!B:B,0),1)),"")</f>
        <v/>
      </c>
      <c r="K836" s="35" t="str">
        <f>IFERROR(IF(INDEX(DATOS!AM:AM,MATCH(CHECKLIST!B836,DATOS!B:B,0),1)=0,"",INDEX(DATOS!AM:AM,MATCH(CHECKLIST!B836,DATOS!B:B,0),1)),"")</f>
        <v/>
      </c>
      <c r="L836" s="17" t="str">
        <f>IFERROR(IF(INDEX(DATOS!AO:AO,MATCH(CHECKLIST!B836,DATOS!B:B,0),1)=0,"",INDEX(DATOS!AO:AO,MATCH(CHECKLIST!B836,DATOS!B:B,0),1)),"")</f>
        <v/>
      </c>
      <c r="M836" s="17" t="str">
        <f>IFERROR(IF(INDEX(DATOS!AK:AK,MATCH(CHECKLIST!B836,DATOS!B:B,0),1)=0,"",INDEX(DATOS!AK:AK,MATCH(CHECKLIST!B836,DATOS!B:B,0),1)),"")</f>
        <v/>
      </c>
      <c r="N836" s="35" t="str">
        <f ca="1">IFERROR(IF(INDEX(DATOS!I:I,MATCH(CHECKLIST!B836,DATOS!B:B,0),1)="","X",IF(INDEX(DATOS!I:I,MATCH(CHECKLIST!B836,DATOS!B:B,0),1)&gt;YEAR(TODAY())-1,"","VENCIDA")),"")</f>
        <v/>
      </c>
      <c r="O836" s="35" t="str">
        <f>IFERROR(IF(INDEX(DATOS!AR:AR,MATCH(CHECKLIST!B836,DATOS!B:B,0),1)=0,"",INDEX(DATOS!AR:AR,MATCH(CHECKLIST!B836,DATOS!B:B,0),1)),"")</f>
        <v/>
      </c>
      <c r="P836" s="17" t="str">
        <f>IFERROR(IF(INDEX(DATOS!AP:AP,MATCH(CHECKLIST!B836,DATOS!B:B,0),1)=0,"",INDEX(DATOS!AP:AP,MATCH(CHECKLIST!B836,DATOS!B:B,0),1)),"")</f>
        <v/>
      </c>
      <c r="Q836" s="17" t="str">
        <f>IFERROR(IF(INDEX(DATOS!AQ:AQ,MATCH(CHECKLIST!B836,DATOS!B:B,0),1)=0,"",INDEX(DATOS!AQ:AQ,MATCH(CHECKLIST!B836,DATOS!B:B,0),1)),"")</f>
        <v/>
      </c>
      <c r="S836">
        <f t="shared" si="38"/>
        <v>0</v>
      </c>
      <c r="U836" t="str">
        <f t="shared" si="36"/>
        <v/>
      </c>
      <c r="V836" t="str">
        <f t="shared" si="37"/>
        <v/>
      </c>
    </row>
    <row r="837" spans="1:22" x14ac:dyDescent="0.25">
      <c r="A837" s="12">
        <v>824</v>
      </c>
      <c r="B837" t="str">
        <f>IFERROR(INDEX(DATOS!B:B,MATCH(CHECKLIST!A837,DATOS!BY:BY,0),1),"")</f>
        <v/>
      </c>
      <c r="C837" t="str">
        <f>IFERROR(INDEX(DATOS!J:J,MATCH(CHECKLIST!A837,DATOS!BY:BY,0),1),"")</f>
        <v/>
      </c>
      <c r="D837" t="str">
        <f>IFERROR(INDEX(DATOS!R:R,MATCH(CHECKLIST!E837,DATOS!C:C,0),1),"")</f>
        <v/>
      </c>
      <c r="E837" s="72" t="str">
        <f>IFERROR(INDEX(DATOS!C:C,MATCH(CHECKLIST!A837,DATOS!BY:BY,0),1),"")</f>
        <v/>
      </c>
      <c r="F837" s="82" t="str">
        <f>IFERROR(IF(INDEX(DATOS!AE:AE,MATCH(CHECKLIST!B837,DATOS!B:B,0),1)=0,"",INDEX(DATOS!AE:AE,MATCH(CHECKLIST!B837,DATOS!B:B,0),1)),"")</f>
        <v/>
      </c>
      <c r="G837" s="17" t="str">
        <f>IFERROR(IF(INDEX(DATOS!AJ:AJ,MATCH(CHECKLIST!B837,DATOS!B:B,0),1)=0,"",INDEX(DATOS!AJ:AJ,MATCH(CHECKLIST!B837,DATOS!B:B,0),1)),"")</f>
        <v/>
      </c>
      <c r="H837" s="17" t="str">
        <f>IFERROR(IF(INDEX(DATOS!BM:BM,MATCH(CHECKLIST!B837,DATOS!B:B,0),1)="","X",IF(INDEX(DATOS!BM:BM,MATCH(CHECKLIST!B837,DATOS!B:B,0),1)="VIGENTE","",INDEX(DATOS!BM:BM,MATCH(CHECKLIST!B837,DATOS!B:B,0),1))),"")</f>
        <v/>
      </c>
      <c r="I837" s="17" t="str">
        <f>IFERROR(IF(INDEX(DATOS!AN:AN,MATCH(CHECKLIST!B837,DATOS!B:B,0),1)=0,"",INDEX(DATOS!AN:AN,MATCH(CHECKLIST!B837,DATOS!B:B,0),1)),"")</f>
        <v/>
      </c>
      <c r="J837" s="17" t="str">
        <f>IFERROR(IF(INDEX(DATOS!AL:AL,MATCH(CHECKLIST!B837,DATOS!B:B,0),1)=0,"",INDEX(DATOS!AL:AL,MATCH(CHECKLIST!B837,DATOS!B:B,0),1)),"")</f>
        <v/>
      </c>
      <c r="K837" s="35" t="str">
        <f>IFERROR(IF(INDEX(DATOS!AM:AM,MATCH(CHECKLIST!B837,DATOS!B:B,0),1)=0,"",INDEX(DATOS!AM:AM,MATCH(CHECKLIST!B837,DATOS!B:B,0),1)),"")</f>
        <v/>
      </c>
      <c r="L837" s="17" t="str">
        <f>IFERROR(IF(INDEX(DATOS!AO:AO,MATCH(CHECKLIST!B837,DATOS!B:B,0),1)=0,"",INDEX(DATOS!AO:AO,MATCH(CHECKLIST!B837,DATOS!B:B,0),1)),"")</f>
        <v/>
      </c>
      <c r="M837" s="17" t="str">
        <f>IFERROR(IF(INDEX(DATOS!AK:AK,MATCH(CHECKLIST!B837,DATOS!B:B,0),1)=0,"",INDEX(DATOS!AK:AK,MATCH(CHECKLIST!B837,DATOS!B:B,0),1)),"")</f>
        <v/>
      </c>
      <c r="N837" s="35" t="str">
        <f ca="1">IFERROR(IF(INDEX(DATOS!I:I,MATCH(CHECKLIST!B837,DATOS!B:B,0),1)="","X",IF(INDEX(DATOS!I:I,MATCH(CHECKLIST!B837,DATOS!B:B,0),1)&gt;YEAR(TODAY())-1,"","VENCIDA")),"")</f>
        <v/>
      </c>
      <c r="O837" s="35" t="str">
        <f>IFERROR(IF(INDEX(DATOS!AR:AR,MATCH(CHECKLIST!B837,DATOS!B:B,0),1)=0,"",INDEX(DATOS!AR:AR,MATCH(CHECKLIST!B837,DATOS!B:B,0),1)),"")</f>
        <v/>
      </c>
      <c r="P837" s="17" t="str">
        <f>IFERROR(IF(INDEX(DATOS!AP:AP,MATCH(CHECKLIST!B837,DATOS!B:B,0),1)=0,"",INDEX(DATOS!AP:AP,MATCH(CHECKLIST!B837,DATOS!B:B,0),1)),"")</f>
        <v/>
      </c>
      <c r="Q837" s="17" t="str">
        <f>IFERROR(IF(INDEX(DATOS!AQ:AQ,MATCH(CHECKLIST!B837,DATOS!B:B,0),1)=0,"",INDEX(DATOS!AQ:AQ,MATCH(CHECKLIST!B837,DATOS!B:B,0),1)),"")</f>
        <v/>
      </c>
      <c r="R837" t="str">
        <f>IF(B837="","",1)</f>
        <v/>
      </c>
      <c r="S837" t="str">
        <f t="shared" si="38"/>
        <v/>
      </c>
      <c r="U837" t="str">
        <f t="shared" si="36"/>
        <v/>
      </c>
      <c r="V837" t="str">
        <f t="shared" si="37"/>
        <v/>
      </c>
    </row>
    <row r="838" spans="1:22" x14ac:dyDescent="0.25">
      <c r="A838" s="12">
        <v>825</v>
      </c>
      <c r="B838" t="str">
        <f>IFERROR(INDEX(DATOS!B:B,MATCH(CHECKLIST!A838,DATOS!BY:BY,0),1),"")</f>
        <v/>
      </c>
      <c r="C838" t="str">
        <f>IFERROR(INDEX(DATOS!J:J,MATCH(CHECKLIST!A838,DATOS!BY:BY,0),1),"")</f>
        <v/>
      </c>
      <c r="D838" t="str">
        <f>IFERROR(INDEX(DATOS!R:R,MATCH(CHECKLIST!E838,DATOS!C:C,0),1),"")</f>
        <v/>
      </c>
      <c r="E838" s="72" t="str">
        <f>IFERROR(INDEX(DATOS!C:C,MATCH(CHECKLIST!A838,DATOS!BY:BY,0),1),"")</f>
        <v/>
      </c>
      <c r="F838" s="82" t="str">
        <f>IFERROR(IF(INDEX(DATOS!AE:AE,MATCH(CHECKLIST!B838,DATOS!B:B,0),1)=0,"",INDEX(DATOS!AE:AE,MATCH(CHECKLIST!B838,DATOS!B:B,0),1)),"")</f>
        <v/>
      </c>
      <c r="G838" s="17" t="str">
        <f>IFERROR(IF(INDEX(DATOS!AJ:AJ,MATCH(CHECKLIST!B838,DATOS!B:B,0),1)=0,"",INDEX(DATOS!AJ:AJ,MATCH(CHECKLIST!B838,DATOS!B:B,0),1)),"")</f>
        <v/>
      </c>
      <c r="H838" s="17" t="str">
        <f>IFERROR(IF(INDEX(DATOS!BM:BM,MATCH(CHECKLIST!B838,DATOS!B:B,0),1)="","X",IF(INDEX(DATOS!BM:BM,MATCH(CHECKLIST!B838,DATOS!B:B,0),1)="VIGENTE","",INDEX(DATOS!BM:BM,MATCH(CHECKLIST!B838,DATOS!B:B,0),1))),"")</f>
        <v/>
      </c>
      <c r="I838" s="17" t="str">
        <f>IFERROR(IF(INDEX(DATOS!AN:AN,MATCH(CHECKLIST!B838,DATOS!B:B,0),1)=0,"",INDEX(DATOS!AN:AN,MATCH(CHECKLIST!B838,DATOS!B:B,0),1)),"")</f>
        <v/>
      </c>
      <c r="J838" s="17" t="str">
        <f>IFERROR(IF(INDEX(DATOS!AL:AL,MATCH(CHECKLIST!B838,DATOS!B:B,0),1)=0,"",INDEX(DATOS!AL:AL,MATCH(CHECKLIST!B838,DATOS!B:B,0),1)),"")</f>
        <v/>
      </c>
      <c r="K838" s="35" t="str">
        <f>IFERROR(IF(INDEX(DATOS!AM:AM,MATCH(CHECKLIST!B838,DATOS!B:B,0),1)=0,"",INDEX(DATOS!AM:AM,MATCH(CHECKLIST!B838,DATOS!B:B,0),1)),"")</f>
        <v/>
      </c>
      <c r="L838" s="17" t="str">
        <f>IFERROR(IF(INDEX(DATOS!AO:AO,MATCH(CHECKLIST!B838,DATOS!B:B,0),1)=0,"",INDEX(DATOS!AO:AO,MATCH(CHECKLIST!B838,DATOS!B:B,0),1)),"")</f>
        <v/>
      </c>
      <c r="M838" s="17" t="str">
        <f>IFERROR(IF(INDEX(DATOS!AK:AK,MATCH(CHECKLIST!B838,DATOS!B:B,0),1)=0,"",INDEX(DATOS!AK:AK,MATCH(CHECKLIST!B838,DATOS!B:B,0),1)),"")</f>
        <v/>
      </c>
      <c r="N838" s="35" t="str">
        <f ca="1">IFERROR(IF(INDEX(DATOS!I:I,MATCH(CHECKLIST!B838,DATOS!B:B,0),1)="","X",IF(INDEX(DATOS!I:I,MATCH(CHECKLIST!B838,DATOS!B:B,0),1)&gt;YEAR(TODAY())-1,"","VENCIDA")),"")</f>
        <v/>
      </c>
      <c r="O838" s="35" t="str">
        <f>IFERROR(IF(INDEX(DATOS!AR:AR,MATCH(CHECKLIST!B838,DATOS!B:B,0),1)=0,"",INDEX(DATOS!AR:AR,MATCH(CHECKLIST!B838,DATOS!B:B,0),1)),"")</f>
        <v/>
      </c>
      <c r="P838" s="17" t="str">
        <f>IFERROR(IF(INDEX(DATOS!AP:AP,MATCH(CHECKLIST!B838,DATOS!B:B,0),1)=0,"",INDEX(DATOS!AP:AP,MATCH(CHECKLIST!B838,DATOS!B:B,0),1)),"")</f>
        <v/>
      </c>
      <c r="Q838" s="17" t="str">
        <f>IFERROR(IF(INDEX(DATOS!AQ:AQ,MATCH(CHECKLIST!B838,DATOS!B:B,0),1)=0,"",INDEX(DATOS!AQ:AQ,MATCH(CHECKLIST!B838,DATOS!B:B,0),1)),"")</f>
        <v/>
      </c>
      <c r="S838">
        <f t="shared" si="38"/>
        <v>0</v>
      </c>
      <c r="U838" t="str">
        <f t="shared" si="36"/>
        <v/>
      </c>
      <c r="V838" t="str">
        <f t="shared" si="37"/>
        <v/>
      </c>
    </row>
    <row r="839" spans="1:22" x14ac:dyDescent="0.25">
      <c r="A839" s="12">
        <v>826</v>
      </c>
      <c r="B839" t="str">
        <f>IFERROR(INDEX(DATOS!B:B,MATCH(CHECKLIST!A839,DATOS!BY:BY,0),1),"")</f>
        <v/>
      </c>
      <c r="C839" t="str">
        <f>IFERROR(INDEX(DATOS!J:J,MATCH(CHECKLIST!A839,DATOS!BY:BY,0),1),"")</f>
        <v/>
      </c>
      <c r="D839" t="str">
        <f>IFERROR(INDEX(DATOS!R:R,MATCH(CHECKLIST!E839,DATOS!C:C,0),1),"")</f>
        <v/>
      </c>
      <c r="E839" s="72" t="str">
        <f>IFERROR(INDEX(DATOS!C:C,MATCH(CHECKLIST!A839,DATOS!BY:BY,0),1),"")</f>
        <v/>
      </c>
      <c r="F839" s="82" t="str">
        <f>IFERROR(IF(INDEX(DATOS!AE:AE,MATCH(CHECKLIST!B839,DATOS!B:B,0),1)=0,"",INDEX(DATOS!AE:AE,MATCH(CHECKLIST!B839,DATOS!B:B,0),1)),"")</f>
        <v/>
      </c>
      <c r="G839" s="17" t="str">
        <f>IFERROR(IF(INDEX(DATOS!AJ:AJ,MATCH(CHECKLIST!B839,DATOS!B:B,0),1)=0,"",INDEX(DATOS!AJ:AJ,MATCH(CHECKLIST!B839,DATOS!B:B,0),1)),"")</f>
        <v/>
      </c>
      <c r="H839" s="17" t="str">
        <f>IFERROR(IF(INDEX(DATOS!BM:BM,MATCH(CHECKLIST!B839,DATOS!B:B,0),1)="","X",IF(INDEX(DATOS!BM:BM,MATCH(CHECKLIST!B839,DATOS!B:B,0),1)="VIGENTE","",INDEX(DATOS!BM:BM,MATCH(CHECKLIST!B839,DATOS!B:B,0),1))),"")</f>
        <v/>
      </c>
      <c r="I839" s="17" t="str">
        <f>IFERROR(IF(INDEX(DATOS!AN:AN,MATCH(CHECKLIST!B839,DATOS!B:B,0),1)=0,"",INDEX(DATOS!AN:AN,MATCH(CHECKLIST!B839,DATOS!B:B,0),1)),"")</f>
        <v/>
      </c>
      <c r="J839" s="17" t="str">
        <f>IFERROR(IF(INDEX(DATOS!AL:AL,MATCH(CHECKLIST!B839,DATOS!B:B,0),1)=0,"",INDEX(DATOS!AL:AL,MATCH(CHECKLIST!B839,DATOS!B:B,0),1)),"")</f>
        <v/>
      </c>
      <c r="K839" s="35" t="str">
        <f>IFERROR(IF(INDEX(DATOS!AM:AM,MATCH(CHECKLIST!B839,DATOS!B:B,0),1)=0,"",INDEX(DATOS!AM:AM,MATCH(CHECKLIST!B839,DATOS!B:B,0),1)),"")</f>
        <v/>
      </c>
      <c r="L839" s="17" t="str">
        <f>IFERROR(IF(INDEX(DATOS!AO:AO,MATCH(CHECKLIST!B839,DATOS!B:B,0),1)=0,"",INDEX(DATOS!AO:AO,MATCH(CHECKLIST!B839,DATOS!B:B,0),1)),"")</f>
        <v/>
      </c>
      <c r="M839" s="17" t="str">
        <f>IFERROR(IF(INDEX(DATOS!AK:AK,MATCH(CHECKLIST!B839,DATOS!B:B,0),1)=0,"",INDEX(DATOS!AK:AK,MATCH(CHECKLIST!B839,DATOS!B:B,0),1)),"")</f>
        <v/>
      </c>
      <c r="N839" s="35" t="str">
        <f ca="1">IFERROR(IF(INDEX(DATOS!I:I,MATCH(CHECKLIST!B839,DATOS!B:B,0),1)="","X",IF(INDEX(DATOS!I:I,MATCH(CHECKLIST!B839,DATOS!B:B,0),1)&gt;YEAR(TODAY())-1,"","VENCIDA")),"")</f>
        <v/>
      </c>
      <c r="O839" s="35" t="str">
        <f>IFERROR(IF(INDEX(DATOS!AR:AR,MATCH(CHECKLIST!B839,DATOS!B:B,0),1)=0,"",INDEX(DATOS!AR:AR,MATCH(CHECKLIST!B839,DATOS!B:B,0),1)),"")</f>
        <v/>
      </c>
      <c r="P839" s="17" t="str">
        <f>IFERROR(IF(INDEX(DATOS!AP:AP,MATCH(CHECKLIST!B839,DATOS!B:B,0),1)=0,"",INDEX(DATOS!AP:AP,MATCH(CHECKLIST!B839,DATOS!B:B,0),1)),"")</f>
        <v/>
      </c>
      <c r="Q839" s="17" t="str">
        <f>IFERROR(IF(INDEX(DATOS!AQ:AQ,MATCH(CHECKLIST!B839,DATOS!B:B,0),1)=0,"",INDEX(DATOS!AQ:AQ,MATCH(CHECKLIST!B839,DATOS!B:B,0),1)),"")</f>
        <v/>
      </c>
      <c r="R839" t="str">
        <f>IF(B839="","",1)</f>
        <v/>
      </c>
      <c r="S839" t="str">
        <f t="shared" si="38"/>
        <v/>
      </c>
      <c r="U839" t="str">
        <f t="shared" si="36"/>
        <v/>
      </c>
      <c r="V839" t="str">
        <f t="shared" si="37"/>
        <v/>
      </c>
    </row>
    <row r="840" spans="1:22" x14ac:dyDescent="0.25">
      <c r="A840" s="12">
        <v>827</v>
      </c>
      <c r="B840" t="str">
        <f>IFERROR(INDEX(DATOS!B:B,MATCH(CHECKLIST!A840,DATOS!BY:BY,0),1),"")</f>
        <v/>
      </c>
      <c r="C840" t="str">
        <f>IFERROR(INDEX(DATOS!J:J,MATCH(CHECKLIST!A840,DATOS!BY:BY,0),1),"")</f>
        <v/>
      </c>
      <c r="D840" t="str">
        <f>IFERROR(INDEX(DATOS!R:R,MATCH(CHECKLIST!E840,DATOS!C:C,0),1),"")</f>
        <v/>
      </c>
      <c r="E840" s="72" t="str">
        <f>IFERROR(INDEX(DATOS!C:C,MATCH(CHECKLIST!A840,DATOS!BY:BY,0),1),"")</f>
        <v/>
      </c>
      <c r="F840" s="82" t="str">
        <f>IFERROR(IF(INDEX(DATOS!AE:AE,MATCH(CHECKLIST!B840,DATOS!B:B,0),1)=0,"",INDEX(DATOS!AE:AE,MATCH(CHECKLIST!B840,DATOS!B:B,0),1)),"")</f>
        <v/>
      </c>
      <c r="G840" s="17" t="str">
        <f>IFERROR(IF(INDEX(DATOS!AJ:AJ,MATCH(CHECKLIST!B840,DATOS!B:B,0),1)=0,"",INDEX(DATOS!AJ:AJ,MATCH(CHECKLIST!B840,DATOS!B:B,0),1)),"")</f>
        <v/>
      </c>
      <c r="H840" s="17" t="str">
        <f>IFERROR(IF(INDEX(DATOS!BM:BM,MATCH(CHECKLIST!B840,DATOS!B:B,0),1)="","X",IF(INDEX(DATOS!BM:BM,MATCH(CHECKLIST!B840,DATOS!B:B,0),1)="VIGENTE","",INDEX(DATOS!BM:BM,MATCH(CHECKLIST!B840,DATOS!B:B,0),1))),"")</f>
        <v/>
      </c>
      <c r="I840" s="17" t="str">
        <f>IFERROR(IF(INDEX(DATOS!AN:AN,MATCH(CHECKLIST!B840,DATOS!B:B,0),1)=0,"",INDEX(DATOS!AN:AN,MATCH(CHECKLIST!B840,DATOS!B:B,0),1)),"")</f>
        <v/>
      </c>
      <c r="J840" s="17" t="str">
        <f>IFERROR(IF(INDEX(DATOS!AL:AL,MATCH(CHECKLIST!B840,DATOS!B:B,0),1)=0,"",INDEX(DATOS!AL:AL,MATCH(CHECKLIST!B840,DATOS!B:B,0),1)),"")</f>
        <v/>
      </c>
      <c r="K840" s="35" t="str">
        <f>IFERROR(IF(INDEX(DATOS!AM:AM,MATCH(CHECKLIST!B840,DATOS!B:B,0),1)=0,"",INDEX(DATOS!AM:AM,MATCH(CHECKLIST!B840,DATOS!B:B,0),1)),"")</f>
        <v/>
      </c>
      <c r="L840" s="17" t="str">
        <f>IFERROR(IF(INDEX(DATOS!AO:AO,MATCH(CHECKLIST!B840,DATOS!B:B,0),1)=0,"",INDEX(DATOS!AO:AO,MATCH(CHECKLIST!B840,DATOS!B:B,0),1)),"")</f>
        <v/>
      </c>
      <c r="M840" s="17" t="str">
        <f>IFERROR(IF(INDEX(DATOS!AK:AK,MATCH(CHECKLIST!B840,DATOS!B:B,0),1)=0,"",INDEX(DATOS!AK:AK,MATCH(CHECKLIST!B840,DATOS!B:B,0),1)),"")</f>
        <v/>
      </c>
      <c r="N840" s="35" t="str">
        <f ca="1">IFERROR(IF(INDEX(DATOS!I:I,MATCH(CHECKLIST!B840,DATOS!B:B,0),1)="","X",IF(INDEX(DATOS!I:I,MATCH(CHECKLIST!B840,DATOS!B:B,0),1)&gt;YEAR(TODAY())-1,"","VENCIDA")),"")</f>
        <v/>
      </c>
      <c r="O840" s="35" t="str">
        <f>IFERROR(IF(INDEX(DATOS!AR:AR,MATCH(CHECKLIST!B840,DATOS!B:B,0),1)=0,"",INDEX(DATOS!AR:AR,MATCH(CHECKLIST!B840,DATOS!B:B,0),1)),"")</f>
        <v/>
      </c>
      <c r="P840" s="17" t="str">
        <f>IFERROR(IF(INDEX(DATOS!AP:AP,MATCH(CHECKLIST!B840,DATOS!B:B,0),1)=0,"",INDEX(DATOS!AP:AP,MATCH(CHECKLIST!B840,DATOS!B:B,0),1)),"")</f>
        <v/>
      </c>
      <c r="Q840" s="17" t="str">
        <f>IFERROR(IF(INDEX(DATOS!AQ:AQ,MATCH(CHECKLIST!B840,DATOS!B:B,0),1)=0,"",INDEX(DATOS!AQ:AQ,MATCH(CHECKLIST!B840,DATOS!B:B,0),1)),"")</f>
        <v/>
      </c>
      <c r="S840">
        <f t="shared" si="38"/>
        <v>0</v>
      </c>
      <c r="U840" t="str">
        <f t="shared" si="36"/>
        <v/>
      </c>
      <c r="V840" t="str">
        <f t="shared" si="37"/>
        <v/>
      </c>
    </row>
    <row r="841" spans="1:22" x14ac:dyDescent="0.25">
      <c r="A841" s="12">
        <v>828</v>
      </c>
      <c r="B841" t="str">
        <f>IFERROR(INDEX(DATOS!B:B,MATCH(CHECKLIST!A841,DATOS!BY:BY,0),1),"")</f>
        <v/>
      </c>
      <c r="C841" t="str">
        <f>IFERROR(INDEX(DATOS!J:J,MATCH(CHECKLIST!A841,DATOS!BY:BY,0),1),"")</f>
        <v/>
      </c>
      <c r="D841" t="str">
        <f>IFERROR(INDEX(DATOS!R:R,MATCH(CHECKLIST!E841,DATOS!C:C,0),1),"")</f>
        <v/>
      </c>
      <c r="E841" s="72" t="str">
        <f>IFERROR(INDEX(DATOS!C:C,MATCH(CHECKLIST!A841,DATOS!BY:BY,0),1),"")</f>
        <v/>
      </c>
      <c r="F841" s="82" t="str">
        <f>IFERROR(IF(INDEX(DATOS!AE:AE,MATCH(CHECKLIST!B841,DATOS!B:B,0),1)=0,"",INDEX(DATOS!AE:AE,MATCH(CHECKLIST!B841,DATOS!B:B,0),1)),"")</f>
        <v/>
      </c>
      <c r="G841" s="17" t="str">
        <f>IFERROR(IF(INDEX(DATOS!AJ:AJ,MATCH(CHECKLIST!B841,DATOS!B:B,0),1)=0,"",INDEX(DATOS!AJ:AJ,MATCH(CHECKLIST!B841,DATOS!B:B,0),1)),"")</f>
        <v/>
      </c>
      <c r="H841" s="17" t="str">
        <f>IFERROR(IF(INDEX(DATOS!BM:BM,MATCH(CHECKLIST!B841,DATOS!B:B,0),1)="","X",IF(INDEX(DATOS!BM:BM,MATCH(CHECKLIST!B841,DATOS!B:B,0),1)="VIGENTE","",INDEX(DATOS!BM:BM,MATCH(CHECKLIST!B841,DATOS!B:B,0),1))),"")</f>
        <v/>
      </c>
      <c r="I841" s="17" t="str">
        <f>IFERROR(IF(INDEX(DATOS!AN:AN,MATCH(CHECKLIST!B841,DATOS!B:B,0),1)=0,"",INDEX(DATOS!AN:AN,MATCH(CHECKLIST!B841,DATOS!B:B,0),1)),"")</f>
        <v/>
      </c>
      <c r="J841" s="17" t="str">
        <f>IFERROR(IF(INDEX(DATOS!AL:AL,MATCH(CHECKLIST!B841,DATOS!B:B,0),1)=0,"",INDEX(DATOS!AL:AL,MATCH(CHECKLIST!B841,DATOS!B:B,0),1)),"")</f>
        <v/>
      </c>
      <c r="K841" s="35" t="str">
        <f>IFERROR(IF(INDEX(DATOS!AM:AM,MATCH(CHECKLIST!B841,DATOS!B:B,0),1)=0,"",INDEX(DATOS!AM:AM,MATCH(CHECKLIST!B841,DATOS!B:B,0),1)),"")</f>
        <v/>
      </c>
      <c r="L841" s="17" t="str">
        <f>IFERROR(IF(INDEX(DATOS!AO:AO,MATCH(CHECKLIST!B841,DATOS!B:B,0),1)=0,"",INDEX(DATOS!AO:AO,MATCH(CHECKLIST!B841,DATOS!B:B,0),1)),"")</f>
        <v/>
      </c>
      <c r="M841" s="17" t="str">
        <f>IFERROR(IF(INDEX(DATOS!AK:AK,MATCH(CHECKLIST!B841,DATOS!B:B,0),1)=0,"",INDEX(DATOS!AK:AK,MATCH(CHECKLIST!B841,DATOS!B:B,0),1)),"")</f>
        <v/>
      </c>
      <c r="N841" s="35" t="str">
        <f ca="1">IFERROR(IF(INDEX(DATOS!I:I,MATCH(CHECKLIST!B841,DATOS!B:B,0),1)="","X",IF(INDEX(DATOS!I:I,MATCH(CHECKLIST!B841,DATOS!B:B,0),1)&gt;YEAR(TODAY())-1,"","VENCIDA")),"")</f>
        <v/>
      </c>
      <c r="O841" s="35" t="str">
        <f>IFERROR(IF(INDEX(DATOS!AR:AR,MATCH(CHECKLIST!B841,DATOS!B:B,0),1)=0,"",INDEX(DATOS!AR:AR,MATCH(CHECKLIST!B841,DATOS!B:B,0),1)),"")</f>
        <v/>
      </c>
      <c r="P841" s="17" t="str">
        <f>IFERROR(IF(INDEX(DATOS!AP:AP,MATCH(CHECKLIST!B841,DATOS!B:B,0),1)=0,"",INDEX(DATOS!AP:AP,MATCH(CHECKLIST!B841,DATOS!B:B,0),1)),"")</f>
        <v/>
      </c>
      <c r="Q841" s="17" t="str">
        <f>IFERROR(IF(INDEX(DATOS!AQ:AQ,MATCH(CHECKLIST!B841,DATOS!B:B,0),1)=0,"",INDEX(DATOS!AQ:AQ,MATCH(CHECKLIST!B841,DATOS!B:B,0),1)),"")</f>
        <v/>
      </c>
      <c r="R841" t="str">
        <f>IF(B841="","",1)</f>
        <v/>
      </c>
      <c r="S841" t="str">
        <f t="shared" si="38"/>
        <v/>
      </c>
      <c r="U841" t="str">
        <f t="shared" si="36"/>
        <v/>
      </c>
      <c r="V841" t="str">
        <f t="shared" si="37"/>
        <v/>
      </c>
    </row>
    <row r="842" spans="1:22" x14ac:dyDescent="0.25">
      <c r="A842" s="12">
        <v>829</v>
      </c>
      <c r="B842" t="str">
        <f>IFERROR(INDEX(DATOS!B:B,MATCH(CHECKLIST!A842,DATOS!BY:BY,0),1),"")</f>
        <v/>
      </c>
      <c r="C842" t="str">
        <f>IFERROR(INDEX(DATOS!J:J,MATCH(CHECKLIST!A842,DATOS!BY:BY,0),1),"")</f>
        <v/>
      </c>
      <c r="D842" t="str">
        <f>IFERROR(INDEX(DATOS!R:R,MATCH(CHECKLIST!E842,DATOS!C:C,0),1),"")</f>
        <v/>
      </c>
      <c r="E842" s="72" t="str">
        <f>IFERROR(INDEX(DATOS!C:C,MATCH(CHECKLIST!A842,DATOS!BY:BY,0),1),"")</f>
        <v/>
      </c>
      <c r="F842" s="82" t="str">
        <f>IFERROR(IF(INDEX(DATOS!AE:AE,MATCH(CHECKLIST!B842,DATOS!B:B,0),1)=0,"",INDEX(DATOS!AE:AE,MATCH(CHECKLIST!B842,DATOS!B:B,0),1)),"")</f>
        <v/>
      </c>
      <c r="G842" s="17" t="str">
        <f>IFERROR(IF(INDEX(DATOS!AJ:AJ,MATCH(CHECKLIST!B842,DATOS!B:B,0),1)=0,"",INDEX(DATOS!AJ:AJ,MATCH(CHECKLIST!B842,DATOS!B:B,0),1)),"")</f>
        <v/>
      </c>
      <c r="H842" s="17" t="str">
        <f>IFERROR(IF(INDEX(DATOS!BM:BM,MATCH(CHECKLIST!B842,DATOS!B:B,0),1)="","X",IF(INDEX(DATOS!BM:BM,MATCH(CHECKLIST!B842,DATOS!B:B,0),1)="VIGENTE","",INDEX(DATOS!BM:BM,MATCH(CHECKLIST!B842,DATOS!B:B,0),1))),"")</f>
        <v/>
      </c>
      <c r="I842" s="17" t="str">
        <f>IFERROR(IF(INDEX(DATOS!AN:AN,MATCH(CHECKLIST!B842,DATOS!B:B,0),1)=0,"",INDEX(DATOS!AN:AN,MATCH(CHECKLIST!B842,DATOS!B:B,0),1)),"")</f>
        <v/>
      </c>
      <c r="J842" s="17" t="str">
        <f>IFERROR(IF(INDEX(DATOS!AL:AL,MATCH(CHECKLIST!B842,DATOS!B:B,0),1)=0,"",INDEX(DATOS!AL:AL,MATCH(CHECKLIST!B842,DATOS!B:B,0),1)),"")</f>
        <v/>
      </c>
      <c r="K842" s="35" t="str">
        <f>IFERROR(IF(INDEX(DATOS!AM:AM,MATCH(CHECKLIST!B842,DATOS!B:B,0),1)=0,"",INDEX(DATOS!AM:AM,MATCH(CHECKLIST!B842,DATOS!B:B,0),1)),"")</f>
        <v/>
      </c>
      <c r="L842" s="17" t="str">
        <f>IFERROR(IF(INDEX(DATOS!AO:AO,MATCH(CHECKLIST!B842,DATOS!B:B,0),1)=0,"",INDEX(DATOS!AO:AO,MATCH(CHECKLIST!B842,DATOS!B:B,0),1)),"")</f>
        <v/>
      </c>
      <c r="M842" s="17" t="str">
        <f>IFERROR(IF(INDEX(DATOS!AK:AK,MATCH(CHECKLIST!B842,DATOS!B:B,0),1)=0,"",INDEX(DATOS!AK:AK,MATCH(CHECKLIST!B842,DATOS!B:B,0),1)),"")</f>
        <v/>
      </c>
      <c r="N842" s="35" t="str">
        <f ca="1">IFERROR(IF(INDEX(DATOS!I:I,MATCH(CHECKLIST!B842,DATOS!B:B,0),1)="","X",IF(INDEX(DATOS!I:I,MATCH(CHECKLIST!B842,DATOS!B:B,0),1)&gt;YEAR(TODAY())-1,"","VENCIDA")),"")</f>
        <v/>
      </c>
      <c r="O842" s="35" t="str">
        <f>IFERROR(IF(INDEX(DATOS!AR:AR,MATCH(CHECKLIST!B842,DATOS!B:B,0),1)=0,"",INDEX(DATOS!AR:AR,MATCH(CHECKLIST!B842,DATOS!B:B,0),1)),"")</f>
        <v/>
      </c>
      <c r="P842" s="17" t="str">
        <f>IFERROR(IF(INDEX(DATOS!AP:AP,MATCH(CHECKLIST!B842,DATOS!B:B,0),1)=0,"",INDEX(DATOS!AP:AP,MATCH(CHECKLIST!B842,DATOS!B:B,0),1)),"")</f>
        <v/>
      </c>
      <c r="Q842" s="17" t="str">
        <f>IFERROR(IF(INDEX(DATOS!AQ:AQ,MATCH(CHECKLIST!B842,DATOS!B:B,0),1)=0,"",INDEX(DATOS!AQ:AQ,MATCH(CHECKLIST!B842,DATOS!B:B,0),1)),"")</f>
        <v/>
      </c>
      <c r="S842">
        <f t="shared" si="38"/>
        <v>0</v>
      </c>
      <c r="U842" t="str">
        <f t="shared" si="36"/>
        <v/>
      </c>
      <c r="V842" t="str">
        <f t="shared" si="37"/>
        <v/>
      </c>
    </row>
    <row r="843" spans="1:22" x14ac:dyDescent="0.25">
      <c r="A843" s="12">
        <v>830</v>
      </c>
      <c r="B843" t="str">
        <f>IFERROR(INDEX(DATOS!B:B,MATCH(CHECKLIST!A843,DATOS!BY:BY,0),1),"")</f>
        <v/>
      </c>
      <c r="C843" t="str">
        <f>IFERROR(INDEX(DATOS!J:J,MATCH(CHECKLIST!A843,DATOS!BY:BY,0),1),"")</f>
        <v/>
      </c>
      <c r="D843" t="str">
        <f>IFERROR(INDEX(DATOS!R:R,MATCH(CHECKLIST!E843,DATOS!C:C,0),1),"")</f>
        <v/>
      </c>
      <c r="E843" s="72" t="str">
        <f>IFERROR(INDEX(DATOS!C:C,MATCH(CHECKLIST!A843,DATOS!BY:BY,0),1),"")</f>
        <v/>
      </c>
      <c r="F843" s="82" t="str">
        <f>IFERROR(IF(INDEX(DATOS!AE:AE,MATCH(CHECKLIST!B843,DATOS!B:B,0),1)=0,"",INDEX(DATOS!AE:AE,MATCH(CHECKLIST!B843,DATOS!B:B,0),1)),"")</f>
        <v/>
      </c>
      <c r="G843" s="17" t="str">
        <f>IFERROR(IF(INDEX(DATOS!AJ:AJ,MATCH(CHECKLIST!B843,DATOS!B:B,0),1)=0,"",INDEX(DATOS!AJ:AJ,MATCH(CHECKLIST!B843,DATOS!B:B,0),1)),"")</f>
        <v/>
      </c>
      <c r="H843" s="17" t="str">
        <f>IFERROR(IF(INDEX(DATOS!BM:BM,MATCH(CHECKLIST!B843,DATOS!B:B,0),1)="","X",IF(INDEX(DATOS!BM:BM,MATCH(CHECKLIST!B843,DATOS!B:B,0),1)="VIGENTE","",INDEX(DATOS!BM:BM,MATCH(CHECKLIST!B843,DATOS!B:B,0),1))),"")</f>
        <v/>
      </c>
      <c r="I843" s="17" t="str">
        <f>IFERROR(IF(INDEX(DATOS!AN:AN,MATCH(CHECKLIST!B843,DATOS!B:B,0),1)=0,"",INDEX(DATOS!AN:AN,MATCH(CHECKLIST!B843,DATOS!B:B,0),1)),"")</f>
        <v/>
      </c>
      <c r="J843" s="17" t="str">
        <f>IFERROR(IF(INDEX(DATOS!AL:AL,MATCH(CHECKLIST!B843,DATOS!B:B,0),1)=0,"",INDEX(DATOS!AL:AL,MATCH(CHECKLIST!B843,DATOS!B:B,0),1)),"")</f>
        <v/>
      </c>
      <c r="K843" s="35" t="str">
        <f>IFERROR(IF(INDEX(DATOS!AM:AM,MATCH(CHECKLIST!B843,DATOS!B:B,0),1)=0,"",INDEX(DATOS!AM:AM,MATCH(CHECKLIST!B843,DATOS!B:B,0),1)),"")</f>
        <v/>
      </c>
      <c r="L843" s="17" t="str">
        <f>IFERROR(IF(INDEX(DATOS!AO:AO,MATCH(CHECKLIST!B843,DATOS!B:B,0),1)=0,"",INDEX(DATOS!AO:AO,MATCH(CHECKLIST!B843,DATOS!B:B,0),1)),"")</f>
        <v/>
      </c>
      <c r="M843" s="17" t="str">
        <f>IFERROR(IF(INDEX(DATOS!AK:AK,MATCH(CHECKLIST!B843,DATOS!B:B,0),1)=0,"",INDEX(DATOS!AK:AK,MATCH(CHECKLIST!B843,DATOS!B:B,0),1)),"")</f>
        <v/>
      </c>
      <c r="N843" s="35" t="str">
        <f ca="1">IFERROR(IF(INDEX(DATOS!I:I,MATCH(CHECKLIST!B843,DATOS!B:B,0),1)="","X",IF(INDEX(DATOS!I:I,MATCH(CHECKLIST!B843,DATOS!B:B,0),1)&gt;YEAR(TODAY())-1,"","VENCIDA")),"")</f>
        <v/>
      </c>
      <c r="O843" s="35" t="str">
        <f>IFERROR(IF(INDEX(DATOS!AR:AR,MATCH(CHECKLIST!B843,DATOS!B:B,0),1)=0,"",INDEX(DATOS!AR:AR,MATCH(CHECKLIST!B843,DATOS!B:B,0),1)),"")</f>
        <v/>
      </c>
      <c r="P843" s="17" t="str">
        <f>IFERROR(IF(INDEX(DATOS!AP:AP,MATCH(CHECKLIST!B843,DATOS!B:B,0),1)=0,"",INDEX(DATOS!AP:AP,MATCH(CHECKLIST!B843,DATOS!B:B,0),1)),"")</f>
        <v/>
      </c>
      <c r="Q843" s="17" t="str">
        <f>IFERROR(IF(INDEX(DATOS!AQ:AQ,MATCH(CHECKLIST!B843,DATOS!B:B,0),1)=0,"",INDEX(DATOS!AQ:AQ,MATCH(CHECKLIST!B843,DATOS!B:B,0),1)),"")</f>
        <v/>
      </c>
      <c r="R843" t="str">
        <f>IF(B843="","",1)</f>
        <v/>
      </c>
      <c r="S843" t="str">
        <f t="shared" si="38"/>
        <v/>
      </c>
      <c r="U843" t="str">
        <f t="shared" si="36"/>
        <v/>
      </c>
      <c r="V843" t="str">
        <f t="shared" si="37"/>
        <v/>
      </c>
    </row>
    <row r="844" spans="1:22" x14ac:dyDescent="0.25">
      <c r="A844" s="12">
        <v>831</v>
      </c>
      <c r="B844" t="str">
        <f>IFERROR(INDEX(DATOS!B:B,MATCH(CHECKLIST!A844,DATOS!BY:BY,0),1),"")</f>
        <v/>
      </c>
      <c r="C844" t="str">
        <f>IFERROR(INDEX(DATOS!J:J,MATCH(CHECKLIST!A844,DATOS!BY:BY,0),1),"")</f>
        <v/>
      </c>
      <c r="D844" t="str">
        <f>IFERROR(INDEX(DATOS!R:R,MATCH(CHECKLIST!E844,DATOS!C:C,0),1),"")</f>
        <v/>
      </c>
      <c r="E844" s="72" t="str">
        <f>IFERROR(INDEX(DATOS!C:C,MATCH(CHECKLIST!A844,DATOS!BY:BY,0),1),"")</f>
        <v/>
      </c>
      <c r="F844" s="82" t="str">
        <f>IFERROR(IF(INDEX(DATOS!AE:AE,MATCH(CHECKLIST!B844,DATOS!B:B,0),1)=0,"",INDEX(DATOS!AE:AE,MATCH(CHECKLIST!B844,DATOS!B:B,0),1)),"")</f>
        <v/>
      </c>
      <c r="G844" s="17" t="str">
        <f>IFERROR(IF(INDEX(DATOS!AJ:AJ,MATCH(CHECKLIST!B844,DATOS!B:B,0),1)=0,"",INDEX(DATOS!AJ:AJ,MATCH(CHECKLIST!B844,DATOS!B:B,0),1)),"")</f>
        <v/>
      </c>
      <c r="H844" s="17" t="str">
        <f>IFERROR(IF(INDEX(DATOS!BM:BM,MATCH(CHECKLIST!B844,DATOS!B:B,0),1)="","X",IF(INDEX(DATOS!BM:BM,MATCH(CHECKLIST!B844,DATOS!B:B,0),1)="VIGENTE","",INDEX(DATOS!BM:BM,MATCH(CHECKLIST!B844,DATOS!B:B,0),1))),"")</f>
        <v/>
      </c>
      <c r="I844" s="17" t="str">
        <f>IFERROR(IF(INDEX(DATOS!AN:AN,MATCH(CHECKLIST!B844,DATOS!B:B,0),1)=0,"",INDEX(DATOS!AN:AN,MATCH(CHECKLIST!B844,DATOS!B:B,0),1)),"")</f>
        <v/>
      </c>
      <c r="J844" s="17" t="str">
        <f>IFERROR(IF(INDEX(DATOS!AL:AL,MATCH(CHECKLIST!B844,DATOS!B:B,0),1)=0,"",INDEX(DATOS!AL:AL,MATCH(CHECKLIST!B844,DATOS!B:B,0),1)),"")</f>
        <v/>
      </c>
      <c r="K844" s="35" t="str">
        <f>IFERROR(IF(INDEX(DATOS!AM:AM,MATCH(CHECKLIST!B844,DATOS!B:B,0),1)=0,"",INDEX(DATOS!AM:AM,MATCH(CHECKLIST!B844,DATOS!B:B,0),1)),"")</f>
        <v/>
      </c>
      <c r="L844" s="17" t="str">
        <f>IFERROR(IF(INDEX(DATOS!AO:AO,MATCH(CHECKLIST!B844,DATOS!B:B,0),1)=0,"",INDEX(DATOS!AO:AO,MATCH(CHECKLIST!B844,DATOS!B:B,0),1)),"")</f>
        <v/>
      </c>
      <c r="M844" s="17" t="str">
        <f>IFERROR(IF(INDEX(DATOS!AK:AK,MATCH(CHECKLIST!B844,DATOS!B:B,0),1)=0,"",INDEX(DATOS!AK:AK,MATCH(CHECKLIST!B844,DATOS!B:B,0),1)),"")</f>
        <v/>
      </c>
      <c r="N844" s="35" t="str">
        <f ca="1">IFERROR(IF(INDEX(DATOS!I:I,MATCH(CHECKLIST!B844,DATOS!B:B,0),1)="","X",IF(INDEX(DATOS!I:I,MATCH(CHECKLIST!B844,DATOS!B:B,0),1)&gt;YEAR(TODAY())-1,"","VENCIDA")),"")</f>
        <v/>
      </c>
      <c r="O844" s="35" t="str">
        <f>IFERROR(IF(INDEX(DATOS!AR:AR,MATCH(CHECKLIST!B844,DATOS!B:B,0),1)=0,"",INDEX(DATOS!AR:AR,MATCH(CHECKLIST!B844,DATOS!B:B,0),1)),"")</f>
        <v/>
      </c>
      <c r="P844" s="17" t="str">
        <f>IFERROR(IF(INDEX(DATOS!AP:AP,MATCH(CHECKLIST!B844,DATOS!B:B,0),1)=0,"",INDEX(DATOS!AP:AP,MATCH(CHECKLIST!B844,DATOS!B:B,0),1)),"")</f>
        <v/>
      </c>
      <c r="Q844" s="17" t="str">
        <f>IFERROR(IF(INDEX(DATOS!AQ:AQ,MATCH(CHECKLIST!B844,DATOS!B:B,0),1)=0,"",INDEX(DATOS!AQ:AQ,MATCH(CHECKLIST!B844,DATOS!B:B,0),1)),"")</f>
        <v/>
      </c>
      <c r="S844">
        <f t="shared" si="38"/>
        <v>0</v>
      </c>
      <c r="U844" t="str">
        <f t="shared" si="36"/>
        <v/>
      </c>
      <c r="V844" t="str">
        <f t="shared" si="37"/>
        <v/>
      </c>
    </row>
    <row r="845" spans="1:22" x14ac:dyDescent="0.25">
      <c r="A845" s="12">
        <v>832</v>
      </c>
      <c r="B845" t="str">
        <f>IFERROR(INDEX(DATOS!B:B,MATCH(CHECKLIST!A845,DATOS!BY:BY,0),1),"")</f>
        <v/>
      </c>
      <c r="C845" t="str">
        <f>IFERROR(INDEX(DATOS!J:J,MATCH(CHECKLIST!A845,DATOS!BY:BY,0),1),"")</f>
        <v/>
      </c>
      <c r="D845" t="str">
        <f>IFERROR(INDEX(DATOS!R:R,MATCH(CHECKLIST!E845,DATOS!C:C,0),1),"")</f>
        <v/>
      </c>
      <c r="E845" s="72" t="str">
        <f>IFERROR(INDEX(DATOS!C:C,MATCH(CHECKLIST!A845,DATOS!BY:BY,0),1),"")</f>
        <v/>
      </c>
      <c r="F845" s="82" t="str">
        <f>IFERROR(IF(INDEX(DATOS!AE:AE,MATCH(CHECKLIST!B845,DATOS!B:B,0),1)=0,"",INDEX(DATOS!AE:AE,MATCH(CHECKLIST!B845,DATOS!B:B,0),1)),"")</f>
        <v/>
      </c>
      <c r="G845" s="17" t="str">
        <f>IFERROR(IF(INDEX(DATOS!AJ:AJ,MATCH(CHECKLIST!B845,DATOS!B:B,0),1)=0,"",INDEX(DATOS!AJ:AJ,MATCH(CHECKLIST!B845,DATOS!B:B,0),1)),"")</f>
        <v/>
      </c>
      <c r="H845" s="17" t="str">
        <f>IFERROR(IF(INDEX(DATOS!BM:BM,MATCH(CHECKLIST!B845,DATOS!B:B,0),1)="","X",IF(INDEX(DATOS!BM:BM,MATCH(CHECKLIST!B845,DATOS!B:B,0),1)="VIGENTE","",INDEX(DATOS!BM:BM,MATCH(CHECKLIST!B845,DATOS!B:B,0),1))),"")</f>
        <v/>
      </c>
      <c r="I845" s="17" t="str">
        <f>IFERROR(IF(INDEX(DATOS!AN:AN,MATCH(CHECKLIST!B845,DATOS!B:B,0),1)=0,"",INDEX(DATOS!AN:AN,MATCH(CHECKLIST!B845,DATOS!B:B,0),1)),"")</f>
        <v/>
      </c>
      <c r="J845" s="17" t="str">
        <f>IFERROR(IF(INDEX(DATOS!AL:AL,MATCH(CHECKLIST!B845,DATOS!B:B,0),1)=0,"",INDEX(DATOS!AL:AL,MATCH(CHECKLIST!B845,DATOS!B:B,0),1)),"")</f>
        <v/>
      </c>
      <c r="K845" s="35" t="str">
        <f>IFERROR(IF(INDEX(DATOS!AM:AM,MATCH(CHECKLIST!B845,DATOS!B:B,0),1)=0,"",INDEX(DATOS!AM:AM,MATCH(CHECKLIST!B845,DATOS!B:B,0),1)),"")</f>
        <v/>
      </c>
      <c r="L845" s="17" t="str">
        <f>IFERROR(IF(INDEX(DATOS!AO:AO,MATCH(CHECKLIST!B845,DATOS!B:B,0),1)=0,"",INDEX(DATOS!AO:AO,MATCH(CHECKLIST!B845,DATOS!B:B,0),1)),"")</f>
        <v/>
      </c>
      <c r="M845" s="17" t="str">
        <f>IFERROR(IF(INDEX(DATOS!AK:AK,MATCH(CHECKLIST!B845,DATOS!B:B,0),1)=0,"",INDEX(DATOS!AK:AK,MATCH(CHECKLIST!B845,DATOS!B:B,0),1)),"")</f>
        <v/>
      </c>
      <c r="N845" s="35" t="str">
        <f ca="1">IFERROR(IF(INDEX(DATOS!I:I,MATCH(CHECKLIST!B845,DATOS!B:B,0),1)="","X",IF(INDEX(DATOS!I:I,MATCH(CHECKLIST!B845,DATOS!B:B,0),1)&gt;YEAR(TODAY())-1,"","VENCIDA")),"")</f>
        <v/>
      </c>
      <c r="O845" s="35" t="str">
        <f>IFERROR(IF(INDEX(DATOS!AR:AR,MATCH(CHECKLIST!B845,DATOS!B:B,0),1)=0,"",INDEX(DATOS!AR:AR,MATCH(CHECKLIST!B845,DATOS!B:B,0),1)),"")</f>
        <v/>
      </c>
      <c r="P845" s="17" t="str">
        <f>IFERROR(IF(INDEX(DATOS!AP:AP,MATCH(CHECKLIST!B845,DATOS!B:B,0),1)=0,"",INDEX(DATOS!AP:AP,MATCH(CHECKLIST!B845,DATOS!B:B,0),1)),"")</f>
        <v/>
      </c>
      <c r="Q845" s="17" t="str">
        <f>IFERROR(IF(INDEX(DATOS!AQ:AQ,MATCH(CHECKLIST!B845,DATOS!B:B,0),1)=0,"",INDEX(DATOS!AQ:AQ,MATCH(CHECKLIST!B845,DATOS!B:B,0),1)),"")</f>
        <v/>
      </c>
      <c r="R845" t="str">
        <f>IF(B845="","",1)</f>
        <v/>
      </c>
      <c r="S845" t="str">
        <f t="shared" si="38"/>
        <v/>
      </c>
      <c r="U845" t="str">
        <f t="shared" si="36"/>
        <v/>
      </c>
      <c r="V845" t="str">
        <f t="shared" si="37"/>
        <v/>
      </c>
    </row>
    <row r="846" spans="1:22" x14ac:dyDescent="0.25">
      <c r="A846" s="12">
        <v>833</v>
      </c>
      <c r="B846" t="str">
        <f>IFERROR(INDEX(DATOS!B:B,MATCH(CHECKLIST!A846,DATOS!BY:BY,0),1),"")</f>
        <v/>
      </c>
      <c r="C846" t="str">
        <f>IFERROR(INDEX(DATOS!J:J,MATCH(CHECKLIST!A846,DATOS!BY:BY,0),1),"")</f>
        <v/>
      </c>
      <c r="D846" t="str">
        <f>IFERROR(INDEX(DATOS!R:R,MATCH(CHECKLIST!E846,DATOS!C:C,0),1),"")</f>
        <v/>
      </c>
      <c r="E846" s="72" t="str">
        <f>IFERROR(INDEX(DATOS!C:C,MATCH(CHECKLIST!A846,DATOS!BY:BY,0),1),"")</f>
        <v/>
      </c>
      <c r="F846" s="82" t="str">
        <f>IFERROR(IF(INDEX(DATOS!AE:AE,MATCH(CHECKLIST!B846,DATOS!B:B,0),1)=0,"",INDEX(DATOS!AE:AE,MATCH(CHECKLIST!B846,DATOS!B:B,0),1)),"")</f>
        <v/>
      </c>
      <c r="G846" s="17" t="str">
        <f>IFERROR(IF(INDEX(DATOS!AJ:AJ,MATCH(CHECKLIST!B846,DATOS!B:B,0),1)=0,"",INDEX(DATOS!AJ:AJ,MATCH(CHECKLIST!B846,DATOS!B:B,0),1)),"")</f>
        <v/>
      </c>
      <c r="H846" s="17" t="str">
        <f>IFERROR(IF(INDEX(DATOS!BM:BM,MATCH(CHECKLIST!B846,DATOS!B:B,0),1)="","X",IF(INDEX(DATOS!BM:BM,MATCH(CHECKLIST!B846,DATOS!B:B,0),1)="VIGENTE","",INDEX(DATOS!BM:BM,MATCH(CHECKLIST!B846,DATOS!B:B,0),1))),"")</f>
        <v/>
      </c>
      <c r="I846" s="17" t="str">
        <f>IFERROR(IF(INDEX(DATOS!AN:AN,MATCH(CHECKLIST!B846,DATOS!B:B,0),1)=0,"",INDEX(DATOS!AN:AN,MATCH(CHECKLIST!B846,DATOS!B:B,0),1)),"")</f>
        <v/>
      </c>
      <c r="J846" s="17" t="str">
        <f>IFERROR(IF(INDEX(DATOS!AL:AL,MATCH(CHECKLIST!B846,DATOS!B:B,0),1)=0,"",INDEX(DATOS!AL:AL,MATCH(CHECKLIST!B846,DATOS!B:B,0),1)),"")</f>
        <v/>
      </c>
      <c r="K846" s="35" t="str">
        <f>IFERROR(IF(INDEX(DATOS!AM:AM,MATCH(CHECKLIST!B846,DATOS!B:B,0),1)=0,"",INDEX(DATOS!AM:AM,MATCH(CHECKLIST!B846,DATOS!B:B,0),1)),"")</f>
        <v/>
      </c>
      <c r="L846" s="17" t="str">
        <f>IFERROR(IF(INDEX(DATOS!AO:AO,MATCH(CHECKLIST!B846,DATOS!B:B,0),1)=0,"",INDEX(DATOS!AO:AO,MATCH(CHECKLIST!B846,DATOS!B:B,0),1)),"")</f>
        <v/>
      </c>
      <c r="M846" s="17" t="str">
        <f>IFERROR(IF(INDEX(DATOS!AK:AK,MATCH(CHECKLIST!B846,DATOS!B:B,0),1)=0,"",INDEX(DATOS!AK:AK,MATCH(CHECKLIST!B846,DATOS!B:B,0),1)),"")</f>
        <v/>
      </c>
      <c r="N846" s="35" t="str">
        <f ca="1">IFERROR(IF(INDEX(DATOS!I:I,MATCH(CHECKLIST!B846,DATOS!B:B,0),1)="","X",IF(INDEX(DATOS!I:I,MATCH(CHECKLIST!B846,DATOS!B:B,0),1)&gt;YEAR(TODAY())-1,"","VENCIDA")),"")</f>
        <v/>
      </c>
      <c r="O846" s="35" t="str">
        <f>IFERROR(IF(INDEX(DATOS!AR:AR,MATCH(CHECKLIST!B846,DATOS!B:B,0),1)=0,"",INDEX(DATOS!AR:AR,MATCH(CHECKLIST!B846,DATOS!B:B,0),1)),"")</f>
        <v/>
      </c>
      <c r="P846" s="17" t="str">
        <f>IFERROR(IF(INDEX(DATOS!AP:AP,MATCH(CHECKLIST!B846,DATOS!B:B,0),1)=0,"",INDEX(DATOS!AP:AP,MATCH(CHECKLIST!B846,DATOS!B:B,0),1)),"")</f>
        <v/>
      </c>
      <c r="Q846" s="17" t="str">
        <f>IFERROR(IF(INDEX(DATOS!AQ:AQ,MATCH(CHECKLIST!B846,DATOS!B:B,0),1)=0,"",INDEX(DATOS!AQ:AQ,MATCH(CHECKLIST!B846,DATOS!B:B,0),1)),"")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IFERROR(INDEX(DATOS!B:B,MATCH(CHECKLIST!A847,DATOS!BY:BY,0),1),"")</f>
        <v/>
      </c>
      <c r="C847" t="str">
        <f>IFERROR(INDEX(DATOS!J:J,MATCH(CHECKLIST!A847,DATOS!BY:BY,0),1),"")</f>
        <v/>
      </c>
      <c r="D847" t="str">
        <f>IFERROR(INDEX(DATOS!R:R,MATCH(CHECKLIST!E847,DATOS!C:C,0),1),"")</f>
        <v/>
      </c>
      <c r="E847" s="72" t="str">
        <f>IFERROR(INDEX(DATOS!C:C,MATCH(CHECKLIST!A847,DATOS!BY:BY,0),1),"")</f>
        <v/>
      </c>
      <c r="F847" s="82" t="str">
        <f>IFERROR(IF(INDEX(DATOS!AE:AE,MATCH(CHECKLIST!B847,DATOS!B:B,0),1)=0,"",INDEX(DATOS!AE:AE,MATCH(CHECKLIST!B847,DATOS!B:B,0),1)),"")</f>
        <v/>
      </c>
      <c r="G847" s="17" t="str">
        <f>IFERROR(IF(INDEX(DATOS!AJ:AJ,MATCH(CHECKLIST!B847,DATOS!B:B,0),1)=0,"",INDEX(DATOS!AJ:AJ,MATCH(CHECKLIST!B847,DATOS!B:B,0),1)),"")</f>
        <v/>
      </c>
      <c r="H847" s="17" t="str">
        <f>IFERROR(IF(INDEX(DATOS!BM:BM,MATCH(CHECKLIST!B847,DATOS!B:B,0),1)="","X",IF(INDEX(DATOS!BM:BM,MATCH(CHECKLIST!B847,DATOS!B:B,0),1)="VIGENTE","",INDEX(DATOS!BM:BM,MATCH(CHECKLIST!B847,DATOS!B:B,0),1))),"")</f>
        <v/>
      </c>
      <c r="I847" s="17" t="str">
        <f>IFERROR(IF(INDEX(DATOS!AN:AN,MATCH(CHECKLIST!B847,DATOS!B:B,0),1)=0,"",INDEX(DATOS!AN:AN,MATCH(CHECKLIST!B847,DATOS!B:B,0),1)),"")</f>
        <v/>
      </c>
      <c r="J847" s="17" t="str">
        <f>IFERROR(IF(INDEX(DATOS!AL:AL,MATCH(CHECKLIST!B847,DATOS!B:B,0),1)=0,"",INDEX(DATOS!AL:AL,MATCH(CHECKLIST!B847,DATOS!B:B,0),1)),"")</f>
        <v/>
      </c>
      <c r="K847" s="35" t="str">
        <f>IFERROR(IF(INDEX(DATOS!AM:AM,MATCH(CHECKLIST!B847,DATOS!B:B,0),1)=0,"",INDEX(DATOS!AM:AM,MATCH(CHECKLIST!B847,DATOS!B:B,0),1)),"")</f>
        <v/>
      </c>
      <c r="L847" s="17" t="str">
        <f>IFERROR(IF(INDEX(DATOS!AO:AO,MATCH(CHECKLIST!B847,DATOS!B:B,0),1)=0,"",INDEX(DATOS!AO:AO,MATCH(CHECKLIST!B847,DATOS!B:B,0),1)),"")</f>
        <v/>
      </c>
      <c r="M847" s="17" t="str">
        <f>IFERROR(IF(INDEX(DATOS!AK:AK,MATCH(CHECKLIST!B847,DATOS!B:B,0),1)=0,"",INDEX(DATOS!AK:AK,MATCH(CHECKLIST!B847,DATOS!B:B,0),1)),"")</f>
        <v/>
      </c>
      <c r="N847" s="35" t="str">
        <f ca="1">IFERROR(IF(INDEX(DATOS!I:I,MATCH(CHECKLIST!B847,DATOS!B:B,0),1)="","X",IF(INDEX(DATOS!I:I,MATCH(CHECKLIST!B847,DATOS!B:B,0),1)&gt;YEAR(TODAY())-1,"","VENCIDA")),"")</f>
        <v/>
      </c>
      <c r="O847" s="35" t="str">
        <f>IFERROR(IF(INDEX(DATOS!AR:AR,MATCH(CHECKLIST!B847,DATOS!B:B,0),1)=0,"",INDEX(DATOS!AR:AR,MATCH(CHECKLIST!B847,DATOS!B:B,0),1)),"")</f>
        <v/>
      </c>
      <c r="P847" s="17" t="str">
        <f>IFERROR(IF(INDEX(DATOS!AP:AP,MATCH(CHECKLIST!B847,DATOS!B:B,0),1)=0,"",INDEX(DATOS!AP:AP,MATCH(CHECKLIST!B847,DATOS!B:B,0),1)),"")</f>
        <v/>
      </c>
      <c r="Q847" s="17" t="str">
        <f>IFERROR(IF(INDEX(DATOS!AQ:AQ,MATCH(CHECKLIST!B847,DATOS!B:B,0),1)=0,"",INDEX(DATOS!AQ:AQ,MATCH(CHECKLIST!B847,DATOS!B:B,0),1)),"")</f>
        <v/>
      </c>
      <c r="R847" t="str">
        <f>IF(B847="","",1)</f>
        <v/>
      </c>
      <c r="S847" t="str">
        <f t="shared" si="38"/>
        <v/>
      </c>
      <c r="U847" t="str">
        <f t="shared" si="39"/>
        <v/>
      </c>
      <c r="V847" t="str">
        <f t="shared" si="40"/>
        <v/>
      </c>
    </row>
    <row r="848" spans="1:22" x14ac:dyDescent="0.25">
      <c r="A848" s="12">
        <v>835</v>
      </c>
      <c r="B848" t="str">
        <f>IFERROR(INDEX(DATOS!B:B,MATCH(CHECKLIST!A848,DATOS!BY:BY,0),1),"")</f>
        <v/>
      </c>
      <c r="C848" t="str">
        <f>IFERROR(INDEX(DATOS!J:J,MATCH(CHECKLIST!A848,DATOS!BY:BY,0),1),"")</f>
        <v/>
      </c>
      <c r="D848" t="str">
        <f>IFERROR(INDEX(DATOS!R:R,MATCH(CHECKLIST!E848,DATOS!C:C,0),1),"")</f>
        <v/>
      </c>
      <c r="E848" s="72" t="str">
        <f>IFERROR(INDEX(DATOS!C:C,MATCH(CHECKLIST!A848,DATOS!BY:BY,0),1),"")</f>
        <v/>
      </c>
      <c r="F848" s="82" t="str">
        <f>IFERROR(IF(INDEX(DATOS!AE:AE,MATCH(CHECKLIST!B848,DATOS!B:B,0),1)=0,"",INDEX(DATOS!AE:AE,MATCH(CHECKLIST!B848,DATOS!B:B,0),1)),"")</f>
        <v/>
      </c>
      <c r="G848" s="17" t="str">
        <f>IFERROR(IF(INDEX(DATOS!AJ:AJ,MATCH(CHECKLIST!B848,DATOS!B:B,0),1)=0,"",INDEX(DATOS!AJ:AJ,MATCH(CHECKLIST!B848,DATOS!B:B,0),1)),"")</f>
        <v/>
      </c>
      <c r="H848" s="17" t="str">
        <f>IFERROR(IF(INDEX(DATOS!BM:BM,MATCH(CHECKLIST!B848,DATOS!B:B,0),1)="","X",IF(INDEX(DATOS!BM:BM,MATCH(CHECKLIST!B848,DATOS!B:B,0),1)="VIGENTE","",INDEX(DATOS!BM:BM,MATCH(CHECKLIST!B848,DATOS!B:B,0),1))),"")</f>
        <v/>
      </c>
      <c r="I848" s="17" t="str">
        <f>IFERROR(IF(INDEX(DATOS!AN:AN,MATCH(CHECKLIST!B848,DATOS!B:B,0),1)=0,"",INDEX(DATOS!AN:AN,MATCH(CHECKLIST!B848,DATOS!B:B,0),1)),"")</f>
        <v/>
      </c>
      <c r="J848" s="17" t="str">
        <f>IFERROR(IF(INDEX(DATOS!AL:AL,MATCH(CHECKLIST!B848,DATOS!B:B,0),1)=0,"",INDEX(DATOS!AL:AL,MATCH(CHECKLIST!B848,DATOS!B:B,0),1)),"")</f>
        <v/>
      </c>
      <c r="K848" s="35" t="str">
        <f>IFERROR(IF(INDEX(DATOS!AM:AM,MATCH(CHECKLIST!B848,DATOS!B:B,0),1)=0,"",INDEX(DATOS!AM:AM,MATCH(CHECKLIST!B848,DATOS!B:B,0),1)),"")</f>
        <v/>
      </c>
      <c r="L848" s="17" t="str">
        <f>IFERROR(IF(INDEX(DATOS!AO:AO,MATCH(CHECKLIST!B848,DATOS!B:B,0),1)=0,"",INDEX(DATOS!AO:AO,MATCH(CHECKLIST!B848,DATOS!B:B,0),1)),"")</f>
        <v/>
      </c>
      <c r="M848" s="17" t="str">
        <f>IFERROR(IF(INDEX(DATOS!AK:AK,MATCH(CHECKLIST!B848,DATOS!B:B,0),1)=0,"",INDEX(DATOS!AK:AK,MATCH(CHECKLIST!B848,DATOS!B:B,0),1)),"")</f>
        <v/>
      </c>
      <c r="N848" s="35" t="str">
        <f ca="1">IFERROR(IF(INDEX(DATOS!I:I,MATCH(CHECKLIST!B848,DATOS!B:B,0),1)="","X",IF(INDEX(DATOS!I:I,MATCH(CHECKLIST!B848,DATOS!B:B,0),1)&gt;YEAR(TODAY())-1,"","VENCIDA")),"")</f>
        <v/>
      </c>
      <c r="O848" s="35" t="str">
        <f>IFERROR(IF(INDEX(DATOS!AR:AR,MATCH(CHECKLIST!B848,DATOS!B:B,0),1)=0,"",INDEX(DATOS!AR:AR,MATCH(CHECKLIST!B848,DATOS!B:B,0),1)),"")</f>
        <v/>
      </c>
      <c r="P848" s="17" t="str">
        <f>IFERROR(IF(INDEX(DATOS!AP:AP,MATCH(CHECKLIST!B848,DATOS!B:B,0),1)=0,"",INDEX(DATOS!AP:AP,MATCH(CHECKLIST!B848,DATOS!B:B,0),1)),"")</f>
        <v/>
      </c>
      <c r="Q848" s="17" t="str">
        <f>IFERROR(IF(INDEX(DATOS!AQ:AQ,MATCH(CHECKLIST!B848,DATOS!B:B,0),1)=0,"",INDEX(DATOS!AQ:AQ,MATCH(CHECKLIST!B848,DATOS!B:B,0),1)),"")</f>
        <v/>
      </c>
      <c r="S848">
        <f t="shared" ref="S848:S911" si="41">IF(Q$13="","",R848)</f>
        <v>0</v>
      </c>
      <c r="U848" t="str">
        <f t="shared" si="39"/>
        <v/>
      </c>
      <c r="V848" t="str">
        <f t="shared" si="40"/>
        <v/>
      </c>
    </row>
    <row r="849" spans="1:22" x14ac:dyDescent="0.25">
      <c r="A849" s="12">
        <v>836</v>
      </c>
      <c r="B849" t="str">
        <f>IFERROR(INDEX(DATOS!B:B,MATCH(CHECKLIST!A849,DATOS!BY:BY,0),1),"")</f>
        <v/>
      </c>
      <c r="C849" t="str">
        <f>IFERROR(INDEX(DATOS!J:J,MATCH(CHECKLIST!A849,DATOS!BY:BY,0),1),"")</f>
        <v/>
      </c>
      <c r="D849" t="str">
        <f>IFERROR(INDEX(DATOS!R:R,MATCH(CHECKLIST!E849,DATOS!C:C,0),1),"")</f>
        <v/>
      </c>
      <c r="E849" s="72" t="str">
        <f>IFERROR(INDEX(DATOS!C:C,MATCH(CHECKLIST!A849,DATOS!BY:BY,0),1),"")</f>
        <v/>
      </c>
      <c r="F849" s="82" t="str">
        <f>IFERROR(IF(INDEX(DATOS!AE:AE,MATCH(CHECKLIST!B849,DATOS!B:B,0),1)=0,"",INDEX(DATOS!AE:AE,MATCH(CHECKLIST!B849,DATOS!B:B,0),1)),"")</f>
        <v/>
      </c>
      <c r="G849" s="17" t="str">
        <f>IFERROR(IF(INDEX(DATOS!AJ:AJ,MATCH(CHECKLIST!B849,DATOS!B:B,0),1)=0,"",INDEX(DATOS!AJ:AJ,MATCH(CHECKLIST!B849,DATOS!B:B,0),1)),"")</f>
        <v/>
      </c>
      <c r="H849" s="17" t="str">
        <f>IFERROR(IF(INDEX(DATOS!BM:BM,MATCH(CHECKLIST!B849,DATOS!B:B,0),1)="","X",IF(INDEX(DATOS!BM:BM,MATCH(CHECKLIST!B849,DATOS!B:B,0),1)="VIGENTE","",INDEX(DATOS!BM:BM,MATCH(CHECKLIST!B849,DATOS!B:B,0),1))),"")</f>
        <v/>
      </c>
      <c r="I849" s="17" t="str">
        <f>IFERROR(IF(INDEX(DATOS!AN:AN,MATCH(CHECKLIST!B849,DATOS!B:B,0),1)=0,"",INDEX(DATOS!AN:AN,MATCH(CHECKLIST!B849,DATOS!B:B,0),1)),"")</f>
        <v/>
      </c>
      <c r="J849" s="17" t="str">
        <f>IFERROR(IF(INDEX(DATOS!AL:AL,MATCH(CHECKLIST!B849,DATOS!B:B,0),1)=0,"",INDEX(DATOS!AL:AL,MATCH(CHECKLIST!B849,DATOS!B:B,0),1)),"")</f>
        <v/>
      </c>
      <c r="K849" s="35" t="str">
        <f>IFERROR(IF(INDEX(DATOS!AM:AM,MATCH(CHECKLIST!B849,DATOS!B:B,0),1)=0,"",INDEX(DATOS!AM:AM,MATCH(CHECKLIST!B849,DATOS!B:B,0),1)),"")</f>
        <v/>
      </c>
      <c r="L849" s="17" t="str">
        <f>IFERROR(IF(INDEX(DATOS!AO:AO,MATCH(CHECKLIST!B849,DATOS!B:B,0),1)=0,"",INDEX(DATOS!AO:AO,MATCH(CHECKLIST!B849,DATOS!B:B,0),1)),"")</f>
        <v/>
      </c>
      <c r="M849" s="17" t="str">
        <f>IFERROR(IF(INDEX(DATOS!AK:AK,MATCH(CHECKLIST!B849,DATOS!B:B,0),1)=0,"",INDEX(DATOS!AK:AK,MATCH(CHECKLIST!B849,DATOS!B:B,0),1)),"")</f>
        <v/>
      </c>
      <c r="N849" s="35" t="str">
        <f ca="1">IFERROR(IF(INDEX(DATOS!I:I,MATCH(CHECKLIST!B849,DATOS!B:B,0),1)="","X",IF(INDEX(DATOS!I:I,MATCH(CHECKLIST!B849,DATOS!B:B,0),1)&gt;YEAR(TODAY())-1,"","VENCIDA")),"")</f>
        <v/>
      </c>
      <c r="O849" s="35" t="str">
        <f>IFERROR(IF(INDEX(DATOS!AR:AR,MATCH(CHECKLIST!B849,DATOS!B:B,0),1)=0,"",INDEX(DATOS!AR:AR,MATCH(CHECKLIST!B849,DATOS!B:B,0),1)),"")</f>
        <v/>
      </c>
      <c r="P849" s="17" t="str">
        <f>IFERROR(IF(INDEX(DATOS!AP:AP,MATCH(CHECKLIST!B849,DATOS!B:B,0),1)=0,"",INDEX(DATOS!AP:AP,MATCH(CHECKLIST!B849,DATOS!B:B,0),1)),"")</f>
        <v/>
      </c>
      <c r="Q849" s="17" t="str">
        <f>IFERROR(IF(INDEX(DATOS!AQ:AQ,MATCH(CHECKLIST!B849,DATOS!B:B,0),1)=0,"",INDEX(DATOS!AQ:AQ,MATCH(CHECKLIST!B849,DATOS!B:B,0),1)),"")</f>
        <v/>
      </c>
      <c r="R849" t="str">
        <f>IF(B849="","",1)</f>
        <v/>
      </c>
      <c r="S849" t="str">
        <f t="shared" si="41"/>
        <v/>
      </c>
      <c r="U849" t="str">
        <f t="shared" si="39"/>
        <v/>
      </c>
      <c r="V849" t="str">
        <f t="shared" si="40"/>
        <v/>
      </c>
    </row>
    <row r="850" spans="1:22" x14ac:dyDescent="0.25">
      <c r="A850" s="12">
        <v>837</v>
      </c>
      <c r="B850" t="str">
        <f>IFERROR(INDEX(DATOS!B:B,MATCH(CHECKLIST!A850,DATOS!BY:BY,0),1),"")</f>
        <v/>
      </c>
      <c r="C850" t="str">
        <f>IFERROR(INDEX(DATOS!J:J,MATCH(CHECKLIST!A850,DATOS!BY:BY,0),1),"")</f>
        <v/>
      </c>
      <c r="D850" t="str">
        <f>IFERROR(INDEX(DATOS!R:R,MATCH(CHECKLIST!E850,DATOS!C:C,0),1),"")</f>
        <v/>
      </c>
      <c r="E850" s="72" t="str">
        <f>IFERROR(INDEX(DATOS!C:C,MATCH(CHECKLIST!A850,DATOS!BY:BY,0),1),"")</f>
        <v/>
      </c>
      <c r="F850" s="82" t="str">
        <f>IFERROR(IF(INDEX(DATOS!AE:AE,MATCH(CHECKLIST!B850,DATOS!B:B,0),1)=0,"",INDEX(DATOS!AE:AE,MATCH(CHECKLIST!B850,DATOS!B:B,0),1)),"")</f>
        <v/>
      </c>
      <c r="G850" s="17" t="str">
        <f>IFERROR(IF(INDEX(DATOS!AJ:AJ,MATCH(CHECKLIST!B850,DATOS!B:B,0),1)=0,"",INDEX(DATOS!AJ:AJ,MATCH(CHECKLIST!B850,DATOS!B:B,0),1)),"")</f>
        <v/>
      </c>
      <c r="H850" s="17" t="str">
        <f>IFERROR(IF(INDEX(DATOS!BM:BM,MATCH(CHECKLIST!B850,DATOS!B:B,0),1)="","X",IF(INDEX(DATOS!BM:BM,MATCH(CHECKLIST!B850,DATOS!B:B,0),1)="VIGENTE","",INDEX(DATOS!BM:BM,MATCH(CHECKLIST!B850,DATOS!B:B,0),1))),"")</f>
        <v/>
      </c>
      <c r="I850" s="17" t="str">
        <f>IFERROR(IF(INDEX(DATOS!AN:AN,MATCH(CHECKLIST!B850,DATOS!B:B,0),1)=0,"",INDEX(DATOS!AN:AN,MATCH(CHECKLIST!B850,DATOS!B:B,0),1)),"")</f>
        <v/>
      </c>
      <c r="J850" s="17" t="str">
        <f>IFERROR(IF(INDEX(DATOS!AL:AL,MATCH(CHECKLIST!B850,DATOS!B:B,0),1)=0,"",INDEX(DATOS!AL:AL,MATCH(CHECKLIST!B850,DATOS!B:B,0),1)),"")</f>
        <v/>
      </c>
      <c r="K850" s="35" t="str">
        <f>IFERROR(IF(INDEX(DATOS!AM:AM,MATCH(CHECKLIST!B850,DATOS!B:B,0),1)=0,"",INDEX(DATOS!AM:AM,MATCH(CHECKLIST!B850,DATOS!B:B,0),1)),"")</f>
        <v/>
      </c>
      <c r="L850" s="17" t="str">
        <f>IFERROR(IF(INDEX(DATOS!AO:AO,MATCH(CHECKLIST!B850,DATOS!B:B,0),1)=0,"",INDEX(DATOS!AO:AO,MATCH(CHECKLIST!B850,DATOS!B:B,0),1)),"")</f>
        <v/>
      </c>
      <c r="M850" s="17" t="str">
        <f>IFERROR(IF(INDEX(DATOS!AK:AK,MATCH(CHECKLIST!B850,DATOS!B:B,0),1)=0,"",INDEX(DATOS!AK:AK,MATCH(CHECKLIST!B850,DATOS!B:B,0),1)),"")</f>
        <v/>
      </c>
      <c r="N850" s="35" t="str">
        <f ca="1">IFERROR(IF(INDEX(DATOS!I:I,MATCH(CHECKLIST!B850,DATOS!B:B,0),1)="","X",IF(INDEX(DATOS!I:I,MATCH(CHECKLIST!B850,DATOS!B:B,0),1)&gt;YEAR(TODAY())-1,"","VENCIDA")),"")</f>
        <v/>
      </c>
      <c r="O850" s="35" t="str">
        <f>IFERROR(IF(INDEX(DATOS!AR:AR,MATCH(CHECKLIST!B850,DATOS!B:B,0),1)=0,"",INDEX(DATOS!AR:AR,MATCH(CHECKLIST!B850,DATOS!B:B,0),1)),"")</f>
        <v/>
      </c>
      <c r="P850" s="17" t="str">
        <f>IFERROR(IF(INDEX(DATOS!AP:AP,MATCH(CHECKLIST!B850,DATOS!B:B,0),1)=0,"",INDEX(DATOS!AP:AP,MATCH(CHECKLIST!B850,DATOS!B:B,0),1)),"")</f>
        <v/>
      </c>
      <c r="Q850" s="17" t="str">
        <f>IFERROR(IF(INDEX(DATOS!AQ:AQ,MATCH(CHECKLIST!B850,DATOS!B:B,0),1)=0,"",INDEX(DATOS!AQ:AQ,MATCH(CHECKLIST!B850,DATOS!B:B,0),1)),"")</f>
        <v/>
      </c>
      <c r="S850">
        <f t="shared" si="41"/>
        <v>0</v>
      </c>
      <c r="U850" t="str">
        <f t="shared" si="39"/>
        <v/>
      </c>
      <c r="V850" t="str">
        <f t="shared" si="40"/>
        <v/>
      </c>
    </row>
    <row r="851" spans="1:22" x14ac:dyDescent="0.25">
      <c r="A851" s="12">
        <v>838</v>
      </c>
      <c r="B851" t="str">
        <f>IFERROR(INDEX(DATOS!B:B,MATCH(CHECKLIST!A851,DATOS!BY:BY,0),1),"")</f>
        <v/>
      </c>
      <c r="C851" t="str">
        <f>IFERROR(INDEX(DATOS!J:J,MATCH(CHECKLIST!A851,DATOS!BY:BY,0),1),"")</f>
        <v/>
      </c>
      <c r="D851" t="str">
        <f>IFERROR(INDEX(DATOS!R:R,MATCH(CHECKLIST!E851,DATOS!C:C,0),1),"")</f>
        <v/>
      </c>
      <c r="E851" s="72" t="str">
        <f>IFERROR(INDEX(DATOS!C:C,MATCH(CHECKLIST!A851,DATOS!BY:BY,0),1),"")</f>
        <v/>
      </c>
      <c r="F851" s="82" t="str">
        <f>IFERROR(IF(INDEX(DATOS!AE:AE,MATCH(CHECKLIST!B851,DATOS!B:B,0),1)=0,"",INDEX(DATOS!AE:AE,MATCH(CHECKLIST!B851,DATOS!B:B,0),1)),"")</f>
        <v/>
      </c>
      <c r="G851" s="17" t="str">
        <f>IFERROR(IF(INDEX(DATOS!AJ:AJ,MATCH(CHECKLIST!B851,DATOS!B:B,0),1)=0,"",INDEX(DATOS!AJ:AJ,MATCH(CHECKLIST!B851,DATOS!B:B,0),1)),"")</f>
        <v/>
      </c>
      <c r="H851" s="17" t="str">
        <f>IFERROR(IF(INDEX(DATOS!BM:BM,MATCH(CHECKLIST!B851,DATOS!B:B,0),1)="","X",IF(INDEX(DATOS!BM:BM,MATCH(CHECKLIST!B851,DATOS!B:B,0),1)="VIGENTE","",INDEX(DATOS!BM:BM,MATCH(CHECKLIST!B851,DATOS!B:B,0),1))),"")</f>
        <v/>
      </c>
      <c r="I851" s="17" t="str">
        <f>IFERROR(IF(INDEX(DATOS!AN:AN,MATCH(CHECKLIST!B851,DATOS!B:B,0),1)=0,"",INDEX(DATOS!AN:AN,MATCH(CHECKLIST!B851,DATOS!B:B,0),1)),"")</f>
        <v/>
      </c>
      <c r="J851" s="17" t="str">
        <f>IFERROR(IF(INDEX(DATOS!AL:AL,MATCH(CHECKLIST!B851,DATOS!B:B,0),1)=0,"",INDEX(DATOS!AL:AL,MATCH(CHECKLIST!B851,DATOS!B:B,0),1)),"")</f>
        <v/>
      </c>
      <c r="K851" s="35" t="str">
        <f>IFERROR(IF(INDEX(DATOS!AM:AM,MATCH(CHECKLIST!B851,DATOS!B:B,0),1)=0,"",INDEX(DATOS!AM:AM,MATCH(CHECKLIST!B851,DATOS!B:B,0),1)),"")</f>
        <v/>
      </c>
      <c r="L851" s="17" t="str">
        <f>IFERROR(IF(INDEX(DATOS!AO:AO,MATCH(CHECKLIST!B851,DATOS!B:B,0),1)=0,"",INDEX(DATOS!AO:AO,MATCH(CHECKLIST!B851,DATOS!B:B,0),1)),"")</f>
        <v/>
      </c>
      <c r="M851" s="17" t="str">
        <f>IFERROR(IF(INDEX(DATOS!AK:AK,MATCH(CHECKLIST!B851,DATOS!B:B,0),1)=0,"",INDEX(DATOS!AK:AK,MATCH(CHECKLIST!B851,DATOS!B:B,0),1)),"")</f>
        <v/>
      </c>
      <c r="N851" s="35" t="str">
        <f ca="1">IFERROR(IF(INDEX(DATOS!I:I,MATCH(CHECKLIST!B851,DATOS!B:B,0),1)="","X",IF(INDEX(DATOS!I:I,MATCH(CHECKLIST!B851,DATOS!B:B,0),1)&gt;YEAR(TODAY())-1,"","VENCIDA")),"")</f>
        <v/>
      </c>
      <c r="O851" s="35" t="str">
        <f>IFERROR(IF(INDEX(DATOS!AR:AR,MATCH(CHECKLIST!B851,DATOS!B:B,0),1)=0,"",INDEX(DATOS!AR:AR,MATCH(CHECKLIST!B851,DATOS!B:B,0),1)),"")</f>
        <v/>
      </c>
      <c r="P851" s="17" t="str">
        <f>IFERROR(IF(INDEX(DATOS!AP:AP,MATCH(CHECKLIST!B851,DATOS!B:B,0),1)=0,"",INDEX(DATOS!AP:AP,MATCH(CHECKLIST!B851,DATOS!B:B,0),1)),"")</f>
        <v/>
      </c>
      <c r="Q851" s="17" t="str">
        <f>IFERROR(IF(INDEX(DATOS!AQ:AQ,MATCH(CHECKLIST!B851,DATOS!B:B,0),1)=0,"",INDEX(DATOS!AQ:AQ,MATCH(CHECKLIST!B851,DATOS!B:B,0),1)),"")</f>
        <v/>
      </c>
      <c r="R851" t="str">
        <f>IF(B851="","",1)</f>
        <v/>
      </c>
      <c r="S851" t="str">
        <f t="shared" si="41"/>
        <v/>
      </c>
      <c r="U851" t="str">
        <f t="shared" si="39"/>
        <v/>
      </c>
      <c r="V851" t="str">
        <f t="shared" si="40"/>
        <v/>
      </c>
    </row>
    <row r="852" spans="1:22" x14ac:dyDescent="0.25">
      <c r="A852" s="12">
        <v>839</v>
      </c>
      <c r="B852" t="str">
        <f>IFERROR(INDEX(DATOS!B:B,MATCH(CHECKLIST!A852,DATOS!BY:BY,0),1),"")</f>
        <v/>
      </c>
      <c r="C852" t="str">
        <f>IFERROR(INDEX(DATOS!J:J,MATCH(CHECKLIST!A852,DATOS!BY:BY,0),1),"")</f>
        <v/>
      </c>
      <c r="D852" t="str">
        <f>IFERROR(INDEX(DATOS!R:R,MATCH(CHECKLIST!E852,DATOS!C:C,0),1),"")</f>
        <v/>
      </c>
      <c r="E852" s="72" t="str">
        <f>IFERROR(INDEX(DATOS!C:C,MATCH(CHECKLIST!A852,DATOS!BY:BY,0),1),"")</f>
        <v/>
      </c>
      <c r="F852" s="82" t="str">
        <f>IFERROR(IF(INDEX(DATOS!AE:AE,MATCH(CHECKLIST!B852,DATOS!B:B,0),1)=0,"",INDEX(DATOS!AE:AE,MATCH(CHECKLIST!B852,DATOS!B:B,0),1)),"")</f>
        <v/>
      </c>
      <c r="G852" s="17" t="str">
        <f>IFERROR(IF(INDEX(DATOS!AJ:AJ,MATCH(CHECKLIST!B852,DATOS!B:B,0),1)=0,"",INDEX(DATOS!AJ:AJ,MATCH(CHECKLIST!B852,DATOS!B:B,0),1)),"")</f>
        <v/>
      </c>
      <c r="H852" s="17" t="str">
        <f>IFERROR(IF(INDEX(DATOS!BM:BM,MATCH(CHECKLIST!B852,DATOS!B:B,0),1)="","X",IF(INDEX(DATOS!BM:BM,MATCH(CHECKLIST!B852,DATOS!B:B,0),1)="VIGENTE","",INDEX(DATOS!BM:BM,MATCH(CHECKLIST!B852,DATOS!B:B,0),1))),"")</f>
        <v/>
      </c>
      <c r="I852" s="17" t="str">
        <f>IFERROR(IF(INDEX(DATOS!AN:AN,MATCH(CHECKLIST!B852,DATOS!B:B,0),1)=0,"",INDEX(DATOS!AN:AN,MATCH(CHECKLIST!B852,DATOS!B:B,0),1)),"")</f>
        <v/>
      </c>
      <c r="J852" s="17" t="str">
        <f>IFERROR(IF(INDEX(DATOS!AL:AL,MATCH(CHECKLIST!B852,DATOS!B:B,0),1)=0,"",INDEX(DATOS!AL:AL,MATCH(CHECKLIST!B852,DATOS!B:B,0),1)),"")</f>
        <v/>
      </c>
      <c r="K852" s="35" t="str">
        <f>IFERROR(IF(INDEX(DATOS!AM:AM,MATCH(CHECKLIST!B852,DATOS!B:B,0),1)=0,"",INDEX(DATOS!AM:AM,MATCH(CHECKLIST!B852,DATOS!B:B,0),1)),"")</f>
        <v/>
      </c>
      <c r="L852" s="17" t="str">
        <f>IFERROR(IF(INDEX(DATOS!AO:AO,MATCH(CHECKLIST!B852,DATOS!B:B,0),1)=0,"",INDEX(DATOS!AO:AO,MATCH(CHECKLIST!B852,DATOS!B:B,0),1)),"")</f>
        <v/>
      </c>
      <c r="M852" s="17" t="str">
        <f>IFERROR(IF(INDEX(DATOS!AK:AK,MATCH(CHECKLIST!B852,DATOS!B:B,0),1)=0,"",INDEX(DATOS!AK:AK,MATCH(CHECKLIST!B852,DATOS!B:B,0),1)),"")</f>
        <v/>
      </c>
      <c r="N852" s="35" t="str">
        <f ca="1">IFERROR(IF(INDEX(DATOS!I:I,MATCH(CHECKLIST!B852,DATOS!B:B,0),1)="","X",IF(INDEX(DATOS!I:I,MATCH(CHECKLIST!B852,DATOS!B:B,0),1)&gt;YEAR(TODAY())-1,"","VENCIDA")),"")</f>
        <v/>
      </c>
      <c r="O852" s="35" t="str">
        <f>IFERROR(IF(INDEX(DATOS!AR:AR,MATCH(CHECKLIST!B852,DATOS!B:B,0),1)=0,"",INDEX(DATOS!AR:AR,MATCH(CHECKLIST!B852,DATOS!B:B,0),1)),"")</f>
        <v/>
      </c>
      <c r="P852" s="17" t="str">
        <f>IFERROR(IF(INDEX(DATOS!AP:AP,MATCH(CHECKLIST!B852,DATOS!B:B,0),1)=0,"",INDEX(DATOS!AP:AP,MATCH(CHECKLIST!B852,DATOS!B:B,0),1)),"")</f>
        <v/>
      </c>
      <c r="Q852" s="17" t="str">
        <f>IFERROR(IF(INDEX(DATOS!AQ:AQ,MATCH(CHECKLIST!B852,DATOS!B:B,0),1)=0,"",INDEX(DATOS!AQ:AQ,MATCH(CHECKLIST!B852,DATOS!B:B,0),1)),"")</f>
        <v/>
      </c>
      <c r="S852">
        <f t="shared" si="41"/>
        <v>0</v>
      </c>
      <c r="U852" t="str">
        <f t="shared" si="39"/>
        <v/>
      </c>
      <c r="V852" t="str">
        <f t="shared" si="40"/>
        <v/>
      </c>
    </row>
    <row r="853" spans="1:22" x14ac:dyDescent="0.25">
      <c r="A853" s="12">
        <v>840</v>
      </c>
      <c r="B853" t="str">
        <f>IFERROR(INDEX(DATOS!B:B,MATCH(CHECKLIST!A853,DATOS!BY:BY,0),1),"")</f>
        <v/>
      </c>
      <c r="C853" t="str">
        <f>IFERROR(INDEX(DATOS!J:J,MATCH(CHECKLIST!A853,DATOS!BY:BY,0),1),"")</f>
        <v/>
      </c>
      <c r="D853" t="str">
        <f>IFERROR(INDEX(DATOS!R:R,MATCH(CHECKLIST!E853,DATOS!C:C,0),1),"")</f>
        <v/>
      </c>
      <c r="E853" s="72" t="str">
        <f>IFERROR(INDEX(DATOS!C:C,MATCH(CHECKLIST!A853,DATOS!BY:BY,0),1),"")</f>
        <v/>
      </c>
      <c r="F853" s="82" t="str">
        <f>IFERROR(IF(INDEX(DATOS!AE:AE,MATCH(CHECKLIST!B853,DATOS!B:B,0),1)=0,"",INDEX(DATOS!AE:AE,MATCH(CHECKLIST!B853,DATOS!B:B,0),1)),"")</f>
        <v/>
      </c>
      <c r="G853" s="17" t="str">
        <f>IFERROR(IF(INDEX(DATOS!AJ:AJ,MATCH(CHECKLIST!B853,DATOS!B:B,0),1)=0,"",INDEX(DATOS!AJ:AJ,MATCH(CHECKLIST!B853,DATOS!B:B,0),1)),"")</f>
        <v/>
      </c>
      <c r="H853" s="17" t="str">
        <f>IFERROR(IF(INDEX(DATOS!BM:BM,MATCH(CHECKLIST!B853,DATOS!B:B,0),1)="","X",IF(INDEX(DATOS!BM:BM,MATCH(CHECKLIST!B853,DATOS!B:B,0),1)="VIGENTE","",INDEX(DATOS!BM:BM,MATCH(CHECKLIST!B853,DATOS!B:B,0),1))),"")</f>
        <v/>
      </c>
      <c r="I853" s="17" t="str">
        <f>IFERROR(IF(INDEX(DATOS!AN:AN,MATCH(CHECKLIST!B853,DATOS!B:B,0),1)=0,"",INDEX(DATOS!AN:AN,MATCH(CHECKLIST!B853,DATOS!B:B,0),1)),"")</f>
        <v/>
      </c>
      <c r="J853" s="17" t="str">
        <f>IFERROR(IF(INDEX(DATOS!AL:AL,MATCH(CHECKLIST!B853,DATOS!B:B,0),1)=0,"",INDEX(DATOS!AL:AL,MATCH(CHECKLIST!B853,DATOS!B:B,0),1)),"")</f>
        <v/>
      </c>
      <c r="K853" s="35" t="str">
        <f>IFERROR(IF(INDEX(DATOS!AM:AM,MATCH(CHECKLIST!B853,DATOS!B:B,0),1)=0,"",INDEX(DATOS!AM:AM,MATCH(CHECKLIST!B853,DATOS!B:B,0),1)),"")</f>
        <v/>
      </c>
      <c r="L853" s="17" t="str">
        <f>IFERROR(IF(INDEX(DATOS!AO:AO,MATCH(CHECKLIST!B853,DATOS!B:B,0),1)=0,"",INDEX(DATOS!AO:AO,MATCH(CHECKLIST!B853,DATOS!B:B,0),1)),"")</f>
        <v/>
      </c>
      <c r="M853" s="17" t="str">
        <f>IFERROR(IF(INDEX(DATOS!AK:AK,MATCH(CHECKLIST!B853,DATOS!B:B,0),1)=0,"",INDEX(DATOS!AK:AK,MATCH(CHECKLIST!B853,DATOS!B:B,0),1)),"")</f>
        <v/>
      </c>
      <c r="N853" s="35" t="str">
        <f ca="1">IFERROR(IF(INDEX(DATOS!I:I,MATCH(CHECKLIST!B853,DATOS!B:B,0),1)="","X",IF(INDEX(DATOS!I:I,MATCH(CHECKLIST!B853,DATOS!B:B,0),1)&gt;YEAR(TODAY())-1,"","VENCIDA")),"")</f>
        <v/>
      </c>
      <c r="O853" s="35" t="str">
        <f>IFERROR(IF(INDEX(DATOS!AR:AR,MATCH(CHECKLIST!B853,DATOS!B:B,0),1)=0,"",INDEX(DATOS!AR:AR,MATCH(CHECKLIST!B853,DATOS!B:B,0),1)),"")</f>
        <v/>
      </c>
      <c r="P853" s="17" t="str">
        <f>IFERROR(IF(INDEX(DATOS!AP:AP,MATCH(CHECKLIST!B853,DATOS!B:B,0),1)=0,"",INDEX(DATOS!AP:AP,MATCH(CHECKLIST!B853,DATOS!B:B,0),1)),"")</f>
        <v/>
      </c>
      <c r="Q853" s="17" t="str">
        <f>IFERROR(IF(INDEX(DATOS!AQ:AQ,MATCH(CHECKLIST!B853,DATOS!B:B,0),1)=0,"",INDEX(DATOS!AQ:AQ,MATCH(CHECKLIST!B853,DATOS!B:B,0),1)),"")</f>
        <v/>
      </c>
      <c r="R853" t="str">
        <f>IF(B853="","",1)</f>
        <v/>
      </c>
      <c r="S853" t="str">
        <f t="shared" si="41"/>
        <v/>
      </c>
      <c r="U853" t="str">
        <f t="shared" si="39"/>
        <v/>
      </c>
      <c r="V853" t="str">
        <f t="shared" si="40"/>
        <v/>
      </c>
    </row>
    <row r="854" spans="1:22" x14ac:dyDescent="0.25">
      <c r="A854" s="12">
        <v>841</v>
      </c>
      <c r="B854" t="str">
        <f>IFERROR(INDEX(DATOS!B:B,MATCH(CHECKLIST!A854,DATOS!BY:BY,0),1),"")</f>
        <v/>
      </c>
      <c r="C854" t="str">
        <f>IFERROR(INDEX(DATOS!J:J,MATCH(CHECKLIST!A854,DATOS!BY:BY,0),1),"")</f>
        <v/>
      </c>
      <c r="D854" t="str">
        <f>IFERROR(INDEX(DATOS!R:R,MATCH(CHECKLIST!E854,DATOS!C:C,0),1),"")</f>
        <v/>
      </c>
      <c r="E854" s="72" t="str">
        <f>IFERROR(INDEX(DATOS!C:C,MATCH(CHECKLIST!A854,DATOS!BY:BY,0),1),"")</f>
        <v/>
      </c>
      <c r="F854" s="82" t="str">
        <f>IFERROR(IF(INDEX(DATOS!AE:AE,MATCH(CHECKLIST!B854,DATOS!B:B,0),1)=0,"",INDEX(DATOS!AE:AE,MATCH(CHECKLIST!B854,DATOS!B:B,0),1)),"")</f>
        <v/>
      </c>
      <c r="G854" s="17" t="str">
        <f>IFERROR(IF(INDEX(DATOS!AJ:AJ,MATCH(CHECKLIST!B854,DATOS!B:B,0),1)=0,"",INDEX(DATOS!AJ:AJ,MATCH(CHECKLIST!B854,DATOS!B:B,0),1)),"")</f>
        <v/>
      </c>
      <c r="H854" s="17" t="str">
        <f>IFERROR(IF(INDEX(DATOS!BM:BM,MATCH(CHECKLIST!B854,DATOS!B:B,0),1)="","X",IF(INDEX(DATOS!BM:BM,MATCH(CHECKLIST!B854,DATOS!B:B,0),1)="VIGENTE","",INDEX(DATOS!BM:BM,MATCH(CHECKLIST!B854,DATOS!B:B,0),1))),"")</f>
        <v/>
      </c>
      <c r="I854" s="17" t="str">
        <f>IFERROR(IF(INDEX(DATOS!AN:AN,MATCH(CHECKLIST!B854,DATOS!B:B,0),1)=0,"",INDEX(DATOS!AN:AN,MATCH(CHECKLIST!B854,DATOS!B:B,0),1)),"")</f>
        <v/>
      </c>
      <c r="J854" s="17" t="str">
        <f>IFERROR(IF(INDEX(DATOS!AL:AL,MATCH(CHECKLIST!B854,DATOS!B:B,0),1)=0,"",INDEX(DATOS!AL:AL,MATCH(CHECKLIST!B854,DATOS!B:B,0),1)),"")</f>
        <v/>
      </c>
      <c r="K854" s="35" t="str">
        <f>IFERROR(IF(INDEX(DATOS!AM:AM,MATCH(CHECKLIST!B854,DATOS!B:B,0),1)=0,"",INDEX(DATOS!AM:AM,MATCH(CHECKLIST!B854,DATOS!B:B,0),1)),"")</f>
        <v/>
      </c>
      <c r="L854" s="17" t="str">
        <f>IFERROR(IF(INDEX(DATOS!AO:AO,MATCH(CHECKLIST!B854,DATOS!B:B,0),1)=0,"",INDEX(DATOS!AO:AO,MATCH(CHECKLIST!B854,DATOS!B:B,0),1)),"")</f>
        <v/>
      </c>
      <c r="M854" s="17" t="str">
        <f>IFERROR(IF(INDEX(DATOS!AK:AK,MATCH(CHECKLIST!B854,DATOS!B:B,0),1)=0,"",INDEX(DATOS!AK:AK,MATCH(CHECKLIST!B854,DATOS!B:B,0),1)),"")</f>
        <v/>
      </c>
      <c r="N854" s="35" t="str">
        <f ca="1">IFERROR(IF(INDEX(DATOS!I:I,MATCH(CHECKLIST!B854,DATOS!B:B,0),1)="","X",IF(INDEX(DATOS!I:I,MATCH(CHECKLIST!B854,DATOS!B:B,0),1)&gt;YEAR(TODAY())-1,"","VENCIDA")),"")</f>
        <v/>
      </c>
      <c r="O854" s="35" t="str">
        <f>IFERROR(IF(INDEX(DATOS!AR:AR,MATCH(CHECKLIST!B854,DATOS!B:B,0),1)=0,"",INDEX(DATOS!AR:AR,MATCH(CHECKLIST!B854,DATOS!B:B,0),1)),"")</f>
        <v/>
      </c>
      <c r="P854" s="17" t="str">
        <f>IFERROR(IF(INDEX(DATOS!AP:AP,MATCH(CHECKLIST!B854,DATOS!B:B,0),1)=0,"",INDEX(DATOS!AP:AP,MATCH(CHECKLIST!B854,DATOS!B:B,0),1)),"")</f>
        <v/>
      </c>
      <c r="Q854" s="17" t="str">
        <f>IFERROR(IF(INDEX(DATOS!AQ:AQ,MATCH(CHECKLIST!B854,DATOS!B:B,0),1)=0,"",INDEX(DATOS!AQ:AQ,MATCH(CHECKLIST!B854,DATOS!B:B,0),1)),"")</f>
        <v/>
      </c>
      <c r="S854">
        <f t="shared" si="41"/>
        <v>0</v>
      </c>
      <c r="U854" t="str">
        <f t="shared" si="39"/>
        <v/>
      </c>
      <c r="V854" t="str">
        <f t="shared" si="40"/>
        <v/>
      </c>
    </row>
    <row r="855" spans="1:22" x14ac:dyDescent="0.25">
      <c r="A855" s="12">
        <v>842</v>
      </c>
      <c r="B855" t="str">
        <f>IFERROR(INDEX(DATOS!B:B,MATCH(CHECKLIST!A855,DATOS!BY:BY,0),1),"")</f>
        <v/>
      </c>
      <c r="C855" t="str">
        <f>IFERROR(INDEX(DATOS!J:J,MATCH(CHECKLIST!A855,DATOS!BY:BY,0),1),"")</f>
        <v/>
      </c>
      <c r="D855" t="str">
        <f>IFERROR(INDEX(DATOS!R:R,MATCH(CHECKLIST!E855,DATOS!C:C,0),1),"")</f>
        <v/>
      </c>
      <c r="E855" s="72" t="str">
        <f>IFERROR(INDEX(DATOS!C:C,MATCH(CHECKLIST!A855,DATOS!BY:BY,0),1),"")</f>
        <v/>
      </c>
      <c r="F855" s="82" t="str">
        <f>IFERROR(IF(INDEX(DATOS!AE:AE,MATCH(CHECKLIST!B855,DATOS!B:B,0),1)=0,"",INDEX(DATOS!AE:AE,MATCH(CHECKLIST!B855,DATOS!B:B,0),1)),"")</f>
        <v/>
      </c>
      <c r="G855" s="17" t="str">
        <f>IFERROR(IF(INDEX(DATOS!AJ:AJ,MATCH(CHECKLIST!B855,DATOS!B:B,0),1)=0,"",INDEX(DATOS!AJ:AJ,MATCH(CHECKLIST!B855,DATOS!B:B,0),1)),"")</f>
        <v/>
      </c>
      <c r="H855" s="17" t="str">
        <f>IFERROR(IF(INDEX(DATOS!BM:BM,MATCH(CHECKLIST!B855,DATOS!B:B,0),1)="","X",IF(INDEX(DATOS!BM:BM,MATCH(CHECKLIST!B855,DATOS!B:B,0),1)="VIGENTE","",INDEX(DATOS!BM:BM,MATCH(CHECKLIST!B855,DATOS!B:B,0),1))),"")</f>
        <v/>
      </c>
      <c r="I855" s="17" t="str">
        <f>IFERROR(IF(INDEX(DATOS!AN:AN,MATCH(CHECKLIST!B855,DATOS!B:B,0),1)=0,"",INDEX(DATOS!AN:AN,MATCH(CHECKLIST!B855,DATOS!B:B,0),1)),"")</f>
        <v/>
      </c>
      <c r="J855" s="17" t="str">
        <f>IFERROR(IF(INDEX(DATOS!AL:AL,MATCH(CHECKLIST!B855,DATOS!B:B,0),1)=0,"",INDEX(DATOS!AL:AL,MATCH(CHECKLIST!B855,DATOS!B:B,0),1)),"")</f>
        <v/>
      </c>
      <c r="K855" s="35" t="str">
        <f>IFERROR(IF(INDEX(DATOS!AM:AM,MATCH(CHECKLIST!B855,DATOS!B:B,0),1)=0,"",INDEX(DATOS!AM:AM,MATCH(CHECKLIST!B855,DATOS!B:B,0),1)),"")</f>
        <v/>
      </c>
      <c r="L855" s="17" t="str">
        <f>IFERROR(IF(INDEX(DATOS!AO:AO,MATCH(CHECKLIST!B855,DATOS!B:B,0),1)=0,"",INDEX(DATOS!AO:AO,MATCH(CHECKLIST!B855,DATOS!B:B,0),1)),"")</f>
        <v/>
      </c>
      <c r="M855" s="17" t="str">
        <f>IFERROR(IF(INDEX(DATOS!AK:AK,MATCH(CHECKLIST!B855,DATOS!B:B,0),1)=0,"",INDEX(DATOS!AK:AK,MATCH(CHECKLIST!B855,DATOS!B:B,0),1)),"")</f>
        <v/>
      </c>
      <c r="N855" s="35" t="str">
        <f ca="1">IFERROR(IF(INDEX(DATOS!I:I,MATCH(CHECKLIST!B855,DATOS!B:B,0),1)="","X",IF(INDEX(DATOS!I:I,MATCH(CHECKLIST!B855,DATOS!B:B,0),1)&gt;YEAR(TODAY())-1,"","VENCIDA")),"")</f>
        <v/>
      </c>
      <c r="O855" s="35" t="str">
        <f>IFERROR(IF(INDEX(DATOS!AR:AR,MATCH(CHECKLIST!B855,DATOS!B:B,0),1)=0,"",INDEX(DATOS!AR:AR,MATCH(CHECKLIST!B855,DATOS!B:B,0),1)),"")</f>
        <v/>
      </c>
      <c r="P855" s="17" t="str">
        <f>IFERROR(IF(INDEX(DATOS!AP:AP,MATCH(CHECKLIST!B855,DATOS!B:B,0),1)=0,"",INDEX(DATOS!AP:AP,MATCH(CHECKLIST!B855,DATOS!B:B,0),1)),"")</f>
        <v/>
      </c>
      <c r="Q855" s="17" t="str">
        <f>IFERROR(IF(INDEX(DATOS!AQ:AQ,MATCH(CHECKLIST!B855,DATOS!B:B,0),1)=0,"",INDEX(DATOS!AQ:AQ,MATCH(CHECKLIST!B855,DATOS!B:B,0),1)),"")</f>
        <v/>
      </c>
      <c r="R855" t="str">
        <f>IF(B855="","",1)</f>
        <v/>
      </c>
      <c r="S855" t="str">
        <f t="shared" si="41"/>
        <v/>
      </c>
      <c r="U855" t="str">
        <f t="shared" si="39"/>
        <v/>
      </c>
      <c r="V855" t="str">
        <f t="shared" si="40"/>
        <v/>
      </c>
    </row>
    <row r="856" spans="1:22" x14ac:dyDescent="0.25">
      <c r="A856" s="12">
        <v>843</v>
      </c>
      <c r="B856" t="str">
        <f>IFERROR(INDEX(DATOS!B:B,MATCH(CHECKLIST!A856,DATOS!BY:BY,0),1),"")</f>
        <v/>
      </c>
      <c r="C856" t="str">
        <f>IFERROR(INDEX(DATOS!J:J,MATCH(CHECKLIST!A856,DATOS!BY:BY,0),1),"")</f>
        <v/>
      </c>
      <c r="D856" t="str">
        <f>IFERROR(INDEX(DATOS!R:R,MATCH(CHECKLIST!E856,DATOS!C:C,0),1),"")</f>
        <v/>
      </c>
      <c r="E856" s="72" t="str">
        <f>IFERROR(INDEX(DATOS!C:C,MATCH(CHECKLIST!A856,DATOS!BY:BY,0),1),"")</f>
        <v/>
      </c>
      <c r="F856" s="82" t="str">
        <f>IFERROR(IF(INDEX(DATOS!AE:AE,MATCH(CHECKLIST!B856,DATOS!B:B,0),1)=0,"",INDEX(DATOS!AE:AE,MATCH(CHECKLIST!B856,DATOS!B:B,0),1)),"")</f>
        <v/>
      </c>
      <c r="G856" s="17" t="str">
        <f>IFERROR(IF(INDEX(DATOS!AJ:AJ,MATCH(CHECKLIST!B856,DATOS!B:B,0),1)=0,"",INDEX(DATOS!AJ:AJ,MATCH(CHECKLIST!B856,DATOS!B:B,0),1)),"")</f>
        <v/>
      </c>
      <c r="H856" s="17" t="str">
        <f>IFERROR(IF(INDEX(DATOS!BM:BM,MATCH(CHECKLIST!B856,DATOS!B:B,0),1)="","X",IF(INDEX(DATOS!BM:BM,MATCH(CHECKLIST!B856,DATOS!B:B,0),1)="VIGENTE","",INDEX(DATOS!BM:BM,MATCH(CHECKLIST!B856,DATOS!B:B,0),1))),"")</f>
        <v/>
      </c>
      <c r="I856" s="17" t="str">
        <f>IFERROR(IF(INDEX(DATOS!AN:AN,MATCH(CHECKLIST!B856,DATOS!B:B,0),1)=0,"",INDEX(DATOS!AN:AN,MATCH(CHECKLIST!B856,DATOS!B:B,0),1)),"")</f>
        <v/>
      </c>
      <c r="J856" s="17" t="str">
        <f>IFERROR(IF(INDEX(DATOS!AL:AL,MATCH(CHECKLIST!B856,DATOS!B:B,0),1)=0,"",INDEX(DATOS!AL:AL,MATCH(CHECKLIST!B856,DATOS!B:B,0),1)),"")</f>
        <v/>
      </c>
      <c r="K856" s="35" t="str">
        <f>IFERROR(IF(INDEX(DATOS!AM:AM,MATCH(CHECKLIST!B856,DATOS!B:B,0),1)=0,"",INDEX(DATOS!AM:AM,MATCH(CHECKLIST!B856,DATOS!B:B,0),1)),"")</f>
        <v/>
      </c>
      <c r="L856" s="17" t="str">
        <f>IFERROR(IF(INDEX(DATOS!AO:AO,MATCH(CHECKLIST!B856,DATOS!B:B,0),1)=0,"",INDEX(DATOS!AO:AO,MATCH(CHECKLIST!B856,DATOS!B:B,0),1)),"")</f>
        <v/>
      </c>
      <c r="M856" s="17" t="str">
        <f>IFERROR(IF(INDEX(DATOS!AK:AK,MATCH(CHECKLIST!B856,DATOS!B:B,0),1)=0,"",INDEX(DATOS!AK:AK,MATCH(CHECKLIST!B856,DATOS!B:B,0),1)),"")</f>
        <v/>
      </c>
      <c r="N856" s="35" t="str">
        <f ca="1">IFERROR(IF(INDEX(DATOS!I:I,MATCH(CHECKLIST!B856,DATOS!B:B,0),1)="","X",IF(INDEX(DATOS!I:I,MATCH(CHECKLIST!B856,DATOS!B:B,0),1)&gt;YEAR(TODAY())-1,"","VENCIDA")),"")</f>
        <v/>
      </c>
      <c r="O856" s="35" t="str">
        <f>IFERROR(IF(INDEX(DATOS!AR:AR,MATCH(CHECKLIST!B856,DATOS!B:B,0),1)=0,"",INDEX(DATOS!AR:AR,MATCH(CHECKLIST!B856,DATOS!B:B,0),1)),"")</f>
        <v/>
      </c>
      <c r="P856" s="17" t="str">
        <f>IFERROR(IF(INDEX(DATOS!AP:AP,MATCH(CHECKLIST!B856,DATOS!B:B,0),1)=0,"",INDEX(DATOS!AP:AP,MATCH(CHECKLIST!B856,DATOS!B:B,0),1)),"")</f>
        <v/>
      </c>
      <c r="Q856" s="17" t="str">
        <f>IFERROR(IF(INDEX(DATOS!AQ:AQ,MATCH(CHECKLIST!B856,DATOS!B:B,0),1)=0,"",INDEX(DATOS!AQ:AQ,MATCH(CHECKLIST!B856,DATOS!B:B,0),1)),"")</f>
        <v/>
      </c>
      <c r="S856">
        <f t="shared" si="41"/>
        <v>0</v>
      </c>
      <c r="U856" t="str">
        <f t="shared" si="39"/>
        <v/>
      </c>
      <c r="V856" t="str">
        <f t="shared" si="40"/>
        <v/>
      </c>
    </row>
    <row r="857" spans="1:22" x14ac:dyDescent="0.25">
      <c r="A857" s="12">
        <v>844</v>
      </c>
      <c r="B857" t="str">
        <f>IFERROR(INDEX(DATOS!B:B,MATCH(CHECKLIST!A857,DATOS!BY:BY,0),1),"")</f>
        <v/>
      </c>
      <c r="C857" t="str">
        <f>IFERROR(INDEX(DATOS!J:J,MATCH(CHECKLIST!A857,DATOS!BY:BY,0),1),"")</f>
        <v/>
      </c>
      <c r="D857" t="str">
        <f>IFERROR(INDEX(DATOS!R:R,MATCH(CHECKLIST!E857,DATOS!C:C,0),1),"")</f>
        <v/>
      </c>
      <c r="E857" s="72" t="str">
        <f>IFERROR(INDEX(DATOS!C:C,MATCH(CHECKLIST!A857,DATOS!BY:BY,0),1),"")</f>
        <v/>
      </c>
      <c r="F857" s="82" t="str">
        <f>IFERROR(IF(INDEX(DATOS!AE:AE,MATCH(CHECKLIST!B857,DATOS!B:B,0),1)=0,"",INDEX(DATOS!AE:AE,MATCH(CHECKLIST!B857,DATOS!B:B,0),1)),"")</f>
        <v/>
      </c>
      <c r="G857" s="17" t="str">
        <f>IFERROR(IF(INDEX(DATOS!AJ:AJ,MATCH(CHECKLIST!B857,DATOS!B:B,0),1)=0,"",INDEX(DATOS!AJ:AJ,MATCH(CHECKLIST!B857,DATOS!B:B,0),1)),"")</f>
        <v/>
      </c>
      <c r="H857" s="17" t="str">
        <f>IFERROR(IF(INDEX(DATOS!BM:BM,MATCH(CHECKLIST!B857,DATOS!B:B,0),1)="","X",IF(INDEX(DATOS!BM:BM,MATCH(CHECKLIST!B857,DATOS!B:B,0),1)="VIGENTE","",INDEX(DATOS!BM:BM,MATCH(CHECKLIST!B857,DATOS!B:B,0),1))),"")</f>
        <v/>
      </c>
      <c r="I857" s="17" t="str">
        <f>IFERROR(IF(INDEX(DATOS!AN:AN,MATCH(CHECKLIST!B857,DATOS!B:B,0),1)=0,"",INDEX(DATOS!AN:AN,MATCH(CHECKLIST!B857,DATOS!B:B,0),1)),"")</f>
        <v/>
      </c>
      <c r="J857" s="17" t="str">
        <f>IFERROR(IF(INDEX(DATOS!AL:AL,MATCH(CHECKLIST!B857,DATOS!B:B,0),1)=0,"",INDEX(DATOS!AL:AL,MATCH(CHECKLIST!B857,DATOS!B:B,0),1)),"")</f>
        <v/>
      </c>
      <c r="K857" s="35" t="str">
        <f>IFERROR(IF(INDEX(DATOS!AM:AM,MATCH(CHECKLIST!B857,DATOS!B:B,0),1)=0,"",INDEX(DATOS!AM:AM,MATCH(CHECKLIST!B857,DATOS!B:B,0),1)),"")</f>
        <v/>
      </c>
      <c r="L857" s="17" t="str">
        <f>IFERROR(IF(INDEX(DATOS!AO:AO,MATCH(CHECKLIST!B857,DATOS!B:B,0),1)=0,"",INDEX(DATOS!AO:AO,MATCH(CHECKLIST!B857,DATOS!B:B,0),1)),"")</f>
        <v/>
      </c>
      <c r="M857" s="17" t="str">
        <f>IFERROR(IF(INDEX(DATOS!AK:AK,MATCH(CHECKLIST!B857,DATOS!B:B,0),1)=0,"",INDEX(DATOS!AK:AK,MATCH(CHECKLIST!B857,DATOS!B:B,0),1)),"")</f>
        <v/>
      </c>
      <c r="N857" s="35" t="str">
        <f ca="1">IFERROR(IF(INDEX(DATOS!I:I,MATCH(CHECKLIST!B857,DATOS!B:B,0),1)="","X",IF(INDEX(DATOS!I:I,MATCH(CHECKLIST!B857,DATOS!B:B,0),1)&gt;YEAR(TODAY())-1,"","VENCIDA")),"")</f>
        <v/>
      </c>
      <c r="O857" s="35" t="str">
        <f>IFERROR(IF(INDEX(DATOS!AR:AR,MATCH(CHECKLIST!B857,DATOS!B:B,0),1)=0,"",INDEX(DATOS!AR:AR,MATCH(CHECKLIST!B857,DATOS!B:B,0),1)),"")</f>
        <v/>
      </c>
      <c r="P857" s="17" t="str">
        <f>IFERROR(IF(INDEX(DATOS!AP:AP,MATCH(CHECKLIST!B857,DATOS!B:B,0),1)=0,"",INDEX(DATOS!AP:AP,MATCH(CHECKLIST!B857,DATOS!B:B,0),1)),"")</f>
        <v/>
      </c>
      <c r="Q857" s="17" t="str">
        <f>IFERROR(IF(INDEX(DATOS!AQ:AQ,MATCH(CHECKLIST!B857,DATOS!B:B,0),1)=0,"",INDEX(DATOS!AQ:AQ,MATCH(CHECKLIST!B857,DATOS!B:B,0),1)),"")</f>
        <v/>
      </c>
      <c r="R857" t="str">
        <f>IF(B857="","",1)</f>
        <v/>
      </c>
      <c r="S857" t="str">
        <f t="shared" si="41"/>
        <v/>
      </c>
      <c r="U857" t="str">
        <f t="shared" si="39"/>
        <v/>
      </c>
      <c r="V857" t="str">
        <f t="shared" si="40"/>
        <v/>
      </c>
    </row>
    <row r="858" spans="1:22" x14ac:dyDescent="0.25">
      <c r="A858" s="12">
        <v>845</v>
      </c>
      <c r="B858" t="str">
        <f>IFERROR(INDEX(DATOS!B:B,MATCH(CHECKLIST!A858,DATOS!BY:BY,0),1),"")</f>
        <v/>
      </c>
      <c r="C858" t="str">
        <f>IFERROR(INDEX(DATOS!J:J,MATCH(CHECKLIST!A858,DATOS!BY:BY,0),1),"")</f>
        <v/>
      </c>
      <c r="D858" t="str">
        <f>IFERROR(INDEX(DATOS!R:R,MATCH(CHECKLIST!E858,DATOS!C:C,0),1),"")</f>
        <v/>
      </c>
      <c r="E858" s="72" t="str">
        <f>IFERROR(INDEX(DATOS!C:C,MATCH(CHECKLIST!A858,DATOS!BY:BY,0),1),"")</f>
        <v/>
      </c>
      <c r="F858" s="82" t="str">
        <f>IFERROR(IF(INDEX(DATOS!AE:AE,MATCH(CHECKLIST!B858,DATOS!B:B,0),1)=0,"",INDEX(DATOS!AE:AE,MATCH(CHECKLIST!B858,DATOS!B:B,0),1)),"")</f>
        <v/>
      </c>
      <c r="G858" s="17" t="str">
        <f>IFERROR(IF(INDEX(DATOS!AJ:AJ,MATCH(CHECKLIST!B858,DATOS!B:B,0),1)=0,"",INDEX(DATOS!AJ:AJ,MATCH(CHECKLIST!B858,DATOS!B:B,0),1)),"")</f>
        <v/>
      </c>
      <c r="H858" s="17" t="str">
        <f>IFERROR(IF(INDEX(DATOS!BM:BM,MATCH(CHECKLIST!B858,DATOS!B:B,0),1)="","X",IF(INDEX(DATOS!BM:BM,MATCH(CHECKLIST!B858,DATOS!B:B,0),1)="VIGENTE","",INDEX(DATOS!BM:BM,MATCH(CHECKLIST!B858,DATOS!B:B,0),1))),"")</f>
        <v/>
      </c>
      <c r="I858" s="17" t="str">
        <f>IFERROR(IF(INDEX(DATOS!AN:AN,MATCH(CHECKLIST!B858,DATOS!B:B,0),1)=0,"",INDEX(DATOS!AN:AN,MATCH(CHECKLIST!B858,DATOS!B:B,0),1)),"")</f>
        <v/>
      </c>
      <c r="J858" s="17" t="str">
        <f>IFERROR(IF(INDEX(DATOS!AL:AL,MATCH(CHECKLIST!B858,DATOS!B:B,0),1)=0,"",INDEX(DATOS!AL:AL,MATCH(CHECKLIST!B858,DATOS!B:B,0),1)),"")</f>
        <v/>
      </c>
      <c r="K858" s="35" t="str">
        <f>IFERROR(IF(INDEX(DATOS!AM:AM,MATCH(CHECKLIST!B858,DATOS!B:B,0),1)=0,"",INDEX(DATOS!AM:AM,MATCH(CHECKLIST!B858,DATOS!B:B,0),1)),"")</f>
        <v/>
      </c>
      <c r="L858" s="17" t="str">
        <f>IFERROR(IF(INDEX(DATOS!AO:AO,MATCH(CHECKLIST!B858,DATOS!B:B,0),1)=0,"",INDEX(DATOS!AO:AO,MATCH(CHECKLIST!B858,DATOS!B:B,0),1)),"")</f>
        <v/>
      </c>
      <c r="M858" s="17" t="str">
        <f>IFERROR(IF(INDEX(DATOS!AK:AK,MATCH(CHECKLIST!B858,DATOS!B:B,0),1)=0,"",INDEX(DATOS!AK:AK,MATCH(CHECKLIST!B858,DATOS!B:B,0),1)),"")</f>
        <v/>
      </c>
      <c r="N858" s="35" t="str">
        <f ca="1">IFERROR(IF(INDEX(DATOS!I:I,MATCH(CHECKLIST!B858,DATOS!B:B,0),1)="","X",IF(INDEX(DATOS!I:I,MATCH(CHECKLIST!B858,DATOS!B:B,0),1)&gt;YEAR(TODAY())-1,"","VENCIDA")),"")</f>
        <v/>
      </c>
      <c r="O858" s="35" t="str">
        <f>IFERROR(IF(INDEX(DATOS!AR:AR,MATCH(CHECKLIST!B858,DATOS!B:B,0),1)=0,"",INDEX(DATOS!AR:AR,MATCH(CHECKLIST!B858,DATOS!B:B,0),1)),"")</f>
        <v/>
      </c>
      <c r="P858" s="17" t="str">
        <f>IFERROR(IF(INDEX(DATOS!AP:AP,MATCH(CHECKLIST!B858,DATOS!B:B,0),1)=0,"",INDEX(DATOS!AP:AP,MATCH(CHECKLIST!B858,DATOS!B:B,0),1)),"")</f>
        <v/>
      </c>
      <c r="Q858" s="17" t="str">
        <f>IFERROR(IF(INDEX(DATOS!AQ:AQ,MATCH(CHECKLIST!B858,DATOS!B:B,0),1)=0,"",INDEX(DATOS!AQ:AQ,MATCH(CHECKLIST!B858,DATOS!B:B,0),1)),"")</f>
        <v/>
      </c>
      <c r="S858">
        <f t="shared" si="41"/>
        <v>0</v>
      </c>
      <c r="U858" t="str">
        <f t="shared" si="39"/>
        <v/>
      </c>
      <c r="V858" t="str">
        <f t="shared" si="40"/>
        <v/>
      </c>
    </row>
    <row r="859" spans="1:22" x14ac:dyDescent="0.25">
      <c r="A859" s="12">
        <v>846</v>
      </c>
      <c r="B859" t="str">
        <f>IFERROR(INDEX(DATOS!B:B,MATCH(CHECKLIST!A859,DATOS!BY:BY,0),1),"")</f>
        <v/>
      </c>
      <c r="C859" t="str">
        <f>IFERROR(INDEX(DATOS!J:J,MATCH(CHECKLIST!A859,DATOS!BY:BY,0),1),"")</f>
        <v/>
      </c>
      <c r="D859" t="str">
        <f>IFERROR(INDEX(DATOS!R:R,MATCH(CHECKLIST!E859,DATOS!C:C,0),1),"")</f>
        <v/>
      </c>
      <c r="E859" s="72" t="str">
        <f>IFERROR(INDEX(DATOS!C:C,MATCH(CHECKLIST!A859,DATOS!BY:BY,0),1),"")</f>
        <v/>
      </c>
      <c r="F859" s="82" t="str">
        <f>IFERROR(IF(INDEX(DATOS!AE:AE,MATCH(CHECKLIST!B859,DATOS!B:B,0),1)=0,"",INDEX(DATOS!AE:AE,MATCH(CHECKLIST!B859,DATOS!B:B,0),1)),"")</f>
        <v/>
      </c>
      <c r="G859" s="17" t="str">
        <f>IFERROR(IF(INDEX(DATOS!AJ:AJ,MATCH(CHECKLIST!B859,DATOS!B:B,0),1)=0,"",INDEX(DATOS!AJ:AJ,MATCH(CHECKLIST!B859,DATOS!B:B,0),1)),"")</f>
        <v/>
      </c>
      <c r="H859" s="17" t="str">
        <f>IFERROR(IF(INDEX(DATOS!BM:BM,MATCH(CHECKLIST!B859,DATOS!B:B,0),1)="","X",IF(INDEX(DATOS!BM:BM,MATCH(CHECKLIST!B859,DATOS!B:B,0),1)="VIGENTE","",INDEX(DATOS!BM:BM,MATCH(CHECKLIST!B859,DATOS!B:B,0),1))),"")</f>
        <v/>
      </c>
      <c r="I859" s="17" t="str">
        <f>IFERROR(IF(INDEX(DATOS!AN:AN,MATCH(CHECKLIST!B859,DATOS!B:B,0),1)=0,"",INDEX(DATOS!AN:AN,MATCH(CHECKLIST!B859,DATOS!B:B,0),1)),"")</f>
        <v/>
      </c>
      <c r="J859" s="17" t="str">
        <f>IFERROR(IF(INDEX(DATOS!AL:AL,MATCH(CHECKLIST!B859,DATOS!B:B,0),1)=0,"",INDEX(DATOS!AL:AL,MATCH(CHECKLIST!B859,DATOS!B:B,0),1)),"")</f>
        <v/>
      </c>
      <c r="K859" s="35" t="str">
        <f>IFERROR(IF(INDEX(DATOS!AM:AM,MATCH(CHECKLIST!B859,DATOS!B:B,0),1)=0,"",INDEX(DATOS!AM:AM,MATCH(CHECKLIST!B859,DATOS!B:B,0),1)),"")</f>
        <v/>
      </c>
      <c r="L859" s="17" t="str">
        <f>IFERROR(IF(INDEX(DATOS!AO:AO,MATCH(CHECKLIST!B859,DATOS!B:B,0),1)=0,"",INDEX(DATOS!AO:AO,MATCH(CHECKLIST!B859,DATOS!B:B,0),1)),"")</f>
        <v/>
      </c>
      <c r="M859" s="17" t="str">
        <f>IFERROR(IF(INDEX(DATOS!AK:AK,MATCH(CHECKLIST!B859,DATOS!B:B,0),1)=0,"",INDEX(DATOS!AK:AK,MATCH(CHECKLIST!B859,DATOS!B:B,0),1)),"")</f>
        <v/>
      </c>
      <c r="N859" s="35" t="str">
        <f ca="1">IFERROR(IF(INDEX(DATOS!I:I,MATCH(CHECKLIST!B859,DATOS!B:B,0),1)="","X",IF(INDEX(DATOS!I:I,MATCH(CHECKLIST!B859,DATOS!B:B,0),1)&gt;YEAR(TODAY())-1,"","VENCIDA")),"")</f>
        <v/>
      </c>
      <c r="O859" s="35" t="str">
        <f>IFERROR(IF(INDEX(DATOS!AR:AR,MATCH(CHECKLIST!B859,DATOS!B:B,0),1)=0,"",INDEX(DATOS!AR:AR,MATCH(CHECKLIST!B859,DATOS!B:B,0),1)),"")</f>
        <v/>
      </c>
      <c r="P859" s="17" t="str">
        <f>IFERROR(IF(INDEX(DATOS!AP:AP,MATCH(CHECKLIST!B859,DATOS!B:B,0),1)=0,"",INDEX(DATOS!AP:AP,MATCH(CHECKLIST!B859,DATOS!B:B,0),1)),"")</f>
        <v/>
      </c>
      <c r="Q859" s="17" t="str">
        <f>IFERROR(IF(INDEX(DATOS!AQ:AQ,MATCH(CHECKLIST!B859,DATOS!B:B,0),1)=0,"",INDEX(DATOS!AQ:AQ,MATCH(CHECKLIST!B859,DATOS!B:B,0),1)),"")</f>
        <v/>
      </c>
      <c r="R859" t="str">
        <f>IF(B859="","",1)</f>
        <v/>
      </c>
      <c r="S859" t="str">
        <f t="shared" si="41"/>
        <v/>
      </c>
      <c r="U859" t="str">
        <f t="shared" si="39"/>
        <v/>
      </c>
      <c r="V859" t="str">
        <f t="shared" si="40"/>
        <v/>
      </c>
    </row>
    <row r="860" spans="1:22" x14ac:dyDescent="0.25">
      <c r="A860" s="12">
        <v>847</v>
      </c>
      <c r="B860" t="str">
        <f>IFERROR(INDEX(DATOS!B:B,MATCH(CHECKLIST!A860,DATOS!BY:BY,0),1),"")</f>
        <v/>
      </c>
      <c r="C860" t="str">
        <f>IFERROR(INDEX(DATOS!J:J,MATCH(CHECKLIST!A860,DATOS!BY:BY,0),1),"")</f>
        <v/>
      </c>
      <c r="D860" t="str">
        <f>IFERROR(INDEX(DATOS!R:R,MATCH(CHECKLIST!E860,DATOS!C:C,0),1),"")</f>
        <v/>
      </c>
      <c r="E860" s="72" t="str">
        <f>IFERROR(INDEX(DATOS!C:C,MATCH(CHECKLIST!A860,DATOS!BY:BY,0),1),"")</f>
        <v/>
      </c>
      <c r="F860" s="82" t="str">
        <f>IFERROR(IF(INDEX(DATOS!AE:AE,MATCH(CHECKLIST!B860,DATOS!B:B,0),1)=0,"",INDEX(DATOS!AE:AE,MATCH(CHECKLIST!B860,DATOS!B:B,0),1)),"")</f>
        <v/>
      </c>
      <c r="G860" s="17" t="str">
        <f>IFERROR(IF(INDEX(DATOS!AJ:AJ,MATCH(CHECKLIST!B860,DATOS!B:B,0),1)=0,"",INDEX(DATOS!AJ:AJ,MATCH(CHECKLIST!B860,DATOS!B:B,0),1)),"")</f>
        <v/>
      </c>
      <c r="H860" s="17" t="str">
        <f>IFERROR(IF(INDEX(DATOS!BM:BM,MATCH(CHECKLIST!B860,DATOS!B:B,0),1)="","X",IF(INDEX(DATOS!BM:BM,MATCH(CHECKLIST!B860,DATOS!B:B,0),1)="VIGENTE","",INDEX(DATOS!BM:BM,MATCH(CHECKLIST!B860,DATOS!B:B,0),1))),"")</f>
        <v/>
      </c>
      <c r="I860" s="17" t="str">
        <f>IFERROR(IF(INDEX(DATOS!AN:AN,MATCH(CHECKLIST!B860,DATOS!B:B,0),1)=0,"",INDEX(DATOS!AN:AN,MATCH(CHECKLIST!B860,DATOS!B:B,0),1)),"")</f>
        <v/>
      </c>
      <c r="J860" s="17" t="str">
        <f>IFERROR(IF(INDEX(DATOS!AL:AL,MATCH(CHECKLIST!B860,DATOS!B:B,0),1)=0,"",INDEX(DATOS!AL:AL,MATCH(CHECKLIST!B860,DATOS!B:B,0),1)),"")</f>
        <v/>
      </c>
      <c r="K860" s="35" t="str">
        <f>IFERROR(IF(INDEX(DATOS!AM:AM,MATCH(CHECKLIST!B860,DATOS!B:B,0),1)=0,"",INDEX(DATOS!AM:AM,MATCH(CHECKLIST!B860,DATOS!B:B,0),1)),"")</f>
        <v/>
      </c>
      <c r="L860" s="17" t="str">
        <f>IFERROR(IF(INDEX(DATOS!AO:AO,MATCH(CHECKLIST!B860,DATOS!B:B,0),1)=0,"",INDEX(DATOS!AO:AO,MATCH(CHECKLIST!B860,DATOS!B:B,0),1)),"")</f>
        <v/>
      </c>
      <c r="M860" s="17" t="str">
        <f>IFERROR(IF(INDEX(DATOS!AK:AK,MATCH(CHECKLIST!B860,DATOS!B:B,0),1)=0,"",INDEX(DATOS!AK:AK,MATCH(CHECKLIST!B860,DATOS!B:B,0),1)),"")</f>
        <v/>
      </c>
      <c r="N860" s="35" t="str">
        <f ca="1">IFERROR(IF(INDEX(DATOS!I:I,MATCH(CHECKLIST!B860,DATOS!B:B,0),1)="","X",IF(INDEX(DATOS!I:I,MATCH(CHECKLIST!B860,DATOS!B:B,0),1)&gt;YEAR(TODAY())-1,"","VENCIDA")),"")</f>
        <v/>
      </c>
      <c r="O860" s="35" t="str">
        <f>IFERROR(IF(INDEX(DATOS!AR:AR,MATCH(CHECKLIST!B860,DATOS!B:B,0),1)=0,"",INDEX(DATOS!AR:AR,MATCH(CHECKLIST!B860,DATOS!B:B,0),1)),"")</f>
        <v/>
      </c>
      <c r="P860" s="17" t="str">
        <f>IFERROR(IF(INDEX(DATOS!AP:AP,MATCH(CHECKLIST!B860,DATOS!B:B,0),1)=0,"",INDEX(DATOS!AP:AP,MATCH(CHECKLIST!B860,DATOS!B:B,0),1)),"")</f>
        <v/>
      </c>
      <c r="Q860" s="17" t="str">
        <f>IFERROR(IF(INDEX(DATOS!AQ:AQ,MATCH(CHECKLIST!B860,DATOS!B:B,0),1)=0,"",INDEX(DATOS!AQ:AQ,MATCH(CHECKLIST!B860,DATOS!B:B,0),1)),"")</f>
        <v/>
      </c>
      <c r="S860">
        <f t="shared" si="41"/>
        <v>0</v>
      </c>
      <c r="U860" t="str">
        <f t="shared" si="39"/>
        <v/>
      </c>
      <c r="V860" t="str">
        <f t="shared" si="40"/>
        <v/>
      </c>
    </row>
    <row r="861" spans="1:22" x14ac:dyDescent="0.25">
      <c r="A861" s="12">
        <v>848</v>
      </c>
      <c r="B861" t="str">
        <f>IFERROR(INDEX(DATOS!B:B,MATCH(CHECKLIST!A861,DATOS!BY:BY,0),1),"")</f>
        <v/>
      </c>
      <c r="C861" t="str">
        <f>IFERROR(INDEX(DATOS!J:J,MATCH(CHECKLIST!A861,DATOS!BY:BY,0),1),"")</f>
        <v/>
      </c>
      <c r="D861" t="str">
        <f>IFERROR(INDEX(DATOS!R:R,MATCH(CHECKLIST!E861,DATOS!C:C,0),1),"")</f>
        <v/>
      </c>
      <c r="E861" s="72" t="str">
        <f>IFERROR(INDEX(DATOS!C:C,MATCH(CHECKLIST!A861,DATOS!BY:BY,0),1),"")</f>
        <v/>
      </c>
      <c r="F861" s="82" t="str">
        <f>IFERROR(IF(INDEX(DATOS!AE:AE,MATCH(CHECKLIST!B861,DATOS!B:B,0),1)=0,"",INDEX(DATOS!AE:AE,MATCH(CHECKLIST!B861,DATOS!B:B,0),1)),"")</f>
        <v/>
      </c>
      <c r="G861" s="17" t="str">
        <f>IFERROR(IF(INDEX(DATOS!AJ:AJ,MATCH(CHECKLIST!B861,DATOS!B:B,0),1)=0,"",INDEX(DATOS!AJ:AJ,MATCH(CHECKLIST!B861,DATOS!B:B,0),1)),"")</f>
        <v/>
      </c>
      <c r="H861" s="17" t="str">
        <f>IFERROR(IF(INDEX(DATOS!BM:BM,MATCH(CHECKLIST!B861,DATOS!B:B,0),1)="","X",IF(INDEX(DATOS!BM:BM,MATCH(CHECKLIST!B861,DATOS!B:B,0),1)="VIGENTE","",INDEX(DATOS!BM:BM,MATCH(CHECKLIST!B861,DATOS!B:B,0),1))),"")</f>
        <v/>
      </c>
      <c r="I861" s="17" t="str">
        <f>IFERROR(IF(INDEX(DATOS!AN:AN,MATCH(CHECKLIST!B861,DATOS!B:B,0),1)=0,"",INDEX(DATOS!AN:AN,MATCH(CHECKLIST!B861,DATOS!B:B,0),1)),"")</f>
        <v/>
      </c>
      <c r="J861" s="17" t="str">
        <f>IFERROR(IF(INDEX(DATOS!AL:AL,MATCH(CHECKLIST!B861,DATOS!B:B,0),1)=0,"",INDEX(DATOS!AL:AL,MATCH(CHECKLIST!B861,DATOS!B:B,0),1)),"")</f>
        <v/>
      </c>
      <c r="K861" s="35" t="str">
        <f>IFERROR(IF(INDEX(DATOS!AM:AM,MATCH(CHECKLIST!B861,DATOS!B:B,0),1)=0,"",INDEX(DATOS!AM:AM,MATCH(CHECKLIST!B861,DATOS!B:B,0),1)),"")</f>
        <v/>
      </c>
      <c r="L861" s="17" t="str">
        <f>IFERROR(IF(INDEX(DATOS!AO:AO,MATCH(CHECKLIST!B861,DATOS!B:B,0),1)=0,"",INDEX(DATOS!AO:AO,MATCH(CHECKLIST!B861,DATOS!B:B,0),1)),"")</f>
        <v/>
      </c>
      <c r="M861" s="17" t="str">
        <f>IFERROR(IF(INDEX(DATOS!AK:AK,MATCH(CHECKLIST!B861,DATOS!B:B,0),1)=0,"",INDEX(DATOS!AK:AK,MATCH(CHECKLIST!B861,DATOS!B:B,0),1)),"")</f>
        <v/>
      </c>
      <c r="N861" s="35" t="str">
        <f ca="1">IFERROR(IF(INDEX(DATOS!I:I,MATCH(CHECKLIST!B861,DATOS!B:B,0),1)="","X",IF(INDEX(DATOS!I:I,MATCH(CHECKLIST!B861,DATOS!B:B,0),1)&gt;YEAR(TODAY())-1,"","VENCIDA")),"")</f>
        <v/>
      </c>
      <c r="O861" s="35" t="str">
        <f>IFERROR(IF(INDEX(DATOS!AR:AR,MATCH(CHECKLIST!B861,DATOS!B:B,0),1)=0,"",INDEX(DATOS!AR:AR,MATCH(CHECKLIST!B861,DATOS!B:B,0),1)),"")</f>
        <v/>
      </c>
      <c r="P861" s="17" t="str">
        <f>IFERROR(IF(INDEX(DATOS!AP:AP,MATCH(CHECKLIST!B861,DATOS!B:B,0),1)=0,"",INDEX(DATOS!AP:AP,MATCH(CHECKLIST!B861,DATOS!B:B,0),1)),"")</f>
        <v/>
      </c>
      <c r="Q861" s="17" t="str">
        <f>IFERROR(IF(INDEX(DATOS!AQ:AQ,MATCH(CHECKLIST!B861,DATOS!B:B,0),1)=0,"",INDEX(DATOS!AQ:AQ,MATCH(CHECKLIST!B861,DATOS!B:B,0),1)),"")</f>
        <v/>
      </c>
      <c r="R861" t="str">
        <f>IF(B861="","",1)</f>
        <v/>
      </c>
      <c r="S861" t="str">
        <f t="shared" si="41"/>
        <v/>
      </c>
      <c r="U861" t="str">
        <f t="shared" si="39"/>
        <v/>
      </c>
      <c r="V861" t="str">
        <f t="shared" si="40"/>
        <v/>
      </c>
    </row>
    <row r="862" spans="1:22" x14ac:dyDescent="0.25">
      <c r="A862" s="12">
        <v>849</v>
      </c>
      <c r="B862" t="str">
        <f>IFERROR(INDEX(DATOS!B:B,MATCH(CHECKLIST!A862,DATOS!BY:BY,0),1),"")</f>
        <v/>
      </c>
      <c r="C862" t="str">
        <f>IFERROR(INDEX(DATOS!J:J,MATCH(CHECKLIST!A862,DATOS!BY:BY,0),1),"")</f>
        <v/>
      </c>
      <c r="D862" t="str">
        <f>IFERROR(INDEX(DATOS!R:R,MATCH(CHECKLIST!E862,DATOS!C:C,0),1),"")</f>
        <v/>
      </c>
      <c r="E862" s="72" t="str">
        <f>IFERROR(INDEX(DATOS!C:C,MATCH(CHECKLIST!A862,DATOS!BY:BY,0),1),"")</f>
        <v/>
      </c>
      <c r="F862" s="82" t="str">
        <f>IFERROR(IF(INDEX(DATOS!AE:AE,MATCH(CHECKLIST!B862,DATOS!B:B,0),1)=0,"",INDEX(DATOS!AE:AE,MATCH(CHECKLIST!B862,DATOS!B:B,0),1)),"")</f>
        <v/>
      </c>
      <c r="G862" s="17" t="str">
        <f>IFERROR(IF(INDEX(DATOS!AJ:AJ,MATCH(CHECKLIST!B862,DATOS!B:B,0),1)=0,"",INDEX(DATOS!AJ:AJ,MATCH(CHECKLIST!B862,DATOS!B:B,0),1)),"")</f>
        <v/>
      </c>
      <c r="H862" s="17" t="str">
        <f>IFERROR(IF(INDEX(DATOS!BM:BM,MATCH(CHECKLIST!B862,DATOS!B:B,0),1)="","X",IF(INDEX(DATOS!BM:BM,MATCH(CHECKLIST!B862,DATOS!B:B,0),1)="VIGENTE","",INDEX(DATOS!BM:BM,MATCH(CHECKLIST!B862,DATOS!B:B,0),1))),"")</f>
        <v/>
      </c>
      <c r="I862" s="17" t="str">
        <f>IFERROR(IF(INDEX(DATOS!AN:AN,MATCH(CHECKLIST!B862,DATOS!B:B,0),1)=0,"",INDEX(DATOS!AN:AN,MATCH(CHECKLIST!B862,DATOS!B:B,0),1)),"")</f>
        <v/>
      </c>
      <c r="J862" s="17" t="str">
        <f>IFERROR(IF(INDEX(DATOS!AL:AL,MATCH(CHECKLIST!B862,DATOS!B:B,0),1)=0,"",INDEX(DATOS!AL:AL,MATCH(CHECKLIST!B862,DATOS!B:B,0),1)),"")</f>
        <v/>
      </c>
      <c r="K862" s="35" t="str">
        <f>IFERROR(IF(INDEX(DATOS!AM:AM,MATCH(CHECKLIST!B862,DATOS!B:B,0),1)=0,"",INDEX(DATOS!AM:AM,MATCH(CHECKLIST!B862,DATOS!B:B,0),1)),"")</f>
        <v/>
      </c>
      <c r="L862" s="17" t="str">
        <f>IFERROR(IF(INDEX(DATOS!AO:AO,MATCH(CHECKLIST!B862,DATOS!B:B,0),1)=0,"",INDEX(DATOS!AO:AO,MATCH(CHECKLIST!B862,DATOS!B:B,0),1)),"")</f>
        <v/>
      </c>
      <c r="M862" s="17" t="str">
        <f>IFERROR(IF(INDEX(DATOS!AK:AK,MATCH(CHECKLIST!B862,DATOS!B:B,0),1)=0,"",INDEX(DATOS!AK:AK,MATCH(CHECKLIST!B862,DATOS!B:B,0),1)),"")</f>
        <v/>
      </c>
      <c r="N862" s="35" t="str">
        <f ca="1">IFERROR(IF(INDEX(DATOS!I:I,MATCH(CHECKLIST!B862,DATOS!B:B,0),1)="","X",IF(INDEX(DATOS!I:I,MATCH(CHECKLIST!B862,DATOS!B:B,0),1)&gt;YEAR(TODAY())-1,"","VENCIDA")),"")</f>
        <v/>
      </c>
      <c r="O862" s="35" t="str">
        <f>IFERROR(IF(INDEX(DATOS!AR:AR,MATCH(CHECKLIST!B862,DATOS!B:B,0),1)=0,"",INDEX(DATOS!AR:AR,MATCH(CHECKLIST!B862,DATOS!B:B,0),1)),"")</f>
        <v/>
      </c>
      <c r="P862" s="17" t="str">
        <f>IFERROR(IF(INDEX(DATOS!AP:AP,MATCH(CHECKLIST!B862,DATOS!B:B,0),1)=0,"",INDEX(DATOS!AP:AP,MATCH(CHECKLIST!B862,DATOS!B:B,0),1)),"")</f>
        <v/>
      </c>
      <c r="Q862" s="17" t="str">
        <f>IFERROR(IF(INDEX(DATOS!AQ:AQ,MATCH(CHECKLIST!B862,DATOS!B:B,0),1)=0,"",INDEX(DATOS!AQ:AQ,MATCH(CHECKLIST!B862,DATOS!B:B,0),1)),"")</f>
        <v/>
      </c>
      <c r="S862">
        <f t="shared" si="41"/>
        <v>0</v>
      </c>
      <c r="U862" t="str">
        <f t="shared" si="39"/>
        <v/>
      </c>
      <c r="V862" t="str">
        <f t="shared" si="40"/>
        <v/>
      </c>
    </row>
    <row r="863" spans="1:22" x14ac:dyDescent="0.25">
      <c r="A863" s="12">
        <v>850</v>
      </c>
      <c r="B863" t="str">
        <f>IFERROR(INDEX(DATOS!B:B,MATCH(CHECKLIST!A863,DATOS!BY:BY,0),1),"")</f>
        <v/>
      </c>
      <c r="C863" t="str">
        <f>IFERROR(INDEX(DATOS!J:J,MATCH(CHECKLIST!A863,DATOS!BY:BY,0),1),"")</f>
        <v/>
      </c>
      <c r="D863" t="str">
        <f>IFERROR(INDEX(DATOS!R:R,MATCH(CHECKLIST!E863,DATOS!C:C,0),1),"")</f>
        <v/>
      </c>
      <c r="E863" s="72" t="str">
        <f>IFERROR(INDEX(DATOS!C:C,MATCH(CHECKLIST!A863,DATOS!BY:BY,0),1),"")</f>
        <v/>
      </c>
      <c r="F863" s="82" t="str">
        <f>IFERROR(IF(INDEX(DATOS!AE:AE,MATCH(CHECKLIST!B863,DATOS!B:B,0),1)=0,"",INDEX(DATOS!AE:AE,MATCH(CHECKLIST!B863,DATOS!B:B,0),1)),"")</f>
        <v/>
      </c>
      <c r="G863" s="17" t="str">
        <f>IFERROR(IF(INDEX(DATOS!AJ:AJ,MATCH(CHECKLIST!B863,DATOS!B:B,0),1)=0,"",INDEX(DATOS!AJ:AJ,MATCH(CHECKLIST!B863,DATOS!B:B,0),1)),"")</f>
        <v/>
      </c>
      <c r="H863" s="17" t="str">
        <f>IFERROR(IF(INDEX(DATOS!BM:BM,MATCH(CHECKLIST!B863,DATOS!B:B,0),1)="","X",IF(INDEX(DATOS!BM:BM,MATCH(CHECKLIST!B863,DATOS!B:B,0),1)="VIGENTE","",INDEX(DATOS!BM:BM,MATCH(CHECKLIST!B863,DATOS!B:B,0),1))),"")</f>
        <v/>
      </c>
      <c r="I863" s="17" t="str">
        <f>IFERROR(IF(INDEX(DATOS!AN:AN,MATCH(CHECKLIST!B863,DATOS!B:B,0),1)=0,"",INDEX(DATOS!AN:AN,MATCH(CHECKLIST!B863,DATOS!B:B,0),1)),"")</f>
        <v/>
      </c>
      <c r="J863" s="17" t="str">
        <f>IFERROR(IF(INDEX(DATOS!AL:AL,MATCH(CHECKLIST!B863,DATOS!B:B,0),1)=0,"",INDEX(DATOS!AL:AL,MATCH(CHECKLIST!B863,DATOS!B:B,0),1)),"")</f>
        <v/>
      </c>
      <c r="K863" s="35" t="str">
        <f>IFERROR(IF(INDEX(DATOS!AM:AM,MATCH(CHECKLIST!B863,DATOS!B:B,0),1)=0,"",INDEX(DATOS!AM:AM,MATCH(CHECKLIST!B863,DATOS!B:B,0),1)),"")</f>
        <v/>
      </c>
      <c r="L863" s="17" t="str">
        <f>IFERROR(IF(INDEX(DATOS!AO:AO,MATCH(CHECKLIST!B863,DATOS!B:B,0),1)=0,"",INDEX(DATOS!AO:AO,MATCH(CHECKLIST!B863,DATOS!B:B,0),1)),"")</f>
        <v/>
      </c>
      <c r="M863" s="17" t="str">
        <f>IFERROR(IF(INDEX(DATOS!AK:AK,MATCH(CHECKLIST!B863,DATOS!B:B,0),1)=0,"",INDEX(DATOS!AK:AK,MATCH(CHECKLIST!B863,DATOS!B:B,0),1)),"")</f>
        <v/>
      </c>
      <c r="N863" s="35" t="str">
        <f ca="1">IFERROR(IF(INDEX(DATOS!I:I,MATCH(CHECKLIST!B863,DATOS!B:B,0),1)="","X",IF(INDEX(DATOS!I:I,MATCH(CHECKLIST!B863,DATOS!B:B,0),1)&gt;YEAR(TODAY())-1,"","VENCIDA")),"")</f>
        <v/>
      </c>
      <c r="O863" s="35" t="str">
        <f>IFERROR(IF(INDEX(DATOS!AR:AR,MATCH(CHECKLIST!B863,DATOS!B:B,0),1)=0,"",INDEX(DATOS!AR:AR,MATCH(CHECKLIST!B863,DATOS!B:B,0),1)),"")</f>
        <v/>
      </c>
      <c r="P863" s="17" t="str">
        <f>IFERROR(IF(INDEX(DATOS!AP:AP,MATCH(CHECKLIST!B863,DATOS!B:B,0),1)=0,"",INDEX(DATOS!AP:AP,MATCH(CHECKLIST!B863,DATOS!B:B,0),1)),"")</f>
        <v/>
      </c>
      <c r="Q863" s="17" t="str">
        <f>IFERROR(IF(INDEX(DATOS!AQ:AQ,MATCH(CHECKLIST!B863,DATOS!B:B,0),1)=0,"",INDEX(DATOS!AQ:AQ,MATCH(CHECKLIST!B863,DATOS!B:B,0),1)),"")</f>
        <v/>
      </c>
      <c r="R863" t="str">
        <f>IF(B863="","",1)</f>
        <v/>
      </c>
      <c r="S863" t="str">
        <f t="shared" si="41"/>
        <v/>
      </c>
      <c r="U863" t="str">
        <f t="shared" si="39"/>
        <v/>
      </c>
      <c r="V863" t="str">
        <f t="shared" si="40"/>
        <v/>
      </c>
    </row>
    <row r="864" spans="1:22" x14ac:dyDescent="0.25">
      <c r="A864" s="12">
        <v>851</v>
      </c>
      <c r="B864" t="str">
        <f>IFERROR(INDEX(DATOS!B:B,MATCH(CHECKLIST!A864,DATOS!BY:BY,0),1),"")</f>
        <v/>
      </c>
      <c r="C864" t="str">
        <f>IFERROR(INDEX(DATOS!J:J,MATCH(CHECKLIST!A864,DATOS!BY:BY,0),1),"")</f>
        <v/>
      </c>
      <c r="D864" t="str">
        <f>IFERROR(INDEX(DATOS!R:R,MATCH(CHECKLIST!E864,DATOS!C:C,0),1),"")</f>
        <v/>
      </c>
      <c r="E864" s="72" t="str">
        <f>IFERROR(INDEX(DATOS!C:C,MATCH(CHECKLIST!A864,DATOS!BY:BY,0),1),"")</f>
        <v/>
      </c>
      <c r="F864" s="82" t="str">
        <f>IFERROR(IF(INDEX(DATOS!AE:AE,MATCH(CHECKLIST!B864,DATOS!B:B,0),1)=0,"",INDEX(DATOS!AE:AE,MATCH(CHECKLIST!B864,DATOS!B:B,0),1)),"")</f>
        <v/>
      </c>
      <c r="G864" s="17" t="str">
        <f>IFERROR(IF(INDEX(DATOS!AJ:AJ,MATCH(CHECKLIST!B864,DATOS!B:B,0),1)=0,"",INDEX(DATOS!AJ:AJ,MATCH(CHECKLIST!B864,DATOS!B:B,0),1)),"")</f>
        <v/>
      </c>
      <c r="H864" s="17" t="str">
        <f>IFERROR(IF(INDEX(DATOS!BM:BM,MATCH(CHECKLIST!B864,DATOS!B:B,0),1)="","X",IF(INDEX(DATOS!BM:BM,MATCH(CHECKLIST!B864,DATOS!B:B,0),1)="VIGENTE","",INDEX(DATOS!BM:BM,MATCH(CHECKLIST!B864,DATOS!B:B,0),1))),"")</f>
        <v/>
      </c>
      <c r="I864" s="17" t="str">
        <f>IFERROR(IF(INDEX(DATOS!AN:AN,MATCH(CHECKLIST!B864,DATOS!B:B,0),1)=0,"",INDEX(DATOS!AN:AN,MATCH(CHECKLIST!B864,DATOS!B:B,0),1)),"")</f>
        <v/>
      </c>
      <c r="J864" s="17" t="str">
        <f>IFERROR(IF(INDEX(DATOS!AL:AL,MATCH(CHECKLIST!B864,DATOS!B:B,0),1)=0,"",INDEX(DATOS!AL:AL,MATCH(CHECKLIST!B864,DATOS!B:B,0),1)),"")</f>
        <v/>
      </c>
      <c r="K864" s="35" t="str">
        <f>IFERROR(IF(INDEX(DATOS!AM:AM,MATCH(CHECKLIST!B864,DATOS!B:B,0),1)=0,"",INDEX(DATOS!AM:AM,MATCH(CHECKLIST!B864,DATOS!B:B,0),1)),"")</f>
        <v/>
      </c>
      <c r="L864" s="17" t="str">
        <f>IFERROR(IF(INDEX(DATOS!AO:AO,MATCH(CHECKLIST!B864,DATOS!B:B,0),1)=0,"",INDEX(DATOS!AO:AO,MATCH(CHECKLIST!B864,DATOS!B:B,0),1)),"")</f>
        <v/>
      </c>
      <c r="M864" s="17" t="str">
        <f>IFERROR(IF(INDEX(DATOS!AK:AK,MATCH(CHECKLIST!B864,DATOS!B:B,0),1)=0,"",INDEX(DATOS!AK:AK,MATCH(CHECKLIST!B864,DATOS!B:B,0),1)),"")</f>
        <v/>
      </c>
      <c r="N864" s="35" t="str">
        <f ca="1">IFERROR(IF(INDEX(DATOS!I:I,MATCH(CHECKLIST!B864,DATOS!B:B,0),1)="","X",IF(INDEX(DATOS!I:I,MATCH(CHECKLIST!B864,DATOS!B:B,0),1)&gt;YEAR(TODAY())-1,"","VENCIDA")),"")</f>
        <v/>
      </c>
      <c r="O864" s="35" t="str">
        <f>IFERROR(IF(INDEX(DATOS!AR:AR,MATCH(CHECKLIST!B864,DATOS!B:B,0),1)=0,"",INDEX(DATOS!AR:AR,MATCH(CHECKLIST!B864,DATOS!B:B,0),1)),"")</f>
        <v/>
      </c>
      <c r="P864" s="17" t="str">
        <f>IFERROR(IF(INDEX(DATOS!AP:AP,MATCH(CHECKLIST!B864,DATOS!B:B,0),1)=0,"",INDEX(DATOS!AP:AP,MATCH(CHECKLIST!B864,DATOS!B:B,0),1)),"")</f>
        <v/>
      </c>
      <c r="Q864" s="17" t="str">
        <f>IFERROR(IF(INDEX(DATOS!AQ:AQ,MATCH(CHECKLIST!B864,DATOS!B:B,0),1)=0,"",INDEX(DATOS!AQ:AQ,MATCH(CHECKLIST!B864,DATOS!B:B,0),1)),"")</f>
        <v/>
      </c>
      <c r="S864">
        <f t="shared" si="41"/>
        <v>0</v>
      </c>
      <c r="U864" t="str">
        <f t="shared" si="39"/>
        <v/>
      </c>
      <c r="V864" t="str">
        <f t="shared" si="40"/>
        <v/>
      </c>
    </row>
    <row r="865" spans="1:22" x14ac:dyDescent="0.25">
      <c r="A865" s="12">
        <v>852</v>
      </c>
      <c r="B865" t="str">
        <f>IFERROR(INDEX(DATOS!B:B,MATCH(CHECKLIST!A865,DATOS!BY:BY,0),1),"")</f>
        <v/>
      </c>
      <c r="C865" t="str">
        <f>IFERROR(INDEX(DATOS!J:J,MATCH(CHECKLIST!A865,DATOS!BY:BY,0),1),"")</f>
        <v/>
      </c>
      <c r="D865" t="str">
        <f>IFERROR(INDEX(DATOS!R:R,MATCH(CHECKLIST!E865,DATOS!C:C,0),1),"")</f>
        <v/>
      </c>
      <c r="E865" s="72" t="str">
        <f>IFERROR(INDEX(DATOS!C:C,MATCH(CHECKLIST!A865,DATOS!BY:BY,0),1),"")</f>
        <v/>
      </c>
      <c r="F865" s="82" t="str">
        <f>IFERROR(IF(INDEX(DATOS!AE:AE,MATCH(CHECKLIST!B865,DATOS!B:B,0),1)=0,"",INDEX(DATOS!AE:AE,MATCH(CHECKLIST!B865,DATOS!B:B,0),1)),"")</f>
        <v/>
      </c>
      <c r="G865" s="17" t="str">
        <f>IFERROR(IF(INDEX(DATOS!AJ:AJ,MATCH(CHECKLIST!B865,DATOS!B:B,0),1)=0,"",INDEX(DATOS!AJ:AJ,MATCH(CHECKLIST!B865,DATOS!B:B,0),1)),"")</f>
        <v/>
      </c>
      <c r="H865" s="17" t="str">
        <f>IFERROR(IF(INDEX(DATOS!BM:BM,MATCH(CHECKLIST!B865,DATOS!B:B,0),1)="","X",IF(INDEX(DATOS!BM:BM,MATCH(CHECKLIST!B865,DATOS!B:B,0),1)="VIGENTE","",INDEX(DATOS!BM:BM,MATCH(CHECKLIST!B865,DATOS!B:B,0),1))),"")</f>
        <v/>
      </c>
      <c r="I865" s="17" t="str">
        <f>IFERROR(IF(INDEX(DATOS!AN:AN,MATCH(CHECKLIST!B865,DATOS!B:B,0),1)=0,"",INDEX(DATOS!AN:AN,MATCH(CHECKLIST!B865,DATOS!B:B,0),1)),"")</f>
        <v/>
      </c>
      <c r="J865" s="17" t="str">
        <f>IFERROR(IF(INDEX(DATOS!AL:AL,MATCH(CHECKLIST!B865,DATOS!B:B,0),1)=0,"",INDEX(DATOS!AL:AL,MATCH(CHECKLIST!B865,DATOS!B:B,0),1)),"")</f>
        <v/>
      </c>
      <c r="K865" s="35" t="str">
        <f>IFERROR(IF(INDEX(DATOS!AM:AM,MATCH(CHECKLIST!B865,DATOS!B:B,0),1)=0,"",INDEX(DATOS!AM:AM,MATCH(CHECKLIST!B865,DATOS!B:B,0),1)),"")</f>
        <v/>
      </c>
      <c r="L865" s="17" t="str">
        <f>IFERROR(IF(INDEX(DATOS!AO:AO,MATCH(CHECKLIST!B865,DATOS!B:B,0),1)=0,"",INDEX(DATOS!AO:AO,MATCH(CHECKLIST!B865,DATOS!B:B,0),1)),"")</f>
        <v/>
      </c>
      <c r="M865" s="17" t="str">
        <f>IFERROR(IF(INDEX(DATOS!AK:AK,MATCH(CHECKLIST!B865,DATOS!B:B,0),1)=0,"",INDEX(DATOS!AK:AK,MATCH(CHECKLIST!B865,DATOS!B:B,0),1)),"")</f>
        <v/>
      </c>
      <c r="N865" s="35" t="str">
        <f ca="1">IFERROR(IF(INDEX(DATOS!I:I,MATCH(CHECKLIST!B865,DATOS!B:B,0),1)="","X",IF(INDEX(DATOS!I:I,MATCH(CHECKLIST!B865,DATOS!B:B,0),1)&gt;YEAR(TODAY())-1,"","VENCIDA")),"")</f>
        <v/>
      </c>
      <c r="O865" s="35" t="str">
        <f>IFERROR(IF(INDEX(DATOS!AR:AR,MATCH(CHECKLIST!B865,DATOS!B:B,0),1)=0,"",INDEX(DATOS!AR:AR,MATCH(CHECKLIST!B865,DATOS!B:B,0),1)),"")</f>
        <v/>
      </c>
      <c r="P865" s="17" t="str">
        <f>IFERROR(IF(INDEX(DATOS!AP:AP,MATCH(CHECKLIST!B865,DATOS!B:B,0),1)=0,"",INDEX(DATOS!AP:AP,MATCH(CHECKLIST!B865,DATOS!B:B,0),1)),"")</f>
        <v/>
      </c>
      <c r="Q865" s="17" t="str">
        <f>IFERROR(IF(INDEX(DATOS!AQ:AQ,MATCH(CHECKLIST!B865,DATOS!B:B,0),1)=0,"",INDEX(DATOS!AQ:AQ,MATCH(CHECKLIST!B865,DATOS!B:B,0),1)),"")</f>
        <v/>
      </c>
      <c r="R865" t="str">
        <f>IF(B865="","",1)</f>
        <v/>
      </c>
      <c r="S865" t="str">
        <f t="shared" si="41"/>
        <v/>
      </c>
      <c r="U865" t="str">
        <f t="shared" si="39"/>
        <v/>
      </c>
      <c r="V865" t="str">
        <f t="shared" si="40"/>
        <v/>
      </c>
    </row>
    <row r="866" spans="1:22" x14ac:dyDescent="0.25">
      <c r="A866" s="12">
        <v>853</v>
      </c>
      <c r="B866" t="str">
        <f>IFERROR(INDEX(DATOS!B:B,MATCH(CHECKLIST!A866,DATOS!BY:BY,0),1),"")</f>
        <v/>
      </c>
      <c r="C866" t="str">
        <f>IFERROR(INDEX(DATOS!J:J,MATCH(CHECKLIST!A866,DATOS!BY:BY,0),1),"")</f>
        <v/>
      </c>
      <c r="D866" t="str">
        <f>IFERROR(INDEX(DATOS!R:R,MATCH(CHECKLIST!E866,DATOS!C:C,0),1),"")</f>
        <v/>
      </c>
      <c r="E866" s="72" t="str">
        <f>IFERROR(INDEX(DATOS!C:C,MATCH(CHECKLIST!A866,DATOS!BY:BY,0),1),"")</f>
        <v/>
      </c>
      <c r="F866" s="82" t="str">
        <f>IFERROR(IF(INDEX(DATOS!AE:AE,MATCH(CHECKLIST!B866,DATOS!B:B,0),1)=0,"",INDEX(DATOS!AE:AE,MATCH(CHECKLIST!B866,DATOS!B:B,0),1)),"")</f>
        <v/>
      </c>
      <c r="G866" s="17" t="str">
        <f>IFERROR(IF(INDEX(DATOS!AJ:AJ,MATCH(CHECKLIST!B866,DATOS!B:B,0),1)=0,"",INDEX(DATOS!AJ:AJ,MATCH(CHECKLIST!B866,DATOS!B:B,0),1)),"")</f>
        <v/>
      </c>
      <c r="H866" s="17" t="str">
        <f>IFERROR(IF(INDEX(DATOS!BM:BM,MATCH(CHECKLIST!B866,DATOS!B:B,0),1)="","X",IF(INDEX(DATOS!BM:BM,MATCH(CHECKLIST!B866,DATOS!B:B,0),1)="VIGENTE","",INDEX(DATOS!BM:BM,MATCH(CHECKLIST!B866,DATOS!B:B,0),1))),"")</f>
        <v/>
      </c>
      <c r="I866" s="17" t="str">
        <f>IFERROR(IF(INDEX(DATOS!AN:AN,MATCH(CHECKLIST!B866,DATOS!B:B,0),1)=0,"",INDEX(DATOS!AN:AN,MATCH(CHECKLIST!B866,DATOS!B:B,0),1)),"")</f>
        <v/>
      </c>
      <c r="J866" s="17" t="str">
        <f>IFERROR(IF(INDEX(DATOS!AL:AL,MATCH(CHECKLIST!B866,DATOS!B:B,0),1)=0,"",INDEX(DATOS!AL:AL,MATCH(CHECKLIST!B866,DATOS!B:B,0),1)),"")</f>
        <v/>
      </c>
      <c r="K866" s="35" t="str">
        <f>IFERROR(IF(INDEX(DATOS!AM:AM,MATCH(CHECKLIST!B866,DATOS!B:B,0),1)=0,"",INDEX(DATOS!AM:AM,MATCH(CHECKLIST!B866,DATOS!B:B,0),1)),"")</f>
        <v/>
      </c>
      <c r="L866" s="17" t="str">
        <f>IFERROR(IF(INDEX(DATOS!AO:AO,MATCH(CHECKLIST!B866,DATOS!B:B,0),1)=0,"",INDEX(DATOS!AO:AO,MATCH(CHECKLIST!B866,DATOS!B:B,0),1)),"")</f>
        <v/>
      </c>
      <c r="M866" s="17" t="str">
        <f>IFERROR(IF(INDEX(DATOS!AK:AK,MATCH(CHECKLIST!B866,DATOS!B:B,0),1)=0,"",INDEX(DATOS!AK:AK,MATCH(CHECKLIST!B866,DATOS!B:B,0),1)),"")</f>
        <v/>
      </c>
      <c r="N866" s="35" t="str">
        <f ca="1">IFERROR(IF(INDEX(DATOS!I:I,MATCH(CHECKLIST!B866,DATOS!B:B,0),1)="","X",IF(INDEX(DATOS!I:I,MATCH(CHECKLIST!B866,DATOS!B:B,0),1)&gt;YEAR(TODAY())-1,"","VENCIDA")),"")</f>
        <v/>
      </c>
      <c r="O866" s="35" t="str">
        <f>IFERROR(IF(INDEX(DATOS!AR:AR,MATCH(CHECKLIST!B866,DATOS!B:B,0),1)=0,"",INDEX(DATOS!AR:AR,MATCH(CHECKLIST!B866,DATOS!B:B,0),1)),"")</f>
        <v/>
      </c>
      <c r="P866" s="17" t="str">
        <f>IFERROR(IF(INDEX(DATOS!AP:AP,MATCH(CHECKLIST!B866,DATOS!B:B,0),1)=0,"",INDEX(DATOS!AP:AP,MATCH(CHECKLIST!B866,DATOS!B:B,0),1)),"")</f>
        <v/>
      </c>
      <c r="Q866" s="17" t="str">
        <f>IFERROR(IF(INDEX(DATOS!AQ:AQ,MATCH(CHECKLIST!B866,DATOS!B:B,0),1)=0,"",INDEX(DATOS!AQ:AQ,MATCH(CHECKLIST!B866,DATOS!B:B,0),1)),"")</f>
        <v/>
      </c>
      <c r="S866">
        <f t="shared" si="41"/>
        <v>0</v>
      </c>
      <c r="U866" t="str">
        <f t="shared" si="39"/>
        <v/>
      </c>
      <c r="V866" t="str">
        <f t="shared" si="40"/>
        <v/>
      </c>
    </row>
    <row r="867" spans="1:22" x14ac:dyDescent="0.25">
      <c r="A867" s="12">
        <v>854</v>
      </c>
      <c r="B867" t="str">
        <f>IFERROR(INDEX(DATOS!B:B,MATCH(CHECKLIST!A867,DATOS!BY:BY,0),1),"")</f>
        <v/>
      </c>
      <c r="C867" t="str">
        <f>IFERROR(INDEX(DATOS!J:J,MATCH(CHECKLIST!A867,DATOS!BY:BY,0),1),"")</f>
        <v/>
      </c>
      <c r="D867" t="str">
        <f>IFERROR(INDEX(DATOS!R:R,MATCH(CHECKLIST!E867,DATOS!C:C,0),1),"")</f>
        <v/>
      </c>
      <c r="E867" s="72" t="str">
        <f>IFERROR(INDEX(DATOS!C:C,MATCH(CHECKLIST!A867,DATOS!BY:BY,0),1),"")</f>
        <v/>
      </c>
      <c r="F867" s="82" t="str">
        <f>IFERROR(IF(INDEX(DATOS!AE:AE,MATCH(CHECKLIST!B867,DATOS!B:B,0),1)=0,"",INDEX(DATOS!AE:AE,MATCH(CHECKLIST!B867,DATOS!B:B,0),1)),"")</f>
        <v/>
      </c>
      <c r="G867" s="17" t="str">
        <f>IFERROR(IF(INDEX(DATOS!AJ:AJ,MATCH(CHECKLIST!B867,DATOS!B:B,0),1)=0,"",INDEX(DATOS!AJ:AJ,MATCH(CHECKLIST!B867,DATOS!B:B,0),1)),"")</f>
        <v/>
      </c>
      <c r="H867" s="17" t="str">
        <f>IFERROR(IF(INDEX(DATOS!BM:BM,MATCH(CHECKLIST!B867,DATOS!B:B,0),1)="","X",IF(INDEX(DATOS!BM:BM,MATCH(CHECKLIST!B867,DATOS!B:B,0),1)="VIGENTE","",INDEX(DATOS!BM:BM,MATCH(CHECKLIST!B867,DATOS!B:B,0),1))),"")</f>
        <v/>
      </c>
      <c r="I867" s="17" t="str">
        <f>IFERROR(IF(INDEX(DATOS!AN:AN,MATCH(CHECKLIST!B867,DATOS!B:B,0),1)=0,"",INDEX(DATOS!AN:AN,MATCH(CHECKLIST!B867,DATOS!B:B,0),1)),"")</f>
        <v/>
      </c>
      <c r="J867" s="17" t="str">
        <f>IFERROR(IF(INDEX(DATOS!AL:AL,MATCH(CHECKLIST!B867,DATOS!B:B,0),1)=0,"",INDEX(DATOS!AL:AL,MATCH(CHECKLIST!B867,DATOS!B:B,0),1)),"")</f>
        <v/>
      </c>
      <c r="K867" s="35" t="str">
        <f>IFERROR(IF(INDEX(DATOS!AM:AM,MATCH(CHECKLIST!B867,DATOS!B:B,0),1)=0,"",INDEX(DATOS!AM:AM,MATCH(CHECKLIST!B867,DATOS!B:B,0),1)),"")</f>
        <v/>
      </c>
      <c r="L867" s="17" t="str">
        <f>IFERROR(IF(INDEX(DATOS!AO:AO,MATCH(CHECKLIST!B867,DATOS!B:B,0),1)=0,"",INDEX(DATOS!AO:AO,MATCH(CHECKLIST!B867,DATOS!B:B,0),1)),"")</f>
        <v/>
      </c>
      <c r="M867" s="17" t="str">
        <f>IFERROR(IF(INDEX(DATOS!AK:AK,MATCH(CHECKLIST!B867,DATOS!B:B,0),1)=0,"",INDEX(DATOS!AK:AK,MATCH(CHECKLIST!B867,DATOS!B:B,0),1)),"")</f>
        <v/>
      </c>
      <c r="N867" s="35" t="str">
        <f ca="1">IFERROR(IF(INDEX(DATOS!I:I,MATCH(CHECKLIST!B867,DATOS!B:B,0),1)="","X",IF(INDEX(DATOS!I:I,MATCH(CHECKLIST!B867,DATOS!B:B,0),1)&gt;YEAR(TODAY())-1,"","VENCIDA")),"")</f>
        <v/>
      </c>
      <c r="O867" s="35" t="str">
        <f>IFERROR(IF(INDEX(DATOS!AR:AR,MATCH(CHECKLIST!B867,DATOS!B:B,0),1)=0,"",INDEX(DATOS!AR:AR,MATCH(CHECKLIST!B867,DATOS!B:B,0),1)),"")</f>
        <v/>
      </c>
      <c r="P867" s="17" t="str">
        <f>IFERROR(IF(INDEX(DATOS!AP:AP,MATCH(CHECKLIST!B867,DATOS!B:B,0),1)=0,"",INDEX(DATOS!AP:AP,MATCH(CHECKLIST!B867,DATOS!B:B,0),1)),"")</f>
        <v/>
      </c>
      <c r="Q867" s="17" t="str">
        <f>IFERROR(IF(INDEX(DATOS!AQ:AQ,MATCH(CHECKLIST!B867,DATOS!B:B,0),1)=0,"",INDEX(DATOS!AQ:AQ,MATCH(CHECKLIST!B867,DATOS!B:B,0),1)),"")</f>
        <v/>
      </c>
      <c r="R867" t="str">
        <f>IF(B867="","",1)</f>
        <v/>
      </c>
      <c r="S867" t="str">
        <f t="shared" si="41"/>
        <v/>
      </c>
      <c r="U867" t="str">
        <f t="shared" si="39"/>
        <v/>
      </c>
      <c r="V867" t="str">
        <f t="shared" si="40"/>
        <v/>
      </c>
    </row>
    <row r="868" spans="1:22" x14ac:dyDescent="0.25">
      <c r="A868" s="12">
        <v>855</v>
      </c>
      <c r="B868" t="str">
        <f>IFERROR(INDEX(DATOS!B:B,MATCH(CHECKLIST!A868,DATOS!BY:BY,0),1),"")</f>
        <v/>
      </c>
      <c r="C868" t="str">
        <f>IFERROR(INDEX(DATOS!J:J,MATCH(CHECKLIST!A868,DATOS!BY:BY,0),1),"")</f>
        <v/>
      </c>
      <c r="D868" t="str">
        <f>IFERROR(INDEX(DATOS!R:R,MATCH(CHECKLIST!E868,DATOS!C:C,0),1),"")</f>
        <v/>
      </c>
      <c r="E868" s="72" t="str">
        <f>IFERROR(INDEX(DATOS!C:C,MATCH(CHECKLIST!A868,DATOS!BY:BY,0),1),"")</f>
        <v/>
      </c>
      <c r="F868" s="82" t="str">
        <f>IFERROR(IF(INDEX(DATOS!AE:AE,MATCH(CHECKLIST!B868,DATOS!B:B,0),1)=0,"",INDEX(DATOS!AE:AE,MATCH(CHECKLIST!B868,DATOS!B:B,0),1)),"")</f>
        <v/>
      </c>
      <c r="G868" s="17" t="str">
        <f>IFERROR(IF(INDEX(DATOS!AJ:AJ,MATCH(CHECKLIST!B868,DATOS!B:B,0),1)=0,"",INDEX(DATOS!AJ:AJ,MATCH(CHECKLIST!B868,DATOS!B:B,0),1)),"")</f>
        <v/>
      </c>
      <c r="H868" s="17" t="str">
        <f>IFERROR(IF(INDEX(DATOS!BM:BM,MATCH(CHECKLIST!B868,DATOS!B:B,0),1)="","X",IF(INDEX(DATOS!BM:BM,MATCH(CHECKLIST!B868,DATOS!B:B,0),1)="VIGENTE","",INDEX(DATOS!BM:BM,MATCH(CHECKLIST!B868,DATOS!B:B,0),1))),"")</f>
        <v/>
      </c>
      <c r="I868" s="17" t="str">
        <f>IFERROR(IF(INDEX(DATOS!AN:AN,MATCH(CHECKLIST!B868,DATOS!B:B,0),1)=0,"",INDEX(DATOS!AN:AN,MATCH(CHECKLIST!B868,DATOS!B:B,0),1)),"")</f>
        <v/>
      </c>
      <c r="J868" s="17" t="str">
        <f>IFERROR(IF(INDEX(DATOS!AL:AL,MATCH(CHECKLIST!B868,DATOS!B:B,0),1)=0,"",INDEX(DATOS!AL:AL,MATCH(CHECKLIST!B868,DATOS!B:B,0),1)),"")</f>
        <v/>
      </c>
      <c r="K868" s="35" t="str">
        <f>IFERROR(IF(INDEX(DATOS!AM:AM,MATCH(CHECKLIST!B868,DATOS!B:B,0),1)=0,"",INDEX(DATOS!AM:AM,MATCH(CHECKLIST!B868,DATOS!B:B,0),1)),"")</f>
        <v/>
      </c>
      <c r="L868" s="17" t="str">
        <f>IFERROR(IF(INDEX(DATOS!AO:AO,MATCH(CHECKLIST!B868,DATOS!B:B,0),1)=0,"",INDEX(DATOS!AO:AO,MATCH(CHECKLIST!B868,DATOS!B:B,0),1)),"")</f>
        <v/>
      </c>
      <c r="M868" s="17" t="str">
        <f>IFERROR(IF(INDEX(DATOS!AK:AK,MATCH(CHECKLIST!B868,DATOS!B:B,0),1)=0,"",INDEX(DATOS!AK:AK,MATCH(CHECKLIST!B868,DATOS!B:B,0),1)),"")</f>
        <v/>
      </c>
      <c r="N868" s="35" t="str">
        <f ca="1">IFERROR(IF(INDEX(DATOS!I:I,MATCH(CHECKLIST!B868,DATOS!B:B,0),1)="","X",IF(INDEX(DATOS!I:I,MATCH(CHECKLIST!B868,DATOS!B:B,0),1)&gt;YEAR(TODAY())-1,"","VENCIDA")),"")</f>
        <v/>
      </c>
      <c r="O868" s="35" t="str">
        <f>IFERROR(IF(INDEX(DATOS!AR:AR,MATCH(CHECKLIST!B868,DATOS!B:B,0),1)=0,"",INDEX(DATOS!AR:AR,MATCH(CHECKLIST!B868,DATOS!B:B,0),1)),"")</f>
        <v/>
      </c>
      <c r="P868" s="17" t="str">
        <f>IFERROR(IF(INDEX(DATOS!AP:AP,MATCH(CHECKLIST!B868,DATOS!B:B,0),1)=0,"",INDEX(DATOS!AP:AP,MATCH(CHECKLIST!B868,DATOS!B:B,0),1)),"")</f>
        <v/>
      </c>
      <c r="Q868" s="17" t="str">
        <f>IFERROR(IF(INDEX(DATOS!AQ:AQ,MATCH(CHECKLIST!B868,DATOS!B:B,0),1)=0,"",INDEX(DATOS!AQ:AQ,MATCH(CHECKLIST!B868,DATOS!B:B,0),1)),"")</f>
        <v/>
      </c>
      <c r="S868">
        <f t="shared" si="41"/>
        <v>0</v>
      </c>
      <c r="U868" t="str">
        <f t="shared" si="39"/>
        <v/>
      </c>
      <c r="V868" t="str">
        <f t="shared" si="40"/>
        <v/>
      </c>
    </row>
    <row r="869" spans="1:22" x14ac:dyDescent="0.25">
      <c r="A869" s="12">
        <v>856</v>
      </c>
      <c r="B869" t="str">
        <f>IFERROR(INDEX(DATOS!B:B,MATCH(CHECKLIST!A869,DATOS!BY:BY,0),1),"")</f>
        <v/>
      </c>
      <c r="C869" t="str">
        <f>IFERROR(INDEX(DATOS!J:J,MATCH(CHECKLIST!A869,DATOS!BY:BY,0),1),"")</f>
        <v/>
      </c>
      <c r="D869" t="str">
        <f>IFERROR(INDEX(DATOS!R:R,MATCH(CHECKLIST!E869,DATOS!C:C,0),1),"")</f>
        <v/>
      </c>
      <c r="E869" s="72" t="str">
        <f>IFERROR(INDEX(DATOS!C:C,MATCH(CHECKLIST!A869,DATOS!BY:BY,0),1),"")</f>
        <v/>
      </c>
      <c r="F869" s="82" t="str">
        <f>IFERROR(IF(INDEX(DATOS!AE:AE,MATCH(CHECKLIST!B869,DATOS!B:B,0),1)=0,"",INDEX(DATOS!AE:AE,MATCH(CHECKLIST!B869,DATOS!B:B,0),1)),"")</f>
        <v/>
      </c>
      <c r="G869" s="17" t="str">
        <f>IFERROR(IF(INDEX(DATOS!AJ:AJ,MATCH(CHECKLIST!B869,DATOS!B:B,0),1)=0,"",INDEX(DATOS!AJ:AJ,MATCH(CHECKLIST!B869,DATOS!B:B,0),1)),"")</f>
        <v/>
      </c>
      <c r="H869" s="17" t="str">
        <f>IFERROR(IF(INDEX(DATOS!BM:BM,MATCH(CHECKLIST!B869,DATOS!B:B,0),1)="","X",IF(INDEX(DATOS!BM:BM,MATCH(CHECKLIST!B869,DATOS!B:B,0),1)="VIGENTE","",INDEX(DATOS!BM:BM,MATCH(CHECKLIST!B869,DATOS!B:B,0),1))),"")</f>
        <v/>
      </c>
      <c r="I869" s="17" t="str">
        <f>IFERROR(IF(INDEX(DATOS!AN:AN,MATCH(CHECKLIST!B869,DATOS!B:B,0),1)=0,"",INDEX(DATOS!AN:AN,MATCH(CHECKLIST!B869,DATOS!B:B,0),1)),"")</f>
        <v/>
      </c>
      <c r="J869" s="17" t="str">
        <f>IFERROR(IF(INDEX(DATOS!AL:AL,MATCH(CHECKLIST!B869,DATOS!B:B,0),1)=0,"",INDEX(DATOS!AL:AL,MATCH(CHECKLIST!B869,DATOS!B:B,0),1)),"")</f>
        <v/>
      </c>
      <c r="K869" s="35" t="str">
        <f>IFERROR(IF(INDEX(DATOS!AM:AM,MATCH(CHECKLIST!B869,DATOS!B:B,0),1)=0,"",INDEX(DATOS!AM:AM,MATCH(CHECKLIST!B869,DATOS!B:B,0),1)),"")</f>
        <v/>
      </c>
      <c r="L869" s="17" t="str">
        <f>IFERROR(IF(INDEX(DATOS!AO:AO,MATCH(CHECKLIST!B869,DATOS!B:B,0),1)=0,"",INDEX(DATOS!AO:AO,MATCH(CHECKLIST!B869,DATOS!B:B,0),1)),"")</f>
        <v/>
      </c>
      <c r="M869" s="17" t="str">
        <f>IFERROR(IF(INDEX(DATOS!AK:AK,MATCH(CHECKLIST!B869,DATOS!B:B,0),1)=0,"",INDEX(DATOS!AK:AK,MATCH(CHECKLIST!B869,DATOS!B:B,0),1)),"")</f>
        <v/>
      </c>
      <c r="N869" s="35" t="str">
        <f ca="1">IFERROR(IF(INDEX(DATOS!I:I,MATCH(CHECKLIST!B869,DATOS!B:B,0),1)="","X",IF(INDEX(DATOS!I:I,MATCH(CHECKLIST!B869,DATOS!B:B,0),1)&gt;YEAR(TODAY())-1,"","VENCIDA")),"")</f>
        <v/>
      </c>
      <c r="O869" s="35" t="str">
        <f>IFERROR(IF(INDEX(DATOS!AR:AR,MATCH(CHECKLIST!B869,DATOS!B:B,0),1)=0,"",INDEX(DATOS!AR:AR,MATCH(CHECKLIST!B869,DATOS!B:B,0),1)),"")</f>
        <v/>
      </c>
      <c r="P869" s="17" t="str">
        <f>IFERROR(IF(INDEX(DATOS!AP:AP,MATCH(CHECKLIST!B869,DATOS!B:B,0),1)=0,"",INDEX(DATOS!AP:AP,MATCH(CHECKLIST!B869,DATOS!B:B,0),1)),"")</f>
        <v/>
      </c>
      <c r="Q869" s="17" t="str">
        <f>IFERROR(IF(INDEX(DATOS!AQ:AQ,MATCH(CHECKLIST!B869,DATOS!B:B,0),1)=0,"",INDEX(DATOS!AQ:AQ,MATCH(CHECKLIST!B869,DATOS!B:B,0),1)),"")</f>
        <v/>
      </c>
      <c r="R869" t="str">
        <f>IF(B869="","",1)</f>
        <v/>
      </c>
      <c r="S869" t="str">
        <f t="shared" si="41"/>
        <v/>
      </c>
      <c r="U869" t="str">
        <f t="shared" si="39"/>
        <v/>
      </c>
      <c r="V869" t="str">
        <f t="shared" si="40"/>
        <v/>
      </c>
    </row>
    <row r="870" spans="1:22" x14ac:dyDescent="0.25">
      <c r="A870" s="12">
        <v>857</v>
      </c>
      <c r="B870" t="str">
        <f>IFERROR(INDEX(DATOS!B:B,MATCH(CHECKLIST!A870,DATOS!BY:BY,0),1),"")</f>
        <v/>
      </c>
      <c r="C870" t="str">
        <f>IFERROR(INDEX(DATOS!J:J,MATCH(CHECKLIST!A870,DATOS!BY:BY,0),1),"")</f>
        <v/>
      </c>
      <c r="D870" t="str">
        <f>IFERROR(INDEX(DATOS!R:R,MATCH(CHECKLIST!E870,DATOS!C:C,0),1),"")</f>
        <v/>
      </c>
      <c r="E870" s="72" t="str">
        <f>IFERROR(INDEX(DATOS!C:C,MATCH(CHECKLIST!A870,DATOS!BY:BY,0),1),"")</f>
        <v/>
      </c>
      <c r="F870" s="82" t="str">
        <f>IFERROR(IF(INDEX(DATOS!AE:AE,MATCH(CHECKLIST!B870,DATOS!B:B,0),1)=0,"",INDEX(DATOS!AE:AE,MATCH(CHECKLIST!B870,DATOS!B:B,0),1)),"")</f>
        <v/>
      </c>
      <c r="G870" s="17" t="str">
        <f>IFERROR(IF(INDEX(DATOS!AJ:AJ,MATCH(CHECKLIST!B870,DATOS!B:B,0),1)=0,"",INDEX(DATOS!AJ:AJ,MATCH(CHECKLIST!B870,DATOS!B:B,0),1)),"")</f>
        <v/>
      </c>
      <c r="H870" s="17" t="str">
        <f>IFERROR(IF(INDEX(DATOS!BM:BM,MATCH(CHECKLIST!B870,DATOS!B:B,0),1)="","X",IF(INDEX(DATOS!BM:BM,MATCH(CHECKLIST!B870,DATOS!B:B,0),1)="VIGENTE","",INDEX(DATOS!BM:BM,MATCH(CHECKLIST!B870,DATOS!B:B,0),1))),"")</f>
        <v/>
      </c>
      <c r="I870" s="17" t="str">
        <f>IFERROR(IF(INDEX(DATOS!AN:AN,MATCH(CHECKLIST!B870,DATOS!B:B,0),1)=0,"",INDEX(DATOS!AN:AN,MATCH(CHECKLIST!B870,DATOS!B:B,0),1)),"")</f>
        <v/>
      </c>
      <c r="J870" s="17" t="str">
        <f>IFERROR(IF(INDEX(DATOS!AL:AL,MATCH(CHECKLIST!B870,DATOS!B:B,0),1)=0,"",INDEX(DATOS!AL:AL,MATCH(CHECKLIST!B870,DATOS!B:B,0),1)),"")</f>
        <v/>
      </c>
      <c r="K870" s="35" t="str">
        <f>IFERROR(IF(INDEX(DATOS!AM:AM,MATCH(CHECKLIST!B870,DATOS!B:B,0),1)=0,"",INDEX(DATOS!AM:AM,MATCH(CHECKLIST!B870,DATOS!B:B,0),1)),"")</f>
        <v/>
      </c>
      <c r="L870" s="17" t="str">
        <f>IFERROR(IF(INDEX(DATOS!AO:AO,MATCH(CHECKLIST!B870,DATOS!B:B,0),1)=0,"",INDEX(DATOS!AO:AO,MATCH(CHECKLIST!B870,DATOS!B:B,0),1)),"")</f>
        <v/>
      </c>
      <c r="M870" s="17" t="str">
        <f>IFERROR(IF(INDEX(DATOS!AK:AK,MATCH(CHECKLIST!B870,DATOS!B:B,0),1)=0,"",INDEX(DATOS!AK:AK,MATCH(CHECKLIST!B870,DATOS!B:B,0),1)),"")</f>
        <v/>
      </c>
      <c r="N870" s="35" t="str">
        <f ca="1">IFERROR(IF(INDEX(DATOS!I:I,MATCH(CHECKLIST!B870,DATOS!B:B,0),1)="","X",IF(INDEX(DATOS!I:I,MATCH(CHECKLIST!B870,DATOS!B:B,0),1)&gt;YEAR(TODAY())-1,"","VENCIDA")),"")</f>
        <v/>
      </c>
      <c r="O870" s="35" t="str">
        <f>IFERROR(IF(INDEX(DATOS!AR:AR,MATCH(CHECKLIST!B870,DATOS!B:B,0),1)=0,"",INDEX(DATOS!AR:AR,MATCH(CHECKLIST!B870,DATOS!B:B,0),1)),"")</f>
        <v/>
      </c>
      <c r="P870" s="17" t="str">
        <f>IFERROR(IF(INDEX(DATOS!AP:AP,MATCH(CHECKLIST!B870,DATOS!B:B,0),1)=0,"",INDEX(DATOS!AP:AP,MATCH(CHECKLIST!B870,DATOS!B:B,0),1)),"")</f>
        <v/>
      </c>
      <c r="Q870" s="17" t="str">
        <f>IFERROR(IF(INDEX(DATOS!AQ:AQ,MATCH(CHECKLIST!B870,DATOS!B:B,0),1)=0,"",INDEX(DATOS!AQ:AQ,MATCH(CHECKLIST!B870,DATOS!B:B,0),1)),"")</f>
        <v/>
      </c>
      <c r="S870">
        <f t="shared" si="41"/>
        <v>0</v>
      </c>
      <c r="U870" t="str">
        <f t="shared" si="39"/>
        <v/>
      </c>
      <c r="V870" t="str">
        <f t="shared" si="40"/>
        <v/>
      </c>
    </row>
    <row r="871" spans="1:22" x14ac:dyDescent="0.25">
      <c r="A871" s="12">
        <v>858</v>
      </c>
      <c r="B871" t="str">
        <f>IFERROR(INDEX(DATOS!B:B,MATCH(CHECKLIST!A871,DATOS!BY:BY,0),1),"")</f>
        <v/>
      </c>
      <c r="C871" t="str">
        <f>IFERROR(INDEX(DATOS!J:J,MATCH(CHECKLIST!A871,DATOS!BY:BY,0),1),"")</f>
        <v/>
      </c>
      <c r="D871" t="str">
        <f>IFERROR(INDEX(DATOS!R:R,MATCH(CHECKLIST!E871,DATOS!C:C,0),1),"")</f>
        <v/>
      </c>
      <c r="E871" s="72" t="str">
        <f>IFERROR(INDEX(DATOS!C:C,MATCH(CHECKLIST!A871,DATOS!BY:BY,0),1),"")</f>
        <v/>
      </c>
      <c r="F871" s="82" t="str">
        <f>IFERROR(IF(INDEX(DATOS!AE:AE,MATCH(CHECKLIST!B871,DATOS!B:B,0),1)=0,"",INDEX(DATOS!AE:AE,MATCH(CHECKLIST!B871,DATOS!B:B,0),1)),"")</f>
        <v/>
      </c>
      <c r="G871" s="17" t="str">
        <f>IFERROR(IF(INDEX(DATOS!AJ:AJ,MATCH(CHECKLIST!B871,DATOS!B:B,0),1)=0,"",INDEX(DATOS!AJ:AJ,MATCH(CHECKLIST!B871,DATOS!B:B,0),1)),"")</f>
        <v/>
      </c>
      <c r="H871" s="17" t="str">
        <f>IFERROR(IF(INDEX(DATOS!BM:BM,MATCH(CHECKLIST!B871,DATOS!B:B,0),1)="","X",IF(INDEX(DATOS!BM:BM,MATCH(CHECKLIST!B871,DATOS!B:B,0),1)="VIGENTE","",INDEX(DATOS!BM:BM,MATCH(CHECKLIST!B871,DATOS!B:B,0),1))),"")</f>
        <v/>
      </c>
      <c r="I871" s="17" t="str">
        <f>IFERROR(IF(INDEX(DATOS!AN:AN,MATCH(CHECKLIST!B871,DATOS!B:B,0),1)=0,"",INDEX(DATOS!AN:AN,MATCH(CHECKLIST!B871,DATOS!B:B,0),1)),"")</f>
        <v/>
      </c>
      <c r="J871" s="17" t="str">
        <f>IFERROR(IF(INDEX(DATOS!AL:AL,MATCH(CHECKLIST!B871,DATOS!B:B,0),1)=0,"",INDEX(DATOS!AL:AL,MATCH(CHECKLIST!B871,DATOS!B:B,0),1)),"")</f>
        <v/>
      </c>
      <c r="K871" s="35" t="str">
        <f>IFERROR(IF(INDEX(DATOS!AM:AM,MATCH(CHECKLIST!B871,DATOS!B:B,0),1)=0,"",INDEX(DATOS!AM:AM,MATCH(CHECKLIST!B871,DATOS!B:B,0),1)),"")</f>
        <v/>
      </c>
      <c r="L871" s="17" t="str">
        <f>IFERROR(IF(INDEX(DATOS!AO:AO,MATCH(CHECKLIST!B871,DATOS!B:B,0),1)=0,"",INDEX(DATOS!AO:AO,MATCH(CHECKLIST!B871,DATOS!B:B,0),1)),"")</f>
        <v/>
      </c>
      <c r="M871" s="17" t="str">
        <f>IFERROR(IF(INDEX(DATOS!AK:AK,MATCH(CHECKLIST!B871,DATOS!B:B,0),1)=0,"",INDEX(DATOS!AK:AK,MATCH(CHECKLIST!B871,DATOS!B:B,0),1)),"")</f>
        <v/>
      </c>
      <c r="N871" s="35" t="str">
        <f ca="1">IFERROR(IF(INDEX(DATOS!I:I,MATCH(CHECKLIST!B871,DATOS!B:B,0),1)="","X",IF(INDEX(DATOS!I:I,MATCH(CHECKLIST!B871,DATOS!B:B,0),1)&gt;YEAR(TODAY())-1,"","VENCIDA")),"")</f>
        <v/>
      </c>
      <c r="O871" s="35" t="str">
        <f>IFERROR(IF(INDEX(DATOS!AR:AR,MATCH(CHECKLIST!B871,DATOS!B:B,0),1)=0,"",INDEX(DATOS!AR:AR,MATCH(CHECKLIST!B871,DATOS!B:B,0),1)),"")</f>
        <v/>
      </c>
      <c r="P871" s="17" t="str">
        <f>IFERROR(IF(INDEX(DATOS!AP:AP,MATCH(CHECKLIST!B871,DATOS!B:B,0),1)=0,"",INDEX(DATOS!AP:AP,MATCH(CHECKLIST!B871,DATOS!B:B,0),1)),"")</f>
        <v/>
      </c>
      <c r="Q871" s="17" t="str">
        <f>IFERROR(IF(INDEX(DATOS!AQ:AQ,MATCH(CHECKLIST!B871,DATOS!B:B,0),1)=0,"",INDEX(DATOS!AQ:AQ,MATCH(CHECKLIST!B871,DATOS!B:B,0),1)),"")</f>
        <v/>
      </c>
      <c r="R871" t="str">
        <f>IF(B871="","",1)</f>
        <v/>
      </c>
      <c r="S871" t="str">
        <f t="shared" si="41"/>
        <v/>
      </c>
      <c r="U871" t="str">
        <f t="shared" si="39"/>
        <v/>
      </c>
      <c r="V871" t="str">
        <f t="shared" si="40"/>
        <v/>
      </c>
    </row>
    <row r="872" spans="1:22" x14ac:dyDescent="0.25">
      <c r="A872" s="12">
        <v>859</v>
      </c>
      <c r="B872" t="str">
        <f>IFERROR(INDEX(DATOS!B:B,MATCH(CHECKLIST!A872,DATOS!BY:BY,0),1),"")</f>
        <v/>
      </c>
      <c r="C872" t="str">
        <f>IFERROR(INDEX(DATOS!J:J,MATCH(CHECKLIST!A872,DATOS!BY:BY,0),1),"")</f>
        <v/>
      </c>
      <c r="D872" t="str">
        <f>IFERROR(INDEX(DATOS!R:R,MATCH(CHECKLIST!E872,DATOS!C:C,0),1),"")</f>
        <v/>
      </c>
      <c r="E872" s="72" t="str">
        <f>IFERROR(INDEX(DATOS!C:C,MATCH(CHECKLIST!A872,DATOS!BY:BY,0),1),"")</f>
        <v/>
      </c>
      <c r="F872" s="82" t="str">
        <f>IFERROR(IF(INDEX(DATOS!AE:AE,MATCH(CHECKLIST!B872,DATOS!B:B,0),1)=0,"",INDEX(DATOS!AE:AE,MATCH(CHECKLIST!B872,DATOS!B:B,0),1)),"")</f>
        <v/>
      </c>
      <c r="G872" s="17" t="str">
        <f>IFERROR(IF(INDEX(DATOS!AJ:AJ,MATCH(CHECKLIST!B872,DATOS!B:B,0),1)=0,"",INDEX(DATOS!AJ:AJ,MATCH(CHECKLIST!B872,DATOS!B:B,0),1)),"")</f>
        <v/>
      </c>
      <c r="H872" s="17" t="str">
        <f>IFERROR(IF(INDEX(DATOS!BM:BM,MATCH(CHECKLIST!B872,DATOS!B:B,0),1)="","X",IF(INDEX(DATOS!BM:BM,MATCH(CHECKLIST!B872,DATOS!B:B,0),1)="VIGENTE","",INDEX(DATOS!BM:BM,MATCH(CHECKLIST!B872,DATOS!B:B,0),1))),"")</f>
        <v/>
      </c>
      <c r="I872" s="17" t="str">
        <f>IFERROR(IF(INDEX(DATOS!AN:AN,MATCH(CHECKLIST!B872,DATOS!B:B,0),1)=0,"",INDEX(DATOS!AN:AN,MATCH(CHECKLIST!B872,DATOS!B:B,0),1)),"")</f>
        <v/>
      </c>
      <c r="J872" s="17" t="str">
        <f>IFERROR(IF(INDEX(DATOS!AL:AL,MATCH(CHECKLIST!B872,DATOS!B:B,0),1)=0,"",INDEX(DATOS!AL:AL,MATCH(CHECKLIST!B872,DATOS!B:B,0),1)),"")</f>
        <v/>
      </c>
      <c r="K872" s="35" t="str">
        <f>IFERROR(IF(INDEX(DATOS!AM:AM,MATCH(CHECKLIST!B872,DATOS!B:B,0),1)=0,"",INDEX(DATOS!AM:AM,MATCH(CHECKLIST!B872,DATOS!B:B,0),1)),"")</f>
        <v/>
      </c>
      <c r="L872" s="17" t="str">
        <f>IFERROR(IF(INDEX(DATOS!AO:AO,MATCH(CHECKLIST!B872,DATOS!B:B,0),1)=0,"",INDEX(DATOS!AO:AO,MATCH(CHECKLIST!B872,DATOS!B:B,0),1)),"")</f>
        <v/>
      </c>
      <c r="M872" s="17" t="str">
        <f>IFERROR(IF(INDEX(DATOS!AK:AK,MATCH(CHECKLIST!B872,DATOS!B:B,0),1)=0,"",INDEX(DATOS!AK:AK,MATCH(CHECKLIST!B872,DATOS!B:B,0),1)),"")</f>
        <v/>
      </c>
      <c r="N872" s="35" t="str">
        <f ca="1">IFERROR(IF(INDEX(DATOS!I:I,MATCH(CHECKLIST!B872,DATOS!B:B,0),1)="","X",IF(INDEX(DATOS!I:I,MATCH(CHECKLIST!B872,DATOS!B:B,0),1)&gt;YEAR(TODAY())-1,"","VENCIDA")),"")</f>
        <v/>
      </c>
      <c r="O872" s="35" t="str">
        <f>IFERROR(IF(INDEX(DATOS!AR:AR,MATCH(CHECKLIST!B872,DATOS!B:B,0),1)=0,"",INDEX(DATOS!AR:AR,MATCH(CHECKLIST!B872,DATOS!B:B,0),1)),"")</f>
        <v/>
      </c>
      <c r="P872" s="17" t="str">
        <f>IFERROR(IF(INDEX(DATOS!AP:AP,MATCH(CHECKLIST!B872,DATOS!B:B,0),1)=0,"",INDEX(DATOS!AP:AP,MATCH(CHECKLIST!B872,DATOS!B:B,0),1)),"")</f>
        <v/>
      </c>
      <c r="Q872" s="17" t="str">
        <f>IFERROR(IF(INDEX(DATOS!AQ:AQ,MATCH(CHECKLIST!B872,DATOS!B:B,0),1)=0,"",INDEX(DATOS!AQ:AQ,MATCH(CHECKLIST!B872,DATOS!B:B,0),1)),"")</f>
        <v/>
      </c>
      <c r="S872">
        <f t="shared" si="41"/>
        <v>0</v>
      </c>
      <c r="U872" t="str">
        <f t="shared" si="39"/>
        <v/>
      </c>
      <c r="V872" t="str">
        <f t="shared" si="40"/>
        <v/>
      </c>
    </row>
    <row r="873" spans="1:22" x14ac:dyDescent="0.25">
      <c r="A873" s="12">
        <v>860</v>
      </c>
      <c r="B873" t="str">
        <f>IFERROR(INDEX(DATOS!B:B,MATCH(CHECKLIST!A873,DATOS!BY:BY,0),1),"")</f>
        <v/>
      </c>
      <c r="C873" t="str">
        <f>IFERROR(INDEX(DATOS!J:J,MATCH(CHECKLIST!A873,DATOS!BY:BY,0),1),"")</f>
        <v/>
      </c>
      <c r="D873" t="str">
        <f>IFERROR(INDEX(DATOS!R:R,MATCH(CHECKLIST!E873,DATOS!C:C,0),1),"")</f>
        <v/>
      </c>
      <c r="E873" s="72" t="str">
        <f>IFERROR(INDEX(DATOS!C:C,MATCH(CHECKLIST!A873,DATOS!BY:BY,0),1),"")</f>
        <v/>
      </c>
      <c r="F873" s="82" t="str">
        <f>IFERROR(IF(INDEX(DATOS!AE:AE,MATCH(CHECKLIST!B873,DATOS!B:B,0),1)=0,"",INDEX(DATOS!AE:AE,MATCH(CHECKLIST!B873,DATOS!B:B,0),1)),"")</f>
        <v/>
      </c>
      <c r="G873" s="17" t="str">
        <f>IFERROR(IF(INDEX(DATOS!AJ:AJ,MATCH(CHECKLIST!B873,DATOS!B:B,0),1)=0,"",INDEX(DATOS!AJ:AJ,MATCH(CHECKLIST!B873,DATOS!B:B,0),1)),"")</f>
        <v/>
      </c>
      <c r="H873" s="17" t="str">
        <f>IFERROR(IF(INDEX(DATOS!BM:BM,MATCH(CHECKLIST!B873,DATOS!B:B,0),1)="","X",IF(INDEX(DATOS!BM:BM,MATCH(CHECKLIST!B873,DATOS!B:B,0),1)="VIGENTE","",INDEX(DATOS!BM:BM,MATCH(CHECKLIST!B873,DATOS!B:B,0),1))),"")</f>
        <v/>
      </c>
      <c r="I873" s="17" t="str">
        <f>IFERROR(IF(INDEX(DATOS!AN:AN,MATCH(CHECKLIST!B873,DATOS!B:B,0),1)=0,"",INDEX(DATOS!AN:AN,MATCH(CHECKLIST!B873,DATOS!B:B,0),1)),"")</f>
        <v/>
      </c>
      <c r="J873" s="17" t="str">
        <f>IFERROR(IF(INDEX(DATOS!AL:AL,MATCH(CHECKLIST!B873,DATOS!B:B,0),1)=0,"",INDEX(DATOS!AL:AL,MATCH(CHECKLIST!B873,DATOS!B:B,0),1)),"")</f>
        <v/>
      </c>
      <c r="K873" s="35" t="str">
        <f>IFERROR(IF(INDEX(DATOS!AM:AM,MATCH(CHECKLIST!B873,DATOS!B:B,0),1)=0,"",INDEX(DATOS!AM:AM,MATCH(CHECKLIST!B873,DATOS!B:B,0),1)),"")</f>
        <v/>
      </c>
      <c r="L873" s="17" t="str">
        <f>IFERROR(IF(INDEX(DATOS!AO:AO,MATCH(CHECKLIST!B873,DATOS!B:B,0),1)=0,"",INDEX(DATOS!AO:AO,MATCH(CHECKLIST!B873,DATOS!B:B,0),1)),"")</f>
        <v/>
      </c>
      <c r="M873" s="17" t="str">
        <f>IFERROR(IF(INDEX(DATOS!AK:AK,MATCH(CHECKLIST!B873,DATOS!B:B,0),1)=0,"",INDEX(DATOS!AK:AK,MATCH(CHECKLIST!B873,DATOS!B:B,0),1)),"")</f>
        <v/>
      </c>
      <c r="N873" s="35" t="str">
        <f ca="1">IFERROR(IF(INDEX(DATOS!I:I,MATCH(CHECKLIST!B873,DATOS!B:B,0),1)="","X",IF(INDEX(DATOS!I:I,MATCH(CHECKLIST!B873,DATOS!B:B,0),1)&gt;YEAR(TODAY())-1,"","VENCIDA")),"")</f>
        <v/>
      </c>
      <c r="O873" s="35" t="str">
        <f>IFERROR(IF(INDEX(DATOS!AR:AR,MATCH(CHECKLIST!B873,DATOS!B:B,0),1)=0,"",INDEX(DATOS!AR:AR,MATCH(CHECKLIST!B873,DATOS!B:B,0),1)),"")</f>
        <v/>
      </c>
      <c r="P873" s="17" t="str">
        <f>IFERROR(IF(INDEX(DATOS!AP:AP,MATCH(CHECKLIST!B873,DATOS!B:B,0),1)=0,"",INDEX(DATOS!AP:AP,MATCH(CHECKLIST!B873,DATOS!B:B,0),1)),"")</f>
        <v/>
      </c>
      <c r="Q873" s="17" t="str">
        <f>IFERROR(IF(INDEX(DATOS!AQ:AQ,MATCH(CHECKLIST!B873,DATOS!B:B,0),1)=0,"",INDEX(DATOS!AQ:AQ,MATCH(CHECKLIST!B873,DATOS!B:B,0),1)),"")</f>
        <v/>
      </c>
      <c r="R873" t="str">
        <f>IF(B873="","",1)</f>
        <v/>
      </c>
      <c r="S873" t="str">
        <f t="shared" si="41"/>
        <v/>
      </c>
      <c r="U873" t="str">
        <f t="shared" si="39"/>
        <v/>
      </c>
      <c r="V873" t="str">
        <f t="shared" si="40"/>
        <v/>
      </c>
    </row>
    <row r="874" spans="1:22" x14ac:dyDescent="0.25">
      <c r="A874" s="12">
        <v>861</v>
      </c>
      <c r="B874" t="str">
        <f>IFERROR(INDEX(DATOS!B:B,MATCH(CHECKLIST!A874,DATOS!BY:BY,0),1),"")</f>
        <v/>
      </c>
      <c r="C874" t="str">
        <f>IFERROR(INDEX(DATOS!J:J,MATCH(CHECKLIST!A874,DATOS!BY:BY,0),1),"")</f>
        <v/>
      </c>
      <c r="D874" t="str">
        <f>IFERROR(INDEX(DATOS!R:R,MATCH(CHECKLIST!E874,DATOS!C:C,0),1),"")</f>
        <v/>
      </c>
      <c r="E874" s="72" t="str">
        <f>IFERROR(INDEX(DATOS!C:C,MATCH(CHECKLIST!A874,DATOS!BY:BY,0),1),"")</f>
        <v/>
      </c>
      <c r="F874" s="82" t="str">
        <f>IFERROR(IF(INDEX(DATOS!AE:AE,MATCH(CHECKLIST!B874,DATOS!B:B,0),1)=0,"",INDEX(DATOS!AE:AE,MATCH(CHECKLIST!B874,DATOS!B:B,0),1)),"")</f>
        <v/>
      </c>
      <c r="G874" s="17" t="str">
        <f>IFERROR(IF(INDEX(DATOS!AJ:AJ,MATCH(CHECKLIST!B874,DATOS!B:B,0),1)=0,"",INDEX(DATOS!AJ:AJ,MATCH(CHECKLIST!B874,DATOS!B:B,0),1)),"")</f>
        <v/>
      </c>
      <c r="H874" s="17" t="str">
        <f>IFERROR(IF(INDEX(DATOS!BM:BM,MATCH(CHECKLIST!B874,DATOS!B:B,0),1)="","X",IF(INDEX(DATOS!BM:BM,MATCH(CHECKLIST!B874,DATOS!B:B,0),1)="VIGENTE","",INDEX(DATOS!BM:BM,MATCH(CHECKLIST!B874,DATOS!B:B,0),1))),"")</f>
        <v/>
      </c>
      <c r="I874" s="17" t="str">
        <f>IFERROR(IF(INDEX(DATOS!AN:AN,MATCH(CHECKLIST!B874,DATOS!B:B,0),1)=0,"",INDEX(DATOS!AN:AN,MATCH(CHECKLIST!B874,DATOS!B:B,0),1)),"")</f>
        <v/>
      </c>
      <c r="J874" s="17" t="str">
        <f>IFERROR(IF(INDEX(DATOS!AL:AL,MATCH(CHECKLIST!B874,DATOS!B:B,0),1)=0,"",INDEX(DATOS!AL:AL,MATCH(CHECKLIST!B874,DATOS!B:B,0),1)),"")</f>
        <v/>
      </c>
      <c r="K874" s="35" t="str">
        <f>IFERROR(IF(INDEX(DATOS!AM:AM,MATCH(CHECKLIST!B874,DATOS!B:B,0),1)=0,"",INDEX(DATOS!AM:AM,MATCH(CHECKLIST!B874,DATOS!B:B,0),1)),"")</f>
        <v/>
      </c>
      <c r="L874" s="17" t="str">
        <f>IFERROR(IF(INDEX(DATOS!AO:AO,MATCH(CHECKLIST!B874,DATOS!B:B,0),1)=0,"",INDEX(DATOS!AO:AO,MATCH(CHECKLIST!B874,DATOS!B:B,0),1)),"")</f>
        <v/>
      </c>
      <c r="M874" s="17" t="str">
        <f>IFERROR(IF(INDEX(DATOS!AK:AK,MATCH(CHECKLIST!B874,DATOS!B:B,0),1)=0,"",INDEX(DATOS!AK:AK,MATCH(CHECKLIST!B874,DATOS!B:B,0),1)),"")</f>
        <v/>
      </c>
      <c r="N874" s="35" t="str">
        <f ca="1">IFERROR(IF(INDEX(DATOS!I:I,MATCH(CHECKLIST!B874,DATOS!B:B,0),1)="","X",IF(INDEX(DATOS!I:I,MATCH(CHECKLIST!B874,DATOS!B:B,0),1)&gt;YEAR(TODAY())-1,"","VENCIDA")),"")</f>
        <v/>
      </c>
      <c r="O874" s="35" t="str">
        <f>IFERROR(IF(INDEX(DATOS!AR:AR,MATCH(CHECKLIST!B874,DATOS!B:B,0),1)=0,"",INDEX(DATOS!AR:AR,MATCH(CHECKLIST!B874,DATOS!B:B,0),1)),"")</f>
        <v/>
      </c>
      <c r="P874" s="17" t="str">
        <f>IFERROR(IF(INDEX(DATOS!AP:AP,MATCH(CHECKLIST!B874,DATOS!B:B,0),1)=0,"",INDEX(DATOS!AP:AP,MATCH(CHECKLIST!B874,DATOS!B:B,0),1)),"")</f>
        <v/>
      </c>
      <c r="Q874" s="17" t="str">
        <f>IFERROR(IF(INDEX(DATOS!AQ:AQ,MATCH(CHECKLIST!B874,DATOS!B:B,0),1)=0,"",INDEX(DATOS!AQ:AQ,MATCH(CHECKLIST!B874,DATOS!B:B,0),1)),"")</f>
        <v/>
      </c>
      <c r="S874">
        <f t="shared" si="41"/>
        <v>0</v>
      </c>
      <c r="U874" t="str">
        <f t="shared" si="39"/>
        <v/>
      </c>
      <c r="V874" t="str">
        <f t="shared" si="40"/>
        <v/>
      </c>
    </row>
    <row r="875" spans="1:22" x14ac:dyDescent="0.25">
      <c r="A875" s="12">
        <v>862</v>
      </c>
      <c r="B875" t="str">
        <f>IFERROR(INDEX(DATOS!B:B,MATCH(CHECKLIST!A875,DATOS!BY:BY,0),1),"")</f>
        <v/>
      </c>
      <c r="C875" t="str">
        <f>IFERROR(INDEX(DATOS!J:J,MATCH(CHECKLIST!A875,DATOS!BY:BY,0),1),"")</f>
        <v/>
      </c>
      <c r="D875" t="str">
        <f>IFERROR(INDEX(DATOS!R:R,MATCH(CHECKLIST!E875,DATOS!C:C,0),1),"")</f>
        <v/>
      </c>
      <c r="E875" s="72" t="str">
        <f>IFERROR(INDEX(DATOS!C:C,MATCH(CHECKLIST!A875,DATOS!BY:BY,0),1),"")</f>
        <v/>
      </c>
      <c r="F875" s="82" t="str">
        <f>IFERROR(IF(INDEX(DATOS!AE:AE,MATCH(CHECKLIST!B875,DATOS!B:B,0),1)=0,"",INDEX(DATOS!AE:AE,MATCH(CHECKLIST!B875,DATOS!B:B,0),1)),"")</f>
        <v/>
      </c>
      <c r="G875" s="17" t="str">
        <f>IFERROR(IF(INDEX(DATOS!AJ:AJ,MATCH(CHECKLIST!B875,DATOS!B:B,0),1)=0,"",INDEX(DATOS!AJ:AJ,MATCH(CHECKLIST!B875,DATOS!B:B,0),1)),"")</f>
        <v/>
      </c>
      <c r="H875" s="17" t="str">
        <f>IFERROR(IF(INDEX(DATOS!BM:BM,MATCH(CHECKLIST!B875,DATOS!B:B,0),1)="","X",IF(INDEX(DATOS!BM:BM,MATCH(CHECKLIST!B875,DATOS!B:B,0),1)="VIGENTE","",INDEX(DATOS!BM:BM,MATCH(CHECKLIST!B875,DATOS!B:B,0),1))),"")</f>
        <v/>
      </c>
      <c r="I875" s="17" t="str">
        <f>IFERROR(IF(INDEX(DATOS!AN:AN,MATCH(CHECKLIST!B875,DATOS!B:B,0),1)=0,"",INDEX(DATOS!AN:AN,MATCH(CHECKLIST!B875,DATOS!B:B,0),1)),"")</f>
        <v/>
      </c>
      <c r="J875" s="17" t="str">
        <f>IFERROR(IF(INDEX(DATOS!AL:AL,MATCH(CHECKLIST!B875,DATOS!B:B,0),1)=0,"",INDEX(DATOS!AL:AL,MATCH(CHECKLIST!B875,DATOS!B:B,0),1)),"")</f>
        <v/>
      </c>
      <c r="K875" s="35" t="str">
        <f>IFERROR(IF(INDEX(DATOS!AM:AM,MATCH(CHECKLIST!B875,DATOS!B:B,0),1)=0,"",INDEX(DATOS!AM:AM,MATCH(CHECKLIST!B875,DATOS!B:B,0),1)),"")</f>
        <v/>
      </c>
      <c r="L875" s="17" t="str">
        <f>IFERROR(IF(INDEX(DATOS!AO:AO,MATCH(CHECKLIST!B875,DATOS!B:B,0),1)=0,"",INDEX(DATOS!AO:AO,MATCH(CHECKLIST!B875,DATOS!B:B,0),1)),"")</f>
        <v/>
      </c>
      <c r="M875" s="17" t="str">
        <f>IFERROR(IF(INDEX(DATOS!AK:AK,MATCH(CHECKLIST!B875,DATOS!B:B,0),1)=0,"",INDEX(DATOS!AK:AK,MATCH(CHECKLIST!B875,DATOS!B:B,0),1)),"")</f>
        <v/>
      </c>
      <c r="N875" s="35" t="str">
        <f ca="1">IFERROR(IF(INDEX(DATOS!I:I,MATCH(CHECKLIST!B875,DATOS!B:B,0),1)="","X",IF(INDEX(DATOS!I:I,MATCH(CHECKLIST!B875,DATOS!B:B,0),1)&gt;YEAR(TODAY())-1,"","VENCIDA")),"")</f>
        <v/>
      </c>
      <c r="O875" s="35" t="str">
        <f>IFERROR(IF(INDEX(DATOS!AR:AR,MATCH(CHECKLIST!B875,DATOS!B:B,0),1)=0,"",INDEX(DATOS!AR:AR,MATCH(CHECKLIST!B875,DATOS!B:B,0),1)),"")</f>
        <v/>
      </c>
      <c r="P875" s="17" t="str">
        <f>IFERROR(IF(INDEX(DATOS!AP:AP,MATCH(CHECKLIST!B875,DATOS!B:B,0),1)=0,"",INDEX(DATOS!AP:AP,MATCH(CHECKLIST!B875,DATOS!B:B,0),1)),"")</f>
        <v/>
      </c>
      <c r="Q875" s="17" t="str">
        <f>IFERROR(IF(INDEX(DATOS!AQ:AQ,MATCH(CHECKLIST!B875,DATOS!B:B,0),1)=0,"",INDEX(DATOS!AQ:AQ,MATCH(CHECKLIST!B875,DATOS!B:B,0),1)),"")</f>
        <v/>
      </c>
      <c r="R875" t="str">
        <f>IF(B875="","",1)</f>
        <v/>
      </c>
      <c r="S875" t="str">
        <f t="shared" si="41"/>
        <v/>
      </c>
      <c r="U875" t="str">
        <f t="shared" si="39"/>
        <v/>
      </c>
      <c r="V875" t="str">
        <f t="shared" si="40"/>
        <v/>
      </c>
    </row>
    <row r="876" spans="1:22" x14ac:dyDescent="0.25">
      <c r="A876" s="12">
        <v>863</v>
      </c>
      <c r="B876" t="str">
        <f>IFERROR(INDEX(DATOS!B:B,MATCH(CHECKLIST!A876,DATOS!BY:BY,0),1),"")</f>
        <v/>
      </c>
      <c r="C876" t="str">
        <f>IFERROR(INDEX(DATOS!J:J,MATCH(CHECKLIST!A876,DATOS!BY:BY,0),1),"")</f>
        <v/>
      </c>
      <c r="D876" t="str">
        <f>IFERROR(INDEX(DATOS!R:R,MATCH(CHECKLIST!E876,DATOS!C:C,0),1),"")</f>
        <v/>
      </c>
      <c r="E876" s="72" t="str">
        <f>IFERROR(INDEX(DATOS!C:C,MATCH(CHECKLIST!A876,DATOS!BY:BY,0),1),"")</f>
        <v/>
      </c>
      <c r="F876" s="82" t="str">
        <f>IFERROR(IF(INDEX(DATOS!AE:AE,MATCH(CHECKLIST!B876,DATOS!B:B,0),1)=0,"",INDEX(DATOS!AE:AE,MATCH(CHECKLIST!B876,DATOS!B:B,0),1)),"")</f>
        <v/>
      </c>
      <c r="G876" s="17" t="str">
        <f>IFERROR(IF(INDEX(DATOS!AJ:AJ,MATCH(CHECKLIST!B876,DATOS!B:B,0),1)=0,"",INDEX(DATOS!AJ:AJ,MATCH(CHECKLIST!B876,DATOS!B:B,0),1)),"")</f>
        <v/>
      </c>
      <c r="H876" s="17" t="str">
        <f>IFERROR(IF(INDEX(DATOS!BM:BM,MATCH(CHECKLIST!B876,DATOS!B:B,0),1)="","X",IF(INDEX(DATOS!BM:BM,MATCH(CHECKLIST!B876,DATOS!B:B,0),1)="VIGENTE","",INDEX(DATOS!BM:BM,MATCH(CHECKLIST!B876,DATOS!B:B,0),1))),"")</f>
        <v/>
      </c>
      <c r="I876" s="17" t="str">
        <f>IFERROR(IF(INDEX(DATOS!AN:AN,MATCH(CHECKLIST!B876,DATOS!B:B,0),1)=0,"",INDEX(DATOS!AN:AN,MATCH(CHECKLIST!B876,DATOS!B:B,0),1)),"")</f>
        <v/>
      </c>
      <c r="J876" s="17" t="str">
        <f>IFERROR(IF(INDEX(DATOS!AL:AL,MATCH(CHECKLIST!B876,DATOS!B:B,0),1)=0,"",INDEX(DATOS!AL:AL,MATCH(CHECKLIST!B876,DATOS!B:B,0),1)),"")</f>
        <v/>
      </c>
      <c r="K876" s="35" t="str">
        <f>IFERROR(IF(INDEX(DATOS!AM:AM,MATCH(CHECKLIST!B876,DATOS!B:B,0),1)=0,"",INDEX(DATOS!AM:AM,MATCH(CHECKLIST!B876,DATOS!B:B,0),1)),"")</f>
        <v/>
      </c>
      <c r="L876" s="17" t="str">
        <f>IFERROR(IF(INDEX(DATOS!AO:AO,MATCH(CHECKLIST!B876,DATOS!B:B,0),1)=0,"",INDEX(DATOS!AO:AO,MATCH(CHECKLIST!B876,DATOS!B:B,0),1)),"")</f>
        <v/>
      </c>
      <c r="M876" s="17" t="str">
        <f>IFERROR(IF(INDEX(DATOS!AK:AK,MATCH(CHECKLIST!B876,DATOS!B:B,0),1)=0,"",INDEX(DATOS!AK:AK,MATCH(CHECKLIST!B876,DATOS!B:B,0),1)),"")</f>
        <v/>
      </c>
      <c r="N876" s="35" t="str">
        <f ca="1">IFERROR(IF(INDEX(DATOS!I:I,MATCH(CHECKLIST!B876,DATOS!B:B,0),1)="","X",IF(INDEX(DATOS!I:I,MATCH(CHECKLIST!B876,DATOS!B:B,0),1)&gt;YEAR(TODAY())-1,"","VENCIDA")),"")</f>
        <v/>
      </c>
      <c r="O876" s="35" t="str">
        <f>IFERROR(IF(INDEX(DATOS!AR:AR,MATCH(CHECKLIST!B876,DATOS!B:B,0),1)=0,"",INDEX(DATOS!AR:AR,MATCH(CHECKLIST!B876,DATOS!B:B,0),1)),"")</f>
        <v/>
      </c>
      <c r="P876" s="17" t="str">
        <f>IFERROR(IF(INDEX(DATOS!AP:AP,MATCH(CHECKLIST!B876,DATOS!B:B,0),1)=0,"",INDEX(DATOS!AP:AP,MATCH(CHECKLIST!B876,DATOS!B:B,0),1)),"")</f>
        <v/>
      </c>
      <c r="Q876" s="17" t="str">
        <f>IFERROR(IF(INDEX(DATOS!AQ:AQ,MATCH(CHECKLIST!B876,DATOS!B:B,0),1)=0,"",INDEX(DATOS!AQ:AQ,MATCH(CHECKLIST!B876,DATOS!B:B,0),1)),"")</f>
        <v/>
      </c>
      <c r="S876">
        <f t="shared" si="41"/>
        <v>0</v>
      </c>
      <c r="U876" t="str">
        <f t="shared" si="39"/>
        <v/>
      </c>
      <c r="V876" t="str">
        <f t="shared" si="40"/>
        <v/>
      </c>
    </row>
    <row r="877" spans="1:22" x14ac:dyDescent="0.25">
      <c r="A877" s="12">
        <v>864</v>
      </c>
      <c r="B877" t="str">
        <f>IFERROR(INDEX(DATOS!B:B,MATCH(CHECKLIST!A877,DATOS!BY:BY,0),1),"")</f>
        <v/>
      </c>
      <c r="C877" t="str">
        <f>IFERROR(INDEX(DATOS!J:J,MATCH(CHECKLIST!A877,DATOS!BY:BY,0),1),"")</f>
        <v/>
      </c>
      <c r="D877" t="str">
        <f>IFERROR(INDEX(DATOS!R:R,MATCH(CHECKLIST!E877,DATOS!C:C,0),1),"")</f>
        <v/>
      </c>
      <c r="E877" s="72" t="str">
        <f>IFERROR(INDEX(DATOS!C:C,MATCH(CHECKLIST!A877,DATOS!BY:BY,0),1),"")</f>
        <v/>
      </c>
      <c r="F877" s="82" t="str">
        <f>IFERROR(IF(INDEX(DATOS!AE:AE,MATCH(CHECKLIST!B877,DATOS!B:B,0),1)=0,"",INDEX(DATOS!AE:AE,MATCH(CHECKLIST!B877,DATOS!B:B,0),1)),"")</f>
        <v/>
      </c>
      <c r="G877" s="17" t="str">
        <f>IFERROR(IF(INDEX(DATOS!AJ:AJ,MATCH(CHECKLIST!B877,DATOS!B:B,0),1)=0,"",INDEX(DATOS!AJ:AJ,MATCH(CHECKLIST!B877,DATOS!B:B,0),1)),"")</f>
        <v/>
      </c>
      <c r="H877" s="17" t="str">
        <f>IFERROR(IF(INDEX(DATOS!BM:BM,MATCH(CHECKLIST!B877,DATOS!B:B,0),1)="","X",IF(INDEX(DATOS!BM:BM,MATCH(CHECKLIST!B877,DATOS!B:B,0),1)="VIGENTE","",INDEX(DATOS!BM:BM,MATCH(CHECKLIST!B877,DATOS!B:B,0),1))),"")</f>
        <v/>
      </c>
      <c r="I877" s="17" t="str">
        <f>IFERROR(IF(INDEX(DATOS!AN:AN,MATCH(CHECKLIST!B877,DATOS!B:B,0),1)=0,"",INDEX(DATOS!AN:AN,MATCH(CHECKLIST!B877,DATOS!B:B,0),1)),"")</f>
        <v/>
      </c>
      <c r="J877" s="17" t="str">
        <f>IFERROR(IF(INDEX(DATOS!AL:AL,MATCH(CHECKLIST!B877,DATOS!B:B,0),1)=0,"",INDEX(DATOS!AL:AL,MATCH(CHECKLIST!B877,DATOS!B:B,0),1)),"")</f>
        <v/>
      </c>
      <c r="K877" s="35" t="str">
        <f>IFERROR(IF(INDEX(DATOS!AM:AM,MATCH(CHECKLIST!B877,DATOS!B:B,0),1)=0,"",INDEX(DATOS!AM:AM,MATCH(CHECKLIST!B877,DATOS!B:B,0),1)),"")</f>
        <v/>
      </c>
      <c r="L877" s="17" t="str">
        <f>IFERROR(IF(INDEX(DATOS!AO:AO,MATCH(CHECKLIST!B877,DATOS!B:B,0),1)=0,"",INDEX(DATOS!AO:AO,MATCH(CHECKLIST!B877,DATOS!B:B,0),1)),"")</f>
        <v/>
      </c>
      <c r="M877" s="17" t="str">
        <f>IFERROR(IF(INDEX(DATOS!AK:AK,MATCH(CHECKLIST!B877,DATOS!B:B,0),1)=0,"",INDEX(DATOS!AK:AK,MATCH(CHECKLIST!B877,DATOS!B:B,0),1)),"")</f>
        <v/>
      </c>
      <c r="N877" s="35" t="str">
        <f ca="1">IFERROR(IF(INDEX(DATOS!I:I,MATCH(CHECKLIST!B877,DATOS!B:B,0),1)="","X",IF(INDEX(DATOS!I:I,MATCH(CHECKLIST!B877,DATOS!B:B,0),1)&gt;YEAR(TODAY())-1,"","VENCIDA")),"")</f>
        <v/>
      </c>
      <c r="O877" s="35" t="str">
        <f>IFERROR(IF(INDEX(DATOS!AR:AR,MATCH(CHECKLIST!B877,DATOS!B:B,0),1)=0,"",INDEX(DATOS!AR:AR,MATCH(CHECKLIST!B877,DATOS!B:B,0),1)),"")</f>
        <v/>
      </c>
      <c r="P877" s="17" t="str">
        <f>IFERROR(IF(INDEX(DATOS!AP:AP,MATCH(CHECKLIST!B877,DATOS!B:B,0),1)=0,"",INDEX(DATOS!AP:AP,MATCH(CHECKLIST!B877,DATOS!B:B,0),1)),"")</f>
        <v/>
      </c>
      <c r="Q877" s="17" t="str">
        <f>IFERROR(IF(INDEX(DATOS!AQ:AQ,MATCH(CHECKLIST!B877,DATOS!B:B,0),1)=0,"",INDEX(DATOS!AQ:AQ,MATCH(CHECKLIST!B877,DATOS!B:B,0),1)),"")</f>
        <v/>
      </c>
      <c r="R877" t="str">
        <f>IF(B877="","",1)</f>
        <v/>
      </c>
      <c r="S877" t="str">
        <f t="shared" si="41"/>
        <v/>
      </c>
      <c r="U877" t="str">
        <f t="shared" si="39"/>
        <v/>
      </c>
      <c r="V877" t="str">
        <f t="shared" si="40"/>
        <v/>
      </c>
    </row>
    <row r="878" spans="1:22" x14ac:dyDescent="0.25">
      <c r="A878" s="12">
        <v>865</v>
      </c>
      <c r="B878" t="str">
        <f>IFERROR(INDEX(DATOS!B:B,MATCH(CHECKLIST!A878,DATOS!BY:BY,0),1),"")</f>
        <v/>
      </c>
      <c r="C878" t="str">
        <f>IFERROR(INDEX(DATOS!J:J,MATCH(CHECKLIST!A878,DATOS!BY:BY,0),1),"")</f>
        <v/>
      </c>
      <c r="D878" t="str">
        <f>IFERROR(INDEX(DATOS!R:R,MATCH(CHECKLIST!E878,DATOS!C:C,0),1),"")</f>
        <v/>
      </c>
      <c r="E878" s="72" t="str">
        <f>IFERROR(INDEX(DATOS!C:C,MATCH(CHECKLIST!A878,DATOS!BY:BY,0),1),"")</f>
        <v/>
      </c>
      <c r="F878" s="82" t="str">
        <f>IFERROR(IF(INDEX(DATOS!AE:AE,MATCH(CHECKLIST!B878,DATOS!B:B,0),1)=0,"",INDEX(DATOS!AE:AE,MATCH(CHECKLIST!B878,DATOS!B:B,0),1)),"")</f>
        <v/>
      </c>
      <c r="G878" s="17" t="str">
        <f>IFERROR(IF(INDEX(DATOS!AJ:AJ,MATCH(CHECKLIST!B878,DATOS!B:B,0),1)=0,"",INDEX(DATOS!AJ:AJ,MATCH(CHECKLIST!B878,DATOS!B:B,0),1)),"")</f>
        <v/>
      </c>
      <c r="H878" s="17" t="str">
        <f>IFERROR(IF(INDEX(DATOS!BM:BM,MATCH(CHECKLIST!B878,DATOS!B:B,0),1)="","X",IF(INDEX(DATOS!BM:BM,MATCH(CHECKLIST!B878,DATOS!B:B,0),1)="VIGENTE","",INDEX(DATOS!BM:BM,MATCH(CHECKLIST!B878,DATOS!B:B,0),1))),"")</f>
        <v/>
      </c>
      <c r="I878" s="17" t="str">
        <f>IFERROR(IF(INDEX(DATOS!AN:AN,MATCH(CHECKLIST!B878,DATOS!B:B,0),1)=0,"",INDEX(DATOS!AN:AN,MATCH(CHECKLIST!B878,DATOS!B:B,0),1)),"")</f>
        <v/>
      </c>
      <c r="J878" s="17" t="str">
        <f>IFERROR(IF(INDEX(DATOS!AL:AL,MATCH(CHECKLIST!B878,DATOS!B:B,0),1)=0,"",INDEX(DATOS!AL:AL,MATCH(CHECKLIST!B878,DATOS!B:B,0),1)),"")</f>
        <v/>
      </c>
      <c r="K878" s="35" t="str">
        <f>IFERROR(IF(INDEX(DATOS!AM:AM,MATCH(CHECKLIST!B878,DATOS!B:B,0),1)=0,"",INDEX(DATOS!AM:AM,MATCH(CHECKLIST!B878,DATOS!B:B,0),1)),"")</f>
        <v/>
      </c>
      <c r="L878" s="17" t="str">
        <f>IFERROR(IF(INDEX(DATOS!AO:AO,MATCH(CHECKLIST!B878,DATOS!B:B,0),1)=0,"",INDEX(DATOS!AO:AO,MATCH(CHECKLIST!B878,DATOS!B:B,0),1)),"")</f>
        <v/>
      </c>
      <c r="M878" s="17" t="str">
        <f>IFERROR(IF(INDEX(DATOS!AK:AK,MATCH(CHECKLIST!B878,DATOS!B:B,0),1)=0,"",INDEX(DATOS!AK:AK,MATCH(CHECKLIST!B878,DATOS!B:B,0),1)),"")</f>
        <v/>
      </c>
      <c r="N878" s="35" t="str">
        <f ca="1">IFERROR(IF(INDEX(DATOS!I:I,MATCH(CHECKLIST!B878,DATOS!B:B,0),1)="","X",IF(INDEX(DATOS!I:I,MATCH(CHECKLIST!B878,DATOS!B:B,0),1)&gt;YEAR(TODAY())-1,"","VENCIDA")),"")</f>
        <v/>
      </c>
      <c r="O878" s="35" t="str">
        <f>IFERROR(IF(INDEX(DATOS!AR:AR,MATCH(CHECKLIST!B878,DATOS!B:B,0),1)=0,"",INDEX(DATOS!AR:AR,MATCH(CHECKLIST!B878,DATOS!B:B,0),1)),"")</f>
        <v/>
      </c>
      <c r="P878" s="17" t="str">
        <f>IFERROR(IF(INDEX(DATOS!AP:AP,MATCH(CHECKLIST!B878,DATOS!B:B,0),1)=0,"",INDEX(DATOS!AP:AP,MATCH(CHECKLIST!B878,DATOS!B:B,0),1)),"")</f>
        <v/>
      </c>
      <c r="Q878" s="17" t="str">
        <f>IFERROR(IF(INDEX(DATOS!AQ:AQ,MATCH(CHECKLIST!B878,DATOS!B:B,0),1)=0,"",INDEX(DATOS!AQ:AQ,MATCH(CHECKLIST!B878,DATOS!B:B,0),1)),"")</f>
        <v/>
      </c>
      <c r="S878">
        <f t="shared" si="41"/>
        <v>0</v>
      </c>
      <c r="U878" t="str">
        <f t="shared" si="39"/>
        <v/>
      </c>
      <c r="V878" t="str">
        <f t="shared" si="40"/>
        <v/>
      </c>
    </row>
    <row r="879" spans="1:22" x14ac:dyDescent="0.25">
      <c r="A879" s="12">
        <v>866</v>
      </c>
      <c r="B879" t="str">
        <f>IFERROR(INDEX(DATOS!B:B,MATCH(CHECKLIST!A879,DATOS!BY:BY,0),1),"")</f>
        <v/>
      </c>
      <c r="C879" t="str">
        <f>IFERROR(INDEX(DATOS!J:J,MATCH(CHECKLIST!A879,DATOS!BY:BY,0),1),"")</f>
        <v/>
      </c>
      <c r="D879" t="str">
        <f>IFERROR(INDEX(DATOS!R:R,MATCH(CHECKLIST!E879,DATOS!C:C,0),1),"")</f>
        <v/>
      </c>
      <c r="E879" s="72" t="str">
        <f>IFERROR(INDEX(DATOS!C:C,MATCH(CHECKLIST!A879,DATOS!BY:BY,0),1),"")</f>
        <v/>
      </c>
      <c r="F879" s="82" t="str">
        <f>IFERROR(IF(INDEX(DATOS!AE:AE,MATCH(CHECKLIST!B879,DATOS!B:B,0),1)=0,"",INDEX(DATOS!AE:AE,MATCH(CHECKLIST!B879,DATOS!B:B,0),1)),"")</f>
        <v/>
      </c>
      <c r="G879" s="17" t="str">
        <f>IFERROR(IF(INDEX(DATOS!AJ:AJ,MATCH(CHECKLIST!B879,DATOS!B:B,0),1)=0,"",INDEX(DATOS!AJ:AJ,MATCH(CHECKLIST!B879,DATOS!B:B,0),1)),"")</f>
        <v/>
      </c>
      <c r="H879" s="17" t="str">
        <f>IFERROR(IF(INDEX(DATOS!BM:BM,MATCH(CHECKLIST!B879,DATOS!B:B,0),1)="","X",IF(INDEX(DATOS!BM:BM,MATCH(CHECKLIST!B879,DATOS!B:B,0),1)="VIGENTE","",INDEX(DATOS!BM:BM,MATCH(CHECKLIST!B879,DATOS!B:B,0),1))),"")</f>
        <v/>
      </c>
      <c r="I879" s="17" t="str">
        <f>IFERROR(IF(INDEX(DATOS!AN:AN,MATCH(CHECKLIST!B879,DATOS!B:B,0),1)=0,"",INDEX(DATOS!AN:AN,MATCH(CHECKLIST!B879,DATOS!B:B,0),1)),"")</f>
        <v/>
      </c>
      <c r="J879" s="17" t="str">
        <f>IFERROR(IF(INDEX(DATOS!AL:AL,MATCH(CHECKLIST!B879,DATOS!B:B,0),1)=0,"",INDEX(DATOS!AL:AL,MATCH(CHECKLIST!B879,DATOS!B:B,0),1)),"")</f>
        <v/>
      </c>
      <c r="K879" s="35" t="str">
        <f>IFERROR(IF(INDEX(DATOS!AM:AM,MATCH(CHECKLIST!B879,DATOS!B:B,0),1)=0,"",INDEX(DATOS!AM:AM,MATCH(CHECKLIST!B879,DATOS!B:B,0),1)),"")</f>
        <v/>
      </c>
      <c r="L879" s="17" t="str">
        <f>IFERROR(IF(INDEX(DATOS!AO:AO,MATCH(CHECKLIST!B879,DATOS!B:B,0),1)=0,"",INDEX(DATOS!AO:AO,MATCH(CHECKLIST!B879,DATOS!B:B,0),1)),"")</f>
        <v/>
      </c>
      <c r="M879" s="17" t="str">
        <f>IFERROR(IF(INDEX(DATOS!AK:AK,MATCH(CHECKLIST!B879,DATOS!B:B,0),1)=0,"",INDEX(DATOS!AK:AK,MATCH(CHECKLIST!B879,DATOS!B:B,0),1)),"")</f>
        <v/>
      </c>
      <c r="N879" s="35" t="str">
        <f ca="1">IFERROR(IF(INDEX(DATOS!I:I,MATCH(CHECKLIST!B879,DATOS!B:B,0),1)="","X",IF(INDEX(DATOS!I:I,MATCH(CHECKLIST!B879,DATOS!B:B,0),1)&gt;YEAR(TODAY())-1,"","VENCIDA")),"")</f>
        <v/>
      </c>
      <c r="O879" s="35" t="str">
        <f>IFERROR(IF(INDEX(DATOS!AR:AR,MATCH(CHECKLIST!B879,DATOS!B:B,0),1)=0,"",INDEX(DATOS!AR:AR,MATCH(CHECKLIST!B879,DATOS!B:B,0),1)),"")</f>
        <v/>
      </c>
      <c r="P879" s="17" t="str">
        <f>IFERROR(IF(INDEX(DATOS!AP:AP,MATCH(CHECKLIST!B879,DATOS!B:B,0),1)=0,"",INDEX(DATOS!AP:AP,MATCH(CHECKLIST!B879,DATOS!B:B,0),1)),"")</f>
        <v/>
      </c>
      <c r="Q879" s="17" t="str">
        <f>IFERROR(IF(INDEX(DATOS!AQ:AQ,MATCH(CHECKLIST!B879,DATOS!B:B,0),1)=0,"",INDEX(DATOS!AQ:AQ,MATCH(CHECKLIST!B879,DATOS!B:B,0),1)),"")</f>
        <v/>
      </c>
      <c r="R879" t="str">
        <f>IF(B879="","",1)</f>
        <v/>
      </c>
      <c r="S879" t="str">
        <f t="shared" si="41"/>
        <v/>
      </c>
      <c r="U879" t="str">
        <f t="shared" si="39"/>
        <v/>
      </c>
      <c r="V879" t="str">
        <f t="shared" si="40"/>
        <v/>
      </c>
    </row>
    <row r="880" spans="1:22" x14ac:dyDescent="0.25">
      <c r="A880" s="12">
        <v>867</v>
      </c>
      <c r="B880" t="str">
        <f>IFERROR(INDEX(DATOS!B:B,MATCH(CHECKLIST!A880,DATOS!BY:BY,0),1),"")</f>
        <v/>
      </c>
      <c r="C880" t="str">
        <f>IFERROR(INDEX(DATOS!J:J,MATCH(CHECKLIST!A880,DATOS!BY:BY,0),1),"")</f>
        <v/>
      </c>
      <c r="D880" t="str">
        <f>IFERROR(INDEX(DATOS!R:R,MATCH(CHECKLIST!E880,DATOS!C:C,0),1),"")</f>
        <v/>
      </c>
      <c r="E880" s="72" t="str">
        <f>IFERROR(INDEX(DATOS!C:C,MATCH(CHECKLIST!A880,DATOS!BY:BY,0),1),"")</f>
        <v/>
      </c>
      <c r="F880" s="82" t="str">
        <f>IFERROR(IF(INDEX(DATOS!AE:AE,MATCH(CHECKLIST!B880,DATOS!B:B,0),1)=0,"",INDEX(DATOS!AE:AE,MATCH(CHECKLIST!B880,DATOS!B:B,0),1)),"")</f>
        <v/>
      </c>
      <c r="G880" s="17" t="str">
        <f>IFERROR(IF(INDEX(DATOS!AJ:AJ,MATCH(CHECKLIST!B880,DATOS!B:B,0),1)=0,"",INDEX(DATOS!AJ:AJ,MATCH(CHECKLIST!B880,DATOS!B:B,0),1)),"")</f>
        <v/>
      </c>
      <c r="H880" s="17" t="str">
        <f>IFERROR(IF(INDEX(DATOS!BM:BM,MATCH(CHECKLIST!B880,DATOS!B:B,0),1)="","X",IF(INDEX(DATOS!BM:BM,MATCH(CHECKLIST!B880,DATOS!B:B,0),1)="VIGENTE","",INDEX(DATOS!BM:BM,MATCH(CHECKLIST!B880,DATOS!B:B,0),1))),"")</f>
        <v/>
      </c>
      <c r="I880" s="17" t="str">
        <f>IFERROR(IF(INDEX(DATOS!AN:AN,MATCH(CHECKLIST!B880,DATOS!B:B,0),1)=0,"",INDEX(DATOS!AN:AN,MATCH(CHECKLIST!B880,DATOS!B:B,0),1)),"")</f>
        <v/>
      </c>
      <c r="J880" s="17" t="str">
        <f>IFERROR(IF(INDEX(DATOS!AL:AL,MATCH(CHECKLIST!B880,DATOS!B:B,0),1)=0,"",INDEX(DATOS!AL:AL,MATCH(CHECKLIST!B880,DATOS!B:B,0),1)),"")</f>
        <v/>
      </c>
      <c r="K880" s="35" t="str">
        <f>IFERROR(IF(INDEX(DATOS!AM:AM,MATCH(CHECKLIST!B880,DATOS!B:B,0),1)=0,"",INDEX(DATOS!AM:AM,MATCH(CHECKLIST!B880,DATOS!B:B,0),1)),"")</f>
        <v/>
      </c>
      <c r="L880" s="17" t="str">
        <f>IFERROR(IF(INDEX(DATOS!AO:AO,MATCH(CHECKLIST!B880,DATOS!B:B,0),1)=0,"",INDEX(DATOS!AO:AO,MATCH(CHECKLIST!B880,DATOS!B:B,0),1)),"")</f>
        <v/>
      </c>
      <c r="M880" s="17" t="str">
        <f>IFERROR(IF(INDEX(DATOS!AK:AK,MATCH(CHECKLIST!B880,DATOS!B:B,0),1)=0,"",INDEX(DATOS!AK:AK,MATCH(CHECKLIST!B880,DATOS!B:B,0),1)),"")</f>
        <v/>
      </c>
      <c r="N880" s="35" t="str">
        <f ca="1">IFERROR(IF(INDEX(DATOS!I:I,MATCH(CHECKLIST!B880,DATOS!B:B,0),1)="","X",IF(INDEX(DATOS!I:I,MATCH(CHECKLIST!B880,DATOS!B:B,0),1)&gt;YEAR(TODAY())-1,"","VENCIDA")),"")</f>
        <v/>
      </c>
      <c r="O880" s="35" t="str">
        <f>IFERROR(IF(INDEX(DATOS!AR:AR,MATCH(CHECKLIST!B880,DATOS!B:B,0),1)=0,"",INDEX(DATOS!AR:AR,MATCH(CHECKLIST!B880,DATOS!B:B,0),1)),"")</f>
        <v/>
      </c>
      <c r="P880" s="17" t="str">
        <f>IFERROR(IF(INDEX(DATOS!AP:AP,MATCH(CHECKLIST!B880,DATOS!B:B,0),1)=0,"",INDEX(DATOS!AP:AP,MATCH(CHECKLIST!B880,DATOS!B:B,0),1)),"")</f>
        <v/>
      </c>
      <c r="Q880" s="17" t="str">
        <f>IFERROR(IF(INDEX(DATOS!AQ:AQ,MATCH(CHECKLIST!B880,DATOS!B:B,0),1)=0,"",INDEX(DATOS!AQ:AQ,MATCH(CHECKLIST!B880,DATOS!B:B,0),1)),"")</f>
        <v/>
      </c>
      <c r="S880">
        <f t="shared" si="41"/>
        <v>0</v>
      </c>
      <c r="U880" t="str">
        <f t="shared" si="39"/>
        <v/>
      </c>
      <c r="V880" t="str">
        <f t="shared" si="40"/>
        <v/>
      </c>
    </row>
    <row r="881" spans="1:22" x14ac:dyDescent="0.25">
      <c r="A881" s="12">
        <v>868</v>
      </c>
      <c r="B881" t="str">
        <f>IFERROR(INDEX(DATOS!B:B,MATCH(CHECKLIST!A881,DATOS!BY:BY,0),1),"")</f>
        <v/>
      </c>
      <c r="C881" t="str">
        <f>IFERROR(INDEX(DATOS!J:J,MATCH(CHECKLIST!A881,DATOS!BY:BY,0),1),"")</f>
        <v/>
      </c>
      <c r="D881" t="str">
        <f>IFERROR(INDEX(DATOS!R:R,MATCH(CHECKLIST!E881,DATOS!C:C,0),1),"")</f>
        <v/>
      </c>
      <c r="E881" s="72" t="str">
        <f>IFERROR(INDEX(DATOS!C:C,MATCH(CHECKLIST!A881,DATOS!BY:BY,0),1),"")</f>
        <v/>
      </c>
      <c r="F881" s="82" t="str">
        <f>IFERROR(IF(INDEX(DATOS!AE:AE,MATCH(CHECKLIST!B881,DATOS!B:B,0),1)=0,"",INDEX(DATOS!AE:AE,MATCH(CHECKLIST!B881,DATOS!B:B,0),1)),"")</f>
        <v/>
      </c>
      <c r="G881" s="17" t="str">
        <f>IFERROR(IF(INDEX(DATOS!AJ:AJ,MATCH(CHECKLIST!B881,DATOS!B:B,0),1)=0,"",INDEX(DATOS!AJ:AJ,MATCH(CHECKLIST!B881,DATOS!B:B,0),1)),"")</f>
        <v/>
      </c>
      <c r="H881" s="17" t="str">
        <f>IFERROR(IF(INDEX(DATOS!BM:BM,MATCH(CHECKLIST!B881,DATOS!B:B,0),1)="","X",IF(INDEX(DATOS!BM:BM,MATCH(CHECKLIST!B881,DATOS!B:B,0),1)="VIGENTE","",INDEX(DATOS!BM:BM,MATCH(CHECKLIST!B881,DATOS!B:B,0),1))),"")</f>
        <v/>
      </c>
      <c r="I881" s="17" t="str">
        <f>IFERROR(IF(INDEX(DATOS!AN:AN,MATCH(CHECKLIST!B881,DATOS!B:B,0),1)=0,"",INDEX(DATOS!AN:AN,MATCH(CHECKLIST!B881,DATOS!B:B,0),1)),"")</f>
        <v/>
      </c>
      <c r="J881" s="17" t="str">
        <f>IFERROR(IF(INDEX(DATOS!AL:AL,MATCH(CHECKLIST!B881,DATOS!B:B,0),1)=0,"",INDEX(DATOS!AL:AL,MATCH(CHECKLIST!B881,DATOS!B:B,0),1)),"")</f>
        <v/>
      </c>
      <c r="K881" s="35" t="str">
        <f>IFERROR(IF(INDEX(DATOS!AM:AM,MATCH(CHECKLIST!B881,DATOS!B:B,0),1)=0,"",INDEX(DATOS!AM:AM,MATCH(CHECKLIST!B881,DATOS!B:B,0),1)),"")</f>
        <v/>
      </c>
      <c r="L881" s="17" t="str">
        <f>IFERROR(IF(INDEX(DATOS!AO:AO,MATCH(CHECKLIST!B881,DATOS!B:B,0),1)=0,"",INDEX(DATOS!AO:AO,MATCH(CHECKLIST!B881,DATOS!B:B,0),1)),"")</f>
        <v/>
      </c>
      <c r="M881" s="17" t="str">
        <f>IFERROR(IF(INDEX(DATOS!AK:AK,MATCH(CHECKLIST!B881,DATOS!B:B,0),1)=0,"",INDEX(DATOS!AK:AK,MATCH(CHECKLIST!B881,DATOS!B:B,0),1)),"")</f>
        <v/>
      </c>
      <c r="N881" s="35" t="str">
        <f ca="1">IFERROR(IF(INDEX(DATOS!I:I,MATCH(CHECKLIST!B881,DATOS!B:B,0),1)="","X",IF(INDEX(DATOS!I:I,MATCH(CHECKLIST!B881,DATOS!B:B,0),1)&gt;YEAR(TODAY())-1,"","VENCIDA")),"")</f>
        <v/>
      </c>
      <c r="O881" s="35" t="str">
        <f>IFERROR(IF(INDEX(DATOS!AR:AR,MATCH(CHECKLIST!B881,DATOS!B:B,0),1)=0,"",INDEX(DATOS!AR:AR,MATCH(CHECKLIST!B881,DATOS!B:B,0),1)),"")</f>
        <v/>
      </c>
      <c r="P881" s="17" t="str">
        <f>IFERROR(IF(INDEX(DATOS!AP:AP,MATCH(CHECKLIST!B881,DATOS!B:B,0),1)=0,"",INDEX(DATOS!AP:AP,MATCH(CHECKLIST!B881,DATOS!B:B,0),1)),"")</f>
        <v/>
      </c>
      <c r="Q881" s="17" t="str">
        <f>IFERROR(IF(INDEX(DATOS!AQ:AQ,MATCH(CHECKLIST!B881,DATOS!B:B,0),1)=0,"",INDEX(DATOS!AQ:AQ,MATCH(CHECKLIST!B881,DATOS!B:B,0),1)),"")</f>
        <v/>
      </c>
      <c r="R881" t="str">
        <f>IF(B881="","",1)</f>
        <v/>
      </c>
      <c r="S881" t="str">
        <f t="shared" si="41"/>
        <v/>
      </c>
      <c r="U881" t="str">
        <f t="shared" si="39"/>
        <v/>
      </c>
      <c r="V881" t="str">
        <f t="shared" si="40"/>
        <v/>
      </c>
    </row>
    <row r="882" spans="1:22" x14ac:dyDescent="0.25">
      <c r="A882" s="12">
        <v>869</v>
      </c>
      <c r="B882" t="str">
        <f>IFERROR(INDEX(DATOS!B:B,MATCH(CHECKLIST!A882,DATOS!BY:BY,0),1),"")</f>
        <v/>
      </c>
      <c r="C882" t="str">
        <f>IFERROR(INDEX(DATOS!J:J,MATCH(CHECKLIST!A882,DATOS!BY:BY,0),1),"")</f>
        <v/>
      </c>
      <c r="D882" t="str">
        <f>IFERROR(INDEX(DATOS!R:R,MATCH(CHECKLIST!E882,DATOS!C:C,0),1),"")</f>
        <v/>
      </c>
      <c r="E882" s="72" t="str">
        <f>IFERROR(INDEX(DATOS!C:C,MATCH(CHECKLIST!A882,DATOS!BY:BY,0),1),"")</f>
        <v/>
      </c>
      <c r="F882" s="82" t="str">
        <f>IFERROR(IF(INDEX(DATOS!AE:AE,MATCH(CHECKLIST!B882,DATOS!B:B,0),1)=0,"",INDEX(DATOS!AE:AE,MATCH(CHECKLIST!B882,DATOS!B:B,0),1)),"")</f>
        <v/>
      </c>
      <c r="G882" s="17" t="str">
        <f>IFERROR(IF(INDEX(DATOS!AJ:AJ,MATCH(CHECKLIST!B882,DATOS!B:B,0),1)=0,"",INDEX(DATOS!AJ:AJ,MATCH(CHECKLIST!B882,DATOS!B:B,0),1)),"")</f>
        <v/>
      </c>
      <c r="H882" s="17" t="str">
        <f>IFERROR(IF(INDEX(DATOS!BM:BM,MATCH(CHECKLIST!B882,DATOS!B:B,0),1)="","X",IF(INDEX(DATOS!BM:BM,MATCH(CHECKLIST!B882,DATOS!B:B,0),1)="VIGENTE","",INDEX(DATOS!BM:BM,MATCH(CHECKLIST!B882,DATOS!B:B,0),1))),"")</f>
        <v/>
      </c>
      <c r="I882" s="17" t="str">
        <f>IFERROR(IF(INDEX(DATOS!AN:AN,MATCH(CHECKLIST!B882,DATOS!B:B,0),1)=0,"",INDEX(DATOS!AN:AN,MATCH(CHECKLIST!B882,DATOS!B:B,0),1)),"")</f>
        <v/>
      </c>
      <c r="J882" s="17" t="str">
        <f>IFERROR(IF(INDEX(DATOS!AL:AL,MATCH(CHECKLIST!B882,DATOS!B:B,0),1)=0,"",INDEX(DATOS!AL:AL,MATCH(CHECKLIST!B882,DATOS!B:B,0),1)),"")</f>
        <v/>
      </c>
      <c r="K882" s="35" t="str">
        <f>IFERROR(IF(INDEX(DATOS!AM:AM,MATCH(CHECKLIST!B882,DATOS!B:B,0),1)=0,"",INDEX(DATOS!AM:AM,MATCH(CHECKLIST!B882,DATOS!B:B,0),1)),"")</f>
        <v/>
      </c>
      <c r="L882" s="17" t="str">
        <f>IFERROR(IF(INDEX(DATOS!AO:AO,MATCH(CHECKLIST!B882,DATOS!B:B,0),1)=0,"",INDEX(DATOS!AO:AO,MATCH(CHECKLIST!B882,DATOS!B:B,0),1)),"")</f>
        <v/>
      </c>
      <c r="M882" s="17" t="str">
        <f>IFERROR(IF(INDEX(DATOS!AK:AK,MATCH(CHECKLIST!B882,DATOS!B:B,0),1)=0,"",INDEX(DATOS!AK:AK,MATCH(CHECKLIST!B882,DATOS!B:B,0),1)),"")</f>
        <v/>
      </c>
      <c r="N882" s="35" t="str">
        <f ca="1">IFERROR(IF(INDEX(DATOS!I:I,MATCH(CHECKLIST!B882,DATOS!B:B,0),1)="","X",IF(INDEX(DATOS!I:I,MATCH(CHECKLIST!B882,DATOS!B:B,0),1)&gt;YEAR(TODAY())-1,"","VENCIDA")),"")</f>
        <v/>
      </c>
      <c r="O882" s="35" t="str">
        <f>IFERROR(IF(INDEX(DATOS!AR:AR,MATCH(CHECKLIST!B882,DATOS!B:B,0),1)=0,"",INDEX(DATOS!AR:AR,MATCH(CHECKLIST!B882,DATOS!B:B,0),1)),"")</f>
        <v/>
      </c>
      <c r="P882" s="17" t="str">
        <f>IFERROR(IF(INDEX(DATOS!AP:AP,MATCH(CHECKLIST!B882,DATOS!B:B,0),1)=0,"",INDEX(DATOS!AP:AP,MATCH(CHECKLIST!B882,DATOS!B:B,0),1)),"")</f>
        <v/>
      </c>
      <c r="Q882" s="17" t="str">
        <f>IFERROR(IF(INDEX(DATOS!AQ:AQ,MATCH(CHECKLIST!B882,DATOS!B:B,0),1)=0,"",INDEX(DATOS!AQ:AQ,MATCH(CHECKLIST!B882,DATOS!B:B,0),1)),"")</f>
        <v/>
      </c>
      <c r="S882">
        <f t="shared" si="41"/>
        <v>0</v>
      </c>
      <c r="U882" t="str">
        <f t="shared" si="39"/>
        <v/>
      </c>
      <c r="V882" t="str">
        <f t="shared" si="40"/>
        <v/>
      </c>
    </row>
    <row r="883" spans="1:22" x14ac:dyDescent="0.25">
      <c r="A883" s="12">
        <v>870</v>
      </c>
      <c r="B883" t="str">
        <f>IFERROR(INDEX(DATOS!B:B,MATCH(CHECKLIST!A883,DATOS!BY:BY,0),1),"")</f>
        <v/>
      </c>
      <c r="C883" t="str">
        <f>IFERROR(INDEX(DATOS!J:J,MATCH(CHECKLIST!A883,DATOS!BY:BY,0),1),"")</f>
        <v/>
      </c>
      <c r="D883" t="str">
        <f>IFERROR(INDEX(DATOS!R:R,MATCH(CHECKLIST!E883,DATOS!C:C,0),1),"")</f>
        <v/>
      </c>
      <c r="E883" s="72" t="str">
        <f>IFERROR(INDEX(DATOS!C:C,MATCH(CHECKLIST!A883,DATOS!BY:BY,0),1),"")</f>
        <v/>
      </c>
      <c r="F883" s="82" t="str">
        <f>IFERROR(IF(INDEX(DATOS!AE:AE,MATCH(CHECKLIST!B883,DATOS!B:B,0),1)=0,"",INDEX(DATOS!AE:AE,MATCH(CHECKLIST!B883,DATOS!B:B,0),1)),"")</f>
        <v/>
      </c>
      <c r="G883" s="17" t="str">
        <f>IFERROR(IF(INDEX(DATOS!AJ:AJ,MATCH(CHECKLIST!B883,DATOS!B:B,0),1)=0,"",INDEX(DATOS!AJ:AJ,MATCH(CHECKLIST!B883,DATOS!B:B,0),1)),"")</f>
        <v/>
      </c>
      <c r="H883" s="17" t="str">
        <f>IFERROR(IF(INDEX(DATOS!BM:BM,MATCH(CHECKLIST!B883,DATOS!B:B,0),1)="","X",IF(INDEX(DATOS!BM:BM,MATCH(CHECKLIST!B883,DATOS!B:B,0),1)="VIGENTE","",INDEX(DATOS!BM:BM,MATCH(CHECKLIST!B883,DATOS!B:B,0),1))),"")</f>
        <v/>
      </c>
      <c r="I883" s="17" t="str">
        <f>IFERROR(IF(INDEX(DATOS!AN:AN,MATCH(CHECKLIST!B883,DATOS!B:B,0),1)=0,"",INDEX(DATOS!AN:AN,MATCH(CHECKLIST!B883,DATOS!B:B,0),1)),"")</f>
        <v/>
      </c>
      <c r="J883" s="17" t="str">
        <f>IFERROR(IF(INDEX(DATOS!AL:AL,MATCH(CHECKLIST!B883,DATOS!B:B,0),1)=0,"",INDEX(DATOS!AL:AL,MATCH(CHECKLIST!B883,DATOS!B:B,0),1)),"")</f>
        <v/>
      </c>
      <c r="K883" s="35" t="str">
        <f>IFERROR(IF(INDEX(DATOS!AM:AM,MATCH(CHECKLIST!B883,DATOS!B:B,0),1)=0,"",INDEX(DATOS!AM:AM,MATCH(CHECKLIST!B883,DATOS!B:B,0),1)),"")</f>
        <v/>
      </c>
      <c r="L883" s="17" t="str">
        <f>IFERROR(IF(INDEX(DATOS!AO:AO,MATCH(CHECKLIST!B883,DATOS!B:B,0),1)=0,"",INDEX(DATOS!AO:AO,MATCH(CHECKLIST!B883,DATOS!B:B,0),1)),"")</f>
        <v/>
      </c>
      <c r="M883" s="17" t="str">
        <f>IFERROR(IF(INDEX(DATOS!AK:AK,MATCH(CHECKLIST!B883,DATOS!B:B,0),1)=0,"",INDEX(DATOS!AK:AK,MATCH(CHECKLIST!B883,DATOS!B:B,0),1)),"")</f>
        <v/>
      </c>
      <c r="N883" s="35" t="str">
        <f ca="1">IFERROR(IF(INDEX(DATOS!I:I,MATCH(CHECKLIST!B883,DATOS!B:B,0),1)="","X",IF(INDEX(DATOS!I:I,MATCH(CHECKLIST!B883,DATOS!B:B,0),1)&gt;YEAR(TODAY())-1,"","VENCIDA")),"")</f>
        <v/>
      </c>
      <c r="O883" s="35" t="str">
        <f>IFERROR(IF(INDEX(DATOS!AR:AR,MATCH(CHECKLIST!B883,DATOS!B:B,0),1)=0,"",INDEX(DATOS!AR:AR,MATCH(CHECKLIST!B883,DATOS!B:B,0),1)),"")</f>
        <v/>
      </c>
      <c r="P883" s="17" t="str">
        <f>IFERROR(IF(INDEX(DATOS!AP:AP,MATCH(CHECKLIST!B883,DATOS!B:B,0),1)=0,"",INDEX(DATOS!AP:AP,MATCH(CHECKLIST!B883,DATOS!B:B,0),1)),"")</f>
        <v/>
      </c>
      <c r="Q883" s="17" t="str">
        <f>IFERROR(IF(INDEX(DATOS!AQ:AQ,MATCH(CHECKLIST!B883,DATOS!B:B,0),1)=0,"",INDEX(DATOS!AQ:AQ,MATCH(CHECKLIST!B883,DATOS!B:B,0),1)),"")</f>
        <v/>
      </c>
      <c r="R883" t="str">
        <f>IF(B883="","",1)</f>
        <v/>
      </c>
      <c r="S883" t="str">
        <f t="shared" si="41"/>
        <v/>
      </c>
      <c r="U883" t="str">
        <f t="shared" si="39"/>
        <v/>
      </c>
      <c r="V883" t="str">
        <f t="shared" si="40"/>
        <v/>
      </c>
    </row>
    <row r="884" spans="1:22" x14ac:dyDescent="0.25">
      <c r="A884" s="12">
        <v>871</v>
      </c>
      <c r="B884" t="str">
        <f>IFERROR(INDEX(DATOS!B:B,MATCH(CHECKLIST!A884,DATOS!BY:BY,0),1),"")</f>
        <v/>
      </c>
      <c r="C884" t="str">
        <f>IFERROR(INDEX(DATOS!J:J,MATCH(CHECKLIST!A884,DATOS!BY:BY,0),1),"")</f>
        <v/>
      </c>
      <c r="D884" t="str">
        <f>IFERROR(INDEX(DATOS!R:R,MATCH(CHECKLIST!E884,DATOS!C:C,0),1),"")</f>
        <v/>
      </c>
      <c r="E884" s="72" t="str">
        <f>IFERROR(INDEX(DATOS!C:C,MATCH(CHECKLIST!A884,DATOS!BY:BY,0),1),"")</f>
        <v/>
      </c>
      <c r="F884" s="82" t="str">
        <f>IFERROR(IF(INDEX(DATOS!AE:AE,MATCH(CHECKLIST!B884,DATOS!B:B,0),1)=0,"",INDEX(DATOS!AE:AE,MATCH(CHECKLIST!B884,DATOS!B:B,0),1)),"")</f>
        <v/>
      </c>
      <c r="G884" s="17" t="str">
        <f>IFERROR(IF(INDEX(DATOS!AJ:AJ,MATCH(CHECKLIST!B884,DATOS!B:B,0),1)=0,"",INDEX(DATOS!AJ:AJ,MATCH(CHECKLIST!B884,DATOS!B:B,0),1)),"")</f>
        <v/>
      </c>
      <c r="H884" s="17" t="str">
        <f>IFERROR(IF(INDEX(DATOS!BM:BM,MATCH(CHECKLIST!B884,DATOS!B:B,0),1)="","X",IF(INDEX(DATOS!BM:BM,MATCH(CHECKLIST!B884,DATOS!B:B,0),1)="VIGENTE","",INDEX(DATOS!BM:BM,MATCH(CHECKLIST!B884,DATOS!B:B,0),1))),"")</f>
        <v/>
      </c>
      <c r="I884" s="17" t="str">
        <f>IFERROR(IF(INDEX(DATOS!AN:AN,MATCH(CHECKLIST!B884,DATOS!B:B,0),1)=0,"",INDEX(DATOS!AN:AN,MATCH(CHECKLIST!B884,DATOS!B:B,0),1)),"")</f>
        <v/>
      </c>
      <c r="J884" s="17" t="str">
        <f>IFERROR(IF(INDEX(DATOS!AL:AL,MATCH(CHECKLIST!B884,DATOS!B:B,0),1)=0,"",INDEX(DATOS!AL:AL,MATCH(CHECKLIST!B884,DATOS!B:B,0),1)),"")</f>
        <v/>
      </c>
      <c r="K884" s="35" t="str">
        <f>IFERROR(IF(INDEX(DATOS!AM:AM,MATCH(CHECKLIST!B884,DATOS!B:B,0),1)=0,"",INDEX(DATOS!AM:AM,MATCH(CHECKLIST!B884,DATOS!B:B,0),1)),"")</f>
        <v/>
      </c>
      <c r="L884" s="17" t="str">
        <f>IFERROR(IF(INDEX(DATOS!AO:AO,MATCH(CHECKLIST!B884,DATOS!B:B,0),1)=0,"",INDEX(DATOS!AO:AO,MATCH(CHECKLIST!B884,DATOS!B:B,0),1)),"")</f>
        <v/>
      </c>
      <c r="M884" s="17" t="str">
        <f>IFERROR(IF(INDEX(DATOS!AK:AK,MATCH(CHECKLIST!B884,DATOS!B:B,0),1)=0,"",INDEX(DATOS!AK:AK,MATCH(CHECKLIST!B884,DATOS!B:B,0),1)),"")</f>
        <v/>
      </c>
      <c r="N884" s="35" t="str">
        <f ca="1">IFERROR(IF(INDEX(DATOS!I:I,MATCH(CHECKLIST!B884,DATOS!B:B,0),1)="","X",IF(INDEX(DATOS!I:I,MATCH(CHECKLIST!B884,DATOS!B:B,0),1)&gt;YEAR(TODAY())-1,"","VENCIDA")),"")</f>
        <v/>
      </c>
      <c r="O884" s="35" t="str">
        <f>IFERROR(IF(INDEX(DATOS!AR:AR,MATCH(CHECKLIST!B884,DATOS!B:B,0),1)=0,"",INDEX(DATOS!AR:AR,MATCH(CHECKLIST!B884,DATOS!B:B,0),1)),"")</f>
        <v/>
      </c>
      <c r="P884" s="17" t="str">
        <f>IFERROR(IF(INDEX(DATOS!AP:AP,MATCH(CHECKLIST!B884,DATOS!B:B,0),1)=0,"",INDEX(DATOS!AP:AP,MATCH(CHECKLIST!B884,DATOS!B:B,0),1)),"")</f>
        <v/>
      </c>
      <c r="Q884" s="17" t="str">
        <f>IFERROR(IF(INDEX(DATOS!AQ:AQ,MATCH(CHECKLIST!B884,DATOS!B:B,0),1)=0,"",INDEX(DATOS!AQ:AQ,MATCH(CHECKLIST!B884,DATOS!B:B,0),1)),"")</f>
        <v/>
      </c>
      <c r="S884">
        <f t="shared" si="41"/>
        <v>0</v>
      </c>
      <c r="U884" t="str">
        <f t="shared" si="39"/>
        <v/>
      </c>
      <c r="V884" t="str">
        <f t="shared" si="40"/>
        <v/>
      </c>
    </row>
    <row r="885" spans="1:22" x14ac:dyDescent="0.25">
      <c r="A885" s="12">
        <v>872</v>
      </c>
      <c r="B885" t="str">
        <f>IFERROR(INDEX(DATOS!B:B,MATCH(CHECKLIST!A885,DATOS!BY:BY,0),1),"")</f>
        <v/>
      </c>
      <c r="C885" t="str">
        <f>IFERROR(INDEX(DATOS!J:J,MATCH(CHECKLIST!A885,DATOS!BY:BY,0),1),"")</f>
        <v/>
      </c>
      <c r="D885" t="str">
        <f>IFERROR(INDEX(DATOS!R:R,MATCH(CHECKLIST!E885,DATOS!C:C,0),1),"")</f>
        <v/>
      </c>
      <c r="E885" s="72" t="str">
        <f>IFERROR(INDEX(DATOS!C:C,MATCH(CHECKLIST!A885,DATOS!BY:BY,0),1),"")</f>
        <v/>
      </c>
      <c r="F885" s="82" t="str">
        <f>IFERROR(IF(INDEX(DATOS!AE:AE,MATCH(CHECKLIST!B885,DATOS!B:B,0),1)=0,"",INDEX(DATOS!AE:AE,MATCH(CHECKLIST!B885,DATOS!B:B,0),1)),"")</f>
        <v/>
      </c>
      <c r="G885" s="17" t="str">
        <f>IFERROR(IF(INDEX(DATOS!AJ:AJ,MATCH(CHECKLIST!B885,DATOS!B:B,0),1)=0,"",INDEX(DATOS!AJ:AJ,MATCH(CHECKLIST!B885,DATOS!B:B,0),1)),"")</f>
        <v/>
      </c>
      <c r="H885" s="17" t="str">
        <f>IFERROR(IF(INDEX(DATOS!BM:BM,MATCH(CHECKLIST!B885,DATOS!B:B,0),1)="","X",IF(INDEX(DATOS!BM:BM,MATCH(CHECKLIST!B885,DATOS!B:B,0),1)="VIGENTE","",INDEX(DATOS!BM:BM,MATCH(CHECKLIST!B885,DATOS!B:B,0),1))),"")</f>
        <v/>
      </c>
      <c r="I885" s="17" t="str">
        <f>IFERROR(IF(INDEX(DATOS!AN:AN,MATCH(CHECKLIST!B885,DATOS!B:B,0),1)=0,"",INDEX(DATOS!AN:AN,MATCH(CHECKLIST!B885,DATOS!B:B,0),1)),"")</f>
        <v/>
      </c>
      <c r="J885" s="17" t="str">
        <f>IFERROR(IF(INDEX(DATOS!AL:AL,MATCH(CHECKLIST!B885,DATOS!B:B,0),1)=0,"",INDEX(DATOS!AL:AL,MATCH(CHECKLIST!B885,DATOS!B:B,0),1)),"")</f>
        <v/>
      </c>
      <c r="K885" s="35" t="str">
        <f>IFERROR(IF(INDEX(DATOS!AM:AM,MATCH(CHECKLIST!B885,DATOS!B:B,0),1)=0,"",INDEX(DATOS!AM:AM,MATCH(CHECKLIST!B885,DATOS!B:B,0),1)),"")</f>
        <v/>
      </c>
      <c r="L885" s="17" t="str">
        <f>IFERROR(IF(INDEX(DATOS!AO:AO,MATCH(CHECKLIST!B885,DATOS!B:B,0),1)=0,"",INDEX(DATOS!AO:AO,MATCH(CHECKLIST!B885,DATOS!B:B,0),1)),"")</f>
        <v/>
      </c>
      <c r="M885" s="17" t="str">
        <f>IFERROR(IF(INDEX(DATOS!AK:AK,MATCH(CHECKLIST!B885,DATOS!B:B,0),1)=0,"",INDEX(DATOS!AK:AK,MATCH(CHECKLIST!B885,DATOS!B:B,0),1)),"")</f>
        <v/>
      </c>
      <c r="N885" s="35" t="str">
        <f ca="1">IFERROR(IF(INDEX(DATOS!I:I,MATCH(CHECKLIST!B885,DATOS!B:B,0),1)="","X",IF(INDEX(DATOS!I:I,MATCH(CHECKLIST!B885,DATOS!B:B,0),1)&gt;YEAR(TODAY())-1,"","VENCIDA")),"")</f>
        <v/>
      </c>
      <c r="O885" s="35" t="str">
        <f>IFERROR(IF(INDEX(DATOS!AR:AR,MATCH(CHECKLIST!B885,DATOS!B:B,0),1)=0,"",INDEX(DATOS!AR:AR,MATCH(CHECKLIST!B885,DATOS!B:B,0),1)),"")</f>
        <v/>
      </c>
      <c r="P885" s="17" t="str">
        <f>IFERROR(IF(INDEX(DATOS!AP:AP,MATCH(CHECKLIST!B885,DATOS!B:B,0),1)=0,"",INDEX(DATOS!AP:AP,MATCH(CHECKLIST!B885,DATOS!B:B,0),1)),"")</f>
        <v/>
      </c>
      <c r="Q885" s="17" t="str">
        <f>IFERROR(IF(INDEX(DATOS!AQ:AQ,MATCH(CHECKLIST!B885,DATOS!B:B,0),1)=0,"",INDEX(DATOS!AQ:AQ,MATCH(CHECKLIST!B885,DATOS!B:B,0),1)),"")</f>
        <v/>
      </c>
      <c r="R885" t="str">
        <f>IF(B885="","",1)</f>
        <v/>
      </c>
      <c r="S885" t="str">
        <f t="shared" si="41"/>
        <v/>
      </c>
      <c r="U885" t="str">
        <f t="shared" si="39"/>
        <v/>
      </c>
      <c r="V885" t="str">
        <f t="shared" si="40"/>
        <v/>
      </c>
    </row>
    <row r="886" spans="1:22" x14ac:dyDescent="0.25">
      <c r="A886" s="12">
        <v>873</v>
      </c>
      <c r="B886" t="str">
        <f>IFERROR(INDEX(DATOS!B:B,MATCH(CHECKLIST!A886,DATOS!BY:BY,0),1),"")</f>
        <v/>
      </c>
      <c r="C886" t="str">
        <f>IFERROR(INDEX(DATOS!J:J,MATCH(CHECKLIST!A886,DATOS!BY:BY,0),1),"")</f>
        <v/>
      </c>
      <c r="D886" t="str">
        <f>IFERROR(INDEX(DATOS!R:R,MATCH(CHECKLIST!E886,DATOS!C:C,0),1),"")</f>
        <v/>
      </c>
      <c r="E886" s="72" t="str">
        <f>IFERROR(INDEX(DATOS!C:C,MATCH(CHECKLIST!A886,DATOS!BY:BY,0),1),"")</f>
        <v/>
      </c>
      <c r="F886" s="82" t="str">
        <f>IFERROR(IF(INDEX(DATOS!AE:AE,MATCH(CHECKLIST!B886,DATOS!B:B,0),1)=0,"",INDEX(DATOS!AE:AE,MATCH(CHECKLIST!B886,DATOS!B:B,0),1)),"")</f>
        <v/>
      </c>
      <c r="G886" s="17" t="str">
        <f>IFERROR(IF(INDEX(DATOS!AJ:AJ,MATCH(CHECKLIST!B886,DATOS!B:B,0),1)=0,"",INDEX(DATOS!AJ:AJ,MATCH(CHECKLIST!B886,DATOS!B:B,0),1)),"")</f>
        <v/>
      </c>
      <c r="H886" s="17" t="str">
        <f>IFERROR(IF(INDEX(DATOS!BM:BM,MATCH(CHECKLIST!B886,DATOS!B:B,0),1)="","X",IF(INDEX(DATOS!BM:BM,MATCH(CHECKLIST!B886,DATOS!B:B,0),1)="VIGENTE","",INDEX(DATOS!BM:BM,MATCH(CHECKLIST!B886,DATOS!B:B,0),1))),"")</f>
        <v/>
      </c>
      <c r="I886" s="17" t="str">
        <f>IFERROR(IF(INDEX(DATOS!AN:AN,MATCH(CHECKLIST!B886,DATOS!B:B,0),1)=0,"",INDEX(DATOS!AN:AN,MATCH(CHECKLIST!B886,DATOS!B:B,0),1)),"")</f>
        <v/>
      </c>
      <c r="J886" s="17" t="str">
        <f>IFERROR(IF(INDEX(DATOS!AL:AL,MATCH(CHECKLIST!B886,DATOS!B:B,0),1)=0,"",INDEX(DATOS!AL:AL,MATCH(CHECKLIST!B886,DATOS!B:B,0),1)),"")</f>
        <v/>
      </c>
      <c r="K886" s="35" t="str">
        <f>IFERROR(IF(INDEX(DATOS!AM:AM,MATCH(CHECKLIST!B886,DATOS!B:B,0),1)=0,"",INDEX(DATOS!AM:AM,MATCH(CHECKLIST!B886,DATOS!B:B,0),1)),"")</f>
        <v/>
      </c>
      <c r="L886" s="17" t="str">
        <f>IFERROR(IF(INDEX(DATOS!AO:AO,MATCH(CHECKLIST!B886,DATOS!B:B,0),1)=0,"",INDEX(DATOS!AO:AO,MATCH(CHECKLIST!B886,DATOS!B:B,0),1)),"")</f>
        <v/>
      </c>
      <c r="M886" s="17" t="str">
        <f>IFERROR(IF(INDEX(DATOS!AK:AK,MATCH(CHECKLIST!B886,DATOS!B:B,0),1)=0,"",INDEX(DATOS!AK:AK,MATCH(CHECKLIST!B886,DATOS!B:B,0),1)),"")</f>
        <v/>
      </c>
      <c r="N886" s="35" t="str">
        <f ca="1">IFERROR(IF(INDEX(DATOS!I:I,MATCH(CHECKLIST!B886,DATOS!B:B,0),1)="","X",IF(INDEX(DATOS!I:I,MATCH(CHECKLIST!B886,DATOS!B:B,0),1)&gt;YEAR(TODAY())-1,"","VENCIDA")),"")</f>
        <v/>
      </c>
      <c r="O886" s="35" t="str">
        <f>IFERROR(IF(INDEX(DATOS!AR:AR,MATCH(CHECKLIST!B886,DATOS!B:B,0),1)=0,"",INDEX(DATOS!AR:AR,MATCH(CHECKLIST!B886,DATOS!B:B,0),1)),"")</f>
        <v/>
      </c>
      <c r="P886" s="17" t="str">
        <f>IFERROR(IF(INDEX(DATOS!AP:AP,MATCH(CHECKLIST!B886,DATOS!B:B,0),1)=0,"",INDEX(DATOS!AP:AP,MATCH(CHECKLIST!B886,DATOS!B:B,0),1)),"")</f>
        <v/>
      </c>
      <c r="Q886" s="17" t="str">
        <f>IFERROR(IF(INDEX(DATOS!AQ:AQ,MATCH(CHECKLIST!B886,DATOS!B:B,0),1)=0,"",INDEX(DATOS!AQ:AQ,MATCH(CHECKLIST!B886,DATOS!B:B,0),1)),"")</f>
        <v/>
      </c>
      <c r="S886">
        <f t="shared" si="41"/>
        <v>0</v>
      </c>
      <c r="U886" t="str">
        <f t="shared" si="39"/>
        <v/>
      </c>
      <c r="V886" t="str">
        <f t="shared" si="40"/>
        <v/>
      </c>
    </row>
    <row r="887" spans="1:22" x14ac:dyDescent="0.25">
      <c r="A887" s="12">
        <v>874</v>
      </c>
      <c r="B887" t="str">
        <f>IFERROR(INDEX(DATOS!B:B,MATCH(CHECKLIST!A887,DATOS!BY:BY,0),1),"")</f>
        <v/>
      </c>
      <c r="C887" t="str">
        <f>IFERROR(INDEX(DATOS!J:J,MATCH(CHECKLIST!A887,DATOS!BY:BY,0),1),"")</f>
        <v/>
      </c>
      <c r="D887" t="str">
        <f>IFERROR(INDEX(DATOS!R:R,MATCH(CHECKLIST!E887,DATOS!C:C,0),1),"")</f>
        <v/>
      </c>
      <c r="E887" s="72" t="str">
        <f>IFERROR(INDEX(DATOS!C:C,MATCH(CHECKLIST!A887,DATOS!BY:BY,0),1),"")</f>
        <v/>
      </c>
      <c r="F887" s="82" t="str">
        <f>IFERROR(IF(INDEX(DATOS!AE:AE,MATCH(CHECKLIST!B887,DATOS!B:B,0),1)=0,"",INDEX(DATOS!AE:AE,MATCH(CHECKLIST!B887,DATOS!B:B,0),1)),"")</f>
        <v/>
      </c>
      <c r="G887" s="17" t="str">
        <f>IFERROR(IF(INDEX(DATOS!AJ:AJ,MATCH(CHECKLIST!B887,DATOS!B:B,0),1)=0,"",INDEX(DATOS!AJ:AJ,MATCH(CHECKLIST!B887,DATOS!B:B,0),1)),"")</f>
        <v/>
      </c>
      <c r="H887" s="17" t="str">
        <f>IFERROR(IF(INDEX(DATOS!BM:BM,MATCH(CHECKLIST!B887,DATOS!B:B,0),1)="","X",IF(INDEX(DATOS!BM:BM,MATCH(CHECKLIST!B887,DATOS!B:B,0),1)="VIGENTE","",INDEX(DATOS!BM:BM,MATCH(CHECKLIST!B887,DATOS!B:B,0),1))),"")</f>
        <v/>
      </c>
      <c r="I887" s="17" t="str">
        <f>IFERROR(IF(INDEX(DATOS!AN:AN,MATCH(CHECKLIST!B887,DATOS!B:B,0),1)=0,"",INDEX(DATOS!AN:AN,MATCH(CHECKLIST!B887,DATOS!B:B,0),1)),"")</f>
        <v/>
      </c>
      <c r="J887" s="17" t="str">
        <f>IFERROR(IF(INDEX(DATOS!AL:AL,MATCH(CHECKLIST!B887,DATOS!B:B,0),1)=0,"",INDEX(DATOS!AL:AL,MATCH(CHECKLIST!B887,DATOS!B:B,0),1)),"")</f>
        <v/>
      </c>
      <c r="K887" s="35" t="str">
        <f>IFERROR(IF(INDEX(DATOS!AM:AM,MATCH(CHECKLIST!B887,DATOS!B:B,0),1)=0,"",INDEX(DATOS!AM:AM,MATCH(CHECKLIST!B887,DATOS!B:B,0),1)),"")</f>
        <v/>
      </c>
      <c r="L887" s="17" t="str">
        <f>IFERROR(IF(INDEX(DATOS!AO:AO,MATCH(CHECKLIST!B887,DATOS!B:B,0),1)=0,"",INDEX(DATOS!AO:AO,MATCH(CHECKLIST!B887,DATOS!B:B,0),1)),"")</f>
        <v/>
      </c>
      <c r="M887" s="17" t="str">
        <f>IFERROR(IF(INDEX(DATOS!AK:AK,MATCH(CHECKLIST!B887,DATOS!B:B,0),1)=0,"",INDEX(DATOS!AK:AK,MATCH(CHECKLIST!B887,DATOS!B:B,0),1)),"")</f>
        <v/>
      </c>
      <c r="N887" s="35" t="str">
        <f ca="1">IFERROR(IF(INDEX(DATOS!I:I,MATCH(CHECKLIST!B887,DATOS!B:B,0),1)="","X",IF(INDEX(DATOS!I:I,MATCH(CHECKLIST!B887,DATOS!B:B,0),1)&gt;YEAR(TODAY())-1,"","VENCIDA")),"")</f>
        <v/>
      </c>
      <c r="O887" s="35" t="str">
        <f>IFERROR(IF(INDEX(DATOS!AR:AR,MATCH(CHECKLIST!B887,DATOS!B:B,0),1)=0,"",INDEX(DATOS!AR:AR,MATCH(CHECKLIST!B887,DATOS!B:B,0),1)),"")</f>
        <v/>
      </c>
      <c r="P887" s="17" t="str">
        <f>IFERROR(IF(INDEX(DATOS!AP:AP,MATCH(CHECKLIST!B887,DATOS!B:B,0),1)=0,"",INDEX(DATOS!AP:AP,MATCH(CHECKLIST!B887,DATOS!B:B,0),1)),"")</f>
        <v/>
      </c>
      <c r="Q887" s="17" t="str">
        <f>IFERROR(IF(INDEX(DATOS!AQ:AQ,MATCH(CHECKLIST!B887,DATOS!B:B,0),1)=0,"",INDEX(DATOS!AQ:AQ,MATCH(CHECKLIST!B887,DATOS!B:B,0),1)),"")</f>
        <v/>
      </c>
      <c r="R887" t="str">
        <f>IF(B887="","",1)</f>
        <v/>
      </c>
      <c r="S887" t="str">
        <f t="shared" si="41"/>
        <v/>
      </c>
      <c r="U887" t="str">
        <f t="shared" si="39"/>
        <v/>
      </c>
      <c r="V887" t="str">
        <f t="shared" si="40"/>
        <v/>
      </c>
    </row>
    <row r="888" spans="1:22" x14ac:dyDescent="0.25">
      <c r="A888" s="12">
        <v>875</v>
      </c>
      <c r="B888" t="str">
        <f>IFERROR(INDEX(DATOS!B:B,MATCH(CHECKLIST!A888,DATOS!BY:BY,0),1),"")</f>
        <v/>
      </c>
      <c r="C888" t="str">
        <f>IFERROR(INDEX(DATOS!J:J,MATCH(CHECKLIST!A888,DATOS!BY:BY,0),1),"")</f>
        <v/>
      </c>
      <c r="D888" t="str">
        <f>IFERROR(INDEX(DATOS!R:R,MATCH(CHECKLIST!E888,DATOS!C:C,0),1),"")</f>
        <v/>
      </c>
      <c r="E888" s="72" t="str">
        <f>IFERROR(INDEX(DATOS!C:C,MATCH(CHECKLIST!A888,DATOS!BY:BY,0),1),"")</f>
        <v/>
      </c>
      <c r="F888" s="82" t="str">
        <f>IFERROR(IF(INDEX(DATOS!AE:AE,MATCH(CHECKLIST!B888,DATOS!B:B,0),1)=0,"",INDEX(DATOS!AE:AE,MATCH(CHECKLIST!B888,DATOS!B:B,0),1)),"")</f>
        <v/>
      </c>
      <c r="G888" s="17" t="str">
        <f>IFERROR(IF(INDEX(DATOS!AJ:AJ,MATCH(CHECKLIST!B888,DATOS!B:B,0),1)=0,"",INDEX(DATOS!AJ:AJ,MATCH(CHECKLIST!B888,DATOS!B:B,0),1)),"")</f>
        <v/>
      </c>
      <c r="H888" s="17" t="str">
        <f>IFERROR(IF(INDEX(DATOS!BM:BM,MATCH(CHECKLIST!B888,DATOS!B:B,0),1)="","X",IF(INDEX(DATOS!BM:BM,MATCH(CHECKLIST!B888,DATOS!B:B,0),1)="VIGENTE","",INDEX(DATOS!BM:BM,MATCH(CHECKLIST!B888,DATOS!B:B,0),1))),"")</f>
        <v/>
      </c>
      <c r="I888" s="17" t="str">
        <f>IFERROR(IF(INDEX(DATOS!AN:AN,MATCH(CHECKLIST!B888,DATOS!B:B,0),1)=0,"",INDEX(DATOS!AN:AN,MATCH(CHECKLIST!B888,DATOS!B:B,0),1)),"")</f>
        <v/>
      </c>
      <c r="J888" s="17" t="str">
        <f>IFERROR(IF(INDEX(DATOS!AL:AL,MATCH(CHECKLIST!B888,DATOS!B:B,0),1)=0,"",INDEX(DATOS!AL:AL,MATCH(CHECKLIST!B888,DATOS!B:B,0),1)),"")</f>
        <v/>
      </c>
      <c r="K888" s="35" t="str">
        <f>IFERROR(IF(INDEX(DATOS!AM:AM,MATCH(CHECKLIST!B888,DATOS!B:B,0),1)=0,"",INDEX(DATOS!AM:AM,MATCH(CHECKLIST!B888,DATOS!B:B,0),1)),"")</f>
        <v/>
      </c>
      <c r="L888" s="17" t="str">
        <f>IFERROR(IF(INDEX(DATOS!AO:AO,MATCH(CHECKLIST!B888,DATOS!B:B,0),1)=0,"",INDEX(DATOS!AO:AO,MATCH(CHECKLIST!B888,DATOS!B:B,0),1)),"")</f>
        <v/>
      </c>
      <c r="M888" s="17" t="str">
        <f>IFERROR(IF(INDEX(DATOS!AK:AK,MATCH(CHECKLIST!B888,DATOS!B:B,0),1)=0,"",INDEX(DATOS!AK:AK,MATCH(CHECKLIST!B888,DATOS!B:B,0),1)),"")</f>
        <v/>
      </c>
      <c r="N888" s="35" t="str">
        <f ca="1">IFERROR(IF(INDEX(DATOS!I:I,MATCH(CHECKLIST!B888,DATOS!B:B,0),1)="","X",IF(INDEX(DATOS!I:I,MATCH(CHECKLIST!B888,DATOS!B:B,0),1)&gt;YEAR(TODAY())-1,"","VENCIDA")),"")</f>
        <v/>
      </c>
      <c r="O888" s="35" t="str">
        <f>IFERROR(IF(INDEX(DATOS!AR:AR,MATCH(CHECKLIST!B888,DATOS!B:B,0),1)=0,"",INDEX(DATOS!AR:AR,MATCH(CHECKLIST!B888,DATOS!B:B,0),1)),"")</f>
        <v/>
      </c>
      <c r="P888" s="17" t="str">
        <f>IFERROR(IF(INDEX(DATOS!AP:AP,MATCH(CHECKLIST!B888,DATOS!B:B,0),1)=0,"",INDEX(DATOS!AP:AP,MATCH(CHECKLIST!B888,DATOS!B:B,0),1)),"")</f>
        <v/>
      </c>
      <c r="Q888" s="17" t="str">
        <f>IFERROR(IF(INDEX(DATOS!AQ:AQ,MATCH(CHECKLIST!B888,DATOS!B:B,0),1)=0,"",INDEX(DATOS!AQ:AQ,MATCH(CHECKLIST!B888,DATOS!B:B,0),1)),"")</f>
        <v/>
      </c>
      <c r="S888">
        <f t="shared" si="41"/>
        <v>0</v>
      </c>
      <c r="U888" t="str">
        <f t="shared" si="39"/>
        <v/>
      </c>
      <c r="V888" t="str">
        <f t="shared" si="40"/>
        <v/>
      </c>
    </row>
    <row r="889" spans="1:22" x14ac:dyDescent="0.25">
      <c r="A889" s="12">
        <v>876</v>
      </c>
      <c r="B889" t="str">
        <f>IFERROR(INDEX(DATOS!B:B,MATCH(CHECKLIST!A889,DATOS!BY:BY,0),1),"")</f>
        <v/>
      </c>
      <c r="C889" t="str">
        <f>IFERROR(INDEX(DATOS!J:J,MATCH(CHECKLIST!A889,DATOS!BY:BY,0),1),"")</f>
        <v/>
      </c>
      <c r="D889" t="str">
        <f>IFERROR(INDEX(DATOS!R:R,MATCH(CHECKLIST!E889,DATOS!C:C,0),1),"")</f>
        <v/>
      </c>
      <c r="E889" s="72" t="str">
        <f>IFERROR(INDEX(DATOS!C:C,MATCH(CHECKLIST!A889,DATOS!BY:BY,0),1),"")</f>
        <v/>
      </c>
      <c r="F889" s="82" t="str">
        <f>IFERROR(IF(INDEX(DATOS!AE:AE,MATCH(CHECKLIST!B889,DATOS!B:B,0),1)=0,"",INDEX(DATOS!AE:AE,MATCH(CHECKLIST!B889,DATOS!B:B,0),1)),"")</f>
        <v/>
      </c>
      <c r="G889" s="17" t="str">
        <f>IFERROR(IF(INDEX(DATOS!AJ:AJ,MATCH(CHECKLIST!B889,DATOS!B:B,0),1)=0,"",INDEX(DATOS!AJ:AJ,MATCH(CHECKLIST!B889,DATOS!B:B,0),1)),"")</f>
        <v/>
      </c>
      <c r="H889" s="17" t="str">
        <f>IFERROR(IF(INDEX(DATOS!BM:BM,MATCH(CHECKLIST!B889,DATOS!B:B,0),1)="","X",IF(INDEX(DATOS!BM:BM,MATCH(CHECKLIST!B889,DATOS!B:B,0),1)="VIGENTE","",INDEX(DATOS!BM:BM,MATCH(CHECKLIST!B889,DATOS!B:B,0),1))),"")</f>
        <v/>
      </c>
      <c r="I889" s="17" t="str">
        <f>IFERROR(IF(INDEX(DATOS!AN:AN,MATCH(CHECKLIST!B889,DATOS!B:B,0),1)=0,"",INDEX(DATOS!AN:AN,MATCH(CHECKLIST!B889,DATOS!B:B,0),1)),"")</f>
        <v/>
      </c>
      <c r="J889" s="17" t="str">
        <f>IFERROR(IF(INDEX(DATOS!AL:AL,MATCH(CHECKLIST!B889,DATOS!B:B,0),1)=0,"",INDEX(DATOS!AL:AL,MATCH(CHECKLIST!B889,DATOS!B:B,0),1)),"")</f>
        <v/>
      </c>
      <c r="K889" s="35" t="str">
        <f>IFERROR(IF(INDEX(DATOS!AM:AM,MATCH(CHECKLIST!B889,DATOS!B:B,0),1)=0,"",INDEX(DATOS!AM:AM,MATCH(CHECKLIST!B889,DATOS!B:B,0),1)),"")</f>
        <v/>
      </c>
      <c r="L889" s="17" t="str">
        <f>IFERROR(IF(INDEX(DATOS!AO:AO,MATCH(CHECKLIST!B889,DATOS!B:B,0),1)=0,"",INDEX(DATOS!AO:AO,MATCH(CHECKLIST!B889,DATOS!B:B,0),1)),"")</f>
        <v/>
      </c>
      <c r="M889" s="17" t="str">
        <f>IFERROR(IF(INDEX(DATOS!AK:AK,MATCH(CHECKLIST!B889,DATOS!B:B,0),1)=0,"",INDEX(DATOS!AK:AK,MATCH(CHECKLIST!B889,DATOS!B:B,0),1)),"")</f>
        <v/>
      </c>
      <c r="N889" s="35" t="str">
        <f ca="1">IFERROR(IF(INDEX(DATOS!I:I,MATCH(CHECKLIST!B889,DATOS!B:B,0),1)="","X",IF(INDEX(DATOS!I:I,MATCH(CHECKLIST!B889,DATOS!B:B,0),1)&gt;YEAR(TODAY())-1,"","VENCIDA")),"")</f>
        <v/>
      </c>
      <c r="O889" s="35" t="str">
        <f>IFERROR(IF(INDEX(DATOS!AR:AR,MATCH(CHECKLIST!B889,DATOS!B:B,0),1)=0,"",INDEX(DATOS!AR:AR,MATCH(CHECKLIST!B889,DATOS!B:B,0),1)),"")</f>
        <v/>
      </c>
      <c r="P889" s="17" t="str">
        <f>IFERROR(IF(INDEX(DATOS!AP:AP,MATCH(CHECKLIST!B889,DATOS!B:B,0),1)=0,"",INDEX(DATOS!AP:AP,MATCH(CHECKLIST!B889,DATOS!B:B,0),1)),"")</f>
        <v/>
      </c>
      <c r="Q889" s="17" t="str">
        <f>IFERROR(IF(INDEX(DATOS!AQ:AQ,MATCH(CHECKLIST!B889,DATOS!B:B,0),1)=0,"",INDEX(DATOS!AQ:AQ,MATCH(CHECKLIST!B889,DATOS!B:B,0),1)),"")</f>
        <v/>
      </c>
      <c r="R889" t="str">
        <f>IF(B889="","",1)</f>
        <v/>
      </c>
      <c r="S889" t="str">
        <f t="shared" si="41"/>
        <v/>
      </c>
      <c r="U889" t="str">
        <f t="shared" si="39"/>
        <v/>
      </c>
      <c r="V889" t="str">
        <f t="shared" si="40"/>
        <v/>
      </c>
    </row>
    <row r="890" spans="1:22" x14ac:dyDescent="0.25">
      <c r="A890" s="12">
        <v>877</v>
      </c>
      <c r="B890" t="str">
        <f>IFERROR(INDEX(DATOS!B:B,MATCH(CHECKLIST!A890,DATOS!BY:BY,0),1),"")</f>
        <v/>
      </c>
      <c r="C890" t="str">
        <f>IFERROR(INDEX(DATOS!J:J,MATCH(CHECKLIST!A890,DATOS!BY:BY,0),1),"")</f>
        <v/>
      </c>
      <c r="D890" t="str">
        <f>IFERROR(INDEX(DATOS!R:R,MATCH(CHECKLIST!E890,DATOS!C:C,0),1),"")</f>
        <v/>
      </c>
      <c r="E890" s="72" t="str">
        <f>IFERROR(INDEX(DATOS!C:C,MATCH(CHECKLIST!A890,DATOS!BY:BY,0),1),"")</f>
        <v/>
      </c>
      <c r="F890" s="82" t="str">
        <f>IFERROR(IF(INDEX(DATOS!AE:AE,MATCH(CHECKLIST!B890,DATOS!B:B,0),1)=0,"",INDEX(DATOS!AE:AE,MATCH(CHECKLIST!B890,DATOS!B:B,0),1)),"")</f>
        <v/>
      </c>
      <c r="G890" s="17" t="str">
        <f>IFERROR(IF(INDEX(DATOS!AJ:AJ,MATCH(CHECKLIST!B890,DATOS!B:B,0),1)=0,"",INDEX(DATOS!AJ:AJ,MATCH(CHECKLIST!B890,DATOS!B:B,0),1)),"")</f>
        <v/>
      </c>
      <c r="H890" s="17" t="str">
        <f>IFERROR(IF(INDEX(DATOS!BM:BM,MATCH(CHECKLIST!B890,DATOS!B:B,0),1)="","X",IF(INDEX(DATOS!BM:BM,MATCH(CHECKLIST!B890,DATOS!B:B,0),1)="VIGENTE","",INDEX(DATOS!BM:BM,MATCH(CHECKLIST!B890,DATOS!B:B,0),1))),"")</f>
        <v/>
      </c>
      <c r="I890" s="17" t="str">
        <f>IFERROR(IF(INDEX(DATOS!AN:AN,MATCH(CHECKLIST!B890,DATOS!B:B,0),1)=0,"",INDEX(DATOS!AN:AN,MATCH(CHECKLIST!B890,DATOS!B:B,0),1)),"")</f>
        <v/>
      </c>
      <c r="J890" s="17" t="str">
        <f>IFERROR(IF(INDEX(DATOS!AL:AL,MATCH(CHECKLIST!B890,DATOS!B:B,0),1)=0,"",INDEX(DATOS!AL:AL,MATCH(CHECKLIST!B890,DATOS!B:B,0),1)),"")</f>
        <v/>
      </c>
      <c r="K890" s="35" t="str">
        <f>IFERROR(IF(INDEX(DATOS!AM:AM,MATCH(CHECKLIST!B890,DATOS!B:B,0),1)=0,"",INDEX(DATOS!AM:AM,MATCH(CHECKLIST!B890,DATOS!B:B,0),1)),"")</f>
        <v/>
      </c>
      <c r="L890" s="17" t="str">
        <f>IFERROR(IF(INDEX(DATOS!AO:AO,MATCH(CHECKLIST!B890,DATOS!B:B,0),1)=0,"",INDEX(DATOS!AO:AO,MATCH(CHECKLIST!B890,DATOS!B:B,0),1)),"")</f>
        <v/>
      </c>
      <c r="M890" s="17" t="str">
        <f>IFERROR(IF(INDEX(DATOS!AK:AK,MATCH(CHECKLIST!B890,DATOS!B:B,0),1)=0,"",INDEX(DATOS!AK:AK,MATCH(CHECKLIST!B890,DATOS!B:B,0),1)),"")</f>
        <v/>
      </c>
      <c r="N890" s="35" t="str">
        <f ca="1">IFERROR(IF(INDEX(DATOS!I:I,MATCH(CHECKLIST!B890,DATOS!B:B,0),1)="","X",IF(INDEX(DATOS!I:I,MATCH(CHECKLIST!B890,DATOS!B:B,0),1)&gt;YEAR(TODAY())-1,"","VENCIDA")),"")</f>
        <v/>
      </c>
      <c r="O890" s="35" t="str">
        <f>IFERROR(IF(INDEX(DATOS!AR:AR,MATCH(CHECKLIST!B890,DATOS!B:B,0),1)=0,"",INDEX(DATOS!AR:AR,MATCH(CHECKLIST!B890,DATOS!B:B,0),1)),"")</f>
        <v/>
      </c>
      <c r="P890" s="17" t="str">
        <f>IFERROR(IF(INDEX(DATOS!AP:AP,MATCH(CHECKLIST!B890,DATOS!B:B,0),1)=0,"",INDEX(DATOS!AP:AP,MATCH(CHECKLIST!B890,DATOS!B:B,0),1)),"")</f>
        <v/>
      </c>
      <c r="Q890" s="17" t="str">
        <f>IFERROR(IF(INDEX(DATOS!AQ:AQ,MATCH(CHECKLIST!B890,DATOS!B:B,0),1)=0,"",INDEX(DATOS!AQ:AQ,MATCH(CHECKLIST!B890,DATOS!B:B,0),1)),"")</f>
        <v/>
      </c>
      <c r="S890">
        <f t="shared" si="41"/>
        <v>0</v>
      </c>
      <c r="U890" t="str">
        <f t="shared" si="39"/>
        <v/>
      </c>
      <c r="V890" t="str">
        <f t="shared" si="40"/>
        <v/>
      </c>
    </row>
    <row r="891" spans="1:22" x14ac:dyDescent="0.25">
      <c r="A891" s="12">
        <v>878</v>
      </c>
      <c r="B891" t="str">
        <f>IFERROR(INDEX(DATOS!B:B,MATCH(CHECKLIST!A891,DATOS!BY:BY,0),1),"")</f>
        <v/>
      </c>
      <c r="C891" t="str">
        <f>IFERROR(INDEX(DATOS!J:J,MATCH(CHECKLIST!A891,DATOS!BY:BY,0),1),"")</f>
        <v/>
      </c>
      <c r="D891" t="str">
        <f>IFERROR(INDEX(DATOS!R:R,MATCH(CHECKLIST!E891,DATOS!C:C,0),1),"")</f>
        <v/>
      </c>
      <c r="E891" s="72" t="str">
        <f>IFERROR(INDEX(DATOS!C:C,MATCH(CHECKLIST!A891,DATOS!BY:BY,0),1),"")</f>
        <v/>
      </c>
      <c r="F891" s="82" t="str">
        <f>IFERROR(IF(INDEX(DATOS!AE:AE,MATCH(CHECKLIST!B891,DATOS!B:B,0),1)=0,"",INDEX(DATOS!AE:AE,MATCH(CHECKLIST!B891,DATOS!B:B,0),1)),"")</f>
        <v/>
      </c>
      <c r="G891" s="17" t="str">
        <f>IFERROR(IF(INDEX(DATOS!AJ:AJ,MATCH(CHECKLIST!B891,DATOS!B:B,0),1)=0,"",INDEX(DATOS!AJ:AJ,MATCH(CHECKLIST!B891,DATOS!B:B,0),1)),"")</f>
        <v/>
      </c>
      <c r="H891" s="17" t="str">
        <f>IFERROR(IF(INDEX(DATOS!BM:BM,MATCH(CHECKLIST!B891,DATOS!B:B,0),1)="","X",IF(INDEX(DATOS!BM:BM,MATCH(CHECKLIST!B891,DATOS!B:B,0),1)="VIGENTE","",INDEX(DATOS!BM:BM,MATCH(CHECKLIST!B891,DATOS!B:B,0),1))),"")</f>
        <v/>
      </c>
      <c r="I891" s="17" t="str">
        <f>IFERROR(IF(INDEX(DATOS!AN:AN,MATCH(CHECKLIST!B891,DATOS!B:B,0),1)=0,"",INDEX(DATOS!AN:AN,MATCH(CHECKLIST!B891,DATOS!B:B,0),1)),"")</f>
        <v/>
      </c>
      <c r="J891" s="17" t="str">
        <f>IFERROR(IF(INDEX(DATOS!AL:AL,MATCH(CHECKLIST!B891,DATOS!B:B,0),1)=0,"",INDEX(DATOS!AL:AL,MATCH(CHECKLIST!B891,DATOS!B:B,0),1)),"")</f>
        <v/>
      </c>
      <c r="K891" s="35" t="str">
        <f>IFERROR(IF(INDEX(DATOS!AM:AM,MATCH(CHECKLIST!B891,DATOS!B:B,0),1)=0,"",INDEX(DATOS!AM:AM,MATCH(CHECKLIST!B891,DATOS!B:B,0),1)),"")</f>
        <v/>
      </c>
      <c r="L891" s="17" t="str">
        <f>IFERROR(IF(INDEX(DATOS!AO:AO,MATCH(CHECKLIST!B891,DATOS!B:B,0),1)=0,"",INDEX(DATOS!AO:AO,MATCH(CHECKLIST!B891,DATOS!B:B,0),1)),"")</f>
        <v/>
      </c>
      <c r="M891" s="17" t="str">
        <f>IFERROR(IF(INDEX(DATOS!AK:AK,MATCH(CHECKLIST!B891,DATOS!B:B,0),1)=0,"",INDEX(DATOS!AK:AK,MATCH(CHECKLIST!B891,DATOS!B:B,0),1)),"")</f>
        <v/>
      </c>
      <c r="N891" s="35" t="str">
        <f ca="1">IFERROR(IF(INDEX(DATOS!I:I,MATCH(CHECKLIST!B891,DATOS!B:B,0),1)="","X",IF(INDEX(DATOS!I:I,MATCH(CHECKLIST!B891,DATOS!B:B,0),1)&gt;YEAR(TODAY())-1,"","VENCIDA")),"")</f>
        <v/>
      </c>
      <c r="O891" s="35" t="str">
        <f>IFERROR(IF(INDEX(DATOS!AR:AR,MATCH(CHECKLIST!B891,DATOS!B:B,0),1)=0,"",INDEX(DATOS!AR:AR,MATCH(CHECKLIST!B891,DATOS!B:B,0),1)),"")</f>
        <v/>
      </c>
      <c r="P891" s="17" t="str">
        <f>IFERROR(IF(INDEX(DATOS!AP:AP,MATCH(CHECKLIST!B891,DATOS!B:B,0),1)=0,"",INDEX(DATOS!AP:AP,MATCH(CHECKLIST!B891,DATOS!B:B,0),1)),"")</f>
        <v/>
      </c>
      <c r="Q891" s="17" t="str">
        <f>IFERROR(IF(INDEX(DATOS!AQ:AQ,MATCH(CHECKLIST!B891,DATOS!B:B,0),1)=0,"",INDEX(DATOS!AQ:AQ,MATCH(CHECKLIST!B891,DATOS!B:B,0),1)),"")</f>
        <v/>
      </c>
      <c r="R891" t="str">
        <f>IF(B891="","",1)</f>
        <v/>
      </c>
      <c r="S891" t="str">
        <f t="shared" si="41"/>
        <v/>
      </c>
      <c r="U891" t="str">
        <f t="shared" si="39"/>
        <v/>
      </c>
      <c r="V891" t="str">
        <f t="shared" si="40"/>
        <v/>
      </c>
    </row>
    <row r="892" spans="1:22" x14ac:dyDescent="0.25">
      <c r="A892" s="12">
        <v>879</v>
      </c>
      <c r="B892" t="str">
        <f>IFERROR(INDEX(DATOS!B:B,MATCH(CHECKLIST!A892,DATOS!BY:BY,0),1),"")</f>
        <v/>
      </c>
      <c r="C892" t="str">
        <f>IFERROR(INDEX(DATOS!J:J,MATCH(CHECKLIST!A892,DATOS!BY:BY,0),1),"")</f>
        <v/>
      </c>
      <c r="D892" t="str">
        <f>IFERROR(INDEX(DATOS!R:R,MATCH(CHECKLIST!E892,DATOS!C:C,0),1),"")</f>
        <v/>
      </c>
      <c r="E892" s="72" t="str">
        <f>IFERROR(INDEX(DATOS!C:C,MATCH(CHECKLIST!A892,DATOS!BY:BY,0),1),"")</f>
        <v/>
      </c>
      <c r="F892" s="82" t="str">
        <f>IFERROR(IF(INDEX(DATOS!AE:AE,MATCH(CHECKLIST!B892,DATOS!B:B,0),1)=0,"",INDEX(DATOS!AE:AE,MATCH(CHECKLIST!B892,DATOS!B:B,0),1)),"")</f>
        <v/>
      </c>
      <c r="G892" s="17" t="str">
        <f>IFERROR(IF(INDEX(DATOS!AJ:AJ,MATCH(CHECKLIST!B892,DATOS!B:B,0),1)=0,"",INDEX(DATOS!AJ:AJ,MATCH(CHECKLIST!B892,DATOS!B:B,0),1)),"")</f>
        <v/>
      </c>
      <c r="H892" s="17" t="str">
        <f>IFERROR(IF(INDEX(DATOS!BM:BM,MATCH(CHECKLIST!B892,DATOS!B:B,0),1)="","X",IF(INDEX(DATOS!BM:BM,MATCH(CHECKLIST!B892,DATOS!B:B,0),1)="VIGENTE","",INDEX(DATOS!BM:BM,MATCH(CHECKLIST!B892,DATOS!B:B,0),1))),"")</f>
        <v/>
      </c>
      <c r="I892" s="17" t="str">
        <f>IFERROR(IF(INDEX(DATOS!AN:AN,MATCH(CHECKLIST!B892,DATOS!B:B,0),1)=0,"",INDEX(DATOS!AN:AN,MATCH(CHECKLIST!B892,DATOS!B:B,0),1)),"")</f>
        <v/>
      </c>
      <c r="J892" s="17" t="str">
        <f>IFERROR(IF(INDEX(DATOS!AL:AL,MATCH(CHECKLIST!B892,DATOS!B:B,0),1)=0,"",INDEX(DATOS!AL:AL,MATCH(CHECKLIST!B892,DATOS!B:B,0),1)),"")</f>
        <v/>
      </c>
      <c r="K892" s="35" t="str">
        <f>IFERROR(IF(INDEX(DATOS!AM:AM,MATCH(CHECKLIST!B892,DATOS!B:B,0),1)=0,"",INDEX(DATOS!AM:AM,MATCH(CHECKLIST!B892,DATOS!B:B,0),1)),"")</f>
        <v/>
      </c>
      <c r="L892" s="17" t="str">
        <f>IFERROR(IF(INDEX(DATOS!AO:AO,MATCH(CHECKLIST!B892,DATOS!B:B,0),1)=0,"",INDEX(DATOS!AO:AO,MATCH(CHECKLIST!B892,DATOS!B:B,0),1)),"")</f>
        <v/>
      </c>
      <c r="M892" s="17" t="str">
        <f>IFERROR(IF(INDEX(DATOS!AK:AK,MATCH(CHECKLIST!B892,DATOS!B:B,0),1)=0,"",INDEX(DATOS!AK:AK,MATCH(CHECKLIST!B892,DATOS!B:B,0),1)),"")</f>
        <v/>
      </c>
      <c r="N892" s="35" t="str">
        <f ca="1">IFERROR(IF(INDEX(DATOS!I:I,MATCH(CHECKLIST!B892,DATOS!B:B,0),1)="","X",IF(INDEX(DATOS!I:I,MATCH(CHECKLIST!B892,DATOS!B:B,0),1)&gt;YEAR(TODAY())-1,"","VENCIDA")),"")</f>
        <v/>
      </c>
      <c r="O892" s="35" t="str">
        <f>IFERROR(IF(INDEX(DATOS!AR:AR,MATCH(CHECKLIST!B892,DATOS!B:B,0),1)=0,"",INDEX(DATOS!AR:AR,MATCH(CHECKLIST!B892,DATOS!B:B,0),1)),"")</f>
        <v/>
      </c>
      <c r="P892" s="17" t="str">
        <f>IFERROR(IF(INDEX(DATOS!AP:AP,MATCH(CHECKLIST!B892,DATOS!B:B,0),1)=0,"",INDEX(DATOS!AP:AP,MATCH(CHECKLIST!B892,DATOS!B:B,0),1)),"")</f>
        <v/>
      </c>
      <c r="Q892" s="17" t="str">
        <f>IFERROR(IF(INDEX(DATOS!AQ:AQ,MATCH(CHECKLIST!B892,DATOS!B:B,0),1)=0,"",INDEX(DATOS!AQ:AQ,MATCH(CHECKLIST!B892,DATOS!B:B,0),1)),"")</f>
        <v/>
      </c>
      <c r="S892">
        <f t="shared" si="41"/>
        <v>0</v>
      </c>
      <c r="U892" t="str">
        <f t="shared" si="39"/>
        <v/>
      </c>
      <c r="V892" t="str">
        <f t="shared" si="40"/>
        <v/>
      </c>
    </row>
    <row r="893" spans="1:22" x14ac:dyDescent="0.25">
      <c r="A893" s="12">
        <v>880</v>
      </c>
      <c r="B893" t="str">
        <f>IFERROR(INDEX(DATOS!B:B,MATCH(CHECKLIST!A893,DATOS!BY:BY,0),1),"")</f>
        <v/>
      </c>
      <c r="C893" t="str">
        <f>IFERROR(INDEX(DATOS!J:J,MATCH(CHECKLIST!A893,DATOS!BY:BY,0),1),"")</f>
        <v/>
      </c>
      <c r="D893" t="str">
        <f>IFERROR(INDEX(DATOS!R:R,MATCH(CHECKLIST!E893,DATOS!C:C,0),1),"")</f>
        <v/>
      </c>
      <c r="E893" s="72" t="str">
        <f>IFERROR(INDEX(DATOS!C:C,MATCH(CHECKLIST!A893,DATOS!BY:BY,0),1),"")</f>
        <v/>
      </c>
      <c r="F893" s="82" t="str">
        <f>IFERROR(IF(INDEX(DATOS!AE:AE,MATCH(CHECKLIST!B893,DATOS!B:B,0),1)=0,"",INDEX(DATOS!AE:AE,MATCH(CHECKLIST!B893,DATOS!B:B,0),1)),"")</f>
        <v/>
      </c>
      <c r="G893" s="17" t="str">
        <f>IFERROR(IF(INDEX(DATOS!AJ:AJ,MATCH(CHECKLIST!B893,DATOS!B:B,0),1)=0,"",INDEX(DATOS!AJ:AJ,MATCH(CHECKLIST!B893,DATOS!B:B,0),1)),"")</f>
        <v/>
      </c>
      <c r="H893" s="17" t="str">
        <f>IFERROR(IF(INDEX(DATOS!BM:BM,MATCH(CHECKLIST!B893,DATOS!B:B,0),1)="","X",IF(INDEX(DATOS!BM:BM,MATCH(CHECKLIST!B893,DATOS!B:B,0),1)="VIGENTE","",INDEX(DATOS!BM:BM,MATCH(CHECKLIST!B893,DATOS!B:B,0),1))),"")</f>
        <v/>
      </c>
      <c r="I893" s="17" t="str">
        <f>IFERROR(IF(INDEX(DATOS!AN:AN,MATCH(CHECKLIST!B893,DATOS!B:B,0),1)=0,"",INDEX(DATOS!AN:AN,MATCH(CHECKLIST!B893,DATOS!B:B,0),1)),"")</f>
        <v/>
      </c>
      <c r="J893" s="17" t="str">
        <f>IFERROR(IF(INDEX(DATOS!AL:AL,MATCH(CHECKLIST!B893,DATOS!B:B,0),1)=0,"",INDEX(DATOS!AL:AL,MATCH(CHECKLIST!B893,DATOS!B:B,0),1)),"")</f>
        <v/>
      </c>
      <c r="K893" s="35" t="str">
        <f>IFERROR(IF(INDEX(DATOS!AM:AM,MATCH(CHECKLIST!B893,DATOS!B:B,0),1)=0,"",INDEX(DATOS!AM:AM,MATCH(CHECKLIST!B893,DATOS!B:B,0),1)),"")</f>
        <v/>
      </c>
      <c r="L893" s="17" t="str">
        <f>IFERROR(IF(INDEX(DATOS!AO:AO,MATCH(CHECKLIST!B893,DATOS!B:B,0),1)=0,"",INDEX(DATOS!AO:AO,MATCH(CHECKLIST!B893,DATOS!B:B,0),1)),"")</f>
        <v/>
      </c>
      <c r="M893" s="17" t="str">
        <f>IFERROR(IF(INDEX(DATOS!AK:AK,MATCH(CHECKLIST!B893,DATOS!B:B,0),1)=0,"",INDEX(DATOS!AK:AK,MATCH(CHECKLIST!B893,DATOS!B:B,0),1)),"")</f>
        <v/>
      </c>
      <c r="N893" s="35" t="str">
        <f ca="1">IFERROR(IF(INDEX(DATOS!I:I,MATCH(CHECKLIST!B893,DATOS!B:B,0),1)="","X",IF(INDEX(DATOS!I:I,MATCH(CHECKLIST!B893,DATOS!B:B,0),1)&gt;YEAR(TODAY())-1,"","VENCIDA")),"")</f>
        <v/>
      </c>
      <c r="O893" s="35" t="str">
        <f>IFERROR(IF(INDEX(DATOS!AR:AR,MATCH(CHECKLIST!B893,DATOS!B:B,0),1)=0,"",INDEX(DATOS!AR:AR,MATCH(CHECKLIST!B893,DATOS!B:B,0),1)),"")</f>
        <v/>
      </c>
      <c r="P893" s="17" t="str">
        <f>IFERROR(IF(INDEX(DATOS!AP:AP,MATCH(CHECKLIST!B893,DATOS!B:B,0),1)=0,"",INDEX(DATOS!AP:AP,MATCH(CHECKLIST!B893,DATOS!B:B,0),1)),"")</f>
        <v/>
      </c>
      <c r="Q893" s="17" t="str">
        <f>IFERROR(IF(INDEX(DATOS!AQ:AQ,MATCH(CHECKLIST!B893,DATOS!B:B,0),1)=0,"",INDEX(DATOS!AQ:AQ,MATCH(CHECKLIST!B893,DATOS!B:B,0),1)),"")</f>
        <v/>
      </c>
      <c r="R893" t="str">
        <f>IF(B893="","",1)</f>
        <v/>
      </c>
      <c r="S893" t="str">
        <f t="shared" si="41"/>
        <v/>
      </c>
      <c r="U893" t="str">
        <f t="shared" si="39"/>
        <v/>
      </c>
      <c r="V893" t="str">
        <f t="shared" si="40"/>
        <v/>
      </c>
    </row>
    <row r="894" spans="1:22" x14ac:dyDescent="0.25">
      <c r="A894" s="12">
        <v>881</v>
      </c>
      <c r="B894" t="str">
        <f>IFERROR(INDEX(DATOS!B:B,MATCH(CHECKLIST!A894,DATOS!BY:BY,0),1),"")</f>
        <v/>
      </c>
      <c r="C894" t="str">
        <f>IFERROR(INDEX(DATOS!J:J,MATCH(CHECKLIST!A894,DATOS!BY:BY,0),1),"")</f>
        <v/>
      </c>
      <c r="D894" t="str">
        <f>IFERROR(INDEX(DATOS!R:R,MATCH(CHECKLIST!E894,DATOS!C:C,0),1),"")</f>
        <v/>
      </c>
      <c r="E894" s="72" t="str">
        <f>IFERROR(INDEX(DATOS!C:C,MATCH(CHECKLIST!A894,DATOS!BY:BY,0),1),"")</f>
        <v/>
      </c>
      <c r="F894" s="82" t="str">
        <f>IFERROR(IF(INDEX(DATOS!AE:AE,MATCH(CHECKLIST!B894,DATOS!B:B,0),1)=0,"",INDEX(DATOS!AE:AE,MATCH(CHECKLIST!B894,DATOS!B:B,0),1)),"")</f>
        <v/>
      </c>
      <c r="G894" s="17" t="str">
        <f>IFERROR(IF(INDEX(DATOS!AJ:AJ,MATCH(CHECKLIST!B894,DATOS!B:B,0),1)=0,"",INDEX(DATOS!AJ:AJ,MATCH(CHECKLIST!B894,DATOS!B:B,0),1)),"")</f>
        <v/>
      </c>
      <c r="H894" s="17" t="str">
        <f>IFERROR(IF(INDEX(DATOS!BM:BM,MATCH(CHECKLIST!B894,DATOS!B:B,0),1)="","X",IF(INDEX(DATOS!BM:BM,MATCH(CHECKLIST!B894,DATOS!B:B,0),1)="VIGENTE","",INDEX(DATOS!BM:BM,MATCH(CHECKLIST!B894,DATOS!B:B,0),1))),"")</f>
        <v/>
      </c>
      <c r="I894" s="17" t="str">
        <f>IFERROR(IF(INDEX(DATOS!AN:AN,MATCH(CHECKLIST!B894,DATOS!B:B,0),1)=0,"",INDEX(DATOS!AN:AN,MATCH(CHECKLIST!B894,DATOS!B:B,0),1)),"")</f>
        <v/>
      </c>
      <c r="J894" s="17" t="str">
        <f>IFERROR(IF(INDEX(DATOS!AL:AL,MATCH(CHECKLIST!B894,DATOS!B:B,0),1)=0,"",INDEX(DATOS!AL:AL,MATCH(CHECKLIST!B894,DATOS!B:B,0),1)),"")</f>
        <v/>
      </c>
      <c r="K894" s="35" t="str">
        <f>IFERROR(IF(INDEX(DATOS!AM:AM,MATCH(CHECKLIST!B894,DATOS!B:B,0),1)=0,"",INDEX(DATOS!AM:AM,MATCH(CHECKLIST!B894,DATOS!B:B,0),1)),"")</f>
        <v/>
      </c>
      <c r="L894" s="17" t="str">
        <f>IFERROR(IF(INDEX(DATOS!AO:AO,MATCH(CHECKLIST!B894,DATOS!B:B,0),1)=0,"",INDEX(DATOS!AO:AO,MATCH(CHECKLIST!B894,DATOS!B:B,0),1)),"")</f>
        <v/>
      </c>
      <c r="M894" s="17" t="str">
        <f>IFERROR(IF(INDEX(DATOS!AK:AK,MATCH(CHECKLIST!B894,DATOS!B:B,0),1)=0,"",INDEX(DATOS!AK:AK,MATCH(CHECKLIST!B894,DATOS!B:B,0),1)),"")</f>
        <v/>
      </c>
      <c r="N894" s="35" t="str">
        <f ca="1">IFERROR(IF(INDEX(DATOS!I:I,MATCH(CHECKLIST!B894,DATOS!B:B,0),1)="","X",IF(INDEX(DATOS!I:I,MATCH(CHECKLIST!B894,DATOS!B:B,0),1)&gt;YEAR(TODAY())-1,"","VENCIDA")),"")</f>
        <v/>
      </c>
      <c r="O894" s="35" t="str">
        <f>IFERROR(IF(INDEX(DATOS!AR:AR,MATCH(CHECKLIST!B894,DATOS!B:B,0),1)=0,"",INDEX(DATOS!AR:AR,MATCH(CHECKLIST!B894,DATOS!B:B,0),1)),"")</f>
        <v/>
      </c>
      <c r="P894" s="17" t="str">
        <f>IFERROR(IF(INDEX(DATOS!AP:AP,MATCH(CHECKLIST!B894,DATOS!B:B,0),1)=0,"",INDEX(DATOS!AP:AP,MATCH(CHECKLIST!B894,DATOS!B:B,0),1)),"")</f>
        <v/>
      </c>
      <c r="Q894" s="17" t="str">
        <f>IFERROR(IF(INDEX(DATOS!AQ:AQ,MATCH(CHECKLIST!B894,DATOS!B:B,0),1)=0,"",INDEX(DATOS!AQ:AQ,MATCH(CHECKLIST!B894,DATOS!B:B,0),1)),"")</f>
        <v/>
      </c>
      <c r="S894">
        <f t="shared" si="41"/>
        <v>0</v>
      </c>
      <c r="U894" t="str">
        <f t="shared" si="39"/>
        <v/>
      </c>
      <c r="V894" t="str">
        <f t="shared" si="40"/>
        <v/>
      </c>
    </row>
    <row r="895" spans="1:22" x14ac:dyDescent="0.25">
      <c r="A895" s="12">
        <v>882</v>
      </c>
      <c r="B895" t="str">
        <f>IFERROR(INDEX(DATOS!B:B,MATCH(CHECKLIST!A895,DATOS!BY:BY,0),1),"")</f>
        <v/>
      </c>
      <c r="C895" t="str">
        <f>IFERROR(INDEX(DATOS!J:J,MATCH(CHECKLIST!A895,DATOS!BY:BY,0),1),"")</f>
        <v/>
      </c>
      <c r="D895" t="str">
        <f>IFERROR(INDEX(DATOS!R:R,MATCH(CHECKLIST!E895,DATOS!C:C,0),1),"")</f>
        <v/>
      </c>
      <c r="E895" s="72" t="str">
        <f>IFERROR(INDEX(DATOS!C:C,MATCH(CHECKLIST!A895,DATOS!BY:BY,0),1),"")</f>
        <v/>
      </c>
      <c r="F895" s="82" t="str">
        <f>IFERROR(IF(INDEX(DATOS!AE:AE,MATCH(CHECKLIST!B895,DATOS!B:B,0),1)=0,"",INDEX(DATOS!AE:AE,MATCH(CHECKLIST!B895,DATOS!B:B,0),1)),"")</f>
        <v/>
      </c>
      <c r="G895" s="17" t="str">
        <f>IFERROR(IF(INDEX(DATOS!AJ:AJ,MATCH(CHECKLIST!B895,DATOS!B:B,0),1)=0,"",INDEX(DATOS!AJ:AJ,MATCH(CHECKLIST!B895,DATOS!B:B,0),1)),"")</f>
        <v/>
      </c>
      <c r="H895" s="17" t="str">
        <f>IFERROR(IF(INDEX(DATOS!BM:BM,MATCH(CHECKLIST!B895,DATOS!B:B,0),1)="","X",IF(INDEX(DATOS!BM:BM,MATCH(CHECKLIST!B895,DATOS!B:B,0),1)="VIGENTE","",INDEX(DATOS!BM:BM,MATCH(CHECKLIST!B895,DATOS!B:B,0),1))),"")</f>
        <v/>
      </c>
      <c r="I895" s="17" t="str">
        <f>IFERROR(IF(INDEX(DATOS!AN:AN,MATCH(CHECKLIST!B895,DATOS!B:B,0),1)=0,"",INDEX(DATOS!AN:AN,MATCH(CHECKLIST!B895,DATOS!B:B,0),1)),"")</f>
        <v/>
      </c>
      <c r="J895" s="17" t="str">
        <f>IFERROR(IF(INDEX(DATOS!AL:AL,MATCH(CHECKLIST!B895,DATOS!B:B,0),1)=0,"",INDEX(DATOS!AL:AL,MATCH(CHECKLIST!B895,DATOS!B:B,0),1)),"")</f>
        <v/>
      </c>
      <c r="K895" s="35" t="str">
        <f>IFERROR(IF(INDEX(DATOS!AM:AM,MATCH(CHECKLIST!B895,DATOS!B:B,0),1)=0,"",INDEX(DATOS!AM:AM,MATCH(CHECKLIST!B895,DATOS!B:B,0),1)),"")</f>
        <v/>
      </c>
      <c r="L895" s="17" t="str">
        <f>IFERROR(IF(INDEX(DATOS!AO:AO,MATCH(CHECKLIST!B895,DATOS!B:B,0),1)=0,"",INDEX(DATOS!AO:AO,MATCH(CHECKLIST!B895,DATOS!B:B,0),1)),"")</f>
        <v/>
      </c>
      <c r="M895" s="17" t="str">
        <f>IFERROR(IF(INDEX(DATOS!AK:AK,MATCH(CHECKLIST!B895,DATOS!B:B,0),1)=0,"",INDEX(DATOS!AK:AK,MATCH(CHECKLIST!B895,DATOS!B:B,0),1)),"")</f>
        <v/>
      </c>
      <c r="N895" s="35" t="str">
        <f ca="1">IFERROR(IF(INDEX(DATOS!I:I,MATCH(CHECKLIST!B895,DATOS!B:B,0),1)="","X",IF(INDEX(DATOS!I:I,MATCH(CHECKLIST!B895,DATOS!B:B,0),1)&gt;YEAR(TODAY())-1,"","VENCIDA")),"")</f>
        <v/>
      </c>
      <c r="O895" s="35" t="str">
        <f>IFERROR(IF(INDEX(DATOS!AR:AR,MATCH(CHECKLIST!B895,DATOS!B:B,0),1)=0,"",INDEX(DATOS!AR:AR,MATCH(CHECKLIST!B895,DATOS!B:B,0),1)),"")</f>
        <v/>
      </c>
      <c r="P895" s="17" t="str">
        <f>IFERROR(IF(INDEX(DATOS!AP:AP,MATCH(CHECKLIST!B895,DATOS!B:B,0),1)=0,"",INDEX(DATOS!AP:AP,MATCH(CHECKLIST!B895,DATOS!B:B,0),1)),"")</f>
        <v/>
      </c>
      <c r="Q895" s="17" t="str">
        <f>IFERROR(IF(INDEX(DATOS!AQ:AQ,MATCH(CHECKLIST!B895,DATOS!B:B,0),1)=0,"",INDEX(DATOS!AQ:AQ,MATCH(CHECKLIST!B895,DATOS!B:B,0),1)),"")</f>
        <v/>
      </c>
      <c r="R895" t="str">
        <f>IF(B895="","",1)</f>
        <v/>
      </c>
      <c r="S895" t="str">
        <f t="shared" si="41"/>
        <v/>
      </c>
      <c r="U895" t="str">
        <f t="shared" si="39"/>
        <v/>
      </c>
      <c r="V895" t="str">
        <f t="shared" si="40"/>
        <v/>
      </c>
    </row>
    <row r="896" spans="1:22" x14ac:dyDescent="0.25">
      <c r="A896" s="12">
        <v>883</v>
      </c>
      <c r="B896" t="str">
        <f>IFERROR(INDEX(DATOS!B:B,MATCH(CHECKLIST!A896,DATOS!BY:BY,0),1),"")</f>
        <v/>
      </c>
      <c r="C896" t="str">
        <f>IFERROR(INDEX(DATOS!J:J,MATCH(CHECKLIST!A896,DATOS!BY:BY,0),1),"")</f>
        <v/>
      </c>
      <c r="D896" t="str">
        <f>IFERROR(INDEX(DATOS!R:R,MATCH(CHECKLIST!E896,DATOS!C:C,0),1),"")</f>
        <v/>
      </c>
      <c r="E896" s="72" t="str">
        <f>IFERROR(INDEX(DATOS!C:C,MATCH(CHECKLIST!A896,DATOS!BY:BY,0),1),"")</f>
        <v/>
      </c>
      <c r="F896" s="82" t="str">
        <f>IFERROR(IF(INDEX(DATOS!AE:AE,MATCH(CHECKLIST!B896,DATOS!B:B,0),1)=0,"",INDEX(DATOS!AE:AE,MATCH(CHECKLIST!B896,DATOS!B:B,0),1)),"")</f>
        <v/>
      </c>
      <c r="G896" s="17" t="str">
        <f>IFERROR(IF(INDEX(DATOS!AJ:AJ,MATCH(CHECKLIST!B896,DATOS!B:B,0),1)=0,"",INDEX(DATOS!AJ:AJ,MATCH(CHECKLIST!B896,DATOS!B:B,0),1)),"")</f>
        <v/>
      </c>
      <c r="H896" s="17" t="str">
        <f>IFERROR(IF(INDEX(DATOS!BM:BM,MATCH(CHECKLIST!B896,DATOS!B:B,0),1)="","X",IF(INDEX(DATOS!BM:BM,MATCH(CHECKLIST!B896,DATOS!B:B,0),1)="VIGENTE","",INDEX(DATOS!BM:BM,MATCH(CHECKLIST!B896,DATOS!B:B,0),1))),"")</f>
        <v/>
      </c>
      <c r="I896" s="17" t="str">
        <f>IFERROR(IF(INDEX(DATOS!AN:AN,MATCH(CHECKLIST!B896,DATOS!B:B,0),1)=0,"",INDEX(DATOS!AN:AN,MATCH(CHECKLIST!B896,DATOS!B:B,0),1)),"")</f>
        <v/>
      </c>
      <c r="J896" s="17" t="str">
        <f>IFERROR(IF(INDEX(DATOS!AL:AL,MATCH(CHECKLIST!B896,DATOS!B:B,0),1)=0,"",INDEX(DATOS!AL:AL,MATCH(CHECKLIST!B896,DATOS!B:B,0),1)),"")</f>
        <v/>
      </c>
      <c r="K896" s="35" t="str">
        <f>IFERROR(IF(INDEX(DATOS!AM:AM,MATCH(CHECKLIST!B896,DATOS!B:B,0),1)=0,"",INDEX(DATOS!AM:AM,MATCH(CHECKLIST!B896,DATOS!B:B,0),1)),"")</f>
        <v/>
      </c>
      <c r="L896" s="17" t="str">
        <f>IFERROR(IF(INDEX(DATOS!AO:AO,MATCH(CHECKLIST!B896,DATOS!B:B,0),1)=0,"",INDEX(DATOS!AO:AO,MATCH(CHECKLIST!B896,DATOS!B:B,0),1)),"")</f>
        <v/>
      </c>
      <c r="M896" s="17" t="str">
        <f>IFERROR(IF(INDEX(DATOS!AK:AK,MATCH(CHECKLIST!B896,DATOS!B:B,0),1)=0,"",INDEX(DATOS!AK:AK,MATCH(CHECKLIST!B896,DATOS!B:B,0),1)),"")</f>
        <v/>
      </c>
      <c r="N896" s="35" t="str">
        <f ca="1">IFERROR(IF(INDEX(DATOS!I:I,MATCH(CHECKLIST!B896,DATOS!B:B,0),1)="","X",IF(INDEX(DATOS!I:I,MATCH(CHECKLIST!B896,DATOS!B:B,0),1)&gt;YEAR(TODAY())-1,"","VENCIDA")),"")</f>
        <v/>
      </c>
      <c r="O896" s="35" t="str">
        <f>IFERROR(IF(INDEX(DATOS!AR:AR,MATCH(CHECKLIST!B896,DATOS!B:B,0),1)=0,"",INDEX(DATOS!AR:AR,MATCH(CHECKLIST!B896,DATOS!B:B,0),1)),"")</f>
        <v/>
      </c>
      <c r="P896" s="17" t="str">
        <f>IFERROR(IF(INDEX(DATOS!AP:AP,MATCH(CHECKLIST!B896,DATOS!B:B,0),1)=0,"",INDEX(DATOS!AP:AP,MATCH(CHECKLIST!B896,DATOS!B:B,0),1)),"")</f>
        <v/>
      </c>
      <c r="Q896" s="17" t="str">
        <f>IFERROR(IF(INDEX(DATOS!AQ:AQ,MATCH(CHECKLIST!B896,DATOS!B:B,0),1)=0,"",INDEX(DATOS!AQ:AQ,MATCH(CHECKLIST!B896,DATOS!B:B,0),1)),"")</f>
        <v/>
      </c>
      <c r="S896">
        <f t="shared" si="41"/>
        <v>0</v>
      </c>
      <c r="U896" t="str">
        <f t="shared" si="39"/>
        <v/>
      </c>
      <c r="V896" t="str">
        <f t="shared" si="40"/>
        <v/>
      </c>
    </row>
    <row r="897" spans="1:22" x14ac:dyDescent="0.25">
      <c r="A897" s="12">
        <v>884</v>
      </c>
      <c r="B897" t="str">
        <f>IFERROR(INDEX(DATOS!B:B,MATCH(CHECKLIST!A897,DATOS!BY:BY,0),1),"")</f>
        <v/>
      </c>
      <c r="C897" t="str">
        <f>IFERROR(INDEX(DATOS!J:J,MATCH(CHECKLIST!A897,DATOS!BY:BY,0),1),"")</f>
        <v/>
      </c>
      <c r="D897" t="str">
        <f>IFERROR(INDEX(DATOS!R:R,MATCH(CHECKLIST!E897,DATOS!C:C,0),1),"")</f>
        <v/>
      </c>
      <c r="E897" s="72" t="str">
        <f>IFERROR(INDEX(DATOS!C:C,MATCH(CHECKLIST!A897,DATOS!BY:BY,0),1),"")</f>
        <v/>
      </c>
      <c r="F897" s="82" t="str">
        <f>IFERROR(IF(INDEX(DATOS!AE:AE,MATCH(CHECKLIST!B897,DATOS!B:B,0),1)=0,"",INDEX(DATOS!AE:AE,MATCH(CHECKLIST!B897,DATOS!B:B,0),1)),"")</f>
        <v/>
      </c>
      <c r="G897" s="17" t="str">
        <f>IFERROR(IF(INDEX(DATOS!AJ:AJ,MATCH(CHECKLIST!B897,DATOS!B:B,0),1)=0,"",INDEX(DATOS!AJ:AJ,MATCH(CHECKLIST!B897,DATOS!B:B,0),1)),"")</f>
        <v/>
      </c>
      <c r="H897" s="17" t="str">
        <f>IFERROR(IF(INDEX(DATOS!BM:BM,MATCH(CHECKLIST!B897,DATOS!B:B,0),1)="","X",IF(INDEX(DATOS!BM:BM,MATCH(CHECKLIST!B897,DATOS!B:B,0),1)="VIGENTE","",INDEX(DATOS!BM:BM,MATCH(CHECKLIST!B897,DATOS!B:B,0),1))),"")</f>
        <v/>
      </c>
      <c r="I897" s="17" t="str">
        <f>IFERROR(IF(INDEX(DATOS!AN:AN,MATCH(CHECKLIST!B897,DATOS!B:B,0),1)=0,"",INDEX(DATOS!AN:AN,MATCH(CHECKLIST!B897,DATOS!B:B,0),1)),"")</f>
        <v/>
      </c>
      <c r="J897" s="17" t="str">
        <f>IFERROR(IF(INDEX(DATOS!AL:AL,MATCH(CHECKLIST!B897,DATOS!B:B,0),1)=0,"",INDEX(DATOS!AL:AL,MATCH(CHECKLIST!B897,DATOS!B:B,0),1)),"")</f>
        <v/>
      </c>
      <c r="K897" s="35" t="str">
        <f>IFERROR(IF(INDEX(DATOS!AM:AM,MATCH(CHECKLIST!B897,DATOS!B:B,0),1)=0,"",INDEX(DATOS!AM:AM,MATCH(CHECKLIST!B897,DATOS!B:B,0),1)),"")</f>
        <v/>
      </c>
      <c r="L897" s="17" t="str">
        <f>IFERROR(IF(INDEX(DATOS!AO:AO,MATCH(CHECKLIST!B897,DATOS!B:B,0),1)=0,"",INDEX(DATOS!AO:AO,MATCH(CHECKLIST!B897,DATOS!B:B,0),1)),"")</f>
        <v/>
      </c>
      <c r="M897" s="17" t="str">
        <f>IFERROR(IF(INDEX(DATOS!AK:AK,MATCH(CHECKLIST!B897,DATOS!B:B,0),1)=0,"",INDEX(DATOS!AK:AK,MATCH(CHECKLIST!B897,DATOS!B:B,0),1)),"")</f>
        <v/>
      </c>
      <c r="N897" s="35" t="str">
        <f ca="1">IFERROR(IF(INDEX(DATOS!I:I,MATCH(CHECKLIST!B897,DATOS!B:B,0),1)="","X",IF(INDEX(DATOS!I:I,MATCH(CHECKLIST!B897,DATOS!B:B,0),1)&gt;YEAR(TODAY())-1,"","VENCIDA")),"")</f>
        <v/>
      </c>
      <c r="O897" s="35" t="str">
        <f>IFERROR(IF(INDEX(DATOS!AR:AR,MATCH(CHECKLIST!B897,DATOS!B:B,0),1)=0,"",INDEX(DATOS!AR:AR,MATCH(CHECKLIST!B897,DATOS!B:B,0),1)),"")</f>
        <v/>
      </c>
      <c r="P897" s="17" t="str">
        <f>IFERROR(IF(INDEX(DATOS!AP:AP,MATCH(CHECKLIST!B897,DATOS!B:B,0),1)=0,"",INDEX(DATOS!AP:AP,MATCH(CHECKLIST!B897,DATOS!B:B,0),1)),"")</f>
        <v/>
      </c>
      <c r="Q897" s="17" t="str">
        <f>IFERROR(IF(INDEX(DATOS!AQ:AQ,MATCH(CHECKLIST!B897,DATOS!B:B,0),1)=0,"",INDEX(DATOS!AQ:AQ,MATCH(CHECKLIST!B897,DATOS!B:B,0),1)),"")</f>
        <v/>
      </c>
      <c r="R897" t="str">
        <f>IF(B897="","",1)</f>
        <v/>
      </c>
      <c r="S897" t="str">
        <f t="shared" si="41"/>
        <v/>
      </c>
      <c r="U897" t="str">
        <f t="shared" si="39"/>
        <v/>
      </c>
      <c r="V897" t="str">
        <f t="shared" si="40"/>
        <v/>
      </c>
    </row>
    <row r="898" spans="1:22" x14ac:dyDescent="0.25">
      <c r="A898" s="12">
        <v>885</v>
      </c>
      <c r="B898" t="str">
        <f>IFERROR(INDEX(DATOS!B:B,MATCH(CHECKLIST!A898,DATOS!BY:BY,0),1),"")</f>
        <v/>
      </c>
      <c r="C898" t="str">
        <f>IFERROR(INDEX(DATOS!J:J,MATCH(CHECKLIST!A898,DATOS!BY:BY,0),1),"")</f>
        <v/>
      </c>
      <c r="D898" t="str">
        <f>IFERROR(INDEX(DATOS!R:R,MATCH(CHECKLIST!E898,DATOS!C:C,0),1),"")</f>
        <v/>
      </c>
      <c r="E898" s="72" t="str">
        <f>IFERROR(INDEX(DATOS!C:C,MATCH(CHECKLIST!A898,DATOS!BY:BY,0),1),"")</f>
        <v/>
      </c>
      <c r="F898" s="82" t="str">
        <f>IFERROR(IF(INDEX(DATOS!AE:AE,MATCH(CHECKLIST!B898,DATOS!B:B,0),1)=0,"",INDEX(DATOS!AE:AE,MATCH(CHECKLIST!B898,DATOS!B:B,0),1)),"")</f>
        <v/>
      </c>
      <c r="G898" s="17" t="str">
        <f>IFERROR(IF(INDEX(DATOS!AJ:AJ,MATCH(CHECKLIST!B898,DATOS!B:B,0),1)=0,"",INDEX(DATOS!AJ:AJ,MATCH(CHECKLIST!B898,DATOS!B:B,0),1)),"")</f>
        <v/>
      </c>
      <c r="H898" s="17" t="str">
        <f>IFERROR(IF(INDEX(DATOS!BM:BM,MATCH(CHECKLIST!B898,DATOS!B:B,0),1)="","X",IF(INDEX(DATOS!BM:BM,MATCH(CHECKLIST!B898,DATOS!B:B,0),1)="VIGENTE","",INDEX(DATOS!BM:BM,MATCH(CHECKLIST!B898,DATOS!B:B,0),1))),"")</f>
        <v/>
      </c>
      <c r="I898" s="17" t="str">
        <f>IFERROR(IF(INDEX(DATOS!AN:AN,MATCH(CHECKLIST!B898,DATOS!B:B,0),1)=0,"",INDEX(DATOS!AN:AN,MATCH(CHECKLIST!B898,DATOS!B:B,0),1)),"")</f>
        <v/>
      </c>
      <c r="J898" s="17" t="str">
        <f>IFERROR(IF(INDEX(DATOS!AL:AL,MATCH(CHECKLIST!B898,DATOS!B:B,0),1)=0,"",INDEX(DATOS!AL:AL,MATCH(CHECKLIST!B898,DATOS!B:B,0),1)),"")</f>
        <v/>
      </c>
      <c r="K898" s="35" t="str">
        <f>IFERROR(IF(INDEX(DATOS!AM:AM,MATCH(CHECKLIST!B898,DATOS!B:B,0),1)=0,"",INDEX(DATOS!AM:AM,MATCH(CHECKLIST!B898,DATOS!B:B,0),1)),"")</f>
        <v/>
      </c>
      <c r="L898" s="17" t="str">
        <f>IFERROR(IF(INDEX(DATOS!AO:AO,MATCH(CHECKLIST!B898,DATOS!B:B,0),1)=0,"",INDEX(DATOS!AO:AO,MATCH(CHECKLIST!B898,DATOS!B:B,0),1)),"")</f>
        <v/>
      </c>
      <c r="M898" s="17" t="str">
        <f>IFERROR(IF(INDEX(DATOS!AK:AK,MATCH(CHECKLIST!B898,DATOS!B:B,0),1)=0,"",INDEX(DATOS!AK:AK,MATCH(CHECKLIST!B898,DATOS!B:B,0),1)),"")</f>
        <v/>
      </c>
      <c r="N898" s="35" t="str">
        <f ca="1">IFERROR(IF(INDEX(DATOS!I:I,MATCH(CHECKLIST!B898,DATOS!B:B,0),1)="","X",IF(INDEX(DATOS!I:I,MATCH(CHECKLIST!B898,DATOS!B:B,0),1)&gt;YEAR(TODAY())-1,"","VENCIDA")),"")</f>
        <v/>
      </c>
      <c r="O898" s="35" t="str">
        <f>IFERROR(IF(INDEX(DATOS!AR:AR,MATCH(CHECKLIST!B898,DATOS!B:B,0),1)=0,"",INDEX(DATOS!AR:AR,MATCH(CHECKLIST!B898,DATOS!B:B,0),1)),"")</f>
        <v/>
      </c>
      <c r="P898" s="17" t="str">
        <f>IFERROR(IF(INDEX(DATOS!AP:AP,MATCH(CHECKLIST!B898,DATOS!B:B,0),1)=0,"",INDEX(DATOS!AP:AP,MATCH(CHECKLIST!B898,DATOS!B:B,0),1)),"")</f>
        <v/>
      </c>
      <c r="Q898" s="17" t="str">
        <f>IFERROR(IF(INDEX(DATOS!AQ:AQ,MATCH(CHECKLIST!B898,DATOS!B:B,0),1)=0,"",INDEX(DATOS!AQ:AQ,MATCH(CHECKLIST!B898,DATOS!B:B,0),1)),"")</f>
        <v/>
      </c>
      <c r="S898">
        <f t="shared" si="41"/>
        <v>0</v>
      </c>
      <c r="U898" t="str">
        <f t="shared" si="39"/>
        <v/>
      </c>
      <c r="V898" t="str">
        <f t="shared" si="40"/>
        <v/>
      </c>
    </row>
    <row r="899" spans="1:22" x14ac:dyDescent="0.25">
      <c r="A899" s="12">
        <v>886</v>
      </c>
      <c r="B899" t="str">
        <f>IFERROR(INDEX(DATOS!B:B,MATCH(CHECKLIST!A899,DATOS!BY:BY,0),1),"")</f>
        <v/>
      </c>
      <c r="C899" t="str">
        <f>IFERROR(INDEX(DATOS!J:J,MATCH(CHECKLIST!A899,DATOS!BY:BY,0),1),"")</f>
        <v/>
      </c>
      <c r="D899" t="str">
        <f>IFERROR(INDEX(DATOS!R:R,MATCH(CHECKLIST!E899,DATOS!C:C,0),1),"")</f>
        <v/>
      </c>
      <c r="E899" s="72" t="str">
        <f>IFERROR(INDEX(DATOS!C:C,MATCH(CHECKLIST!A899,DATOS!BY:BY,0),1),"")</f>
        <v/>
      </c>
      <c r="F899" s="82" t="str">
        <f>IFERROR(IF(INDEX(DATOS!AE:AE,MATCH(CHECKLIST!B899,DATOS!B:B,0),1)=0,"",INDEX(DATOS!AE:AE,MATCH(CHECKLIST!B899,DATOS!B:B,0),1)),"")</f>
        <v/>
      </c>
      <c r="G899" s="17" t="str">
        <f>IFERROR(IF(INDEX(DATOS!AJ:AJ,MATCH(CHECKLIST!B899,DATOS!B:B,0),1)=0,"",INDEX(DATOS!AJ:AJ,MATCH(CHECKLIST!B899,DATOS!B:B,0),1)),"")</f>
        <v/>
      </c>
      <c r="H899" s="17" t="str">
        <f>IFERROR(IF(INDEX(DATOS!BM:BM,MATCH(CHECKLIST!B899,DATOS!B:B,0),1)="","X",IF(INDEX(DATOS!BM:BM,MATCH(CHECKLIST!B899,DATOS!B:B,0),1)="VIGENTE","",INDEX(DATOS!BM:BM,MATCH(CHECKLIST!B899,DATOS!B:B,0),1))),"")</f>
        <v/>
      </c>
      <c r="I899" s="17" t="str">
        <f>IFERROR(IF(INDEX(DATOS!AN:AN,MATCH(CHECKLIST!B899,DATOS!B:B,0),1)=0,"",INDEX(DATOS!AN:AN,MATCH(CHECKLIST!B899,DATOS!B:B,0),1)),"")</f>
        <v/>
      </c>
      <c r="J899" s="17" t="str">
        <f>IFERROR(IF(INDEX(DATOS!AL:AL,MATCH(CHECKLIST!B899,DATOS!B:B,0),1)=0,"",INDEX(DATOS!AL:AL,MATCH(CHECKLIST!B899,DATOS!B:B,0),1)),"")</f>
        <v/>
      </c>
      <c r="K899" s="35" t="str">
        <f>IFERROR(IF(INDEX(DATOS!AM:AM,MATCH(CHECKLIST!B899,DATOS!B:B,0),1)=0,"",INDEX(DATOS!AM:AM,MATCH(CHECKLIST!B899,DATOS!B:B,0),1)),"")</f>
        <v/>
      </c>
      <c r="L899" s="17" t="str">
        <f>IFERROR(IF(INDEX(DATOS!AO:AO,MATCH(CHECKLIST!B899,DATOS!B:B,0),1)=0,"",INDEX(DATOS!AO:AO,MATCH(CHECKLIST!B899,DATOS!B:B,0),1)),"")</f>
        <v/>
      </c>
      <c r="M899" s="17" t="str">
        <f>IFERROR(IF(INDEX(DATOS!AK:AK,MATCH(CHECKLIST!B899,DATOS!B:B,0),1)=0,"",INDEX(DATOS!AK:AK,MATCH(CHECKLIST!B899,DATOS!B:B,0),1)),"")</f>
        <v/>
      </c>
      <c r="N899" s="35" t="str">
        <f ca="1">IFERROR(IF(INDEX(DATOS!I:I,MATCH(CHECKLIST!B899,DATOS!B:B,0),1)="","X",IF(INDEX(DATOS!I:I,MATCH(CHECKLIST!B899,DATOS!B:B,0),1)&gt;YEAR(TODAY())-1,"","VENCIDA")),"")</f>
        <v/>
      </c>
      <c r="O899" s="35" t="str">
        <f>IFERROR(IF(INDEX(DATOS!AR:AR,MATCH(CHECKLIST!B899,DATOS!B:B,0),1)=0,"",INDEX(DATOS!AR:AR,MATCH(CHECKLIST!B899,DATOS!B:B,0),1)),"")</f>
        <v/>
      </c>
      <c r="P899" s="17" t="str">
        <f>IFERROR(IF(INDEX(DATOS!AP:AP,MATCH(CHECKLIST!B899,DATOS!B:B,0),1)=0,"",INDEX(DATOS!AP:AP,MATCH(CHECKLIST!B899,DATOS!B:B,0),1)),"")</f>
        <v/>
      </c>
      <c r="Q899" s="17" t="str">
        <f>IFERROR(IF(INDEX(DATOS!AQ:AQ,MATCH(CHECKLIST!B899,DATOS!B:B,0),1)=0,"",INDEX(DATOS!AQ:AQ,MATCH(CHECKLIST!B899,DATOS!B:B,0),1)),"")</f>
        <v/>
      </c>
      <c r="R899" t="str">
        <f>IF(B899="","",1)</f>
        <v/>
      </c>
      <c r="S899" t="str">
        <f t="shared" si="41"/>
        <v/>
      </c>
      <c r="U899" t="str">
        <f t="shared" si="39"/>
        <v/>
      </c>
      <c r="V899" t="str">
        <f t="shared" si="40"/>
        <v/>
      </c>
    </row>
    <row r="900" spans="1:22" x14ac:dyDescent="0.25">
      <c r="A900" s="12">
        <v>887</v>
      </c>
      <c r="B900" t="str">
        <f>IFERROR(INDEX(DATOS!B:B,MATCH(CHECKLIST!A900,DATOS!BY:BY,0),1),"")</f>
        <v/>
      </c>
      <c r="C900" t="str">
        <f>IFERROR(INDEX(DATOS!J:J,MATCH(CHECKLIST!A900,DATOS!BY:BY,0),1),"")</f>
        <v/>
      </c>
      <c r="D900" t="str">
        <f>IFERROR(INDEX(DATOS!R:R,MATCH(CHECKLIST!E900,DATOS!C:C,0),1),"")</f>
        <v/>
      </c>
      <c r="E900" s="72" t="str">
        <f>IFERROR(INDEX(DATOS!C:C,MATCH(CHECKLIST!A900,DATOS!BY:BY,0),1),"")</f>
        <v/>
      </c>
      <c r="F900" s="82" t="str">
        <f>IFERROR(IF(INDEX(DATOS!AE:AE,MATCH(CHECKLIST!B900,DATOS!B:B,0),1)=0,"",INDEX(DATOS!AE:AE,MATCH(CHECKLIST!B900,DATOS!B:B,0),1)),"")</f>
        <v/>
      </c>
      <c r="G900" s="17" t="str">
        <f>IFERROR(IF(INDEX(DATOS!AJ:AJ,MATCH(CHECKLIST!B900,DATOS!B:B,0),1)=0,"",INDEX(DATOS!AJ:AJ,MATCH(CHECKLIST!B900,DATOS!B:B,0),1)),"")</f>
        <v/>
      </c>
      <c r="H900" s="17" t="str">
        <f>IFERROR(IF(INDEX(DATOS!BM:BM,MATCH(CHECKLIST!B900,DATOS!B:B,0),1)="","X",IF(INDEX(DATOS!BM:BM,MATCH(CHECKLIST!B900,DATOS!B:B,0),1)="VIGENTE","",INDEX(DATOS!BM:BM,MATCH(CHECKLIST!B900,DATOS!B:B,0),1))),"")</f>
        <v/>
      </c>
      <c r="I900" s="17" t="str">
        <f>IFERROR(IF(INDEX(DATOS!AN:AN,MATCH(CHECKLIST!B900,DATOS!B:B,0),1)=0,"",INDEX(DATOS!AN:AN,MATCH(CHECKLIST!B900,DATOS!B:B,0),1)),"")</f>
        <v/>
      </c>
      <c r="J900" s="17" t="str">
        <f>IFERROR(IF(INDEX(DATOS!AL:AL,MATCH(CHECKLIST!B900,DATOS!B:B,0),1)=0,"",INDEX(DATOS!AL:AL,MATCH(CHECKLIST!B900,DATOS!B:B,0),1)),"")</f>
        <v/>
      </c>
      <c r="K900" s="35" t="str">
        <f>IFERROR(IF(INDEX(DATOS!AM:AM,MATCH(CHECKLIST!B900,DATOS!B:B,0),1)=0,"",INDEX(DATOS!AM:AM,MATCH(CHECKLIST!B900,DATOS!B:B,0),1)),"")</f>
        <v/>
      </c>
      <c r="L900" s="17" t="str">
        <f>IFERROR(IF(INDEX(DATOS!AO:AO,MATCH(CHECKLIST!B900,DATOS!B:B,0),1)=0,"",INDEX(DATOS!AO:AO,MATCH(CHECKLIST!B900,DATOS!B:B,0),1)),"")</f>
        <v/>
      </c>
      <c r="M900" s="17" t="str">
        <f>IFERROR(IF(INDEX(DATOS!AK:AK,MATCH(CHECKLIST!B900,DATOS!B:B,0),1)=0,"",INDEX(DATOS!AK:AK,MATCH(CHECKLIST!B900,DATOS!B:B,0),1)),"")</f>
        <v/>
      </c>
      <c r="N900" s="35" t="str">
        <f ca="1">IFERROR(IF(INDEX(DATOS!I:I,MATCH(CHECKLIST!B900,DATOS!B:B,0),1)="","X",IF(INDEX(DATOS!I:I,MATCH(CHECKLIST!B900,DATOS!B:B,0),1)&gt;YEAR(TODAY())-1,"","VENCIDA")),"")</f>
        <v/>
      </c>
      <c r="O900" s="35" t="str">
        <f>IFERROR(IF(INDEX(DATOS!AR:AR,MATCH(CHECKLIST!B900,DATOS!B:B,0),1)=0,"",INDEX(DATOS!AR:AR,MATCH(CHECKLIST!B900,DATOS!B:B,0),1)),"")</f>
        <v/>
      </c>
      <c r="P900" s="17" t="str">
        <f>IFERROR(IF(INDEX(DATOS!AP:AP,MATCH(CHECKLIST!B900,DATOS!B:B,0),1)=0,"",INDEX(DATOS!AP:AP,MATCH(CHECKLIST!B900,DATOS!B:B,0),1)),"")</f>
        <v/>
      </c>
      <c r="Q900" s="17" t="str">
        <f>IFERROR(IF(INDEX(DATOS!AQ:AQ,MATCH(CHECKLIST!B900,DATOS!B:B,0),1)=0,"",INDEX(DATOS!AQ:AQ,MATCH(CHECKLIST!B900,DATOS!B:B,0),1)),"")</f>
        <v/>
      </c>
      <c r="S900">
        <f t="shared" si="41"/>
        <v>0</v>
      </c>
      <c r="U900" t="str">
        <f t="shared" si="39"/>
        <v/>
      </c>
      <c r="V900" t="str">
        <f t="shared" si="40"/>
        <v/>
      </c>
    </row>
    <row r="901" spans="1:22" x14ac:dyDescent="0.25">
      <c r="A901" s="12">
        <v>888</v>
      </c>
      <c r="B901" t="str">
        <f>IFERROR(INDEX(DATOS!B:B,MATCH(CHECKLIST!A901,DATOS!BY:BY,0),1),"")</f>
        <v/>
      </c>
      <c r="C901" t="str">
        <f>IFERROR(INDEX(DATOS!J:J,MATCH(CHECKLIST!A901,DATOS!BY:BY,0),1),"")</f>
        <v/>
      </c>
      <c r="D901" t="str">
        <f>IFERROR(INDEX(DATOS!R:R,MATCH(CHECKLIST!E901,DATOS!C:C,0),1),"")</f>
        <v/>
      </c>
      <c r="E901" s="72" t="str">
        <f>IFERROR(INDEX(DATOS!C:C,MATCH(CHECKLIST!A901,DATOS!BY:BY,0),1),"")</f>
        <v/>
      </c>
      <c r="F901" s="82" t="str">
        <f>IFERROR(IF(INDEX(DATOS!AE:AE,MATCH(CHECKLIST!B901,DATOS!B:B,0),1)=0,"",INDEX(DATOS!AE:AE,MATCH(CHECKLIST!B901,DATOS!B:B,0),1)),"")</f>
        <v/>
      </c>
      <c r="G901" s="17" t="str">
        <f>IFERROR(IF(INDEX(DATOS!AJ:AJ,MATCH(CHECKLIST!B901,DATOS!B:B,0),1)=0,"",INDEX(DATOS!AJ:AJ,MATCH(CHECKLIST!B901,DATOS!B:B,0),1)),"")</f>
        <v/>
      </c>
      <c r="H901" s="17" t="str">
        <f>IFERROR(IF(INDEX(DATOS!BM:BM,MATCH(CHECKLIST!B901,DATOS!B:B,0),1)="","X",IF(INDEX(DATOS!BM:BM,MATCH(CHECKLIST!B901,DATOS!B:B,0),1)="VIGENTE","",INDEX(DATOS!BM:BM,MATCH(CHECKLIST!B901,DATOS!B:B,0),1))),"")</f>
        <v/>
      </c>
      <c r="I901" s="17" t="str">
        <f>IFERROR(IF(INDEX(DATOS!AN:AN,MATCH(CHECKLIST!B901,DATOS!B:B,0),1)=0,"",INDEX(DATOS!AN:AN,MATCH(CHECKLIST!B901,DATOS!B:B,0),1)),"")</f>
        <v/>
      </c>
      <c r="J901" s="17" t="str">
        <f>IFERROR(IF(INDEX(DATOS!AL:AL,MATCH(CHECKLIST!B901,DATOS!B:B,0),1)=0,"",INDEX(DATOS!AL:AL,MATCH(CHECKLIST!B901,DATOS!B:B,0),1)),"")</f>
        <v/>
      </c>
      <c r="K901" s="35" t="str">
        <f>IFERROR(IF(INDEX(DATOS!AM:AM,MATCH(CHECKLIST!B901,DATOS!B:B,0),1)=0,"",INDEX(DATOS!AM:AM,MATCH(CHECKLIST!B901,DATOS!B:B,0),1)),"")</f>
        <v/>
      </c>
      <c r="L901" s="17" t="str">
        <f>IFERROR(IF(INDEX(DATOS!AO:AO,MATCH(CHECKLIST!B901,DATOS!B:B,0),1)=0,"",INDEX(DATOS!AO:AO,MATCH(CHECKLIST!B901,DATOS!B:B,0),1)),"")</f>
        <v/>
      </c>
      <c r="M901" s="17" t="str">
        <f>IFERROR(IF(INDEX(DATOS!AK:AK,MATCH(CHECKLIST!B901,DATOS!B:B,0),1)=0,"",INDEX(DATOS!AK:AK,MATCH(CHECKLIST!B901,DATOS!B:B,0),1)),"")</f>
        <v/>
      </c>
      <c r="N901" s="35" t="str">
        <f ca="1">IFERROR(IF(INDEX(DATOS!I:I,MATCH(CHECKLIST!B901,DATOS!B:B,0),1)="","X",IF(INDEX(DATOS!I:I,MATCH(CHECKLIST!B901,DATOS!B:B,0),1)&gt;YEAR(TODAY())-1,"","VENCIDA")),"")</f>
        <v/>
      </c>
      <c r="O901" s="35" t="str">
        <f>IFERROR(IF(INDEX(DATOS!AR:AR,MATCH(CHECKLIST!B901,DATOS!B:B,0),1)=0,"",INDEX(DATOS!AR:AR,MATCH(CHECKLIST!B901,DATOS!B:B,0),1)),"")</f>
        <v/>
      </c>
      <c r="P901" s="17" t="str">
        <f>IFERROR(IF(INDEX(DATOS!AP:AP,MATCH(CHECKLIST!B901,DATOS!B:B,0),1)=0,"",INDEX(DATOS!AP:AP,MATCH(CHECKLIST!B901,DATOS!B:B,0),1)),"")</f>
        <v/>
      </c>
      <c r="Q901" s="17" t="str">
        <f>IFERROR(IF(INDEX(DATOS!AQ:AQ,MATCH(CHECKLIST!B901,DATOS!B:B,0),1)=0,"",INDEX(DATOS!AQ:AQ,MATCH(CHECKLIST!B901,DATOS!B:B,0),1)),"")</f>
        <v/>
      </c>
      <c r="R901" t="str">
        <f>IF(B901="","",1)</f>
        <v/>
      </c>
      <c r="S901" t="str">
        <f t="shared" si="41"/>
        <v/>
      </c>
      <c r="U901" t="str">
        <f t="shared" si="39"/>
        <v/>
      </c>
      <c r="V901" t="str">
        <f t="shared" si="40"/>
        <v/>
      </c>
    </row>
    <row r="902" spans="1:22" x14ac:dyDescent="0.25">
      <c r="A902" s="12">
        <v>889</v>
      </c>
      <c r="B902" t="str">
        <f>IFERROR(INDEX(DATOS!B:B,MATCH(CHECKLIST!A902,DATOS!BY:BY,0),1),"")</f>
        <v/>
      </c>
      <c r="C902" t="str">
        <f>IFERROR(INDEX(DATOS!J:J,MATCH(CHECKLIST!A902,DATOS!BY:BY,0),1),"")</f>
        <v/>
      </c>
      <c r="D902" t="str">
        <f>IFERROR(INDEX(DATOS!R:R,MATCH(CHECKLIST!E902,DATOS!C:C,0),1),"")</f>
        <v/>
      </c>
      <c r="E902" s="72" t="str">
        <f>IFERROR(INDEX(DATOS!C:C,MATCH(CHECKLIST!A902,DATOS!BY:BY,0),1),"")</f>
        <v/>
      </c>
      <c r="F902" s="82" t="str">
        <f>IFERROR(IF(INDEX(DATOS!AE:AE,MATCH(CHECKLIST!B902,DATOS!B:B,0),1)=0,"",INDEX(DATOS!AE:AE,MATCH(CHECKLIST!B902,DATOS!B:B,0),1)),"")</f>
        <v/>
      </c>
      <c r="G902" s="17" t="str">
        <f>IFERROR(IF(INDEX(DATOS!AJ:AJ,MATCH(CHECKLIST!B902,DATOS!B:B,0),1)=0,"",INDEX(DATOS!AJ:AJ,MATCH(CHECKLIST!B902,DATOS!B:B,0),1)),"")</f>
        <v/>
      </c>
      <c r="H902" s="17" t="str">
        <f>IFERROR(IF(INDEX(DATOS!BM:BM,MATCH(CHECKLIST!B902,DATOS!B:B,0),1)="","X",IF(INDEX(DATOS!BM:BM,MATCH(CHECKLIST!B902,DATOS!B:B,0),1)="VIGENTE","",INDEX(DATOS!BM:BM,MATCH(CHECKLIST!B902,DATOS!B:B,0),1))),"")</f>
        <v/>
      </c>
      <c r="I902" s="17" t="str">
        <f>IFERROR(IF(INDEX(DATOS!AN:AN,MATCH(CHECKLIST!B902,DATOS!B:B,0),1)=0,"",INDEX(DATOS!AN:AN,MATCH(CHECKLIST!B902,DATOS!B:B,0),1)),"")</f>
        <v/>
      </c>
      <c r="J902" s="17" t="str">
        <f>IFERROR(IF(INDEX(DATOS!AL:AL,MATCH(CHECKLIST!B902,DATOS!B:B,0),1)=0,"",INDEX(DATOS!AL:AL,MATCH(CHECKLIST!B902,DATOS!B:B,0),1)),"")</f>
        <v/>
      </c>
      <c r="K902" s="35" t="str">
        <f>IFERROR(IF(INDEX(DATOS!AM:AM,MATCH(CHECKLIST!B902,DATOS!B:B,0),1)=0,"",INDEX(DATOS!AM:AM,MATCH(CHECKLIST!B902,DATOS!B:B,0),1)),"")</f>
        <v/>
      </c>
      <c r="L902" s="17" t="str">
        <f>IFERROR(IF(INDEX(DATOS!AO:AO,MATCH(CHECKLIST!B902,DATOS!B:B,0),1)=0,"",INDEX(DATOS!AO:AO,MATCH(CHECKLIST!B902,DATOS!B:B,0),1)),"")</f>
        <v/>
      </c>
      <c r="M902" s="17" t="str">
        <f>IFERROR(IF(INDEX(DATOS!AK:AK,MATCH(CHECKLIST!B902,DATOS!B:B,0),1)=0,"",INDEX(DATOS!AK:AK,MATCH(CHECKLIST!B902,DATOS!B:B,0),1)),"")</f>
        <v/>
      </c>
      <c r="N902" s="35" t="str">
        <f ca="1">IFERROR(IF(INDEX(DATOS!I:I,MATCH(CHECKLIST!B902,DATOS!B:B,0),1)="","X",IF(INDEX(DATOS!I:I,MATCH(CHECKLIST!B902,DATOS!B:B,0),1)&gt;YEAR(TODAY())-1,"","VENCIDA")),"")</f>
        <v/>
      </c>
      <c r="O902" s="35" t="str">
        <f>IFERROR(IF(INDEX(DATOS!AR:AR,MATCH(CHECKLIST!B902,DATOS!B:B,0),1)=0,"",INDEX(DATOS!AR:AR,MATCH(CHECKLIST!B902,DATOS!B:B,0),1)),"")</f>
        <v/>
      </c>
      <c r="P902" s="17" t="str">
        <f>IFERROR(IF(INDEX(DATOS!AP:AP,MATCH(CHECKLIST!B902,DATOS!B:B,0),1)=0,"",INDEX(DATOS!AP:AP,MATCH(CHECKLIST!B902,DATOS!B:B,0),1)),"")</f>
        <v/>
      </c>
      <c r="Q902" s="17" t="str">
        <f>IFERROR(IF(INDEX(DATOS!AQ:AQ,MATCH(CHECKLIST!B902,DATOS!B:B,0),1)=0,"",INDEX(DATOS!AQ:AQ,MATCH(CHECKLIST!B902,DATOS!B:B,0),1)),"")</f>
        <v/>
      </c>
      <c r="S902">
        <f t="shared" si="41"/>
        <v>0</v>
      </c>
      <c r="U902" t="str">
        <f t="shared" si="39"/>
        <v/>
      </c>
      <c r="V902" t="str">
        <f t="shared" si="40"/>
        <v/>
      </c>
    </row>
    <row r="903" spans="1:22" x14ac:dyDescent="0.25">
      <c r="A903" s="12">
        <v>890</v>
      </c>
      <c r="B903" t="str">
        <f>IFERROR(INDEX(DATOS!B:B,MATCH(CHECKLIST!A903,DATOS!BY:BY,0),1),"")</f>
        <v/>
      </c>
      <c r="C903" t="str">
        <f>IFERROR(INDEX(DATOS!J:J,MATCH(CHECKLIST!A903,DATOS!BY:BY,0),1),"")</f>
        <v/>
      </c>
      <c r="D903" t="str">
        <f>IFERROR(INDEX(DATOS!R:R,MATCH(CHECKLIST!E903,DATOS!C:C,0),1),"")</f>
        <v/>
      </c>
      <c r="E903" s="72" t="str">
        <f>IFERROR(INDEX(DATOS!C:C,MATCH(CHECKLIST!A903,DATOS!BY:BY,0),1),"")</f>
        <v/>
      </c>
      <c r="F903" s="82" t="str">
        <f>IFERROR(IF(INDEX(DATOS!AE:AE,MATCH(CHECKLIST!B903,DATOS!B:B,0),1)=0,"",INDEX(DATOS!AE:AE,MATCH(CHECKLIST!B903,DATOS!B:B,0),1)),"")</f>
        <v/>
      </c>
      <c r="G903" s="17" t="str">
        <f>IFERROR(IF(INDEX(DATOS!AJ:AJ,MATCH(CHECKLIST!B903,DATOS!B:B,0),1)=0,"",INDEX(DATOS!AJ:AJ,MATCH(CHECKLIST!B903,DATOS!B:B,0),1)),"")</f>
        <v/>
      </c>
      <c r="H903" s="17" t="str">
        <f>IFERROR(IF(INDEX(DATOS!BM:BM,MATCH(CHECKLIST!B903,DATOS!B:B,0),1)="","X",IF(INDEX(DATOS!BM:BM,MATCH(CHECKLIST!B903,DATOS!B:B,0),1)="VIGENTE","",INDEX(DATOS!BM:BM,MATCH(CHECKLIST!B903,DATOS!B:B,0),1))),"")</f>
        <v/>
      </c>
      <c r="I903" s="17" t="str">
        <f>IFERROR(IF(INDEX(DATOS!AN:AN,MATCH(CHECKLIST!B903,DATOS!B:B,0),1)=0,"",INDEX(DATOS!AN:AN,MATCH(CHECKLIST!B903,DATOS!B:B,0),1)),"")</f>
        <v/>
      </c>
      <c r="J903" s="17" t="str">
        <f>IFERROR(IF(INDEX(DATOS!AL:AL,MATCH(CHECKLIST!B903,DATOS!B:B,0),1)=0,"",INDEX(DATOS!AL:AL,MATCH(CHECKLIST!B903,DATOS!B:B,0),1)),"")</f>
        <v/>
      </c>
      <c r="K903" s="35" t="str">
        <f>IFERROR(IF(INDEX(DATOS!AM:AM,MATCH(CHECKLIST!B903,DATOS!B:B,0),1)=0,"",INDEX(DATOS!AM:AM,MATCH(CHECKLIST!B903,DATOS!B:B,0),1)),"")</f>
        <v/>
      </c>
      <c r="L903" s="17" t="str">
        <f>IFERROR(IF(INDEX(DATOS!AO:AO,MATCH(CHECKLIST!B903,DATOS!B:B,0),1)=0,"",INDEX(DATOS!AO:AO,MATCH(CHECKLIST!B903,DATOS!B:B,0),1)),"")</f>
        <v/>
      </c>
      <c r="M903" s="17" t="str">
        <f>IFERROR(IF(INDEX(DATOS!AK:AK,MATCH(CHECKLIST!B903,DATOS!B:B,0),1)=0,"",INDEX(DATOS!AK:AK,MATCH(CHECKLIST!B903,DATOS!B:B,0),1)),"")</f>
        <v/>
      </c>
      <c r="N903" s="35" t="str">
        <f ca="1">IFERROR(IF(INDEX(DATOS!I:I,MATCH(CHECKLIST!B903,DATOS!B:B,0),1)="","X",IF(INDEX(DATOS!I:I,MATCH(CHECKLIST!B903,DATOS!B:B,0),1)&gt;YEAR(TODAY())-1,"","VENCIDA")),"")</f>
        <v/>
      </c>
      <c r="O903" s="35" t="str">
        <f>IFERROR(IF(INDEX(DATOS!AR:AR,MATCH(CHECKLIST!B903,DATOS!B:B,0),1)=0,"",INDEX(DATOS!AR:AR,MATCH(CHECKLIST!B903,DATOS!B:B,0),1)),"")</f>
        <v/>
      </c>
      <c r="P903" s="17" t="str">
        <f>IFERROR(IF(INDEX(DATOS!AP:AP,MATCH(CHECKLIST!B903,DATOS!B:B,0),1)=0,"",INDEX(DATOS!AP:AP,MATCH(CHECKLIST!B903,DATOS!B:B,0),1)),"")</f>
        <v/>
      </c>
      <c r="Q903" s="17" t="str">
        <f>IFERROR(IF(INDEX(DATOS!AQ:AQ,MATCH(CHECKLIST!B903,DATOS!B:B,0),1)=0,"",INDEX(DATOS!AQ:AQ,MATCH(CHECKLIST!B903,DATOS!B:B,0),1)),"")</f>
        <v/>
      </c>
      <c r="R903" t="str">
        <f>IF(B903="","",1)</f>
        <v/>
      </c>
      <c r="S903" t="str">
        <f t="shared" si="41"/>
        <v/>
      </c>
      <c r="U903" t="str">
        <f t="shared" si="39"/>
        <v/>
      </c>
      <c r="V903" t="str">
        <f t="shared" si="40"/>
        <v/>
      </c>
    </row>
    <row r="904" spans="1:22" x14ac:dyDescent="0.25">
      <c r="A904" s="12">
        <v>891</v>
      </c>
      <c r="B904" t="str">
        <f>IFERROR(INDEX(DATOS!B:B,MATCH(CHECKLIST!A904,DATOS!BY:BY,0),1),"")</f>
        <v/>
      </c>
      <c r="C904" t="str">
        <f>IFERROR(INDEX(DATOS!J:J,MATCH(CHECKLIST!A904,DATOS!BY:BY,0),1),"")</f>
        <v/>
      </c>
      <c r="D904" t="str">
        <f>IFERROR(INDEX(DATOS!R:R,MATCH(CHECKLIST!E904,DATOS!C:C,0),1),"")</f>
        <v/>
      </c>
      <c r="E904" s="72" t="str">
        <f>IFERROR(INDEX(DATOS!C:C,MATCH(CHECKLIST!A904,DATOS!BY:BY,0),1),"")</f>
        <v/>
      </c>
      <c r="F904" s="82" t="str">
        <f>IFERROR(IF(INDEX(DATOS!AE:AE,MATCH(CHECKLIST!B904,DATOS!B:B,0),1)=0,"",INDEX(DATOS!AE:AE,MATCH(CHECKLIST!B904,DATOS!B:B,0),1)),"")</f>
        <v/>
      </c>
      <c r="G904" s="17" t="str">
        <f>IFERROR(IF(INDEX(DATOS!AJ:AJ,MATCH(CHECKLIST!B904,DATOS!B:B,0),1)=0,"",INDEX(DATOS!AJ:AJ,MATCH(CHECKLIST!B904,DATOS!B:B,0),1)),"")</f>
        <v/>
      </c>
      <c r="H904" s="17" t="str">
        <f>IFERROR(IF(INDEX(DATOS!BM:BM,MATCH(CHECKLIST!B904,DATOS!B:B,0),1)="","X",IF(INDEX(DATOS!BM:BM,MATCH(CHECKLIST!B904,DATOS!B:B,0),1)="VIGENTE","",INDEX(DATOS!BM:BM,MATCH(CHECKLIST!B904,DATOS!B:B,0),1))),"")</f>
        <v/>
      </c>
      <c r="I904" s="17" t="str">
        <f>IFERROR(IF(INDEX(DATOS!AN:AN,MATCH(CHECKLIST!B904,DATOS!B:B,0),1)=0,"",INDEX(DATOS!AN:AN,MATCH(CHECKLIST!B904,DATOS!B:B,0),1)),"")</f>
        <v/>
      </c>
      <c r="J904" s="17" t="str">
        <f>IFERROR(IF(INDEX(DATOS!AL:AL,MATCH(CHECKLIST!B904,DATOS!B:B,0),1)=0,"",INDEX(DATOS!AL:AL,MATCH(CHECKLIST!B904,DATOS!B:B,0),1)),"")</f>
        <v/>
      </c>
      <c r="K904" s="35" t="str">
        <f>IFERROR(IF(INDEX(DATOS!AM:AM,MATCH(CHECKLIST!B904,DATOS!B:B,0),1)=0,"",INDEX(DATOS!AM:AM,MATCH(CHECKLIST!B904,DATOS!B:B,0),1)),"")</f>
        <v/>
      </c>
      <c r="L904" s="17" t="str">
        <f>IFERROR(IF(INDEX(DATOS!AO:AO,MATCH(CHECKLIST!B904,DATOS!B:B,0),1)=0,"",INDEX(DATOS!AO:AO,MATCH(CHECKLIST!B904,DATOS!B:B,0),1)),"")</f>
        <v/>
      </c>
      <c r="M904" s="17" t="str">
        <f>IFERROR(IF(INDEX(DATOS!AK:AK,MATCH(CHECKLIST!B904,DATOS!B:B,0),1)=0,"",INDEX(DATOS!AK:AK,MATCH(CHECKLIST!B904,DATOS!B:B,0),1)),"")</f>
        <v/>
      </c>
      <c r="N904" s="35" t="str">
        <f ca="1">IFERROR(IF(INDEX(DATOS!I:I,MATCH(CHECKLIST!B904,DATOS!B:B,0),1)="","X",IF(INDEX(DATOS!I:I,MATCH(CHECKLIST!B904,DATOS!B:B,0),1)&gt;YEAR(TODAY())-1,"","VENCIDA")),"")</f>
        <v/>
      </c>
      <c r="O904" s="35" t="str">
        <f>IFERROR(IF(INDEX(DATOS!AR:AR,MATCH(CHECKLIST!B904,DATOS!B:B,0),1)=0,"",INDEX(DATOS!AR:AR,MATCH(CHECKLIST!B904,DATOS!B:B,0),1)),"")</f>
        <v/>
      </c>
      <c r="P904" s="17" t="str">
        <f>IFERROR(IF(INDEX(DATOS!AP:AP,MATCH(CHECKLIST!B904,DATOS!B:B,0),1)=0,"",INDEX(DATOS!AP:AP,MATCH(CHECKLIST!B904,DATOS!B:B,0),1)),"")</f>
        <v/>
      </c>
      <c r="Q904" s="17" t="str">
        <f>IFERROR(IF(INDEX(DATOS!AQ:AQ,MATCH(CHECKLIST!B904,DATOS!B:B,0),1)=0,"",INDEX(DATOS!AQ:AQ,MATCH(CHECKLIST!B904,DATOS!B:B,0),1)),"")</f>
        <v/>
      </c>
      <c r="S904">
        <f t="shared" si="41"/>
        <v>0</v>
      </c>
      <c r="U904" t="str">
        <f t="shared" si="39"/>
        <v/>
      </c>
      <c r="V904" t="str">
        <f t="shared" si="40"/>
        <v/>
      </c>
    </row>
    <row r="905" spans="1:22" x14ac:dyDescent="0.25">
      <c r="A905" s="12">
        <v>892</v>
      </c>
      <c r="B905" t="str">
        <f>IFERROR(INDEX(DATOS!B:B,MATCH(CHECKLIST!A905,DATOS!BY:BY,0),1),"")</f>
        <v/>
      </c>
      <c r="C905" t="str">
        <f>IFERROR(INDEX(DATOS!J:J,MATCH(CHECKLIST!A905,DATOS!BY:BY,0),1),"")</f>
        <v/>
      </c>
      <c r="D905" t="str">
        <f>IFERROR(INDEX(DATOS!R:R,MATCH(CHECKLIST!E905,DATOS!C:C,0),1),"")</f>
        <v/>
      </c>
      <c r="E905" s="72" t="str">
        <f>IFERROR(INDEX(DATOS!C:C,MATCH(CHECKLIST!A905,DATOS!BY:BY,0),1),"")</f>
        <v/>
      </c>
      <c r="F905" s="82" t="str">
        <f>IFERROR(IF(INDEX(DATOS!AE:AE,MATCH(CHECKLIST!B905,DATOS!B:B,0),1)=0,"",INDEX(DATOS!AE:AE,MATCH(CHECKLIST!B905,DATOS!B:B,0),1)),"")</f>
        <v/>
      </c>
      <c r="G905" s="17" t="str">
        <f>IFERROR(IF(INDEX(DATOS!AJ:AJ,MATCH(CHECKLIST!B905,DATOS!B:B,0),1)=0,"",INDEX(DATOS!AJ:AJ,MATCH(CHECKLIST!B905,DATOS!B:B,0),1)),"")</f>
        <v/>
      </c>
      <c r="H905" s="17" t="str">
        <f>IFERROR(IF(INDEX(DATOS!BM:BM,MATCH(CHECKLIST!B905,DATOS!B:B,0),1)="","X",IF(INDEX(DATOS!BM:BM,MATCH(CHECKLIST!B905,DATOS!B:B,0),1)="VIGENTE","",INDEX(DATOS!BM:BM,MATCH(CHECKLIST!B905,DATOS!B:B,0),1))),"")</f>
        <v/>
      </c>
      <c r="I905" s="17" t="str">
        <f>IFERROR(IF(INDEX(DATOS!AN:AN,MATCH(CHECKLIST!B905,DATOS!B:B,0),1)=0,"",INDEX(DATOS!AN:AN,MATCH(CHECKLIST!B905,DATOS!B:B,0),1)),"")</f>
        <v/>
      </c>
      <c r="J905" s="17" t="str">
        <f>IFERROR(IF(INDEX(DATOS!AL:AL,MATCH(CHECKLIST!B905,DATOS!B:B,0),1)=0,"",INDEX(DATOS!AL:AL,MATCH(CHECKLIST!B905,DATOS!B:B,0),1)),"")</f>
        <v/>
      </c>
      <c r="K905" s="35" t="str">
        <f>IFERROR(IF(INDEX(DATOS!AM:AM,MATCH(CHECKLIST!B905,DATOS!B:B,0),1)=0,"",INDEX(DATOS!AM:AM,MATCH(CHECKLIST!B905,DATOS!B:B,0),1)),"")</f>
        <v/>
      </c>
      <c r="L905" s="17" t="str">
        <f>IFERROR(IF(INDEX(DATOS!AO:AO,MATCH(CHECKLIST!B905,DATOS!B:B,0),1)=0,"",INDEX(DATOS!AO:AO,MATCH(CHECKLIST!B905,DATOS!B:B,0),1)),"")</f>
        <v/>
      </c>
      <c r="M905" s="17" t="str">
        <f>IFERROR(IF(INDEX(DATOS!AK:AK,MATCH(CHECKLIST!B905,DATOS!B:B,0),1)=0,"",INDEX(DATOS!AK:AK,MATCH(CHECKLIST!B905,DATOS!B:B,0),1)),"")</f>
        <v/>
      </c>
      <c r="N905" s="35" t="str">
        <f ca="1">IFERROR(IF(INDEX(DATOS!I:I,MATCH(CHECKLIST!B905,DATOS!B:B,0),1)="","X",IF(INDEX(DATOS!I:I,MATCH(CHECKLIST!B905,DATOS!B:B,0),1)&gt;YEAR(TODAY())-1,"","VENCIDA")),"")</f>
        <v/>
      </c>
      <c r="O905" s="35" t="str">
        <f>IFERROR(IF(INDEX(DATOS!AR:AR,MATCH(CHECKLIST!B905,DATOS!B:B,0),1)=0,"",INDEX(DATOS!AR:AR,MATCH(CHECKLIST!B905,DATOS!B:B,0),1)),"")</f>
        <v/>
      </c>
      <c r="P905" s="17" t="str">
        <f>IFERROR(IF(INDEX(DATOS!AP:AP,MATCH(CHECKLIST!B905,DATOS!B:B,0),1)=0,"",INDEX(DATOS!AP:AP,MATCH(CHECKLIST!B905,DATOS!B:B,0),1)),"")</f>
        <v/>
      </c>
      <c r="Q905" s="17" t="str">
        <f>IFERROR(IF(INDEX(DATOS!AQ:AQ,MATCH(CHECKLIST!B905,DATOS!B:B,0),1)=0,"",INDEX(DATOS!AQ:AQ,MATCH(CHECKLIST!B905,DATOS!B:B,0),1)),"")</f>
        <v/>
      </c>
      <c r="R905" t="str">
        <f>IF(B905="","",1)</f>
        <v/>
      </c>
      <c r="S905" t="str">
        <f t="shared" si="41"/>
        <v/>
      </c>
      <c r="U905" t="str">
        <f t="shared" si="39"/>
        <v/>
      </c>
      <c r="V905" t="str">
        <f t="shared" si="40"/>
        <v/>
      </c>
    </row>
    <row r="906" spans="1:22" x14ac:dyDescent="0.25">
      <c r="A906" s="12">
        <v>893</v>
      </c>
      <c r="B906" t="str">
        <f>IFERROR(INDEX(DATOS!B:B,MATCH(CHECKLIST!A906,DATOS!BY:BY,0),1),"")</f>
        <v/>
      </c>
      <c r="C906" t="str">
        <f>IFERROR(INDEX(DATOS!J:J,MATCH(CHECKLIST!A906,DATOS!BY:BY,0),1),"")</f>
        <v/>
      </c>
      <c r="D906" t="str">
        <f>IFERROR(INDEX(DATOS!R:R,MATCH(CHECKLIST!E906,DATOS!C:C,0),1),"")</f>
        <v/>
      </c>
      <c r="E906" s="72" t="str">
        <f>IFERROR(INDEX(DATOS!C:C,MATCH(CHECKLIST!A906,DATOS!BY:BY,0),1),"")</f>
        <v/>
      </c>
      <c r="F906" s="82" t="str">
        <f>IFERROR(IF(INDEX(DATOS!AE:AE,MATCH(CHECKLIST!B906,DATOS!B:B,0),1)=0,"",INDEX(DATOS!AE:AE,MATCH(CHECKLIST!B906,DATOS!B:B,0),1)),"")</f>
        <v/>
      </c>
      <c r="G906" s="17" t="str">
        <f>IFERROR(IF(INDEX(DATOS!AJ:AJ,MATCH(CHECKLIST!B906,DATOS!B:B,0),1)=0,"",INDEX(DATOS!AJ:AJ,MATCH(CHECKLIST!B906,DATOS!B:B,0),1)),"")</f>
        <v/>
      </c>
      <c r="H906" s="17" t="str">
        <f>IFERROR(IF(INDEX(DATOS!BM:BM,MATCH(CHECKLIST!B906,DATOS!B:B,0),1)="","X",IF(INDEX(DATOS!BM:BM,MATCH(CHECKLIST!B906,DATOS!B:B,0),1)="VIGENTE","",INDEX(DATOS!BM:BM,MATCH(CHECKLIST!B906,DATOS!B:B,0),1))),"")</f>
        <v/>
      </c>
      <c r="I906" s="17" t="str">
        <f>IFERROR(IF(INDEX(DATOS!AN:AN,MATCH(CHECKLIST!B906,DATOS!B:B,0),1)=0,"",INDEX(DATOS!AN:AN,MATCH(CHECKLIST!B906,DATOS!B:B,0),1)),"")</f>
        <v/>
      </c>
      <c r="J906" s="17" t="str">
        <f>IFERROR(IF(INDEX(DATOS!AL:AL,MATCH(CHECKLIST!B906,DATOS!B:B,0),1)=0,"",INDEX(DATOS!AL:AL,MATCH(CHECKLIST!B906,DATOS!B:B,0),1)),"")</f>
        <v/>
      </c>
      <c r="K906" s="35" t="str">
        <f>IFERROR(IF(INDEX(DATOS!AM:AM,MATCH(CHECKLIST!B906,DATOS!B:B,0),1)=0,"",INDEX(DATOS!AM:AM,MATCH(CHECKLIST!B906,DATOS!B:B,0),1)),"")</f>
        <v/>
      </c>
      <c r="L906" s="17" t="str">
        <f>IFERROR(IF(INDEX(DATOS!AO:AO,MATCH(CHECKLIST!B906,DATOS!B:B,0),1)=0,"",INDEX(DATOS!AO:AO,MATCH(CHECKLIST!B906,DATOS!B:B,0),1)),"")</f>
        <v/>
      </c>
      <c r="M906" s="17" t="str">
        <f>IFERROR(IF(INDEX(DATOS!AK:AK,MATCH(CHECKLIST!B906,DATOS!B:B,0),1)=0,"",INDEX(DATOS!AK:AK,MATCH(CHECKLIST!B906,DATOS!B:B,0),1)),"")</f>
        <v/>
      </c>
      <c r="N906" s="35" t="str">
        <f ca="1">IFERROR(IF(INDEX(DATOS!I:I,MATCH(CHECKLIST!B906,DATOS!B:B,0),1)="","X",IF(INDEX(DATOS!I:I,MATCH(CHECKLIST!B906,DATOS!B:B,0),1)&gt;YEAR(TODAY())-1,"","VENCIDA")),"")</f>
        <v/>
      </c>
      <c r="O906" s="35" t="str">
        <f>IFERROR(IF(INDEX(DATOS!AR:AR,MATCH(CHECKLIST!B906,DATOS!B:B,0),1)=0,"",INDEX(DATOS!AR:AR,MATCH(CHECKLIST!B906,DATOS!B:B,0),1)),"")</f>
        <v/>
      </c>
      <c r="P906" s="17" t="str">
        <f>IFERROR(IF(INDEX(DATOS!AP:AP,MATCH(CHECKLIST!B906,DATOS!B:B,0),1)=0,"",INDEX(DATOS!AP:AP,MATCH(CHECKLIST!B906,DATOS!B:B,0),1)),"")</f>
        <v/>
      </c>
      <c r="Q906" s="17" t="str">
        <f>IFERROR(IF(INDEX(DATOS!AQ:AQ,MATCH(CHECKLIST!B906,DATOS!B:B,0),1)=0,"",INDEX(DATOS!AQ:AQ,MATCH(CHECKLIST!B906,DATOS!B:B,0),1)),"")</f>
        <v/>
      </c>
      <c r="S906">
        <f t="shared" si="41"/>
        <v>0</v>
      </c>
      <c r="U906" t="str">
        <f t="shared" si="39"/>
        <v/>
      </c>
      <c r="V906" t="str">
        <f t="shared" si="40"/>
        <v/>
      </c>
    </row>
    <row r="907" spans="1:22" x14ac:dyDescent="0.25">
      <c r="A907" s="12">
        <v>894</v>
      </c>
      <c r="B907" t="str">
        <f>IFERROR(INDEX(DATOS!B:B,MATCH(CHECKLIST!A907,DATOS!BY:BY,0),1),"")</f>
        <v/>
      </c>
      <c r="C907" t="str">
        <f>IFERROR(INDEX(DATOS!J:J,MATCH(CHECKLIST!A907,DATOS!BY:BY,0),1),"")</f>
        <v/>
      </c>
      <c r="D907" t="str">
        <f>IFERROR(INDEX(DATOS!R:R,MATCH(CHECKLIST!E907,DATOS!C:C,0),1),"")</f>
        <v/>
      </c>
      <c r="E907" s="72" t="str">
        <f>IFERROR(INDEX(DATOS!C:C,MATCH(CHECKLIST!A907,DATOS!BY:BY,0),1),"")</f>
        <v/>
      </c>
      <c r="F907" s="82" t="str">
        <f>IFERROR(IF(INDEX(DATOS!AE:AE,MATCH(CHECKLIST!B907,DATOS!B:B,0),1)=0,"",INDEX(DATOS!AE:AE,MATCH(CHECKLIST!B907,DATOS!B:B,0),1)),"")</f>
        <v/>
      </c>
      <c r="G907" s="17" t="str">
        <f>IFERROR(IF(INDEX(DATOS!AJ:AJ,MATCH(CHECKLIST!B907,DATOS!B:B,0),1)=0,"",INDEX(DATOS!AJ:AJ,MATCH(CHECKLIST!B907,DATOS!B:B,0),1)),"")</f>
        <v/>
      </c>
      <c r="H907" s="17" t="str">
        <f>IFERROR(IF(INDEX(DATOS!BM:BM,MATCH(CHECKLIST!B907,DATOS!B:B,0),1)="","X",IF(INDEX(DATOS!BM:BM,MATCH(CHECKLIST!B907,DATOS!B:B,0),1)="VIGENTE","",INDEX(DATOS!BM:BM,MATCH(CHECKLIST!B907,DATOS!B:B,0),1))),"")</f>
        <v/>
      </c>
      <c r="I907" s="17" t="str">
        <f>IFERROR(IF(INDEX(DATOS!AN:AN,MATCH(CHECKLIST!B907,DATOS!B:B,0),1)=0,"",INDEX(DATOS!AN:AN,MATCH(CHECKLIST!B907,DATOS!B:B,0),1)),"")</f>
        <v/>
      </c>
      <c r="J907" s="17" t="str">
        <f>IFERROR(IF(INDEX(DATOS!AL:AL,MATCH(CHECKLIST!B907,DATOS!B:B,0),1)=0,"",INDEX(DATOS!AL:AL,MATCH(CHECKLIST!B907,DATOS!B:B,0),1)),"")</f>
        <v/>
      </c>
      <c r="K907" s="35" t="str">
        <f>IFERROR(IF(INDEX(DATOS!AM:AM,MATCH(CHECKLIST!B907,DATOS!B:B,0),1)=0,"",INDEX(DATOS!AM:AM,MATCH(CHECKLIST!B907,DATOS!B:B,0),1)),"")</f>
        <v/>
      </c>
      <c r="L907" s="17" t="str">
        <f>IFERROR(IF(INDEX(DATOS!AO:AO,MATCH(CHECKLIST!B907,DATOS!B:B,0),1)=0,"",INDEX(DATOS!AO:AO,MATCH(CHECKLIST!B907,DATOS!B:B,0),1)),"")</f>
        <v/>
      </c>
      <c r="M907" s="17" t="str">
        <f>IFERROR(IF(INDEX(DATOS!AK:AK,MATCH(CHECKLIST!B907,DATOS!B:B,0),1)=0,"",INDEX(DATOS!AK:AK,MATCH(CHECKLIST!B907,DATOS!B:B,0),1)),"")</f>
        <v/>
      </c>
      <c r="N907" s="35" t="str">
        <f ca="1">IFERROR(IF(INDEX(DATOS!I:I,MATCH(CHECKLIST!B907,DATOS!B:B,0),1)="","X",IF(INDEX(DATOS!I:I,MATCH(CHECKLIST!B907,DATOS!B:B,0),1)&gt;YEAR(TODAY())-1,"","VENCIDA")),"")</f>
        <v/>
      </c>
      <c r="O907" s="35" t="str">
        <f>IFERROR(IF(INDEX(DATOS!AR:AR,MATCH(CHECKLIST!B907,DATOS!B:B,0),1)=0,"",INDEX(DATOS!AR:AR,MATCH(CHECKLIST!B907,DATOS!B:B,0),1)),"")</f>
        <v/>
      </c>
      <c r="P907" s="17" t="str">
        <f>IFERROR(IF(INDEX(DATOS!AP:AP,MATCH(CHECKLIST!B907,DATOS!B:B,0),1)=0,"",INDEX(DATOS!AP:AP,MATCH(CHECKLIST!B907,DATOS!B:B,0),1)),"")</f>
        <v/>
      </c>
      <c r="Q907" s="17" t="str">
        <f>IFERROR(IF(INDEX(DATOS!AQ:AQ,MATCH(CHECKLIST!B907,DATOS!B:B,0),1)=0,"",INDEX(DATOS!AQ:AQ,MATCH(CHECKLIST!B907,DATOS!B:B,0),1)),"")</f>
        <v/>
      </c>
      <c r="R907" t="str">
        <f>IF(B907="","",1)</f>
        <v/>
      </c>
      <c r="S907" t="str">
        <f t="shared" si="41"/>
        <v/>
      </c>
      <c r="U907" t="str">
        <f t="shared" si="39"/>
        <v/>
      </c>
      <c r="V907" t="str">
        <f t="shared" si="40"/>
        <v/>
      </c>
    </row>
    <row r="908" spans="1:22" x14ac:dyDescent="0.25">
      <c r="A908" s="12">
        <v>895</v>
      </c>
      <c r="B908" t="str">
        <f>IFERROR(INDEX(DATOS!B:B,MATCH(CHECKLIST!A908,DATOS!BY:BY,0),1),"")</f>
        <v/>
      </c>
      <c r="C908" t="str">
        <f>IFERROR(INDEX(DATOS!J:J,MATCH(CHECKLIST!A908,DATOS!BY:BY,0),1),"")</f>
        <v/>
      </c>
      <c r="D908" t="str">
        <f>IFERROR(INDEX(DATOS!R:R,MATCH(CHECKLIST!E908,DATOS!C:C,0),1),"")</f>
        <v/>
      </c>
      <c r="E908" s="72" t="str">
        <f>IFERROR(INDEX(DATOS!C:C,MATCH(CHECKLIST!A908,DATOS!BY:BY,0),1),"")</f>
        <v/>
      </c>
      <c r="F908" s="82" t="str">
        <f>IFERROR(IF(INDEX(DATOS!AE:AE,MATCH(CHECKLIST!B908,DATOS!B:B,0),1)=0,"",INDEX(DATOS!AE:AE,MATCH(CHECKLIST!B908,DATOS!B:B,0),1)),"")</f>
        <v/>
      </c>
      <c r="G908" s="17" t="str">
        <f>IFERROR(IF(INDEX(DATOS!AJ:AJ,MATCH(CHECKLIST!B908,DATOS!B:B,0),1)=0,"",INDEX(DATOS!AJ:AJ,MATCH(CHECKLIST!B908,DATOS!B:B,0),1)),"")</f>
        <v/>
      </c>
      <c r="H908" s="17" t="str">
        <f>IFERROR(IF(INDEX(DATOS!BM:BM,MATCH(CHECKLIST!B908,DATOS!B:B,0),1)="","X",IF(INDEX(DATOS!BM:BM,MATCH(CHECKLIST!B908,DATOS!B:B,0),1)="VIGENTE","",INDEX(DATOS!BM:BM,MATCH(CHECKLIST!B908,DATOS!B:B,0),1))),"")</f>
        <v/>
      </c>
      <c r="I908" s="17" t="str">
        <f>IFERROR(IF(INDEX(DATOS!AN:AN,MATCH(CHECKLIST!B908,DATOS!B:B,0),1)=0,"",INDEX(DATOS!AN:AN,MATCH(CHECKLIST!B908,DATOS!B:B,0),1)),"")</f>
        <v/>
      </c>
      <c r="J908" s="17" t="str">
        <f>IFERROR(IF(INDEX(DATOS!AL:AL,MATCH(CHECKLIST!B908,DATOS!B:B,0),1)=0,"",INDEX(DATOS!AL:AL,MATCH(CHECKLIST!B908,DATOS!B:B,0),1)),"")</f>
        <v/>
      </c>
      <c r="K908" s="35" t="str">
        <f>IFERROR(IF(INDEX(DATOS!AM:AM,MATCH(CHECKLIST!B908,DATOS!B:B,0),1)=0,"",INDEX(DATOS!AM:AM,MATCH(CHECKLIST!B908,DATOS!B:B,0),1)),"")</f>
        <v/>
      </c>
      <c r="L908" s="17" t="str">
        <f>IFERROR(IF(INDEX(DATOS!AO:AO,MATCH(CHECKLIST!B908,DATOS!B:B,0),1)=0,"",INDEX(DATOS!AO:AO,MATCH(CHECKLIST!B908,DATOS!B:B,0),1)),"")</f>
        <v/>
      </c>
      <c r="M908" s="17" t="str">
        <f>IFERROR(IF(INDEX(DATOS!AK:AK,MATCH(CHECKLIST!B908,DATOS!B:B,0),1)=0,"",INDEX(DATOS!AK:AK,MATCH(CHECKLIST!B908,DATOS!B:B,0),1)),"")</f>
        <v/>
      </c>
      <c r="N908" s="35" t="str">
        <f ca="1">IFERROR(IF(INDEX(DATOS!I:I,MATCH(CHECKLIST!B908,DATOS!B:B,0),1)="","X",IF(INDEX(DATOS!I:I,MATCH(CHECKLIST!B908,DATOS!B:B,0),1)&gt;YEAR(TODAY())-1,"","VENCIDA")),"")</f>
        <v/>
      </c>
      <c r="O908" s="35" t="str">
        <f>IFERROR(IF(INDEX(DATOS!AR:AR,MATCH(CHECKLIST!B908,DATOS!B:B,0),1)=0,"",INDEX(DATOS!AR:AR,MATCH(CHECKLIST!B908,DATOS!B:B,0),1)),"")</f>
        <v/>
      </c>
      <c r="P908" s="17" t="str">
        <f>IFERROR(IF(INDEX(DATOS!AP:AP,MATCH(CHECKLIST!B908,DATOS!B:B,0),1)=0,"",INDEX(DATOS!AP:AP,MATCH(CHECKLIST!B908,DATOS!B:B,0),1)),"")</f>
        <v/>
      </c>
      <c r="Q908" s="17" t="str">
        <f>IFERROR(IF(INDEX(DATOS!AQ:AQ,MATCH(CHECKLIST!B908,DATOS!B:B,0),1)=0,"",INDEX(DATOS!AQ:AQ,MATCH(CHECKLIST!B908,DATOS!B:B,0),1)),"")</f>
        <v/>
      </c>
      <c r="S908">
        <f t="shared" si="41"/>
        <v>0</v>
      </c>
      <c r="U908" t="str">
        <f t="shared" si="39"/>
        <v/>
      </c>
      <c r="V908" t="str">
        <f t="shared" si="40"/>
        <v/>
      </c>
    </row>
    <row r="909" spans="1:22" x14ac:dyDescent="0.25">
      <c r="A909" s="12">
        <v>896</v>
      </c>
      <c r="B909" t="str">
        <f>IFERROR(INDEX(DATOS!B:B,MATCH(CHECKLIST!A909,DATOS!BY:BY,0),1),"")</f>
        <v/>
      </c>
      <c r="C909" t="str">
        <f>IFERROR(INDEX(DATOS!J:J,MATCH(CHECKLIST!A909,DATOS!BY:BY,0),1),"")</f>
        <v/>
      </c>
      <c r="D909" t="str">
        <f>IFERROR(INDEX(DATOS!R:R,MATCH(CHECKLIST!E909,DATOS!C:C,0),1),"")</f>
        <v/>
      </c>
      <c r="E909" s="72" t="str">
        <f>IFERROR(INDEX(DATOS!C:C,MATCH(CHECKLIST!A909,DATOS!BY:BY,0),1),"")</f>
        <v/>
      </c>
      <c r="F909" s="82" t="str">
        <f>IFERROR(IF(INDEX(DATOS!AE:AE,MATCH(CHECKLIST!B909,DATOS!B:B,0),1)=0,"",INDEX(DATOS!AE:AE,MATCH(CHECKLIST!B909,DATOS!B:B,0),1)),"")</f>
        <v/>
      </c>
      <c r="G909" s="17" t="str">
        <f>IFERROR(IF(INDEX(DATOS!AJ:AJ,MATCH(CHECKLIST!B909,DATOS!B:B,0),1)=0,"",INDEX(DATOS!AJ:AJ,MATCH(CHECKLIST!B909,DATOS!B:B,0),1)),"")</f>
        <v/>
      </c>
      <c r="H909" s="17" t="str">
        <f>IFERROR(IF(INDEX(DATOS!BM:BM,MATCH(CHECKLIST!B909,DATOS!B:B,0),1)="","X",IF(INDEX(DATOS!BM:BM,MATCH(CHECKLIST!B909,DATOS!B:B,0),1)="VIGENTE","",INDEX(DATOS!BM:BM,MATCH(CHECKLIST!B909,DATOS!B:B,0),1))),"")</f>
        <v/>
      </c>
      <c r="I909" s="17" t="str">
        <f>IFERROR(IF(INDEX(DATOS!AN:AN,MATCH(CHECKLIST!B909,DATOS!B:B,0),1)=0,"",INDEX(DATOS!AN:AN,MATCH(CHECKLIST!B909,DATOS!B:B,0),1)),"")</f>
        <v/>
      </c>
      <c r="J909" s="17" t="str">
        <f>IFERROR(IF(INDEX(DATOS!AL:AL,MATCH(CHECKLIST!B909,DATOS!B:B,0),1)=0,"",INDEX(DATOS!AL:AL,MATCH(CHECKLIST!B909,DATOS!B:B,0),1)),"")</f>
        <v/>
      </c>
      <c r="K909" s="35" t="str">
        <f>IFERROR(IF(INDEX(DATOS!AM:AM,MATCH(CHECKLIST!B909,DATOS!B:B,0),1)=0,"",INDEX(DATOS!AM:AM,MATCH(CHECKLIST!B909,DATOS!B:B,0),1)),"")</f>
        <v/>
      </c>
      <c r="L909" s="17" t="str">
        <f>IFERROR(IF(INDEX(DATOS!AO:AO,MATCH(CHECKLIST!B909,DATOS!B:B,0),1)=0,"",INDEX(DATOS!AO:AO,MATCH(CHECKLIST!B909,DATOS!B:B,0),1)),"")</f>
        <v/>
      </c>
      <c r="M909" s="17" t="str">
        <f>IFERROR(IF(INDEX(DATOS!AK:AK,MATCH(CHECKLIST!B909,DATOS!B:B,0),1)=0,"",INDEX(DATOS!AK:AK,MATCH(CHECKLIST!B909,DATOS!B:B,0),1)),"")</f>
        <v/>
      </c>
      <c r="N909" s="35" t="str">
        <f ca="1">IFERROR(IF(INDEX(DATOS!I:I,MATCH(CHECKLIST!B909,DATOS!B:B,0),1)="","X",IF(INDEX(DATOS!I:I,MATCH(CHECKLIST!B909,DATOS!B:B,0),1)&gt;YEAR(TODAY())-1,"","VENCIDA")),"")</f>
        <v/>
      </c>
      <c r="O909" s="35" t="str">
        <f>IFERROR(IF(INDEX(DATOS!AR:AR,MATCH(CHECKLIST!B909,DATOS!B:B,0),1)=0,"",INDEX(DATOS!AR:AR,MATCH(CHECKLIST!B909,DATOS!B:B,0),1)),"")</f>
        <v/>
      </c>
      <c r="P909" s="17" t="str">
        <f>IFERROR(IF(INDEX(DATOS!AP:AP,MATCH(CHECKLIST!B909,DATOS!B:B,0),1)=0,"",INDEX(DATOS!AP:AP,MATCH(CHECKLIST!B909,DATOS!B:B,0),1)),"")</f>
        <v/>
      </c>
      <c r="Q909" s="17" t="str">
        <f>IFERROR(IF(INDEX(DATOS!AQ:AQ,MATCH(CHECKLIST!B909,DATOS!B:B,0),1)=0,"",INDEX(DATOS!AQ:AQ,MATCH(CHECKLIST!B909,DATOS!B:B,0),1)),"")</f>
        <v/>
      </c>
      <c r="R909" t="str">
        <f>IF(B909="","",1)</f>
        <v/>
      </c>
      <c r="S909" t="str">
        <f t="shared" si="41"/>
        <v/>
      </c>
      <c r="U909" t="str">
        <f t="shared" si="39"/>
        <v/>
      </c>
      <c r="V909" t="str">
        <f t="shared" si="40"/>
        <v/>
      </c>
    </row>
    <row r="910" spans="1:22" x14ac:dyDescent="0.25">
      <c r="A910" s="12">
        <v>897</v>
      </c>
      <c r="B910" t="str">
        <f>IFERROR(INDEX(DATOS!B:B,MATCH(CHECKLIST!A910,DATOS!BY:BY,0),1),"")</f>
        <v/>
      </c>
      <c r="C910" t="str">
        <f>IFERROR(INDEX(DATOS!J:J,MATCH(CHECKLIST!A910,DATOS!BY:BY,0),1),"")</f>
        <v/>
      </c>
      <c r="D910" t="str">
        <f>IFERROR(INDEX(DATOS!R:R,MATCH(CHECKLIST!E910,DATOS!C:C,0),1),"")</f>
        <v/>
      </c>
      <c r="E910" s="72" t="str">
        <f>IFERROR(INDEX(DATOS!C:C,MATCH(CHECKLIST!A910,DATOS!BY:BY,0),1),"")</f>
        <v/>
      </c>
      <c r="F910" s="82" t="str">
        <f>IFERROR(IF(INDEX(DATOS!AE:AE,MATCH(CHECKLIST!B910,DATOS!B:B,0),1)=0,"",INDEX(DATOS!AE:AE,MATCH(CHECKLIST!B910,DATOS!B:B,0),1)),"")</f>
        <v/>
      </c>
      <c r="G910" s="17" t="str">
        <f>IFERROR(IF(INDEX(DATOS!AJ:AJ,MATCH(CHECKLIST!B910,DATOS!B:B,0),1)=0,"",INDEX(DATOS!AJ:AJ,MATCH(CHECKLIST!B910,DATOS!B:B,0),1)),"")</f>
        <v/>
      </c>
      <c r="H910" s="17" t="str">
        <f>IFERROR(IF(INDEX(DATOS!BM:BM,MATCH(CHECKLIST!B910,DATOS!B:B,0),1)="","X",IF(INDEX(DATOS!BM:BM,MATCH(CHECKLIST!B910,DATOS!B:B,0),1)="VIGENTE","",INDEX(DATOS!BM:BM,MATCH(CHECKLIST!B910,DATOS!B:B,0),1))),"")</f>
        <v/>
      </c>
      <c r="I910" s="17" t="str">
        <f>IFERROR(IF(INDEX(DATOS!AN:AN,MATCH(CHECKLIST!B910,DATOS!B:B,0),1)=0,"",INDEX(DATOS!AN:AN,MATCH(CHECKLIST!B910,DATOS!B:B,0),1)),"")</f>
        <v/>
      </c>
      <c r="J910" s="17" t="str">
        <f>IFERROR(IF(INDEX(DATOS!AL:AL,MATCH(CHECKLIST!B910,DATOS!B:B,0),1)=0,"",INDEX(DATOS!AL:AL,MATCH(CHECKLIST!B910,DATOS!B:B,0),1)),"")</f>
        <v/>
      </c>
      <c r="K910" s="35" t="str">
        <f>IFERROR(IF(INDEX(DATOS!AM:AM,MATCH(CHECKLIST!B910,DATOS!B:B,0),1)=0,"",INDEX(DATOS!AM:AM,MATCH(CHECKLIST!B910,DATOS!B:B,0),1)),"")</f>
        <v/>
      </c>
      <c r="L910" s="17" t="str">
        <f>IFERROR(IF(INDEX(DATOS!AO:AO,MATCH(CHECKLIST!B910,DATOS!B:B,0),1)=0,"",INDEX(DATOS!AO:AO,MATCH(CHECKLIST!B910,DATOS!B:B,0),1)),"")</f>
        <v/>
      </c>
      <c r="M910" s="17" t="str">
        <f>IFERROR(IF(INDEX(DATOS!AK:AK,MATCH(CHECKLIST!B910,DATOS!B:B,0),1)=0,"",INDEX(DATOS!AK:AK,MATCH(CHECKLIST!B910,DATOS!B:B,0),1)),"")</f>
        <v/>
      </c>
      <c r="N910" s="35" t="str">
        <f ca="1">IFERROR(IF(INDEX(DATOS!I:I,MATCH(CHECKLIST!B910,DATOS!B:B,0),1)="","X",IF(INDEX(DATOS!I:I,MATCH(CHECKLIST!B910,DATOS!B:B,0),1)&gt;YEAR(TODAY())-1,"","VENCIDA")),"")</f>
        <v/>
      </c>
      <c r="O910" s="35" t="str">
        <f>IFERROR(IF(INDEX(DATOS!AR:AR,MATCH(CHECKLIST!B910,DATOS!B:B,0),1)=0,"",INDEX(DATOS!AR:AR,MATCH(CHECKLIST!B910,DATOS!B:B,0),1)),"")</f>
        <v/>
      </c>
      <c r="P910" s="17" t="str">
        <f>IFERROR(IF(INDEX(DATOS!AP:AP,MATCH(CHECKLIST!B910,DATOS!B:B,0),1)=0,"",INDEX(DATOS!AP:AP,MATCH(CHECKLIST!B910,DATOS!B:B,0),1)),"")</f>
        <v/>
      </c>
      <c r="Q910" s="17" t="str">
        <f>IFERROR(IF(INDEX(DATOS!AQ:AQ,MATCH(CHECKLIST!B910,DATOS!B:B,0),1)=0,"",INDEX(DATOS!AQ:AQ,MATCH(CHECKLIST!B910,DATOS!B:B,0),1)),"")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IFERROR(INDEX(DATOS!B:B,MATCH(CHECKLIST!A911,DATOS!BY:BY,0),1),"")</f>
        <v/>
      </c>
      <c r="C911" t="str">
        <f>IFERROR(INDEX(DATOS!J:J,MATCH(CHECKLIST!A911,DATOS!BY:BY,0),1),"")</f>
        <v/>
      </c>
      <c r="D911" t="str">
        <f>IFERROR(INDEX(DATOS!R:R,MATCH(CHECKLIST!E911,DATOS!C:C,0),1),"")</f>
        <v/>
      </c>
      <c r="E911" s="72" t="str">
        <f>IFERROR(INDEX(DATOS!C:C,MATCH(CHECKLIST!A911,DATOS!BY:BY,0),1),"")</f>
        <v/>
      </c>
      <c r="F911" s="82" t="str">
        <f>IFERROR(IF(INDEX(DATOS!AE:AE,MATCH(CHECKLIST!B911,DATOS!B:B,0),1)=0,"",INDEX(DATOS!AE:AE,MATCH(CHECKLIST!B911,DATOS!B:B,0),1)),"")</f>
        <v/>
      </c>
      <c r="G911" s="17" t="str">
        <f>IFERROR(IF(INDEX(DATOS!AJ:AJ,MATCH(CHECKLIST!B911,DATOS!B:B,0),1)=0,"",INDEX(DATOS!AJ:AJ,MATCH(CHECKLIST!B911,DATOS!B:B,0),1)),"")</f>
        <v/>
      </c>
      <c r="H911" s="17" t="str">
        <f>IFERROR(IF(INDEX(DATOS!BM:BM,MATCH(CHECKLIST!B911,DATOS!B:B,0),1)="","X",IF(INDEX(DATOS!BM:BM,MATCH(CHECKLIST!B911,DATOS!B:B,0),1)="VIGENTE","",INDEX(DATOS!BM:BM,MATCH(CHECKLIST!B911,DATOS!B:B,0),1))),"")</f>
        <v/>
      </c>
      <c r="I911" s="17" t="str">
        <f>IFERROR(IF(INDEX(DATOS!AN:AN,MATCH(CHECKLIST!B911,DATOS!B:B,0),1)=0,"",INDEX(DATOS!AN:AN,MATCH(CHECKLIST!B911,DATOS!B:B,0),1)),"")</f>
        <v/>
      </c>
      <c r="J911" s="17" t="str">
        <f>IFERROR(IF(INDEX(DATOS!AL:AL,MATCH(CHECKLIST!B911,DATOS!B:B,0),1)=0,"",INDEX(DATOS!AL:AL,MATCH(CHECKLIST!B911,DATOS!B:B,0),1)),"")</f>
        <v/>
      </c>
      <c r="K911" s="35" t="str">
        <f>IFERROR(IF(INDEX(DATOS!AM:AM,MATCH(CHECKLIST!B911,DATOS!B:B,0),1)=0,"",INDEX(DATOS!AM:AM,MATCH(CHECKLIST!B911,DATOS!B:B,0),1)),"")</f>
        <v/>
      </c>
      <c r="L911" s="17" t="str">
        <f>IFERROR(IF(INDEX(DATOS!AO:AO,MATCH(CHECKLIST!B911,DATOS!B:B,0),1)=0,"",INDEX(DATOS!AO:AO,MATCH(CHECKLIST!B911,DATOS!B:B,0),1)),"")</f>
        <v/>
      </c>
      <c r="M911" s="17" t="str">
        <f>IFERROR(IF(INDEX(DATOS!AK:AK,MATCH(CHECKLIST!B911,DATOS!B:B,0),1)=0,"",INDEX(DATOS!AK:AK,MATCH(CHECKLIST!B911,DATOS!B:B,0),1)),"")</f>
        <v/>
      </c>
      <c r="N911" s="35" t="str">
        <f ca="1">IFERROR(IF(INDEX(DATOS!I:I,MATCH(CHECKLIST!B911,DATOS!B:B,0),1)="","X",IF(INDEX(DATOS!I:I,MATCH(CHECKLIST!B911,DATOS!B:B,0),1)&gt;YEAR(TODAY())-1,"","VENCIDA")),"")</f>
        <v/>
      </c>
      <c r="O911" s="35" t="str">
        <f>IFERROR(IF(INDEX(DATOS!AR:AR,MATCH(CHECKLIST!B911,DATOS!B:B,0),1)=0,"",INDEX(DATOS!AR:AR,MATCH(CHECKLIST!B911,DATOS!B:B,0),1)),"")</f>
        <v/>
      </c>
      <c r="P911" s="17" t="str">
        <f>IFERROR(IF(INDEX(DATOS!AP:AP,MATCH(CHECKLIST!B911,DATOS!B:B,0),1)=0,"",INDEX(DATOS!AP:AP,MATCH(CHECKLIST!B911,DATOS!B:B,0),1)),"")</f>
        <v/>
      </c>
      <c r="Q911" s="17" t="str">
        <f>IFERROR(IF(INDEX(DATOS!AQ:AQ,MATCH(CHECKLIST!B911,DATOS!B:B,0),1)=0,"",INDEX(DATOS!AQ:AQ,MATCH(CHECKLIST!B911,DATOS!B:B,0),1)),"")</f>
        <v/>
      </c>
      <c r="R911" t="str">
        <f>IF(B911="","",1)</f>
        <v/>
      </c>
      <c r="S911" t="str">
        <f t="shared" si="41"/>
        <v/>
      </c>
      <c r="U911" t="str">
        <f t="shared" si="42"/>
        <v/>
      </c>
      <c r="V911" t="str">
        <f t="shared" si="43"/>
        <v/>
      </c>
    </row>
    <row r="912" spans="1:22" x14ac:dyDescent="0.25">
      <c r="A912" s="12">
        <v>899</v>
      </c>
      <c r="B912" t="str">
        <f>IFERROR(INDEX(DATOS!B:B,MATCH(CHECKLIST!A912,DATOS!BY:BY,0),1),"")</f>
        <v/>
      </c>
      <c r="C912" t="str">
        <f>IFERROR(INDEX(DATOS!J:J,MATCH(CHECKLIST!A912,DATOS!BY:BY,0),1),"")</f>
        <v/>
      </c>
      <c r="D912" t="str">
        <f>IFERROR(INDEX(DATOS!R:R,MATCH(CHECKLIST!E912,DATOS!C:C,0),1),"")</f>
        <v/>
      </c>
      <c r="E912" s="72" t="str">
        <f>IFERROR(INDEX(DATOS!C:C,MATCH(CHECKLIST!A912,DATOS!BY:BY,0),1),"")</f>
        <v/>
      </c>
      <c r="F912" s="82" t="str">
        <f>IFERROR(IF(INDEX(DATOS!AE:AE,MATCH(CHECKLIST!B912,DATOS!B:B,0),1)=0,"",INDEX(DATOS!AE:AE,MATCH(CHECKLIST!B912,DATOS!B:B,0),1)),"")</f>
        <v/>
      </c>
      <c r="G912" s="17" t="str">
        <f>IFERROR(IF(INDEX(DATOS!AJ:AJ,MATCH(CHECKLIST!B912,DATOS!B:B,0),1)=0,"",INDEX(DATOS!AJ:AJ,MATCH(CHECKLIST!B912,DATOS!B:B,0),1)),"")</f>
        <v/>
      </c>
      <c r="H912" s="17" t="str">
        <f>IFERROR(IF(INDEX(DATOS!BM:BM,MATCH(CHECKLIST!B912,DATOS!B:B,0),1)="","X",IF(INDEX(DATOS!BM:BM,MATCH(CHECKLIST!B912,DATOS!B:B,0),1)="VIGENTE","",INDEX(DATOS!BM:BM,MATCH(CHECKLIST!B912,DATOS!B:B,0),1))),"")</f>
        <v/>
      </c>
      <c r="I912" s="17" t="str">
        <f>IFERROR(IF(INDEX(DATOS!AN:AN,MATCH(CHECKLIST!B912,DATOS!B:B,0),1)=0,"",INDEX(DATOS!AN:AN,MATCH(CHECKLIST!B912,DATOS!B:B,0),1)),"")</f>
        <v/>
      </c>
      <c r="J912" s="17" t="str">
        <f>IFERROR(IF(INDEX(DATOS!AL:AL,MATCH(CHECKLIST!B912,DATOS!B:B,0),1)=0,"",INDEX(DATOS!AL:AL,MATCH(CHECKLIST!B912,DATOS!B:B,0),1)),"")</f>
        <v/>
      </c>
      <c r="K912" s="35" t="str">
        <f>IFERROR(IF(INDEX(DATOS!AM:AM,MATCH(CHECKLIST!B912,DATOS!B:B,0),1)=0,"",INDEX(DATOS!AM:AM,MATCH(CHECKLIST!B912,DATOS!B:B,0),1)),"")</f>
        <v/>
      </c>
      <c r="L912" s="17" t="str">
        <f>IFERROR(IF(INDEX(DATOS!AO:AO,MATCH(CHECKLIST!B912,DATOS!B:B,0),1)=0,"",INDEX(DATOS!AO:AO,MATCH(CHECKLIST!B912,DATOS!B:B,0),1)),"")</f>
        <v/>
      </c>
      <c r="M912" s="17" t="str">
        <f>IFERROR(IF(INDEX(DATOS!AK:AK,MATCH(CHECKLIST!B912,DATOS!B:B,0),1)=0,"",INDEX(DATOS!AK:AK,MATCH(CHECKLIST!B912,DATOS!B:B,0),1)),"")</f>
        <v/>
      </c>
      <c r="N912" s="35" t="str">
        <f ca="1">IFERROR(IF(INDEX(DATOS!I:I,MATCH(CHECKLIST!B912,DATOS!B:B,0),1)="","X",IF(INDEX(DATOS!I:I,MATCH(CHECKLIST!B912,DATOS!B:B,0),1)&gt;YEAR(TODAY())-1,"","VENCIDA")),"")</f>
        <v/>
      </c>
      <c r="O912" s="35" t="str">
        <f>IFERROR(IF(INDEX(DATOS!AR:AR,MATCH(CHECKLIST!B912,DATOS!B:B,0),1)=0,"",INDEX(DATOS!AR:AR,MATCH(CHECKLIST!B912,DATOS!B:B,0),1)),"")</f>
        <v/>
      </c>
      <c r="P912" s="17" t="str">
        <f>IFERROR(IF(INDEX(DATOS!AP:AP,MATCH(CHECKLIST!B912,DATOS!B:B,0),1)=0,"",INDEX(DATOS!AP:AP,MATCH(CHECKLIST!B912,DATOS!B:B,0),1)),"")</f>
        <v/>
      </c>
      <c r="Q912" s="17" t="str">
        <f>IFERROR(IF(INDEX(DATOS!AQ:AQ,MATCH(CHECKLIST!B912,DATOS!B:B,0),1)=0,"",INDEX(DATOS!AQ:AQ,MATCH(CHECKLIST!B912,DATOS!B:B,0),1)),"")</f>
        <v/>
      </c>
      <c r="S912">
        <f t="shared" ref="S912:S975" si="44">IF(Q$13="","",R912)</f>
        <v>0</v>
      </c>
      <c r="U912" t="str">
        <f t="shared" si="42"/>
        <v/>
      </c>
      <c r="V912" t="str">
        <f t="shared" si="43"/>
        <v/>
      </c>
    </row>
    <row r="913" spans="1:22" x14ac:dyDescent="0.25">
      <c r="A913" s="12">
        <v>900</v>
      </c>
      <c r="B913" t="str">
        <f>IFERROR(INDEX(DATOS!B:B,MATCH(CHECKLIST!A913,DATOS!BY:BY,0),1),"")</f>
        <v/>
      </c>
      <c r="C913" t="str">
        <f>IFERROR(INDEX(DATOS!J:J,MATCH(CHECKLIST!A913,DATOS!BY:BY,0),1),"")</f>
        <v/>
      </c>
      <c r="D913" t="str">
        <f>IFERROR(INDEX(DATOS!R:R,MATCH(CHECKLIST!E913,DATOS!C:C,0),1),"")</f>
        <v/>
      </c>
      <c r="E913" s="72" t="str">
        <f>IFERROR(INDEX(DATOS!C:C,MATCH(CHECKLIST!A913,DATOS!BY:BY,0),1),"")</f>
        <v/>
      </c>
      <c r="F913" s="82" t="str">
        <f>IFERROR(IF(INDEX(DATOS!AE:AE,MATCH(CHECKLIST!B913,DATOS!B:B,0),1)=0,"",INDEX(DATOS!AE:AE,MATCH(CHECKLIST!B913,DATOS!B:B,0),1)),"")</f>
        <v/>
      </c>
      <c r="G913" s="17" t="str">
        <f>IFERROR(IF(INDEX(DATOS!AJ:AJ,MATCH(CHECKLIST!B913,DATOS!B:B,0),1)=0,"",INDEX(DATOS!AJ:AJ,MATCH(CHECKLIST!B913,DATOS!B:B,0),1)),"")</f>
        <v/>
      </c>
      <c r="H913" s="17" t="str">
        <f>IFERROR(IF(INDEX(DATOS!BM:BM,MATCH(CHECKLIST!B913,DATOS!B:B,0),1)="","X",IF(INDEX(DATOS!BM:BM,MATCH(CHECKLIST!B913,DATOS!B:B,0),1)="VIGENTE","",INDEX(DATOS!BM:BM,MATCH(CHECKLIST!B913,DATOS!B:B,0),1))),"")</f>
        <v/>
      </c>
      <c r="I913" s="17" t="str">
        <f>IFERROR(IF(INDEX(DATOS!AN:AN,MATCH(CHECKLIST!B913,DATOS!B:B,0),1)=0,"",INDEX(DATOS!AN:AN,MATCH(CHECKLIST!B913,DATOS!B:B,0),1)),"")</f>
        <v/>
      </c>
      <c r="J913" s="17" t="str">
        <f>IFERROR(IF(INDEX(DATOS!AL:AL,MATCH(CHECKLIST!B913,DATOS!B:B,0),1)=0,"",INDEX(DATOS!AL:AL,MATCH(CHECKLIST!B913,DATOS!B:B,0),1)),"")</f>
        <v/>
      </c>
      <c r="K913" s="35" t="str">
        <f>IFERROR(IF(INDEX(DATOS!AM:AM,MATCH(CHECKLIST!B913,DATOS!B:B,0),1)=0,"",INDEX(DATOS!AM:AM,MATCH(CHECKLIST!B913,DATOS!B:B,0),1)),"")</f>
        <v/>
      </c>
      <c r="L913" s="17" t="str">
        <f>IFERROR(IF(INDEX(DATOS!AO:AO,MATCH(CHECKLIST!B913,DATOS!B:B,0),1)=0,"",INDEX(DATOS!AO:AO,MATCH(CHECKLIST!B913,DATOS!B:B,0),1)),"")</f>
        <v/>
      </c>
      <c r="M913" s="17" t="str">
        <f>IFERROR(IF(INDEX(DATOS!AK:AK,MATCH(CHECKLIST!B913,DATOS!B:B,0),1)=0,"",INDEX(DATOS!AK:AK,MATCH(CHECKLIST!B913,DATOS!B:B,0),1)),"")</f>
        <v/>
      </c>
      <c r="N913" s="35" t="str">
        <f ca="1">IFERROR(IF(INDEX(DATOS!I:I,MATCH(CHECKLIST!B913,DATOS!B:B,0),1)="","X",IF(INDEX(DATOS!I:I,MATCH(CHECKLIST!B913,DATOS!B:B,0),1)&gt;YEAR(TODAY())-1,"","VENCIDA")),"")</f>
        <v/>
      </c>
      <c r="O913" s="35" t="str">
        <f>IFERROR(IF(INDEX(DATOS!AR:AR,MATCH(CHECKLIST!B913,DATOS!B:B,0),1)=0,"",INDEX(DATOS!AR:AR,MATCH(CHECKLIST!B913,DATOS!B:B,0),1)),"")</f>
        <v/>
      </c>
      <c r="P913" s="17" t="str">
        <f>IFERROR(IF(INDEX(DATOS!AP:AP,MATCH(CHECKLIST!B913,DATOS!B:B,0),1)=0,"",INDEX(DATOS!AP:AP,MATCH(CHECKLIST!B913,DATOS!B:B,0),1)),"")</f>
        <v/>
      </c>
      <c r="Q913" s="17" t="str">
        <f>IFERROR(IF(INDEX(DATOS!AQ:AQ,MATCH(CHECKLIST!B913,DATOS!B:B,0),1)=0,"",INDEX(DATOS!AQ:AQ,MATCH(CHECKLIST!B913,DATOS!B:B,0),1)),"")</f>
        <v/>
      </c>
      <c r="R913" t="str">
        <f>IF(B913="","",1)</f>
        <v/>
      </c>
      <c r="S913" t="str">
        <f t="shared" si="44"/>
        <v/>
      </c>
      <c r="U913" t="str">
        <f t="shared" si="42"/>
        <v/>
      </c>
      <c r="V913" t="str">
        <f t="shared" si="43"/>
        <v/>
      </c>
    </row>
    <row r="914" spans="1:22" x14ac:dyDescent="0.25">
      <c r="A914" s="12">
        <v>901</v>
      </c>
      <c r="B914" t="str">
        <f>IFERROR(INDEX(DATOS!B:B,MATCH(CHECKLIST!A914,DATOS!BY:BY,0),1),"")</f>
        <v/>
      </c>
      <c r="C914" t="str">
        <f>IFERROR(INDEX(DATOS!J:J,MATCH(CHECKLIST!A914,DATOS!BY:BY,0),1),"")</f>
        <v/>
      </c>
      <c r="D914" t="str">
        <f>IFERROR(INDEX(DATOS!R:R,MATCH(CHECKLIST!E914,DATOS!C:C,0),1),"")</f>
        <v/>
      </c>
      <c r="E914" s="72" t="str">
        <f>IFERROR(INDEX(DATOS!C:C,MATCH(CHECKLIST!A914,DATOS!BY:BY,0),1),"")</f>
        <v/>
      </c>
      <c r="F914" s="82" t="str">
        <f>IFERROR(IF(INDEX(DATOS!AE:AE,MATCH(CHECKLIST!B914,DATOS!B:B,0),1)=0,"",INDEX(DATOS!AE:AE,MATCH(CHECKLIST!B914,DATOS!B:B,0),1)),"")</f>
        <v/>
      </c>
      <c r="G914" s="17" t="str">
        <f>IFERROR(IF(INDEX(DATOS!AJ:AJ,MATCH(CHECKLIST!B914,DATOS!B:B,0),1)=0,"",INDEX(DATOS!AJ:AJ,MATCH(CHECKLIST!B914,DATOS!B:B,0),1)),"")</f>
        <v/>
      </c>
      <c r="H914" s="17" t="str">
        <f>IFERROR(IF(INDEX(DATOS!BM:BM,MATCH(CHECKLIST!B914,DATOS!B:B,0),1)="","X",IF(INDEX(DATOS!BM:BM,MATCH(CHECKLIST!B914,DATOS!B:B,0),1)="VIGENTE","",INDEX(DATOS!BM:BM,MATCH(CHECKLIST!B914,DATOS!B:B,0),1))),"")</f>
        <v/>
      </c>
      <c r="I914" s="17" t="str">
        <f>IFERROR(IF(INDEX(DATOS!AN:AN,MATCH(CHECKLIST!B914,DATOS!B:B,0),1)=0,"",INDEX(DATOS!AN:AN,MATCH(CHECKLIST!B914,DATOS!B:B,0),1)),"")</f>
        <v/>
      </c>
      <c r="J914" s="17" t="str">
        <f>IFERROR(IF(INDEX(DATOS!AL:AL,MATCH(CHECKLIST!B914,DATOS!B:B,0),1)=0,"",INDEX(DATOS!AL:AL,MATCH(CHECKLIST!B914,DATOS!B:B,0),1)),"")</f>
        <v/>
      </c>
      <c r="K914" s="35" t="str">
        <f>IFERROR(IF(INDEX(DATOS!AM:AM,MATCH(CHECKLIST!B914,DATOS!B:B,0),1)=0,"",INDEX(DATOS!AM:AM,MATCH(CHECKLIST!B914,DATOS!B:B,0),1)),"")</f>
        <v/>
      </c>
      <c r="L914" s="17" t="str">
        <f>IFERROR(IF(INDEX(DATOS!AO:AO,MATCH(CHECKLIST!B914,DATOS!B:B,0),1)=0,"",INDEX(DATOS!AO:AO,MATCH(CHECKLIST!B914,DATOS!B:B,0),1)),"")</f>
        <v/>
      </c>
      <c r="M914" s="17" t="str">
        <f>IFERROR(IF(INDEX(DATOS!AK:AK,MATCH(CHECKLIST!B914,DATOS!B:B,0),1)=0,"",INDEX(DATOS!AK:AK,MATCH(CHECKLIST!B914,DATOS!B:B,0),1)),"")</f>
        <v/>
      </c>
      <c r="N914" s="35" t="str">
        <f ca="1">IFERROR(IF(INDEX(DATOS!I:I,MATCH(CHECKLIST!B914,DATOS!B:B,0),1)="","X",IF(INDEX(DATOS!I:I,MATCH(CHECKLIST!B914,DATOS!B:B,0),1)&gt;YEAR(TODAY())-1,"","VENCIDA")),"")</f>
        <v/>
      </c>
      <c r="O914" s="35" t="str">
        <f>IFERROR(IF(INDEX(DATOS!AR:AR,MATCH(CHECKLIST!B914,DATOS!B:B,0),1)=0,"",INDEX(DATOS!AR:AR,MATCH(CHECKLIST!B914,DATOS!B:B,0),1)),"")</f>
        <v/>
      </c>
      <c r="P914" s="17" t="str">
        <f>IFERROR(IF(INDEX(DATOS!AP:AP,MATCH(CHECKLIST!B914,DATOS!B:B,0),1)=0,"",INDEX(DATOS!AP:AP,MATCH(CHECKLIST!B914,DATOS!B:B,0),1)),"")</f>
        <v/>
      </c>
      <c r="Q914" s="17" t="str">
        <f>IFERROR(IF(INDEX(DATOS!AQ:AQ,MATCH(CHECKLIST!B914,DATOS!B:B,0),1)=0,"",INDEX(DATOS!AQ:AQ,MATCH(CHECKLIST!B914,DATOS!B:B,0),1)),"")</f>
        <v/>
      </c>
      <c r="S914">
        <f t="shared" si="44"/>
        <v>0</v>
      </c>
      <c r="U914" t="str">
        <f t="shared" si="42"/>
        <v/>
      </c>
      <c r="V914" t="str">
        <f t="shared" si="43"/>
        <v/>
      </c>
    </row>
    <row r="915" spans="1:22" x14ac:dyDescent="0.25">
      <c r="A915" s="12">
        <v>902</v>
      </c>
      <c r="B915" t="str">
        <f>IFERROR(INDEX(DATOS!B:B,MATCH(CHECKLIST!A915,DATOS!BY:BY,0),1),"")</f>
        <v/>
      </c>
      <c r="C915" t="str">
        <f>IFERROR(INDEX(DATOS!J:J,MATCH(CHECKLIST!A915,DATOS!BY:BY,0),1),"")</f>
        <v/>
      </c>
      <c r="D915" t="str">
        <f>IFERROR(INDEX(DATOS!R:R,MATCH(CHECKLIST!E915,DATOS!C:C,0),1),"")</f>
        <v/>
      </c>
      <c r="E915" s="72" t="str">
        <f>IFERROR(INDEX(DATOS!C:C,MATCH(CHECKLIST!A915,DATOS!BY:BY,0),1),"")</f>
        <v/>
      </c>
      <c r="F915" s="82" t="str">
        <f>IFERROR(IF(INDEX(DATOS!AE:AE,MATCH(CHECKLIST!B915,DATOS!B:B,0),1)=0,"",INDEX(DATOS!AE:AE,MATCH(CHECKLIST!B915,DATOS!B:B,0),1)),"")</f>
        <v/>
      </c>
      <c r="G915" s="17" t="str">
        <f>IFERROR(IF(INDEX(DATOS!AJ:AJ,MATCH(CHECKLIST!B915,DATOS!B:B,0),1)=0,"",INDEX(DATOS!AJ:AJ,MATCH(CHECKLIST!B915,DATOS!B:B,0),1)),"")</f>
        <v/>
      </c>
      <c r="H915" s="17" t="str">
        <f>IFERROR(IF(INDEX(DATOS!BM:BM,MATCH(CHECKLIST!B915,DATOS!B:B,0),1)="","X",IF(INDEX(DATOS!BM:BM,MATCH(CHECKLIST!B915,DATOS!B:B,0),1)="VIGENTE","",INDEX(DATOS!BM:BM,MATCH(CHECKLIST!B915,DATOS!B:B,0),1))),"")</f>
        <v/>
      </c>
      <c r="I915" s="17" t="str">
        <f>IFERROR(IF(INDEX(DATOS!AN:AN,MATCH(CHECKLIST!B915,DATOS!B:B,0),1)=0,"",INDEX(DATOS!AN:AN,MATCH(CHECKLIST!B915,DATOS!B:B,0),1)),"")</f>
        <v/>
      </c>
      <c r="J915" s="17" t="str">
        <f>IFERROR(IF(INDEX(DATOS!AL:AL,MATCH(CHECKLIST!B915,DATOS!B:B,0),1)=0,"",INDEX(DATOS!AL:AL,MATCH(CHECKLIST!B915,DATOS!B:B,0),1)),"")</f>
        <v/>
      </c>
      <c r="K915" s="35" t="str">
        <f>IFERROR(IF(INDEX(DATOS!AM:AM,MATCH(CHECKLIST!B915,DATOS!B:B,0),1)=0,"",INDEX(DATOS!AM:AM,MATCH(CHECKLIST!B915,DATOS!B:B,0),1)),"")</f>
        <v/>
      </c>
      <c r="L915" s="17" t="str">
        <f>IFERROR(IF(INDEX(DATOS!AO:AO,MATCH(CHECKLIST!B915,DATOS!B:B,0),1)=0,"",INDEX(DATOS!AO:AO,MATCH(CHECKLIST!B915,DATOS!B:B,0),1)),"")</f>
        <v/>
      </c>
      <c r="M915" s="17" t="str">
        <f>IFERROR(IF(INDEX(DATOS!AK:AK,MATCH(CHECKLIST!B915,DATOS!B:B,0),1)=0,"",INDEX(DATOS!AK:AK,MATCH(CHECKLIST!B915,DATOS!B:B,0),1)),"")</f>
        <v/>
      </c>
      <c r="N915" s="35" t="str">
        <f ca="1">IFERROR(IF(INDEX(DATOS!I:I,MATCH(CHECKLIST!B915,DATOS!B:B,0),1)="","X",IF(INDEX(DATOS!I:I,MATCH(CHECKLIST!B915,DATOS!B:B,0),1)&gt;YEAR(TODAY())-1,"","VENCIDA")),"")</f>
        <v/>
      </c>
      <c r="O915" s="35" t="str">
        <f>IFERROR(IF(INDEX(DATOS!AR:AR,MATCH(CHECKLIST!B915,DATOS!B:B,0),1)=0,"",INDEX(DATOS!AR:AR,MATCH(CHECKLIST!B915,DATOS!B:B,0),1)),"")</f>
        <v/>
      </c>
      <c r="P915" s="17" t="str">
        <f>IFERROR(IF(INDEX(DATOS!AP:AP,MATCH(CHECKLIST!B915,DATOS!B:B,0),1)=0,"",INDEX(DATOS!AP:AP,MATCH(CHECKLIST!B915,DATOS!B:B,0),1)),"")</f>
        <v/>
      </c>
      <c r="Q915" s="17" t="str">
        <f>IFERROR(IF(INDEX(DATOS!AQ:AQ,MATCH(CHECKLIST!B915,DATOS!B:B,0),1)=0,"",INDEX(DATOS!AQ:AQ,MATCH(CHECKLIST!B915,DATOS!B:B,0),1)),"")</f>
        <v/>
      </c>
      <c r="R915" t="str">
        <f>IF(B915="","",1)</f>
        <v/>
      </c>
      <c r="S915" t="str">
        <f t="shared" si="44"/>
        <v/>
      </c>
      <c r="U915" t="str">
        <f t="shared" si="42"/>
        <v/>
      </c>
      <c r="V915" t="str">
        <f t="shared" si="43"/>
        <v/>
      </c>
    </row>
    <row r="916" spans="1:22" x14ac:dyDescent="0.25">
      <c r="A916" s="12">
        <v>903</v>
      </c>
      <c r="B916" t="str">
        <f>IFERROR(INDEX(DATOS!B:B,MATCH(CHECKLIST!A916,DATOS!BY:BY,0),1),"")</f>
        <v/>
      </c>
      <c r="C916" t="str">
        <f>IFERROR(INDEX(DATOS!J:J,MATCH(CHECKLIST!A916,DATOS!BY:BY,0),1),"")</f>
        <v/>
      </c>
      <c r="D916" t="str">
        <f>IFERROR(INDEX(DATOS!R:R,MATCH(CHECKLIST!E916,DATOS!C:C,0),1),"")</f>
        <v/>
      </c>
      <c r="E916" s="72" t="str">
        <f>IFERROR(INDEX(DATOS!C:C,MATCH(CHECKLIST!A916,DATOS!BY:BY,0),1),"")</f>
        <v/>
      </c>
      <c r="F916" s="82" t="str">
        <f>IFERROR(IF(INDEX(DATOS!AE:AE,MATCH(CHECKLIST!B916,DATOS!B:B,0),1)=0,"",INDEX(DATOS!AE:AE,MATCH(CHECKLIST!B916,DATOS!B:B,0),1)),"")</f>
        <v/>
      </c>
      <c r="G916" s="17" t="str">
        <f>IFERROR(IF(INDEX(DATOS!AJ:AJ,MATCH(CHECKLIST!B916,DATOS!B:B,0),1)=0,"",INDEX(DATOS!AJ:AJ,MATCH(CHECKLIST!B916,DATOS!B:B,0),1)),"")</f>
        <v/>
      </c>
      <c r="H916" s="17" t="str">
        <f>IFERROR(IF(INDEX(DATOS!BM:BM,MATCH(CHECKLIST!B916,DATOS!B:B,0),1)="","X",IF(INDEX(DATOS!BM:BM,MATCH(CHECKLIST!B916,DATOS!B:B,0),1)="VIGENTE","",INDEX(DATOS!BM:BM,MATCH(CHECKLIST!B916,DATOS!B:B,0),1))),"")</f>
        <v/>
      </c>
      <c r="I916" s="17" t="str">
        <f>IFERROR(IF(INDEX(DATOS!AN:AN,MATCH(CHECKLIST!B916,DATOS!B:B,0),1)=0,"",INDEX(DATOS!AN:AN,MATCH(CHECKLIST!B916,DATOS!B:B,0),1)),"")</f>
        <v/>
      </c>
      <c r="J916" s="17" t="str">
        <f>IFERROR(IF(INDEX(DATOS!AL:AL,MATCH(CHECKLIST!B916,DATOS!B:B,0),1)=0,"",INDEX(DATOS!AL:AL,MATCH(CHECKLIST!B916,DATOS!B:B,0),1)),"")</f>
        <v/>
      </c>
      <c r="K916" s="35" t="str">
        <f>IFERROR(IF(INDEX(DATOS!AM:AM,MATCH(CHECKLIST!B916,DATOS!B:B,0),1)=0,"",INDEX(DATOS!AM:AM,MATCH(CHECKLIST!B916,DATOS!B:B,0),1)),"")</f>
        <v/>
      </c>
      <c r="L916" s="17" t="str">
        <f>IFERROR(IF(INDEX(DATOS!AO:AO,MATCH(CHECKLIST!B916,DATOS!B:B,0),1)=0,"",INDEX(DATOS!AO:AO,MATCH(CHECKLIST!B916,DATOS!B:B,0),1)),"")</f>
        <v/>
      </c>
      <c r="M916" s="17" t="str">
        <f>IFERROR(IF(INDEX(DATOS!AK:AK,MATCH(CHECKLIST!B916,DATOS!B:B,0),1)=0,"",INDEX(DATOS!AK:AK,MATCH(CHECKLIST!B916,DATOS!B:B,0),1)),"")</f>
        <v/>
      </c>
      <c r="N916" s="35" t="str">
        <f ca="1">IFERROR(IF(INDEX(DATOS!I:I,MATCH(CHECKLIST!B916,DATOS!B:B,0),1)="","X",IF(INDEX(DATOS!I:I,MATCH(CHECKLIST!B916,DATOS!B:B,0),1)&gt;YEAR(TODAY())-1,"","VENCIDA")),"")</f>
        <v/>
      </c>
      <c r="O916" s="35" t="str">
        <f>IFERROR(IF(INDEX(DATOS!AR:AR,MATCH(CHECKLIST!B916,DATOS!B:B,0),1)=0,"",INDEX(DATOS!AR:AR,MATCH(CHECKLIST!B916,DATOS!B:B,0),1)),"")</f>
        <v/>
      </c>
      <c r="P916" s="17" t="str">
        <f>IFERROR(IF(INDEX(DATOS!AP:AP,MATCH(CHECKLIST!B916,DATOS!B:B,0),1)=0,"",INDEX(DATOS!AP:AP,MATCH(CHECKLIST!B916,DATOS!B:B,0),1)),"")</f>
        <v/>
      </c>
      <c r="Q916" s="17" t="str">
        <f>IFERROR(IF(INDEX(DATOS!AQ:AQ,MATCH(CHECKLIST!B916,DATOS!B:B,0),1)=0,"",INDEX(DATOS!AQ:AQ,MATCH(CHECKLIST!B916,DATOS!B:B,0),1)),"")</f>
        <v/>
      </c>
      <c r="S916">
        <f t="shared" si="44"/>
        <v>0</v>
      </c>
      <c r="U916" t="str">
        <f t="shared" si="42"/>
        <v/>
      </c>
      <c r="V916" t="str">
        <f t="shared" si="43"/>
        <v/>
      </c>
    </row>
    <row r="917" spans="1:22" x14ac:dyDescent="0.25">
      <c r="A917" s="12">
        <v>904</v>
      </c>
      <c r="B917" t="str">
        <f>IFERROR(INDEX(DATOS!B:B,MATCH(CHECKLIST!A917,DATOS!BY:BY,0),1),"")</f>
        <v/>
      </c>
      <c r="C917" t="str">
        <f>IFERROR(INDEX(DATOS!J:J,MATCH(CHECKLIST!A917,DATOS!BY:BY,0),1),"")</f>
        <v/>
      </c>
      <c r="D917" t="str">
        <f>IFERROR(INDEX(DATOS!R:R,MATCH(CHECKLIST!E917,DATOS!C:C,0),1),"")</f>
        <v/>
      </c>
      <c r="E917" s="72" t="str">
        <f>IFERROR(INDEX(DATOS!C:C,MATCH(CHECKLIST!A917,DATOS!BY:BY,0),1),"")</f>
        <v/>
      </c>
      <c r="F917" s="82" t="str">
        <f>IFERROR(IF(INDEX(DATOS!AE:AE,MATCH(CHECKLIST!B917,DATOS!B:B,0),1)=0,"",INDEX(DATOS!AE:AE,MATCH(CHECKLIST!B917,DATOS!B:B,0),1)),"")</f>
        <v/>
      </c>
      <c r="G917" s="17" t="str">
        <f>IFERROR(IF(INDEX(DATOS!AJ:AJ,MATCH(CHECKLIST!B917,DATOS!B:B,0),1)=0,"",INDEX(DATOS!AJ:AJ,MATCH(CHECKLIST!B917,DATOS!B:B,0),1)),"")</f>
        <v/>
      </c>
      <c r="H917" s="17" t="str">
        <f>IFERROR(IF(INDEX(DATOS!BM:BM,MATCH(CHECKLIST!B917,DATOS!B:B,0),1)="","X",IF(INDEX(DATOS!BM:BM,MATCH(CHECKLIST!B917,DATOS!B:B,0),1)="VIGENTE","",INDEX(DATOS!BM:BM,MATCH(CHECKLIST!B917,DATOS!B:B,0),1))),"")</f>
        <v/>
      </c>
      <c r="I917" s="17" t="str">
        <f>IFERROR(IF(INDEX(DATOS!AN:AN,MATCH(CHECKLIST!B917,DATOS!B:B,0),1)=0,"",INDEX(DATOS!AN:AN,MATCH(CHECKLIST!B917,DATOS!B:B,0),1)),"")</f>
        <v/>
      </c>
      <c r="J917" s="17" t="str">
        <f>IFERROR(IF(INDEX(DATOS!AL:AL,MATCH(CHECKLIST!B917,DATOS!B:B,0),1)=0,"",INDEX(DATOS!AL:AL,MATCH(CHECKLIST!B917,DATOS!B:B,0),1)),"")</f>
        <v/>
      </c>
      <c r="K917" s="35" t="str">
        <f>IFERROR(IF(INDEX(DATOS!AM:AM,MATCH(CHECKLIST!B917,DATOS!B:B,0),1)=0,"",INDEX(DATOS!AM:AM,MATCH(CHECKLIST!B917,DATOS!B:B,0),1)),"")</f>
        <v/>
      </c>
      <c r="L917" s="17" t="str">
        <f>IFERROR(IF(INDEX(DATOS!AO:AO,MATCH(CHECKLIST!B917,DATOS!B:B,0),1)=0,"",INDEX(DATOS!AO:AO,MATCH(CHECKLIST!B917,DATOS!B:B,0),1)),"")</f>
        <v/>
      </c>
      <c r="M917" s="17" t="str">
        <f>IFERROR(IF(INDEX(DATOS!AK:AK,MATCH(CHECKLIST!B917,DATOS!B:B,0),1)=0,"",INDEX(DATOS!AK:AK,MATCH(CHECKLIST!B917,DATOS!B:B,0),1)),"")</f>
        <v/>
      </c>
      <c r="N917" s="35" t="str">
        <f ca="1">IFERROR(IF(INDEX(DATOS!I:I,MATCH(CHECKLIST!B917,DATOS!B:B,0),1)="","X",IF(INDEX(DATOS!I:I,MATCH(CHECKLIST!B917,DATOS!B:B,0),1)&gt;YEAR(TODAY())-1,"","VENCIDA")),"")</f>
        <v/>
      </c>
      <c r="O917" s="35" t="str">
        <f>IFERROR(IF(INDEX(DATOS!AR:AR,MATCH(CHECKLIST!B917,DATOS!B:B,0),1)=0,"",INDEX(DATOS!AR:AR,MATCH(CHECKLIST!B917,DATOS!B:B,0),1)),"")</f>
        <v/>
      </c>
      <c r="P917" s="17" t="str">
        <f>IFERROR(IF(INDEX(DATOS!AP:AP,MATCH(CHECKLIST!B917,DATOS!B:B,0),1)=0,"",INDEX(DATOS!AP:AP,MATCH(CHECKLIST!B917,DATOS!B:B,0),1)),"")</f>
        <v/>
      </c>
      <c r="Q917" s="17" t="str">
        <f>IFERROR(IF(INDEX(DATOS!AQ:AQ,MATCH(CHECKLIST!B917,DATOS!B:B,0),1)=0,"",INDEX(DATOS!AQ:AQ,MATCH(CHECKLIST!B917,DATOS!B:B,0),1)),"")</f>
        <v/>
      </c>
      <c r="R917" t="str">
        <f>IF(B917="","",1)</f>
        <v/>
      </c>
      <c r="S917" t="str">
        <f t="shared" si="44"/>
        <v/>
      </c>
      <c r="U917" t="str">
        <f t="shared" si="42"/>
        <v/>
      </c>
      <c r="V917" t="str">
        <f t="shared" si="43"/>
        <v/>
      </c>
    </row>
    <row r="918" spans="1:22" x14ac:dyDescent="0.25">
      <c r="A918" s="12">
        <v>905</v>
      </c>
      <c r="B918" t="str">
        <f>IFERROR(INDEX(DATOS!B:B,MATCH(CHECKLIST!A918,DATOS!BY:BY,0),1),"")</f>
        <v/>
      </c>
      <c r="C918" t="str">
        <f>IFERROR(INDEX(DATOS!J:J,MATCH(CHECKLIST!A918,DATOS!BY:BY,0),1),"")</f>
        <v/>
      </c>
      <c r="D918" t="str">
        <f>IFERROR(INDEX(DATOS!R:R,MATCH(CHECKLIST!E918,DATOS!C:C,0),1),"")</f>
        <v/>
      </c>
      <c r="E918" s="72" t="str">
        <f>IFERROR(INDEX(DATOS!C:C,MATCH(CHECKLIST!A918,DATOS!BY:BY,0),1),"")</f>
        <v/>
      </c>
      <c r="F918" s="82" t="str">
        <f>IFERROR(IF(INDEX(DATOS!AE:AE,MATCH(CHECKLIST!B918,DATOS!B:B,0),1)=0,"",INDEX(DATOS!AE:AE,MATCH(CHECKLIST!B918,DATOS!B:B,0),1)),"")</f>
        <v/>
      </c>
      <c r="G918" s="17" t="str">
        <f>IFERROR(IF(INDEX(DATOS!AJ:AJ,MATCH(CHECKLIST!B918,DATOS!B:B,0),1)=0,"",INDEX(DATOS!AJ:AJ,MATCH(CHECKLIST!B918,DATOS!B:B,0),1)),"")</f>
        <v/>
      </c>
      <c r="H918" s="17" t="str">
        <f>IFERROR(IF(INDEX(DATOS!BM:BM,MATCH(CHECKLIST!B918,DATOS!B:B,0),1)="","X",IF(INDEX(DATOS!BM:BM,MATCH(CHECKLIST!B918,DATOS!B:B,0),1)="VIGENTE","",INDEX(DATOS!BM:BM,MATCH(CHECKLIST!B918,DATOS!B:B,0),1))),"")</f>
        <v/>
      </c>
      <c r="I918" s="17" t="str">
        <f>IFERROR(IF(INDEX(DATOS!AN:AN,MATCH(CHECKLIST!B918,DATOS!B:B,0),1)=0,"",INDEX(DATOS!AN:AN,MATCH(CHECKLIST!B918,DATOS!B:B,0),1)),"")</f>
        <v/>
      </c>
      <c r="J918" s="17" t="str">
        <f>IFERROR(IF(INDEX(DATOS!AL:AL,MATCH(CHECKLIST!B918,DATOS!B:B,0),1)=0,"",INDEX(DATOS!AL:AL,MATCH(CHECKLIST!B918,DATOS!B:B,0),1)),"")</f>
        <v/>
      </c>
      <c r="K918" s="35" t="str">
        <f>IFERROR(IF(INDEX(DATOS!AM:AM,MATCH(CHECKLIST!B918,DATOS!B:B,0),1)=0,"",INDEX(DATOS!AM:AM,MATCH(CHECKLIST!B918,DATOS!B:B,0),1)),"")</f>
        <v/>
      </c>
      <c r="L918" s="17" t="str">
        <f>IFERROR(IF(INDEX(DATOS!AO:AO,MATCH(CHECKLIST!B918,DATOS!B:B,0),1)=0,"",INDEX(DATOS!AO:AO,MATCH(CHECKLIST!B918,DATOS!B:B,0),1)),"")</f>
        <v/>
      </c>
      <c r="M918" s="17" t="str">
        <f>IFERROR(IF(INDEX(DATOS!AK:AK,MATCH(CHECKLIST!B918,DATOS!B:B,0),1)=0,"",INDEX(DATOS!AK:AK,MATCH(CHECKLIST!B918,DATOS!B:B,0),1)),"")</f>
        <v/>
      </c>
      <c r="N918" s="35" t="str">
        <f ca="1">IFERROR(IF(INDEX(DATOS!I:I,MATCH(CHECKLIST!B918,DATOS!B:B,0),1)="","X",IF(INDEX(DATOS!I:I,MATCH(CHECKLIST!B918,DATOS!B:B,0),1)&gt;YEAR(TODAY())-1,"","VENCIDA")),"")</f>
        <v/>
      </c>
      <c r="O918" s="35" t="str">
        <f>IFERROR(IF(INDEX(DATOS!AR:AR,MATCH(CHECKLIST!B918,DATOS!B:B,0),1)=0,"",INDEX(DATOS!AR:AR,MATCH(CHECKLIST!B918,DATOS!B:B,0),1)),"")</f>
        <v/>
      </c>
      <c r="P918" s="17" t="str">
        <f>IFERROR(IF(INDEX(DATOS!AP:AP,MATCH(CHECKLIST!B918,DATOS!B:B,0),1)=0,"",INDEX(DATOS!AP:AP,MATCH(CHECKLIST!B918,DATOS!B:B,0),1)),"")</f>
        <v/>
      </c>
      <c r="Q918" s="17" t="str">
        <f>IFERROR(IF(INDEX(DATOS!AQ:AQ,MATCH(CHECKLIST!B918,DATOS!B:B,0),1)=0,"",INDEX(DATOS!AQ:AQ,MATCH(CHECKLIST!B918,DATOS!B:B,0),1)),"")</f>
        <v/>
      </c>
      <c r="S918">
        <f t="shared" si="44"/>
        <v>0</v>
      </c>
      <c r="U918" t="str">
        <f t="shared" si="42"/>
        <v/>
      </c>
      <c r="V918" t="str">
        <f t="shared" si="43"/>
        <v/>
      </c>
    </row>
    <row r="919" spans="1:22" x14ac:dyDescent="0.25">
      <c r="A919" s="12">
        <v>906</v>
      </c>
      <c r="B919" t="str">
        <f>IFERROR(INDEX(DATOS!B:B,MATCH(CHECKLIST!A919,DATOS!BY:BY,0),1),"")</f>
        <v/>
      </c>
      <c r="C919" t="str">
        <f>IFERROR(INDEX(DATOS!J:J,MATCH(CHECKLIST!A919,DATOS!BY:BY,0),1),"")</f>
        <v/>
      </c>
      <c r="D919" t="str">
        <f>IFERROR(INDEX(DATOS!R:R,MATCH(CHECKLIST!E919,DATOS!C:C,0),1),"")</f>
        <v/>
      </c>
      <c r="E919" s="72" t="str">
        <f>IFERROR(INDEX(DATOS!C:C,MATCH(CHECKLIST!A919,DATOS!BY:BY,0),1),"")</f>
        <v/>
      </c>
      <c r="F919" s="82" t="str">
        <f>IFERROR(IF(INDEX(DATOS!AE:AE,MATCH(CHECKLIST!B919,DATOS!B:B,0),1)=0,"",INDEX(DATOS!AE:AE,MATCH(CHECKLIST!B919,DATOS!B:B,0),1)),"")</f>
        <v/>
      </c>
      <c r="G919" s="17" t="str">
        <f>IFERROR(IF(INDEX(DATOS!AJ:AJ,MATCH(CHECKLIST!B919,DATOS!B:B,0),1)=0,"",INDEX(DATOS!AJ:AJ,MATCH(CHECKLIST!B919,DATOS!B:B,0),1)),"")</f>
        <v/>
      </c>
      <c r="H919" s="17" t="str">
        <f>IFERROR(IF(INDEX(DATOS!BM:BM,MATCH(CHECKLIST!B919,DATOS!B:B,0),1)="","X",IF(INDEX(DATOS!BM:BM,MATCH(CHECKLIST!B919,DATOS!B:B,0),1)="VIGENTE","",INDEX(DATOS!BM:BM,MATCH(CHECKLIST!B919,DATOS!B:B,0),1))),"")</f>
        <v/>
      </c>
      <c r="I919" s="17" t="str">
        <f>IFERROR(IF(INDEX(DATOS!AN:AN,MATCH(CHECKLIST!B919,DATOS!B:B,0),1)=0,"",INDEX(DATOS!AN:AN,MATCH(CHECKLIST!B919,DATOS!B:B,0),1)),"")</f>
        <v/>
      </c>
      <c r="J919" s="17" t="str">
        <f>IFERROR(IF(INDEX(DATOS!AL:AL,MATCH(CHECKLIST!B919,DATOS!B:B,0),1)=0,"",INDEX(DATOS!AL:AL,MATCH(CHECKLIST!B919,DATOS!B:B,0),1)),"")</f>
        <v/>
      </c>
      <c r="K919" s="35" t="str">
        <f>IFERROR(IF(INDEX(DATOS!AM:AM,MATCH(CHECKLIST!B919,DATOS!B:B,0),1)=0,"",INDEX(DATOS!AM:AM,MATCH(CHECKLIST!B919,DATOS!B:B,0),1)),"")</f>
        <v/>
      </c>
      <c r="L919" s="17" t="str">
        <f>IFERROR(IF(INDEX(DATOS!AO:AO,MATCH(CHECKLIST!B919,DATOS!B:B,0),1)=0,"",INDEX(DATOS!AO:AO,MATCH(CHECKLIST!B919,DATOS!B:B,0),1)),"")</f>
        <v/>
      </c>
      <c r="M919" s="17" t="str">
        <f>IFERROR(IF(INDEX(DATOS!AK:AK,MATCH(CHECKLIST!B919,DATOS!B:B,0),1)=0,"",INDEX(DATOS!AK:AK,MATCH(CHECKLIST!B919,DATOS!B:B,0),1)),"")</f>
        <v/>
      </c>
      <c r="N919" s="35" t="str">
        <f ca="1">IFERROR(IF(INDEX(DATOS!I:I,MATCH(CHECKLIST!B919,DATOS!B:B,0),1)="","X",IF(INDEX(DATOS!I:I,MATCH(CHECKLIST!B919,DATOS!B:B,0),1)&gt;YEAR(TODAY())-1,"","VENCIDA")),"")</f>
        <v/>
      </c>
      <c r="O919" s="35" t="str">
        <f>IFERROR(IF(INDEX(DATOS!AR:AR,MATCH(CHECKLIST!B919,DATOS!B:B,0),1)=0,"",INDEX(DATOS!AR:AR,MATCH(CHECKLIST!B919,DATOS!B:B,0),1)),"")</f>
        <v/>
      </c>
      <c r="P919" s="17" t="str">
        <f>IFERROR(IF(INDEX(DATOS!AP:AP,MATCH(CHECKLIST!B919,DATOS!B:B,0),1)=0,"",INDEX(DATOS!AP:AP,MATCH(CHECKLIST!B919,DATOS!B:B,0),1)),"")</f>
        <v/>
      </c>
      <c r="Q919" s="17" t="str">
        <f>IFERROR(IF(INDEX(DATOS!AQ:AQ,MATCH(CHECKLIST!B919,DATOS!B:B,0),1)=0,"",INDEX(DATOS!AQ:AQ,MATCH(CHECKLIST!B919,DATOS!B:B,0),1)),"")</f>
        <v/>
      </c>
      <c r="R919" t="str">
        <f>IF(B919="","",1)</f>
        <v/>
      </c>
      <c r="S919" t="str">
        <f t="shared" si="44"/>
        <v/>
      </c>
      <c r="U919" t="str">
        <f t="shared" si="42"/>
        <v/>
      </c>
      <c r="V919" t="str">
        <f t="shared" si="43"/>
        <v/>
      </c>
    </row>
    <row r="920" spans="1:22" x14ac:dyDescent="0.25">
      <c r="A920" s="12">
        <v>907</v>
      </c>
      <c r="B920" t="str">
        <f>IFERROR(INDEX(DATOS!B:B,MATCH(CHECKLIST!A920,DATOS!BY:BY,0),1),"")</f>
        <v/>
      </c>
      <c r="C920" t="str">
        <f>IFERROR(INDEX(DATOS!J:J,MATCH(CHECKLIST!A920,DATOS!BY:BY,0),1),"")</f>
        <v/>
      </c>
      <c r="D920" t="str">
        <f>IFERROR(INDEX(DATOS!R:R,MATCH(CHECKLIST!E920,DATOS!C:C,0),1),"")</f>
        <v/>
      </c>
      <c r="E920" s="72" t="str">
        <f>IFERROR(INDEX(DATOS!C:C,MATCH(CHECKLIST!A920,DATOS!BY:BY,0),1),"")</f>
        <v/>
      </c>
      <c r="F920" s="82" t="str">
        <f>IFERROR(IF(INDEX(DATOS!AE:AE,MATCH(CHECKLIST!B920,DATOS!B:B,0),1)=0,"",INDEX(DATOS!AE:AE,MATCH(CHECKLIST!B920,DATOS!B:B,0),1)),"")</f>
        <v/>
      </c>
      <c r="G920" s="17" t="str">
        <f>IFERROR(IF(INDEX(DATOS!AJ:AJ,MATCH(CHECKLIST!B920,DATOS!B:B,0),1)=0,"",INDEX(DATOS!AJ:AJ,MATCH(CHECKLIST!B920,DATOS!B:B,0),1)),"")</f>
        <v/>
      </c>
      <c r="H920" s="17" t="str">
        <f>IFERROR(IF(INDEX(DATOS!BM:BM,MATCH(CHECKLIST!B920,DATOS!B:B,0),1)="","X",IF(INDEX(DATOS!BM:BM,MATCH(CHECKLIST!B920,DATOS!B:B,0),1)="VIGENTE","",INDEX(DATOS!BM:BM,MATCH(CHECKLIST!B920,DATOS!B:B,0),1))),"")</f>
        <v/>
      </c>
      <c r="I920" s="17" t="str">
        <f>IFERROR(IF(INDEX(DATOS!AN:AN,MATCH(CHECKLIST!B920,DATOS!B:B,0),1)=0,"",INDEX(DATOS!AN:AN,MATCH(CHECKLIST!B920,DATOS!B:B,0),1)),"")</f>
        <v/>
      </c>
      <c r="J920" s="17" t="str">
        <f>IFERROR(IF(INDEX(DATOS!AL:AL,MATCH(CHECKLIST!B920,DATOS!B:B,0),1)=0,"",INDEX(DATOS!AL:AL,MATCH(CHECKLIST!B920,DATOS!B:B,0),1)),"")</f>
        <v/>
      </c>
      <c r="K920" s="35" t="str">
        <f>IFERROR(IF(INDEX(DATOS!AM:AM,MATCH(CHECKLIST!B920,DATOS!B:B,0),1)=0,"",INDEX(DATOS!AM:AM,MATCH(CHECKLIST!B920,DATOS!B:B,0),1)),"")</f>
        <v/>
      </c>
      <c r="L920" s="17" t="str">
        <f>IFERROR(IF(INDEX(DATOS!AO:AO,MATCH(CHECKLIST!B920,DATOS!B:B,0),1)=0,"",INDEX(DATOS!AO:AO,MATCH(CHECKLIST!B920,DATOS!B:B,0),1)),"")</f>
        <v/>
      </c>
      <c r="M920" s="17" t="str">
        <f>IFERROR(IF(INDEX(DATOS!AK:AK,MATCH(CHECKLIST!B920,DATOS!B:B,0),1)=0,"",INDEX(DATOS!AK:AK,MATCH(CHECKLIST!B920,DATOS!B:B,0),1)),"")</f>
        <v/>
      </c>
      <c r="N920" s="35" t="str">
        <f ca="1">IFERROR(IF(INDEX(DATOS!I:I,MATCH(CHECKLIST!B920,DATOS!B:B,0),1)="","X",IF(INDEX(DATOS!I:I,MATCH(CHECKLIST!B920,DATOS!B:B,0),1)&gt;YEAR(TODAY())-1,"","VENCIDA")),"")</f>
        <v/>
      </c>
      <c r="O920" s="35" t="str">
        <f>IFERROR(IF(INDEX(DATOS!AR:AR,MATCH(CHECKLIST!B920,DATOS!B:B,0),1)=0,"",INDEX(DATOS!AR:AR,MATCH(CHECKLIST!B920,DATOS!B:B,0),1)),"")</f>
        <v/>
      </c>
      <c r="P920" s="17" t="str">
        <f>IFERROR(IF(INDEX(DATOS!AP:AP,MATCH(CHECKLIST!B920,DATOS!B:B,0),1)=0,"",INDEX(DATOS!AP:AP,MATCH(CHECKLIST!B920,DATOS!B:B,0),1)),"")</f>
        <v/>
      </c>
      <c r="Q920" s="17" t="str">
        <f>IFERROR(IF(INDEX(DATOS!AQ:AQ,MATCH(CHECKLIST!B920,DATOS!B:B,0),1)=0,"",INDEX(DATOS!AQ:AQ,MATCH(CHECKLIST!B920,DATOS!B:B,0),1)),"")</f>
        <v/>
      </c>
      <c r="S920">
        <f t="shared" si="44"/>
        <v>0</v>
      </c>
      <c r="U920" t="str">
        <f t="shared" si="42"/>
        <v/>
      </c>
      <c r="V920" t="str">
        <f t="shared" si="43"/>
        <v/>
      </c>
    </row>
    <row r="921" spans="1:22" x14ac:dyDescent="0.25">
      <c r="A921" s="12">
        <v>908</v>
      </c>
      <c r="B921" t="str">
        <f>IFERROR(INDEX(DATOS!B:B,MATCH(CHECKLIST!A921,DATOS!BY:BY,0),1),"")</f>
        <v/>
      </c>
      <c r="C921" t="str">
        <f>IFERROR(INDEX(DATOS!J:J,MATCH(CHECKLIST!A921,DATOS!BY:BY,0),1),"")</f>
        <v/>
      </c>
      <c r="D921" t="str">
        <f>IFERROR(INDEX(DATOS!R:R,MATCH(CHECKLIST!E921,DATOS!C:C,0),1),"")</f>
        <v/>
      </c>
      <c r="E921" s="72" t="str">
        <f>IFERROR(INDEX(DATOS!C:C,MATCH(CHECKLIST!A921,DATOS!BY:BY,0),1),"")</f>
        <v/>
      </c>
      <c r="F921" s="82" t="str">
        <f>IFERROR(IF(INDEX(DATOS!AE:AE,MATCH(CHECKLIST!B921,DATOS!B:B,0),1)=0,"",INDEX(DATOS!AE:AE,MATCH(CHECKLIST!B921,DATOS!B:B,0),1)),"")</f>
        <v/>
      </c>
      <c r="G921" s="17" t="str">
        <f>IFERROR(IF(INDEX(DATOS!AJ:AJ,MATCH(CHECKLIST!B921,DATOS!B:B,0),1)=0,"",INDEX(DATOS!AJ:AJ,MATCH(CHECKLIST!B921,DATOS!B:B,0),1)),"")</f>
        <v/>
      </c>
      <c r="H921" s="17" t="str">
        <f>IFERROR(IF(INDEX(DATOS!BM:BM,MATCH(CHECKLIST!B921,DATOS!B:B,0),1)="","X",IF(INDEX(DATOS!BM:BM,MATCH(CHECKLIST!B921,DATOS!B:B,0),1)="VIGENTE","",INDEX(DATOS!BM:BM,MATCH(CHECKLIST!B921,DATOS!B:B,0),1))),"")</f>
        <v/>
      </c>
      <c r="I921" s="17" t="str">
        <f>IFERROR(IF(INDEX(DATOS!AN:AN,MATCH(CHECKLIST!B921,DATOS!B:B,0),1)=0,"",INDEX(DATOS!AN:AN,MATCH(CHECKLIST!B921,DATOS!B:B,0),1)),"")</f>
        <v/>
      </c>
      <c r="J921" s="17" t="str">
        <f>IFERROR(IF(INDEX(DATOS!AL:AL,MATCH(CHECKLIST!B921,DATOS!B:B,0),1)=0,"",INDEX(DATOS!AL:AL,MATCH(CHECKLIST!B921,DATOS!B:B,0),1)),"")</f>
        <v/>
      </c>
      <c r="K921" s="35" t="str">
        <f>IFERROR(IF(INDEX(DATOS!AM:AM,MATCH(CHECKLIST!B921,DATOS!B:B,0),1)=0,"",INDEX(DATOS!AM:AM,MATCH(CHECKLIST!B921,DATOS!B:B,0),1)),"")</f>
        <v/>
      </c>
      <c r="L921" s="17" t="str">
        <f>IFERROR(IF(INDEX(DATOS!AO:AO,MATCH(CHECKLIST!B921,DATOS!B:B,0),1)=0,"",INDEX(DATOS!AO:AO,MATCH(CHECKLIST!B921,DATOS!B:B,0),1)),"")</f>
        <v/>
      </c>
      <c r="M921" s="17" t="str">
        <f>IFERROR(IF(INDEX(DATOS!AK:AK,MATCH(CHECKLIST!B921,DATOS!B:B,0),1)=0,"",INDEX(DATOS!AK:AK,MATCH(CHECKLIST!B921,DATOS!B:B,0),1)),"")</f>
        <v/>
      </c>
      <c r="N921" s="35" t="str">
        <f ca="1">IFERROR(IF(INDEX(DATOS!I:I,MATCH(CHECKLIST!B921,DATOS!B:B,0),1)="","X",IF(INDEX(DATOS!I:I,MATCH(CHECKLIST!B921,DATOS!B:B,0),1)&gt;YEAR(TODAY())-1,"","VENCIDA")),"")</f>
        <v/>
      </c>
      <c r="O921" s="35" t="str">
        <f>IFERROR(IF(INDEX(DATOS!AR:AR,MATCH(CHECKLIST!B921,DATOS!B:B,0),1)=0,"",INDEX(DATOS!AR:AR,MATCH(CHECKLIST!B921,DATOS!B:B,0),1)),"")</f>
        <v/>
      </c>
      <c r="P921" s="17" t="str">
        <f>IFERROR(IF(INDEX(DATOS!AP:AP,MATCH(CHECKLIST!B921,DATOS!B:B,0),1)=0,"",INDEX(DATOS!AP:AP,MATCH(CHECKLIST!B921,DATOS!B:B,0),1)),"")</f>
        <v/>
      </c>
      <c r="Q921" s="17" t="str">
        <f>IFERROR(IF(INDEX(DATOS!AQ:AQ,MATCH(CHECKLIST!B921,DATOS!B:B,0),1)=0,"",INDEX(DATOS!AQ:AQ,MATCH(CHECKLIST!B921,DATOS!B:B,0),1)),"")</f>
        <v/>
      </c>
      <c r="R921" t="str">
        <f>IF(B921="","",1)</f>
        <v/>
      </c>
      <c r="S921" t="str">
        <f t="shared" si="44"/>
        <v/>
      </c>
      <c r="U921" t="str">
        <f t="shared" si="42"/>
        <v/>
      </c>
      <c r="V921" t="str">
        <f t="shared" si="43"/>
        <v/>
      </c>
    </row>
    <row r="922" spans="1:22" x14ac:dyDescent="0.25">
      <c r="A922" s="12">
        <v>909</v>
      </c>
      <c r="B922" t="str">
        <f>IFERROR(INDEX(DATOS!B:B,MATCH(CHECKLIST!A922,DATOS!BY:BY,0),1),"")</f>
        <v/>
      </c>
      <c r="C922" t="str">
        <f>IFERROR(INDEX(DATOS!J:J,MATCH(CHECKLIST!A922,DATOS!BY:BY,0),1),"")</f>
        <v/>
      </c>
      <c r="D922" t="str">
        <f>IFERROR(INDEX(DATOS!R:R,MATCH(CHECKLIST!E922,DATOS!C:C,0),1),"")</f>
        <v/>
      </c>
      <c r="E922" s="72" t="str">
        <f>IFERROR(INDEX(DATOS!C:C,MATCH(CHECKLIST!A922,DATOS!BY:BY,0),1),"")</f>
        <v/>
      </c>
      <c r="F922" s="82" t="str">
        <f>IFERROR(IF(INDEX(DATOS!AE:AE,MATCH(CHECKLIST!B922,DATOS!B:B,0),1)=0,"",INDEX(DATOS!AE:AE,MATCH(CHECKLIST!B922,DATOS!B:B,0),1)),"")</f>
        <v/>
      </c>
      <c r="G922" s="17" t="str">
        <f>IFERROR(IF(INDEX(DATOS!AJ:AJ,MATCH(CHECKLIST!B922,DATOS!B:B,0),1)=0,"",INDEX(DATOS!AJ:AJ,MATCH(CHECKLIST!B922,DATOS!B:B,0),1)),"")</f>
        <v/>
      </c>
      <c r="H922" s="17" t="str">
        <f>IFERROR(IF(INDEX(DATOS!BM:BM,MATCH(CHECKLIST!B922,DATOS!B:B,0),1)="","X",IF(INDEX(DATOS!BM:BM,MATCH(CHECKLIST!B922,DATOS!B:B,0),1)="VIGENTE","",INDEX(DATOS!BM:BM,MATCH(CHECKLIST!B922,DATOS!B:B,0),1))),"")</f>
        <v/>
      </c>
      <c r="I922" s="17" t="str">
        <f>IFERROR(IF(INDEX(DATOS!AN:AN,MATCH(CHECKLIST!B922,DATOS!B:B,0),1)=0,"",INDEX(DATOS!AN:AN,MATCH(CHECKLIST!B922,DATOS!B:B,0),1)),"")</f>
        <v/>
      </c>
      <c r="J922" s="17" t="str">
        <f>IFERROR(IF(INDEX(DATOS!AL:AL,MATCH(CHECKLIST!B922,DATOS!B:B,0),1)=0,"",INDEX(DATOS!AL:AL,MATCH(CHECKLIST!B922,DATOS!B:B,0),1)),"")</f>
        <v/>
      </c>
      <c r="K922" s="35" t="str">
        <f>IFERROR(IF(INDEX(DATOS!AM:AM,MATCH(CHECKLIST!B922,DATOS!B:B,0),1)=0,"",INDEX(DATOS!AM:AM,MATCH(CHECKLIST!B922,DATOS!B:B,0),1)),"")</f>
        <v/>
      </c>
      <c r="L922" s="17" t="str">
        <f>IFERROR(IF(INDEX(DATOS!AO:AO,MATCH(CHECKLIST!B922,DATOS!B:B,0),1)=0,"",INDEX(DATOS!AO:AO,MATCH(CHECKLIST!B922,DATOS!B:B,0),1)),"")</f>
        <v/>
      </c>
      <c r="M922" s="17" t="str">
        <f>IFERROR(IF(INDEX(DATOS!AK:AK,MATCH(CHECKLIST!B922,DATOS!B:B,0),1)=0,"",INDEX(DATOS!AK:AK,MATCH(CHECKLIST!B922,DATOS!B:B,0),1)),"")</f>
        <v/>
      </c>
      <c r="N922" s="35" t="str">
        <f ca="1">IFERROR(IF(INDEX(DATOS!I:I,MATCH(CHECKLIST!B922,DATOS!B:B,0),1)="","X",IF(INDEX(DATOS!I:I,MATCH(CHECKLIST!B922,DATOS!B:B,0),1)&gt;YEAR(TODAY())-1,"","VENCIDA")),"")</f>
        <v/>
      </c>
      <c r="O922" s="35" t="str">
        <f>IFERROR(IF(INDEX(DATOS!AR:AR,MATCH(CHECKLIST!B922,DATOS!B:B,0),1)=0,"",INDEX(DATOS!AR:AR,MATCH(CHECKLIST!B922,DATOS!B:B,0),1)),"")</f>
        <v/>
      </c>
      <c r="P922" s="17" t="str">
        <f>IFERROR(IF(INDEX(DATOS!AP:AP,MATCH(CHECKLIST!B922,DATOS!B:B,0),1)=0,"",INDEX(DATOS!AP:AP,MATCH(CHECKLIST!B922,DATOS!B:B,0),1)),"")</f>
        <v/>
      </c>
      <c r="Q922" s="17" t="str">
        <f>IFERROR(IF(INDEX(DATOS!AQ:AQ,MATCH(CHECKLIST!B922,DATOS!B:B,0),1)=0,"",INDEX(DATOS!AQ:AQ,MATCH(CHECKLIST!B922,DATOS!B:B,0),1)),"")</f>
        <v/>
      </c>
      <c r="S922">
        <f t="shared" si="44"/>
        <v>0</v>
      </c>
      <c r="U922" t="str">
        <f t="shared" si="42"/>
        <v/>
      </c>
      <c r="V922" t="str">
        <f t="shared" si="43"/>
        <v/>
      </c>
    </row>
    <row r="923" spans="1:22" x14ac:dyDescent="0.25">
      <c r="A923" s="12">
        <v>910</v>
      </c>
      <c r="B923" t="str">
        <f>IFERROR(INDEX(DATOS!B:B,MATCH(CHECKLIST!A923,DATOS!BY:BY,0),1),"")</f>
        <v/>
      </c>
      <c r="C923" t="str">
        <f>IFERROR(INDEX(DATOS!J:J,MATCH(CHECKLIST!A923,DATOS!BY:BY,0),1),"")</f>
        <v/>
      </c>
      <c r="D923" t="str">
        <f>IFERROR(INDEX(DATOS!R:R,MATCH(CHECKLIST!E923,DATOS!C:C,0),1),"")</f>
        <v/>
      </c>
      <c r="E923" s="72" t="str">
        <f>IFERROR(INDEX(DATOS!C:C,MATCH(CHECKLIST!A923,DATOS!BY:BY,0),1),"")</f>
        <v/>
      </c>
      <c r="F923" s="82" t="str">
        <f>IFERROR(IF(INDEX(DATOS!AE:AE,MATCH(CHECKLIST!B923,DATOS!B:B,0),1)=0,"",INDEX(DATOS!AE:AE,MATCH(CHECKLIST!B923,DATOS!B:B,0),1)),"")</f>
        <v/>
      </c>
      <c r="G923" s="17" t="str">
        <f>IFERROR(IF(INDEX(DATOS!AJ:AJ,MATCH(CHECKLIST!B923,DATOS!B:B,0),1)=0,"",INDEX(DATOS!AJ:AJ,MATCH(CHECKLIST!B923,DATOS!B:B,0),1)),"")</f>
        <v/>
      </c>
      <c r="H923" s="17" t="str">
        <f>IFERROR(IF(INDEX(DATOS!BM:BM,MATCH(CHECKLIST!B923,DATOS!B:B,0),1)="","X",IF(INDEX(DATOS!BM:BM,MATCH(CHECKLIST!B923,DATOS!B:B,0),1)="VIGENTE","",INDEX(DATOS!BM:BM,MATCH(CHECKLIST!B923,DATOS!B:B,0),1))),"")</f>
        <v/>
      </c>
      <c r="I923" s="17" t="str">
        <f>IFERROR(IF(INDEX(DATOS!AN:AN,MATCH(CHECKLIST!B923,DATOS!B:B,0),1)=0,"",INDEX(DATOS!AN:AN,MATCH(CHECKLIST!B923,DATOS!B:B,0),1)),"")</f>
        <v/>
      </c>
      <c r="J923" s="17" t="str">
        <f>IFERROR(IF(INDEX(DATOS!AL:AL,MATCH(CHECKLIST!B923,DATOS!B:B,0),1)=0,"",INDEX(DATOS!AL:AL,MATCH(CHECKLIST!B923,DATOS!B:B,0),1)),"")</f>
        <v/>
      </c>
      <c r="K923" s="35" t="str">
        <f>IFERROR(IF(INDEX(DATOS!AM:AM,MATCH(CHECKLIST!B923,DATOS!B:B,0),1)=0,"",INDEX(DATOS!AM:AM,MATCH(CHECKLIST!B923,DATOS!B:B,0),1)),"")</f>
        <v/>
      </c>
      <c r="L923" s="17" t="str">
        <f>IFERROR(IF(INDEX(DATOS!AO:AO,MATCH(CHECKLIST!B923,DATOS!B:B,0),1)=0,"",INDEX(DATOS!AO:AO,MATCH(CHECKLIST!B923,DATOS!B:B,0),1)),"")</f>
        <v/>
      </c>
      <c r="M923" s="17" t="str">
        <f>IFERROR(IF(INDEX(DATOS!AK:AK,MATCH(CHECKLIST!B923,DATOS!B:B,0),1)=0,"",INDEX(DATOS!AK:AK,MATCH(CHECKLIST!B923,DATOS!B:B,0),1)),"")</f>
        <v/>
      </c>
      <c r="N923" s="35" t="str">
        <f ca="1">IFERROR(IF(INDEX(DATOS!I:I,MATCH(CHECKLIST!B923,DATOS!B:B,0),1)="","X",IF(INDEX(DATOS!I:I,MATCH(CHECKLIST!B923,DATOS!B:B,0),1)&gt;YEAR(TODAY())-1,"","VENCIDA")),"")</f>
        <v/>
      </c>
      <c r="O923" s="35" t="str">
        <f>IFERROR(IF(INDEX(DATOS!AR:AR,MATCH(CHECKLIST!B923,DATOS!B:B,0),1)=0,"",INDEX(DATOS!AR:AR,MATCH(CHECKLIST!B923,DATOS!B:B,0),1)),"")</f>
        <v/>
      </c>
      <c r="P923" s="17" t="str">
        <f>IFERROR(IF(INDEX(DATOS!AP:AP,MATCH(CHECKLIST!B923,DATOS!B:B,0),1)=0,"",INDEX(DATOS!AP:AP,MATCH(CHECKLIST!B923,DATOS!B:B,0),1)),"")</f>
        <v/>
      </c>
      <c r="Q923" s="17" t="str">
        <f>IFERROR(IF(INDEX(DATOS!AQ:AQ,MATCH(CHECKLIST!B923,DATOS!B:B,0),1)=0,"",INDEX(DATOS!AQ:AQ,MATCH(CHECKLIST!B923,DATOS!B:B,0),1)),"")</f>
        <v/>
      </c>
      <c r="R923" t="str">
        <f>IF(B923="","",1)</f>
        <v/>
      </c>
      <c r="S923" t="str">
        <f t="shared" si="44"/>
        <v/>
      </c>
      <c r="U923" t="str">
        <f t="shared" si="42"/>
        <v/>
      </c>
      <c r="V923" t="str">
        <f t="shared" si="43"/>
        <v/>
      </c>
    </row>
    <row r="924" spans="1:22" x14ac:dyDescent="0.25">
      <c r="A924" s="12">
        <v>911</v>
      </c>
      <c r="B924" t="str">
        <f>IFERROR(INDEX(DATOS!B:B,MATCH(CHECKLIST!A924,DATOS!BY:BY,0),1),"")</f>
        <v/>
      </c>
      <c r="C924" t="str">
        <f>IFERROR(INDEX(DATOS!J:J,MATCH(CHECKLIST!A924,DATOS!BY:BY,0),1),"")</f>
        <v/>
      </c>
      <c r="D924" t="str">
        <f>IFERROR(INDEX(DATOS!R:R,MATCH(CHECKLIST!E924,DATOS!C:C,0),1),"")</f>
        <v/>
      </c>
      <c r="E924" s="72" t="str">
        <f>IFERROR(INDEX(DATOS!C:C,MATCH(CHECKLIST!A924,DATOS!BY:BY,0),1),"")</f>
        <v/>
      </c>
      <c r="F924" s="82" t="str">
        <f>IFERROR(IF(INDEX(DATOS!AE:AE,MATCH(CHECKLIST!B924,DATOS!B:B,0),1)=0,"",INDEX(DATOS!AE:AE,MATCH(CHECKLIST!B924,DATOS!B:B,0),1)),"")</f>
        <v/>
      </c>
      <c r="G924" s="17" t="str">
        <f>IFERROR(IF(INDEX(DATOS!AJ:AJ,MATCH(CHECKLIST!B924,DATOS!B:B,0),1)=0,"",INDEX(DATOS!AJ:AJ,MATCH(CHECKLIST!B924,DATOS!B:B,0),1)),"")</f>
        <v/>
      </c>
      <c r="H924" s="17" t="str">
        <f>IFERROR(IF(INDEX(DATOS!BM:BM,MATCH(CHECKLIST!B924,DATOS!B:B,0),1)="","X",IF(INDEX(DATOS!BM:BM,MATCH(CHECKLIST!B924,DATOS!B:B,0),1)="VIGENTE","",INDEX(DATOS!BM:BM,MATCH(CHECKLIST!B924,DATOS!B:B,0),1))),"")</f>
        <v/>
      </c>
      <c r="I924" s="17" t="str">
        <f>IFERROR(IF(INDEX(DATOS!AN:AN,MATCH(CHECKLIST!B924,DATOS!B:B,0),1)=0,"",INDEX(DATOS!AN:AN,MATCH(CHECKLIST!B924,DATOS!B:B,0),1)),"")</f>
        <v/>
      </c>
      <c r="J924" s="17" t="str">
        <f>IFERROR(IF(INDEX(DATOS!AL:AL,MATCH(CHECKLIST!B924,DATOS!B:B,0),1)=0,"",INDEX(DATOS!AL:AL,MATCH(CHECKLIST!B924,DATOS!B:B,0),1)),"")</f>
        <v/>
      </c>
      <c r="K924" s="35" t="str">
        <f>IFERROR(IF(INDEX(DATOS!AM:AM,MATCH(CHECKLIST!B924,DATOS!B:B,0),1)=0,"",INDEX(DATOS!AM:AM,MATCH(CHECKLIST!B924,DATOS!B:B,0),1)),"")</f>
        <v/>
      </c>
      <c r="L924" s="17" t="str">
        <f>IFERROR(IF(INDEX(DATOS!AO:AO,MATCH(CHECKLIST!B924,DATOS!B:B,0),1)=0,"",INDEX(DATOS!AO:AO,MATCH(CHECKLIST!B924,DATOS!B:B,0),1)),"")</f>
        <v/>
      </c>
      <c r="M924" s="17" t="str">
        <f>IFERROR(IF(INDEX(DATOS!AK:AK,MATCH(CHECKLIST!B924,DATOS!B:B,0),1)=0,"",INDEX(DATOS!AK:AK,MATCH(CHECKLIST!B924,DATOS!B:B,0),1)),"")</f>
        <v/>
      </c>
      <c r="N924" s="35" t="str">
        <f ca="1">IFERROR(IF(INDEX(DATOS!I:I,MATCH(CHECKLIST!B924,DATOS!B:B,0),1)="","X",IF(INDEX(DATOS!I:I,MATCH(CHECKLIST!B924,DATOS!B:B,0),1)&gt;YEAR(TODAY())-1,"","VENCIDA")),"")</f>
        <v/>
      </c>
      <c r="O924" s="35" t="str">
        <f>IFERROR(IF(INDEX(DATOS!AR:AR,MATCH(CHECKLIST!B924,DATOS!B:B,0),1)=0,"",INDEX(DATOS!AR:AR,MATCH(CHECKLIST!B924,DATOS!B:B,0),1)),"")</f>
        <v/>
      </c>
      <c r="P924" s="17" t="str">
        <f>IFERROR(IF(INDEX(DATOS!AP:AP,MATCH(CHECKLIST!B924,DATOS!B:B,0),1)=0,"",INDEX(DATOS!AP:AP,MATCH(CHECKLIST!B924,DATOS!B:B,0),1)),"")</f>
        <v/>
      </c>
      <c r="Q924" s="17" t="str">
        <f>IFERROR(IF(INDEX(DATOS!AQ:AQ,MATCH(CHECKLIST!B924,DATOS!B:B,0),1)=0,"",INDEX(DATOS!AQ:AQ,MATCH(CHECKLIST!B924,DATOS!B:B,0),1)),"")</f>
        <v/>
      </c>
      <c r="S924">
        <f t="shared" si="44"/>
        <v>0</v>
      </c>
      <c r="U924" t="str">
        <f t="shared" si="42"/>
        <v/>
      </c>
      <c r="V924" t="str">
        <f t="shared" si="43"/>
        <v/>
      </c>
    </row>
    <row r="925" spans="1:22" x14ac:dyDescent="0.25">
      <c r="A925" s="12">
        <v>912</v>
      </c>
      <c r="B925" t="str">
        <f>IFERROR(INDEX(DATOS!B:B,MATCH(CHECKLIST!A925,DATOS!BY:BY,0),1),"")</f>
        <v/>
      </c>
      <c r="C925" t="str">
        <f>IFERROR(INDEX(DATOS!J:J,MATCH(CHECKLIST!A925,DATOS!BY:BY,0),1),"")</f>
        <v/>
      </c>
      <c r="D925" t="str">
        <f>IFERROR(INDEX(DATOS!R:R,MATCH(CHECKLIST!E925,DATOS!C:C,0),1),"")</f>
        <v/>
      </c>
      <c r="E925" s="72" t="str">
        <f>IFERROR(INDEX(DATOS!C:C,MATCH(CHECKLIST!A925,DATOS!BY:BY,0),1),"")</f>
        <v/>
      </c>
      <c r="F925" s="82" t="str">
        <f>IFERROR(IF(INDEX(DATOS!AE:AE,MATCH(CHECKLIST!B925,DATOS!B:B,0),1)=0,"",INDEX(DATOS!AE:AE,MATCH(CHECKLIST!B925,DATOS!B:B,0),1)),"")</f>
        <v/>
      </c>
      <c r="G925" s="17" t="str">
        <f>IFERROR(IF(INDEX(DATOS!AJ:AJ,MATCH(CHECKLIST!B925,DATOS!B:B,0),1)=0,"",INDEX(DATOS!AJ:AJ,MATCH(CHECKLIST!B925,DATOS!B:B,0),1)),"")</f>
        <v/>
      </c>
      <c r="H925" s="17" t="str">
        <f>IFERROR(IF(INDEX(DATOS!BM:BM,MATCH(CHECKLIST!B925,DATOS!B:B,0),1)="","X",IF(INDEX(DATOS!BM:BM,MATCH(CHECKLIST!B925,DATOS!B:B,0),1)="VIGENTE","",INDEX(DATOS!BM:BM,MATCH(CHECKLIST!B925,DATOS!B:B,0),1))),"")</f>
        <v/>
      </c>
      <c r="I925" s="17" t="str">
        <f>IFERROR(IF(INDEX(DATOS!AN:AN,MATCH(CHECKLIST!B925,DATOS!B:B,0),1)=0,"",INDEX(DATOS!AN:AN,MATCH(CHECKLIST!B925,DATOS!B:B,0),1)),"")</f>
        <v/>
      </c>
      <c r="J925" s="17" t="str">
        <f>IFERROR(IF(INDEX(DATOS!AL:AL,MATCH(CHECKLIST!B925,DATOS!B:B,0),1)=0,"",INDEX(DATOS!AL:AL,MATCH(CHECKLIST!B925,DATOS!B:B,0),1)),"")</f>
        <v/>
      </c>
      <c r="K925" s="35" t="str">
        <f>IFERROR(IF(INDEX(DATOS!AM:AM,MATCH(CHECKLIST!B925,DATOS!B:B,0),1)=0,"",INDEX(DATOS!AM:AM,MATCH(CHECKLIST!B925,DATOS!B:B,0),1)),"")</f>
        <v/>
      </c>
      <c r="L925" s="17" t="str">
        <f>IFERROR(IF(INDEX(DATOS!AO:AO,MATCH(CHECKLIST!B925,DATOS!B:B,0),1)=0,"",INDEX(DATOS!AO:AO,MATCH(CHECKLIST!B925,DATOS!B:B,0),1)),"")</f>
        <v/>
      </c>
      <c r="M925" s="17" t="str">
        <f>IFERROR(IF(INDEX(DATOS!AK:AK,MATCH(CHECKLIST!B925,DATOS!B:B,0),1)=0,"",INDEX(DATOS!AK:AK,MATCH(CHECKLIST!B925,DATOS!B:B,0),1)),"")</f>
        <v/>
      </c>
      <c r="N925" s="35" t="str">
        <f ca="1">IFERROR(IF(INDEX(DATOS!I:I,MATCH(CHECKLIST!B925,DATOS!B:B,0),1)="","X",IF(INDEX(DATOS!I:I,MATCH(CHECKLIST!B925,DATOS!B:B,0),1)&gt;YEAR(TODAY())-1,"","VENCIDA")),"")</f>
        <v/>
      </c>
      <c r="O925" s="35" t="str">
        <f>IFERROR(IF(INDEX(DATOS!AR:AR,MATCH(CHECKLIST!B925,DATOS!B:B,0),1)=0,"",INDEX(DATOS!AR:AR,MATCH(CHECKLIST!B925,DATOS!B:B,0),1)),"")</f>
        <v/>
      </c>
      <c r="P925" s="17" t="str">
        <f>IFERROR(IF(INDEX(DATOS!AP:AP,MATCH(CHECKLIST!B925,DATOS!B:B,0),1)=0,"",INDEX(DATOS!AP:AP,MATCH(CHECKLIST!B925,DATOS!B:B,0),1)),"")</f>
        <v/>
      </c>
      <c r="Q925" s="17" t="str">
        <f>IFERROR(IF(INDEX(DATOS!AQ:AQ,MATCH(CHECKLIST!B925,DATOS!B:B,0),1)=0,"",INDEX(DATOS!AQ:AQ,MATCH(CHECKLIST!B925,DATOS!B:B,0),1)),"")</f>
        <v/>
      </c>
      <c r="R925" t="str">
        <f>IF(B925="","",1)</f>
        <v/>
      </c>
      <c r="S925" t="str">
        <f t="shared" si="44"/>
        <v/>
      </c>
      <c r="U925" t="str">
        <f t="shared" si="42"/>
        <v/>
      </c>
      <c r="V925" t="str">
        <f t="shared" si="43"/>
        <v/>
      </c>
    </row>
    <row r="926" spans="1:22" x14ac:dyDescent="0.25">
      <c r="A926" s="12">
        <v>913</v>
      </c>
      <c r="B926" t="str">
        <f>IFERROR(INDEX(DATOS!B:B,MATCH(CHECKLIST!A926,DATOS!BY:BY,0),1),"")</f>
        <v/>
      </c>
      <c r="C926" t="str">
        <f>IFERROR(INDEX(DATOS!J:J,MATCH(CHECKLIST!A926,DATOS!BY:BY,0),1),"")</f>
        <v/>
      </c>
      <c r="D926" t="str">
        <f>IFERROR(INDEX(DATOS!R:R,MATCH(CHECKLIST!E926,DATOS!C:C,0),1),"")</f>
        <v/>
      </c>
      <c r="E926" s="72" t="str">
        <f>IFERROR(INDEX(DATOS!C:C,MATCH(CHECKLIST!A926,DATOS!BY:BY,0),1),"")</f>
        <v/>
      </c>
      <c r="F926" s="82" t="str">
        <f>IFERROR(IF(INDEX(DATOS!AE:AE,MATCH(CHECKLIST!B926,DATOS!B:B,0),1)=0,"",INDEX(DATOS!AE:AE,MATCH(CHECKLIST!B926,DATOS!B:B,0),1)),"")</f>
        <v/>
      </c>
      <c r="G926" s="17" t="str">
        <f>IFERROR(IF(INDEX(DATOS!AJ:AJ,MATCH(CHECKLIST!B926,DATOS!B:B,0),1)=0,"",INDEX(DATOS!AJ:AJ,MATCH(CHECKLIST!B926,DATOS!B:B,0),1)),"")</f>
        <v/>
      </c>
      <c r="H926" s="17" t="str">
        <f>IFERROR(IF(INDEX(DATOS!BM:BM,MATCH(CHECKLIST!B926,DATOS!B:B,0),1)="","X",IF(INDEX(DATOS!BM:BM,MATCH(CHECKLIST!B926,DATOS!B:B,0),1)="VIGENTE","",INDEX(DATOS!BM:BM,MATCH(CHECKLIST!B926,DATOS!B:B,0),1))),"")</f>
        <v/>
      </c>
      <c r="I926" s="17" t="str">
        <f>IFERROR(IF(INDEX(DATOS!AN:AN,MATCH(CHECKLIST!B926,DATOS!B:B,0),1)=0,"",INDEX(DATOS!AN:AN,MATCH(CHECKLIST!B926,DATOS!B:B,0),1)),"")</f>
        <v/>
      </c>
      <c r="J926" s="17" t="str">
        <f>IFERROR(IF(INDEX(DATOS!AL:AL,MATCH(CHECKLIST!B926,DATOS!B:B,0),1)=0,"",INDEX(DATOS!AL:AL,MATCH(CHECKLIST!B926,DATOS!B:B,0),1)),"")</f>
        <v/>
      </c>
      <c r="K926" s="35" t="str">
        <f>IFERROR(IF(INDEX(DATOS!AM:AM,MATCH(CHECKLIST!B926,DATOS!B:B,0),1)=0,"",INDEX(DATOS!AM:AM,MATCH(CHECKLIST!B926,DATOS!B:B,0),1)),"")</f>
        <v/>
      </c>
      <c r="L926" s="17" t="str">
        <f>IFERROR(IF(INDEX(DATOS!AO:AO,MATCH(CHECKLIST!B926,DATOS!B:B,0),1)=0,"",INDEX(DATOS!AO:AO,MATCH(CHECKLIST!B926,DATOS!B:B,0),1)),"")</f>
        <v/>
      </c>
      <c r="M926" s="17" t="str">
        <f>IFERROR(IF(INDEX(DATOS!AK:AK,MATCH(CHECKLIST!B926,DATOS!B:B,0),1)=0,"",INDEX(DATOS!AK:AK,MATCH(CHECKLIST!B926,DATOS!B:B,0),1)),"")</f>
        <v/>
      </c>
      <c r="N926" s="35" t="str">
        <f ca="1">IFERROR(IF(INDEX(DATOS!I:I,MATCH(CHECKLIST!B926,DATOS!B:B,0),1)="","X",IF(INDEX(DATOS!I:I,MATCH(CHECKLIST!B926,DATOS!B:B,0),1)&gt;YEAR(TODAY())-1,"","VENCIDA")),"")</f>
        <v/>
      </c>
      <c r="O926" s="35" t="str">
        <f>IFERROR(IF(INDEX(DATOS!AR:AR,MATCH(CHECKLIST!B926,DATOS!B:B,0),1)=0,"",INDEX(DATOS!AR:AR,MATCH(CHECKLIST!B926,DATOS!B:B,0),1)),"")</f>
        <v/>
      </c>
      <c r="P926" s="17" t="str">
        <f>IFERROR(IF(INDEX(DATOS!AP:AP,MATCH(CHECKLIST!B926,DATOS!B:B,0),1)=0,"",INDEX(DATOS!AP:AP,MATCH(CHECKLIST!B926,DATOS!B:B,0),1)),"")</f>
        <v/>
      </c>
      <c r="Q926" s="17" t="str">
        <f>IFERROR(IF(INDEX(DATOS!AQ:AQ,MATCH(CHECKLIST!B926,DATOS!B:B,0),1)=0,"",INDEX(DATOS!AQ:AQ,MATCH(CHECKLIST!B926,DATOS!B:B,0),1)),"")</f>
        <v/>
      </c>
      <c r="S926">
        <f t="shared" si="44"/>
        <v>0</v>
      </c>
      <c r="U926" t="str">
        <f t="shared" si="42"/>
        <v/>
      </c>
      <c r="V926" t="str">
        <f t="shared" si="43"/>
        <v/>
      </c>
    </row>
    <row r="927" spans="1:22" x14ac:dyDescent="0.25">
      <c r="A927" s="12">
        <v>914</v>
      </c>
      <c r="B927" t="str">
        <f>IFERROR(INDEX(DATOS!B:B,MATCH(CHECKLIST!A927,DATOS!BY:BY,0),1),"")</f>
        <v/>
      </c>
      <c r="C927" t="str">
        <f>IFERROR(INDEX(DATOS!J:J,MATCH(CHECKLIST!A927,DATOS!BY:BY,0),1),"")</f>
        <v/>
      </c>
      <c r="D927" t="str">
        <f>IFERROR(INDEX(DATOS!R:R,MATCH(CHECKLIST!E927,DATOS!C:C,0),1),"")</f>
        <v/>
      </c>
      <c r="E927" s="72" t="str">
        <f>IFERROR(INDEX(DATOS!C:C,MATCH(CHECKLIST!A927,DATOS!BY:BY,0),1),"")</f>
        <v/>
      </c>
      <c r="F927" s="82" t="str">
        <f>IFERROR(IF(INDEX(DATOS!AE:AE,MATCH(CHECKLIST!B927,DATOS!B:B,0),1)=0,"",INDEX(DATOS!AE:AE,MATCH(CHECKLIST!B927,DATOS!B:B,0),1)),"")</f>
        <v/>
      </c>
      <c r="G927" s="17" t="str">
        <f>IFERROR(IF(INDEX(DATOS!AJ:AJ,MATCH(CHECKLIST!B927,DATOS!B:B,0),1)=0,"",INDEX(DATOS!AJ:AJ,MATCH(CHECKLIST!B927,DATOS!B:B,0),1)),"")</f>
        <v/>
      </c>
      <c r="H927" s="17" t="str">
        <f>IFERROR(IF(INDEX(DATOS!BM:BM,MATCH(CHECKLIST!B927,DATOS!B:B,0),1)="","X",IF(INDEX(DATOS!BM:BM,MATCH(CHECKLIST!B927,DATOS!B:B,0),1)="VIGENTE","",INDEX(DATOS!BM:BM,MATCH(CHECKLIST!B927,DATOS!B:B,0),1))),"")</f>
        <v/>
      </c>
      <c r="I927" s="17" t="str">
        <f>IFERROR(IF(INDEX(DATOS!AN:AN,MATCH(CHECKLIST!B927,DATOS!B:B,0),1)=0,"",INDEX(DATOS!AN:AN,MATCH(CHECKLIST!B927,DATOS!B:B,0),1)),"")</f>
        <v/>
      </c>
      <c r="J927" s="17" t="str">
        <f>IFERROR(IF(INDEX(DATOS!AL:AL,MATCH(CHECKLIST!B927,DATOS!B:B,0),1)=0,"",INDEX(DATOS!AL:AL,MATCH(CHECKLIST!B927,DATOS!B:B,0),1)),"")</f>
        <v/>
      </c>
      <c r="K927" s="35" t="str">
        <f>IFERROR(IF(INDEX(DATOS!AM:AM,MATCH(CHECKLIST!B927,DATOS!B:B,0),1)=0,"",INDEX(DATOS!AM:AM,MATCH(CHECKLIST!B927,DATOS!B:B,0),1)),"")</f>
        <v/>
      </c>
      <c r="L927" s="17" t="str">
        <f>IFERROR(IF(INDEX(DATOS!AO:AO,MATCH(CHECKLIST!B927,DATOS!B:B,0),1)=0,"",INDEX(DATOS!AO:AO,MATCH(CHECKLIST!B927,DATOS!B:B,0),1)),"")</f>
        <v/>
      </c>
      <c r="M927" s="17" t="str">
        <f>IFERROR(IF(INDEX(DATOS!AK:AK,MATCH(CHECKLIST!B927,DATOS!B:B,0),1)=0,"",INDEX(DATOS!AK:AK,MATCH(CHECKLIST!B927,DATOS!B:B,0),1)),"")</f>
        <v/>
      </c>
      <c r="N927" s="35" t="str">
        <f ca="1">IFERROR(IF(INDEX(DATOS!I:I,MATCH(CHECKLIST!B927,DATOS!B:B,0),1)="","X",IF(INDEX(DATOS!I:I,MATCH(CHECKLIST!B927,DATOS!B:B,0),1)&gt;YEAR(TODAY())-1,"","VENCIDA")),"")</f>
        <v/>
      </c>
      <c r="O927" s="35" t="str">
        <f>IFERROR(IF(INDEX(DATOS!AR:AR,MATCH(CHECKLIST!B927,DATOS!B:B,0),1)=0,"",INDEX(DATOS!AR:AR,MATCH(CHECKLIST!B927,DATOS!B:B,0),1)),"")</f>
        <v/>
      </c>
      <c r="P927" s="17" t="str">
        <f>IFERROR(IF(INDEX(DATOS!AP:AP,MATCH(CHECKLIST!B927,DATOS!B:B,0),1)=0,"",INDEX(DATOS!AP:AP,MATCH(CHECKLIST!B927,DATOS!B:B,0),1)),"")</f>
        <v/>
      </c>
      <c r="Q927" s="17" t="str">
        <f>IFERROR(IF(INDEX(DATOS!AQ:AQ,MATCH(CHECKLIST!B927,DATOS!B:B,0),1)=0,"",INDEX(DATOS!AQ:AQ,MATCH(CHECKLIST!B927,DATOS!B:B,0),1)),"")</f>
        <v/>
      </c>
      <c r="R927" t="str">
        <f>IF(B927="","",1)</f>
        <v/>
      </c>
      <c r="S927" t="str">
        <f t="shared" si="44"/>
        <v/>
      </c>
      <c r="U927" t="str">
        <f t="shared" si="42"/>
        <v/>
      </c>
      <c r="V927" t="str">
        <f t="shared" si="43"/>
        <v/>
      </c>
    </row>
    <row r="928" spans="1:22" x14ac:dyDescent="0.25">
      <c r="A928" s="12">
        <v>915</v>
      </c>
      <c r="B928" t="str">
        <f>IFERROR(INDEX(DATOS!B:B,MATCH(CHECKLIST!A928,DATOS!BY:BY,0),1),"")</f>
        <v/>
      </c>
      <c r="C928" t="str">
        <f>IFERROR(INDEX(DATOS!J:J,MATCH(CHECKLIST!A928,DATOS!BY:BY,0),1),"")</f>
        <v/>
      </c>
      <c r="D928" t="str">
        <f>IFERROR(INDEX(DATOS!R:R,MATCH(CHECKLIST!E928,DATOS!C:C,0),1),"")</f>
        <v/>
      </c>
      <c r="E928" s="72" t="str">
        <f>IFERROR(INDEX(DATOS!C:C,MATCH(CHECKLIST!A928,DATOS!BY:BY,0),1),"")</f>
        <v/>
      </c>
      <c r="F928" s="82" t="str">
        <f>IFERROR(IF(INDEX(DATOS!AE:AE,MATCH(CHECKLIST!B928,DATOS!B:B,0),1)=0,"",INDEX(DATOS!AE:AE,MATCH(CHECKLIST!B928,DATOS!B:B,0),1)),"")</f>
        <v/>
      </c>
      <c r="G928" s="17" t="str">
        <f>IFERROR(IF(INDEX(DATOS!AJ:AJ,MATCH(CHECKLIST!B928,DATOS!B:B,0),1)=0,"",INDEX(DATOS!AJ:AJ,MATCH(CHECKLIST!B928,DATOS!B:B,0),1)),"")</f>
        <v/>
      </c>
      <c r="H928" s="17" t="str">
        <f>IFERROR(IF(INDEX(DATOS!BM:BM,MATCH(CHECKLIST!B928,DATOS!B:B,0),1)="","X",IF(INDEX(DATOS!BM:BM,MATCH(CHECKLIST!B928,DATOS!B:B,0),1)="VIGENTE","",INDEX(DATOS!BM:BM,MATCH(CHECKLIST!B928,DATOS!B:B,0),1))),"")</f>
        <v/>
      </c>
      <c r="I928" s="17" t="str">
        <f>IFERROR(IF(INDEX(DATOS!AN:AN,MATCH(CHECKLIST!B928,DATOS!B:B,0),1)=0,"",INDEX(DATOS!AN:AN,MATCH(CHECKLIST!B928,DATOS!B:B,0),1)),"")</f>
        <v/>
      </c>
      <c r="J928" s="17" t="str">
        <f>IFERROR(IF(INDEX(DATOS!AL:AL,MATCH(CHECKLIST!B928,DATOS!B:B,0),1)=0,"",INDEX(DATOS!AL:AL,MATCH(CHECKLIST!B928,DATOS!B:B,0),1)),"")</f>
        <v/>
      </c>
      <c r="K928" s="35" t="str">
        <f>IFERROR(IF(INDEX(DATOS!AM:AM,MATCH(CHECKLIST!B928,DATOS!B:B,0),1)=0,"",INDEX(DATOS!AM:AM,MATCH(CHECKLIST!B928,DATOS!B:B,0),1)),"")</f>
        <v/>
      </c>
      <c r="L928" s="17" t="str">
        <f>IFERROR(IF(INDEX(DATOS!AO:AO,MATCH(CHECKLIST!B928,DATOS!B:B,0),1)=0,"",INDEX(DATOS!AO:AO,MATCH(CHECKLIST!B928,DATOS!B:B,0),1)),"")</f>
        <v/>
      </c>
      <c r="M928" s="17" t="str">
        <f>IFERROR(IF(INDEX(DATOS!AK:AK,MATCH(CHECKLIST!B928,DATOS!B:B,0),1)=0,"",INDEX(DATOS!AK:AK,MATCH(CHECKLIST!B928,DATOS!B:B,0),1)),"")</f>
        <v/>
      </c>
      <c r="N928" s="35" t="str">
        <f ca="1">IFERROR(IF(INDEX(DATOS!I:I,MATCH(CHECKLIST!B928,DATOS!B:B,0),1)="","X",IF(INDEX(DATOS!I:I,MATCH(CHECKLIST!B928,DATOS!B:B,0),1)&gt;YEAR(TODAY())-1,"","VENCIDA")),"")</f>
        <v/>
      </c>
      <c r="O928" s="35" t="str">
        <f>IFERROR(IF(INDEX(DATOS!AR:AR,MATCH(CHECKLIST!B928,DATOS!B:B,0),1)=0,"",INDEX(DATOS!AR:AR,MATCH(CHECKLIST!B928,DATOS!B:B,0),1)),"")</f>
        <v/>
      </c>
      <c r="P928" s="17" t="str">
        <f>IFERROR(IF(INDEX(DATOS!AP:AP,MATCH(CHECKLIST!B928,DATOS!B:B,0),1)=0,"",INDEX(DATOS!AP:AP,MATCH(CHECKLIST!B928,DATOS!B:B,0),1)),"")</f>
        <v/>
      </c>
      <c r="Q928" s="17" t="str">
        <f>IFERROR(IF(INDEX(DATOS!AQ:AQ,MATCH(CHECKLIST!B928,DATOS!B:B,0),1)=0,"",INDEX(DATOS!AQ:AQ,MATCH(CHECKLIST!B928,DATOS!B:B,0),1)),"")</f>
        <v/>
      </c>
      <c r="S928">
        <f t="shared" si="44"/>
        <v>0</v>
      </c>
      <c r="U928" t="str">
        <f t="shared" si="42"/>
        <v/>
      </c>
      <c r="V928" t="str">
        <f t="shared" si="43"/>
        <v/>
      </c>
    </row>
    <row r="929" spans="1:22" x14ac:dyDescent="0.25">
      <c r="A929" s="12">
        <v>916</v>
      </c>
      <c r="B929" t="str">
        <f>IFERROR(INDEX(DATOS!B:B,MATCH(CHECKLIST!A929,DATOS!BY:BY,0),1),"")</f>
        <v/>
      </c>
      <c r="C929" t="str">
        <f>IFERROR(INDEX(DATOS!J:J,MATCH(CHECKLIST!A929,DATOS!BY:BY,0),1),"")</f>
        <v/>
      </c>
      <c r="D929" t="str">
        <f>IFERROR(INDEX(DATOS!R:R,MATCH(CHECKLIST!E929,DATOS!C:C,0),1),"")</f>
        <v/>
      </c>
      <c r="E929" s="72" t="str">
        <f>IFERROR(INDEX(DATOS!C:C,MATCH(CHECKLIST!A929,DATOS!BY:BY,0),1),"")</f>
        <v/>
      </c>
      <c r="F929" s="82" t="str">
        <f>IFERROR(IF(INDEX(DATOS!AE:AE,MATCH(CHECKLIST!B929,DATOS!B:B,0),1)=0,"",INDEX(DATOS!AE:AE,MATCH(CHECKLIST!B929,DATOS!B:B,0),1)),"")</f>
        <v/>
      </c>
      <c r="G929" s="17" t="str">
        <f>IFERROR(IF(INDEX(DATOS!AJ:AJ,MATCH(CHECKLIST!B929,DATOS!B:B,0),1)=0,"",INDEX(DATOS!AJ:AJ,MATCH(CHECKLIST!B929,DATOS!B:B,0),1)),"")</f>
        <v/>
      </c>
      <c r="H929" s="17" t="str">
        <f>IFERROR(IF(INDEX(DATOS!BM:BM,MATCH(CHECKLIST!B929,DATOS!B:B,0),1)="","X",IF(INDEX(DATOS!BM:BM,MATCH(CHECKLIST!B929,DATOS!B:B,0),1)="VIGENTE","",INDEX(DATOS!BM:BM,MATCH(CHECKLIST!B929,DATOS!B:B,0),1))),"")</f>
        <v/>
      </c>
      <c r="I929" s="17" t="str">
        <f>IFERROR(IF(INDEX(DATOS!AN:AN,MATCH(CHECKLIST!B929,DATOS!B:B,0),1)=0,"",INDEX(DATOS!AN:AN,MATCH(CHECKLIST!B929,DATOS!B:B,0),1)),"")</f>
        <v/>
      </c>
      <c r="J929" s="17" t="str">
        <f>IFERROR(IF(INDEX(DATOS!AL:AL,MATCH(CHECKLIST!B929,DATOS!B:B,0),1)=0,"",INDEX(DATOS!AL:AL,MATCH(CHECKLIST!B929,DATOS!B:B,0),1)),"")</f>
        <v/>
      </c>
      <c r="K929" s="35" t="str">
        <f>IFERROR(IF(INDEX(DATOS!AM:AM,MATCH(CHECKLIST!B929,DATOS!B:B,0),1)=0,"",INDEX(DATOS!AM:AM,MATCH(CHECKLIST!B929,DATOS!B:B,0),1)),"")</f>
        <v/>
      </c>
      <c r="L929" s="17" t="str">
        <f>IFERROR(IF(INDEX(DATOS!AO:AO,MATCH(CHECKLIST!B929,DATOS!B:B,0),1)=0,"",INDEX(DATOS!AO:AO,MATCH(CHECKLIST!B929,DATOS!B:B,0),1)),"")</f>
        <v/>
      </c>
      <c r="M929" s="17" t="str">
        <f>IFERROR(IF(INDEX(DATOS!AK:AK,MATCH(CHECKLIST!B929,DATOS!B:B,0),1)=0,"",INDEX(DATOS!AK:AK,MATCH(CHECKLIST!B929,DATOS!B:B,0),1)),"")</f>
        <v/>
      </c>
      <c r="N929" s="35" t="str">
        <f ca="1">IFERROR(IF(INDEX(DATOS!I:I,MATCH(CHECKLIST!B929,DATOS!B:B,0),1)="","X",IF(INDEX(DATOS!I:I,MATCH(CHECKLIST!B929,DATOS!B:B,0),1)&gt;YEAR(TODAY())-1,"","VENCIDA")),"")</f>
        <v/>
      </c>
      <c r="O929" s="35" t="str">
        <f>IFERROR(IF(INDEX(DATOS!AR:AR,MATCH(CHECKLIST!B929,DATOS!B:B,0),1)=0,"",INDEX(DATOS!AR:AR,MATCH(CHECKLIST!B929,DATOS!B:B,0),1)),"")</f>
        <v/>
      </c>
      <c r="P929" s="17" t="str">
        <f>IFERROR(IF(INDEX(DATOS!AP:AP,MATCH(CHECKLIST!B929,DATOS!B:B,0),1)=0,"",INDEX(DATOS!AP:AP,MATCH(CHECKLIST!B929,DATOS!B:B,0),1)),"")</f>
        <v/>
      </c>
      <c r="Q929" s="17" t="str">
        <f>IFERROR(IF(INDEX(DATOS!AQ:AQ,MATCH(CHECKLIST!B929,DATOS!B:B,0),1)=0,"",INDEX(DATOS!AQ:AQ,MATCH(CHECKLIST!B929,DATOS!B:B,0),1)),"")</f>
        <v/>
      </c>
      <c r="R929" t="str">
        <f>IF(B929="","",1)</f>
        <v/>
      </c>
      <c r="S929" t="str">
        <f t="shared" si="44"/>
        <v/>
      </c>
      <c r="U929" t="str">
        <f t="shared" si="42"/>
        <v/>
      </c>
      <c r="V929" t="str">
        <f t="shared" si="43"/>
        <v/>
      </c>
    </row>
    <row r="930" spans="1:22" x14ac:dyDescent="0.25">
      <c r="A930" s="12">
        <v>917</v>
      </c>
      <c r="B930" t="str">
        <f>IFERROR(INDEX(DATOS!B:B,MATCH(CHECKLIST!A930,DATOS!BY:BY,0),1),"")</f>
        <v/>
      </c>
      <c r="C930" t="str">
        <f>IFERROR(INDEX(DATOS!J:J,MATCH(CHECKLIST!A930,DATOS!BY:BY,0),1),"")</f>
        <v/>
      </c>
      <c r="D930" t="str">
        <f>IFERROR(INDEX(DATOS!R:R,MATCH(CHECKLIST!E930,DATOS!C:C,0),1),"")</f>
        <v/>
      </c>
      <c r="E930" s="72" t="str">
        <f>IFERROR(INDEX(DATOS!C:C,MATCH(CHECKLIST!A930,DATOS!BY:BY,0),1),"")</f>
        <v/>
      </c>
      <c r="F930" s="82" t="str">
        <f>IFERROR(IF(INDEX(DATOS!AE:AE,MATCH(CHECKLIST!B930,DATOS!B:B,0),1)=0,"",INDEX(DATOS!AE:AE,MATCH(CHECKLIST!B930,DATOS!B:B,0),1)),"")</f>
        <v/>
      </c>
      <c r="G930" s="17" t="str">
        <f>IFERROR(IF(INDEX(DATOS!AJ:AJ,MATCH(CHECKLIST!B930,DATOS!B:B,0),1)=0,"",INDEX(DATOS!AJ:AJ,MATCH(CHECKLIST!B930,DATOS!B:B,0),1)),"")</f>
        <v/>
      </c>
      <c r="H930" s="17" t="str">
        <f>IFERROR(IF(INDEX(DATOS!BM:BM,MATCH(CHECKLIST!B930,DATOS!B:B,0),1)="","X",IF(INDEX(DATOS!BM:BM,MATCH(CHECKLIST!B930,DATOS!B:B,0),1)="VIGENTE","",INDEX(DATOS!BM:BM,MATCH(CHECKLIST!B930,DATOS!B:B,0),1))),"")</f>
        <v/>
      </c>
      <c r="I930" s="17" t="str">
        <f>IFERROR(IF(INDEX(DATOS!AN:AN,MATCH(CHECKLIST!B930,DATOS!B:B,0),1)=0,"",INDEX(DATOS!AN:AN,MATCH(CHECKLIST!B930,DATOS!B:B,0),1)),"")</f>
        <v/>
      </c>
      <c r="J930" s="17" t="str">
        <f>IFERROR(IF(INDEX(DATOS!AL:AL,MATCH(CHECKLIST!B930,DATOS!B:B,0),1)=0,"",INDEX(DATOS!AL:AL,MATCH(CHECKLIST!B930,DATOS!B:B,0),1)),"")</f>
        <v/>
      </c>
      <c r="K930" s="35" t="str">
        <f>IFERROR(IF(INDEX(DATOS!AM:AM,MATCH(CHECKLIST!B930,DATOS!B:B,0),1)=0,"",INDEX(DATOS!AM:AM,MATCH(CHECKLIST!B930,DATOS!B:B,0),1)),"")</f>
        <v/>
      </c>
      <c r="L930" s="17" t="str">
        <f>IFERROR(IF(INDEX(DATOS!AO:AO,MATCH(CHECKLIST!B930,DATOS!B:B,0),1)=0,"",INDEX(DATOS!AO:AO,MATCH(CHECKLIST!B930,DATOS!B:B,0),1)),"")</f>
        <v/>
      </c>
      <c r="M930" s="17" t="str">
        <f>IFERROR(IF(INDEX(DATOS!AK:AK,MATCH(CHECKLIST!B930,DATOS!B:B,0),1)=0,"",INDEX(DATOS!AK:AK,MATCH(CHECKLIST!B930,DATOS!B:B,0),1)),"")</f>
        <v/>
      </c>
      <c r="N930" s="35" t="str">
        <f ca="1">IFERROR(IF(INDEX(DATOS!I:I,MATCH(CHECKLIST!B930,DATOS!B:B,0),1)="","X",IF(INDEX(DATOS!I:I,MATCH(CHECKLIST!B930,DATOS!B:B,0),1)&gt;YEAR(TODAY())-1,"","VENCIDA")),"")</f>
        <v/>
      </c>
      <c r="O930" s="35" t="str">
        <f>IFERROR(IF(INDEX(DATOS!AR:AR,MATCH(CHECKLIST!B930,DATOS!B:B,0),1)=0,"",INDEX(DATOS!AR:AR,MATCH(CHECKLIST!B930,DATOS!B:B,0),1)),"")</f>
        <v/>
      </c>
      <c r="P930" s="17" t="str">
        <f>IFERROR(IF(INDEX(DATOS!AP:AP,MATCH(CHECKLIST!B930,DATOS!B:B,0),1)=0,"",INDEX(DATOS!AP:AP,MATCH(CHECKLIST!B930,DATOS!B:B,0),1)),"")</f>
        <v/>
      </c>
      <c r="Q930" s="17" t="str">
        <f>IFERROR(IF(INDEX(DATOS!AQ:AQ,MATCH(CHECKLIST!B930,DATOS!B:B,0),1)=0,"",INDEX(DATOS!AQ:AQ,MATCH(CHECKLIST!B930,DATOS!B:B,0),1)),"")</f>
        <v/>
      </c>
      <c r="S930">
        <f t="shared" si="44"/>
        <v>0</v>
      </c>
      <c r="U930" t="str">
        <f t="shared" si="42"/>
        <v/>
      </c>
      <c r="V930" t="str">
        <f t="shared" si="43"/>
        <v/>
      </c>
    </row>
    <row r="931" spans="1:22" x14ac:dyDescent="0.25">
      <c r="A931" s="12">
        <v>918</v>
      </c>
      <c r="B931" t="str">
        <f>IFERROR(INDEX(DATOS!B:B,MATCH(CHECKLIST!A931,DATOS!BY:BY,0),1),"")</f>
        <v/>
      </c>
      <c r="C931" t="str">
        <f>IFERROR(INDEX(DATOS!J:J,MATCH(CHECKLIST!A931,DATOS!BY:BY,0),1),"")</f>
        <v/>
      </c>
      <c r="D931" t="str">
        <f>IFERROR(INDEX(DATOS!R:R,MATCH(CHECKLIST!E931,DATOS!C:C,0),1),"")</f>
        <v/>
      </c>
      <c r="E931" s="72" t="str">
        <f>IFERROR(INDEX(DATOS!C:C,MATCH(CHECKLIST!A931,DATOS!BY:BY,0),1),"")</f>
        <v/>
      </c>
      <c r="F931" s="82" t="str">
        <f>IFERROR(IF(INDEX(DATOS!AE:AE,MATCH(CHECKLIST!B931,DATOS!B:B,0),1)=0,"",INDEX(DATOS!AE:AE,MATCH(CHECKLIST!B931,DATOS!B:B,0),1)),"")</f>
        <v/>
      </c>
      <c r="G931" s="17" t="str">
        <f>IFERROR(IF(INDEX(DATOS!AJ:AJ,MATCH(CHECKLIST!B931,DATOS!B:B,0),1)=0,"",INDEX(DATOS!AJ:AJ,MATCH(CHECKLIST!B931,DATOS!B:B,0),1)),"")</f>
        <v/>
      </c>
      <c r="H931" s="17" t="str">
        <f>IFERROR(IF(INDEX(DATOS!BM:BM,MATCH(CHECKLIST!B931,DATOS!B:B,0),1)="","X",IF(INDEX(DATOS!BM:BM,MATCH(CHECKLIST!B931,DATOS!B:B,0),1)="VIGENTE","",INDEX(DATOS!BM:BM,MATCH(CHECKLIST!B931,DATOS!B:B,0),1))),"")</f>
        <v/>
      </c>
      <c r="I931" s="17" t="str">
        <f>IFERROR(IF(INDEX(DATOS!AN:AN,MATCH(CHECKLIST!B931,DATOS!B:B,0),1)=0,"",INDEX(DATOS!AN:AN,MATCH(CHECKLIST!B931,DATOS!B:B,0),1)),"")</f>
        <v/>
      </c>
      <c r="J931" s="17" t="str">
        <f>IFERROR(IF(INDEX(DATOS!AL:AL,MATCH(CHECKLIST!B931,DATOS!B:B,0),1)=0,"",INDEX(DATOS!AL:AL,MATCH(CHECKLIST!B931,DATOS!B:B,0),1)),"")</f>
        <v/>
      </c>
      <c r="K931" s="35" t="str">
        <f>IFERROR(IF(INDEX(DATOS!AM:AM,MATCH(CHECKLIST!B931,DATOS!B:B,0),1)=0,"",INDEX(DATOS!AM:AM,MATCH(CHECKLIST!B931,DATOS!B:B,0),1)),"")</f>
        <v/>
      </c>
      <c r="L931" s="17" t="str">
        <f>IFERROR(IF(INDEX(DATOS!AO:AO,MATCH(CHECKLIST!B931,DATOS!B:B,0),1)=0,"",INDEX(DATOS!AO:AO,MATCH(CHECKLIST!B931,DATOS!B:B,0),1)),"")</f>
        <v/>
      </c>
      <c r="M931" s="17" t="str">
        <f>IFERROR(IF(INDEX(DATOS!AK:AK,MATCH(CHECKLIST!B931,DATOS!B:B,0),1)=0,"",INDEX(DATOS!AK:AK,MATCH(CHECKLIST!B931,DATOS!B:B,0),1)),"")</f>
        <v/>
      </c>
      <c r="N931" s="35" t="str">
        <f ca="1">IFERROR(IF(INDEX(DATOS!I:I,MATCH(CHECKLIST!B931,DATOS!B:B,0),1)="","X",IF(INDEX(DATOS!I:I,MATCH(CHECKLIST!B931,DATOS!B:B,0),1)&gt;YEAR(TODAY())-1,"","VENCIDA")),"")</f>
        <v/>
      </c>
      <c r="O931" s="35" t="str">
        <f>IFERROR(IF(INDEX(DATOS!AR:AR,MATCH(CHECKLIST!B931,DATOS!B:B,0),1)=0,"",INDEX(DATOS!AR:AR,MATCH(CHECKLIST!B931,DATOS!B:B,0),1)),"")</f>
        <v/>
      </c>
      <c r="P931" s="17" t="str">
        <f>IFERROR(IF(INDEX(DATOS!AP:AP,MATCH(CHECKLIST!B931,DATOS!B:B,0),1)=0,"",INDEX(DATOS!AP:AP,MATCH(CHECKLIST!B931,DATOS!B:B,0),1)),"")</f>
        <v/>
      </c>
      <c r="Q931" s="17" t="str">
        <f>IFERROR(IF(INDEX(DATOS!AQ:AQ,MATCH(CHECKLIST!B931,DATOS!B:B,0),1)=0,"",INDEX(DATOS!AQ:AQ,MATCH(CHECKLIST!B931,DATOS!B:B,0),1)),"")</f>
        <v/>
      </c>
      <c r="R931" t="str">
        <f>IF(B931="","",1)</f>
        <v/>
      </c>
      <c r="S931" t="str">
        <f t="shared" si="44"/>
        <v/>
      </c>
      <c r="U931" t="str">
        <f t="shared" si="42"/>
        <v/>
      </c>
      <c r="V931" t="str">
        <f t="shared" si="43"/>
        <v/>
      </c>
    </row>
    <row r="932" spans="1:22" x14ac:dyDescent="0.25">
      <c r="A932" s="12">
        <v>919</v>
      </c>
      <c r="B932" t="str">
        <f>IFERROR(INDEX(DATOS!B:B,MATCH(CHECKLIST!A932,DATOS!BY:BY,0),1),"")</f>
        <v/>
      </c>
      <c r="C932" t="str">
        <f>IFERROR(INDEX(DATOS!J:J,MATCH(CHECKLIST!A932,DATOS!BY:BY,0),1),"")</f>
        <v/>
      </c>
      <c r="D932" t="str">
        <f>IFERROR(INDEX(DATOS!R:R,MATCH(CHECKLIST!E932,DATOS!C:C,0),1),"")</f>
        <v/>
      </c>
      <c r="E932" s="72" t="str">
        <f>IFERROR(INDEX(DATOS!C:C,MATCH(CHECKLIST!A932,DATOS!BY:BY,0),1),"")</f>
        <v/>
      </c>
      <c r="F932" s="82" t="str">
        <f>IFERROR(IF(INDEX(DATOS!AE:AE,MATCH(CHECKLIST!B932,DATOS!B:B,0),1)=0,"",INDEX(DATOS!AE:AE,MATCH(CHECKLIST!B932,DATOS!B:B,0),1)),"")</f>
        <v/>
      </c>
      <c r="G932" s="17" t="str">
        <f>IFERROR(IF(INDEX(DATOS!AJ:AJ,MATCH(CHECKLIST!B932,DATOS!B:B,0),1)=0,"",INDEX(DATOS!AJ:AJ,MATCH(CHECKLIST!B932,DATOS!B:B,0),1)),"")</f>
        <v/>
      </c>
      <c r="H932" s="17" t="str">
        <f>IFERROR(IF(INDEX(DATOS!BM:BM,MATCH(CHECKLIST!B932,DATOS!B:B,0),1)="","X",IF(INDEX(DATOS!BM:BM,MATCH(CHECKLIST!B932,DATOS!B:B,0),1)="VIGENTE","",INDEX(DATOS!BM:BM,MATCH(CHECKLIST!B932,DATOS!B:B,0),1))),"")</f>
        <v/>
      </c>
      <c r="I932" s="17" t="str">
        <f>IFERROR(IF(INDEX(DATOS!AN:AN,MATCH(CHECKLIST!B932,DATOS!B:B,0),1)=0,"",INDEX(DATOS!AN:AN,MATCH(CHECKLIST!B932,DATOS!B:B,0),1)),"")</f>
        <v/>
      </c>
      <c r="J932" s="17" t="str">
        <f>IFERROR(IF(INDEX(DATOS!AL:AL,MATCH(CHECKLIST!B932,DATOS!B:B,0),1)=0,"",INDEX(DATOS!AL:AL,MATCH(CHECKLIST!B932,DATOS!B:B,0),1)),"")</f>
        <v/>
      </c>
      <c r="K932" s="35" t="str">
        <f>IFERROR(IF(INDEX(DATOS!AM:AM,MATCH(CHECKLIST!B932,DATOS!B:B,0),1)=0,"",INDEX(DATOS!AM:AM,MATCH(CHECKLIST!B932,DATOS!B:B,0),1)),"")</f>
        <v/>
      </c>
      <c r="L932" s="17" t="str">
        <f>IFERROR(IF(INDEX(DATOS!AO:AO,MATCH(CHECKLIST!B932,DATOS!B:B,0),1)=0,"",INDEX(DATOS!AO:AO,MATCH(CHECKLIST!B932,DATOS!B:B,0),1)),"")</f>
        <v/>
      </c>
      <c r="M932" s="17" t="str">
        <f>IFERROR(IF(INDEX(DATOS!AK:AK,MATCH(CHECKLIST!B932,DATOS!B:B,0),1)=0,"",INDEX(DATOS!AK:AK,MATCH(CHECKLIST!B932,DATOS!B:B,0),1)),"")</f>
        <v/>
      </c>
      <c r="N932" s="35" t="str">
        <f ca="1">IFERROR(IF(INDEX(DATOS!I:I,MATCH(CHECKLIST!B932,DATOS!B:B,0),1)="","X",IF(INDEX(DATOS!I:I,MATCH(CHECKLIST!B932,DATOS!B:B,0),1)&gt;YEAR(TODAY())-1,"","VENCIDA")),"")</f>
        <v/>
      </c>
      <c r="O932" s="35" t="str">
        <f>IFERROR(IF(INDEX(DATOS!AR:AR,MATCH(CHECKLIST!B932,DATOS!B:B,0),1)=0,"",INDEX(DATOS!AR:AR,MATCH(CHECKLIST!B932,DATOS!B:B,0),1)),"")</f>
        <v/>
      </c>
      <c r="P932" s="17" t="str">
        <f>IFERROR(IF(INDEX(DATOS!AP:AP,MATCH(CHECKLIST!B932,DATOS!B:B,0),1)=0,"",INDEX(DATOS!AP:AP,MATCH(CHECKLIST!B932,DATOS!B:B,0),1)),"")</f>
        <v/>
      </c>
      <c r="Q932" s="17" t="str">
        <f>IFERROR(IF(INDEX(DATOS!AQ:AQ,MATCH(CHECKLIST!B932,DATOS!B:B,0),1)=0,"",INDEX(DATOS!AQ:AQ,MATCH(CHECKLIST!B932,DATOS!B:B,0),1)),"")</f>
        <v/>
      </c>
      <c r="S932">
        <f t="shared" si="44"/>
        <v>0</v>
      </c>
      <c r="U932" t="str">
        <f t="shared" si="42"/>
        <v/>
      </c>
      <c r="V932" t="str">
        <f t="shared" si="43"/>
        <v/>
      </c>
    </row>
    <row r="933" spans="1:22" x14ac:dyDescent="0.25">
      <c r="A933" s="12">
        <v>920</v>
      </c>
      <c r="B933" t="str">
        <f>IFERROR(INDEX(DATOS!B:B,MATCH(CHECKLIST!A933,DATOS!BY:BY,0),1),"")</f>
        <v/>
      </c>
      <c r="C933" t="str">
        <f>IFERROR(INDEX(DATOS!J:J,MATCH(CHECKLIST!A933,DATOS!BY:BY,0),1),"")</f>
        <v/>
      </c>
      <c r="D933" t="str">
        <f>IFERROR(INDEX(DATOS!R:R,MATCH(CHECKLIST!E933,DATOS!C:C,0),1),"")</f>
        <v/>
      </c>
      <c r="E933" s="72" t="str">
        <f>IFERROR(INDEX(DATOS!C:C,MATCH(CHECKLIST!A933,DATOS!BY:BY,0),1),"")</f>
        <v/>
      </c>
      <c r="F933" s="82" t="str">
        <f>IFERROR(IF(INDEX(DATOS!AE:AE,MATCH(CHECKLIST!B933,DATOS!B:B,0),1)=0,"",INDEX(DATOS!AE:AE,MATCH(CHECKLIST!B933,DATOS!B:B,0),1)),"")</f>
        <v/>
      </c>
      <c r="G933" s="17" t="str">
        <f>IFERROR(IF(INDEX(DATOS!AJ:AJ,MATCH(CHECKLIST!B933,DATOS!B:B,0),1)=0,"",INDEX(DATOS!AJ:AJ,MATCH(CHECKLIST!B933,DATOS!B:B,0),1)),"")</f>
        <v/>
      </c>
      <c r="H933" s="17" t="str">
        <f>IFERROR(IF(INDEX(DATOS!BM:BM,MATCH(CHECKLIST!B933,DATOS!B:B,0),1)="","X",IF(INDEX(DATOS!BM:BM,MATCH(CHECKLIST!B933,DATOS!B:B,0),1)="VIGENTE","",INDEX(DATOS!BM:BM,MATCH(CHECKLIST!B933,DATOS!B:B,0),1))),"")</f>
        <v/>
      </c>
      <c r="I933" s="17" t="str">
        <f>IFERROR(IF(INDEX(DATOS!AN:AN,MATCH(CHECKLIST!B933,DATOS!B:B,0),1)=0,"",INDEX(DATOS!AN:AN,MATCH(CHECKLIST!B933,DATOS!B:B,0),1)),"")</f>
        <v/>
      </c>
      <c r="J933" s="17" t="str">
        <f>IFERROR(IF(INDEX(DATOS!AL:AL,MATCH(CHECKLIST!B933,DATOS!B:B,0),1)=0,"",INDEX(DATOS!AL:AL,MATCH(CHECKLIST!B933,DATOS!B:B,0),1)),"")</f>
        <v/>
      </c>
      <c r="K933" s="35" t="str">
        <f>IFERROR(IF(INDEX(DATOS!AM:AM,MATCH(CHECKLIST!B933,DATOS!B:B,0),1)=0,"",INDEX(DATOS!AM:AM,MATCH(CHECKLIST!B933,DATOS!B:B,0),1)),"")</f>
        <v/>
      </c>
      <c r="L933" s="17" t="str">
        <f>IFERROR(IF(INDEX(DATOS!AO:AO,MATCH(CHECKLIST!B933,DATOS!B:B,0),1)=0,"",INDEX(DATOS!AO:AO,MATCH(CHECKLIST!B933,DATOS!B:B,0),1)),"")</f>
        <v/>
      </c>
      <c r="M933" s="17" t="str">
        <f>IFERROR(IF(INDEX(DATOS!AK:AK,MATCH(CHECKLIST!B933,DATOS!B:B,0),1)=0,"",INDEX(DATOS!AK:AK,MATCH(CHECKLIST!B933,DATOS!B:B,0),1)),"")</f>
        <v/>
      </c>
      <c r="N933" s="35" t="str">
        <f ca="1">IFERROR(IF(INDEX(DATOS!I:I,MATCH(CHECKLIST!B933,DATOS!B:B,0),1)="","X",IF(INDEX(DATOS!I:I,MATCH(CHECKLIST!B933,DATOS!B:B,0),1)&gt;YEAR(TODAY())-1,"","VENCIDA")),"")</f>
        <v/>
      </c>
      <c r="O933" s="35" t="str">
        <f>IFERROR(IF(INDEX(DATOS!AR:AR,MATCH(CHECKLIST!B933,DATOS!B:B,0),1)=0,"",INDEX(DATOS!AR:AR,MATCH(CHECKLIST!B933,DATOS!B:B,0),1)),"")</f>
        <v/>
      </c>
      <c r="P933" s="17" t="str">
        <f>IFERROR(IF(INDEX(DATOS!AP:AP,MATCH(CHECKLIST!B933,DATOS!B:B,0),1)=0,"",INDEX(DATOS!AP:AP,MATCH(CHECKLIST!B933,DATOS!B:B,0),1)),"")</f>
        <v/>
      </c>
      <c r="Q933" s="17" t="str">
        <f>IFERROR(IF(INDEX(DATOS!AQ:AQ,MATCH(CHECKLIST!B933,DATOS!B:B,0),1)=0,"",INDEX(DATOS!AQ:AQ,MATCH(CHECKLIST!B933,DATOS!B:B,0),1)),"")</f>
        <v/>
      </c>
      <c r="R933" t="str">
        <f>IF(B933="","",1)</f>
        <v/>
      </c>
      <c r="S933" t="str">
        <f t="shared" si="44"/>
        <v/>
      </c>
      <c r="U933" t="str">
        <f t="shared" si="42"/>
        <v/>
      </c>
      <c r="V933" t="str">
        <f t="shared" si="43"/>
        <v/>
      </c>
    </row>
    <row r="934" spans="1:22" x14ac:dyDescent="0.25">
      <c r="A934" s="12">
        <v>921</v>
      </c>
      <c r="B934" t="str">
        <f>IFERROR(INDEX(DATOS!B:B,MATCH(CHECKLIST!A934,DATOS!BY:BY,0),1),"")</f>
        <v/>
      </c>
      <c r="C934" t="str">
        <f>IFERROR(INDEX(DATOS!J:J,MATCH(CHECKLIST!A934,DATOS!BY:BY,0),1),"")</f>
        <v/>
      </c>
      <c r="D934" t="str">
        <f>IFERROR(INDEX(DATOS!R:R,MATCH(CHECKLIST!E934,DATOS!C:C,0),1),"")</f>
        <v/>
      </c>
      <c r="E934" s="72" t="str">
        <f>IFERROR(INDEX(DATOS!C:C,MATCH(CHECKLIST!A934,DATOS!BY:BY,0),1),"")</f>
        <v/>
      </c>
      <c r="F934" s="82" t="str">
        <f>IFERROR(IF(INDEX(DATOS!AE:AE,MATCH(CHECKLIST!B934,DATOS!B:B,0),1)=0,"",INDEX(DATOS!AE:AE,MATCH(CHECKLIST!B934,DATOS!B:B,0),1)),"")</f>
        <v/>
      </c>
      <c r="G934" s="17" t="str">
        <f>IFERROR(IF(INDEX(DATOS!AJ:AJ,MATCH(CHECKLIST!B934,DATOS!B:B,0),1)=0,"",INDEX(DATOS!AJ:AJ,MATCH(CHECKLIST!B934,DATOS!B:B,0),1)),"")</f>
        <v/>
      </c>
      <c r="H934" s="17" t="str">
        <f>IFERROR(IF(INDEX(DATOS!BM:BM,MATCH(CHECKLIST!B934,DATOS!B:B,0),1)="","X",IF(INDEX(DATOS!BM:BM,MATCH(CHECKLIST!B934,DATOS!B:B,0),1)="VIGENTE","",INDEX(DATOS!BM:BM,MATCH(CHECKLIST!B934,DATOS!B:B,0),1))),"")</f>
        <v/>
      </c>
      <c r="I934" s="17" t="str">
        <f>IFERROR(IF(INDEX(DATOS!AN:AN,MATCH(CHECKLIST!B934,DATOS!B:B,0),1)=0,"",INDEX(DATOS!AN:AN,MATCH(CHECKLIST!B934,DATOS!B:B,0),1)),"")</f>
        <v/>
      </c>
      <c r="J934" s="17" t="str">
        <f>IFERROR(IF(INDEX(DATOS!AL:AL,MATCH(CHECKLIST!B934,DATOS!B:B,0),1)=0,"",INDEX(DATOS!AL:AL,MATCH(CHECKLIST!B934,DATOS!B:B,0),1)),"")</f>
        <v/>
      </c>
      <c r="K934" s="35" t="str">
        <f>IFERROR(IF(INDEX(DATOS!AM:AM,MATCH(CHECKLIST!B934,DATOS!B:B,0),1)=0,"",INDEX(DATOS!AM:AM,MATCH(CHECKLIST!B934,DATOS!B:B,0),1)),"")</f>
        <v/>
      </c>
      <c r="L934" s="17" t="str">
        <f>IFERROR(IF(INDEX(DATOS!AO:AO,MATCH(CHECKLIST!B934,DATOS!B:B,0),1)=0,"",INDEX(DATOS!AO:AO,MATCH(CHECKLIST!B934,DATOS!B:B,0),1)),"")</f>
        <v/>
      </c>
      <c r="M934" s="17" t="str">
        <f>IFERROR(IF(INDEX(DATOS!AK:AK,MATCH(CHECKLIST!B934,DATOS!B:B,0),1)=0,"",INDEX(DATOS!AK:AK,MATCH(CHECKLIST!B934,DATOS!B:B,0),1)),"")</f>
        <v/>
      </c>
      <c r="N934" s="35" t="str">
        <f ca="1">IFERROR(IF(INDEX(DATOS!I:I,MATCH(CHECKLIST!B934,DATOS!B:B,0),1)="","X",IF(INDEX(DATOS!I:I,MATCH(CHECKLIST!B934,DATOS!B:B,0),1)&gt;YEAR(TODAY())-1,"","VENCIDA")),"")</f>
        <v/>
      </c>
      <c r="O934" s="35" t="str">
        <f>IFERROR(IF(INDEX(DATOS!AR:AR,MATCH(CHECKLIST!B934,DATOS!B:B,0),1)=0,"",INDEX(DATOS!AR:AR,MATCH(CHECKLIST!B934,DATOS!B:B,0),1)),"")</f>
        <v/>
      </c>
      <c r="P934" s="17" t="str">
        <f>IFERROR(IF(INDEX(DATOS!AP:AP,MATCH(CHECKLIST!B934,DATOS!B:B,0),1)=0,"",INDEX(DATOS!AP:AP,MATCH(CHECKLIST!B934,DATOS!B:B,0),1)),"")</f>
        <v/>
      </c>
      <c r="Q934" s="17" t="str">
        <f>IFERROR(IF(INDEX(DATOS!AQ:AQ,MATCH(CHECKLIST!B934,DATOS!B:B,0),1)=0,"",INDEX(DATOS!AQ:AQ,MATCH(CHECKLIST!B934,DATOS!B:B,0),1)),"")</f>
        <v/>
      </c>
      <c r="S934">
        <f t="shared" si="44"/>
        <v>0</v>
      </c>
      <c r="U934" t="str">
        <f t="shared" si="42"/>
        <v/>
      </c>
      <c r="V934" t="str">
        <f t="shared" si="43"/>
        <v/>
      </c>
    </row>
    <row r="935" spans="1:22" x14ac:dyDescent="0.25">
      <c r="A935" s="12">
        <v>922</v>
      </c>
      <c r="B935" t="str">
        <f>IFERROR(INDEX(DATOS!B:B,MATCH(CHECKLIST!A935,DATOS!BY:BY,0),1),"")</f>
        <v/>
      </c>
      <c r="C935" t="str">
        <f>IFERROR(INDEX(DATOS!J:J,MATCH(CHECKLIST!A935,DATOS!BY:BY,0),1),"")</f>
        <v/>
      </c>
      <c r="D935" t="str">
        <f>IFERROR(INDEX(DATOS!R:R,MATCH(CHECKLIST!E935,DATOS!C:C,0),1),"")</f>
        <v/>
      </c>
      <c r="E935" s="72" t="str">
        <f>IFERROR(INDEX(DATOS!C:C,MATCH(CHECKLIST!A935,DATOS!BY:BY,0),1),"")</f>
        <v/>
      </c>
      <c r="F935" s="82" t="str">
        <f>IFERROR(IF(INDEX(DATOS!AE:AE,MATCH(CHECKLIST!B935,DATOS!B:B,0),1)=0,"",INDEX(DATOS!AE:AE,MATCH(CHECKLIST!B935,DATOS!B:B,0),1)),"")</f>
        <v/>
      </c>
      <c r="G935" s="17" t="str">
        <f>IFERROR(IF(INDEX(DATOS!AJ:AJ,MATCH(CHECKLIST!B935,DATOS!B:B,0),1)=0,"",INDEX(DATOS!AJ:AJ,MATCH(CHECKLIST!B935,DATOS!B:B,0),1)),"")</f>
        <v/>
      </c>
      <c r="H935" s="17" t="str">
        <f>IFERROR(IF(INDEX(DATOS!BM:BM,MATCH(CHECKLIST!B935,DATOS!B:B,0),1)="","X",IF(INDEX(DATOS!BM:BM,MATCH(CHECKLIST!B935,DATOS!B:B,0),1)="VIGENTE","",INDEX(DATOS!BM:BM,MATCH(CHECKLIST!B935,DATOS!B:B,0),1))),"")</f>
        <v/>
      </c>
      <c r="I935" s="17" t="str">
        <f>IFERROR(IF(INDEX(DATOS!AN:AN,MATCH(CHECKLIST!B935,DATOS!B:B,0),1)=0,"",INDEX(DATOS!AN:AN,MATCH(CHECKLIST!B935,DATOS!B:B,0),1)),"")</f>
        <v/>
      </c>
      <c r="J935" s="17" t="str">
        <f>IFERROR(IF(INDEX(DATOS!AL:AL,MATCH(CHECKLIST!B935,DATOS!B:B,0),1)=0,"",INDEX(DATOS!AL:AL,MATCH(CHECKLIST!B935,DATOS!B:B,0),1)),"")</f>
        <v/>
      </c>
      <c r="K935" s="35" t="str">
        <f>IFERROR(IF(INDEX(DATOS!AM:AM,MATCH(CHECKLIST!B935,DATOS!B:B,0),1)=0,"",INDEX(DATOS!AM:AM,MATCH(CHECKLIST!B935,DATOS!B:B,0),1)),"")</f>
        <v/>
      </c>
      <c r="L935" s="17" t="str">
        <f>IFERROR(IF(INDEX(DATOS!AO:AO,MATCH(CHECKLIST!B935,DATOS!B:B,0),1)=0,"",INDEX(DATOS!AO:AO,MATCH(CHECKLIST!B935,DATOS!B:B,0),1)),"")</f>
        <v/>
      </c>
      <c r="M935" s="17" t="str">
        <f>IFERROR(IF(INDEX(DATOS!AK:AK,MATCH(CHECKLIST!B935,DATOS!B:B,0),1)=0,"",INDEX(DATOS!AK:AK,MATCH(CHECKLIST!B935,DATOS!B:B,0),1)),"")</f>
        <v/>
      </c>
      <c r="N935" s="35" t="str">
        <f ca="1">IFERROR(IF(INDEX(DATOS!I:I,MATCH(CHECKLIST!B935,DATOS!B:B,0),1)="","X",IF(INDEX(DATOS!I:I,MATCH(CHECKLIST!B935,DATOS!B:B,0),1)&gt;YEAR(TODAY())-1,"","VENCIDA")),"")</f>
        <v/>
      </c>
      <c r="O935" s="35" t="str">
        <f>IFERROR(IF(INDEX(DATOS!AR:AR,MATCH(CHECKLIST!B935,DATOS!B:B,0),1)=0,"",INDEX(DATOS!AR:AR,MATCH(CHECKLIST!B935,DATOS!B:B,0),1)),"")</f>
        <v/>
      </c>
      <c r="P935" s="17" t="str">
        <f>IFERROR(IF(INDEX(DATOS!AP:AP,MATCH(CHECKLIST!B935,DATOS!B:B,0),1)=0,"",INDEX(DATOS!AP:AP,MATCH(CHECKLIST!B935,DATOS!B:B,0),1)),"")</f>
        <v/>
      </c>
      <c r="Q935" s="17" t="str">
        <f>IFERROR(IF(INDEX(DATOS!AQ:AQ,MATCH(CHECKLIST!B935,DATOS!B:B,0),1)=0,"",INDEX(DATOS!AQ:AQ,MATCH(CHECKLIST!B935,DATOS!B:B,0),1)),"")</f>
        <v/>
      </c>
      <c r="R935" t="str">
        <f>IF(B935="","",1)</f>
        <v/>
      </c>
      <c r="S935" t="str">
        <f t="shared" si="44"/>
        <v/>
      </c>
      <c r="U935" t="str">
        <f t="shared" si="42"/>
        <v/>
      </c>
      <c r="V935" t="str">
        <f t="shared" si="43"/>
        <v/>
      </c>
    </row>
    <row r="936" spans="1:22" x14ac:dyDescent="0.25">
      <c r="A936" s="12">
        <v>923</v>
      </c>
      <c r="B936" t="str">
        <f>IFERROR(INDEX(DATOS!B:B,MATCH(CHECKLIST!A936,DATOS!BY:BY,0),1),"")</f>
        <v/>
      </c>
      <c r="C936" t="str">
        <f>IFERROR(INDEX(DATOS!J:J,MATCH(CHECKLIST!A936,DATOS!BY:BY,0),1),"")</f>
        <v/>
      </c>
      <c r="D936" t="str">
        <f>IFERROR(INDEX(DATOS!R:R,MATCH(CHECKLIST!E936,DATOS!C:C,0),1),"")</f>
        <v/>
      </c>
      <c r="E936" s="72" t="str">
        <f>IFERROR(INDEX(DATOS!C:C,MATCH(CHECKLIST!A936,DATOS!BY:BY,0),1),"")</f>
        <v/>
      </c>
      <c r="F936" s="82" t="str">
        <f>IFERROR(IF(INDEX(DATOS!AE:AE,MATCH(CHECKLIST!B936,DATOS!B:B,0),1)=0,"",INDEX(DATOS!AE:AE,MATCH(CHECKLIST!B936,DATOS!B:B,0),1)),"")</f>
        <v/>
      </c>
      <c r="G936" s="17" t="str">
        <f>IFERROR(IF(INDEX(DATOS!AJ:AJ,MATCH(CHECKLIST!B936,DATOS!B:B,0),1)=0,"",INDEX(DATOS!AJ:AJ,MATCH(CHECKLIST!B936,DATOS!B:B,0),1)),"")</f>
        <v/>
      </c>
      <c r="H936" s="17" t="str">
        <f>IFERROR(IF(INDEX(DATOS!BM:BM,MATCH(CHECKLIST!B936,DATOS!B:B,0),1)="","X",IF(INDEX(DATOS!BM:BM,MATCH(CHECKLIST!B936,DATOS!B:B,0),1)="VIGENTE","",INDEX(DATOS!BM:BM,MATCH(CHECKLIST!B936,DATOS!B:B,0),1))),"")</f>
        <v/>
      </c>
      <c r="I936" s="17" t="str">
        <f>IFERROR(IF(INDEX(DATOS!AN:AN,MATCH(CHECKLIST!B936,DATOS!B:B,0),1)=0,"",INDEX(DATOS!AN:AN,MATCH(CHECKLIST!B936,DATOS!B:B,0),1)),"")</f>
        <v/>
      </c>
      <c r="J936" s="17" t="str">
        <f>IFERROR(IF(INDEX(DATOS!AL:AL,MATCH(CHECKLIST!B936,DATOS!B:B,0),1)=0,"",INDEX(DATOS!AL:AL,MATCH(CHECKLIST!B936,DATOS!B:B,0),1)),"")</f>
        <v/>
      </c>
      <c r="K936" s="35" t="str">
        <f>IFERROR(IF(INDEX(DATOS!AM:AM,MATCH(CHECKLIST!B936,DATOS!B:B,0),1)=0,"",INDEX(DATOS!AM:AM,MATCH(CHECKLIST!B936,DATOS!B:B,0),1)),"")</f>
        <v/>
      </c>
      <c r="L936" s="17" t="str">
        <f>IFERROR(IF(INDEX(DATOS!AO:AO,MATCH(CHECKLIST!B936,DATOS!B:B,0),1)=0,"",INDEX(DATOS!AO:AO,MATCH(CHECKLIST!B936,DATOS!B:B,0),1)),"")</f>
        <v/>
      </c>
      <c r="M936" s="17" t="str">
        <f>IFERROR(IF(INDEX(DATOS!AK:AK,MATCH(CHECKLIST!B936,DATOS!B:B,0),1)=0,"",INDEX(DATOS!AK:AK,MATCH(CHECKLIST!B936,DATOS!B:B,0),1)),"")</f>
        <v/>
      </c>
      <c r="N936" s="35" t="str">
        <f ca="1">IFERROR(IF(INDEX(DATOS!I:I,MATCH(CHECKLIST!B936,DATOS!B:B,0),1)="","X",IF(INDEX(DATOS!I:I,MATCH(CHECKLIST!B936,DATOS!B:B,0),1)&gt;YEAR(TODAY())-1,"","VENCIDA")),"")</f>
        <v/>
      </c>
      <c r="O936" s="35" t="str">
        <f>IFERROR(IF(INDEX(DATOS!AR:AR,MATCH(CHECKLIST!B936,DATOS!B:B,0),1)=0,"",INDEX(DATOS!AR:AR,MATCH(CHECKLIST!B936,DATOS!B:B,0),1)),"")</f>
        <v/>
      </c>
      <c r="P936" s="17" t="str">
        <f>IFERROR(IF(INDEX(DATOS!AP:AP,MATCH(CHECKLIST!B936,DATOS!B:B,0),1)=0,"",INDEX(DATOS!AP:AP,MATCH(CHECKLIST!B936,DATOS!B:B,0),1)),"")</f>
        <v/>
      </c>
      <c r="Q936" s="17" t="str">
        <f>IFERROR(IF(INDEX(DATOS!AQ:AQ,MATCH(CHECKLIST!B936,DATOS!B:B,0),1)=0,"",INDEX(DATOS!AQ:AQ,MATCH(CHECKLIST!B936,DATOS!B:B,0),1)),"")</f>
        <v/>
      </c>
      <c r="S936">
        <f t="shared" si="44"/>
        <v>0</v>
      </c>
      <c r="U936" t="str">
        <f t="shared" si="42"/>
        <v/>
      </c>
      <c r="V936" t="str">
        <f t="shared" si="43"/>
        <v/>
      </c>
    </row>
    <row r="937" spans="1:22" x14ac:dyDescent="0.25">
      <c r="A937" s="12">
        <v>924</v>
      </c>
      <c r="B937" t="str">
        <f>IFERROR(INDEX(DATOS!B:B,MATCH(CHECKLIST!A937,DATOS!BY:BY,0),1),"")</f>
        <v/>
      </c>
      <c r="C937" t="str">
        <f>IFERROR(INDEX(DATOS!J:J,MATCH(CHECKLIST!A937,DATOS!BY:BY,0),1),"")</f>
        <v/>
      </c>
      <c r="D937" t="str">
        <f>IFERROR(INDEX(DATOS!R:R,MATCH(CHECKLIST!E937,DATOS!C:C,0),1),"")</f>
        <v/>
      </c>
      <c r="E937" s="72" t="str">
        <f>IFERROR(INDEX(DATOS!C:C,MATCH(CHECKLIST!A937,DATOS!BY:BY,0),1),"")</f>
        <v/>
      </c>
      <c r="F937" s="82" t="str">
        <f>IFERROR(IF(INDEX(DATOS!AE:AE,MATCH(CHECKLIST!B937,DATOS!B:B,0),1)=0,"",INDEX(DATOS!AE:AE,MATCH(CHECKLIST!B937,DATOS!B:B,0),1)),"")</f>
        <v/>
      </c>
      <c r="G937" s="17" t="str">
        <f>IFERROR(IF(INDEX(DATOS!AJ:AJ,MATCH(CHECKLIST!B937,DATOS!B:B,0),1)=0,"",INDEX(DATOS!AJ:AJ,MATCH(CHECKLIST!B937,DATOS!B:B,0),1)),"")</f>
        <v/>
      </c>
      <c r="H937" s="17" t="str">
        <f>IFERROR(IF(INDEX(DATOS!BM:BM,MATCH(CHECKLIST!B937,DATOS!B:B,0),1)="","X",IF(INDEX(DATOS!BM:BM,MATCH(CHECKLIST!B937,DATOS!B:B,0),1)="VIGENTE","",INDEX(DATOS!BM:BM,MATCH(CHECKLIST!B937,DATOS!B:B,0),1))),"")</f>
        <v/>
      </c>
      <c r="I937" s="17" t="str">
        <f>IFERROR(IF(INDEX(DATOS!AN:AN,MATCH(CHECKLIST!B937,DATOS!B:B,0),1)=0,"",INDEX(DATOS!AN:AN,MATCH(CHECKLIST!B937,DATOS!B:B,0),1)),"")</f>
        <v/>
      </c>
      <c r="J937" s="17" t="str">
        <f>IFERROR(IF(INDEX(DATOS!AL:AL,MATCH(CHECKLIST!B937,DATOS!B:B,0),1)=0,"",INDEX(DATOS!AL:AL,MATCH(CHECKLIST!B937,DATOS!B:B,0),1)),"")</f>
        <v/>
      </c>
      <c r="K937" s="35" t="str">
        <f>IFERROR(IF(INDEX(DATOS!AM:AM,MATCH(CHECKLIST!B937,DATOS!B:B,0),1)=0,"",INDEX(DATOS!AM:AM,MATCH(CHECKLIST!B937,DATOS!B:B,0),1)),"")</f>
        <v/>
      </c>
      <c r="L937" s="17" t="str">
        <f>IFERROR(IF(INDEX(DATOS!AO:AO,MATCH(CHECKLIST!B937,DATOS!B:B,0),1)=0,"",INDEX(DATOS!AO:AO,MATCH(CHECKLIST!B937,DATOS!B:B,0),1)),"")</f>
        <v/>
      </c>
      <c r="M937" s="17" t="str">
        <f>IFERROR(IF(INDEX(DATOS!AK:AK,MATCH(CHECKLIST!B937,DATOS!B:B,0),1)=0,"",INDEX(DATOS!AK:AK,MATCH(CHECKLIST!B937,DATOS!B:B,0),1)),"")</f>
        <v/>
      </c>
      <c r="N937" s="35" t="str">
        <f ca="1">IFERROR(IF(INDEX(DATOS!I:I,MATCH(CHECKLIST!B937,DATOS!B:B,0),1)="","X",IF(INDEX(DATOS!I:I,MATCH(CHECKLIST!B937,DATOS!B:B,0),1)&gt;YEAR(TODAY())-1,"","VENCIDA")),"")</f>
        <v/>
      </c>
      <c r="O937" s="35" t="str">
        <f>IFERROR(IF(INDEX(DATOS!AR:AR,MATCH(CHECKLIST!B937,DATOS!B:B,0),1)=0,"",INDEX(DATOS!AR:AR,MATCH(CHECKLIST!B937,DATOS!B:B,0),1)),"")</f>
        <v/>
      </c>
      <c r="P937" s="17" t="str">
        <f>IFERROR(IF(INDEX(DATOS!AP:AP,MATCH(CHECKLIST!B937,DATOS!B:B,0),1)=0,"",INDEX(DATOS!AP:AP,MATCH(CHECKLIST!B937,DATOS!B:B,0),1)),"")</f>
        <v/>
      </c>
      <c r="Q937" s="17" t="str">
        <f>IFERROR(IF(INDEX(DATOS!AQ:AQ,MATCH(CHECKLIST!B937,DATOS!B:B,0),1)=0,"",INDEX(DATOS!AQ:AQ,MATCH(CHECKLIST!B937,DATOS!B:B,0),1)),"")</f>
        <v/>
      </c>
      <c r="R937" t="str">
        <f>IF(B937="","",1)</f>
        <v/>
      </c>
      <c r="S937" t="str">
        <f t="shared" si="44"/>
        <v/>
      </c>
      <c r="U937" t="str">
        <f t="shared" si="42"/>
        <v/>
      </c>
      <c r="V937" t="str">
        <f t="shared" si="43"/>
        <v/>
      </c>
    </row>
    <row r="938" spans="1:22" x14ac:dyDescent="0.25">
      <c r="A938" s="12">
        <v>925</v>
      </c>
      <c r="B938" t="str">
        <f>IFERROR(INDEX(DATOS!B:B,MATCH(CHECKLIST!A938,DATOS!BY:BY,0),1),"")</f>
        <v/>
      </c>
      <c r="C938" t="str">
        <f>IFERROR(INDEX(DATOS!J:J,MATCH(CHECKLIST!A938,DATOS!BY:BY,0),1),"")</f>
        <v/>
      </c>
      <c r="D938" t="str">
        <f>IFERROR(INDEX(DATOS!R:R,MATCH(CHECKLIST!E938,DATOS!C:C,0),1),"")</f>
        <v/>
      </c>
      <c r="E938" s="72" t="str">
        <f>IFERROR(INDEX(DATOS!C:C,MATCH(CHECKLIST!A938,DATOS!BY:BY,0),1),"")</f>
        <v/>
      </c>
      <c r="F938" s="82" t="str">
        <f>IFERROR(IF(INDEX(DATOS!AE:AE,MATCH(CHECKLIST!B938,DATOS!B:B,0),1)=0,"",INDEX(DATOS!AE:AE,MATCH(CHECKLIST!B938,DATOS!B:B,0),1)),"")</f>
        <v/>
      </c>
      <c r="G938" s="17" t="str">
        <f>IFERROR(IF(INDEX(DATOS!AJ:AJ,MATCH(CHECKLIST!B938,DATOS!B:B,0),1)=0,"",INDEX(DATOS!AJ:AJ,MATCH(CHECKLIST!B938,DATOS!B:B,0),1)),"")</f>
        <v/>
      </c>
      <c r="H938" s="17" t="str">
        <f>IFERROR(IF(INDEX(DATOS!BM:BM,MATCH(CHECKLIST!B938,DATOS!B:B,0),1)="","X",IF(INDEX(DATOS!BM:BM,MATCH(CHECKLIST!B938,DATOS!B:B,0),1)="VIGENTE","",INDEX(DATOS!BM:BM,MATCH(CHECKLIST!B938,DATOS!B:B,0),1))),"")</f>
        <v/>
      </c>
      <c r="I938" s="17" t="str">
        <f>IFERROR(IF(INDEX(DATOS!AN:AN,MATCH(CHECKLIST!B938,DATOS!B:B,0),1)=0,"",INDEX(DATOS!AN:AN,MATCH(CHECKLIST!B938,DATOS!B:B,0),1)),"")</f>
        <v/>
      </c>
      <c r="J938" s="17" t="str">
        <f>IFERROR(IF(INDEX(DATOS!AL:AL,MATCH(CHECKLIST!B938,DATOS!B:B,0),1)=0,"",INDEX(DATOS!AL:AL,MATCH(CHECKLIST!B938,DATOS!B:B,0),1)),"")</f>
        <v/>
      </c>
      <c r="K938" s="35" t="str">
        <f>IFERROR(IF(INDEX(DATOS!AM:AM,MATCH(CHECKLIST!B938,DATOS!B:B,0),1)=0,"",INDEX(DATOS!AM:AM,MATCH(CHECKLIST!B938,DATOS!B:B,0),1)),"")</f>
        <v/>
      </c>
      <c r="L938" s="17" t="str">
        <f>IFERROR(IF(INDEX(DATOS!AO:AO,MATCH(CHECKLIST!B938,DATOS!B:B,0),1)=0,"",INDEX(DATOS!AO:AO,MATCH(CHECKLIST!B938,DATOS!B:B,0),1)),"")</f>
        <v/>
      </c>
      <c r="M938" s="17" t="str">
        <f>IFERROR(IF(INDEX(DATOS!AK:AK,MATCH(CHECKLIST!B938,DATOS!B:B,0),1)=0,"",INDEX(DATOS!AK:AK,MATCH(CHECKLIST!B938,DATOS!B:B,0),1)),"")</f>
        <v/>
      </c>
      <c r="N938" s="35" t="str">
        <f ca="1">IFERROR(IF(INDEX(DATOS!I:I,MATCH(CHECKLIST!B938,DATOS!B:B,0),1)="","X",IF(INDEX(DATOS!I:I,MATCH(CHECKLIST!B938,DATOS!B:B,0),1)&gt;YEAR(TODAY())-1,"","VENCIDA")),"")</f>
        <v/>
      </c>
      <c r="O938" s="35" t="str">
        <f>IFERROR(IF(INDEX(DATOS!AR:AR,MATCH(CHECKLIST!B938,DATOS!B:B,0),1)=0,"",INDEX(DATOS!AR:AR,MATCH(CHECKLIST!B938,DATOS!B:B,0),1)),"")</f>
        <v/>
      </c>
      <c r="P938" s="17" t="str">
        <f>IFERROR(IF(INDEX(DATOS!AP:AP,MATCH(CHECKLIST!B938,DATOS!B:B,0),1)=0,"",INDEX(DATOS!AP:AP,MATCH(CHECKLIST!B938,DATOS!B:B,0),1)),"")</f>
        <v/>
      </c>
      <c r="Q938" s="17" t="str">
        <f>IFERROR(IF(INDEX(DATOS!AQ:AQ,MATCH(CHECKLIST!B938,DATOS!B:B,0),1)=0,"",INDEX(DATOS!AQ:AQ,MATCH(CHECKLIST!B938,DATOS!B:B,0),1)),"")</f>
        <v/>
      </c>
      <c r="S938">
        <f t="shared" si="44"/>
        <v>0</v>
      </c>
      <c r="U938" t="str">
        <f t="shared" si="42"/>
        <v/>
      </c>
      <c r="V938" t="str">
        <f t="shared" si="43"/>
        <v/>
      </c>
    </row>
    <row r="939" spans="1:22" x14ac:dyDescent="0.25">
      <c r="A939" s="12">
        <v>926</v>
      </c>
      <c r="B939" t="str">
        <f>IFERROR(INDEX(DATOS!B:B,MATCH(CHECKLIST!A939,DATOS!BY:BY,0),1),"")</f>
        <v/>
      </c>
      <c r="C939" t="str">
        <f>IFERROR(INDEX(DATOS!J:J,MATCH(CHECKLIST!A939,DATOS!BY:BY,0),1),"")</f>
        <v/>
      </c>
      <c r="D939" t="str">
        <f>IFERROR(INDEX(DATOS!R:R,MATCH(CHECKLIST!E939,DATOS!C:C,0),1),"")</f>
        <v/>
      </c>
      <c r="E939" s="72" t="str">
        <f>IFERROR(INDEX(DATOS!C:C,MATCH(CHECKLIST!A939,DATOS!BY:BY,0),1),"")</f>
        <v/>
      </c>
      <c r="F939" s="82" t="str">
        <f>IFERROR(IF(INDEX(DATOS!AE:AE,MATCH(CHECKLIST!B939,DATOS!B:B,0),1)=0,"",INDEX(DATOS!AE:AE,MATCH(CHECKLIST!B939,DATOS!B:B,0),1)),"")</f>
        <v/>
      </c>
      <c r="G939" s="17" t="str">
        <f>IFERROR(IF(INDEX(DATOS!AJ:AJ,MATCH(CHECKLIST!B939,DATOS!B:B,0),1)=0,"",INDEX(DATOS!AJ:AJ,MATCH(CHECKLIST!B939,DATOS!B:B,0),1)),"")</f>
        <v/>
      </c>
      <c r="H939" s="17" t="str">
        <f>IFERROR(IF(INDEX(DATOS!BM:BM,MATCH(CHECKLIST!B939,DATOS!B:B,0),1)="","X",IF(INDEX(DATOS!BM:BM,MATCH(CHECKLIST!B939,DATOS!B:B,0),1)="VIGENTE","",INDEX(DATOS!BM:BM,MATCH(CHECKLIST!B939,DATOS!B:B,0),1))),"")</f>
        <v/>
      </c>
      <c r="I939" s="17" t="str">
        <f>IFERROR(IF(INDEX(DATOS!AN:AN,MATCH(CHECKLIST!B939,DATOS!B:B,0),1)=0,"",INDEX(DATOS!AN:AN,MATCH(CHECKLIST!B939,DATOS!B:B,0),1)),"")</f>
        <v/>
      </c>
      <c r="J939" s="17" t="str">
        <f>IFERROR(IF(INDEX(DATOS!AL:AL,MATCH(CHECKLIST!B939,DATOS!B:B,0),1)=0,"",INDEX(DATOS!AL:AL,MATCH(CHECKLIST!B939,DATOS!B:B,0),1)),"")</f>
        <v/>
      </c>
      <c r="K939" s="35" t="str">
        <f>IFERROR(IF(INDEX(DATOS!AM:AM,MATCH(CHECKLIST!B939,DATOS!B:B,0),1)=0,"",INDEX(DATOS!AM:AM,MATCH(CHECKLIST!B939,DATOS!B:B,0),1)),"")</f>
        <v/>
      </c>
      <c r="L939" s="17" t="str">
        <f>IFERROR(IF(INDEX(DATOS!AO:AO,MATCH(CHECKLIST!B939,DATOS!B:B,0),1)=0,"",INDEX(DATOS!AO:AO,MATCH(CHECKLIST!B939,DATOS!B:B,0),1)),"")</f>
        <v/>
      </c>
      <c r="M939" s="17" t="str">
        <f>IFERROR(IF(INDEX(DATOS!AK:AK,MATCH(CHECKLIST!B939,DATOS!B:B,0),1)=0,"",INDEX(DATOS!AK:AK,MATCH(CHECKLIST!B939,DATOS!B:B,0),1)),"")</f>
        <v/>
      </c>
      <c r="N939" s="35" t="str">
        <f ca="1">IFERROR(IF(INDEX(DATOS!I:I,MATCH(CHECKLIST!B939,DATOS!B:B,0),1)="","X",IF(INDEX(DATOS!I:I,MATCH(CHECKLIST!B939,DATOS!B:B,0),1)&gt;YEAR(TODAY())-1,"","VENCIDA")),"")</f>
        <v/>
      </c>
      <c r="O939" s="35" t="str">
        <f>IFERROR(IF(INDEX(DATOS!AR:AR,MATCH(CHECKLIST!B939,DATOS!B:B,0),1)=0,"",INDEX(DATOS!AR:AR,MATCH(CHECKLIST!B939,DATOS!B:B,0),1)),"")</f>
        <v/>
      </c>
      <c r="P939" s="17" t="str">
        <f>IFERROR(IF(INDEX(DATOS!AP:AP,MATCH(CHECKLIST!B939,DATOS!B:B,0),1)=0,"",INDEX(DATOS!AP:AP,MATCH(CHECKLIST!B939,DATOS!B:B,0),1)),"")</f>
        <v/>
      </c>
      <c r="Q939" s="17" t="str">
        <f>IFERROR(IF(INDEX(DATOS!AQ:AQ,MATCH(CHECKLIST!B939,DATOS!B:B,0),1)=0,"",INDEX(DATOS!AQ:AQ,MATCH(CHECKLIST!B939,DATOS!B:B,0),1)),"")</f>
        <v/>
      </c>
      <c r="R939" t="str">
        <f>IF(B939="","",1)</f>
        <v/>
      </c>
      <c r="S939" t="str">
        <f t="shared" si="44"/>
        <v/>
      </c>
      <c r="U939" t="str">
        <f t="shared" si="42"/>
        <v/>
      </c>
      <c r="V939" t="str">
        <f t="shared" si="43"/>
        <v/>
      </c>
    </row>
    <row r="940" spans="1:22" x14ac:dyDescent="0.25">
      <c r="A940" s="12">
        <v>927</v>
      </c>
      <c r="B940" t="str">
        <f>IFERROR(INDEX(DATOS!B:B,MATCH(CHECKLIST!A940,DATOS!BY:BY,0),1),"")</f>
        <v/>
      </c>
      <c r="C940" t="str">
        <f>IFERROR(INDEX(DATOS!J:J,MATCH(CHECKLIST!A940,DATOS!BY:BY,0),1),"")</f>
        <v/>
      </c>
      <c r="D940" t="str">
        <f>IFERROR(INDEX(DATOS!R:R,MATCH(CHECKLIST!E940,DATOS!C:C,0),1),"")</f>
        <v/>
      </c>
      <c r="E940" s="72" t="str">
        <f>IFERROR(INDEX(DATOS!C:C,MATCH(CHECKLIST!A940,DATOS!BY:BY,0),1),"")</f>
        <v/>
      </c>
      <c r="F940" s="82" t="str">
        <f>IFERROR(IF(INDEX(DATOS!AE:AE,MATCH(CHECKLIST!B940,DATOS!B:B,0),1)=0,"",INDEX(DATOS!AE:AE,MATCH(CHECKLIST!B940,DATOS!B:B,0),1)),"")</f>
        <v/>
      </c>
      <c r="G940" s="17" t="str">
        <f>IFERROR(IF(INDEX(DATOS!AJ:AJ,MATCH(CHECKLIST!B940,DATOS!B:B,0),1)=0,"",INDEX(DATOS!AJ:AJ,MATCH(CHECKLIST!B940,DATOS!B:B,0),1)),"")</f>
        <v/>
      </c>
      <c r="H940" s="17" t="str">
        <f>IFERROR(IF(INDEX(DATOS!BM:BM,MATCH(CHECKLIST!B940,DATOS!B:B,0),1)="","X",IF(INDEX(DATOS!BM:BM,MATCH(CHECKLIST!B940,DATOS!B:B,0),1)="VIGENTE","",INDEX(DATOS!BM:BM,MATCH(CHECKLIST!B940,DATOS!B:B,0),1))),"")</f>
        <v/>
      </c>
      <c r="I940" s="17" t="str">
        <f>IFERROR(IF(INDEX(DATOS!AN:AN,MATCH(CHECKLIST!B940,DATOS!B:B,0),1)=0,"",INDEX(DATOS!AN:AN,MATCH(CHECKLIST!B940,DATOS!B:B,0),1)),"")</f>
        <v/>
      </c>
      <c r="J940" s="17" t="str">
        <f>IFERROR(IF(INDEX(DATOS!AL:AL,MATCH(CHECKLIST!B940,DATOS!B:B,0),1)=0,"",INDEX(DATOS!AL:AL,MATCH(CHECKLIST!B940,DATOS!B:B,0),1)),"")</f>
        <v/>
      </c>
      <c r="K940" s="35" t="str">
        <f>IFERROR(IF(INDEX(DATOS!AM:AM,MATCH(CHECKLIST!B940,DATOS!B:B,0),1)=0,"",INDEX(DATOS!AM:AM,MATCH(CHECKLIST!B940,DATOS!B:B,0),1)),"")</f>
        <v/>
      </c>
      <c r="L940" s="17" t="str">
        <f>IFERROR(IF(INDEX(DATOS!AO:AO,MATCH(CHECKLIST!B940,DATOS!B:B,0),1)=0,"",INDEX(DATOS!AO:AO,MATCH(CHECKLIST!B940,DATOS!B:B,0),1)),"")</f>
        <v/>
      </c>
      <c r="M940" s="17" t="str">
        <f>IFERROR(IF(INDEX(DATOS!AK:AK,MATCH(CHECKLIST!B940,DATOS!B:B,0),1)=0,"",INDEX(DATOS!AK:AK,MATCH(CHECKLIST!B940,DATOS!B:B,0),1)),"")</f>
        <v/>
      </c>
      <c r="N940" s="35" t="str">
        <f ca="1">IFERROR(IF(INDEX(DATOS!I:I,MATCH(CHECKLIST!B940,DATOS!B:B,0),1)="","X",IF(INDEX(DATOS!I:I,MATCH(CHECKLIST!B940,DATOS!B:B,0),1)&gt;YEAR(TODAY())-1,"","VENCIDA")),"")</f>
        <v/>
      </c>
      <c r="O940" s="35" t="str">
        <f>IFERROR(IF(INDEX(DATOS!AR:AR,MATCH(CHECKLIST!B940,DATOS!B:B,0),1)=0,"",INDEX(DATOS!AR:AR,MATCH(CHECKLIST!B940,DATOS!B:B,0),1)),"")</f>
        <v/>
      </c>
      <c r="P940" s="17" t="str">
        <f>IFERROR(IF(INDEX(DATOS!AP:AP,MATCH(CHECKLIST!B940,DATOS!B:B,0),1)=0,"",INDEX(DATOS!AP:AP,MATCH(CHECKLIST!B940,DATOS!B:B,0),1)),"")</f>
        <v/>
      </c>
      <c r="Q940" s="17" t="str">
        <f>IFERROR(IF(INDEX(DATOS!AQ:AQ,MATCH(CHECKLIST!B940,DATOS!B:B,0),1)=0,"",INDEX(DATOS!AQ:AQ,MATCH(CHECKLIST!B940,DATOS!B:B,0),1)),"")</f>
        <v/>
      </c>
      <c r="S940">
        <f t="shared" si="44"/>
        <v>0</v>
      </c>
      <c r="U940" t="str">
        <f t="shared" si="42"/>
        <v/>
      </c>
      <c r="V940" t="str">
        <f t="shared" si="43"/>
        <v/>
      </c>
    </row>
    <row r="941" spans="1:22" x14ac:dyDescent="0.25">
      <c r="A941" s="12">
        <v>928</v>
      </c>
      <c r="B941" t="str">
        <f>IFERROR(INDEX(DATOS!B:B,MATCH(CHECKLIST!A941,DATOS!BY:BY,0),1),"")</f>
        <v/>
      </c>
      <c r="C941" t="str">
        <f>IFERROR(INDEX(DATOS!J:J,MATCH(CHECKLIST!A941,DATOS!BY:BY,0),1),"")</f>
        <v/>
      </c>
      <c r="D941" t="str">
        <f>IFERROR(INDEX(DATOS!R:R,MATCH(CHECKLIST!E941,DATOS!C:C,0),1),"")</f>
        <v/>
      </c>
      <c r="E941" s="72" t="str">
        <f>IFERROR(INDEX(DATOS!C:C,MATCH(CHECKLIST!A941,DATOS!BY:BY,0),1),"")</f>
        <v/>
      </c>
      <c r="F941" s="82" t="str">
        <f>IFERROR(IF(INDEX(DATOS!AE:AE,MATCH(CHECKLIST!B941,DATOS!B:B,0),1)=0,"",INDEX(DATOS!AE:AE,MATCH(CHECKLIST!B941,DATOS!B:B,0),1)),"")</f>
        <v/>
      </c>
      <c r="G941" s="17" t="str">
        <f>IFERROR(IF(INDEX(DATOS!AJ:AJ,MATCH(CHECKLIST!B941,DATOS!B:B,0),1)=0,"",INDEX(DATOS!AJ:AJ,MATCH(CHECKLIST!B941,DATOS!B:B,0),1)),"")</f>
        <v/>
      </c>
      <c r="H941" s="17" t="str">
        <f>IFERROR(IF(INDEX(DATOS!BM:BM,MATCH(CHECKLIST!B941,DATOS!B:B,0),1)="","X",IF(INDEX(DATOS!BM:BM,MATCH(CHECKLIST!B941,DATOS!B:B,0),1)="VIGENTE","",INDEX(DATOS!BM:BM,MATCH(CHECKLIST!B941,DATOS!B:B,0),1))),"")</f>
        <v/>
      </c>
      <c r="I941" s="17" t="str">
        <f>IFERROR(IF(INDEX(DATOS!AN:AN,MATCH(CHECKLIST!B941,DATOS!B:B,0),1)=0,"",INDEX(DATOS!AN:AN,MATCH(CHECKLIST!B941,DATOS!B:B,0),1)),"")</f>
        <v/>
      </c>
      <c r="J941" s="17" t="str">
        <f>IFERROR(IF(INDEX(DATOS!AL:AL,MATCH(CHECKLIST!B941,DATOS!B:B,0),1)=0,"",INDEX(DATOS!AL:AL,MATCH(CHECKLIST!B941,DATOS!B:B,0),1)),"")</f>
        <v/>
      </c>
      <c r="K941" s="35" t="str">
        <f>IFERROR(IF(INDEX(DATOS!AM:AM,MATCH(CHECKLIST!B941,DATOS!B:B,0),1)=0,"",INDEX(DATOS!AM:AM,MATCH(CHECKLIST!B941,DATOS!B:B,0),1)),"")</f>
        <v/>
      </c>
      <c r="L941" s="17" t="str">
        <f>IFERROR(IF(INDEX(DATOS!AO:AO,MATCH(CHECKLIST!B941,DATOS!B:B,0),1)=0,"",INDEX(DATOS!AO:AO,MATCH(CHECKLIST!B941,DATOS!B:B,0),1)),"")</f>
        <v/>
      </c>
      <c r="M941" s="17" t="str">
        <f>IFERROR(IF(INDEX(DATOS!AK:AK,MATCH(CHECKLIST!B941,DATOS!B:B,0),1)=0,"",INDEX(DATOS!AK:AK,MATCH(CHECKLIST!B941,DATOS!B:B,0),1)),"")</f>
        <v/>
      </c>
      <c r="N941" s="35" t="str">
        <f ca="1">IFERROR(IF(INDEX(DATOS!I:I,MATCH(CHECKLIST!B941,DATOS!B:B,0),1)="","X",IF(INDEX(DATOS!I:I,MATCH(CHECKLIST!B941,DATOS!B:B,0),1)&gt;YEAR(TODAY())-1,"","VENCIDA")),"")</f>
        <v/>
      </c>
      <c r="O941" s="35" t="str">
        <f>IFERROR(IF(INDEX(DATOS!AR:AR,MATCH(CHECKLIST!B941,DATOS!B:B,0),1)=0,"",INDEX(DATOS!AR:AR,MATCH(CHECKLIST!B941,DATOS!B:B,0),1)),"")</f>
        <v/>
      </c>
      <c r="P941" s="17" t="str">
        <f>IFERROR(IF(INDEX(DATOS!AP:AP,MATCH(CHECKLIST!B941,DATOS!B:B,0),1)=0,"",INDEX(DATOS!AP:AP,MATCH(CHECKLIST!B941,DATOS!B:B,0),1)),"")</f>
        <v/>
      </c>
      <c r="Q941" s="17" t="str">
        <f>IFERROR(IF(INDEX(DATOS!AQ:AQ,MATCH(CHECKLIST!B941,DATOS!B:B,0),1)=0,"",INDEX(DATOS!AQ:AQ,MATCH(CHECKLIST!B941,DATOS!B:B,0),1)),"")</f>
        <v/>
      </c>
      <c r="R941" t="str">
        <f>IF(B941="","",1)</f>
        <v/>
      </c>
      <c r="S941" t="str">
        <f t="shared" si="44"/>
        <v/>
      </c>
      <c r="U941" t="str">
        <f t="shared" si="42"/>
        <v/>
      </c>
      <c r="V941" t="str">
        <f t="shared" si="43"/>
        <v/>
      </c>
    </row>
    <row r="942" spans="1:22" x14ac:dyDescent="0.25">
      <c r="A942" s="12">
        <v>929</v>
      </c>
      <c r="B942" t="str">
        <f>IFERROR(INDEX(DATOS!B:B,MATCH(CHECKLIST!A942,DATOS!BY:BY,0),1),"")</f>
        <v/>
      </c>
      <c r="C942" t="str">
        <f>IFERROR(INDEX(DATOS!J:J,MATCH(CHECKLIST!A942,DATOS!BY:BY,0),1),"")</f>
        <v/>
      </c>
      <c r="D942" t="str">
        <f>IFERROR(INDEX(DATOS!R:R,MATCH(CHECKLIST!E942,DATOS!C:C,0),1),"")</f>
        <v/>
      </c>
      <c r="E942" s="72" t="str">
        <f>IFERROR(INDEX(DATOS!C:C,MATCH(CHECKLIST!A942,DATOS!BY:BY,0),1),"")</f>
        <v/>
      </c>
      <c r="F942" s="82" t="str">
        <f>IFERROR(IF(INDEX(DATOS!AE:AE,MATCH(CHECKLIST!B942,DATOS!B:B,0),1)=0,"",INDEX(DATOS!AE:AE,MATCH(CHECKLIST!B942,DATOS!B:B,0),1)),"")</f>
        <v/>
      </c>
      <c r="G942" s="17" t="str">
        <f>IFERROR(IF(INDEX(DATOS!AJ:AJ,MATCH(CHECKLIST!B942,DATOS!B:B,0),1)=0,"",INDEX(DATOS!AJ:AJ,MATCH(CHECKLIST!B942,DATOS!B:B,0),1)),"")</f>
        <v/>
      </c>
      <c r="H942" s="17" t="str">
        <f>IFERROR(IF(INDEX(DATOS!BM:BM,MATCH(CHECKLIST!B942,DATOS!B:B,0),1)="","X",IF(INDEX(DATOS!BM:BM,MATCH(CHECKLIST!B942,DATOS!B:B,0),1)="VIGENTE","",INDEX(DATOS!BM:BM,MATCH(CHECKLIST!B942,DATOS!B:B,0),1))),"")</f>
        <v/>
      </c>
      <c r="I942" s="17" t="str">
        <f>IFERROR(IF(INDEX(DATOS!AN:AN,MATCH(CHECKLIST!B942,DATOS!B:B,0),1)=0,"",INDEX(DATOS!AN:AN,MATCH(CHECKLIST!B942,DATOS!B:B,0),1)),"")</f>
        <v/>
      </c>
      <c r="J942" s="17" t="str">
        <f>IFERROR(IF(INDEX(DATOS!AL:AL,MATCH(CHECKLIST!B942,DATOS!B:B,0),1)=0,"",INDEX(DATOS!AL:AL,MATCH(CHECKLIST!B942,DATOS!B:B,0),1)),"")</f>
        <v/>
      </c>
      <c r="K942" s="35" t="str">
        <f>IFERROR(IF(INDEX(DATOS!AM:AM,MATCH(CHECKLIST!B942,DATOS!B:B,0),1)=0,"",INDEX(DATOS!AM:AM,MATCH(CHECKLIST!B942,DATOS!B:B,0),1)),"")</f>
        <v/>
      </c>
      <c r="L942" s="17" t="str">
        <f>IFERROR(IF(INDEX(DATOS!AO:AO,MATCH(CHECKLIST!B942,DATOS!B:B,0),1)=0,"",INDEX(DATOS!AO:AO,MATCH(CHECKLIST!B942,DATOS!B:B,0),1)),"")</f>
        <v/>
      </c>
      <c r="M942" s="17" t="str">
        <f>IFERROR(IF(INDEX(DATOS!AK:AK,MATCH(CHECKLIST!B942,DATOS!B:B,0),1)=0,"",INDEX(DATOS!AK:AK,MATCH(CHECKLIST!B942,DATOS!B:B,0),1)),"")</f>
        <v/>
      </c>
      <c r="N942" s="35" t="str">
        <f ca="1">IFERROR(IF(INDEX(DATOS!I:I,MATCH(CHECKLIST!B942,DATOS!B:B,0),1)="","X",IF(INDEX(DATOS!I:I,MATCH(CHECKLIST!B942,DATOS!B:B,0),1)&gt;YEAR(TODAY())-1,"","VENCIDA")),"")</f>
        <v/>
      </c>
      <c r="O942" s="35" t="str">
        <f>IFERROR(IF(INDEX(DATOS!AR:AR,MATCH(CHECKLIST!B942,DATOS!B:B,0),1)=0,"",INDEX(DATOS!AR:AR,MATCH(CHECKLIST!B942,DATOS!B:B,0),1)),"")</f>
        <v/>
      </c>
      <c r="P942" s="17" t="str">
        <f>IFERROR(IF(INDEX(DATOS!AP:AP,MATCH(CHECKLIST!B942,DATOS!B:B,0),1)=0,"",INDEX(DATOS!AP:AP,MATCH(CHECKLIST!B942,DATOS!B:B,0),1)),"")</f>
        <v/>
      </c>
      <c r="Q942" s="17" t="str">
        <f>IFERROR(IF(INDEX(DATOS!AQ:AQ,MATCH(CHECKLIST!B942,DATOS!B:B,0),1)=0,"",INDEX(DATOS!AQ:AQ,MATCH(CHECKLIST!B942,DATOS!B:B,0),1)),"")</f>
        <v/>
      </c>
      <c r="S942">
        <f t="shared" si="44"/>
        <v>0</v>
      </c>
      <c r="U942" t="str">
        <f t="shared" si="42"/>
        <v/>
      </c>
      <c r="V942" t="str">
        <f t="shared" si="43"/>
        <v/>
      </c>
    </row>
    <row r="943" spans="1:22" x14ac:dyDescent="0.25">
      <c r="A943" s="12">
        <v>930</v>
      </c>
      <c r="B943" t="str">
        <f>IFERROR(INDEX(DATOS!B:B,MATCH(CHECKLIST!A943,DATOS!BY:BY,0),1),"")</f>
        <v/>
      </c>
      <c r="C943" t="str">
        <f>IFERROR(INDEX(DATOS!J:J,MATCH(CHECKLIST!A943,DATOS!BY:BY,0),1),"")</f>
        <v/>
      </c>
      <c r="D943" t="str">
        <f>IFERROR(INDEX(DATOS!R:R,MATCH(CHECKLIST!E943,DATOS!C:C,0),1),"")</f>
        <v/>
      </c>
      <c r="E943" s="72" t="str">
        <f>IFERROR(INDEX(DATOS!C:C,MATCH(CHECKLIST!A943,DATOS!BY:BY,0),1),"")</f>
        <v/>
      </c>
      <c r="F943" s="82" t="str">
        <f>IFERROR(IF(INDEX(DATOS!AE:AE,MATCH(CHECKLIST!B943,DATOS!B:B,0),1)=0,"",INDEX(DATOS!AE:AE,MATCH(CHECKLIST!B943,DATOS!B:B,0),1)),"")</f>
        <v/>
      </c>
      <c r="G943" s="17" t="str">
        <f>IFERROR(IF(INDEX(DATOS!AJ:AJ,MATCH(CHECKLIST!B943,DATOS!B:B,0),1)=0,"",INDEX(DATOS!AJ:AJ,MATCH(CHECKLIST!B943,DATOS!B:B,0),1)),"")</f>
        <v/>
      </c>
      <c r="H943" s="17" t="str">
        <f>IFERROR(IF(INDEX(DATOS!BM:BM,MATCH(CHECKLIST!B943,DATOS!B:B,0),1)="","X",IF(INDEX(DATOS!BM:BM,MATCH(CHECKLIST!B943,DATOS!B:B,0),1)="VIGENTE","",INDEX(DATOS!BM:BM,MATCH(CHECKLIST!B943,DATOS!B:B,0),1))),"")</f>
        <v/>
      </c>
      <c r="I943" s="17" t="str">
        <f>IFERROR(IF(INDEX(DATOS!AN:AN,MATCH(CHECKLIST!B943,DATOS!B:B,0),1)=0,"",INDEX(DATOS!AN:AN,MATCH(CHECKLIST!B943,DATOS!B:B,0),1)),"")</f>
        <v/>
      </c>
      <c r="J943" s="17" t="str">
        <f>IFERROR(IF(INDEX(DATOS!AL:AL,MATCH(CHECKLIST!B943,DATOS!B:B,0),1)=0,"",INDEX(DATOS!AL:AL,MATCH(CHECKLIST!B943,DATOS!B:B,0),1)),"")</f>
        <v/>
      </c>
      <c r="K943" s="35" t="str">
        <f>IFERROR(IF(INDEX(DATOS!AM:AM,MATCH(CHECKLIST!B943,DATOS!B:B,0),1)=0,"",INDEX(DATOS!AM:AM,MATCH(CHECKLIST!B943,DATOS!B:B,0),1)),"")</f>
        <v/>
      </c>
      <c r="L943" s="17" t="str">
        <f>IFERROR(IF(INDEX(DATOS!AO:AO,MATCH(CHECKLIST!B943,DATOS!B:B,0),1)=0,"",INDEX(DATOS!AO:AO,MATCH(CHECKLIST!B943,DATOS!B:B,0),1)),"")</f>
        <v/>
      </c>
      <c r="M943" s="17" t="str">
        <f>IFERROR(IF(INDEX(DATOS!AK:AK,MATCH(CHECKLIST!B943,DATOS!B:B,0),1)=0,"",INDEX(DATOS!AK:AK,MATCH(CHECKLIST!B943,DATOS!B:B,0),1)),"")</f>
        <v/>
      </c>
      <c r="N943" s="35" t="str">
        <f ca="1">IFERROR(IF(INDEX(DATOS!I:I,MATCH(CHECKLIST!B943,DATOS!B:B,0),1)="","X",IF(INDEX(DATOS!I:I,MATCH(CHECKLIST!B943,DATOS!B:B,0),1)&gt;YEAR(TODAY())-1,"","VENCIDA")),"")</f>
        <v/>
      </c>
      <c r="O943" s="35" t="str">
        <f>IFERROR(IF(INDEX(DATOS!AR:AR,MATCH(CHECKLIST!B943,DATOS!B:B,0),1)=0,"",INDEX(DATOS!AR:AR,MATCH(CHECKLIST!B943,DATOS!B:B,0),1)),"")</f>
        <v/>
      </c>
      <c r="P943" s="17" t="str">
        <f>IFERROR(IF(INDEX(DATOS!AP:AP,MATCH(CHECKLIST!B943,DATOS!B:B,0),1)=0,"",INDEX(DATOS!AP:AP,MATCH(CHECKLIST!B943,DATOS!B:B,0),1)),"")</f>
        <v/>
      </c>
      <c r="Q943" s="17" t="str">
        <f>IFERROR(IF(INDEX(DATOS!AQ:AQ,MATCH(CHECKLIST!B943,DATOS!B:B,0),1)=0,"",INDEX(DATOS!AQ:AQ,MATCH(CHECKLIST!B943,DATOS!B:B,0),1)),"")</f>
        <v/>
      </c>
      <c r="R943" t="str">
        <f>IF(B943="","",1)</f>
        <v/>
      </c>
      <c r="S943" t="str">
        <f t="shared" si="44"/>
        <v/>
      </c>
      <c r="U943" t="str">
        <f t="shared" si="42"/>
        <v/>
      </c>
      <c r="V943" t="str">
        <f t="shared" si="43"/>
        <v/>
      </c>
    </row>
    <row r="944" spans="1:22" x14ac:dyDescent="0.25">
      <c r="A944" s="12">
        <v>931</v>
      </c>
      <c r="B944" t="str">
        <f>IFERROR(INDEX(DATOS!B:B,MATCH(CHECKLIST!A944,DATOS!BY:BY,0),1),"")</f>
        <v/>
      </c>
      <c r="C944" t="str">
        <f>IFERROR(INDEX(DATOS!J:J,MATCH(CHECKLIST!A944,DATOS!BY:BY,0),1),"")</f>
        <v/>
      </c>
      <c r="D944" t="str">
        <f>IFERROR(INDEX(DATOS!R:R,MATCH(CHECKLIST!E944,DATOS!C:C,0),1),"")</f>
        <v/>
      </c>
      <c r="E944" s="72" t="str">
        <f>IFERROR(INDEX(DATOS!C:C,MATCH(CHECKLIST!A944,DATOS!BY:BY,0),1),"")</f>
        <v/>
      </c>
      <c r="F944" s="82" t="str">
        <f>IFERROR(IF(INDEX(DATOS!AE:AE,MATCH(CHECKLIST!B944,DATOS!B:B,0),1)=0,"",INDEX(DATOS!AE:AE,MATCH(CHECKLIST!B944,DATOS!B:B,0),1)),"")</f>
        <v/>
      </c>
      <c r="G944" s="17" t="str">
        <f>IFERROR(IF(INDEX(DATOS!AJ:AJ,MATCH(CHECKLIST!B944,DATOS!B:B,0),1)=0,"",INDEX(DATOS!AJ:AJ,MATCH(CHECKLIST!B944,DATOS!B:B,0),1)),"")</f>
        <v/>
      </c>
      <c r="H944" s="17" t="str">
        <f>IFERROR(IF(INDEX(DATOS!BM:BM,MATCH(CHECKLIST!B944,DATOS!B:B,0),1)="","X",IF(INDEX(DATOS!BM:BM,MATCH(CHECKLIST!B944,DATOS!B:B,0),1)="VIGENTE","",INDEX(DATOS!BM:BM,MATCH(CHECKLIST!B944,DATOS!B:B,0),1))),"")</f>
        <v/>
      </c>
      <c r="I944" s="17" t="str">
        <f>IFERROR(IF(INDEX(DATOS!AN:AN,MATCH(CHECKLIST!B944,DATOS!B:B,0),1)=0,"",INDEX(DATOS!AN:AN,MATCH(CHECKLIST!B944,DATOS!B:B,0),1)),"")</f>
        <v/>
      </c>
      <c r="J944" s="17" t="str">
        <f>IFERROR(IF(INDEX(DATOS!AL:AL,MATCH(CHECKLIST!B944,DATOS!B:B,0),1)=0,"",INDEX(DATOS!AL:AL,MATCH(CHECKLIST!B944,DATOS!B:B,0),1)),"")</f>
        <v/>
      </c>
      <c r="K944" s="35" t="str">
        <f>IFERROR(IF(INDEX(DATOS!AM:AM,MATCH(CHECKLIST!B944,DATOS!B:B,0),1)=0,"",INDEX(DATOS!AM:AM,MATCH(CHECKLIST!B944,DATOS!B:B,0),1)),"")</f>
        <v/>
      </c>
      <c r="L944" s="17" t="str">
        <f>IFERROR(IF(INDEX(DATOS!AO:AO,MATCH(CHECKLIST!B944,DATOS!B:B,0),1)=0,"",INDEX(DATOS!AO:AO,MATCH(CHECKLIST!B944,DATOS!B:B,0),1)),"")</f>
        <v/>
      </c>
      <c r="M944" s="17" t="str">
        <f>IFERROR(IF(INDEX(DATOS!AK:AK,MATCH(CHECKLIST!B944,DATOS!B:B,0),1)=0,"",INDEX(DATOS!AK:AK,MATCH(CHECKLIST!B944,DATOS!B:B,0),1)),"")</f>
        <v/>
      </c>
      <c r="N944" s="35" t="str">
        <f ca="1">IFERROR(IF(INDEX(DATOS!I:I,MATCH(CHECKLIST!B944,DATOS!B:B,0),1)="","X",IF(INDEX(DATOS!I:I,MATCH(CHECKLIST!B944,DATOS!B:B,0),1)&gt;YEAR(TODAY())-1,"","VENCIDA")),"")</f>
        <v/>
      </c>
      <c r="O944" s="35" t="str">
        <f>IFERROR(IF(INDEX(DATOS!AR:AR,MATCH(CHECKLIST!B944,DATOS!B:B,0),1)=0,"",INDEX(DATOS!AR:AR,MATCH(CHECKLIST!B944,DATOS!B:B,0),1)),"")</f>
        <v/>
      </c>
      <c r="P944" s="17" t="str">
        <f>IFERROR(IF(INDEX(DATOS!AP:AP,MATCH(CHECKLIST!B944,DATOS!B:B,0),1)=0,"",INDEX(DATOS!AP:AP,MATCH(CHECKLIST!B944,DATOS!B:B,0),1)),"")</f>
        <v/>
      </c>
      <c r="Q944" s="17" t="str">
        <f>IFERROR(IF(INDEX(DATOS!AQ:AQ,MATCH(CHECKLIST!B944,DATOS!B:B,0),1)=0,"",INDEX(DATOS!AQ:AQ,MATCH(CHECKLIST!B944,DATOS!B:B,0),1)),"")</f>
        <v/>
      </c>
      <c r="S944">
        <f t="shared" si="44"/>
        <v>0</v>
      </c>
      <c r="U944" t="str">
        <f t="shared" si="42"/>
        <v/>
      </c>
      <c r="V944" t="str">
        <f t="shared" si="43"/>
        <v/>
      </c>
    </row>
    <row r="945" spans="1:22" x14ac:dyDescent="0.25">
      <c r="A945" s="12">
        <v>932</v>
      </c>
      <c r="B945" t="str">
        <f>IFERROR(INDEX(DATOS!B:B,MATCH(CHECKLIST!A945,DATOS!BY:BY,0),1),"")</f>
        <v/>
      </c>
      <c r="C945" t="str">
        <f>IFERROR(INDEX(DATOS!J:J,MATCH(CHECKLIST!A945,DATOS!BY:BY,0),1),"")</f>
        <v/>
      </c>
      <c r="D945" t="str">
        <f>IFERROR(INDEX(DATOS!R:R,MATCH(CHECKLIST!E945,DATOS!C:C,0),1),"")</f>
        <v/>
      </c>
      <c r="E945" s="72" t="str">
        <f>IFERROR(INDEX(DATOS!C:C,MATCH(CHECKLIST!A945,DATOS!BY:BY,0),1),"")</f>
        <v/>
      </c>
      <c r="F945" s="82" t="str">
        <f>IFERROR(IF(INDEX(DATOS!AE:AE,MATCH(CHECKLIST!B945,DATOS!B:B,0),1)=0,"",INDEX(DATOS!AE:AE,MATCH(CHECKLIST!B945,DATOS!B:B,0),1)),"")</f>
        <v/>
      </c>
      <c r="G945" s="17" t="str">
        <f>IFERROR(IF(INDEX(DATOS!AJ:AJ,MATCH(CHECKLIST!B945,DATOS!B:B,0),1)=0,"",INDEX(DATOS!AJ:AJ,MATCH(CHECKLIST!B945,DATOS!B:B,0),1)),"")</f>
        <v/>
      </c>
      <c r="H945" s="17" t="str">
        <f>IFERROR(IF(INDEX(DATOS!BM:BM,MATCH(CHECKLIST!B945,DATOS!B:B,0),1)="","X",IF(INDEX(DATOS!BM:BM,MATCH(CHECKLIST!B945,DATOS!B:B,0),1)="VIGENTE","",INDEX(DATOS!BM:BM,MATCH(CHECKLIST!B945,DATOS!B:B,0),1))),"")</f>
        <v/>
      </c>
      <c r="I945" s="17" t="str">
        <f>IFERROR(IF(INDEX(DATOS!AN:AN,MATCH(CHECKLIST!B945,DATOS!B:B,0),1)=0,"",INDEX(DATOS!AN:AN,MATCH(CHECKLIST!B945,DATOS!B:B,0),1)),"")</f>
        <v/>
      </c>
      <c r="J945" s="17" t="str">
        <f>IFERROR(IF(INDEX(DATOS!AL:AL,MATCH(CHECKLIST!B945,DATOS!B:B,0),1)=0,"",INDEX(DATOS!AL:AL,MATCH(CHECKLIST!B945,DATOS!B:B,0),1)),"")</f>
        <v/>
      </c>
      <c r="K945" s="35" t="str">
        <f>IFERROR(IF(INDEX(DATOS!AM:AM,MATCH(CHECKLIST!B945,DATOS!B:B,0),1)=0,"",INDEX(DATOS!AM:AM,MATCH(CHECKLIST!B945,DATOS!B:B,0),1)),"")</f>
        <v/>
      </c>
      <c r="L945" s="17" t="str">
        <f>IFERROR(IF(INDEX(DATOS!AO:AO,MATCH(CHECKLIST!B945,DATOS!B:B,0),1)=0,"",INDEX(DATOS!AO:AO,MATCH(CHECKLIST!B945,DATOS!B:B,0),1)),"")</f>
        <v/>
      </c>
      <c r="M945" s="17" t="str">
        <f>IFERROR(IF(INDEX(DATOS!AK:AK,MATCH(CHECKLIST!B945,DATOS!B:B,0),1)=0,"",INDEX(DATOS!AK:AK,MATCH(CHECKLIST!B945,DATOS!B:B,0),1)),"")</f>
        <v/>
      </c>
      <c r="N945" s="35" t="str">
        <f ca="1">IFERROR(IF(INDEX(DATOS!I:I,MATCH(CHECKLIST!B945,DATOS!B:B,0),1)="","X",IF(INDEX(DATOS!I:I,MATCH(CHECKLIST!B945,DATOS!B:B,0),1)&gt;YEAR(TODAY())-1,"","VENCIDA")),"")</f>
        <v/>
      </c>
      <c r="O945" s="35" t="str">
        <f>IFERROR(IF(INDEX(DATOS!AR:AR,MATCH(CHECKLIST!B945,DATOS!B:B,0),1)=0,"",INDEX(DATOS!AR:AR,MATCH(CHECKLIST!B945,DATOS!B:B,0),1)),"")</f>
        <v/>
      </c>
      <c r="P945" s="17" t="str">
        <f>IFERROR(IF(INDEX(DATOS!AP:AP,MATCH(CHECKLIST!B945,DATOS!B:B,0),1)=0,"",INDEX(DATOS!AP:AP,MATCH(CHECKLIST!B945,DATOS!B:B,0),1)),"")</f>
        <v/>
      </c>
      <c r="Q945" s="17" t="str">
        <f>IFERROR(IF(INDEX(DATOS!AQ:AQ,MATCH(CHECKLIST!B945,DATOS!B:B,0),1)=0,"",INDEX(DATOS!AQ:AQ,MATCH(CHECKLIST!B945,DATOS!B:B,0),1)),"")</f>
        <v/>
      </c>
      <c r="R945" t="str">
        <f>IF(B945="","",1)</f>
        <v/>
      </c>
      <c r="S945" t="str">
        <f t="shared" si="44"/>
        <v/>
      </c>
      <c r="U945" t="str">
        <f t="shared" si="42"/>
        <v/>
      </c>
      <c r="V945" t="str">
        <f t="shared" si="43"/>
        <v/>
      </c>
    </row>
    <row r="946" spans="1:22" x14ac:dyDescent="0.25">
      <c r="A946" s="12">
        <v>933</v>
      </c>
      <c r="B946" t="str">
        <f>IFERROR(INDEX(DATOS!B:B,MATCH(CHECKLIST!A946,DATOS!BY:BY,0),1),"")</f>
        <v/>
      </c>
      <c r="C946" t="str">
        <f>IFERROR(INDEX(DATOS!J:J,MATCH(CHECKLIST!A946,DATOS!BY:BY,0),1),"")</f>
        <v/>
      </c>
      <c r="D946" t="str">
        <f>IFERROR(INDEX(DATOS!R:R,MATCH(CHECKLIST!E946,DATOS!C:C,0),1),"")</f>
        <v/>
      </c>
      <c r="E946" s="72" t="str">
        <f>IFERROR(INDEX(DATOS!C:C,MATCH(CHECKLIST!A946,DATOS!BY:BY,0),1),"")</f>
        <v/>
      </c>
      <c r="F946" s="82" t="str">
        <f>IFERROR(IF(INDEX(DATOS!AE:AE,MATCH(CHECKLIST!B946,DATOS!B:B,0),1)=0,"",INDEX(DATOS!AE:AE,MATCH(CHECKLIST!B946,DATOS!B:B,0),1)),"")</f>
        <v/>
      </c>
      <c r="G946" s="17" t="str">
        <f>IFERROR(IF(INDEX(DATOS!AJ:AJ,MATCH(CHECKLIST!B946,DATOS!B:B,0),1)=0,"",INDEX(DATOS!AJ:AJ,MATCH(CHECKLIST!B946,DATOS!B:B,0),1)),"")</f>
        <v/>
      </c>
      <c r="H946" s="17" t="str">
        <f>IFERROR(IF(INDEX(DATOS!BM:BM,MATCH(CHECKLIST!B946,DATOS!B:B,0),1)="","X",IF(INDEX(DATOS!BM:BM,MATCH(CHECKLIST!B946,DATOS!B:B,0),1)="VIGENTE","",INDEX(DATOS!BM:BM,MATCH(CHECKLIST!B946,DATOS!B:B,0),1))),"")</f>
        <v/>
      </c>
      <c r="I946" s="17" t="str">
        <f>IFERROR(IF(INDEX(DATOS!AN:AN,MATCH(CHECKLIST!B946,DATOS!B:B,0),1)=0,"",INDEX(DATOS!AN:AN,MATCH(CHECKLIST!B946,DATOS!B:B,0),1)),"")</f>
        <v/>
      </c>
      <c r="J946" s="17" t="str">
        <f>IFERROR(IF(INDEX(DATOS!AL:AL,MATCH(CHECKLIST!B946,DATOS!B:B,0),1)=0,"",INDEX(DATOS!AL:AL,MATCH(CHECKLIST!B946,DATOS!B:B,0),1)),"")</f>
        <v/>
      </c>
      <c r="K946" s="35" t="str">
        <f>IFERROR(IF(INDEX(DATOS!AM:AM,MATCH(CHECKLIST!B946,DATOS!B:B,0),1)=0,"",INDEX(DATOS!AM:AM,MATCH(CHECKLIST!B946,DATOS!B:B,0),1)),"")</f>
        <v/>
      </c>
      <c r="L946" s="17" t="str">
        <f>IFERROR(IF(INDEX(DATOS!AO:AO,MATCH(CHECKLIST!B946,DATOS!B:B,0),1)=0,"",INDEX(DATOS!AO:AO,MATCH(CHECKLIST!B946,DATOS!B:B,0),1)),"")</f>
        <v/>
      </c>
      <c r="M946" s="17" t="str">
        <f>IFERROR(IF(INDEX(DATOS!AK:AK,MATCH(CHECKLIST!B946,DATOS!B:B,0),1)=0,"",INDEX(DATOS!AK:AK,MATCH(CHECKLIST!B946,DATOS!B:B,0),1)),"")</f>
        <v/>
      </c>
      <c r="N946" s="35" t="str">
        <f ca="1">IFERROR(IF(INDEX(DATOS!I:I,MATCH(CHECKLIST!B946,DATOS!B:B,0),1)="","X",IF(INDEX(DATOS!I:I,MATCH(CHECKLIST!B946,DATOS!B:B,0),1)&gt;YEAR(TODAY())-1,"","VENCIDA")),"")</f>
        <v/>
      </c>
      <c r="O946" s="35" t="str">
        <f>IFERROR(IF(INDEX(DATOS!AR:AR,MATCH(CHECKLIST!B946,DATOS!B:B,0),1)=0,"",INDEX(DATOS!AR:AR,MATCH(CHECKLIST!B946,DATOS!B:B,0),1)),"")</f>
        <v/>
      </c>
      <c r="P946" s="17" t="str">
        <f>IFERROR(IF(INDEX(DATOS!AP:AP,MATCH(CHECKLIST!B946,DATOS!B:B,0),1)=0,"",INDEX(DATOS!AP:AP,MATCH(CHECKLIST!B946,DATOS!B:B,0),1)),"")</f>
        <v/>
      </c>
      <c r="Q946" s="17" t="str">
        <f>IFERROR(IF(INDEX(DATOS!AQ:AQ,MATCH(CHECKLIST!B946,DATOS!B:B,0),1)=0,"",INDEX(DATOS!AQ:AQ,MATCH(CHECKLIST!B946,DATOS!B:B,0),1)),"")</f>
        <v/>
      </c>
      <c r="S946">
        <f t="shared" si="44"/>
        <v>0</v>
      </c>
      <c r="U946" t="str">
        <f t="shared" si="42"/>
        <v/>
      </c>
      <c r="V946" t="str">
        <f t="shared" si="43"/>
        <v/>
      </c>
    </row>
    <row r="947" spans="1:22" x14ac:dyDescent="0.25">
      <c r="A947" s="12">
        <v>934</v>
      </c>
      <c r="B947" t="str">
        <f>IFERROR(INDEX(DATOS!B:B,MATCH(CHECKLIST!A947,DATOS!BY:BY,0),1),"")</f>
        <v/>
      </c>
      <c r="C947" t="str">
        <f>IFERROR(INDEX(DATOS!J:J,MATCH(CHECKLIST!A947,DATOS!BY:BY,0),1),"")</f>
        <v/>
      </c>
      <c r="D947" t="str">
        <f>IFERROR(INDEX(DATOS!R:R,MATCH(CHECKLIST!E947,DATOS!C:C,0),1),"")</f>
        <v/>
      </c>
      <c r="E947" s="72" t="str">
        <f>IFERROR(INDEX(DATOS!C:C,MATCH(CHECKLIST!A947,DATOS!BY:BY,0),1),"")</f>
        <v/>
      </c>
      <c r="F947" s="82" t="str">
        <f>IFERROR(IF(INDEX(DATOS!AE:AE,MATCH(CHECKLIST!B947,DATOS!B:B,0),1)=0,"",INDEX(DATOS!AE:AE,MATCH(CHECKLIST!B947,DATOS!B:B,0),1)),"")</f>
        <v/>
      </c>
      <c r="G947" s="17" t="str">
        <f>IFERROR(IF(INDEX(DATOS!AJ:AJ,MATCH(CHECKLIST!B947,DATOS!B:B,0),1)=0,"",INDEX(DATOS!AJ:AJ,MATCH(CHECKLIST!B947,DATOS!B:B,0),1)),"")</f>
        <v/>
      </c>
      <c r="H947" s="17" t="str">
        <f>IFERROR(IF(INDEX(DATOS!BM:BM,MATCH(CHECKLIST!B947,DATOS!B:B,0),1)="","X",IF(INDEX(DATOS!BM:BM,MATCH(CHECKLIST!B947,DATOS!B:B,0),1)="VIGENTE","",INDEX(DATOS!BM:BM,MATCH(CHECKLIST!B947,DATOS!B:B,0),1))),"")</f>
        <v/>
      </c>
      <c r="I947" s="17" t="str">
        <f>IFERROR(IF(INDEX(DATOS!AN:AN,MATCH(CHECKLIST!B947,DATOS!B:B,0),1)=0,"",INDEX(DATOS!AN:AN,MATCH(CHECKLIST!B947,DATOS!B:B,0),1)),"")</f>
        <v/>
      </c>
      <c r="J947" s="17" t="str">
        <f>IFERROR(IF(INDEX(DATOS!AL:AL,MATCH(CHECKLIST!B947,DATOS!B:B,0),1)=0,"",INDEX(DATOS!AL:AL,MATCH(CHECKLIST!B947,DATOS!B:B,0),1)),"")</f>
        <v/>
      </c>
      <c r="K947" s="35" t="str">
        <f>IFERROR(IF(INDEX(DATOS!AM:AM,MATCH(CHECKLIST!B947,DATOS!B:B,0),1)=0,"",INDEX(DATOS!AM:AM,MATCH(CHECKLIST!B947,DATOS!B:B,0),1)),"")</f>
        <v/>
      </c>
      <c r="L947" s="17" t="str">
        <f>IFERROR(IF(INDEX(DATOS!AO:AO,MATCH(CHECKLIST!B947,DATOS!B:B,0),1)=0,"",INDEX(DATOS!AO:AO,MATCH(CHECKLIST!B947,DATOS!B:B,0),1)),"")</f>
        <v/>
      </c>
      <c r="M947" s="17" t="str">
        <f>IFERROR(IF(INDEX(DATOS!AK:AK,MATCH(CHECKLIST!B947,DATOS!B:B,0),1)=0,"",INDEX(DATOS!AK:AK,MATCH(CHECKLIST!B947,DATOS!B:B,0),1)),"")</f>
        <v/>
      </c>
      <c r="N947" s="35" t="str">
        <f ca="1">IFERROR(IF(INDEX(DATOS!I:I,MATCH(CHECKLIST!B947,DATOS!B:B,0),1)="","X",IF(INDEX(DATOS!I:I,MATCH(CHECKLIST!B947,DATOS!B:B,0),1)&gt;YEAR(TODAY())-1,"","VENCIDA")),"")</f>
        <v/>
      </c>
      <c r="O947" s="35" t="str">
        <f>IFERROR(IF(INDEX(DATOS!AR:AR,MATCH(CHECKLIST!B947,DATOS!B:B,0),1)=0,"",INDEX(DATOS!AR:AR,MATCH(CHECKLIST!B947,DATOS!B:B,0),1)),"")</f>
        <v/>
      </c>
      <c r="P947" s="17" t="str">
        <f>IFERROR(IF(INDEX(DATOS!AP:AP,MATCH(CHECKLIST!B947,DATOS!B:B,0),1)=0,"",INDEX(DATOS!AP:AP,MATCH(CHECKLIST!B947,DATOS!B:B,0),1)),"")</f>
        <v/>
      </c>
      <c r="Q947" s="17" t="str">
        <f>IFERROR(IF(INDEX(DATOS!AQ:AQ,MATCH(CHECKLIST!B947,DATOS!B:B,0),1)=0,"",INDEX(DATOS!AQ:AQ,MATCH(CHECKLIST!B947,DATOS!B:B,0),1)),"")</f>
        <v/>
      </c>
      <c r="R947" t="str">
        <f>IF(B947="","",1)</f>
        <v/>
      </c>
      <c r="S947" t="str">
        <f t="shared" si="44"/>
        <v/>
      </c>
      <c r="U947" t="str">
        <f t="shared" si="42"/>
        <v/>
      </c>
      <c r="V947" t="str">
        <f t="shared" si="43"/>
        <v/>
      </c>
    </row>
    <row r="948" spans="1:22" x14ac:dyDescent="0.25">
      <c r="A948" s="12">
        <v>935</v>
      </c>
      <c r="B948" t="str">
        <f>IFERROR(INDEX(DATOS!B:B,MATCH(CHECKLIST!A948,DATOS!BY:BY,0),1),"")</f>
        <v/>
      </c>
      <c r="C948" t="str">
        <f>IFERROR(INDEX(DATOS!J:J,MATCH(CHECKLIST!A948,DATOS!BY:BY,0),1),"")</f>
        <v/>
      </c>
      <c r="D948" t="str">
        <f>IFERROR(INDEX(DATOS!R:R,MATCH(CHECKLIST!E948,DATOS!C:C,0),1),"")</f>
        <v/>
      </c>
      <c r="E948" s="72" t="str">
        <f>IFERROR(INDEX(DATOS!C:C,MATCH(CHECKLIST!A948,DATOS!BY:BY,0),1),"")</f>
        <v/>
      </c>
      <c r="F948" s="82" t="str">
        <f>IFERROR(IF(INDEX(DATOS!AE:AE,MATCH(CHECKLIST!B948,DATOS!B:B,0),1)=0,"",INDEX(DATOS!AE:AE,MATCH(CHECKLIST!B948,DATOS!B:B,0),1)),"")</f>
        <v/>
      </c>
      <c r="G948" s="17" t="str">
        <f>IFERROR(IF(INDEX(DATOS!AJ:AJ,MATCH(CHECKLIST!B948,DATOS!B:B,0),1)=0,"",INDEX(DATOS!AJ:AJ,MATCH(CHECKLIST!B948,DATOS!B:B,0),1)),"")</f>
        <v/>
      </c>
      <c r="H948" s="17" t="str">
        <f>IFERROR(IF(INDEX(DATOS!BM:BM,MATCH(CHECKLIST!B948,DATOS!B:B,0),1)="","X",IF(INDEX(DATOS!BM:BM,MATCH(CHECKLIST!B948,DATOS!B:B,0),1)="VIGENTE","",INDEX(DATOS!BM:BM,MATCH(CHECKLIST!B948,DATOS!B:B,0),1))),"")</f>
        <v/>
      </c>
      <c r="I948" s="17" t="str">
        <f>IFERROR(IF(INDEX(DATOS!AN:AN,MATCH(CHECKLIST!B948,DATOS!B:B,0),1)=0,"",INDEX(DATOS!AN:AN,MATCH(CHECKLIST!B948,DATOS!B:B,0),1)),"")</f>
        <v/>
      </c>
      <c r="J948" s="17" t="str">
        <f>IFERROR(IF(INDEX(DATOS!AL:AL,MATCH(CHECKLIST!B948,DATOS!B:B,0),1)=0,"",INDEX(DATOS!AL:AL,MATCH(CHECKLIST!B948,DATOS!B:B,0),1)),"")</f>
        <v/>
      </c>
      <c r="K948" s="35" t="str">
        <f>IFERROR(IF(INDEX(DATOS!AM:AM,MATCH(CHECKLIST!B948,DATOS!B:B,0),1)=0,"",INDEX(DATOS!AM:AM,MATCH(CHECKLIST!B948,DATOS!B:B,0),1)),"")</f>
        <v/>
      </c>
      <c r="L948" s="17" t="str">
        <f>IFERROR(IF(INDEX(DATOS!AO:AO,MATCH(CHECKLIST!B948,DATOS!B:B,0),1)=0,"",INDEX(DATOS!AO:AO,MATCH(CHECKLIST!B948,DATOS!B:B,0),1)),"")</f>
        <v/>
      </c>
      <c r="M948" s="17" t="str">
        <f>IFERROR(IF(INDEX(DATOS!AK:AK,MATCH(CHECKLIST!B948,DATOS!B:B,0),1)=0,"",INDEX(DATOS!AK:AK,MATCH(CHECKLIST!B948,DATOS!B:B,0),1)),"")</f>
        <v/>
      </c>
      <c r="N948" s="35" t="str">
        <f ca="1">IFERROR(IF(INDEX(DATOS!I:I,MATCH(CHECKLIST!B948,DATOS!B:B,0),1)="","X",IF(INDEX(DATOS!I:I,MATCH(CHECKLIST!B948,DATOS!B:B,0),1)&gt;YEAR(TODAY())-1,"","VENCIDA")),"")</f>
        <v/>
      </c>
      <c r="O948" s="35" t="str">
        <f>IFERROR(IF(INDEX(DATOS!AR:AR,MATCH(CHECKLIST!B948,DATOS!B:B,0),1)=0,"",INDEX(DATOS!AR:AR,MATCH(CHECKLIST!B948,DATOS!B:B,0),1)),"")</f>
        <v/>
      </c>
      <c r="P948" s="17" t="str">
        <f>IFERROR(IF(INDEX(DATOS!AP:AP,MATCH(CHECKLIST!B948,DATOS!B:B,0),1)=0,"",INDEX(DATOS!AP:AP,MATCH(CHECKLIST!B948,DATOS!B:B,0),1)),"")</f>
        <v/>
      </c>
      <c r="Q948" s="17" t="str">
        <f>IFERROR(IF(INDEX(DATOS!AQ:AQ,MATCH(CHECKLIST!B948,DATOS!B:B,0),1)=0,"",INDEX(DATOS!AQ:AQ,MATCH(CHECKLIST!B948,DATOS!B:B,0),1)),"")</f>
        <v/>
      </c>
      <c r="S948">
        <f t="shared" si="44"/>
        <v>0</v>
      </c>
      <c r="U948" t="str">
        <f t="shared" si="42"/>
        <v/>
      </c>
      <c r="V948" t="str">
        <f t="shared" si="43"/>
        <v/>
      </c>
    </row>
    <row r="949" spans="1:22" x14ac:dyDescent="0.25">
      <c r="A949" s="12">
        <v>936</v>
      </c>
      <c r="B949" t="str">
        <f>IFERROR(INDEX(DATOS!B:B,MATCH(CHECKLIST!A949,DATOS!BY:BY,0),1),"")</f>
        <v/>
      </c>
      <c r="C949" t="str">
        <f>IFERROR(INDEX(DATOS!J:J,MATCH(CHECKLIST!A949,DATOS!BY:BY,0),1),"")</f>
        <v/>
      </c>
      <c r="D949" t="str">
        <f>IFERROR(INDEX(DATOS!R:R,MATCH(CHECKLIST!E949,DATOS!C:C,0),1),"")</f>
        <v/>
      </c>
      <c r="E949" s="72" t="str">
        <f>IFERROR(INDEX(DATOS!C:C,MATCH(CHECKLIST!A949,DATOS!BY:BY,0),1),"")</f>
        <v/>
      </c>
      <c r="F949" s="82" t="str">
        <f>IFERROR(IF(INDEX(DATOS!AE:AE,MATCH(CHECKLIST!B949,DATOS!B:B,0),1)=0,"",INDEX(DATOS!AE:AE,MATCH(CHECKLIST!B949,DATOS!B:B,0),1)),"")</f>
        <v/>
      </c>
      <c r="G949" s="17" t="str">
        <f>IFERROR(IF(INDEX(DATOS!AJ:AJ,MATCH(CHECKLIST!B949,DATOS!B:B,0),1)=0,"",INDEX(DATOS!AJ:AJ,MATCH(CHECKLIST!B949,DATOS!B:B,0),1)),"")</f>
        <v/>
      </c>
      <c r="H949" s="17" t="str">
        <f>IFERROR(IF(INDEX(DATOS!BM:BM,MATCH(CHECKLIST!B949,DATOS!B:B,0),1)="","X",IF(INDEX(DATOS!BM:BM,MATCH(CHECKLIST!B949,DATOS!B:B,0),1)="VIGENTE","",INDEX(DATOS!BM:BM,MATCH(CHECKLIST!B949,DATOS!B:B,0),1))),"")</f>
        <v/>
      </c>
      <c r="I949" s="17" t="str">
        <f>IFERROR(IF(INDEX(DATOS!AN:AN,MATCH(CHECKLIST!B949,DATOS!B:B,0),1)=0,"",INDEX(DATOS!AN:AN,MATCH(CHECKLIST!B949,DATOS!B:B,0),1)),"")</f>
        <v/>
      </c>
      <c r="J949" s="17" t="str">
        <f>IFERROR(IF(INDEX(DATOS!AL:AL,MATCH(CHECKLIST!B949,DATOS!B:B,0),1)=0,"",INDEX(DATOS!AL:AL,MATCH(CHECKLIST!B949,DATOS!B:B,0),1)),"")</f>
        <v/>
      </c>
      <c r="K949" s="35" t="str">
        <f>IFERROR(IF(INDEX(DATOS!AM:AM,MATCH(CHECKLIST!B949,DATOS!B:B,0),1)=0,"",INDEX(DATOS!AM:AM,MATCH(CHECKLIST!B949,DATOS!B:B,0),1)),"")</f>
        <v/>
      </c>
      <c r="L949" s="17" t="str">
        <f>IFERROR(IF(INDEX(DATOS!AO:AO,MATCH(CHECKLIST!B949,DATOS!B:B,0),1)=0,"",INDEX(DATOS!AO:AO,MATCH(CHECKLIST!B949,DATOS!B:B,0),1)),"")</f>
        <v/>
      </c>
      <c r="M949" s="17" t="str">
        <f>IFERROR(IF(INDEX(DATOS!AK:AK,MATCH(CHECKLIST!B949,DATOS!B:B,0),1)=0,"",INDEX(DATOS!AK:AK,MATCH(CHECKLIST!B949,DATOS!B:B,0),1)),"")</f>
        <v/>
      </c>
      <c r="N949" s="35" t="str">
        <f ca="1">IFERROR(IF(INDEX(DATOS!I:I,MATCH(CHECKLIST!B949,DATOS!B:B,0),1)="","X",IF(INDEX(DATOS!I:I,MATCH(CHECKLIST!B949,DATOS!B:B,0),1)&gt;YEAR(TODAY())-1,"","VENCIDA")),"")</f>
        <v/>
      </c>
      <c r="O949" s="35" t="str">
        <f>IFERROR(IF(INDEX(DATOS!AR:AR,MATCH(CHECKLIST!B949,DATOS!B:B,0),1)=0,"",INDEX(DATOS!AR:AR,MATCH(CHECKLIST!B949,DATOS!B:B,0),1)),"")</f>
        <v/>
      </c>
      <c r="P949" s="17" t="str">
        <f>IFERROR(IF(INDEX(DATOS!AP:AP,MATCH(CHECKLIST!B949,DATOS!B:B,0),1)=0,"",INDEX(DATOS!AP:AP,MATCH(CHECKLIST!B949,DATOS!B:B,0),1)),"")</f>
        <v/>
      </c>
      <c r="Q949" s="17" t="str">
        <f>IFERROR(IF(INDEX(DATOS!AQ:AQ,MATCH(CHECKLIST!B949,DATOS!B:B,0),1)=0,"",INDEX(DATOS!AQ:AQ,MATCH(CHECKLIST!B949,DATOS!B:B,0),1)),"")</f>
        <v/>
      </c>
      <c r="R949" t="str">
        <f>IF(B949="","",1)</f>
        <v/>
      </c>
      <c r="S949" t="str">
        <f t="shared" si="44"/>
        <v/>
      </c>
      <c r="U949" t="str">
        <f t="shared" si="42"/>
        <v/>
      </c>
      <c r="V949" t="str">
        <f t="shared" si="43"/>
        <v/>
      </c>
    </row>
    <row r="950" spans="1:22" x14ac:dyDescent="0.25">
      <c r="A950" s="12">
        <v>937</v>
      </c>
      <c r="B950" t="str">
        <f>IFERROR(INDEX(DATOS!B:B,MATCH(CHECKLIST!A950,DATOS!BY:BY,0),1),"")</f>
        <v/>
      </c>
      <c r="C950" t="str">
        <f>IFERROR(INDEX(DATOS!J:J,MATCH(CHECKLIST!A950,DATOS!BY:BY,0),1),"")</f>
        <v/>
      </c>
      <c r="D950" t="str">
        <f>IFERROR(INDEX(DATOS!R:R,MATCH(CHECKLIST!E950,DATOS!C:C,0),1),"")</f>
        <v/>
      </c>
      <c r="E950" s="72" t="str">
        <f>IFERROR(INDEX(DATOS!C:C,MATCH(CHECKLIST!A950,DATOS!BY:BY,0),1),"")</f>
        <v/>
      </c>
      <c r="F950" s="82" t="str">
        <f>IFERROR(IF(INDEX(DATOS!AE:AE,MATCH(CHECKLIST!B950,DATOS!B:B,0),1)=0,"",INDEX(DATOS!AE:AE,MATCH(CHECKLIST!B950,DATOS!B:B,0),1)),"")</f>
        <v/>
      </c>
      <c r="G950" s="17" t="str">
        <f>IFERROR(IF(INDEX(DATOS!AJ:AJ,MATCH(CHECKLIST!B950,DATOS!B:B,0),1)=0,"",INDEX(DATOS!AJ:AJ,MATCH(CHECKLIST!B950,DATOS!B:B,0),1)),"")</f>
        <v/>
      </c>
      <c r="H950" s="17" t="str">
        <f>IFERROR(IF(INDEX(DATOS!BM:BM,MATCH(CHECKLIST!B950,DATOS!B:B,0),1)="","X",IF(INDEX(DATOS!BM:BM,MATCH(CHECKLIST!B950,DATOS!B:B,0),1)="VIGENTE","",INDEX(DATOS!BM:BM,MATCH(CHECKLIST!B950,DATOS!B:B,0),1))),"")</f>
        <v/>
      </c>
      <c r="I950" s="17" t="str">
        <f>IFERROR(IF(INDEX(DATOS!AN:AN,MATCH(CHECKLIST!B950,DATOS!B:B,0),1)=0,"",INDEX(DATOS!AN:AN,MATCH(CHECKLIST!B950,DATOS!B:B,0),1)),"")</f>
        <v/>
      </c>
      <c r="J950" s="17" t="str">
        <f>IFERROR(IF(INDEX(DATOS!AL:AL,MATCH(CHECKLIST!B950,DATOS!B:B,0),1)=0,"",INDEX(DATOS!AL:AL,MATCH(CHECKLIST!B950,DATOS!B:B,0),1)),"")</f>
        <v/>
      </c>
      <c r="K950" s="35" t="str">
        <f>IFERROR(IF(INDEX(DATOS!AM:AM,MATCH(CHECKLIST!B950,DATOS!B:B,0),1)=0,"",INDEX(DATOS!AM:AM,MATCH(CHECKLIST!B950,DATOS!B:B,0),1)),"")</f>
        <v/>
      </c>
      <c r="L950" s="17" t="str">
        <f>IFERROR(IF(INDEX(DATOS!AO:AO,MATCH(CHECKLIST!B950,DATOS!B:B,0),1)=0,"",INDEX(DATOS!AO:AO,MATCH(CHECKLIST!B950,DATOS!B:B,0),1)),"")</f>
        <v/>
      </c>
      <c r="M950" s="17" t="str">
        <f>IFERROR(IF(INDEX(DATOS!AK:AK,MATCH(CHECKLIST!B950,DATOS!B:B,0),1)=0,"",INDEX(DATOS!AK:AK,MATCH(CHECKLIST!B950,DATOS!B:B,0),1)),"")</f>
        <v/>
      </c>
      <c r="N950" s="35" t="str">
        <f ca="1">IFERROR(IF(INDEX(DATOS!I:I,MATCH(CHECKLIST!B950,DATOS!B:B,0),1)="","X",IF(INDEX(DATOS!I:I,MATCH(CHECKLIST!B950,DATOS!B:B,0),1)&gt;YEAR(TODAY())-1,"","VENCIDA")),"")</f>
        <v/>
      </c>
      <c r="O950" s="35" t="str">
        <f>IFERROR(IF(INDEX(DATOS!AR:AR,MATCH(CHECKLIST!B950,DATOS!B:B,0),1)=0,"",INDEX(DATOS!AR:AR,MATCH(CHECKLIST!B950,DATOS!B:B,0),1)),"")</f>
        <v/>
      </c>
      <c r="P950" s="17" t="str">
        <f>IFERROR(IF(INDEX(DATOS!AP:AP,MATCH(CHECKLIST!B950,DATOS!B:B,0),1)=0,"",INDEX(DATOS!AP:AP,MATCH(CHECKLIST!B950,DATOS!B:B,0),1)),"")</f>
        <v/>
      </c>
      <c r="Q950" s="17" t="str">
        <f>IFERROR(IF(INDEX(DATOS!AQ:AQ,MATCH(CHECKLIST!B950,DATOS!B:B,0),1)=0,"",INDEX(DATOS!AQ:AQ,MATCH(CHECKLIST!B950,DATOS!B:B,0),1)),"")</f>
        <v/>
      </c>
      <c r="S950">
        <f t="shared" si="44"/>
        <v>0</v>
      </c>
      <c r="U950" t="str">
        <f t="shared" si="42"/>
        <v/>
      </c>
      <c r="V950" t="str">
        <f t="shared" si="43"/>
        <v/>
      </c>
    </row>
    <row r="951" spans="1:22" x14ac:dyDescent="0.25">
      <c r="A951" s="12">
        <v>938</v>
      </c>
      <c r="B951" t="str">
        <f>IFERROR(INDEX(DATOS!B:B,MATCH(CHECKLIST!A951,DATOS!BY:BY,0),1),"")</f>
        <v/>
      </c>
      <c r="C951" t="str">
        <f>IFERROR(INDEX(DATOS!J:J,MATCH(CHECKLIST!A951,DATOS!BY:BY,0),1),"")</f>
        <v/>
      </c>
      <c r="D951" t="str">
        <f>IFERROR(INDEX(DATOS!R:R,MATCH(CHECKLIST!E951,DATOS!C:C,0),1),"")</f>
        <v/>
      </c>
      <c r="E951" s="72" t="str">
        <f>IFERROR(INDEX(DATOS!C:C,MATCH(CHECKLIST!A951,DATOS!BY:BY,0),1),"")</f>
        <v/>
      </c>
      <c r="F951" s="82" t="str">
        <f>IFERROR(IF(INDEX(DATOS!AE:AE,MATCH(CHECKLIST!B951,DATOS!B:B,0),1)=0,"",INDEX(DATOS!AE:AE,MATCH(CHECKLIST!B951,DATOS!B:B,0),1)),"")</f>
        <v/>
      </c>
      <c r="G951" s="17" t="str">
        <f>IFERROR(IF(INDEX(DATOS!AJ:AJ,MATCH(CHECKLIST!B951,DATOS!B:B,0),1)=0,"",INDEX(DATOS!AJ:AJ,MATCH(CHECKLIST!B951,DATOS!B:B,0),1)),"")</f>
        <v/>
      </c>
      <c r="H951" s="17" t="str">
        <f>IFERROR(IF(INDEX(DATOS!BM:BM,MATCH(CHECKLIST!B951,DATOS!B:B,0),1)="","X",IF(INDEX(DATOS!BM:BM,MATCH(CHECKLIST!B951,DATOS!B:B,0),1)="VIGENTE","",INDEX(DATOS!BM:BM,MATCH(CHECKLIST!B951,DATOS!B:B,0),1))),"")</f>
        <v/>
      </c>
      <c r="I951" s="17" t="str">
        <f>IFERROR(IF(INDEX(DATOS!AN:AN,MATCH(CHECKLIST!B951,DATOS!B:B,0),1)=0,"",INDEX(DATOS!AN:AN,MATCH(CHECKLIST!B951,DATOS!B:B,0),1)),"")</f>
        <v/>
      </c>
      <c r="J951" s="17" t="str">
        <f>IFERROR(IF(INDEX(DATOS!AL:AL,MATCH(CHECKLIST!B951,DATOS!B:B,0),1)=0,"",INDEX(DATOS!AL:AL,MATCH(CHECKLIST!B951,DATOS!B:B,0),1)),"")</f>
        <v/>
      </c>
      <c r="K951" s="35" t="str">
        <f>IFERROR(IF(INDEX(DATOS!AM:AM,MATCH(CHECKLIST!B951,DATOS!B:B,0),1)=0,"",INDEX(DATOS!AM:AM,MATCH(CHECKLIST!B951,DATOS!B:B,0),1)),"")</f>
        <v/>
      </c>
      <c r="L951" s="17" t="str">
        <f>IFERROR(IF(INDEX(DATOS!AO:AO,MATCH(CHECKLIST!B951,DATOS!B:B,0),1)=0,"",INDEX(DATOS!AO:AO,MATCH(CHECKLIST!B951,DATOS!B:B,0),1)),"")</f>
        <v/>
      </c>
      <c r="M951" s="17" t="str">
        <f>IFERROR(IF(INDEX(DATOS!AK:AK,MATCH(CHECKLIST!B951,DATOS!B:B,0),1)=0,"",INDEX(DATOS!AK:AK,MATCH(CHECKLIST!B951,DATOS!B:B,0),1)),"")</f>
        <v/>
      </c>
      <c r="N951" s="35" t="str">
        <f ca="1">IFERROR(IF(INDEX(DATOS!I:I,MATCH(CHECKLIST!B951,DATOS!B:B,0),1)="","X",IF(INDEX(DATOS!I:I,MATCH(CHECKLIST!B951,DATOS!B:B,0),1)&gt;YEAR(TODAY())-1,"","VENCIDA")),"")</f>
        <v/>
      </c>
      <c r="O951" s="35" t="str">
        <f>IFERROR(IF(INDEX(DATOS!AR:AR,MATCH(CHECKLIST!B951,DATOS!B:B,0),1)=0,"",INDEX(DATOS!AR:AR,MATCH(CHECKLIST!B951,DATOS!B:B,0),1)),"")</f>
        <v/>
      </c>
      <c r="P951" s="17" t="str">
        <f>IFERROR(IF(INDEX(DATOS!AP:AP,MATCH(CHECKLIST!B951,DATOS!B:B,0),1)=0,"",INDEX(DATOS!AP:AP,MATCH(CHECKLIST!B951,DATOS!B:B,0),1)),"")</f>
        <v/>
      </c>
      <c r="Q951" s="17" t="str">
        <f>IFERROR(IF(INDEX(DATOS!AQ:AQ,MATCH(CHECKLIST!B951,DATOS!B:B,0),1)=0,"",INDEX(DATOS!AQ:AQ,MATCH(CHECKLIST!B951,DATOS!B:B,0),1)),"")</f>
        <v/>
      </c>
      <c r="R951" t="str">
        <f>IF(B951="","",1)</f>
        <v/>
      </c>
      <c r="S951" t="str">
        <f t="shared" si="44"/>
        <v/>
      </c>
      <c r="U951" t="str">
        <f t="shared" si="42"/>
        <v/>
      </c>
      <c r="V951" t="str">
        <f t="shared" si="43"/>
        <v/>
      </c>
    </row>
    <row r="952" spans="1:22" x14ac:dyDescent="0.25">
      <c r="A952" s="12">
        <v>939</v>
      </c>
      <c r="B952" t="str">
        <f>IFERROR(INDEX(DATOS!B:B,MATCH(CHECKLIST!A952,DATOS!BY:BY,0),1),"")</f>
        <v/>
      </c>
      <c r="C952" t="str">
        <f>IFERROR(INDEX(DATOS!J:J,MATCH(CHECKLIST!A952,DATOS!BY:BY,0),1),"")</f>
        <v/>
      </c>
      <c r="D952" t="str">
        <f>IFERROR(INDEX(DATOS!R:R,MATCH(CHECKLIST!E952,DATOS!C:C,0),1),"")</f>
        <v/>
      </c>
      <c r="E952" s="72" t="str">
        <f>IFERROR(INDEX(DATOS!C:C,MATCH(CHECKLIST!A952,DATOS!BY:BY,0),1),"")</f>
        <v/>
      </c>
      <c r="F952" s="82" t="str">
        <f>IFERROR(IF(INDEX(DATOS!AE:AE,MATCH(CHECKLIST!B952,DATOS!B:B,0),1)=0,"",INDEX(DATOS!AE:AE,MATCH(CHECKLIST!B952,DATOS!B:B,0),1)),"")</f>
        <v/>
      </c>
      <c r="G952" s="17" t="str">
        <f>IFERROR(IF(INDEX(DATOS!AJ:AJ,MATCH(CHECKLIST!B952,DATOS!B:B,0),1)=0,"",INDEX(DATOS!AJ:AJ,MATCH(CHECKLIST!B952,DATOS!B:B,0),1)),"")</f>
        <v/>
      </c>
      <c r="H952" s="17" t="str">
        <f>IFERROR(IF(INDEX(DATOS!BM:BM,MATCH(CHECKLIST!B952,DATOS!B:B,0),1)="","X",IF(INDEX(DATOS!BM:BM,MATCH(CHECKLIST!B952,DATOS!B:B,0),1)="VIGENTE","",INDEX(DATOS!BM:BM,MATCH(CHECKLIST!B952,DATOS!B:B,0),1))),"")</f>
        <v/>
      </c>
      <c r="I952" s="17" t="str">
        <f>IFERROR(IF(INDEX(DATOS!AN:AN,MATCH(CHECKLIST!B952,DATOS!B:B,0),1)=0,"",INDEX(DATOS!AN:AN,MATCH(CHECKLIST!B952,DATOS!B:B,0),1)),"")</f>
        <v/>
      </c>
      <c r="J952" s="17" t="str">
        <f>IFERROR(IF(INDEX(DATOS!AL:AL,MATCH(CHECKLIST!B952,DATOS!B:B,0),1)=0,"",INDEX(DATOS!AL:AL,MATCH(CHECKLIST!B952,DATOS!B:B,0),1)),"")</f>
        <v/>
      </c>
      <c r="K952" s="35" t="str">
        <f>IFERROR(IF(INDEX(DATOS!AM:AM,MATCH(CHECKLIST!B952,DATOS!B:B,0),1)=0,"",INDEX(DATOS!AM:AM,MATCH(CHECKLIST!B952,DATOS!B:B,0),1)),"")</f>
        <v/>
      </c>
      <c r="L952" s="17" t="str">
        <f>IFERROR(IF(INDEX(DATOS!AO:AO,MATCH(CHECKLIST!B952,DATOS!B:B,0),1)=0,"",INDEX(DATOS!AO:AO,MATCH(CHECKLIST!B952,DATOS!B:B,0),1)),"")</f>
        <v/>
      </c>
      <c r="M952" s="17" t="str">
        <f>IFERROR(IF(INDEX(DATOS!AK:AK,MATCH(CHECKLIST!B952,DATOS!B:B,0),1)=0,"",INDEX(DATOS!AK:AK,MATCH(CHECKLIST!B952,DATOS!B:B,0),1)),"")</f>
        <v/>
      </c>
      <c r="N952" s="35" t="str">
        <f ca="1">IFERROR(IF(INDEX(DATOS!I:I,MATCH(CHECKLIST!B952,DATOS!B:B,0),1)="","X",IF(INDEX(DATOS!I:I,MATCH(CHECKLIST!B952,DATOS!B:B,0),1)&gt;YEAR(TODAY())-1,"","VENCIDA")),"")</f>
        <v/>
      </c>
      <c r="O952" s="35" t="str">
        <f>IFERROR(IF(INDEX(DATOS!AR:AR,MATCH(CHECKLIST!B952,DATOS!B:B,0),1)=0,"",INDEX(DATOS!AR:AR,MATCH(CHECKLIST!B952,DATOS!B:B,0),1)),"")</f>
        <v/>
      </c>
      <c r="P952" s="17" t="str">
        <f>IFERROR(IF(INDEX(DATOS!AP:AP,MATCH(CHECKLIST!B952,DATOS!B:B,0),1)=0,"",INDEX(DATOS!AP:AP,MATCH(CHECKLIST!B952,DATOS!B:B,0),1)),"")</f>
        <v/>
      </c>
      <c r="Q952" s="17" t="str">
        <f>IFERROR(IF(INDEX(DATOS!AQ:AQ,MATCH(CHECKLIST!B952,DATOS!B:B,0),1)=0,"",INDEX(DATOS!AQ:AQ,MATCH(CHECKLIST!B952,DATOS!B:B,0),1)),"")</f>
        <v/>
      </c>
      <c r="S952">
        <f t="shared" si="44"/>
        <v>0</v>
      </c>
      <c r="U952" t="str">
        <f t="shared" si="42"/>
        <v/>
      </c>
      <c r="V952" t="str">
        <f t="shared" si="43"/>
        <v/>
      </c>
    </row>
    <row r="953" spans="1:22" x14ac:dyDescent="0.25">
      <c r="A953" s="12">
        <v>940</v>
      </c>
      <c r="B953" t="str">
        <f>IFERROR(INDEX(DATOS!B:B,MATCH(CHECKLIST!A953,DATOS!BY:BY,0),1),"")</f>
        <v/>
      </c>
      <c r="C953" t="str">
        <f>IFERROR(INDEX(DATOS!J:J,MATCH(CHECKLIST!A953,DATOS!BY:BY,0),1),"")</f>
        <v/>
      </c>
      <c r="D953" t="str">
        <f>IFERROR(INDEX(DATOS!R:R,MATCH(CHECKLIST!E953,DATOS!C:C,0),1),"")</f>
        <v/>
      </c>
      <c r="E953" s="72" t="str">
        <f>IFERROR(INDEX(DATOS!C:C,MATCH(CHECKLIST!A953,DATOS!BY:BY,0),1),"")</f>
        <v/>
      </c>
      <c r="F953" s="82" t="str">
        <f>IFERROR(IF(INDEX(DATOS!AE:AE,MATCH(CHECKLIST!B953,DATOS!B:B,0),1)=0,"",INDEX(DATOS!AE:AE,MATCH(CHECKLIST!B953,DATOS!B:B,0),1)),"")</f>
        <v/>
      </c>
      <c r="G953" s="17" t="str">
        <f>IFERROR(IF(INDEX(DATOS!AJ:AJ,MATCH(CHECKLIST!B953,DATOS!B:B,0),1)=0,"",INDEX(DATOS!AJ:AJ,MATCH(CHECKLIST!B953,DATOS!B:B,0),1)),"")</f>
        <v/>
      </c>
      <c r="H953" s="17" t="str">
        <f>IFERROR(IF(INDEX(DATOS!BM:BM,MATCH(CHECKLIST!B953,DATOS!B:B,0),1)="","X",IF(INDEX(DATOS!BM:BM,MATCH(CHECKLIST!B953,DATOS!B:B,0),1)="VIGENTE","",INDEX(DATOS!BM:BM,MATCH(CHECKLIST!B953,DATOS!B:B,0),1))),"")</f>
        <v/>
      </c>
      <c r="I953" s="17" t="str">
        <f>IFERROR(IF(INDEX(DATOS!AN:AN,MATCH(CHECKLIST!B953,DATOS!B:B,0),1)=0,"",INDEX(DATOS!AN:AN,MATCH(CHECKLIST!B953,DATOS!B:B,0),1)),"")</f>
        <v/>
      </c>
      <c r="J953" s="17" t="str">
        <f>IFERROR(IF(INDEX(DATOS!AL:AL,MATCH(CHECKLIST!B953,DATOS!B:B,0),1)=0,"",INDEX(DATOS!AL:AL,MATCH(CHECKLIST!B953,DATOS!B:B,0),1)),"")</f>
        <v/>
      </c>
      <c r="K953" s="35" t="str">
        <f>IFERROR(IF(INDEX(DATOS!AM:AM,MATCH(CHECKLIST!B953,DATOS!B:B,0),1)=0,"",INDEX(DATOS!AM:AM,MATCH(CHECKLIST!B953,DATOS!B:B,0),1)),"")</f>
        <v/>
      </c>
      <c r="L953" s="17" t="str">
        <f>IFERROR(IF(INDEX(DATOS!AO:AO,MATCH(CHECKLIST!B953,DATOS!B:B,0),1)=0,"",INDEX(DATOS!AO:AO,MATCH(CHECKLIST!B953,DATOS!B:B,0),1)),"")</f>
        <v/>
      </c>
      <c r="M953" s="17" t="str">
        <f>IFERROR(IF(INDEX(DATOS!AK:AK,MATCH(CHECKLIST!B953,DATOS!B:B,0),1)=0,"",INDEX(DATOS!AK:AK,MATCH(CHECKLIST!B953,DATOS!B:B,0),1)),"")</f>
        <v/>
      </c>
      <c r="N953" s="35" t="str">
        <f ca="1">IFERROR(IF(INDEX(DATOS!I:I,MATCH(CHECKLIST!B953,DATOS!B:B,0),1)="","X",IF(INDEX(DATOS!I:I,MATCH(CHECKLIST!B953,DATOS!B:B,0),1)&gt;YEAR(TODAY())-1,"","VENCIDA")),"")</f>
        <v/>
      </c>
      <c r="O953" s="35" t="str">
        <f>IFERROR(IF(INDEX(DATOS!AR:AR,MATCH(CHECKLIST!B953,DATOS!B:B,0),1)=0,"",INDEX(DATOS!AR:AR,MATCH(CHECKLIST!B953,DATOS!B:B,0),1)),"")</f>
        <v/>
      </c>
      <c r="P953" s="17" t="str">
        <f>IFERROR(IF(INDEX(DATOS!AP:AP,MATCH(CHECKLIST!B953,DATOS!B:B,0),1)=0,"",INDEX(DATOS!AP:AP,MATCH(CHECKLIST!B953,DATOS!B:B,0),1)),"")</f>
        <v/>
      </c>
      <c r="Q953" s="17" t="str">
        <f>IFERROR(IF(INDEX(DATOS!AQ:AQ,MATCH(CHECKLIST!B953,DATOS!B:B,0),1)=0,"",INDEX(DATOS!AQ:AQ,MATCH(CHECKLIST!B953,DATOS!B:B,0),1)),"")</f>
        <v/>
      </c>
      <c r="R953" t="str">
        <f>IF(B953="","",1)</f>
        <v/>
      </c>
      <c r="S953" t="str">
        <f t="shared" si="44"/>
        <v/>
      </c>
      <c r="U953" t="str">
        <f t="shared" si="42"/>
        <v/>
      </c>
      <c r="V953" t="str">
        <f t="shared" si="43"/>
        <v/>
      </c>
    </row>
    <row r="954" spans="1:22" x14ac:dyDescent="0.25">
      <c r="A954" s="12">
        <v>941</v>
      </c>
      <c r="B954" t="str">
        <f>IFERROR(INDEX(DATOS!B:B,MATCH(CHECKLIST!A954,DATOS!BY:BY,0),1),"")</f>
        <v/>
      </c>
      <c r="C954" t="str">
        <f>IFERROR(INDEX(DATOS!J:J,MATCH(CHECKLIST!A954,DATOS!BY:BY,0),1),"")</f>
        <v/>
      </c>
      <c r="D954" t="str">
        <f>IFERROR(INDEX(DATOS!R:R,MATCH(CHECKLIST!E954,DATOS!C:C,0),1),"")</f>
        <v/>
      </c>
      <c r="E954" s="72" t="str">
        <f>IFERROR(INDEX(DATOS!C:C,MATCH(CHECKLIST!A954,DATOS!BY:BY,0),1),"")</f>
        <v/>
      </c>
      <c r="F954" s="82" t="str">
        <f>IFERROR(IF(INDEX(DATOS!AE:AE,MATCH(CHECKLIST!B954,DATOS!B:B,0),1)=0,"",INDEX(DATOS!AE:AE,MATCH(CHECKLIST!B954,DATOS!B:B,0),1)),"")</f>
        <v/>
      </c>
      <c r="G954" s="17" t="str">
        <f>IFERROR(IF(INDEX(DATOS!AJ:AJ,MATCH(CHECKLIST!B954,DATOS!B:B,0),1)=0,"",INDEX(DATOS!AJ:AJ,MATCH(CHECKLIST!B954,DATOS!B:B,0),1)),"")</f>
        <v/>
      </c>
      <c r="H954" s="17" t="str">
        <f>IFERROR(IF(INDEX(DATOS!BM:BM,MATCH(CHECKLIST!B954,DATOS!B:B,0),1)="","X",IF(INDEX(DATOS!BM:BM,MATCH(CHECKLIST!B954,DATOS!B:B,0),1)="VIGENTE","",INDEX(DATOS!BM:BM,MATCH(CHECKLIST!B954,DATOS!B:B,0),1))),"")</f>
        <v/>
      </c>
      <c r="I954" s="17" t="str">
        <f>IFERROR(IF(INDEX(DATOS!AN:AN,MATCH(CHECKLIST!B954,DATOS!B:B,0),1)=0,"",INDEX(DATOS!AN:AN,MATCH(CHECKLIST!B954,DATOS!B:B,0),1)),"")</f>
        <v/>
      </c>
      <c r="J954" s="17" t="str">
        <f>IFERROR(IF(INDEX(DATOS!AL:AL,MATCH(CHECKLIST!B954,DATOS!B:B,0),1)=0,"",INDEX(DATOS!AL:AL,MATCH(CHECKLIST!B954,DATOS!B:B,0),1)),"")</f>
        <v/>
      </c>
      <c r="K954" s="35" t="str">
        <f>IFERROR(IF(INDEX(DATOS!AM:AM,MATCH(CHECKLIST!B954,DATOS!B:B,0),1)=0,"",INDEX(DATOS!AM:AM,MATCH(CHECKLIST!B954,DATOS!B:B,0),1)),"")</f>
        <v/>
      </c>
      <c r="L954" s="17" t="str">
        <f>IFERROR(IF(INDEX(DATOS!AO:AO,MATCH(CHECKLIST!B954,DATOS!B:B,0),1)=0,"",INDEX(DATOS!AO:AO,MATCH(CHECKLIST!B954,DATOS!B:B,0),1)),"")</f>
        <v/>
      </c>
      <c r="M954" s="17" t="str">
        <f>IFERROR(IF(INDEX(DATOS!AK:AK,MATCH(CHECKLIST!B954,DATOS!B:B,0),1)=0,"",INDEX(DATOS!AK:AK,MATCH(CHECKLIST!B954,DATOS!B:B,0),1)),"")</f>
        <v/>
      </c>
      <c r="N954" s="35" t="str">
        <f ca="1">IFERROR(IF(INDEX(DATOS!I:I,MATCH(CHECKLIST!B954,DATOS!B:B,0),1)="","X",IF(INDEX(DATOS!I:I,MATCH(CHECKLIST!B954,DATOS!B:B,0),1)&gt;YEAR(TODAY())-1,"","VENCIDA")),"")</f>
        <v/>
      </c>
      <c r="O954" s="35" t="str">
        <f>IFERROR(IF(INDEX(DATOS!AR:AR,MATCH(CHECKLIST!B954,DATOS!B:B,0),1)=0,"",INDEX(DATOS!AR:AR,MATCH(CHECKLIST!B954,DATOS!B:B,0),1)),"")</f>
        <v/>
      </c>
      <c r="P954" s="17" t="str">
        <f>IFERROR(IF(INDEX(DATOS!AP:AP,MATCH(CHECKLIST!B954,DATOS!B:B,0),1)=0,"",INDEX(DATOS!AP:AP,MATCH(CHECKLIST!B954,DATOS!B:B,0),1)),"")</f>
        <v/>
      </c>
      <c r="Q954" s="17" t="str">
        <f>IFERROR(IF(INDEX(DATOS!AQ:AQ,MATCH(CHECKLIST!B954,DATOS!B:B,0),1)=0,"",INDEX(DATOS!AQ:AQ,MATCH(CHECKLIST!B954,DATOS!B:B,0),1)),"")</f>
        <v/>
      </c>
      <c r="S954">
        <f t="shared" si="44"/>
        <v>0</v>
      </c>
      <c r="U954" t="str">
        <f t="shared" si="42"/>
        <v/>
      </c>
      <c r="V954" t="str">
        <f t="shared" si="43"/>
        <v/>
      </c>
    </row>
    <row r="955" spans="1:22" x14ac:dyDescent="0.25">
      <c r="A955" s="12">
        <v>942</v>
      </c>
      <c r="B955" t="str">
        <f>IFERROR(INDEX(DATOS!B:B,MATCH(CHECKLIST!A955,DATOS!BY:BY,0),1),"")</f>
        <v/>
      </c>
      <c r="C955" t="str">
        <f>IFERROR(INDEX(DATOS!J:J,MATCH(CHECKLIST!A955,DATOS!BY:BY,0),1),"")</f>
        <v/>
      </c>
      <c r="D955" t="str">
        <f>IFERROR(INDEX(DATOS!R:R,MATCH(CHECKLIST!E955,DATOS!C:C,0),1),"")</f>
        <v/>
      </c>
      <c r="E955" s="72" t="str">
        <f>IFERROR(INDEX(DATOS!C:C,MATCH(CHECKLIST!A955,DATOS!BY:BY,0),1),"")</f>
        <v/>
      </c>
      <c r="F955" s="82" t="str">
        <f>IFERROR(IF(INDEX(DATOS!AE:AE,MATCH(CHECKLIST!B955,DATOS!B:B,0),1)=0,"",INDEX(DATOS!AE:AE,MATCH(CHECKLIST!B955,DATOS!B:B,0),1)),"")</f>
        <v/>
      </c>
      <c r="G955" s="17" t="str">
        <f>IFERROR(IF(INDEX(DATOS!AJ:AJ,MATCH(CHECKLIST!B955,DATOS!B:B,0),1)=0,"",INDEX(DATOS!AJ:AJ,MATCH(CHECKLIST!B955,DATOS!B:B,0),1)),"")</f>
        <v/>
      </c>
      <c r="H955" s="17" t="str">
        <f>IFERROR(IF(INDEX(DATOS!BM:BM,MATCH(CHECKLIST!B955,DATOS!B:B,0),1)="","X",IF(INDEX(DATOS!BM:BM,MATCH(CHECKLIST!B955,DATOS!B:B,0),1)="VIGENTE","",INDEX(DATOS!BM:BM,MATCH(CHECKLIST!B955,DATOS!B:B,0),1))),"")</f>
        <v/>
      </c>
      <c r="I955" s="17" t="str">
        <f>IFERROR(IF(INDEX(DATOS!AN:AN,MATCH(CHECKLIST!B955,DATOS!B:B,0),1)=0,"",INDEX(DATOS!AN:AN,MATCH(CHECKLIST!B955,DATOS!B:B,0),1)),"")</f>
        <v/>
      </c>
      <c r="J955" s="17" t="str">
        <f>IFERROR(IF(INDEX(DATOS!AL:AL,MATCH(CHECKLIST!B955,DATOS!B:B,0),1)=0,"",INDEX(DATOS!AL:AL,MATCH(CHECKLIST!B955,DATOS!B:B,0),1)),"")</f>
        <v/>
      </c>
      <c r="K955" s="35" t="str">
        <f>IFERROR(IF(INDEX(DATOS!AM:AM,MATCH(CHECKLIST!B955,DATOS!B:B,0),1)=0,"",INDEX(DATOS!AM:AM,MATCH(CHECKLIST!B955,DATOS!B:B,0),1)),"")</f>
        <v/>
      </c>
      <c r="L955" s="17" t="str">
        <f>IFERROR(IF(INDEX(DATOS!AO:AO,MATCH(CHECKLIST!B955,DATOS!B:B,0),1)=0,"",INDEX(DATOS!AO:AO,MATCH(CHECKLIST!B955,DATOS!B:B,0),1)),"")</f>
        <v/>
      </c>
      <c r="M955" s="17" t="str">
        <f>IFERROR(IF(INDEX(DATOS!AK:AK,MATCH(CHECKLIST!B955,DATOS!B:B,0),1)=0,"",INDEX(DATOS!AK:AK,MATCH(CHECKLIST!B955,DATOS!B:B,0),1)),"")</f>
        <v/>
      </c>
      <c r="N955" s="35" t="str">
        <f ca="1">IFERROR(IF(INDEX(DATOS!I:I,MATCH(CHECKLIST!B955,DATOS!B:B,0),1)="","X",IF(INDEX(DATOS!I:I,MATCH(CHECKLIST!B955,DATOS!B:B,0),1)&gt;YEAR(TODAY())-1,"","VENCIDA")),"")</f>
        <v/>
      </c>
      <c r="O955" s="35" t="str">
        <f>IFERROR(IF(INDEX(DATOS!AR:AR,MATCH(CHECKLIST!B955,DATOS!B:B,0),1)=0,"",INDEX(DATOS!AR:AR,MATCH(CHECKLIST!B955,DATOS!B:B,0),1)),"")</f>
        <v/>
      </c>
      <c r="P955" s="17" t="str">
        <f>IFERROR(IF(INDEX(DATOS!AP:AP,MATCH(CHECKLIST!B955,DATOS!B:B,0),1)=0,"",INDEX(DATOS!AP:AP,MATCH(CHECKLIST!B955,DATOS!B:B,0),1)),"")</f>
        <v/>
      </c>
      <c r="Q955" s="17" t="str">
        <f>IFERROR(IF(INDEX(DATOS!AQ:AQ,MATCH(CHECKLIST!B955,DATOS!B:B,0),1)=0,"",INDEX(DATOS!AQ:AQ,MATCH(CHECKLIST!B955,DATOS!B:B,0),1)),"")</f>
        <v/>
      </c>
      <c r="R955" t="str">
        <f>IF(B955="","",1)</f>
        <v/>
      </c>
      <c r="S955" t="str">
        <f t="shared" si="44"/>
        <v/>
      </c>
      <c r="U955" t="str">
        <f t="shared" si="42"/>
        <v/>
      </c>
      <c r="V955" t="str">
        <f t="shared" si="43"/>
        <v/>
      </c>
    </row>
    <row r="956" spans="1:22" x14ac:dyDescent="0.25">
      <c r="A956" s="12">
        <v>943</v>
      </c>
      <c r="B956" t="str">
        <f>IFERROR(INDEX(DATOS!B:B,MATCH(CHECKLIST!A956,DATOS!BY:BY,0),1),"")</f>
        <v/>
      </c>
      <c r="C956" t="str">
        <f>IFERROR(INDEX(DATOS!J:J,MATCH(CHECKLIST!A956,DATOS!BY:BY,0),1),"")</f>
        <v/>
      </c>
      <c r="D956" t="str">
        <f>IFERROR(INDEX(DATOS!R:R,MATCH(CHECKLIST!E956,DATOS!C:C,0),1),"")</f>
        <v/>
      </c>
      <c r="E956" s="72" t="str">
        <f>IFERROR(INDEX(DATOS!C:C,MATCH(CHECKLIST!A956,DATOS!BY:BY,0),1),"")</f>
        <v/>
      </c>
      <c r="F956" s="82" t="str">
        <f>IFERROR(IF(INDEX(DATOS!AE:AE,MATCH(CHECKLIST!B956,DATOS!B:B,0),1)=0,"",INDEX(DATOS!AE:AE,MATCH(CHECKLIST!B956,DATOS!B:B,0),1)),"")</f>
        <v/>
      </c>
      <c r="G956" s="17" t="str">
        <f>IFERROR(IF(INDEX(DATOS!AJ:AJ,MATCH(CHECKLIST!B956,DATOS!B:B,0),1)=0,"",INDEX(DATOS!AJ:AJ,MATCH(CHECKLIST!B956,DATOS!B:B,0),1)),"")</f>
        <v/>
      </c>
      <c r="H956" s="17" t="str">
        <f>IFERROR(IF(INDEX(DATOS!BM:BM,MATCH(CHECKLIST!B956,DATOS!B:B,0),1)="","X",IF(INDEX(DATOS!BM:BM,MATCH(CHECKLIST!B956,DATOS!B:B,0),1)="VIGENTE","",INDEX(DATOS!BM:BM,MATCH(CHECKLIST!B956,DATOS!B:B,0),1))),"")</f>
        <v/>
      </c>
      <c r="I956" s="17" t="str">
        <f>IFERROR(IF(INDEX(DATOS!AN:AN,MATCH(CHECKLIST!B956,DATOS!B:B,0),1)=0,"",INDEX(DATOS!AN:AN,MATCH(CHECKLIST!B956,DATOS!B:B,0),1)),"")</f>
        <v/>
      </c>
      <c r="J956" s="17" t="str">
        <f>IFERROR(IF(INDEX(DATOS!AL:AL,MATCH(CHECKLIST!B956,DATOS!B:B,0),1)=0,"",INDEX(DATOS!AL:AL,MATCH(CHECKLIST!B956,DATOS!B:B,0),1)),"")</f>
        <v/>
      </c>
      <c r="K956" s="35" t="str">
        <f>IFERROR(IF(INDEX(DATOS!AM:AM,MATCH(CHECKLIST!B956,DATOS!B:B,0),1)=0,"",INDEX(DATOS!AM:AM,MATCH(CHECKLIST!B956,DATOS!B:B,0),1)),"")</f>
        <v/>
      </c>
      <c r="L956" s="17" t="str">
        <f>IFERROR(IF(INDEX(DATOS!AO:AO,MATCH(CHECKLIST!B956,DATOS!B:B,0),1)=0,"",INDEX(DATOS!AO:AO,MATCH(CHECKLIST!B956,DATOS!B:B,0),1)),"")</f>
        <v/>
      </c>
      <c r="M956" s="17" t="str">
        <f>IFERROR(IF(INDEX(DATOS!AK:AK,MATCH(CHECKLIST!B956,DATOS!B:B,0),1)=0,"",INDEX(DATOS!AK:AK,MATCH(CHECKLIST!B956,DATOS!B:B,0),1)),"")</f>
        <v/>
      </c>
      <c r="N956" s="35" t="str">
        <f ca="1">IFERROR(IF(INDEX(DATOS!I:I,MATCH(CHECKLIST!B956,DATOS!B:B,0),1)="","X",IF(INDEX(DATOS!I:I,MATCH(CHECKLIST!B956,DATOS!B:B,0),1)&gt;YEAR(TODAY())-1,"","VENCIDA")),"")</f>
        <v/>
      </c>
      <c r="O956" s="35" t="str">
        <f>IFERROR(IF(INDEX(DATOS!AR:AR,MATCH(CHECKLIST!B956,DATOS!B:B,0),1)=0,"",INDEX(DATOS!AR:AR,MATCH(CHECKLIST!B956,DATOS!B:B,0),1)),"")</f>
        <v/>
      </c>
      <c r="P956" s="17" t="str">
        <f>IFERROR(IF(INDEX(DATOS!AP:AP,MATCH(CHECKLIST!B956,DATOS!B:B,0),1)=0,"",INDEX(DATOS!AP:AP,MATCH(CHECKLIST!B956,DATOS!B:B,0),1)),"")</f>
        <v/>
      </c>
      <c r="Q956" s="17" t="str">
        <f>IFERROR(IF(INDEX(DATOS!AQ:AQ,MATCH(CHECKLIST!B956,DATOS!B:B,0),1)=0,"",INDEX(DATOS!AQ:AQ,MATCH(CHECKLIST!B956,DATOS!B:B,0),1)),"")</f>
        <v/>
      </c>
      <c r="S956">
        <f t="shared" si="44"/>
        <v>0</v>
      </c>
      <c r="U956" t="str">
        <f t="shared" si="42"/>
        <v/>
      </c>
      <c r="V956" t="str">
        <f t="shared" si="43"/>
        <v/>
      </c>
    </row>
    <row r="957" spans="1:22" x14ac:dyDescent="0.25">
      <c r="A957" s="12">
        <v>944</v>
      </c>
      <c r="B957" t="str">
        <f>IFERROR(INDEX(DATOS!B:B,MATCH(CHECKLIST!A957,DATOS!BY:BY,0),1),"")</f>
        <v/>
      </c>
      <c r="C957" t="str">
        <f>IFERROR(INDEX(DATOS!J:J,MATCH(CHECKLIST!A957,DATOS!BY:BY,0),1),"")</f>
        <v/>
      </c>
      <c r="D957" t="str">
        <f>IFERROR(INDEX(DATOS!R:R,MATCH(CHECKLIST!E957,DATOS!C:C,0),1),"")</f>
        <v/>
      </c>
      <c r="E957" s="72" t="str">
        <f>IFERROR(INDEX(DATOS!C:C,MATCH(CHECKLIST!A957,DATOS!BY:BY,0),1),"")</f>
        <v/>
      </c>
      <c r="F957" s="82" t="str">
        <f>IFERROR(IF(INDEX(DATOS!AE:AE,MATCH(CHECKLIST!B957,DATOS!B:B,0),1)=0,"",INDEX(DATOS!AE:AE,MATCH(CHECKLIST!B957,DATOS!B:B,0),1)),"")</f>
        <v/>
      </c>
      <c r="G957" s="17" t="str">
        <f>IFERROR(IF(INDEX(DATOS!AJ:AJ,MATCH(CHECKLIST!B957,DATOS!B:B,0),1)=0,"",INDEX(DATOS!AJ:AJ,MATCH(CHECKLIST!B957,DATOS!B:B,0),1)),"")</f>
        <v/>
      </c>
      <c r="H957" s="17" t="str">
        <f>IFERROR(IF(INDEX(DATOS!BM:BM,MATCH(CHECKLIST!B957,DATOS!B:B,0),1)="","X",IF(INDEX(DATOS!BM:BM,MATCH(CHECKLIST!B957,DATOS!B:B,0),1)="VIGENTE","",INDEX(DATOS!BM:BM,MATCH(CHECKLIST!B957,DATOS!B:B,0),1))),"")</f>
        <v/>
      </c>
      <c r="I957" s="17" t="str">
        <f>IFERROR(IF(INDEX(DATOS!AN:AN,MATCH(CHECKLIST!B957,DATOS!B:B,0),1)=0,"",INDEX(DATOS!AN:AN,MATCH(CHECKLIST!B957,DATOS!B:B,0),1)),"")</f>
        <v/>
      </c>
      <c r="J957" s="17" t="str">
        <f>IFERROR(IF(INDEX(DATOS!AL:AL,MATCH(CHECKLIST!B957,DATOS!B:B,0),1)=0,"",INDEX(DATOS!AL:AL,MATCH(CHECKLIST!B957,DATOS!B:B,0),1)),"")</f>
        <v/>
      </c>
      <c r="K957" s="35" t="str">
        <f>IFERROR(IF(INDEX(DATOS!AM:AM,MATCH(CHECKLIST!B957,DATOS!B:B,0),1)=0,"",INDEX(DATOS!AM:AM,MATCH(CHECKLIST!B957,DATOS!B:B,0),1)),"")</f>
        <v/>
      </c>
      <c r="L957" s="17" t="str">
        <f>IFERROR(IF(INDEX(DATOS!AO:AO,MATCH(CHECKLIST!B957,DATOS!B:B,0),1)=0,"",INDEX(DATOS!AO:AO,MATCH(CHECKLIST!B957,DATOS!B:B,0),1)),"")</f>
        <v/>
      </c>
      <c r="M957" s="17" t="str">
        <f>IFERROR(IF(INDEX(DATOS!AK:AK,MATCH(CHECKLIST!B957,DATOS!B:B,0),1)=0,"",INDEX(DATOS!AK:AK,MATCH(CHECKLIST!B957,DATOS!B:B,0),1)),"")</f>
        <v/>
      </c>
      <c r="N957" s="35" t="str">
        <f ca="1">IFERROR(IF(INDEX(DATOS!I:I,MATCH(CHECKLIST!B957,DATOS!B:B,0),1)="","X",IF(INDEX(DATOS!I:I,MATCH(CHECKLIST!B957,DATOS!B:B,0),1)&gt;YEAR(TODAY())-1,"","VENCIDA")),"")</f>
        <v/>
      </c>
      <c r="O957" s="35" t="str">
        <f>IFERROR(IF(INDEX(DATOS!AR:AR,MATCH(CHECKLIST!B957,DATOS!B:B,0),1)=0,"",INDEX(DATOS!AR:AR,MATCH(CHECKLIST!B957,DATOS!B:B,0),1)),"")</f>
        <v/>
      </c>
      <c r="P957" s="17" t="str">
        <f>IFERROR(IF(INDEX(DATOS!AP:AP,MATCH(CHECKLIST!B957,DATOS!B:B,0),1)=0,"",INDEX(DATOS!AP:AP,MATCH(CHECKLIST!B957,DATOS!B:B,0),1)),"")</f>
        <v/>
      </c>
      <c r="Q957" s="17" t="str">
        <f>IFERROR(IF(INDEX(DATOS!AQ:AQ,MATCH(CHECKLIST!B957,DATOS!B:B,0),1)=0,"",INDEX(DATOS!AQ:AQ,MATCH(CHECKLIST!B957,DATOS!B:B,0),1)),"")</f>
        <v/>
      </c>
      <c r="R957" t="str">
        <f>IF(B957="","",1)</f>
        <v/>
      </c>
      <c r="S957" t="str">
        <f t="shared" si="44"/>
        <v/>
      </c>
      <c r="U957" t="str">
        <f t="shared" si="42"/>
        <v/>
      </c>
      <c r="V957" t="str">
        <f t="shared" si="43"/>
        <v/>
      </c>
    </row>
    <row r="958" spans="1:22" x14ac:dyDescent="0.25">
      <c r="A958" s="12">
        <v>945</v>
      </c>
      <c r="B958" t="str">
        <f>IFERROR(INDEX(DATOS!B:B,MATCH(CHECKLIST!A958,DATOS!BY:BY,0),1),"")</f>
        <v/>
      </c>
      <c r="C958" t="str">
        <f>IFERROR(INDEX(DATOS!J:J,MATCH(CHECKLIST!A958,DATOS!BY:BY,0),1),"")</f>
        <v/>
      </c>
      <c r="D958" t="str">
        <f>IFERROR(INDEX(DATOS!R:R,MATCH(CHECKLIST!E958,DATOS!C:C,0),1),"")</f>
        <v/>
      </c>
      <c r="E958" s="72" t="str">
        <f>IFERROR(INDEX(DATOS!C:C,MATCH(CHECKLIST!A958,DATOS!BY:BY,0),1),"")</f>
        <v/>
      </c>
      <c r="F958" s="82" t="str">
        <f>IFERROR(IF(INDEX(DATOS!AE:AE,MATCH(CHECKLIST!B958,DATOS!B:B,0),1)=0,"",INDEX(DATOS!AE:AE,MATCH(CHECKLIST!B958,DATOS!B:B,0),1)),"")</f>
        <v/>
      </c>
      <c r="G958" s="17" t="str">
        <f>IFERROR(IF(INDEX(DATOS!AJ:AJ,MATCH(CHECKLIST!B958,DATOS!B:B,0),1)=0,"",INDEX(DATOS!AJ:AJ,MATCH(CHECKLIST!B958,DATOS!B:B,0),1)),"")</f>
        <v/>
      </c>
      <c r="H958" s="17" t="str">
        <f>IFERROR(IF(INDEX(DATOS!BM:BM,MATCH(CHECKLIST!B958,DATOS!B:B,0),1)="","X",IF(INDEX(DATOS!BM:BM,MATCH(CHECKLIST!B958,DATOS!B:B,0),1)="VIGENTE","",INDEX(DATOS!BM:BM,MATCH(CHECKLIST!B958,DATOS!B:B,0),1))),"")</f>
        <v/>
      </c>
      <c r="I958" s="17" t="str">
        <f>IFERROR(IF(INDEX(DATOS!AN:AN,MATCH(CHECKLIST!B958,DATOS!B:B,0),1)=0,"",INDEX(DATOS!AN:AN,MATCH(CHECKLIST!B958,DATOS!B:B,0),1)),"")</f>
        <v/>
      </c>
      <c r="J958" s="17" t="str">
        <f>IFERROR(IF(INDEX(DATOS!AL:AL,MATCH(CHECKLIST!B958,DATOS!B:B,0),1)=0,"",INDEX(DATOS!AL:AL,MATCH(CHECKLIST!B958,DATOS!B:B,0),1)),"")</f>
        <v/>
      </c>
      <c r="K958" s="35" t="str">
        <f>IFERROR(IF(INDEX(DATOS!AM:AM,MATCH(CHECKLIST!B958,DATOS!B:B,0),1)=0,"",INDEX(DATOS!AM:AM,MATCH(CHECKLIST!B958,DATOS!B:B,0),1)),"")</f>
        <v/>
      </c>
      <c r="L958" s="17" t="str">
        <f>IFERROR(IF(INDEX(DATOS!AO:AO,MATCH(CHECKLIST!B958,DATOS!B:B,0),1)=0,"",INDEX(DATOS!AO:AO,MATCH(CHECKLIST!B958,DATOS!B:B,0),1)),"")</f>
        <v/>
      </c>
      <c r="M958" s="17" t="str">
        <f>IFERROR(IF(INDEX(DATOS!AK:AK,MATCH(CHECKLIST!B958,DATOS!B:B,0),1)=0,"",INDEX(DATOS!AK:AK,MATCH(CHECKLIST!B958,DATOS!B:B,0),1)),"")</f>
        <v/>
      </c>
      <c r="N958" s="35" t="str">
        <f ca="1">IFERROR(IF(INDEX(DATOS!I:I,MATCH(CHECKLIST!B958,DATOS!B:B,0),1)="","X",IF(INDEX(DATOS!I:I,MATCH(CHECKLIST!B958,DATOS!B:B,0),1)&gt;YEAR(TODAY())-1,"","VENCIDA")),"")</f>
        <v/>
      </c>
      <c r="O958" s="35" t="str">
        <f>IFERROR(IF(INDEX(DATOS!AR:AR,MATCH(CHECKLIST!B958,DATOS!B:B,0),1)=0,"",INDEX(DATOS!AR:AR,MATCH(CHECKLIST!B958,DATOS!B:B,0),1)),"")</f>
        <v/>
      </c>
      <c r="P958" s="17" t="str">
        <f>IFERROR(IF(INDEX(DATOS!AP:AP,MATCH(CHECKLIST!B958,DATOS!B:B,0),1)=0,"",INDEX(DATOS!AP:AP,MATCH(CHECKLIST!B958,DATOS!B:B,0),1)),"")</f>
        <v/>
      </c>
      <c r="Q958" s="17" t="str">
        <f>IFERROR(IF(INDEX(DATOS!AQ:AQ,MATCH(CHECKLIST!B958,DATOS!B:B,0),1)=0,"",INDEX(DATOS!AQ:AQ,MATCH(CHECKLIST!B958,DATOS!B:B,0),1)),"")</f>
        <v/>
      </c>
      <c r="S958">
        <f t="shared" si="44"/>
        <v>0</v>
      </c>
      <c r="U958" t="str">
        <f t="shared" si="42"/>
        <v/>
      </c>
      <c r="V958" t="str">
        <f t="shared" si="43"/>
        <v/>
      </c>
    </row>
    <row r="959" spans="1:22" x14ac:dyDescent="0.25">
      <c r="A959" s="12">
        <v>946</v>
      </c>
      <c r="B959" t="str">
        <f>IFERROR(INDEX(DATOS!B:B,MATCH(CHECKLIST!A959,DATOS!BY:BY,0),1),"")</f>
        <v/>
      </c>
      <c r="C959" t="str">
        <f>IFERROR(INDEX(DATOS!J:J,MATCH(CHECKLIST!A959,DATOS!BY:BY,0),1),"")</f>
        <v/>
      </c>
      <c r="D959" t="str">
        <f>IFERROR(INDEX(DATOS!R:R,MATCH(CHECKLIST!E959,DATOS!C:C,0),1),"")</f>
        <v/>
      </c>
      <c r="E959" s="72" t="str">
        <f>IFERROR(INDEX(DATOS!C:C,MATCH(CHECKLIST!A959,DATOS!BY:BY,0),1),"")</f>
        <v/>
      </c>
      <c r="F959" s="82" t="str">
        <f>IFERROR(IF(INDEX(DATOS!AE:AE,MATCH(CHECKLIST!B959,DATOS!B:B,0),1)=0,"",INDEX(DATOS!AE:AE,MATCH(CHECKLIST!B959,DATOS!B:B,0),1)),"")</f>
        <v/>
      </c>
      <c r="G959" s="17" t="str">
        <f>IFERROR(IF(INDEX(DATOS!AJ:AJ,MATCH(CHECKLIST!B959,DATOS!B:B,0),1)=0,"",INDEX(DATOS!AJ:AJ,MATCH(CHECKLIST!B959,DATOS!B:B,0),1)),"")</f>
        <v/>
      </c>
      <c r="H959" s="17" t="str">
        <f>IFERROR(IF(INDEX(DATOS!BM:BM,MATCH(CHECKLIST!B959,DATOS!B:B,0),1)="","X",IF(INDEX(DATOS!BM:BM,MATCH(CHECKLIST!B959,DATOS!B:B,0),1)="VIGENTE","",INDEX(DATOS!BM:BM,MATCH(CHECKLIST!B959,DATOS!B:B,0),1))),"")</f>
        <v/>
      </c>
      <c r="I959" s="17" t="str">
        <f>IFERROR(IF(INDEX(DATOS!AN:AN,MATCH(CHECKLIST!B959,DATOS!B:B,0),1)=0,"",INDEX(DATOS!AN:AN,MATCH(CHECKLIST!B959,DATOS!B:B,0),1)),"")</f>
        <v/>
      </c>
      <c r="J959" s="17" t="str">
        <f>IFERROR(IF(INDEX(DATOS!AL:AL,MATCH(CHECKLIST!B959,DATOS!B:B,0),1)=0,"",INDEX(DATOS!AL:AL,MATCH(CHECKLIST!B959,DATOS!B:B,0),1)),"")</f>
        <v/>
      </c>
      <c r="K959" s="35" t="str">
        <f>IFERROR(IF(INDEX(DATOS!AM:AM,MATCH(CHECKLIST!B959,DATOS!B:B,0),1)=0,"",INDEX(DATOS!AM:AM,MATCH(CHECKLIST!B959,DATOS!B:B,0),1)),"")</f>
        <v/>
      </c>
      <c r="L959" s="17" t="str">
        <f>IFERROR(IF(INDEX(DATOS!AO:AO,MATCH(CHECKLIST!B959,DATOS!B:B,0),1)=0,"",INDEX(DATOS!AO:AO,MATCH(CHECKLIST!B959,DATOS!B:B,0),1)),"")</f>
        <v/>
      </c>
      <c r="M959" s="17" t="str">
        <f>IFERROR(IF(INDEX(DATOS!AK:AK,MATCH(CHECKLIST!B959,DATOS!B:B,0),1)=0,"",INDEX(DATOS!AK:AK,MATCH(CHECKLIST!B959,DATOS!B:B,0),1)),"")</f>
        <v/>
      </c>
      <c r="N959" s="35" t="str">
        <f ca="1">IFERROR(IF(INDEX(DATOS!I:I,MATCH(CHECKLIST!B959,DATOS!B:B,0),1)="","X",IF(INDEX(DATOS!I:I,MATCH(CHECKLIST!B959,DATOS!B:B,0),1)&gt;YEAR(TODAY())-1,"","VENCIDA")),"")</f>
        <v/>
      </c>
      <c r="O959" s="35" t="str">
        <f>IFERROR(IF(INDEX(DATOS!AR:AR,MATCH(CHECKLIST!B959,DATOS!B:B,0),1)=0,"",INDEX(DATOS!AR:AR,MATCH(CHECKLIST!B959,DATOS!B:B,0),1)),"")</f>
        <v/>
      </c>
      <c r="P959" s="17" t="str">
        <f>IFERROR(IF(INDEX(DATOS!AP:AP,MATCH(CHECKLIST!B959,DATOS!B:B,0),1)=0,"",INDEX(DATOS!AP:AP,MATCH(CHECKLIST!B959,DATOS!B:B,0),1)),"")</f>
        <v/>
      </c>
      <c r="Q959" s="17" t="str">
        <f>IFERROR(IF(INDEX(DATOS!AQ:AQ,MATCH(CHECKLIST!B959,DATOS!B:B,0),1)=0,"",INDEX(DATOS!AQ:AQ,MATCH(CHECKLIST!B959,DATOS!B:B,0),1)),"")</f>
        <v/>
      </c>
      <c r="R959" t="str">
        <f>IF(B959="","",1)</f>
        <v/>
      </c>
      <c r="S959" t="str">
        <f t="shared" si="44"/>
        <v/>
      </c>
      <c r="U959" t="str">
        <f t="shared" si="42"/>
        <v/>
      </c>
      <c r="V959" t="str">
        <f t="shared" si="43"/>
        <v/>
      </c>
    </row>
    <row r="960" spans="1:22" x14ac:dyDescent="0.25">
      <c r="A960" s="12">
        <v>947</v>
      </c>
      <c r="B960" t="str">
        <f>IFERROR(INDEX(DATOS!B:B,MATCH(CHECKLIST!A960,DATOS!BY:BY,0),1),"")</f>
        <v/>
      </c>
      <c r="C960" t="str">
        <f>IFERROR(INDEX(DATOS!J:J,MATCH(CHECKLIST!A960,DATOS!BY:BY,0),1),"")</f>
        <v/>
      </c>
      <c r="D960" t="str">
        <f>IFERROR(INDEX(DATOS!R:R,MATCH(CHECKLIST!E960,DATOS!C:C,0),1),"")</f>
        <v/>
      </c>
      <c r="E960" s="72" t="str">
        <f>IFERROR(INDEX(DATOS!C:C,MATCH(CHECKLIST!A960,DATOS!BY:BY,0),1),"")</f>
        <v/>
      </c>
      <c r="F960" s="82" t="str">
        <f>IFERROR(IF(INDEX(DATOS!AE:AE,MATCH(CHECKLIST!B960,DATOS!B:B,0),1)=0,"",INDEX(DATOS!AE:AE,MATCH(CHECKLIST!B960,DATOS!B:B,0),1)),"")</f>
        <v/>
      </c>
      <c r="G960" s="17" t="str">
        <f>IFERROR(IF(INDEX(DATOS!AJ:AJ,MATCH(CHECKLIST!B960,DATOS!B:B,0),1)=0,"",INDEX(DATOS!AJ:AJ,MATCH(CHECKLIST!B960,DATOS!B:B,0),1)),"")</f>
        <v/>
      </c>
      <c r="H960" s="17" t="str">
        <f>IFERROR(IF(INDEX(DATOS!BM:BM,MATCH(CHECKLIST!B960,DATOS!B:B,0),1)="","X",IF(INDEX(DATOS!BM:BM,MATCH(CHECKLIST!B960,DATOS!B:B,0),1)="VIGENTE","",INDEX(DATOS!BM:BM,MATCH(CHECKLIST!B960,DATOS!B:B,0),1))),"")</f>
        <v/>
      </c>
      <c r="I960" s="17" t="str">
        <f>IFERROR(IF(INDEX(DATOS!AN:AN,MATCH(CHECKLIST!B960,DATOS!B:B,0),1)=0,"",INDEX(DATOS!AN:AN,MATCH(CHECKLIST!B960,DATOS!B:B,0),1)),"")</f>
        <v/>
      </c>
      <c r="J960" s="17" t="str">
        <f>IFERROR(IF(INDEX(DATOS!AL:AL,MATCH(CHECKLIST!B960,DATOS!B:B,0),1)=0,"",INDEX(DATOS!AL:AL,MATCH(CHECKLIST!B960,DATOS!B:B,0),1)),"")</f>
        <v/>
      </c>
      <c r="K960" s="35" t="str">
        <f>IFERROR(IF(INDEX(DATOS!AM:AM,MATCH(CHECKLIST!B960,DATOS!B:B,0),1)=0,"",INDEX(DATOS!AM:AM,MATCH(CHECKLIST!B960,DATOS!B:B,0),1)),"")</f>
        <v/>
      </c>
      <c r="L960" s="17" t="str">
        <f>IFERROR(IF(INDEX(DATOS!AO:AO,MATCH(CHECKLIST!B960,DATOS!B:B,0),1)=0,"",INDEX(DATOS!AO:AO,MATCH(CHECKLIST!B960,DATOS!B:B,0),1)),"")</f>
        <v/>
      </c>
      <c r="M960" s="17" t="str">
        <f>IFERROR(IF(INDEX(DATOS!AK:AK,MATCH(CHECKLIST!B960,DATOS!B:B,0),1)=0,"",INDEX(DATOS!AK:AK,MATCH(CHECKLIST!B960,DATOS!B:B,0),1)),"")</f>
        <v/>
      </c>
      <c r="N960" s="35" t="str">
        <f ca="1">IFERROR(IF(INDEX(DATOS!I:I,MATCH(CHECKLIST!B960,DATOS!B:B,0),1)="","X",IF(INDEX(DATOS!I:I,MATCH(CHECKLIST!B960,DATOS!B:B,0),1)&gt;YEAR(TODAY())-1,"","VENCIDA")),"")</f>
        <v/>
      </c>
      <c r="O960" s="35" t="str">
        <f>IFERROR(IF(INDEX(DATOS!AR:AR,MATCH(CHECKLIST!B960,DATOS!B:B,0),1)=0,"",INDEX(DATOS!AR:AR,MATCH(CHECKLIST!B960,DATOS!B:B,0),1)),"")</f>
        <v/>
      </c>
      <c r="P960" s="17" t="str">
        <f>IFERROR(IF(INDEX(DATOS!AP:AP,MATCH(CHECKLIST!B960,DATOS!B:B,0),1)=0,"",INDEX(DATOS!AP:AP,MATCH(CHECKLIST!B960,DATOS!B:B,0),1)),"")</f>
        <v/>
      </c>
      <c r="Q960" s="17" t="str">
        <f>IFERROR(IF(INDEX(DATOS!AQ:AQ,MATCH(CHECKLIST!B960,DATOS!B:B,0),1)=0,"",INDEX(DATOS!AQ:AQ,MATCH(CHECKLIST!B960,DATOS!B:B,0),1)),"")</f>
        <v/>
      </c>
      <c r="S960">
        <f t="shared" si="44"/>
        <v>0</v>
      </c>
      <c r="U960" t="str">
        <f t="shared" si="42"/>
        <v/>
      </c>
      <c r="V960" t="str">
        <f t="shared" si="43"/>
        <v/>
      </c>
    </row>
    <row r="961" spans="1:22" x14ac:dyDescent="0.25">
      <c r="A961" s="12">
        <v>948</v>
      </c>
      <c r="B961" t="str">
        <f>IFERROR(INDEX(DATOS!B:B,MATCH(CHECKLIST!A961,DATOS!BY:BY,0),1),"")</f>
        <v/>
      </c>
      <c r="C961" t="str">
        <f>IFERROR(INDEX(DATOS!J:J,MATCH(CHECKLIST!A961,DATOS!BY:BY,0),1),"")</f>
        <v/>
      </c>
      <c r="D961" t="str">
        <f>IFERROR(INDEX(DATOS!R:R,MATCH(CHECKLIST!E961,DATOS!C:C,0),1),"")</f>
        <v/>
      </c>
      <c r="E961" s="72" t="str">
        <f>IFERROR(INDEX(DATOS!C:C,MATCH(CHECKLIST!A961,DATOS!BY:BY,0),1),"")</f>
        <v/>
      </c>
      <c r="F961" s="82" t="str">
        <f>IFERROR(IF(INDEX(DATOS!AE:AE,MATCH(CHECKLIST!B961,DATOS!B:B,0),1)=0,"",INDEX(DATOS!AE:AE,MATCH(CHECKLIST!B961,DATOS!B:B,0),1)),"")</f>
        <v/>
      </c>
      <c r="G961" s="17" t="str">
        <f>IFERROR(IF(INDEX(DATOS!AJ:AJ,MATCH(CHECKLIST!B961,DATOS!B:B,0),1)=0,"",INDEX(DATOS!AJ:AJ,MATCH(CHECKLIST!B961,DATOS!B:B,0),1)),"")</f>
        <v/>
      </c>
      <c r="H961" s="17" t="str">
        <f>IFERROR(IF(INDEX(DATOS!BM:BM,MATCH(CHECKLIST!B961,DATOS!B:B,0),1)="","X",IF(INDEX(DATOS!BM:BM,MATCH(CHECKLIST!B961,DATOS!B:B,0),1)="VIGENTE","",INDEX(DATOS!BM:BM,MATCH(CHECKLIST!B961,DATOS!B:B,0),1))),"")</f>
        <v/>
      </c>
      <c r="I961" s="17" t="str">
        <f>IFERROR(IF(INDEX(DATOS!AN:AN,MATCH(CHECKLIST!B961,DATOS!B:B,0),1)=0,"",INDEX(DATOS!AN:AN,MATCH(CHECKLIST!B961,DATOS!B:B,0),1)),"")</f>
        <v/>
      </c>
      <c r="J961" s="17" t="str">
        <f>IFERROR(IF(INDEX(DATOS!AL:AL,MATCH(CHECKLIST!B961,DATOS!B:B,0),1)=0,"",INDEX(DATOS!AL:AL,MATCH(CHECKLIST!B961,DATOS!B:B,0),1)),"")</f>
        <v/>
      </c>
      <c r="K961" s="35" t="str">
        <f>IFERROR(IF(INDEX(DATOS!AM:AM,MATCH(CHECKLIST!B961,DATOS!B:B,0),1)=0,"",INDEX(DATOS!AM:AM,MATCH(CHECKLIST!B961,DATOS!B:B,0),1)),"")</f>
        <v/>
      </c>
      <c r="L961" s="17" t="str">
        <f>IFERROR(IF(INDEX(DATOS!AO:AO,MATCH(CHECKLIST!B961,DATOS!B:B,0),1)=0,"",INDEX(DATOS!AO:AO,MATCH(CHECKLIST!B961,DATOS!B:B,0),1)),"")</f>
        <v/>
      </c>
      <c r="M961" s="17" t="str">
        <f>IFERROR(IF(INDEX(DATOS!AK:AK,MATCH(CHECKLIST!B961,DATOS!B:B,0),1)=0,"",INDEX(DATOS!AK:AK,MATCH(CHECKLIST!B961,DATOS!B:B,0),1)),"")</f>
        <v/>
      </c>
      <c r="N961" s="35" t="str">
        <f ca="1">IFERROR(IF(INDEX(DATOS!I:I,MATCH(CHECKLIST!B961,DATOS!B:B,0),1)="","X",IF(INDEX(DATOS!I:I,MATCH(CHECKLIST!B961,DATOS!B:B,0),1)&gt;YEAR(TODAY())-1,"","VENCIDA")),"")</f>
        <v/>
      </c>
      <c r="O961" s="35" t="str">
        <f>IFERROR(IF(INDEX(DATOS!AR:AR,MATCH(CHECKLIST!B961,DATOS!B:B,0),1)=0,"",INDEX(DATOS!AR:AR,MATCH(CHECKLIST!B961,DATOS!B:B,0),1)),"")</f>
        <v/>
      </c>
      <c r="P961" s="17" t="str">
        <f>IFERROR(IF(INDEX(DATOS!AP:AP,MATCH(CHECKLIST!B961,DATOS!B:B,0),1)=0,"",INDEX(DATOS!AP:AP,MATCH(CHECKLIST!B961,DATOS!B:B,0),1)),"")</f>
        <v/>
      </c>
      <c r="Q961" s="17" t="str">
        <f>IFERROR(IF(INDEX(DATOS!AQ:AQ,MATCH(CHECKLIST!B961,DATOS!B:B,0),1)=0,"",INDEX(DATOS!AQ:AQ,MATCH(CHECKLIST!B961,DATOS!B:B,0),1)),"")</f>
        <v/>
      </c>
      <c r="R961" t="str">
        <f>IF(B961="","",1)</f>
        <v/>
      </c>
      <c r="S961" t="str">
        <f t="shared" si="44"/>
        <v/>
      </c>
      <c r="U961" t="str">
        <f t="shared" si="42"/>
        <v/>
      </c>
      <c r="V961" t="str">
        <f t="shared" si="43"/>
        <v/>
      </c>
    </row>
    <row r="962" spans="1:22" x14ac:dyDescent="0.25">
      <c r="A962" s="12">
        <v>949</v>
      </c>
      <c r="B962" t="str">
        <f>IFERROR(INDEX(DATOS!B:B,MATCH(CHECKLIST!A962,DATOS!BY:BY,0),1),"")</f>
        <v/>
      </c>
      <c r="C962" t="str">
        <f>IFERROR(INDEX(DATOS!J:J,MATCH(CHECKLIST!A962,DATOS!BY:BY,0),1),"")</f>
        <v/>
      </c>
      <c r="D962" t="str">
        <f>IFERROR(INDEX(DATOS!R:R,MATCH(CHECKLIST!E962,DATOS!C:C,0),1),"")</f>
        <v/>
      </c>
      <c r="E962" s="72" t="str">
        <f>IFERROR(INDEX(DATOS!C:C,MATCH(CHECKLIST!A962,DATOS!BY:BY,0),1),"")</f>
        <v/>
      </c>
      <c r="F962" s="82" t="str">
        <f>IFERROR(IF(INDEX(DATOS!AE:AE,MATCH(CHECKLIST!B962,DATOS!B:B,0),1)=0,"",INDEX(DATOS!AE:AE,MATCH(CHECKLIST!B962,DATOS!B:B,0),1)),"")</f>
        <v/>
      </c>
      <c r="G962" s="17" t="str">
        <f>IFERROR(IF(INDEX(DATOS!AJ:AJ,MATCH(CHECKLIST!B962,DATOS!B:B,0),1)=0,"",INDEX(DATOS!AJ:AJ,MATCH(CHECKLIST!B962,DATOS!B:B,0),1)),"")</f>
        <v/>
      </c>
      <c r="H962" s="17" t="str">
        <f>IFERROR(IF(INDEX(DATOS!BM:BM,MATCH(CHECKLIST!B962,DATOS!B:B,0),1)="","X",IF(INDEX(DATOS!BM:BM,MATCH(CHECKLIST!B962,DATOS!B:B,0),1)="VIGENTE","",INDEX(DATOS!BM:BM,MATCH(CHECKLIST!B962,DATOS!B:B,0),1))),"")</f>
        <v/>
      </c>
      <c r="I962" s="17" t="str">
        <f>IFERROR(IF(INDEX(DATOS!AN:AN,MATCH(CHECKLIST!B962,DATOS!B:B,0),1)=0,"",INDEX(DATOS!AN:AN,MATCH(CHECKLIST!B962,DATOS!B:B,0),1)),"")</f>
        <v/>
      </c>
      <c r="J962" s="17" t="str">
        <f>IFERROR(IF(INDEX(DATOS!AL:AL,MATCH(CHECKLIST!B962,DATOS!B:B,0),1)=0,"",INDEX(DATOS!AL:AL,MATCH(CHECKLIST!B962,DATOS!B:B,0),1)),"")</f>
        <v/>
      </c>
      <c r="K962" s="35" t="str">
        <f>IFERROR(IF(INDEX(DATOS!AM:AM,MATCH(CHECKLIST!B962,DATOS!B:B,0),1)=0,"",INDEX(DATOS!AM:AM,MATCH(CHECKLIST!B962,DATOS!B:B,0),1)),"")</f>
        <v/>
      </c>
      <c r="L962" s="17" t="str">
        <f>IFERROR(IF(INDEX(DATOS!AO:AO,MATCH(CHECKLIST!B962,DATOS!B:B,0),1)=0,"",INDEX(DATOS!AO:AO,MATCH(CHECKLIST!B962,DATOS!B:B,0),1)),"")</f>
        <v/>
      </c>
      <c r="M962" s="17" t="str">
        <f>IFERROR(IF(INDEX(DATOS!AK:AK,MATCH(CHECKLIST!B962,DATOS!B:B,0),1)=0,"",INDEX(DATOS!AK:AK,MATCH(CHECKLIST!B962,DATOS!B:B,0),1)),"")</f>
        <v/>
      </c>
      <c r="N962" s="35" t="str">
        <f ca="1">IFERROR(IF(INDEX(DATOS!I:I,MATCH(CHECKLIST!B962,DATOS!B:B,0),1)="","X",IF(INDEX(DATOS!I:I,MATCH(CHECKLIST!B962,DATOS!B:B,0),1)&gt;YEAR(TODAY())-1,"","VENCIDA")),"")</f>
        <v/>
      </c>
      <c r="O962" s="35" t="str">
        <f>IFERROR(IF(INDEX(DATOS!AR:AR,MATCH(CHECKLIST!B962,DATOS!B:B,0),1)=0,"",INDEX(DATOS!AR:AR,MATCH(CHECKLIST!B962,DATOS!B:B,0),1)),"")</f>
        <v/>
      </c>
      <c r="P962" s="17" t="str">
        <f>IFERROR(IF(INDEX(DATOS!AP:AP,MATCH(CHECKLIST!B962,DATOS!B:B,0),1)=0,"",INDEX(DATOS!AP:AP,MATCH(CHECKLIST!B962,DATOS!B:B,0),1)),"")</f>
        <v/>
      </c>
      <c r="Q962" s="17" t="str">
        <f>IFERROR(IF(INDEX(DATOS!AQ:AQ,MATCH(CHECKLIST!B962,DATOS!B:B,0),1)=0,"",INDEX(DATOS!AQ:AQ,MATCH(CHECKLIST!B962,DATOS!B:B,0),1)),"")</f>
        <v/>
      </c>
      <c r="S962">
        <f t="shared" si="44"/>
        <v>0</v>
      </c>
      <c r="U962" t="str">
        <f t="shared" si="42"/>
        <v/>
      </c>
      <c r="V962" t="str">
        <f t="shared" si="43"/>
        <v/>
      </c>
    </row>
    <row r="963" spans="1:22" x14ac:dyDescent="0.25">
      <c r="A963" s="12">
        <v>950</v>
      </c>
      <c r="B963" t="str">
        <f>IFERROR(INDEX(DATOS!B:B,MATCH(CHECKLIST!A963,DATOS!BY:BY,0),1),"")</f>
        <v/>
      </c>
      <c r="C963" t="str">
        <f>IFERROR(INDEX(DATOS!J:J,MATCH(CHECKLIST!A963,DATOS!BY:BY,0),1),"")</f>
        <v/>
      </c>
      <c r="D963" t="str">
        <f>IFERROR(INDEX(DATOS!R:R,MATCH(CHECKLIST!E963,DATOS!C:C,0),1),"")</f>
        <v/>
      </c>
      <c r="E963" s="72" t="str">
        <f>IFERROR(INDEX(DATOS!C:C,MATCH(CHECKLIST!A963,DATOS!BY:BY,0),1),"")</f>
        <v/>
      </c>
      <c r="F963" s="82" t="str">
        <f>IFERROR(IF(INDEX(DATOS!AE:AE,MATCH(CHECKLIST!B963,DATOS!B:B,0),1)=0,"",INDEX(DATOS!AE:AE,MATCH(CHECKLIST!B963,DATOS!B:B,0),1)),"")</f>
        <v/>
      </c>
      <c r="G963" s="17" t="str">
        <f>IFERROR(IF(INDEX(DATOS!AJ:AJ,MATCH(CHECKLIST!B963,DATOS!B:B,0),1)=0,"",INDEX(DATOS!AJ:AJ,MATCH(CHECKLIST!B963,DATOS!B:B,0),1)),"")</f>
        <v/>
      </c>
      <c r="H963" s="17" t="str">
        <f>IFERROR(IF(INDEX(DATOS!BM:BM,MATCH(CHECKLIST!B963,DATOS!B:B,0),1)="","X",IF(INDEX(DATOS!BM:BM,MATCH(CHECKLIST!B963,DATOS!B:B,0),1)="VIGENTE","",INDEX(DATOS!BM:BM,MATCH(CHECKLIST!B963,DATOS!B:B,0),1))),"")</f>
        <v/>
      </c>
      <c r="I963" s="17" t="str">
        <f>IFERROR(IF(INDEX(DATOS!AN:AN,MATCH(CHECKLIST!B963,DATOS!B:B,0),1)=0,"",INDEX(DATOS!AN:AN,MATCH(CHECKLIST!B963,DATOS!B:B,0),1)),"")</f>
        <v/>
      </c>
      <c r="J963" s="17" t="str">
        <f>IFERROR(IF(INDEX(DATOS!AL:AL,MATCH(CHECKLIST!B963,DATOS!B:B,0),1)=0,"",INDEX(DATOS!AL:AL,MATCH(CHECKLIST!B963,DATOS!B:B,0),1)),"")</f>
        <v/>
      </c>
      <c r="K963" s="35" t="str">
        <f>IFERROR(IF(INDEX(DATOS!AM:AM,MATCH(CHECKLIST!B963,DATOS!B:B,0),1)=0,"",INDEX(DATOS!AM:AM,MATCH(CHECKLIST!B963,DATOS!B:B,0),1)),"")</f>
        <v/>
      </c>
      <c r="L963" s="17" t="str">
        <f>IFERROR(IF(INDEX(DATOS!AO:AO,MATCH(CHECKLIST!B963,DATOS!B:B,0),1)=0,"",INDEX(DATOS!AO:AO,MATCH(CHECKLIST!B963,DATOS!B:B,0),1)),"")</f>
        <v/>
      </c>
      <c r="M963" s="17" t="str">
        <f>IFERROR(IF(INDEX(DATOS!AK:AK,MATCH(CHECKLIST!B963,DATOS!B:B,0),1)=0,"",INDEX(DATOS!AK:AK,MATCH(CHECKLIST!B963,DATOS!B:B,0),1)),"")</f>
        <v/>
      </c>
      <c r="N963" s="35" t="str">
        <f ca="1">IFERROR(IF(INDEX(DATOS!I:I,MATCH(CHECKLIST!B963,DATOS!B:B,0),1)="","X",IF(INDEX(DATOS!I:I,MATCH(CHECKLIST!B963,DATOS!B:B,0),1)&gt;YEAR(TODAY())-1,"","VENCIDA")),"")</f>
        <v/>
      </c>
      <c r="O963" s="35" t="str">
        <f>IFERROR(IF(INDEX(DATOS!AR:AR,MATCH(CHECKLIST!B963,DATOS!B:B,0),1)=0,"",INDEX(DATOS!AR:AR,MATCH(CHECKLIST!B963,DATOS!B:B,0),1)),"")</f>
        <v/>
      </c>
      <c r="P963" s="17" t="str">
        <f>IFERROR(IF(INDEX(DATOS!AP:AP,MATCH(CHECKLIST!B963,DATOS!B:B,0),1)=0,"",INDEX(DATOS!AP:AP,MATCH(CHECKLIST!B963,DATOS!B:B,0),1)),"")</f>
        <v/>
      </c>
      <c r="Q963" s="17" t="str">
        <f>IFERROR(IF(INDEX(DATOS!AQ:AQ,MATCH(CHECKLIST!B963,DATOS!B:B,0),1)=0,"",INDEX(DATOS!AQ:AQ,MATCH(CHECKLIST!B963,DATOS!B:B,0),1)),"")</f>
        <v/>
      </c>
      <c r="R963" t="str">
        <f>IF(B963="","",1)</f>
        <v/>
      </c>
      <c r="S963" t="str">
        <f t="shared" si="44"/>
        <v/>
      </c>
      <c r="U963" t="str">
        <f t="shared" si="42"/>
        <v/>
      </c>
      <c r="V963" t="str">
        <f t="shared" si="43"/>
        <v/>
      </c>
    </row>
    <row r="964" spans="1:22" x14ac:dyDescent="0.25">
      <c r="A964" s="12">
        <v>951</v>
      </c>
      <c r="B964" t="str">
        <f>IFERROR(INDEX(DATOS!B:B,MATCH(CHECKLIST!A964,DATOS!BY:BY,0),1),"")</f>
        <v/>
      </c>
      <c r="C964" t="str">
        <f>IFERROR(INDEX(DATOS!J:J,MATCH(CHECKLIST!A964,DATOS!BY:BY,0),1),"")</f>
        <v/>
      </c>
      <c r="D964" t="str">
        <f>IFERROR(INDEX(DATOS!R:R,MATCH(CHECKLIST!E964,DATOS!C:C,0),1),"")</f>
        <v/>
      </c>
      <c r="E964" s="72" t="str">
        <f>IFERROR(INDEX(DATOS!C:C,MATCH(CHECKLIST!A964,DATOS!BY:BY,0),1),"")</f>
        <v/>
      </c>
      <c r="F964" s="82" t="str">
        <f>IFERROR(IF(INDEX(DATOS!AE:AE,MATCH(CHECKLIST!B964,DATOS!B:B,0),1)=0,"",INDEX(DATOS!AE:AE,MATCH(CHECKLIST!B964,DATOS!B:B,0),1)),"")</f>
        <v/>
      </c>
      <c r="G964" s="17" t="str">
        <f>IFERROR(IF(INDEX(DATOS!AJ:AJ,MATCH(CHECKLIST!B964,DATOS!B:B,0),1)=0,"",INDEX(DATOS!AJ:AJ,MATCH(CHECKLIST!B964,DATOS!B:B,0),1)),"")</f>
        <v/>
      </c>
      <c r="H964" s="17" t="str">
        <f>IFERROR(IF(INDEX(DATOS!BM:BM,MATCH(CHECKLIST!B964,DATOS!B:B,0),1)="","X",IF(INDEX(DATOS!BM:BM,MATCH(CHECKLIST!B964,DATOS!B:B,0),1)="VIGENTE","",INDEX(DATOS!BM:BM,MATCH(CHECKLIST!B964,DATOS!B:B,0),1))),"")</f>
        <v/>
      </c>
      <c r="I964" s="17" t="str">
        <f>IFERROR(IF(INDEX(DATOS!AN:AN,MATCH(CHECKLIST!B964,DATOS!B:B,0),1)=0,"",INDEX(DATOS!AN:AN,MATCH(CHECKLIST!B964,DATOS!B:B,0),1)),"")</f>
        <v/>
      </c>
      <c r="J964" s="17" t="str">
        <f>IFERROR(IF(INDEX(DATOS!AL:AL,MATCH(CHECKLIST!B964,DATOS!B:B,0),1)=0,"",INDEX(DATOS!AL:AL,MATCH(CHECKLIST!B964,DATOS!B:B,0),1)),"")</f>
        <v/>
      </c>
      <c r="K964" s="35" t="str">
        <f>IFERROR(IF(INDEX(DATOS!AM:AM,MATCH(CHECKLIST!B964,DATOS!B:B,0),1)=0,"",INDEX(DATOS!AM:AM,MATCH(CHECKLIST!B964,DATOS!B:B,0),1)),"")</f>
        <v/>
      </c>
      <c r="L964" s="17" t="str">
        <f>IFERROR(IF(INDEX(DATOS!AO:AO,MATCH(CHECKLIST!B964,DATOS!B:B,0),1)=0,"",INDEX(DATOS!AO:AO,MATCH(CHECKLIST!B964,DATOS!B:B,0),1)),"")</f>
        <v/>
      </c>
      <c r="M964" s="17" t="str">
        <f>IFERROR(IF(INDEX(DATOS!AK:AK,MATCH(CHECKLIST!B964,DATOS!B:B,0),1)=0,"",INDEX(DATOS!AK:AK,MATCH(CHECKLIST!B964,DATOS!B:B,0),1)),"")</f>
        <v/>
      </c>
      <c r="N964" s="35" t="str">
        <f ca="1">IFERROR(IF(INDEX(DATOS!I:I,MATCH(CHECKLIST!B964,DATOS!B:B,0),1)="","X",IF(INDEX(DATOS!I:I,MATCH(CHECKLIST!B964,DATOS!B:B,0),1)&gt;YEAR(TODAY())-1,"","VENCIDA")),"")</f>
        <v/>
      </c>
      <c r="O964" s="35" t="str">
        <f>IFERROR(IF(INDEX(DATOS!AR:AR,MATCH(CHECKLIST!B964,DATOS!B:B,0),1)=0,"",INDEX(DATOS!AR:AR,MATCH(CHECKLIST!B964,DATOS!B:B,0),1)),"")</f>
        <v/>
      </c>
      <c r="P964" s="17" t="str">
        <f>IFERROR(IF(INDEX(DATOS!AP:AP,MATCH(CHECKLIST!B964,DATOS!B:B,0),1)=0,"",INDEX(DATOS!AP:AP,MATCH(CHECKLIST!B964,DATOS!B:B,0),1)),"")</f>
        <v/>
      </c>
      <c r="Q964" s="17" t="str">
        <f>IFERROR(IF(INDEX(DATOS!AQ:AQ,MATCH(CHECKLIST!B964,DATOS!B:B,0),1)=0,"",INDEX(DATOS!AQ:AQ,MATCH(CHECKLIST!B964,DATOS!B:B,0),1)),"")</f>
        <v/>
      </c>
      <c r="S964">
        <f t="shared" si="44"/>
        <v>0</v>
      </c>
      <c r="U964" t="str">
        <f t="shared" si="42"/>
        <v/>
      </c>
      <c r="V964" t="str">
        <f t="shared" si="43"/>
        <v/>
      </c>
    </row>
    <row r="965" spans="1:22" x14ac:dyDescent="0.25">
      <c r="A965" s="12">
        <v>952</v>
      </c>
      <c r="B965" t="str">
        <f>IFERROR(INDEX(DATOS!B:B,MATCH(CHECKLIST!A965,DATOS!BY:BY,0),1),"")</f>
        <v/>
      </c>
      <c r="C965" t="str">
        <f>IFERROR(INDEX(DATOS!J:J,MATCH(CHECKLIST!A965,DATOS!BY:BY,0),1),"")</f>
        <v/>
      </c>
      <c r="D965" t="str">
        <f>IFERROR(INDEX(DATOS!R:R,MATCH(CHECKLIST!E965,DATOS!C:C,0),1),"")</f>
        <v/>
      </c>
      <c r="E965" s="72" t="str">
        <f>IFERROR(INDEX(DATOS!C:C,MATCH(CHECKLIST!A965,DATOS!BY:BY,0),1),"")</f>
        <v/>
      </c>
      <c r="F965" s="82" t="str">
        <f>IFERROR(IF(INDEX(DATOS!AE:AE,MATCH(CHECKLIST!B965,DATOS!B:B,0),1)=0,"",INDEX(DATOS!AE:AE,MATCH(CHECKLIST!B965,DATOS!B:B,0),1)),"")</f>
        <v/>
      </c>
      <c r="G965" s="17" t="str">
        <f>IFERROR(IF(INDEX(DATOS!AJ:AJ,MATCH(CHECKLIST!B965,DATOS!B:B,0),1)=0,"",INDEX(DATOS!AJ:AJ,MATCH(CHECKLIST!B965,DATOS!B:B,0),1)),"")</f>
        <v/>
      </c>
      <c r="H965" s="17" t="str">
        <f>IFERROR(IF(INDEX(DATOS!BM:BM,MATCH(CHECKLIST!B965,DATOS!B:B,0),1)="","X",IF(INDEX(DATOS!BM:BM,MATCH(CHECKLIST!B965,DATOS!B:B,0),1)="VIGENTE","",INDEX(DATOS!BM:BM,MATCH(CHECKLIST!B965,DATOS!B:B,0),1))),"")</f>
        <v/>
      </c>
      <c r="I965" s="17" t="str">
        <f>IFERROR(IF(INDEX(DATOS!AN:AN,MATCH(CHECKLIST!B965,DATOS!B:B,0),1)=0,"",INDEX(DATOS!AN:AN,MATCH(CHECKLIST!B965,DATOS!B:B,0),1)),"")</f>
        <v/>
      </c>
      <c r="J965" s="17" t="str">
        <f>IFERROR(IF(INDEX(DATOS!AL:AL,MATCH(CHECKLIST!B965,DATOS!B:B,0),1)=0,"",INDEX(DATOS!AL:AL,MATCH(CHECKLIST!B965,DATOS!B:B,0),1)),"")</f>
        <v/>
      </c>
      <c r="K965" s="35" t="str">
        <f>IFERROR(IF(INDEX(DATOS!AM:AM,MATCH(CHECKLIST!B965,DATOS!B:B,0),1)=0,"",INDEX(DATOS!AM:AM,MATCH(CHECKLIST!B965,DATOS!B:B,0),1)),"")</f>
        <v/>
      </c>
      <c r="L965" s="17" t="str">
        <f>IFERROR(IF(INDEX(DATOS!AO:AO,MATCH(CHECKLIST!B965,DATOS!B:B,0),1)=0,"",INDEX(DATOS!AO:AO,MATCH(CHECKLIST!B965,DATOS!B:B,0),1)),"")</f>
        <v/>
      </c>
      <c r="M965" s="17" t="str">
        <f>IFERROR(IF(INDEX(DATOS!AK:AK,MATCH(CHECKLIST!B965,DATOS!B:B,0),1)=0,"",INDEX(DATOS!AK:AK,MATCH(CHECKLIST!B965,DATOS!B:B,0),1)),"")</f>
        <v/>
      </c>
      <c r="N965" s="35" t="str">
        <f ca="1">IFERROR(IF(INDEX(DATOS!I:I,MATCH(CHECKLIST!B965,DATOS!B:B,0),1)="","X",IF(INDEX(DATOS!I:I,MATCH(CHECKLIST!B965,DATOS!B:B,0),1)&gt;YEAR(TODAY())-1,"","VENCIDA")),"")</f>
        <v/>
      </c>
      <c r="O965" s="35" t="str">
        <f>IFERROR(IF(INDEX(DATOS!AR:AR,MATCH(CHECKLIST!B965,DATOS!B:B,0),1)=0,"",INDEX(DATOS!AR:AR,MATCH(CHECKLIST!B965,DATOS!B:B,0),1)),"")</f>
        <v/>
      </c>
      <c r="P965" s="17" t="str">
        <f>IFERROR(IF(INDEX(DATOS!AP:AP,MATCH(CHECKLIST!B965,DATOS!B:B,0),1)=0,"",INDEX(DATOS!AP:AP,MATCH(CHECKLIST!B965,DATOS!B:B,0),1)),"")</f>
        <v/>
      </c>
      <c r="Q965" s="17" t="str">
        <f>IFERROR(IF(INDEX(DATOS!AQ:AQ,MATCH(CHECKLIST!B965,DATOS!B:B,0),1)=0,"",INDEX(DATOS!AQ:AQ,MATCH(CHECKLIST!B965,DATOS!B:B,0),1)),"")</f>
        <v/>
      </c>
      <c r="R965" t="str">
        <f>IF(B965="","",1)</f>
        <v/>
      </c>
      <c r="S965" t="str">
        <f t="shared" si="44"/>
        <v/>
      </c>
      <c r="U965" t="str">
        <f t="shared" si="42"/>
        <v/>
      </c>
      <c r="V965" t="str">
        <f t="shared" si="43"/>
        <v/>
      </c>
    </row>
    <row r="966" spans="1:22" x14ac:dyDescent="0.25">
      <c r="A966" s="12">
        <v>953</v>
      </c>
      <c r="B966" t="str">
        <f>IFERROR(INDEX(DATOS!B:B,MATCH(CHECKLIST!A966,DATOS!BY:BY,0),1),"")</f>
        <v/>
      </c>
      <c r="C966" t="str">
        <f>IFERROR(INDEX(DATOS!J:J,MATCH(CHECKLIST!A966,DATOS!BY:BY,0),1),"")</f>
        <v/>
      </c>
      <c r="D966" t="str">
        <f>IFERROR(INDEX(DATOS!R:R,MATCH(CHECKLIST!E966,DATOS!C:C,0),1),"")</f>
        <v/>
      </c>
      <c r="E966" s="72" t="str">
        <f>IFERROR(INDEX(DATOS!C:C,MATCH(CHECKLIST!A966,DATOS!BY:BY,0),1),"")</f>
        <v/>
      </c>
      <c r="F966" s="82" t="str">
        <f>IFERROR(IF(INDEX(DATOS!AE:AE,MATCH(CHECKLIST!B966,DATOS!B:B,0),1)=0,"",INDEX(DATOS!AE:AE,MATCH(CHECKLIST!B966,DATOS!B:B,0),1)),"")</f>
        <v/>
      </c>
      <c r="G966" s="17" t="str">
        <f>IFERROR(IF(INDEX(DATOS!AJ:AJ,MATCH(CHECKLIST!B966,DATOS!B:B,0),1)=0,"",INDEX(DATOS!AJ:AJ,MATCH(CHECKLIST!B966,DATOS!B:B,0),1)),"")</f>
        <v/>
      </c>
      <c r="H966" s="17" t="str">
        <f>IFERROR(IF(INDEX(DATOS!BM:BM,MATCH(CHECKLIST!B966,DATOS!B:B,0),1)="","X",IF(INDEX(DATOS!BM:BM,MATCH(CHECKLIST!B966,DATOS!B:B,0),1)="VIGENTE","",INDEX(DATOS!BM:BM,MATCH(CHECKLIST!B966,DATOS!B:B,0),1))),"")</f>
        <v/>
      </c>
      <c r="I966" s="17" t="str">
        <f>IFERROR(IF(INDEX(DATOS!AN:AN,MATCH(CHECKLIST!B966,DATOS!B:B,0),1)=0,"",INDEX(DATOS!AN:AN,MATCH(CHECKLIST!B966,DATOS!B:B,0),1)),"")</f>
        <v/>
      </c>
      <c r="J966" s="17" t="str">
        <f>IFERROR(IF(INDEX(DATOS!AL:AL,MATCH(CHECKLIST!B966,DATOS!B:B,0),1)=0,"",INDEX(DATOS!AL:AL,MATCH(CHECKLIST!B966,DATOS!B:B,0),1)),"")</f>
        <v/>
      </c>
      <c r="K966" s="35" t="str">
        <f>IFERROR(IF(INDEX(DATOS!AM:AM,MATCH(CHECKLIST!B966,DATOS!B:B,0),1)=0,"",INDEX(DATOS!AM:AM,MATCH(CHECKLIST!B966,DATOS!B:B,0),1)),"")</f>
        <v/>
      </c>
      <c r="L966" s="17" t="str">
        <f>IFERROR(IF(INDEX(DATOS!AO:AO,MATCH(CHECKLIST!B966,DATOS!B:B,0),1)=0,"",INDEX(DATOS!AO:AO,MATCH(CHECKLIST!B966,DATOS!B:B,0),1)),"")</f>
        <v/>
      </c>
      <c r="M966" s="17" t="str">
        <f>IFERROR(IF(INDEX(DATOS!AK:AK,MATCH(CHECKLIST!B966,DATOS!B:B,0),1)=0,"",INDEX(DATOS!AK:AK,MATCH(CHECKLIST!B966,DATOS!B:B,0),1)),"")</f>
        <v/>
      </c>
      <c r="N966" s="35" t="str">
        <f ca="1">IFERROR(IF(INDEX(DATOS!I:I,MATCH(CHECKLIST!B966,DATOS!B:B,0),1)="","X",IF(INDEX(DATOS!I:I,MATCH(CHECKLIST!B966,DATOS!B:B,0),1)&gt;YEAR(TODAY())-1,"","VENCIDA")),"")</f>
        <v/>
      </c>
      <c r="O966" s="35" t="str">
        <f>IFERROR(IF(INDEX(DATOS!AR:AR,MATCH(CHECKLIST!B966,DATOS!B:B,0),1)=0,"",INDEX(DATOS!AR:AR,MATCH(CHECKLIST!B966,DATOS!B:B,0),1)),"")</f>
        <v/>
      </c>
      <c r="P966" s="17" t="str">
        <f>IFERROR(IF(INDEX(DATOS!AP:AP,MATCH(CHECKLIST!B966,DATOS!B:B,0),1)=0,"",INDEX(DATOS!AP:AP,MATCH(CHECKLIST!B966,DATOS!B:B,0),1)),"")</f>
        <v/>
      </c>
      <c r="Q966" s="17" t="str">
        <f>IFERROR(IF(INDEX(DATOS!AQ:AQ,MATCH(CHECKLIST!B966,DATOS!B:B,0),1)=0,"",INDEX(DATOS!AQ:AQ,MATCH(CHECKLIST!B966,DATOS!B:B,0),1)),"")</f>
        <v/>
      </c>
      <c r="S966">
        <f t="shared" si="44"/>
        <v>0</v>
      </c>
      <c r="U966" t="str">
        <f t="shared" si="42"/>
        <v/>
      </c>
      <c r="V966" t="str">
        <f t="shared" si="43"/>
        <v/>
      </c>
    </row>
    <row r="967" spans="1:22" x14ac:dyDescent="0.25">
      <c r="A967" s="12">
        <v>954</v>
      </c>
      <c r="B967" t="str">
        <f>IFERROR(INDEX(DATOS!B:B,MATCH(CHECKLIST!A967,DATOS!BY:BY,0),1),"")</f>
        <v/>
      </c>
      <c r="C967" t="str">
        <f>IFERROR(INDEX(DATOS!J:J,MATCH(CHECKLIST!A967,DATOS!BY:BY,0),1),"")</f>
        <v/>
      </c>
      <c r="D967" t="str">
        <f>IFERROR(INDEX(DATOS!R:R,MATCH(CHECKLIST!E967,DATOS!C:C,0),1),"")</f>
        <v/>
      </c>
      <c r="E967" s="72" t="str">
        <f>IFERROR(INDEX(DATOS!C:C,MATCH(CHECKLIST!A967,DATOS!BY:BY,0),1),"")</f>
        <v/>
      </c>
      <c r="F967" s="82" t="str">
        <f>IFERROR(IF(INDEX(DATOS!AE:AE,MATCH(CHECKLIST!B967,DATOS!B:B,0),1)=0,"",INDEX(DATOS!AE:AE,MATCH(CHECKLIST!B967,DATOS!B:B,0),1)),"")</f>
        <v/>
      </c>
      <c r="G967" s="17" t="str">
        <f>IFERROR(IF(INDEX(DATOS!AJ:AJ,MATCH(CHECKLIST!B967,DATOS!B:B,0),1)=0,"",INDEX(DATOS!AJ:AJ,MATCH(CHECKLIST!B967,DATOS!B:B,0),1)),"")</f>
        <v/>
      </c>
      <c r="H967" s="17" t="str">
        <f>IFERROR(IF(INDEX(DATOS!BM:BM,MATCH(CHECKLIST!B967,DATOS!B:B,0),1)="","X",IF(INDEX(DATOS!BM:BM,MATCH(CHECKLIST!B967,DATOS!B:B,0),1)="VIGENTE","",INDEX(DATOS!BM:BM,MATCH(CHECKLIST!B967,DATOS!B:B,0),1))),"")</f>
        <v/>
      </c>
      <c r="I967" s="17" t="str">
        <f>IFERROR(IF(INDEX(DATOS!AN:AN,MATCH(CHECKLIST!B967,DATOS!B:B,0),1)=0,"",INDEX(DATOS!AN:AN,MATCH(CHECKLIST!B967,DATOS!B:B,0),1)),"")</f>
        <v/>
      </c>
      <c r="J967" s="17" t="str">
        <f>IFERROR(IF(INDEX(DATOS!AL:AL,MATCH(CHECKLIST!B967,DATOS!B:B,0),1)=0,"",INDEX(DATOS!AL:AL,MATCH(CHECKLIST!B967,DATOS!B:B,0),1)),"")</f>
        <v/>
      </c>
      <c r="K967" s="35" t="str">
        <f>IFERROR(IF(INDEX(DATOS!AM:AM,MATCH(CHECKLIST!B967,DATOS!B:B,0),1)=0,"",INDEX(DATOS!AM:AM,MATCH(CHECKLIST!B967,DATOS!B:B,0),1)),"")</f>
        <v/>
      </c>
      <c r="L967" s="17" t="str">
        <f>IFERROR(IF(INDEX(DATOS!AO:AO,MATCH(CHECKLIST!B967,DATOS!B:B,0),1)=0,"",INDEX(DATOS!AO:AO,MATCH(CHECKLIST!B967,DATOS!B:B,0),1)),"")</f>
        <v/>
      </c>
      <c r="M967" s="17" t="str">
        <f>IFERROR(IF(INDEX(DATOS!AK:AK,MATCH(CHECKLIST!B967,DATOS!B:B,0),1)=0,"",INDEX(DATOS!AK:AK,MATCH(CHECKLIST!B967,DATOS!B:B,0),1)),"")</f>
        <v/>
      </c>
      <c r="N967" s="35" t="str">
        <f ca="1">IFERROR(IF(INDEX(DATOS!I:I,MATCH(CHECKLIST!B967,DATOS!B:B,0),1)="","X",IF(INDEX(DATOS!I:I,MATCH(CHECKLIST!B967,DATOS!B:B,0),1)&gt;YEAR(TODAY())-1,"","VENCIDA")),"")</f>
        <v/>
      </c>
      <c r="O967" s="35" t="str">
        <f>IFERROR(IF(INDEX(DATOS!AR:AR,MATCH(CHECKLIST!B967,DATOS!B:B,0),1)=0,"",INDEX(DATOS!AR:AR,MATCH(CHECKLIST!B967,DATOS!B:B,0),1)),"")</f>
        <v/>
      </c>
      <c r="P967" s="17" t="str">
        <f>IFERROR(IF(INDEX(DATOS!AP:AP,MATCH(CHECKLIST!B967,DATOS!B:B,0),1)=0,"",INDEX(DATOS!AP:AP,MATCH(CHECKLIST!B967,DATOS!B:B,0),1)),"")</f>
        <v/>
      </c>
      <c r="Q967" s="17" t="str">
        <f>IFERROR(IF(INDEX(DATOS!AQ:AQ,MATCH(CHECKLIST!B967,DATOS!B:B,0),1)=0,"",INDEX(DATOS!AQ:AQ,MATCH(CHECKLIST!B967,DATOS!B:B,0),1)),"")</f>
        <v/>
      </c>
      <c r="R967" t="str">
        <f>IF(B967="","",1)</f>
        <v/>
      </c>
      <c r="S967" t="str">
        <f t="shared" si="44"/>
        <v/>
      </c>
      <c r="U967" t="str">
        <f t="shared" si="42"/>
        <v/>
      </c>
      <c r="V967" t="str">
        <f t="shared" si="43"/>
        <v/>
      </c>
    </row>
    <row r="968" spans="1:22" x14ac:dyDescent="0.25">
      <c r="A968" s="12">
        <v>955</v>
      </c>
      <c r="B968" t="str">
        <f>IFERROR(INDEX(DATOS!B:B,MATCH(CHECKLIST!A968,DATOS!BY:BY,0),1),"")</f>
        <v/>
      </c>
      <c r="C968" t="str">
        <f>IFERROR(INDEX(DATOS!J:J,MATCH(CHECKLIST!A968,DATOS!BY:BY,0),1),"")</f>
        <v/>
      </c>
      <c r="D968" t="str">
        <f>IFERROR(INDEX(DATOS!R:R,MATCH(CHECKLIST!E968,DATOS!C:C,0),1),"")</f>
        <v/>
      </c>
      <c r="E968" s="72" t="str">
        <f>IFERROR(INDEX(DATOS!C:C,MATCH(CHECKLIST!A968,DATOS!BY:BY,0),1),"")</f>
        <v/>
      </c>
      <c r="F968" s="82" t="str">
        <f>IFERROR(IF(INDEX(DATOS!AE:AE,MATCH(CHECKLIST!B968,DATOS!B:B,0),1)=0,"",INDEX(DATOS!AE:AE,MATCH(CHECKLIST!B968,DATOS!B:B,0),1)),"")</f>
        <v/>
      </c>
      <c r="G968" s="17" t="str">
        <f>IFERROR(IF(INDEX(DATOS!AJ:AJ,MATCH(CHECKLIST!B968,DATOS!B:B,0),1)=0,"",INDEX(DATOS!AJ:AJ,MATCH(CHECKLIST!B968,DATOS!B:B,0),1)),"")</f>
        <v/>
      </c>
      <c r="H968" s="17" t="str">
        <f>IFERROR(IF(INDEX(DATOS!BM:BM,MATCH(CHECKLIST!B968,DATOS!B:B,0),1)="","X",IF(INDEX(DATOS!BM:BM,MATCH(CHECKLIST!B968,DATOS!B:B,0),1)="VIGENTE","",INDEX(DATOS!BM:BM,MATCH(CHECKLIST!B968,DATOS!B:B,0),1))),"")</f>
        <v/>
      </c>
      <c r="I968" s="17" t="str">
        <f>IFERROR(IF(INDEX(DATOS!AN:AN,MATCH(CHECKLIST!B968,DATOS!B:B,0),1)=0,"",INDEX(DATOS!AN:AN,MATCH(CHECKLIST!B968,DATOS!B:B,0),1)),"")</f>
        <v/>
      </c>
      <c r="J968" s="17" t="str">
        <f>IFERROR(IF(INDEX(DATOS!AL:AL,MATCH(CHECKLIST!B968,DATOS!B:B,0),1)=0,"",INDEX(DATOS!AL:AL,MATCH(CHECKLIST!B968,DATOS!B:B,0),1)),"")</f>
        <v/>
      </c>
      <c r="K968" s="35" t="str">
        <f>IFERROR(IF(INDEX(DATOS!AM:AM,MATCH(CHECKLIST!B968,DATOS!B:B,0),1)=0,"",INDEX(DATOS!AM:AM,MATCH(CHECKLIST!B968,DATOS!B:B,0),1)),"")</f>
        <v/>
      </c>
      <c r="L968" s="17" t="str">
        <f>IFERROR(IF(INDEX(DATOS!AO:AO,MATCH(CHECKLIST!B968,DATOS!B:B,0),1)=0,"",INDEX(DATOS!AO:AO,MATCH(CHECKLIST!B968,DATOS!B:B,0),1)),"")</f>
        <v/>
      </c>
      <c r="M968" s="17" t="str">
        <f>IFERROR(IF(INDEX(DATOS!AK:AK,MATCH(CHECKLIST!B968,DATOS!B:B,0),1)=0,"",INDEX(DATOS!AK:AK,MATCH(CHECKLIST!B968,DATOS!B:B,0),1)),"")</f>
        <v/>
      </c>
      <c r="N968" s="35" t="str">
        <f ca="1">IFERROR(IF(INDEX(DATOS!I:I,MATCH(CHECKLIST!B968,DATOS!B:B,0),1)="","X",IF(INDEX(DATOS!I:I,MATCH(CHECKLIST!B968,DATOS!B:B,0),1)&gt;YEAR(TODAY())-1,"","VENCIDA")),"")</f>
        <v/>
      </c>
      <c r="O968" s="35" t="str">
        <f>IFERROR(IF(INDEX(DATOS!AR:AR,MATCH(CHECKLIST!B968,DATOS!B:B,0),1)=0,"",INDEX(DATOS!AR:AR,MATCH(CHECKLIST!B968,DATOS!B:B,0),1)),"")</f>
        <v/>
      </c>
      <c r="P968" s="17" t="str">
        <f>IFERROR(IF(INDEX(DATOS!AP:AP,MATCH(CHECKLIST!B968,DATOS!B:B,0),1)=0,"",INDEX(DATOS!AP:AP,MATCH(CHECKLIST!B968,DATOS!B:B,0),1)),"")</f>
        <v/>
      </c>
      <c r="Q968" s="17" t="str">
        <f>IFERROR(IF(INDEX(DATOS!AQ:AQ,MATCH(CHECKLIST!B968,DATOS!B:B,0),1)=0,"",INDEX(DATOS!AQ:AQ,MATCH(CHECKLIST!B968,DATOS!B:B,0),1)),"")</f>
        <v/>
      </c>
      <c r="S968">
        <f t="shared" si="44"/>
        <v>0</v>
      </c>
      <c r="U968" t="str">
        <f t="shared" si="42"/>
        <v/>
      </c>
      <c r="V968" t="str">
        <f t="shared" si="43"/>
        <v/>
      </c>
    </row>
    <row r="969" spans="1:22" x14ac:dyDescent="0.25">
      <c r="A969" s="12">
        <v>956</v>
      </c>
      <c r="B969" t="str">
        <f>IFERROR(INDEX(DATOS!B:B,MATCH(CHECKLIST!A969,DATOS!BY:BY,0),1),"")</f>
        <v/>
      </c>
      <c r="C969" t="str">
        <f>IFERROR(INDEX(DATOS!J:J,MATCH(CHECKLIST!A969,DATOS!BY:BY,0),1),"")</f>
        <v/>
      </c>
      <c r="D969" t="str">
        <f>IFERROR(INDEX(DATOS!R:R,MATCH(CHECKLIST!E969,DATOS!C:C,0),1),"")</f>
        <v/>
      </c>
      <c r="E969" s="72" t="str">
        <f>IFERROR(INDEX(DATOS!C:C,MATCH(CHECKLIST!A969,DATOS!BY:BY,0),1),"")</f>
        <v/>
      </c>
      <c r="F969" s="82" t="str">
        <f>IFERROR(IF(INDEX(DATOS!AE:AE,MATCH(CHECKLIST!B969,DATOS!B:B,0),1)=0,"",INDEX(DATOS!AE:AE,MATCH(CHECKLIST!B969,DATOS!B:B,0),1)),"")</f>
        <v/>
      </c>
      <c r="G969" s="17" t="str">
        <f>IFERROR(IF(INDEX(DATOS!AJ:AJ,MATCH(CHECKLIST!B969,DATOS!B:B,0),1)=0,"",INDEX(DATOS!AJ:AJ,MATCH(CHECKLIST!B969,DATOS!B:B,0),1)),"")</f>
        <v/>
      </c>
      <c r="H969" s="17" t="str">
        <f>IFERROR(IF(INDEX(DATOS!BM:BM,MATCH(CHECKLIST!B969,DATOS!B:B,0),1)="","X",IF(INDEX(DATOS!BM:BM,MATCH(CHECKLIST!B969,DATOS!B:B,0),1)="VIGENTE","",INDEX(DATOS!BM:BM,MATCH(CHECKLIST!B969,DATOS!B:B,0),1))),"")</f>
        <v/>
      </c>
      <c r="I969" s="17" t="str">
        <f>IFERROR(IF(INDEX(DATOS!AN:AN,MATCH(CHECKLIST!B969,DATOS!B:B,0),1)=0,"",INDEX(DATOS!AN:AN,MATCH(CHECKLIST!B969,DATOS!B:B,0),1)),"")</f>
        <v/>
      </c>
      <c r="J969" s="17" t="str">
        <f>IFERROR(IF(INDEX(DATOS!AL:AL,MATCH(CHECKLIST!B969,DATOS!B:B,0),1)=0,"",INDEX(DATOS!AL:AL,MATCH(CHECKLIST!B969,DATOS!B:B,0),1)),"")</f>
        <v/>
      </c>
      <c r="K969" s="35" t="str">
        <f>IFERROR(IF(INDEX(DATOS!AM:AM,MATCH(CHECKLIST!B969,DATOS!B:B,0),1)=0,"",INDEX(DATOS!AM:AM,MATCH(CHECKLIST!B969,DATOS!B:B,0),1)),"")</f>
        <v/>
      </c>
      <c r="L969" s="17" t="str">
        <f>IFERROR(IF(INDEX(DATOS!AO:AO,MATCH(CHECKLIST!B969,DATOS!B:B,0),1)=0,"",INDEX(DATOS!AO:AO,MATCH(CHECKLIST!B969,DATOS!B:B,0),1)),"")</f>
        <v/>
      </c>
      <c r="M969" s="17" t="str">
        <f>IFERROR(IF(INDEX(DATOS!AK:AK,MATCH(CHECKLIST!B969,DATOS!B:B,0),1)=0,"",INDEX(DATOS!AK:AK,MATCH(CHECKLIST!B969,DATOS!B:B,0),1)),"")</f>
        <v/>
      </c>
      <c r="N969" s="35" t="str">
        <f ca="1">IFERROR(IF(INDEX(DATOS!I:I,MATCH(CHECKLIST!B969,DATOS!B:B,0),1)="","X",IF(INDEX(DATOS!I:I,MATCH(CHECKLIST!B969,DATOS!B:B,0),1)&gt;YEAR(TODAY())-1,"","VENCIDA")),"")</f>
        <v/>
      </c>
      <c r="O969" s="35" t="str">
        <f>IFERROR(IF(INDEX(DATOS!AR:AR,MATCH(CHECKLIST!B969,DATOS!B:B,0),1)=0,"",INDEX(DATOS!AR:AR,MATCH(CHECKLIST!B969,DATOS!B:B,0),1)),"")</f>
        <v/>
      </c>
      <c r="P969" s="17" t="str">
        <f>IFERROR(IF(INDEX(DATOS!AP:AP,MATCH(CHECKLIST!B969,DATOS!B:B,0),1)=0,"",INDEX(DATOS!AP:AP,MATCH(CHECKLIST!B969,DATOS!B:B,0),1)),"")</f>
        <v/>
      </c>
      <c r="Q969" s="17" t="str">
        <f>IFERROR(IF(INDEX(DATOS!AQ:AQ,MATCH(CHECKLIST!B969,DATOS!B:B,0),1)=0,"",INDEX(DATOS!AQ:AQ,MATCH(CHECKLIST!B969,DATOS!B:B,0),1)),"")</f>
        <v/>
      </c>
      <c r="R969" t="str">
        <f>IF(B969="","",1)</f>
        <v/>
      </c>
      <c r="S969" t="str">
        <f t="shared" si="44"/>
        <v/>
      </c>
      <c r="U969" t="str">
        <f t="shared" si="42"/>
        <v/>
      </c>
      <c r="V969" t="str">
        <f t="shared" si="43"/>
        <v/>
      </c>
    </row>
    <row r="970" spans="1:22" x14ac:dyDescent="0.25">
      <c r="A970" s="12">
        <v>957</v>
      </c>
      <c r="B970" t="str">
        <f>IFERROR(INDEX(DATOS!B:B,MATCH(CHECKLIST!A970,DATOS!BY:BY,0),1),"")</f>
        <v/>
      </c>
      <c r="C970" t="str">
        <f>IFERROR(INDEX(DATOS!J:J,MATCH(CHECKLIST!A970,DATOS!BY:BY,0),1),"")</f>
        <v/>
      </c>
      <c r="D970" t="str">
        <f>IFERROR(INDEX(DATOS!R:R,MATCH(CHECKLIST!E970,DATOS!C:C,0),1),"")</f>
        <v/>
      </c>
      <c r="E970" s="72" t="str">
        <f>IFERROR(INDEX(DATOS!C:C,MATCH(CHECKLIST!A970,DATOS!BY:BY,0),1),"")</f>
        <v/>
      </c>
      <c r="F970" s="82" t="str">
        <f>IFERROR(IF(INDEX(DATOS!AE:AE,MATCH(CHECKLIST!B970,DATOS!B:B,0),1)=0,"",INDEX(DATOS!AE:AE,MATCH(CHECKLIST!B970,DATOS!B:B,0),1)),"")</f>
        <v/>
      </c>
      <c r="G970" s="17" t="str">
        <f>IFERROR(IF(INDEX(DATOS!AJ:AJ,MATCH(CHECKLIST!B970,DATOS!B:B,0),1)=0,"",INDEX(DATOS!AJ:AJ,MATCH(CHECKLIST!B970,DATOS!B:B,0),1)),"")</f>
        <v/>
      </c>
      <c r="H970" s="17" t="str">
        <f>IFERROR(IF(INDEX(DATOS!BM:BM,MATCH(CHECKLIST!B970,DATOS!B:B,0),1)="","X",IF(INDEX(DATOS!BM:BM,MATCH(CHECKLIST!B970,DATOS!B:B,0),1)="VIGENTE","",INDEX(DATOS!BM:BM,MATCH(CHECKLIST!B970,DATOS!B:B,0),1))),"")</f>
        <v/>
      </c>
      <c r="I970" s="17" t="str">
        <f>IFERROR(IF(INDEX(DATOS!AN:AN,MATCH(CHECKLIST!B970,DATOS!B:B,0),1)=0,"",INDEX(DATOS!AN:AN,MATCH(CHECKLIST!B970,DATOS!B:B,0),1)),"")</f>
        <v/>
      </c>
      <c r="J970" s="17" t="str">
        <f>IFERROR(IF(INDEX(DATOS!AL:AL,MATCH(CHECKLIST!B970,DATOS!B:B,0),1)=0,"",INDEX(DATOS!AL:AL,MATCH(CHECKLIST!B970,DATOS!B:B,0),1)),"")</f>
        <v/>
      </c>
      <c r="K970" s="35" t="str">
        <f>IFERROR(IF(INDEX(DATOS!AM:AM,MATCH(CHECKLIST!B970,DATOS!B:B,0),1)=0,"",INDEX(DATOS!AM:AM,MATCH(CHECKLIST!B970,DATOS!B:B,0),1)),"")</f>
        <v/>
      </c>
      <c r="L970" s="17" t="str">
        <f>IFERROR(IF(INDEX(DATOS!AO:AO,MATCH(CHECKLIST!B970,DATOS!B:B,0),1)=0,"",INDEX(DATOS!AO:AO,MATCH(CHECKLIST!B970,DATOS!B:B,0),1)),"")</f>
        <v/>
      </c>
      <c r="M970" s="17" t="str">
        <f>IFERROR(IF(INDEX(DATOS!AK:AK,MATCH(CHECKLIST!B970,DATOS!B:B,0),1)=0,"",INDEX(DATOS!AK:AK,MATCH(CHECKLIST!B970,DATOS!B:B,0),1)),"")</f>
        <v/>
      </c>
      <c r="N970" s="35" t="str">
        <f ca="1">IFERROR(IF(INDEX(DATOS!I:I,MATCH(CHECKLIST!B970,DATOS!B:B,0),1)="","X",IF(INDEX(DATOS!I:I,MATCH(CHECKLIST!B970,DATOS!B:B,0),1)&gt;YEAR(TODAY())-1,"","VENCIDA")),"")</f>
        <v/>
      </c>
      <c r="O970" s="35" t="str">
        <f>IFERROR(IF(INDEX(DATOS!AR:AR,MATCH(CHECKLIST!B970,DATOS!B:B,0),1)=0,"",INDEX(DATOS!AR:AR,MATCH(CHECKLIST!B970,DATOS!B:B,0),1)),"")</f>
        <v/>
      </c>
      <c r="P970" s="17" t="str">
        <f>IFERROR(IF(INDEX(DATOS!AP:AP,MATCH(CHECKLIST!B970,DATOS!B:B,0),1)=0,"",INDEX(DATOS!AP:AP,MATCH(CHECKLIST!B970,DATOS!B:B,0),1)),"")</f>
        <v/>
      </c>
      <c r="Q970" s="17" t="str">
        <f>IFERROR(IF(INDEX(DATOS!AQ:AQ,MATCH(CHECKLIST!B970,DATOS!B:B,0),1)=0,"",INDEX(DATOS!AQ:AQ,MATCH(CHECKLIST!B970,DATOS!B:B,0),1)),"")</f>
        <v/>
      </c>
      <c r="S970">
        <f t="shared" si="44"/>
        <v>0</v>
      </c>
      <c r="U970" t="str">
        <f t="shared" si="42"/>
        <v/>
      </c>
      <c r="V970" t="str">
        <f t="shared" si="43"/>
        <v/>
      </c>
    </row>
    <row r="971" spans="1:22" x14ac:dyDescent="0.25">
      <c r="A971" s="12">
        <v>958</v>
      </c>
      <c r="B971" t="str">
        <f>IFERROR(INDEX(DATOS!B:B,MATCH(CHECKLIST!A971,DATOS!BY:BY,0),1),"")</f>
        <v/>
      </c>
      <c r="C971" t="str">
        <f>IFERROR(INDEX(DATOS!J:J,MATCH(CHECKLIST!A971,DATOS!BY:BY,0),1),"")</f>
        <v/>
      </c>
      <c r="D971" t="str">
        <f>IFERROR(INDEX(DATOS!R:R,MATCH(CHECKLIST!E971,DATOS!C:C,0),1),"")</f>
        <v/>
      </c>
      <c r="E971" s="72" t="str">
        <f>IFERROR(INDEX(DATOS!C:C,MATCH(CHECKLIST!A971,DATOS!BY:BY,0),1),"")</f>
        <v/>
      </c>
      <c r="F971" s="82" t="str">
        <f>IFERROR(IF(INDEX(DATOS!AE:AE,MATCH(CHECKLIST!B971,DATOS!B:B,0),1)=0,"",INDEX(DATOS!AE:AE,MATCH(CHECKLIST!B971,DATOS!B:B,0),1)),"")</f>
        <v/>
      </c>
      <c r="G971" s="17" t="str">
        <f>IFERROR(IF(INDEX(DATOS!AJ:AJ,MATCH(CHECKLIST!B971,DATOS!B:B,0),1)=0,"",INDEX(DATOS!AJ:AJ,MATCH(CHECKLIST!B971,DATOS!B:B,0),1)),"")</f>
        <v/>
      </c>
      <c r="H971" s="17" t="str">
        <f>IFERROR(IF(INDEX(DATOS!BM:BM,MATCH(CHECKLIST!B971,DATOS!B:B,0),1)="","X",IF(INDEX(DATOS!BM:BM,MATCH(CHECKLIST!B971,DATOS!B:B,0),1)="VIGENTE","",INDEX(DATOS!BM:BM,MATCH(CHECKLIST!B971,DATOS!B:B,0),1))),"")</f>
        <v/>
      </c>
      <c r="I971" s="17" t="str">
        <f>IFERROR(IF(INDEX(DATOS!AN:AN,MATCH(CHECKLIST!B971,DATOS!B:B,0),1)=0,"",INDEX(DATOS!AN:AN,MATCH(CHECKLIST!B971,DATOS!B:B,0),1)),"")</f>
        <v/>
      </c>
      <c r="J971" s="17" t="str">
        <f>IFERROR(IF(INDEX(DATOS!AL:AL,MATCH(CHECKLIST!B971,DATOS!B:B,0),1)=0,"",INDEX(DATOS!AL:AL,MATCH(CHECKLIST!B971,DATOS!B:B,0),1)),"")</f>
        <v/>
      </c>
      <c r="K971" s="35" t="str">
        <f>IFERROR(IF(INDEX(DATOS!AM:AM,MATCH(CHECKLIST!B971,DATOS!B:B,0),1)=0,"",INDEX(DATOS!AM:AM,MATCH(CHECKLIST!B971,DATOS!B:B,0),1)),"")</f>
        <v/>
      </c>
      <c r="L971" s="17" t="str">
        <f>IFERROR(IF(INDEX(DATOS!AO:AO,MATCH(CHECKLIST!B971,DATOS!B:B,0),1)=0,"",INDEX(DATOS!AO:AO,MATCH(CHECKLIST!B971,DATOS!B:B,0),1)),"")</f>
        <v/>
      </c>
      <c r="M971" s="17" t="str">
        <f>IFERROR(IF(INDEX(DATOS!AK:AK,MATCH(CHECKLIST!B971,DATOS!B:B,0),1)=0,"",INDEX(DATOS!AK:AK,MATCH(CHECKLIST!B971,DATOS!B:B,0),1)),"")</f>
        <v/>
      </c>
      <c r="N971" s="35" t="str">
        <f ca="1">IFERROR(IF(INDEX(DATOS!I:I,MATCH(CHECKLIST!B971,DATOS!B:B,0),1)="","X",IF(INDEX(DATOS!I:I,MATCH(CHECKLIST!B971,DATOS!B:B,0),1)&gt;YEAR(TODAY())-1,"","VENCIDA")),"")</f>
        <v/>
      </c>
      <c r="O971" s="35" t="str">
        <f>IFERROR(IF(INDEX(DATOS!AR:AR,MATCH(CHECKLIST!B971,DATOS!B:B,0),1)=0,"",INDEX(DATOS!AR:AR,MATCH(CHECKLIST!B971,DATOS!B:B,0),1)),"")</f>
        <v/>
      </c>
      <c r="P971" s="17" t="str">
        <f>IFERROR(IF(INDEX(DATOS!AP:AP,MATCH(CHECKLIST!B971,DATOS!B:B,0),1)=0,"",INDEX(DATOS!AP:AP,MATCH(CHECKLIST!B971,DATOS!B:B,0),1)),"")</f>
        <v/>
      </c>
      <c r="Q971" s="17" t="str">
        <f>IFERROR(IF(INDEX(DATOS!AQ:AQ,MATCH(CHECKLIST!B971,DATOS!B:B,0),1)=0,"",INDEX(DATOS!AQ:AQ,MATCH(CHECKLIST!B971,DATOS!B:B,0),1)),"")</f>
        <v/>
      </c>
      <c r="R971" t="str">
        <f>IF(B971="","",1)</f>
        <v/>
      </c>
      <c r="S971" t="str">
        <f t="shared" si="44"/>
        <v/>
      </c>
      <c r="U971" t="str">
        <f t="shared" si="42"/>
        <v/>
      </c>
      <c r="V971" t="str">
        <f t="shared" si="43"/>
        <v/>
      </c>
    </row>
    <row r="972" spans="1:22" x14ac:dyDescent="0.25">
      <c r="A972" s="12">
        <v>959</v>
      </c>
      <c r="B972" t="str">
        <f>IFERROR(INDEX(DATOS!B:B,MATCH(CHECKLIST!A972,DATOS!BY:BY,0),1),"")</f>
        <v/>
      </c>
      <c r="C972" t="str">
        <f>IFERROR(INDEX(DATOS!J:J,MATCH(CHECKLIST!A972,DATOS!BY:BY,0),1),"")</f>
        <v/>
      </c>
      <c r="D972" t="str">
        <f>IFERROR(INDEX(DATOS!R:R,MATCH(CHECKLIST!E972,DATOS!C:C,0),1),"")</f>
        <v/>
      </c>
      <c r="E972" s="72" t="str">
        <f>IFERROR(INDEX(DATOS!C:C,MATCH(CHECKLIST!A972,DATOS!BY:BY,0),1),"")</f>
        <v/>
      </c>
      <c r="F972" s="82" t="str">
        <f>IFERROR(IF(INDEX(DATOS!AE:AE,MATCH(CHECKLIST!B972,DATOS!B:B,0),1)=0,"",INDEX(DATOS!AE:AE,MATCH(CHECKLIST!B972,DATOS!B:B,0),1)),"")</f>
        <v/>
      </c>
      <c r="G972" s="17" t="str">
        <f>IFERROR(IF(INDEX(DATOS!AJ:AJ,MATCH(CHECKLIST!B972,DATOS!B:B,0),1)=0,"",INDEX(DATOS!AJ:AJ,MATCH(CHECKLIST!B972,DATOS!B:B,0),1)),"")</f>
        <v/>
      </c>
      <c r="H972" s="17" t="str">
        <f>IFERROR(IF(INDEX(DATOS!BM:BM,MATCH(CHECKLIST!B972,DATOS!B:B,0),1)="","X",IF(INDEX(DATOS!BM:BM,MATCH(CHECKLIST!B972,DATOS!B:B,0),1)="VIGENTE","",INDEX(DATOS!BM:BM,MATCH(CHECKLIST!B972,DATOS!B:B,0),1))),"")</f>
        <v/>
      </c>
      <c r="I972" s="17" t="str">
        <f>IFERROR(IF(INDEX(DATOS!AN:AN,MATCH(CHECKLIST!B972,DATOS!B:B,0),1)=0,"",INDEX(DATOS!AN:AN,MATCH(CHECKLIST!B972,DATOS!B:B,0),1)),"")</f>
        <v/>
      </c>
      <c r="J972" s="17" t="str">
        <f>IFERROR(IF(INDEX(DATOS!AL:AL,MATCH(CHECKLIST!B972,DATOS!B:B,0),1)=0,"",INDEX(DATOS!AL:AL,MATCH(CHECKLIST!B972,DATOS!B:B,0),1)),"")</f>
        <v/>
      </c>
      <c r="K972" s="35" t="str">
        <f>IFERROR(IF(INDEX(DATOS!AM:AM,MATCH(CHECKLIST!B972,DATOS!B:B,0),1)=0,"",INDEX(DATOS!AM:AM,MATCH(CHECKLIST!B972,DATOS!B:B,0),1)),"")</f>
        <v/>
      </c>
      <c r="L972" s="17" t="str">
        <f>IFERROR(IF(INDEX(DATOS!AO:AO,MATCH(CHECKLIST!B972,DATOS!B:B,0),1)=0,"",INDEX(DATOS!AO:AO,MATCH(CHECKLIST!B972,DATOS!B:B,0),1)),"")</f>
        <v/>
      </c>
      <c r="M972" s="17" t="str">
        <f>IFERROR(IF(INDEX(DATOS!AK:AK,MATCH(CHECKLIST!B972,DATOS!B:B,0),1)=0,"",INDEX(DATOS!AK:AK,MATCH(CHECKLIST!B972,DATOS!B:B,0),1)),"")</f>
        <v/>
      </c>
      <c r="N972" s="35" t="str">
        <f ca="1">IFERROR(IF(INDEX(DATOS!I:I,MATCH(CHECKLIST!B972,DATOS!B:B,0),1)="","X",IF(INDEX(DATOS!I:I,MATCH(CHECKLIST!B972,DATOS!B:B,0),1)&gt;YEAR(TODAY())-1,"","VENCIDA")),"")</f>
        <v/>
      </c>
      <c r="O972" s="35" t="str">
        <f>IFERROR(IF(INDEX(DATOS!AR:AR,MATCH(CHECKLIST!B972,DATOS!B:B,0),1)=0,"",INDEX(DATOS!AR:AR,MATCH(CHECKLIST!B972,DATOS!B:B,0),1)),"")</f>
        <v/>
      </c>
      <c r="P972" s="17" t="str">
        <f>IFERROR(IF(INDEX(DATOS!AP:AP,MATCH(CHECKLIST!B972,DATOS!B:B,0),1)=0,"",INDEX(DATOS!AP:AP,MATCH(CHECKLIST!B972,DATOS!B:B,0),1)),"")</f>
        <v/>
      </c>
      <c r="Q972" s="17" t="str">
        <f>IFERROR(IF(INDEX(DATOS!AQ:AQ,MATCH(CHECKLIST!B972,DATOS!B:B,0),1)=0,"",INDEX(DATOS!AQ:AQ,MATCH(CHECKLIST!B972,DATOS!B:B,0),1)),"")</f>
        <v/>
      </c>
      <c r="S972">
        <f t="shared" si="44"/>
        <v>0</v>
      </c>
      <c r="U972" t="str">
        <f t="shared" si="42"/>
        <v/>
      </c>
      <c r="V972" t="str">
        <f t="shared" si="43"/>
        <v/>
      </c>
    </row>
    <row r="973" spans="1:22" x14ac:dyDescent="0.25">
      <c r="A973" s="12">
        <v>960</v>
      </c>
      <c r="B973" t="str">
        <f>IFERROR(INDEX(DATOS!B:B,MATCH(CHECKLIST!A973,DATOS!BY:BY,0),1),"")</f>
        <v/>
      </c>
      <c r="C973" t="str">
        <f>IFERROR(INDEX(DATOS!J:J,MATCH(CHECKLIST!A973,DATOS!BY:BY,0),1),"")</f>
        <v/>
      </c>
      <c r="D973" t="str">
        <f>IFERROR(INDEX(DATOS!R:R,MATCH(CHECKLIST!E973,DATOS!C:C,0),1),"")</f>
        <v/>
      </c>
      <c r="E973" s="72" t="str">
        <f>IFERROR(INDEX(DATOS!C:C,MATCH(CHECKLIST!A973,DATOS!BY:BY,0),1),"")</f>
        <v/>
      </c>
      <c r="F973" s="82" t="str">
        <f>IFERROR(IF(INDEX(DATOS!AE:AE,MATCH(CHECKLIST!B973,DATOS!B:B,0),1)=0,"",INDEX(DATOS!AE:AE,MATCH(CHECKLIST!B973,DATOS!B:B,0),1)),"")</f>
        <v/>
      </c>
      <c r="G973" s="17" t="str">
        <f>IFERROR(IF(INDEX(DATOS!AJ:AJ,MATCH(CHECKLIST!B973,DATOS!B:B,0),1)=0,"",INDEX(DATOS!AJ:AJ,MATCH(CHECKLIST!B973,DATOS!B:B,0),1)),"")</f>
        <v/>
      </c>
      <c r="H973" s="17" t="str">
        <f>IFERROR(IF(INDEX(DATOS!BM:BM,MATCH(CHECKLIST!B973,DATOS!B:B,0),1)="","X",IF(INDEX(DATOS!BM:BM,MATCH(CHECKLIST!B973,DATOS!B:B,0),1)="VIGENTE","",INDEX(DATOS!BM:BM,MATCH(CHECKLIST!B973,DATOS!B:B,0),1))),"")</f>
        <v/>
      </c>
      <c r="I973" s="17" t="str">
        <f>IFERROR(IF(INDEX(DATOS!AN:AN,MATCH(CHECKLIST!B973,DATOS!B:B,0),1)=0,"",INDEX(DATOS!AN:AN,MATCH(CHECKLIST!B973,DATOS!B:B,0),1)),"")</f>
        <v/>
      </c>
      <c r="J973" s="17" t="str">
        <f>IFERROR(IF(INDEX(DATOS!AL:AL,MATCH(CHECKLIST!B973,DATOS!B:B,0),1)=0,"",INDEX(DATOS!AL:AL,MATCH(CHECKLIST!B973,DATOS!B:B,0),1)),"")</f>
        <v/>
      </c>
      <c r="K973" s="35" t="str">
        <f>IFERROR(IF(INDEX(DATOS!AM:AM,MATCH(CHECKLIST!B973,DATOS!B:B,0),1)=0,"",INDEX(DATOS!AM:AM,MATCH(CHECKLIST!B973,DATOS!B:B,0),1)),"")</f>
        <v/>
      </c>
      <c r="L973" s="17" t="str">
        <f>IFERROR(IF(INDEX(DATOS!AO:AO,MATCH(CHECKLIST!B973,DATOS!B:B,0),1)=0,"",INDEX(DATOS!AO:AO,MATCH(CHECKLIST!B973,DATOS!B:B,0),1)),"")</f>
        <v/>
      </c>
      <c r="M973" s="17" t="str">
        <f>IFERROR(IF(INDEX(DATOS!AK:AK,MATCH(CHECKLIST!B973,DATOS!B:B,0),1)=0,"",INDEX(DATOS!AK:AK,MATCH(CHECKLIST!B973,DATOS!B:B,0),1)),"")</f>
        <v/>
      </c>
      <c r="N973" s="35" t="str">
        <f ca="1">IFERROR(IF(INDEX(DATOS!I:I,MATCH(CHECKLIST!B973,DATOS!B:B,0),1)="","X",IF(INDEX(DATOS!I:I,MATCH(CHECKLIST!B973,DATOS!B:B,0),1)&gt;YEAR(TODAY())-1,"","VENCIDA")),"")</f>
        <v/>
      </c>
      <c r="O973" s="35" t="str">
        <f>IFERROR(IF(INDEX(DATOS!AR:AR,MATCH(CHECKLIST!B973,DATOS!B:B,0),1)=0,"",INDEX(DATOS!AR:AR,MATCH(CHECKLIST!B973,DATOS!B:B,0),1)),"")</f>
        <v/>
      </c>
      <c r="P973" s="17" t="str">
        <f>IFERROR(IF(INDEX(DATOS!AP:AP,MATCH(CHECKLIST!B973,DATOS!B:B,0),1)=0,"",INDEX(DATOS!AP:AP,MATCH(CHECKLIST!B973,DATOS!B:B,0),1)),"")</f>
        <v/>
      </c>
      <c r="Q973" s="17" t="str">
        <f>IFERROR(IF(INDEX(DATOS!AQ:AQ,MATCH(CHECKLIST!B973,DATOS!B:B,0),1)=0,"",INDEX(DATOS!AQ:AQ,MATCH(CHECKLIST!B973,DATOS!B:B,0),1)),"")</f>
        <v/>
      </c>
      <c r="R973" t="str">
        <f>IF(B973="","",1)</f>
        <v/>
      </c>
      <c r="S973" t="str">
        <f t="shared" si="44"/>
        <v/>
      </c>
      <c r="U973" t="str">
        <f t="shared" si="42"/>
        <v/>
      </c>
      <c r="V973" t="str">
        <f t="shared" si="43"/>
        <v/>
      </c>
    </row>
    <row r="974" spans="1:22" x14ac:dyDescent="0.25">
      <c r="A974" s="12">
        <v>961</v>
      </c>
      <c r="B974" t="str">
        <f>IFERROR(INDEX(DATOS!B:B,MATCH(CHECKLIST!A974,DATOS!BY:BY,0),1),"")</f>
        <v/>
      </c>
      <c r="C974" t="str">
        <f>IFERROR(INDEX(DATOS!J:J,MATCH(CHECKLIST!A974,DATOS!BY:BY,0),1),"")</f>
        <v/>
      </c>
      <c r="D974" t="str">
        <f>IFERROR(INDEX(DATOS!R:R,MATCH(CHECKLIST!E974,DATOS!C:C,0),1),"")</f>
        <v/>
      </c>
      <c r="E974" s="72" t="str">
        <f>IFERROR(INDEX(DATOS!C:C,MATCH(CHECKLIST!A974,DATOS!BY:BY,0),1),"")</f>
        <v/>
      </c>
      <c r="F974" s="82" t="str">
        <f>IFERROR(IF(INDEX(DATOS!AE:AE,MATCH(CHECKLIST!B974,DATOS!B:B,0),1)=0,"",INDEX(DATOS!AE:AE,MATCH(CHECKLIST!B974,DATOS!B:B,0),1)),"")</f>
        <v/>
      </c>
      <c r="G974" s="17" t="str">
        <f>IFERROR(IF(INDEX(DATOS!AJ:AJ,MATCH(CHECKLIST!B974,DATOS!B:B,0),1)=0,"",INDEX(DATOS!AJ:AJ,MATCH(CHECKLIST!B974,DATOS!B:B,0),1)),"")</f>
        <v/>
      </c>
      <c r="H974" s="17" t="str">
        <f>IFERROR(IF(INDEX(DATOS!BM:BM,MATCH(CHECKLIST!B974,DATOS!B:B,0),1)="","X",IF(INDEX(DATOS!BM:BM,MATCH(CHECKLIST!B974,DATOS!B:B,0),1)="VIGENTE","",INDEX(DATOS!BM:BM,MATCH(CHECKLIST!B974,DATOS!B:B,0),1))),"")</f>
        <v/>
      </c>
      <c r="I974" s="17" t="str">
        <f>IFERROR(IF(INDEX(DATOS!AN:AN,MATCH(CHECKLIST!B974,DATOS!B:B,0),1)=0,"",INDEX(DATOS!AN:AN,MATCH(CHECKLIST!B974,DATOS!B:B,0),1)),"")</f>
        <v/>
      </c>
      <c r="J974" s="17" t="str">
        <f>IFERROR(IF(INDEX(DATOS!AL:AL,MATCH(CHECKLIST!B974,DATOS!B:B,0),1)=0,"",INDEX(DATOS!AL:AL,MATCH(CHECKLIST!B974,DATOS!B:B,0),1)),"")</f>
        <v/>
      </c>
      <c r="K974" s="35" t="str">
        <f>IFERROR(IF(INDEX(DATOS!AM:AM,MATCH(CHECKLIST!B974,DATOS!B:B,0),1)=0,"",INDEX(DATOS!AM:AM,MATCH(CHECKLIST!B974,DATOS!B:B,0),1)),"")</f>
        <v/>
      </c>
      <c r="L974" s="17" t="str">
        <f>IFERROR(IF(INDEX(DATOS!AO:AO,MATCH(CHECKLIST!B974,DATOS!B:B,0),1)=0,"",INDEX(DATOS!AO:AO,MATCH(CHECKLIST!B974,DATOS!B:B,0),1)),"")</f>
        <v/>
      </c>
      <c r="M974" s="17" t="str">
        <f>IFERROR(IF(INDEX(DATOS!AK:AK,MATCH(CHECKLIST!B974,DATOS!B:B,0),1)=0,"",INDEX(DATOS!AK:AK,MATCH(CHECKLIST!B974,DATOS!B:B,0),1)),"")</f>
        <v/>
      </c>
      <c r="N974" s="35" t="str">
        <f ca="1">IFERROR(IF(INDEX(DATOS!I:I,MATCH(CHECKLIST!B974,DATOS!B:B,0),1)="","X",IF(INDEX(DATOS!I:I,MATCH(CHECKLIST!B974,DATOS!B:B,0),1)&gt;YEAR(TODAY())-1,"","VENCIDA")),"")</f>
        <v/>
      </c>
      <c r="O974" s="35" t="str">
        <f>IFERROR(IF(INDEX(DATOS!AR:AR,MATCH(CHECKLIST!B974,DATOS!B:B,0),1)=0,"",INDEX(DATOS!AR:AR,MATCH(CHECKLIST!B974,DATOS!B:B,0),1)),"")</f>
        <v/>
      </c>
      <c r="P974" s="17" t="str">
        <f>IFERROR(IF(INDEX(DATOS!AP:AP,MATCH(CHECKLIST!B974,DATOS!B:B,0),1)=0,"",INDEX(DATOS!AP:AP,MATCH(CHECKLIST!B974,DATOS!B:B,0),1)),"")</f>
        <v/>
      </c>
      <c r="Q974" s="17" t="str">
        <f>IFERROR(IF(INDEX(DATOS!AQ:AQ,MATCH(CHECKLIST!B974,DATOS!B:B,0),1)=0,"",INDEX(DATOS!AQ:AQ,MATCH(CHECKLIST!B974,DATOS!B:B,0),1)),"")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IFERROR(INDEX(DATOS!B:B,MATCH(CHECKLIST!A975,DATOS!BY:BY,0),1),"")</f>
        <v/>
      </c>
      <c r="C975" t="str">
        <f>IFERROR(INDEX(DATOS!J:J,MATCH(CHECKLIST!A975,DATOS!BY:BY,0),1),"")</f>
        <v/>
      </c>
      <c r="D975" t="str">
        <f>IFERROR(INDEX(DATOS!R:R,MATCH(CHECKLIST!E975,DATOS!C:C,0),1),"")</f>
        <v/>
      </c>
      <c r="E975" s="72" t="str">
        <f>IFERROR(INDEX(DATOS!C:C,MATCH(CHECKLIST!A975,DATOS!BY:BY,0),1),"")</f>
        <v/>
      </c>
      <c r="F975" s="82" t="str">
        <f>IFERROR(IF(INDEX(DATOS!AE:AE,MATCH(CHECKLIST!B975,DATOS!B:B,0),1)=0,"",INDEX(DATOS!AE:AE,MATCH(CHECKLIST!B975,DATOS!B:B,0),1)),"")</f>
        <v/>
      </c>
      <c r="G975" s="17" t="str">
        <f>IFERROR(IF(INDEX(DATOS!AJ:AJ,MATCH(CHECKLIST!B975,DATOS!B:B,0),1)=0,"",INDEX(DATOS!AJ:AJ,MATCH(CHECKLIST!B975,DATOS!B:B,0),1)),"")</f>
        <v/>
      </c>
      <c r="H975" s="17" t="str">
        <f>IFERROR(IF(INDEX(DATOS!BM:BM,MATCH(CHECKLIST!B975,DATOS!B:B,0),1)="","X",IF(INDEX(DATOS!BM:BM,MATCH(CHECKLIST!B975,DATOS!B:B,0),1)="VIGENTE","",INDEX(DATOS!BM:BM,MATCH(CHECKLIST!B975,DATOS!B:B,0),1))),"")</f>
        <v/>
      </c>
      <c r="I975" s="17" t="str">
        <f>IFERROR(IF(INDEX(DATOS!AN:AN,MATCH(CHECKLIST!B975,DATOS!B:B,0),1)=0,"",INDEX(DATOS!AN:AN,MATCH(CHECKLIST!B975,DATOS!B:B,0),1)),"")</f>
        <v/>
      </c>
      <c r="J975" s="17" t="str">
        <f>IFERROR(IF(INDEX(DATOS!AL:AL,MATCH(CHECKLIST!B975,DATOS!B:B,0),1)=0,"",INDEX(DATOS!AL:AL,MATCH(CHECKLIST!B975,DATOS!B:B,0),1)),"")</f>
        <v/>
      </c>
      <c r="K975" s="35" t="str">
        <f>IFERROR(IF(INDEX(DATOS!AM:AM,MATCH(CHECKLIST!B975,DATOS!B:B,0),1)=0,"",INDEX(DATOS!AM:AM,MATCH(CHECKLIST!B975,DATOS!B:B,0),1)),"")</f>
        <v/>
      </c>
      <c r="L975" s="17" t="str">
        <f>IFERROR(IF(INDEX(DATOS!AO:AO,MATCH(CHECKLIST!B975,DATOS!B:B,0),1)=0,"",INDEX(DATOS!AO:AO,MATCH(CHECKLIST!B975,DATOS!B:B,0),1)),"")</f>
        <v/>
      </c>
      <c r="M975" s="17" t="str">
        <f>IFERROR(IF(INDEX(DATOS!AK:AK,MATCH(CHECKLIST!B975,DATOS!B:B,0),1)=0,"",INDEX(DATOS!AK:AK,MATCH(CHECKLIST!B975,DATOS!B:B,0),1)),"")</f>
        <v/>
      </c>
      <c r="N975" s="35" t="str">
        <f ca="1">IFERROR(IF(INDEX(DATOS!I:I,MATCH(CHECKLIST!B975,DATOS!B:B,0),1)="","X",IF(INDEX(DATOS!I:I,MATCH(CHECKLIST!B975,DATOS!B:B,0),1)&gt;YEAR(TODAY())-1,"","VENCIDA")),"")</f>
        <v/>
      </c>
      <c r="O975" s="35" t="str">
        <f>IFERROR(IF(INDEX(DATOS!AR:AR,MATCH(CHECKLIST!B975,DATOS!B:B,0),1)=0,"",INDEX(DATOS!AR:AR,MATCH(CHECKLIST!B975,DATOS!B:B,0),1)),"")</f>
        <v/>
      </c>
      <c r="P975" s="17" t="str">
        <f>IFERROR(IF(INDEX(DATOS!AP:AP,MATCH(CHECKLIST!B975,DATOS!B:B,0),1)=0,"",INDEX(DATOS!AP:AP,MATCH(CHECKLIST!B975,DATOS!B:B,0),1)),"")</f>
        <v/>
      </c>
      <c r="Q975" s="17" t="str">
        <f>IFERROR(IF(INDEX(DATOS!AQ:AQ,MATCH(CHECKLIST!B975,DATOS!B:B,0),1)=0,"",INDEX(DATOS!AQ:AQ,MATCH(CHECKLIST!B975,DATOS!B:B,0),1)),"")</f>
        <v/>
      </c>
      <c r="R975" t="str">
        <f>IF(B975="","",1)</f>
        <v/>
      </c>
      <c r="S975" t="str">
        <f t="shared" si="44"/>
        <v/>
      </c>
      <c r="U975" t="str">
        <f t="shared" si="45"/>
        <v/>
      </c>
      <c r="V975" t="str">
        <f t="shared" si="46"/>
        <v/>
      </c>
    </row>
    <row r="976" spans="1:22" x14ac:dyDescent="0.25">
      <c r="A976" s="12">
        <v>963</v>
      </c>
      <c r="B976" t="str">
        <f>IFERROR(INDEX(DATOS!B:B,MATCH(CHECKLIST!A976,DATOS!BY:BY,0),1),"")</f>
        <v/>
      </c>
      <c r="C976" t="str">
        <f>IFERROR(INDEX(DATOS!J:J,MATCH(CHECKLIST!A976,DATOS!BY:BY,0),1),"")</f>
        <v/>
      </c>
      <c r="D976" t="str">
        <f>IFERROR(INDEX(DATOS!R:R,MATCH(CHECKLIST!E976,DATOS!C:C,0),1),"")</f>
        <v/>
      </c>
      <c r="E976" s="72" t="str">
        <f>IFERROR(INDEX(DATOS!C:C,MATCH(CHECKLIST!A976,DATOS!BY:BY,0),1),"")</f>
        <v/>
      </c>
      <c r="F976" s="82" t="str">
        <f>IFERROR(IF(INDEX(DATOS!AE:AE,MATCH(CHECKLIST!B976,DATOS!B:B,0),1)=0,"",INDEX(DATOS!AE:AE,MATCH(CHECKLIST!B976,DATOS!B:B,0),1)),"")</f>
        <v/>
      </c>
      <c r="G976" s="17" t="str">
        <f>IFERROR(IF(INDEX(DATOS!AJ:AJ,MATCH(CHECKLIST!B976,DATOS!B:B,0),1)=0,"",INDEX(DATOS!AJ:AJ,MATCH(CHECKLIST!B976,DATOS!B:B,0),1)),"")</f>
        <v/>
      </c>
      <c r="H976" s="17" t="str">
        <f>IFERROR(IF(INDEX(DATOS!BM:BM,MATCH(CHECKLIST!B976,DATOS!B:B,0),1)="","X",IF(INDEX(DATOS!BM:BM,MATCH(CHECKLIST!B976,DATOS!B:B,0),1)="VIGENTE","",INDEX(DATOS!BM:BM,MATCH(CHECKLIST!B976,DATOS!B:B,0),1))),"")</f>
        <v/>
      </c>
      <c r="I976" s="17" t="str">
        <f>IFERROR(IF(INDEX(DATOS!AN:AN,MATCH(CHECKLIST!B976,DATOS!B:B,0),1)=0,"",INDEX(DATOS!AN:AN,MATCH(CHECKLIST!B976,DATOS!B:B,0),1)),"")</f>
        <v/>
      </c>
      <c r="J976" s="17" t="str">
        <f>IFERROR(IF(INDEX(DATOS!AL:AL,MATCH(CHECKLIST!B976,DATOS!B:B,0),1)=0,"",INDEX(DATOS!AL:AL,MATCH(CHECKLIST!B976,DATOS!B:B,0),1)),"")</f>
        <v/>
      </c>
      <c r="K976" s="35" t="str">
        <f>IFERROR(IF(INDEX(DATOS!AM:AM,MATCH(CHECKLIST!B976,DATOS!B:B,0),1)=0,"",INDEX(DATOS!AM:AM,MATCH(CHECKLIST!B976,DATOS!B:B,0),1)),"")</f>
        <v/>
      </c>
      <c r="L976" s="17" t="str">
        <f>IFERROR(IF(INDEX(DATOS!AO:AO,MATCH(CHECKLIST!B976,DATOS!B:B,0),1)=0,"",INDEX(DATOS!AO:AO,MATCH(CHECKLIST!B976,DATOS!B:B,0),1)),"")</f>
        <v/>
      </c>
      <c r="M976" s="17" t="str">
        <f>IFERROR(IF(INDEX(DATOS!AK:AK,MATCH(CHECKLIST!B976,DATOS!B:B,0),1)=0,"",INDEX(DATOS!AK:AK,MATCH(CHECKLIST!B976,DATOS!B:B,0),1)),"")</f>
        <v/>
      </c>
      <c r="N976" s="35" t="str">
        <f ca="1">IFERROR(IF(INDEX(DATOS!I:I,MATCH(CHECKLIST!B976,DATOS!B:B,0),1)="","X",IF(INDEX(DATOS!I:I,MATCH(CHECKLIST!B976,DATOS!B:B,0),1)&gt;YEAR(TODAY())-1,"","VENCIDA")),"")</f>
        <v/>
      </c>
      <c r="O976" s="35" t="str">
        <f>IFERROR(IF(INDEX(DATOS!AR:AR,MATCH(CHECKLIST!B976,DATOS!B:B,0),1)=0,"",INDEX(DATOS!AR:AR,MATCH(CHECKLIST!B976,DATOS!B:B,0),1)),"")</f>
        <v/>
      </c>
      <c r="P976" s="17" t="str">
        <f>IFERROR(IF(INDEX(DATOS!AP:AP,MATCH(CHECKLIST!B976,DATOS!B:B,0),1)=0,"",INDEX(DATOS!AP:AP,MATCH(CHECKLIST!B976,DATOS!B:B,0),1)),"")</f>
        <v/>
      </c>
      <c r="Q976" s="17" t="str">
        <f>IFERROR(IF(INDEX(DATOS!AQ:AQ,MATCH(CHECKLIST!B976,DATOS!B:B,0),1)=0,"",INDEX(DATOS!AQ:AQ,MATCH(CHECKLIST!B976,DATOS!B:B,0),1)),"")</f>
        <v/>
      </c>
      <c r="S976">
        <f t="shared" ref="S976:S1000" si="47">IF(Q$13="","",R976)</f>
        <v>0</v>
      </c>
      <c r="U976" t="str">
        <f t="shared" si="45"/>
        <v/>
      </c>
      <c r="V976" t="str">
        <f t="shared" si="46"/>
        <v/>
      </c>
    </row>
    <row r="977" spans="1:22" x14ac:dyDescent="0.25">
      <c r="A977" s="12">
        <v>964</v>
      </c>
      <c r="B977" t="str">
        <f>IFERROR(INDEX(DATOS!B:B,MATCH(CHECKLIST!A977,DATOS!BY:BY,0),1),"")</f>
        <v/>
      </c>
      <c r="C977" t="str">
        <f>IFERROR(INDEX(DATOS!J:J,MATCH(CHECKLIST!A977,DATOS!BY:BY,0),1),"")</f>
        <v/>
      </c>
      <c r="D977" t="str">
        <f>IFERROR(INDEX(DATOS!R:R,MATCH(CHECKLIST!E977,DATOS!C:C,0),1),"")</f>
        <v/>
      </c>
      <c r="E977" s="72" t="str">
        <f>IFERROR(INDEX(DATOS!C:C,MATCH(CHECKLIST!A977,DATOS!BY:BY,0),1),"")</f>
        <v/>
      </c>
      <c r="F977" s="82" t="str">
        <f>IFERROR(IF(INDEX(DATOS!AE:AE,MATCH(CHECKLIST!B977,DATOS!B:B,0),1)=0,"",INDEX(DATOS!AE:AE,MATCH(CHECKLIST!B977,DATOS!B:B,0),1)),"")</f>
        <v/>
      </c>
      <c r="G977" s="17" t="str">
        <f>IFERROR(IF(INDEX(DATOS!AJ:AJ,MATCH(CHECKLIST!B977,DATOS!B:B,0),1)=0,"",INDEX(DATOS!AJ:AJ,MATCH(CHECKLIST!B977,DATOS!B:B,0),1)),"")</f>
        <v/>
      </c>
      <c r="H977" s="17" t="str">
        <f>IFERROR(IF(INDEX(DATOS!BM:BM,MATCH(CHECKLIST!B977,DATOS!B:B,0),1)="","X",IF(INDEX(DATOS!BM:BM,MATCH(CHECKLIST!B977,DATOS!B:B,0),1)="VIGENTE","",INDEX(DATOS!BM:BM,MATCH(CHECKLIST!B977,DATOS!B:B,0),1))),"")</f>
        <v/>
      </c>
      <c r="I977" s="17" t="str">
        <f>IFERROR(IF(INDEX(DATOS!AN:AN,MATCH(CHECKLIST!B977,DATOS!B:B,0),1)=0,"",INDEX(DATOS!AN:AN,MATCH(CHECKLIST!B977,DATOS!B:B,0),1)),"")</f>
        <v/>
      </c>
      <c r="J977" s="17" t="str">
        <f>IFERROR(IF(INDEX(DATOS!AL:AL,MATCH(CHECKLIST!B977,DATOS!B:B,0),1)=0,"",INDEX(DATOS!AL:AL,MATCH(CHECKLIST!B977,DATOS!B:B,0),1)),"")</f>
        <v/>
      </c>
      <c r="K977" s="35" t="str">
        <f>IFERROR(IF(INDEX(DATOS!AM:AM,MATCH(CHECKLIST!B977,DATOS!B:B,0),1)=0,"",INDEX(DATOS!AM:AM,MATCH(CHECKLIST!B977,DATOS!B:B,0),1)),"")</f>
        <v/>
      </c>
      <c r="L977" s="17" t="str">
        <f>IFERROR(IF(INDEX(DATOS!AO:AO,MATCH(CHECKLIST!B977,DATOS!B:B,0),1)=0,"",INDEX(DATOS!AO:AO,MATCH(CHECKLIST!B977,DATOS!B:B,0),1)),"")</f>
        <v/>
      </c>
      <c r="M977" s="17" t="str">
        <f>IFERROR(IF(INDEX(DATOS!AK:AK,MATCH(CHECKLIST!B977,DATOS!B:B,0),1)=0,"",INDEX(DATOS!AK:AK,MATCH(CHECKLIST!B977,DATOS!B:B,0),1)),"")</f>
        <v/>
      </c>
      <c r="N977" s="35" t="str">
        <f ca="1">IFERROR(IF(INDEX(DATOS!I:I,MATCH(CHECKLIST!B977,DATOS!B:B,0),1)="","X",IF(INDEX(DATOS!I:I,MATCH(CHECKLIST!B977,DATOS!B:B,0),1)&gt;YEAR(TODAY())-1,"","VENCIDA")),"")</f>
        <v/>
      </c>
      <c r="O977" s="35" t="str">
        <f>IFERROR(IF(INDEX(DATOS!AR:AR,MATCH(CHECKLIST!B977,DATOS!B:B,0),1)=0,"",INDEX(DATOS!AR:AR,MATCH(CHECKLIST!B977,DATOS!B:B,0),1)),"")</f>
        <v/>
      </c>
      <c r="P977" s="17" t="str">
        <f>IFERROR(IF(INDEX(DATOS!AP:AP,MATCH(CHECKLIST!B977,DATOS!B:B,0),1)=0,"",INDEX(DATOS!AP:AP,MATCH(CHECKLIST!B977,DATOS!B:B,0),1)),"")</f>
        <v/>
      </c>
      <c r="Q977" s="17" t="str">
        <f>IFERROR(IF(INDEX(DATOS!AQ:AQ,MATCH(CHECKLIST!B977,DATOS!B:B,0),1)=0,"",INDEX(DATOS!AQ:AQ,MATCH(CHECKLIST!B977,DATOS!B:B,0),1)),"")</f>
        <v/>
      </c>
      <c r="R977" t="str">
        <f>IF(B977="","",1)</f>
        <v/>
      </c>
      <c r="S977" t="str">
        <f t="shared" si="47"/>
        <v/>
      </c>
      <c r="U977" t="str">
        <f t="shared" si="45"/>
        <v/>
      </c>
      <c r="V977" t="str">
        <f t="shared" si="46"/>
        <v/>
      </c>
    </row>
    <row r="978" spans="1:22" x14ac:dyDescent="0.25">
      <c r="A978" s="12">
        <v>965</v>
      </c>
      <c r="B978" t="str">
        <f>IFERROR(INDEX(DATOS!B:B,MATCH(CHECKLIST!A978,DATOS!BY:BY,0),1),"")</f>
        <v/>
      </c>
      <c r="C978" t="str">
        <f>IFERROR(INDEX(DATOS!J:J,MATCH(CHECKLIST!A978,DATOS!BY:BY,0),1),"")</f>
        <v/>
      </c>
      <c r="D978" t="str">
        <f>IFERROR(INDEX(DATOS!R:R,MATCH(CHECKLIST!E978,DATOS!C:C,0),1),"")</f>
        <v/>
      </c>
      <c r="E978" s="72" t="str">
        <f>IFERROR(INDEX(DATOS!C:C,MATCH(CHECKLIST!A978,DATOS!BY:BY,0),1),"")</f>
        <v/>
      </c>
      <c r="F978" s="82" t="str">
        <f>IFERROR(IF(INDEX(DATOS!AE:AE,MATCH(CHECKLIST!B978,DATOS!B:B,0),1)=0,"",INDEX(DATOS!AE:AE,MATCH(CHECKLIST!B978,DATOS!B:B,0),1)),"")</f>
        <v/>
      </c>
      <c r="G978" s="17" t="str">
        <f>IFERROR(IF(INDEX(DATOS!AJ:AJ,MATCH(CHECKLIST!B978,DATOS!B:B,0),1)=0,"",INDEX(DATOS!AJ:AJ,MATCH(CHECKLIST!B978,DATOS!B:B,0),1)),"")</f>
        <v/>
      </c>
      <c r="H978" s="17" t="str">
        <f>IFERROR(IF(INDEX(DATOS!BM:BM,MATCH(CHECKLIST!B978,DATOS!B:B,0),1)="","X",IF(INDEX(DATOS!BM:BM,MATCH(CHECKLIST!B978,DATOS!B:B,0),1)="VIGENTE","",INDEX(DATOS!BM:BM,MATCH(CHECKLIST!B978,DATOS!B:B,0),1))),"")</f>
        <v/>
      </c>
      <c r="I978" s="17" t="str">
        <f>IFERROR(IF(INDEX(DATOS!AN:AN,MATCH(CHECKLIST!B978,DATOS!B:B,0),1)=0,"",INDEX(DATOS!AN:AN,MATCH(CHECKLIST!B978,DATOS!B:B,0),1)),"")</f>
        <v/>
      </c>
      <c r="J978" s="17" t="str">
        <f>IFERROR(IF(INDEX(DATOS!AL:AL,MATCH(CHECKLIST!B978,DATOS!B:B,0),1)=0,"",INDEX(DATOS!AL:AL,MATCH(CHECKLIST!B978,DATOS!B:B,0),1)),"")</f>
        <v/>
      </c>
      <c r="K978" s="35" t="str">
        <f>IFERROR(IF(INDEX(DATOS!AM:AM,MATCH(CHECKLIST!B978,DATOS!B:B,0),1)=0,"",INDEX(DATOS!AM:AM,MATCH(CHECKLIST!B978,DATOS!B:B,0),1)),"")</f>
        <v/>
      </c>
      <c r="L978" s="17" t="str">
        <f>IFERROR(IF(INDEX(DATOS!AO:AO,MATCH(CHECKLIST!B978,DATOS!B:B,0),1)=0,"",INDEX(DATOS!AO:AO,MATCH(CHECKLIST!B978,DATOS!B:B,0),1)),"")</f>
        <v/>
      </c>
      <c r="M978" s="17" t="str">
        <f>IFERROR(IF(INDEX(DATOS!AK:AK,MATCH(CHECKLIST!B978,DATOS!B:B,0),1)=0,"",INDEX(DATOS!AK:AK,MATCH(CHECKLIST!B978,DATOS!B:B,0),1)),"")</f>
        <v/>
      </c>
      <c r="N978" s="35" t="str">
        <f ca="1">IFERROR(IF(INDEX(DATOS!I:I,MATCH(CHECKLIST!B978,DATOS!B:B,0),1)="","X",IF(INDEX(DATOS!I:I,MATCH(CHECKLIST!B978,DATOS!B:B,0),1)&gt;YEAR(TODAY())-1,"","VENCIDA")),"")</f>
        <v/>
      </c>
      <c r="O978" s="35" t="str">
        <f>IFERROR(IF(INDEX(DATOS!AR:AR,MATCH(CHECKLIST!B978,DATOS!B:B,0),1)=0,"",INDEX(DATOS!AR:AR,MATCH(CHECKLIST!B978,DATOS!B:B,0),1)),"")</f>
        <v/>
      </c>
      <c r="P978" s="17" t="str">
        <f>IFERROR(IF(INDEX(DATOS!AP:AP,MATCH(CHECKLIST!B978,DATOS!B:B,0),1)=0,"",INDEX(DATOS!AP:AP,MATCH(CHECKLIST!B978,DATOS!B:B,0),1)),"")</f>
        <v/>
      </c>
      <c r="Q978" s="17" t="str">
        <f>IFERROR(IF(INDEX(DATOS!AQ:AQ,MATCH(CHECKLIST!B978,DATOS!B:B,0),1)=0,"",INDEX(DATOS!AQ:AQ,MATCH(CHECKLIST!B978,DATOS!B:B,0),1)),"")</f>
        <v/>
      </c>
      <c r="S978">
        <f t="shared" si="47"/>
        <v>0</v>
      </c>
      <c r="U978" t="str">
        <f t="shared" si="45"/>
        <v/>
      </c>
      <c r="V978" t="str">
        <f t="shared" si="46"/>
        <v/>
      </c>
    </row>
    <row r="979" spans="1:22" x14ac:dyDescent="0.25">
      <c r="A979" s="12">
        <v>966</v>
      </c>
      <c r="B979" t="str">
        <f>IFERROR(INDEX(DATOS!B:B,MATCH(CHECKLIST!A979,DATOS!BY:BY,0),1),"")</f>
        <v/>
      </c>
      <c r="C979" t="str">
        <f>IFERROR(INDEX(DATOS!J:J,MATCH(CHECKLIST!A979,DATOS!BY:BY,0),1),"")</f>
        <v/>
      </c>
      <c r="D979" t="str">
        <f>IFERROR(INDEX(DATOS!R:R,MATCH(CHECKLIST!E979,DATOS!C:C,0),1),"")</f>
        <v/>
      </c>
      <c r="E979" s="72" t="str">
        <f>IFERROR(INDEX(DATOS!C:C,MATCH(CHECKLIST!A979,DATOS!BY:BY,0),1),"")</f>
        <v/>
      </c>
      <c r="F979" s="82" t="str">
        <f>IFERROR(IF(INDEX(DATOS!AE:AE,MATCH(CHECKLIST!B979,DATOS!B:B,0),1)=0,"",INDEX(DATOS!AE:AE,MATCH(CHECKLIST!B979,DATOS!B:B,0),1)),"")</f>
        <v/>
      </c>
      <c r="G979" s="17" t="str">
        <f>IFERROR(IF(INDEX(DATOS!AJ:AJ,MATCH(CHECKLIST!B979,DATOS!B:B,0),1)=0,"",INDEX(DATOS!AJ:AJ,MATCH(CHECKLIST!B979,DATOS!B:B,0),1)),"")</f>
        <v/>
      </c>
      <c r="H979" s="17" t="str">
        <f>IFERROR(IF(INDEX(DATOS!BM:BM,MATCH(CHECKLIST!B979,DATOS!B:B,0),1)="","X",IF(INDEX(DATOS!BM:BM,MATCH(CHECKLIST!B979,DATOS!B:B,0),1)="VIGENTE","",INDEX(DATOS!BM:BM,MATCH(CHECKLIST!B979,DATOS!B:B,0),1))),"")</f>
        <v/>
      </c>
      <c r="I979" s="17" t="str">
        <f>IFERROR(IF(INDEX(DATOS!AN:AN,MATCH(CHECKLIST!B979,DATOS!B:B,0),1)=0,"",INDEX(DATOS!AN:AN,MATCH(CHECKLIST!B979,DATOS!B:B,0),1)),"")</f>
        <v/>
      </c>
      <c r="J979" s="17" t="str">
        <f>IFERROR(IF(INDEX(DATOS!AL:AL,MATCH(CHECKLIST!B979,DATOS!B:B,0),1)=0,"",INDEX(DATOS!AL:AL,MATCH(CHECKLIST!B979,DATOS!B:B,0),1)),"")</f>
        <v/>
      </c>
      <c r="K979" s="35" t="str">
        <f>IFERROR(IF(INDEX(DATOS!AM:AM,MATCH(CHECKLIST!B979,DATOS!B:B,0),1)=0,"",INDEX(DATOS!AM:AM,MATCH(CHECKLIST!B979,DATOS!B:B,0),1)),"")</f>
        <v/>
      </c>
      <c r="L979" s="17" t="str">
        <f>IFERROR(IF(INDEX(DATOS!AO:AO,MATCH(CHECKLIST!B979,DATOS!B:B,0),1)=0,"",INDEX(DATOS!AO:AO,MATCH(CHECKLIST!B979,DATOS!B:B,0),1)),"")</f>
        <v/>
      </c>
      <c r="M979" s="17" t="str">
        <f>IFERROR(IF(INDEX(DATOS!AK:AK,MATCH(CHECKLIST!B979,DATOS!B:B,0),1)=0,"",INDEX(DATOS!AK:AK,MATCH(CHECKLIST!B979,DATOS!B:B,0),1)),"")</f>
        <v/>
      </c>
      <c r="N979" s="35" t="str">
        <f ca="1">IFERROR(IF(INDEX(DATOS!I:I,MATCH(CHECKLIST!B979,DATOS!B:B,0),1)="","X",IF(INDEX(DATOS!I:I,MATCH(CHECKLIST!B979,DATOS!B:B,0),1)&gt;YEAR(TODAY())-1,"","VENCIDA")),"")</f>
        <v/>
      </c>
      <c r="O979" s="35" t="str">
        <f>IFERROR(IF(INDEX(DATOS!AR:AR,MATCH(CHECKLIST!B979,DATOS!B:B,0),1)=0,"",INDEX(DATOS!AR:AR,MATCH(CHECKLIST!B979,DATOS!B:B,0),1)),"")</f>
        <v/>
      </c>
      <c r="P979" s="17" t="str">
        <f>IFERROR(IF(INDEX(DATOS!AP:AP,MATCH(CHECKLIST!B979,DATOS!B:B,0),1)=0,"",INDEX(DATOS!AP:AP,MATCH(CHECKLIST!B979,DATOS!B:B,0),1)),"")</f>
        <v/>
      </c>
      <c r="Q979" s="17" t="str">
        <f>IFERROR(IF(INDEX(DATOS!AQ:AQ,MATCH(CHECKLIST!B979,DATOS!B:B,0),1)=0,"",INDEX(DATOS!AQ:AQ,MATCH(CHECKLIST!B979,DATOS!B:B,0),1)),"")</f>
        <v/>
      </c>
      <c r="R979" t="str">
        <f>IF(B979="","",1)</f>
        <v/>
      </c>
      <c r="S979" t="str">
        <f t="shared" si="47"/>
        <v/>
      </c>
      <c r="U979" t="str">
        <f t="shared" si="45"/>
        <v/>
      </c>
      <c r="V979" t="str">
        <f t="shared" si="46"/>
        <v/>
      </c>
    </row>
    <row r="980" spans="1:22" x14ac:dyDescent="0.25">
      <c r="A980" s="12">
        <v>967</v>
      </c>
      <c r="B980" t="str">
        <f>IFERROR(INDEX(DATOS!B:B,MATCH(CHECKLIST!A980,DATOS!BY:BY,0),1),"")</f>
        <v/>
      </c>
      <c r="C980" t="str">
        <f>IFERROR(INDEX(DATOS!J:J,MATCH(CHECKLIST!A980,DATOS!BY:BY,0),1),"")</f>
        <v/>
      </c>
      <c r="D980" t="str">
        <f>IFERROR(INDEX(DATOS!R:R,MATCH(CHECKLIST!E980,DATOS!C:C,0),1),"")</f>
        <v/>
      </c>
      <c r="E980" s="72" t="str">
        <f>IFERROR(INDEX(DATOS!C:C,MATCH(CHECKLIST!A980,DATOS!BY:BY,0),1),"")</f>
        <v/>
      </c>
      <c r="F980" s="82" t="str">
        <f>IFERROR(IF(INDEX(DATOS!AE:AE,MATCH(CHECKLIST!B980,DATOS!B:B,0),1)=0,"",INDEX(DATOS!AE:AE,MATCH(CHECKLIST!B980,DATOS!B:B,0),1)),"")</f>
        <v/>
      </c>
      <c r="G980" s="17" t="str">
        <f>IFERROR(IF(INDEX(DATOS!AJ:AJ,MATCH(CHECKLIST!B980,DATOS!B:B,0),1)=0,"",INDEX(DATOS!AJ:AJ,MATCH(CHECKLIST!B980,DATOS!B:B,0),1)),"")</f>
        <v/>
      </c>
      <c r="H980" s="17" t="str">
        <f>IFERROR(IF(INDEX(DATOS!BM:BM,MATCH(CHECKLIST!B980,DATOS!B:B,0),1)="","X",IF(INDEX(DATOS!BM:BM,MATCH(CHECKLIST!B980,DATOS!B:B,0),1)="VIGENTE","",INDEX(DATOS!BM:BM,MATCH(CHECKLIST!B980,DATOS!B:B,0),1))),"")</f>
        <v/>
      </c>
      <c r="I980" s="17" t="str">
        <f>IFERROR(IF(INDEX(DATOS!AN:AN,MATCH(CHECKLIST!B980,DATOS!B:B,0),1)=0,"",INDEX(DATOS!AN:AN,MATCH(CHECKLIST!B980,DATOS!B:B,0),1)),"")</f>
        <v/>
      </c>
      <c r="J980" s="17" t="str">
        <f>IFERROR(IF(INDEX(DATOS!AL:AL,MATCH(CHECKLIST!B980,DATOS!B:B,0),1)=0,"",INDEX(DATOS!AL:AL,MATCH(CHECKLIST!B980,DATOS!B:B,0),1)),"")</f>
        <v/>
      </c>
      <c r="K980" s="35" t="str">
        <f>IFERROR(IF(INDEX(DATOS!AM:AM,MATCH(CHECKLIST!B980,DATOS!B:B,0),1)=0,"",INDEX(DATOS!AM:AM,MATCH(CHECKLIST!B980,DATOS!B:B,0),1)),"")</f>
        <v/>
      </c>
      <c r="L980" s="17" t="str">
        <f>IFERROR(IF(INDEX(DATOS!AO:AO,MATCH(CHECKLIST!B980,DATOS!B:B,0),1)=0,"",INDEX(DATOS!AO:AO,MATCH(CHECKLIST!B980,DATOS!B:B,0),1)),"")</f>
        <v/>
      </c>
      <c r="M980" s="17" t="str">
        <f>IFERROR(IF(INDEX(DATOS!AK:AK,MATCH(CHECKLIST!B980,DATOS!B:B,0),1)=0,"",INDEX(DATOS!AK:AK,MATCH(CHECKLIST!B980,DATOS!B:B,0),1)),"")</f>
        <v/>
      </c>
      <c r="N980" s="35" t="str">
        <f ca="1">IFERROR(IF(INDEX(DATOS!I:I,MATCH(CHECKLIST!B980,DATOS!B:B,0),1)="","X",IF(INDEX(DATOS!I:I,MATCH(CHECKLIST!B980,DATOS!B:B,0),1)&gt;YEAR(TODAY())-1,"","VENCIDA")),"")</f>
        <v/>
      </c>
      <c r="O980" s="35" t="str">
        <f>IFERROR(IF(INDEX(DATOS!AR:AR,MATCH(CHECKLIST!B980,DATOS!B:B,0),1)=0,"",INDEX(DATOS!AR:AR,MATCH(CHECKLIST!B980,DATOS!B:B,0),1)),"")</f>
        <v/>
      </c>
      <c r="P980" s="17" t="str">
        <f>IFERROR(IF(INDEX(DATOS!AP:AP,MATCH(CHECKLIST!B980,DATOS!B:B,0),1)=0,"",INDEX(DATOS!AP:AP,MATCH(CHECKLIST!B980,DATOS!B:B,0),1)),"")</f>
        <v/>
      </c>
      <c r="Q980" s="17" t="str">
        <f>IFERROR(IF(INDEX(DATOS!AQ:AQ,MATCH(CHECKLIST!B980,DATOS!B:B,0),1)=0,"",INDEX(DATOS!AQ:AQ,MATCH(CHECKLIST!B980,DATOS!B:B,0),1)),"")</f>
        <v/>
      </c>
      <c r="S980">
        <f t="shared" si="47"/>
        <v>0</v>
      </c>
      <c r="U980" t="str">
        <f t="shared" si="45"/>
        <v/>
      </c>
      <c r="V980" t="str">
        <f t="shared" si="46"/>
        <v/>
      </c>
    </row>
    <row r="981" spans="1:22" x14ac:dyDescent="0.25">
      <c r="A981" s="12">
        <v>968</v>
      </c>
      <c r="B981" t="str">
        <f>IFERROR(INDEX(DATOS!B:B,MATCH(CHECKLIST!A981,DATOS!BY:BY,0),1),"")</f>
        <v/>
      </c>
      <c r="C981" t="str">
        <f>IFERROR(INDEX(DATOS!J:J,MATCH(CHECKLIST!A981,DATOS!BY:BY,0),1),"")</f>
        <v/>
      </c>
      <c r="D981" t="str">
        <f>IFERROR(INDEX(DATOS!R:R,MATCH(CHECKLIST!E981,DATOS!C:C,0),1),"")</f>
        <v/>
      </c>
      <c r="E981" s="72" t="str">
        <f>IFERROR(INDEX(DATOS!C:C,MATCH(CHECKLIST!A981,DATOS!BY:BY,0),1),"")</f>
        <v/>
      </c>
      <c r="F981" s="82" t="str">
        <f>IFERROR(IF(INDEX(DATOS!AE:AE,MATCH(CHECKLIST!B981,DATOS!B:B,0),1)=0,"",INDEX(DATOS!AE:AE,MATCH(CHECKLIST!B981,DATOS!B:B,0),1)),"")</f>
        <v/>
      </c>
      <c r="G981" s="17" t="str">
        <f>IFERROR(IF(INDEX(DATOS!AJ:AJ,MATCH(CHECKLIST!B981,DATOS!B:B,0),1)=0,"",INDEX(DATOS!AJ:AJ,MATCH(CHECKLIST!B981,DATOS!B:B,0),1)),"")</f>
        <v/>
      </c>
      <c r="H981" s="17" t="str">
        <f>IFERROR(IF(INDEX(DATOS!BM:BM,MATCH(CHECKLIST!B981,DATOS!B:B,0),1)="","X",IF(INDEX(DATOS!BM:BM,MATCH(CHECKLIST!B981,DATOS!B:B,0),1)="VIGENTE","",INDEX(DATOS!BM:BM,MATCH(CHECKLIST!B981,DATOS!B:B,0),1))),"")</f>
        <v/>
      </c>
      <c r="I981" s="17" t="str">
        <f>IFERROR(IF(INDEX(DATOS!AN:AN,MATCH(CHECKLIST!B981,DATOS!B:B,0),1)=0,"",INDEX(DATOS!AN:AN,MATCH(CHECKLIST!B981,DATOS!B:B,0),1)),"")</f>
        <v/>
      </c>
      <c r="J981" s="17" t="str">
        <f>IFERROR(IF(INDEX(DATOS!AL:AL,MATCH(CHECKLIST!B981,DATOS!B:B,0),1)=0,"",INDEX(DATOS!AL:AL,MATCH(CHECKLIST!B981,DATOS!B:B,0),1)),"")</f>
        <v/>
      </c>
      <c r="K981" s="35" t="str">
        <f>IFERROR(IF(INDEX(DATOS!AM:AM,MATCH(CHECKLIST!B981,DATOS!B:B,0),1)=0,"",INDEX(DATOS!AM:AM,MATCH(CHECKLIST!B981,DATOS!B:B,0),1)),"")</f>
        <v/>
      </c>
      <c r="L981" s="17" t="str">
        <f>IFERROR(IF(INDEX(DATOS!AO:AO,MATCH(CHECKLIST!B981,DATOS!B:B,0),1)=0,"",INDEX(DATOS!AO:AO,MATCH(CHECKLIST!B981,DATOS!B:B,0),1)),"")</f>
        <v/>
      </c>
      <c r="M981" s="17" t="str">
        <f>IFERROR(IF(INDEX(DATOS!AK:AK,MATCH(CHECKLIST!B981,DATOS!B:B,0),1)=0,"",INDEX(DATOS!AK:AK,MATCH(CHECKLIST!B981,DATOS!B:B,0),1)),"")</f>
        <v/>
      </c>
      <c r="N981" s="35" t="str">
        <f ca="1">IFERROR(IF(INDEX(DATOS!I:I,MATCH(CHECKLIST!B981,DATOS!B:B,0),1)="","X",IF(INDEX(DATOS!I:I,MATCH(CHECKLIST!B981,DATOS!B:B,0),1)&gt;YEAR(TODAY())-1,"","VENCIDA")),"")</f>
        <v/>
      </c>
      <c r="O981" s="35" t="str">
        <f>IFERROR(IF(INDEX(DATOS!AR:AR,MATCH(CHECKLIST!B981,DATOS!B:B,0),1)=0,"",INDEX(DATOS!AR:AR,MATCH(CHECKLIST!B981,DATOS!B:B,0),1)),"")</f>
        <v/>
      </c>
      <c r="P981" s="17" t="str">
        <f>IFERROR(IF(INDEX(DATOS!AP:AP,MATCH(CHECKLIST!B981,DATOS!B:B,0),1)=0,"",INDEX(DATOS!AP:AP,MATCH(CHECKLIST!B981,DATOS!B:B,0),1)),"")</f>
        <v/>
      </c>
      <c r="Q981" s="17" t="str">
        <f>IFERROR(IF(INDEX(DATOS!AQ:AQ,MATCH(CHECKLIST!B981,DATOS!B:B,0),1)=0,"",INDEX(DATOS!AQ:AQ,MATCH(CHECKLIST!B981,DATOS!B:B,0),1)),"")</f>
        <v/>
      </c>
      <c r="R981" t="str">
        <f>IF(B981="","",1)</f>
        <v/>
      </c>
      <c r="S981" t="str">
        <f t="shared" si="47"/>
        <v/>
      </c>
      <c r="U981" t="str">
        <f t="shared" si="45"/>
        <v/>
      </c>
      <c r="V981" t="str">
        <f t="shared" si="46"/>
        <v/>
      </c>
    </row>
    <row r="982" spans="1:22" x14ac:dyDescent="0.25">
      <c r="A982" s="12">
        <v>969</v>
      </c>
      <c r="B982" t="str">
        <f>IFERROR(INDEX(DATOS!B:B,MATCH(CHECKLIST!A982,DATOS!BY:BY,0),1),"")</f>
        <v/>
      </c>
      <c r="C982" t="str">
        <f>IFERROR(INDEX(DATOS!J:J,MATCH(CHECKLIST!A982,DATOS!BY:BY,0),1),"")</f>
        <v/>
      </c>
      <c r="D982" t="str">
        <f>IFERROR(INDEX(DATOS!R:R,MATCH(CHECKLIST!E982,DATOS!C:C,0),1),"")</f>
        <v/>
      </c>
      <c r="E982" s="72" t="str">
        <f>IFERROR(INDEX(DATOS!C:C,MATCH(CHECKLIST!A982,DATOS!BY:BY,0),1),"")</f>
        <v/>
      </c>
      <c r="F982" s="82" t="str">
        <f>IFERROR(IF(INDEX(DATOS!AE:AE,MATCH(CHECKLIST!B982,DATOS!B:B,0),1)=0,"",INDEX(DATOS!AE:AE,MATCH(CHECKLIST!B982,DATOS!B:B,0),1)),"")</f>
        <v/>
      </c>
      <c r="G982" s="17" t="str">
        <f>IFERROR(IF(INDEX(DATOS!AJ:AJ,MATCH(CHECKLIST!B982,DATOS!B:B,0),1)=0,"",INDEX(DATOS!AJ:AJ,MATCH(CHECKLIST!B982,DATOS!B:B,0),1)),"")</f>
        <v/>
      </c>
      <c r="H982" s="17" t="str">
        <f>IFERROR(IF(INDEX(DATOS!BM:BM,MATCH(CHECKLIST!B982,DATOS!B:B,0),1)="","X",IF(INDEX(DATOS!BM:BM,MATCH(CHECKLIST!B982,DATOS!B:B,0),1)="VIGENTE","",INDEX(DATOS!BM:BM,MATCH(CHECKLIST!B982,DATOS!B:B,0),1))),"")</f>
        <v/>
      </c>
      <c r="I982" s="17" t="str">
        <f>IFERROR(IF(INDEX(DATOS!AN:AN,MATCH(CHECKLIST!B982,DATOS!B:B,0),1)=0,"",INDEX(DATOS!AN:AN,MATCH(CHECKLIST!B982,DATOS!B:B,0),1)),"")</f>
        <v/>
      </c>
      <c r="J982" s="17" t="str">
        <f>IFERROR(IF(INDEX(DATOS!AL:AL,MATCH(CHECKLIST!B982,DATOS!B:B,0),1)=0,"",INDEX(DATOS!AL:AL,MATCH(CHECKLIST!B982,DATOS!B:B,0),1)),"")</f>
        <v/>
      </c>
      <c r="K982" s="35" t="str">
        <f>IFERROR(IF(INDEX(DATOS!AM:AM,MATCH(CHECKLIST!B982,DATOS!B:B,0),1)=0,"",INDEX(DATOS!AM:AM,MATCH(CHECKLIST!B982,DATOS!B:B,0),1)),"")</f>
        <v/>
      </c>
      <c r="L982" s="17" t="str">
        <f>IFERROR(IF(INDEX(DATOS!AO:AO,MATCH(CHECKLIST!B982,DATOS!B:B,0),1)=0,"",INDEX(DATOS!AO:AO,MATCH(CHECKLIST!B982,DATOS!B:B,0),1)),"")</f>
        <v/>
      </c>
      <c r="M982" s="17" t="str">
        <f>IFERROR(IF(INDEX(DATOS!AK:AK,MATCH(CHECKLIST!B982,DATOS!B:B,0),1)=0,"",INDEX(DATOS!AK:AK,MATCH(CHECKLIST!B982,DATOS!B:B,0),1)),"")</f>
        <v/>
      </c>
      <c r="N982" s="35" t="str">
        <f ca="1">IFERROR(IF(INDEX(DATOS!I:I,MATCH(CHECKLIST!B982,DATOS!B:B,0),1)="","X",IF(INDEX(DATOS!I:I,MATCH(CHECKLIST!B982,DATOS!B:B,0),1)&gt;YEAR(TODAY())-1,"","VENCIDA")),"")</f>
        <v/>
      </c>
      <c r="O982" s="35" t="str">
        <f>IFERROR(IF(INDEX(DATOS!AR:AR,MATCH(CHECKLIST!B982,DATOS!B:B,0),1)=0,"",INDEX(DATOS!AR:AR,MATCH(CHECKLIST!B982,DATOS!B:B,0),1)),"")</f>
        <v/>
      </c>
      <c r="P982" s="17" t="str">
        <f>IFERROR(IF(INDEX(DATOS!AP:AP,MATCH(CHECKLIST!B982,DATOS!B:B,0),1)=0,"",INDEX(DATOS!AP:AP,MATCH(CHECKLIST!B982,DATOS!B:B,0),1)),"")</f>
        <v/>
      </c>
      <c r="Q982" s="17" t="str">
        <f>IFERROR(IF(INDEX(DATOS!AQ:AQ,MATCH(CHECKLIST!B982,DATOS!B:B,0),1)=0,"",INDEX(DATOS!AQ:AQ,MATCH(CHECKLIST!B982,DATOS!B:B,0),1)),"")</f>
        <v/>
      </c>
      <c r="S982">
        <f t="shared" si="47"/>
        <v>0</v>
      </c>
      <c r="U982" t="str">
        <f t="shared" si="45"/>
        <v/>
      </c>
      <c r="V982" t="str">
        <f t="shared" si="46"/>
        <v/>
      </c>
    </row>
    <row r="983" spans="1:22" x14ac:dyDescent="0.25">
      <c r="A983" s="12">
        <v>970</v>
      </c>
      <c r="B983" t="str">
        <f>IFERROR(INDEX(DATOS!B:B,MATCH(CHECKLIST!A983,DATOS!BY:BY,0),1),"")</f>
        <v/>
      </c>
      <c r="C983" t="str">
        <f>IFERROR(INDEX(DATOS!J:J,MATCH(CHECKLIST!A983,DATOS!BY:BY,0),1),"")</f>
        <v/>
      </c>
      <c r="D983" t="str">
        <f>IFERROR(INDEX(DATOS!R:R,MATCH(CHECKLIST!E983,DATOS!C:C,0),1),"")</f>
        <v/>
      </c>
      <c r="E983" s="72" t="str">
        <f>IFERROR(INDEX(DATOS!C:C,MATCH(CHECKLIST!A983,DATOS!BY:BY,0),1),"")</f>
        <v/>
      </c>
      <c r="F983" s="82" t="str">
        <f>IFERROR(IF(INDEX(DATOS!AE:AE,MATCH(CHECKLIST!B983,DATOS!B:B,0),1)=0,"",INDEX(DATOS!AE:AE,MATCH(CHECKLIST!B983,DATOS!B:B,0),1)),"")</f>
        <v/>
      </c>
      <c r="G983" s="17" t="str">
        <f>IFERROR(IF(INDEX(DATOS!AJ:AJ,MATCH(CHECKLIST!B983,DATOS!B:B,0),1)=0,"",INDEX(DATOS!AJ:AJ,MATCH(CHECKLIST!B983,DATOS!B:B,0),1)),"")</f>
        <v/>
      </c>
      <c r="H983" s="17" t="str">
        <f>IFERROR(IF(INDEX(DATOS!BM:BM,MATCH(CHECKLIST!B983,DATOS!B:B,0),1)="","X",IF(INDEX(DATOS!BM:BM,MATCH(CHECKLIST!B983,DATOS!B:B,0),1)="VIGENTE","",INDEX(DATOS!BM:BM,MATCH(CHECKLIST!B983,DATOS!B:B,0),1))),"")</f>
        <v/>
      </c>
      <c r="I983" s="17" t="str">
        <f>IFERROR(IF(INDEX(DATOS!AN:AN,MATCH(CHECKLIST!B983,DATOS!B:B,0),1)=0,"",INDEX(DATOS!AN:AN,MATCH(CHECKLIST!B983,DATOS!B:B,0),1)),"")</f>
        <v/>
      </c>
      <c r="J983" s="17" t="str">
        <f>IFERROR(IF(INDEX(DATOS!AL:AL,MATCH(CHECKLIST!B983,DATOS!B:B,0),1)=0,"",INDEX(DATOS!AL:AL,MATCH(CHECKLIST!B983,DATOS!B:B,0),1)),"")</f>
        <v/>
      </c>
      <c r="K983" s="35" t="str">
        <f>IFERROR(IF(INDEX(DATOS!AM:AM,MATCH(CHECKLIST!B983,DATOS!B:B,0),1)=0,"",INDEX(DATOS!AM:AM,MATCH(CHECKLIST!B983,DATOS!B:B,0),1)),"")</f>
        <v/>
      </c>
      <c r="L983" s="17" t="str">
        <f>IFERROR(IF(INDEX(DATOS!AO:AO,MATCH(CHECKLIST!B983,DATOS!B:B,0),1)=0,"",INDEX(DATOS!AO:AO,MATCH(CHECKLIST!B983,DATOS!B:B,0),1)),"")</f>
        <v/>
      </c>
      <c r="M983" s="17" t="str">
        <f>IFERROR(IF(INDEX(DATOS!AK:AK,MATCH(CHECKLIST!B983,DATOS!B:B,0),1)=0,"",INDEX(DATOS!AK:AK,MATCH(CHECKLIST!B983,DATOS!B:B,0),1)),"")</f>
        <v/>
      </c>
      <c r="N983" s="35" t="str">
        <f ca="1">IFERROR(IF(INDEX(DATOS!I:I,MATCH(CHECKLIST!B983,DATOS!B:B,0),1)="","X",IF(INDEX(DATOS!I:I,MATCH(CHECKLIST!B983,DATOS!B:B,0),1)&gt;YEAR(TODAY())-1,"","VENCIDA")),"")</f>
        <v/>
      </c>
      <c r="O983" s="35" t="str">
        <f>IFERROR(IF(INDEX(DATOS!AR:AR,MATCH(CHECKLIST!B983,DATOS!B:B,0),1)=0,"",INDEX(DATOS!AR:AR,MATCH(CHECKLIST!B983,DATOS!B:B,0),1)),"")</f>
        <v/>
      </c>
      <c r="P983" s="17" t="str">
        <f>IFERROR(IF(INDEX(DATOS!AP:AP,MATCH(CHECKLIST!B983,DATOS!B:B,0),1)=0,"",INDEX(DATOS!AP:AP,MATCH(CHECKLIST!B983,DATOS!B:B,0),1)),"")</f>
        <v/>
      </c>
      <c r="Q983" s="17" t="str">
        <f>IFERROR(IF(INDEX(DATOS!AQ:AQ,MATCH(CHECKLIST!B983,DATOS!B:B,0),1)=0,"",INDEX(DATOS!AQ:AQ,MATCH(CHECKLIST!B983,DATOS!B:B,0),1)),"")</f>
        <v/>
      </c>
      <c r="R983" t="str">
        <f>IF(B983="","",1)</f>
        <v/>
      </c>
      <c r="S983" t="str">
        <f t="shared" si="47"/>
        <v/>
      </c>
      <c r="U983" t="str">
        <f t="shared" si="45"/>
        <v/>
      </c>
      <c r="V983" t="str">
        <f t="shared" si="46"/>
        <v/>
      </c>
    </row>
    <row r="984" spans="1:22" x14ac:dyDescent="0.25">
      <c r="A984" s="12">
        <v>971</v>
      </c>
      <c r="B984" t="str">
        <f>IFERROR(INDEX(DATOS!B:B,MATCH(CHECKLIST!A984,DATOS!BY:BY,0),1),"")</f>
        <v/>
      </c>
      <c r="C984" t="str">
        <f>IFERROR(INDEX(DATOS!J:J,MATCH(CHECKLIST!A984,DATOS!BY:BY,0),1),"")</f>
        <v/>
      </c>
      <c r="D984" t="str">
        <f>IFERROR(INDEX(DATOS!R:R,MATCH(CHECKLIST!E984,DATOS!C:C,0),1),"")</f>
        <v/>
      </c>
      <c r="E984" s="72" t="str">
        <f>IFERROR(INDEX(DATOS!C:C,MATCH(CHECKLIST!A984,DATOS!BY:BY,0),1),"")</f>
        <v/>
      </c>
      <c r="F984" s="82" t="str">
        <f>IFERROR(IF(INDEX(DATOS!AE:AE,MATCH(CHECKLIST!B984,DATOS!B:B,0),1)=0,"",INDEX(DATOS!AE:AE,MATCH(CHECKLIST!B984,DATOS!B:B,0),1)),"")</f>
        <v/>
      </c>
      <c r="G984" s="17" t="str">
        <f>IFERROR(IF(INDEX(DATOS!AJ:AJ,MATCH(CHECKLIST!B984,DATOS!B:B,0),1)=0,"",INDEX(DATOS!AJ:AJ,MATCH(CHECKLIST!B984,DATOS!B:B,0),1)),"")</f>
        <v/>
      </c>
      <c r="H984" s="17" t="str">
        <f>IFERROR(IF(INDEX(DATOS!BM:BM,MATCH(CHECKLIST!B984,DATOS!B:B,0),1)="","X",IF(INDEX(DATOS!BM:BM,MATCH(CHECKLIST!B984,DATOS!B:B,0),1)="VIGENTE","",INDEX(DATOS!BM:BM,MATCH(CHECKLIST!B984,DATOS!B:B,0),1))),"")</f>
        <v/>
      </c>
      <c r="I984" s="17" t="str">
        <f>IFERROR(IF(INDEX(DATOS!AN:AN,MATCH(CHECKLIST!B984,DATOS!B:B,0),1)=0,"",INDEX(DATOS!AN:AN,MATCH(CHECKLIST!B984,DATOS!B:B,0),1)),"")</f>
        <v/>
      </c>
      <c r="J984" s="17" t="str">
        <f>IFERROR(IF(INDEX(DATOS!AL:AL,MATCH(CHECKLIST!B984,DATOS!B:B,0),1)=0,"",INDEX(DATOS!AL:AL,MATCH(CHECKLIST!B984,DATOS!B:B,0),1)),"")</f>
        <v/>
      </c>
      <c r="K984" s="35" t="str">
        <f>IFERROR(IF(INDEX(DATOS!AM:AM,MATCH(CHECKLIST!B984,DATOS!B:B,0),1)=0,"",INDEX(DATOS!AM:AM,MATCH(CHECKLIST!B984,DATOS!B:B,0),1)),"")</f>
        <v/>
      </c>
      <c r="L984" s="17" t="str">
        <f>IFERROR(IF(INDEX(DATOS!AO:AO,MATCH(CHECKLIST!B984,DATOS!B:B,0),1)=0,"",INDEX(DATOS!AO:AO,MATCH(CHECKLIST!B984,DATOS!B:B,0),1)),"")</f>
        <v/>
      </c>
      <c r="M984" s="17" t="str">
        <f>IFERROR(IF(INDEX(DATOS!AK:AK,MATCH(CHECKLIST!B984,DATOS!B:B,0),1)=0,"",INDEX(DATOS!AK:AK,MATCH(CHECKLIST!B984,DATOS!B:B,0),1)),"")</f>
        <v/>
      </c>
      <c r="N984" s="35" t="str">
        <f ca="1">IFERROR(IF(INDEX(DATOS!I:I,MATCH(CHECKLIST!B984,DATOS!B:B,0),1)="","X",IF(INDEX(DATOS!I:I,MATCH(CHECKLIST!B984,DATOS!B:B,0),1)&gt;YEAR(TODAY())-1,"","VENCIDA")),"")</f>
        <v/>
      </c>
      <c r="O984" s="35" t="str">
        <f>IFERROR(IF(INDEX(DATOS!AR:AR,MATCH(CHECKLIST!B984,DATOS!B:B,0),1)=0,"",INDEX(DATOS!AR:AR,MATCH(CHECKLIST!B984,DATOS!B:B,0),1)),"")</f>
        <v/>
      </c>
      <c r="P984" s="17" t="str">
        <f>IFERROR(IF(INDEX(DATOS!AP:AP,MATCH(CHECKLIST!B984,DATOS!B:B,0),1)=0,"",INDEX(DATOS!AP:AP,MATCH(CHECKLIST!B984,DATOS!B:B,0),1)),"")</f>
        <v/>
      </c>
      <c r="Q984" s="17" t="str">
        <f>IFERROR(IF(INDEX(DATOS!AQ:AQ,MATCH(CHECKLIST!B984,DATOS!B:B,0),1)=0,"",INDEX(DATOS!AQ:AQ,MATCH(CHECKLIST!B984,DATOS!B:B,0),1)),"")</f>
        <v/>
      </c>
      <c r="S984">
        <f t="shared" si="47"/>
        <v>0</v>
      </c>
      <c r="U984" t="str">
        <f t="shared" si="45"/>
        <v/>
      </c>
      <c r="V984" t="str">
        <f t="shared" si="46"/>
        <v/>
      </c>
    </row>
    <row r="985" spans="1:22" x14ac:dyDescent="0.25">
      <c r="A985" s="12">
        <v>972</v>
      </c>
      <c r="B985" t="str">
        <f>IFERROR(INDEX(DATOS!B:B,MATCH(CHECKLIST!A985,DATOS!BY:BY,0),1),"")</f>
        <v/>
      </c>
      <c r="C985" t="str">
        <f>IFERROR(INDEX(DATOS!J:J,MATCH(CHECKLIST!A985,DATOS!BY:BY,0),1),"")</f>
        <v/>
      </c>
      <c r="D985" t="str">
        <f>IFERROR(INDEX(DATOS!R:R,MATCH(CHECKLIST!E985,DATOS!C:C,0),1),"")</f>
        <v/>
      </c>
      <c r="E985" s="72" t="str">
        <f>IFERROR(INDEX(DATOS!C:C,MATCH(CHECKLIST!A985,DATOS!BY:BY,0),1),"")</f>
        <v/>
      </c>
      <c r="F985" s="82" t="str">
        <f>IFERROR(IF(INDEX(DATOS!AE:AE,MATCH(CHECKLIST!B985,DATOS!B:B,0),1)=0,"",INDEX(DATOS!AE:AE,MATCH(CHECKLIST!B985,DATOS!B:B,0),1)),"")</f>
        <v/>
      </c>
      <c r="G985" s="17" t="str">
        <f>IFERROR(IF(INDEX(DATOS!AJ:AJ,MATCH(CHECKLIST!B985,DATOS!B:B,0),1)=0,"",INDEX(DATOS!AJ:AJ,MATCH(CHECKLIST!B985,DATOS!B:B,0),1)),"")</f>
        <v/>
      </c>
      <c r="H985" s="17" t="str">
        <f>IFERROR(IF(INDEX(DATOS!BM:BM,MATCH(CHECKLIST!B985,DATOS!B:B,0),1)="","X",IF(INDEX(DATOS!BM:BM,MATCH(CHECKLIST!B985,DATOS!B:B,0),1)="VIGENTE","",INDEX(DATOS!BM:BM,MATCH(CHECKLIST!B985,DATOS!B:B,0),1))),"")</f>
        <v/>
      </c>
      <c r="I985" s="17" t="str">
        <f>IFERROR(IF(INDEX(DATOS!AN:AN,MATCH(CHECKLIST!B985,DATOS!B:B,0),1)=0,"",INDEX(DATOS!AN:AN,MATCH(CHECKLIST!B985,DATOS!B:B,0),1)),"")</f>
        <v/>
      </c>
      <c r="J985" s="17" t="str">
        <f>IFERROR(IF(INDEX(DATOS!AL:AL,MATCH(CHECKLIST!B985,DATOS!B:B,0),1)=0,"",INDEX(DATOS!AL:AL,MATCH(CHECKLIST!B985,DATOS!B:B,0),1)),"")</f>
        <v/>
      </c>
      <c r="K985" s="35" t="str">
        <f>IFERROR(IF(INDEX(DATOS!AM:AM,MATCH(CHECKLIST!B985,DATOS!B:B,0),1)=0,"",INDEX(DATOS!AM:AM,MATCH(CHECKLIST!B985,DATOS!B:B,0),1)),"")</f>
        <v/>
      </c>
      <c r="L985" s="17" t="str">
        <f>IFERROR(IF(INDEX(DATOS!AO:AO,MATCH(CHECKLIST!B985,DATOS!B:B,0),1)=0,"",INDEX(DATOS!AO:AO,MATCH(CHECKLIST!B985,DATOS!B:B,0),1)),"")</f>
        <v/>
      </c>
      <c r="M985" s="17" t="str">
        <f>IFERROR(IF(INDEX(DATOS!AK:AK,MATCH(CHECKLIST!B985,DATOS!B:B,0),1)=0,"",INDEX(DATOS!AK:AK,MATCH(CHECKLIST!B985,DATOS!B:B,0),1)),"")</f>
        <v/>
      </c>
      <c r="N985" s="35" t="str">
        <f ca="1">IFERROR(IF(INDEX(DATOS!I:I,MATCH(CHECKLIST!B985,DATOS!B:B,0),1)="","X",IF(INDEX(DATOS!I:I,MATCH(CHECKLIST!B985,DATOS!B:B,0),1)&gt;YEAR(TODAY())-1,"","VENCIDA")),"")</f>
        <v/>
      </c>
      <c r="O985" s="35" t="str">
        <f>IFERROR(IF(INDEX(DATOS!AR:AR,MATCH(CHECKLIST!B985,DATOS!B:B,0),1)=0,"",INDEX(DATOS!AR:AR,MATCH(CHECKLIST!B985,DATOS!B:B,0),1)),"")</f>
        <v/>
      </c>
      <c r="P985" s="17" t="str">
        <f>IFERROR(IF(INDEX(DATOS!AP:AP,MATCH(CHECKLIST!B985,DATOS!B:B,0),1)=0,"",INDEX(DATOS!AP:AP,MATCH(CHECKLIST!B985,DATOS!B:B,0),1)),"")</f>
        <v/>
      </c>
      <c r="Q985" s="17" t="str">
        <f>IFERROR(IF(INDEX(DATOS!AQ:AQ,MATCH(CHECKLIST!B985,DATOS!B:B,0),1)=0,"",INDEX(DATOS!AQ:AQ,MATCH(CHECKLIST!B985,DATOS!B:B,0),1)),"")</f>
        <v/>
      </c>
      <c r="R985" t="str">
        <f>IF(B985="","",1)</f>
        <v/>
      </c>
      <c r="S985" t="str">
        <f t="shared" si="47"/>
        <v/>
      </c>
      <c r="U985" t="str">
        <f t="shared" si="45"/>
        <v/>
      </c>
      <c r="V985" t="str">
        <f t="shared" si="46"/>
        <v/>
      </c>
    </row>
    <row r="986" spans="1:22" x14ac:dyDescent="0.25">
      <c r="A986" s="12">
        <v>973</v>
      </c>
      <c r="B986" t="str">
        <f>IFERROR(INDEX(DATOS!B:B,MATCH(CHECKLIST!A986,DATOS!BY:BY,0),1),"")</f>
        <v/>
      </c>
      <c r="C986" t="str">
        <f>IFERROR(INDEX(DATOS!J:J,MATCH(CHECKLIST!A986,DATOS!BY:BY,0),1),"")</f>
        <v/>
      </c>
      <c r="D986" t="str">
        <f>IFERROR(INDEX(DATOS!R:R,MATCH(CHECKLIST!E986,DATOS!C:C,0),1),"")</f>
        <v/>
      </c>
      <c r="E986" s="72" t="str">
        <f>IFERROR(INDEX(DATOS!C:C,MATCH(CHECKLIST!A986,DATOS!BY:BY,0),1),"")</f>
        <v/>
      </c>
      <c r="F986" s="82" t="str">
        <f>IFERROR(IF(INDEX(DATOS!AE:AE,MATCH(CHECKLIST!B986,DATOS!B:B,0),1)=0,"",INDEX(DATOS!AE:AE,MATCH(CHECKLIST!B986,DATOS!B:B,0),1)),"")</f>
        <v/>
      </c>
      <c r="G986" s="17" t="str">
        <f>IFERROR(IF(INDEX(DATOS!AJ:AJ,MATCH(CHECKLIST!B986,DATOS!B:B,0),1)=0,"",INDEX(DATOS!AJ:AJ,MATCH(CHECKLIST!B986,DATOS!B:B,0),1)),"")</f>
        <v/>
      </c>
      <c r="H986" s="17" t="str">
        <f>IFERROR(IF(INDEX(DATOS!BM:BM,MATCH(CHECKLIST!B986,DATOS!B:B,0),1)="","X",IF(INDEX(DATOS!BM:BM,MATCH(CHECKLIST!B986,DATOS!B:B,0),1)="VIGENTE","",INDEX(DATOS!BM:BM,MATCH(CHECKLIST!B986,DATOS!B:B,0),1))),"")</f>
        <v/>
      </c>
      <c r="I986" s="17" t="str">
        <f>IFERROR(IF(INDEX(DATOS!AN:AN,MATCH(CHECKLIST!B986,DATOS!B:B,0),1)=0,"",INDEX(DATOS!AN:AN,MATCH(CHECKLIST!B986,DATOS!B:B,0),1)),"")</f>
        <v/>
      </c>
      <c r="J986" s="17" t="str">
        <f>IFERROR(IF(INDEX(DATOS!AL:AL,MATCH(CHECKLIST!B986,DATOS!B:B,0),1)=0,"",INDEX(DATOS!AL:AL,MATCH(CHECKLIST!B986,DATOS!B:B,0),1)),"")</f>
        <v/>
      </c>
      <c r="K986" s="35" t="str">
        <f>IFERROR(IF(INDEX(DATOS!AM:AM,MATCH(CHECKLIST!B986,DATOS!B:B,0),1)=0,"",INDEX(DATOS!AM:AM,MATCH(CHECKLIST!B986,DATOS!B:B,0),1)),"")</f>
        <v/>
      </c>
      <c r="L986" s="17" t="str">
        <f>IFERROR(IF(INDEX(DATOS!AO:AO,MATCH(CHECKLIST!B986,DATOS!B:B,0),1)=0,"",INDEX(DATOS!AO:AO,MATCH(CHECKLIST!B986,DATOS!B:B,0),1)),"")</f>
        <v/>
      </c>
      <c r="M986" s="17" t="str">
        <f>IFERROR(IF(INDEX(DATOS!AK:AK,MATCH(CHECKLIST!B986,DATOS!B:B,0),1)=0,"",INDEX(DATOS!AK:AK,MATCH(CHECKLIST!B986,DATOS!B:B,0),1)),"")</f>
        <v/>
      </c>
      <c r="N986" s="35" t="str">
        <f ca="1">IFERROR(IF(INDEX(DATOS!I:I,MATCH(CHECKLIST!B986,DATOS!B:B,0),1)="","X",IF(INDEX(DATOS!I:I,MATCH(CHECKLIST!B986,DATOS!B:B,0),1)&gt;YEAR(TODAY())-1,"","VENCIDA")),"")</f>
        <v/>
      </c>
      <c r="O986" s="35" t="str">
        <f>IFERROR(IF(INDEX(DATOS!AR:AR,MATCH(CHECKLIST!B986,DATOS!B:B,0),1)=0,"",INDEX(DATOS!AR:AR,MATCH(CHECKLIST!B986,DATOS!B:B,0),1)),"")</f>
        <v/>
      </c>
      <c r="P986" s="17" t="str">
        <f>IFERROR(IF(INDEX(DATOS!AP:AP,MATCH(CHECKLIST!B986,DATOS!B:B,0),1)=0,"",INDEX(DATOS!AP:AP,MATCH(CHECKLIST!B986,DATOS!B:B,0),1)),"")</f>
        <v/>
      </c>
      <c r="Q986" s="17" t="str">
        <f>IFERROR(IF(INDEX(DATOS!AQ:AQ,MATCH(CHECKLIST!B986,DATOS!B:B,0),1)=0,"",INDEX(DATOS!AQ:AQ,MATCH(CHECKLIST!B986,DATOS!B:B,0),1)),"")</f>
        <v/>
      </c>
      <c r="S986">
        <f t="shared" si="47"/>
        <v>0</v>
      </c>
      <c r="U986" t="str">
        <f t="shared" si="45"/>
        <v/>
      </c>
      <c r="V986" t="str">
        <f t="shared" si="46"/>
        <v/>
      </c>
    </row>
    <row r="987" spans="1:22" x14ac:dyDescent="0.25">
      <c r="A987" s="12">
        <v>974</v>
      </c>
      <c r="B987" t="str">
        <f>IFERROR(INDEX(DATOS!B:B,MATCH(CHECKLIST!A987,DATOS!BY:BY,0),1),"")</f>
        <v/>
      </c>
      <c r="C987" t="str">
        <f>IFERROR(INDEX(DATOS!J:J,MATCH(CHECKLIST!A987,DATOS!BY:BY,0),1),"")</f>
        <v/>
      </c>
      <c r="D987" t="str">
        <f>IFERROR(INDEX(DATOS!R:R,MATCH(CHECKLIST!E987,DATOS!C:C,0),1),"")</f>
        <v/>
      </c>
      <c r="E987" s="72" t="str">
        <f>IFERROR(INDEX(DATOS!C:C,MATCH(CHECKLIST!A987,DATOS!BY:BY,0),1),"")</f>
        <v/>
      </c>
      <c r="F987" s="82" t="str">
        <f>IFERROR(IF(INDEX(DATOS!AE:AE,MATCH(CHECKLIST!B987,DATOS!B:B,0),1)=0,"",INDEX(DATOS!AE:AE,MATCH(CHECKLIST!B987,DATOS!B:B,0),1)),"")</f>
        <v/>
      </c>
      <c r="G987" s="17" t="str">
        <f>IFERROR(IF(INDEX(DATOS!AJ:AJ,MATCH(CHECKLIST!B987,DATOS!B:B,0),1)=0,"",INDEX(DATOS!AJ:AJ,MATCH(CHECKLIST!B987,DATOS!B:B,0),1)),"")</f>
        <v/>
      </c>
      <c r="H987" s="17" t="str">
        <f>IFERROR(IF(INDEX(DATOS!BM:BM,MATCH(CHECKLIST!B987,DATOS!B:B,0),1)="","X",IF(INDEX(DATOS!BM:BM,MATCH(CHECKLIST!B987,DATOS!B:B,0),1)="VIGENTE","",INDEX(DATOS!BM:BM,MATCH(CHECKLIST!B987,DATOS!B:B,0),1))),"")</f>
        <v/>
      </c>
      <c r="I987" s="17" t="str">
        <f>IFERROR(IF(INDEX(DATOS!AN:AN,MATCH(CHECKLIST!B987,DATOS!B:B,0),1)=0,"",INDEX(DATOS!AN:AN,MATCH(CHECKLIST!B987,DATOS!B:B,0),1)),"")</f>
        <v/>
      </c>
      <c r="J987" s="17" t="str">
        <f>IFERROR(IF(INDEX(DATOS!AL:AL,MATCH(CHECKLIST!B987,DATOS!B:B,0),1)=0,"",INDEX(DATOS!AL:AL,MATCH(CHECKLIST!B987,DATOS!B:B,0),1)),"")</f>
        <v/>
      </c>
      <c r="K987" s="35" t="str">
        <f>IFERROR(IF(INDEX(DATOS!AM:AM,MATCH(CHECKLIST!B987,DATOS!B:B,0),1)=0,"",INDEX(DATOS!AM:AM,MATCH(CHECKLIST!B987,DATOS!B:B,0),1)),"")</f>
        <v/>
      </c>
      <c r="L987" s="17" t="str">
        <f>IFERROR(IF(INDEX(DATOS!AO:AO,MATCH(CHECKLIST!B987,DATOS!B:B,0),1)=0,"",INDEX(DATOS!AO:AO,MATCH(CHECKLIST!B987,DATOS!B:B,0),1)),"")</f>
        <v/>
      </c>
      <c r="M987" s="17" t="str">
        <f>IFERROR(IF(INDEX(DATOS!AK:AK,MATCH(CHECKLIST!B987,DATOS!B:B,0),1)=0,"",INDEX(DATOS!AK:AK,MATCH(CHECKLIST!B987,DATOS!B:B,0),1)),"")</f>
        <v/>
      </c>
      <c r="N987" s="35" t="str">
        <f ca="1">IFERROR(IF(INDEX(DATOS!I:I,MATCH(CHECKLIST!B987,DATOS!B:B,0),1)="","X",IF(INDEX(DATOS!I:I,MATCH(CHECKLIST!B987,DATOS!B:B,0),1)&gt;YEAR(TODAY())-1,"","VENCIDA")),"")</f>
        <v/>
      </c>
      <c r="O987" s="35" t="str">
        <f>IFERROR(IF(INDEX(DATOS!AR:AR,MATCH(CHECKLIST!B987,DATOS!B:B,0),1)=0,"",INDEX(DATOS!AR:AR,MATCH(CHECKLIST!B987,DATOS!B:B,0),1)),"")</f>
        <v/>
      </c>
      <c r="P987" s="17" t="str">
        <f>IFERROR(IF(INDEX(DATOS!AP:AP,MATCH(CHECKLIST!B987,DATOS!B:B,0),1)=0,"",INDEX(DATOS!AP:AP,MATCH(CHECKLIST!B987,DATOS!B:B,0),1)),"")</f>
        <v/>
      </c>
      <c r="Q987" s="17" t="str">
        <f>IFERROR(IF(INDEX(DATOS!AQ:AQ,MATCH(CHECKLIST!B987,DATOS!B:B,0),1)=0,"",INDEX(DATOS!AQ:AQ,MATCH(CHECKLIST!B987,DATOS!B:B,0),1)),"")</f>
        <v/>
      </c>
      <c r="R987" t="str">
        <f>IF(B987="","",1)</f>
        <v/>
      </c>
      <c r="S987" t="str">
        <f t="shared" si="47"/>
        <v/>
      </c>
      <c r="U987" t="str">
        <f t="shared" si="45"/>
        <v/>
      </c>
      <c r="V987" t="str">
        <f t="shared" si="46"/>
        <v/>
      </c>
    </row>
    <row r="988" spans="1:22" x14ac:dyDescent="0.25">
      <c r="A988" s="12">
        <v>975</v>
      </c>
      <c r="B988" t="str">
        <f>IFERROR(INDEX(DATOS!B:B,MATCH(CHECKLIST!A988,DATOS!BY:BY,0),1),"")</f>
        <v/>
      </c>
      <c r="C988" t="str">
        <f>IFERROR(INDEX(DATOS!J:J,MATCH(CHECKLIST!A988,DATOS!BY:BY,0),1),"")</f>
        <v/>
      </c>
      <c r="D988" t="str">
        <f>IFERROR(INDEX(DATOS!R:R,MATCH(CHECKLIST!E988,DATOS!C:C,0),1),"")</f>
        <v/>
      </c>
      <c r="E988" s="72" t="str">
        <f>IFERROR(INDEX(DATOS!C:C,MATCH(CHECKLIST!A988,DATOS!BY:BY,0),1),"")</f>
        <v/>
      </c>
      <c r="F988" s="82" t="str">
        <f>IFERROR(IF(INDEX(DATOS!AE:AE,MATCH(CHECKLIST!B988,DATOS!B:B,0),1)=0,"",INDEX(DATOS!AE:AE,MATCH(CHECKLIST!B988,DATOS!B:B,0),1)),"")</f>
        <v/>
      </c>
      <c r="G988" s="17" t="str">
        <f>IFERROR(IF(INDEX(DATOS!AJ:AJ,MATCH(CHECKLIST!B988,DATOS!B:B,0),1)=0,"",INDEX(DATOS!AJ:AJ,MATCH(CHECKLIST!B988,DATOS!B:B,0),1)),"")</f>
        <v/>
      </c>
      <c r="H988" s="17" t="str">
        <f>IFERROR(IF(INDEX(DATOS!BM:BM,MATCH(CHECKLIST!B988,DATOS!B:B,0),1)="","X",IF(INDEX(DATOS!BM:BM,MATCH(CHECKLIST!B988,DATOS!B:B,0),1)="VIGENTE","",INDEX(DATOS!BM:BM,MATCH(CHECKLIST!B988,DATOS!B:B,0),1))),"")</f>
        <v/>
      </c>
      <c r="I988" s="17" t="str">
        <f>IFERROR(IF(INDEX(DATOS!AN:AN,MATCH(CHECKLIST!B988,DATOS!B:B,0),1)=0,"",INDEX(DATOS!AN:AN,MATCH(CHECKLIST!B988,DATOS!B:B,0),1)),"")</f>
        <v/>
      </c>
      <c r="J988" s="17" t="str">
        <f>IFERROR(IF(INDEX(DATOS!AL:AL,MATCH(CHECKLIST!B988,DATOS!B:B,0),1)=0,"",INDEX(DATOS!AL:AL,MATCH(CHECKLIST!B988,DATOS!B:B,0),1)),"")</f>
        <v/>
      </c>
      <c r="K988" s="35" t="str">
        <f>IFERROR(IF(INDEX(DATOS!AM:AM,MATCH(CHECKLIST!B988,DATOS!B:B,0),1)=0,"",INDEX(DATOS!AM:AM,MATCH(CHECKLIST!B988,DATOS!B:B,0),1)),"")</f>
        <v/>
      </c>
      <c r="L988" s="17" t="str">
        <f>IFERROR(IF(INDEX(DATOS!AO:AO,MATCH(CHECKLIST!B988,DATOS!B:B,0),1)=0,"",INDEX(DATOS!AO:AO,MATCH(CHECKLIST!B988,DATOS!B:B,0),1)),"")</f>
        <v/>
      </c>
      <c r="M988" s="17" t="str">
        <f>IFERROR(IF(INDEX(DATOS!AK:AK,MATCH(CHECKLIST!B988,DATOS!B:B,0),1)=0,"",INDEX(DATOS!AK:AK,MATCH(CHECKLIST!B988,DATOS!B:B,0),1)),"")</f>
        <v/>
      </c>
      <c r="N988" s="35" t="str">
        <f ca="1">IFERROR(IF(INDEX(DATOS!I:I,MATCH(CHECKLIST!B988,DATOS!B:B,0),1)="","X",IF(INDEX(DATOS!I:I,MATCH(CHECKLIST!B988,DATOS!B:B,0),1)&gt;YEAR(TODAY())-1,"","VENCIDA")),"")</f>
        <v/>
      </c>
      <c r="O988" s="35" t="str">
        <f>IFERROR(IF(INDEX(DATOS!AR:AR,MATCH(CHECKLIST!B988,DATOS!B:B,0),1)=0,"",INDEX(DATOS!AR:AR,MATCH(CHECKLIST!B988,DATOS!B:B,0),1)),"")</f>
        <v/>
      </c>
      <c r="P988" s="17" t="str">
        <f>IFERROR(IF(INDEX(DATOS!AP:AP,MATCH(CHECKLIST!B988,DATOS!B:B,0),1)=0,"",INDEX(DATOS!AP:AP,MATCH(CHECKLIST!B988,DATOS!B:B,0),1)),"")</f>
        <v/>
      </c>
      <c r="Q988" s="17" t="str">
        <f>IFERROR(IF(INDEX(DATOS!AQ:AQ,MATCH(CHECKLIST!B988,DATOS!B:B,0),1)=0,"",INDEX(DATOS!AQ:AQ,MATCH(CHECKLIST!B988,DATOS!B:B,0),1)),"")</f>
        <v/>
      </c>
      <c r="S988">
        <f t="shared" si="47"/>
        <v>0</v>
      </c>
      <c r="U988" t="str">
        <f t="shared" si="45"/>
        <v/>
      </c>
      <c r="V988" t="str">
        <f t="shared" si="46"/>
        <v/>
      </c>
    </row>
    <row r="989" spans="1:22" x14ac:dyDescent="0.25">
      <c r="A989" s="12">
        <v>976</v>
      </c>
      <c r="B989" t="str">
        <f>IFERROR(INDEX(DATOS!B:B,MATCH(CHECKLIST!A989,DATOS!BY:BY,0),1),"")</f>
        <v/>
      </c>
      <c r="C989" t="str">
        <f>IFERROR(INDEX(DATOS!J:J,MATCH(CHECKLIST!A989,DATOS!BY:BY,0),1),"")</f>
        <v/>
      </c>
      <c r="D989" t="str">
        <f>IFERROR(INDEX(DATOS!R:R,MATCH(CHECKLIST!E989,DATOS!C:C,0),1),"")</f>
        <v/>
      </c>
      <c r="E989" s="72" t="str">
        <f>IFERROR(INDEX(DATOS!C:C,MATCH(CHECKLIST!A989,DATOS!BY:BY,0),1),"")</f>
        <v/>
      </c>
      <c r="F989" s="82" t="str">
        <f>IFERROR(IF(INDEX(DATOS!AE:AE,MATCH(CHECKLIST!B989,DATOS!B:B,0),1)=0,"",INDEX(DATOS!AE:AE,MATCH(CHECKLIST!B989,DATOS!B:B,0),1)),"")</f>
        <v/>
      </c>
      <c r="G989" s="17" t="str">
        <f>IFERROR(IF(INDEX(DATOS!AJ:AJ,MATCH(CHECKLIST!B989,DATOS!B:B,0),1)=0,"",INDEX(DATOS!AJ:AJ,MATCH(CHECKLIST!B989,DATOS!B:B,0),1)),"")</f>
        <v/>
      </c>
      <c r="H989" s="17" t="str">
        <f>IFERROR(IF(INDEX(DATOS!BM:BM,MATCH(CHECKLIST!B989,DATOS!B:B,0),1)="","X",IF(INDEX(DATOS!BM:BM,MATCH(CHECKLIST!B989,DATOS!B:B,0),1)="VIGENTE","",INDEX(DATOS!BM:BM,MATCH(CHECKLIST!B989,DATOS!B:B,0),1))),"")</f>
        <v/>
      </c>
      <c r="I989" s="17" t="str">
        <f>IFERROR(IF(INDEX(DATOS!AN:AN,MATCH(CHECKLIST!B989,DATOS!B:B,0),1)=0,"",INDEX(DATOS!AN:AN,MATCH(CHECKLIST!B989,DATOS!B:B,0),1)),"")</f>
        <v/>
      </c>
      <c r="J989" s="17" t="str">
        <f>IFERROR(IF(INDEX(DATOS!AL:AL,MATCH(CHECKLIST!B989,DATOS!B:B,0),1)=0,"",INDEX(DATOS!AL:AL,MATCH(CHECKLIST!B989,DATOS!B:B,0),1)),"")</f>
        <v/>
      </c>
      <c r="K989" s="35" t="str">
        <f>IFERROR(IF(INDEX(DATOS!AM:AM,MATCH(CHECKLIST!B989,DATOS!B:B,0),1)=0,"",INDEX(DATOS!AM:AM,MATCH(CHECKLIST!B989,DATOS!B:B,0),1)),"")</f>
        <v/>
      </c>
      <c r="L989" s="17" t="str">
        <f>IFERROR(IF(INDEX(DATOS!AO:AO,MATCH(CHECKLIST!B989,DATOS!B:B,0),1)=0,"",INDEX(DATOS!AO:AO,MATCH(CHECKLIST!B989,DATOS!B:B,0),1)),"")</f>
        <v/>
      </c>
      <c r="M989" s="17" t="str">
        <f>IFERROR(IF(INDEX(DATOS!AK:AK,MATCH(CHECKLIST!B989,DATOS!B:B,0),1)=0,"",INDEX(DATOS!AK:AK,MATCH(CHECKLIST!B989,DATOS!B:B,0),1)),"")</f>
        <v/>
      </c>
      <c r="N989" s="35" t="str">
        <f ca="1">IFERROR(IF(INDEX(DATOS!I:I,MATCH(CHECKLIST!B989,DATOS!B:B,0),1)="","X",IF(INDEX(DATOS!I:I,MATCH(CHECKLIST!B989,DATOS!B:B,0),1)&gt;YEAR(TODAY())-1,"","VENCIDA")),"")</f>
        <v/>
      </c>
      <c r="O989" s="35" t="str">
        <f>IFERROR(IF(INDEX(DATOS!AR:AR,MATCH(CHECKLIST!B989,DATOS!B:B,0),1)=0,"",INDEX(DATOS!AR:AR,MATCH(CHECKLIST!B989,DATOS!B:B,0),1)),"")</f>
        <v/>
      </c>
      <c r="P989" s="17" t="str">
        <f>IFERROR(IF(INDEX(DATOS!AP:AP,MATCH(CHECKLIST!B989,DATOS!B:B,0),1)=0,"",INDEX(DATOS!AP:AP,MATCH(CHECKLIST!B989,DATOS!B:B,0),1)),"")</f>
        <v/>
      </c>
      <c r="Q989" s="17" t="str">
        <f>IFERROR(IF(INDEX(DATOS!AQ:AQ,MATCH(CHECKLIST!B989,DATOS!B:B,0),1)=0,"",INDEX(DATOS!AQ:AQ,MATCH(CHECKLIST!B989,DATOS!B:B,0),1)),"")</f>
        <v/>
      </c>
      <c r="R989" t="str">
        <f>IF(B989="","",1)</f>
        <v/>
      </c>
      <c r="S989" t="str">
        <f t="shared" si="47"/>
        <v/>
      </c>
      <c r="U989" t="str">
        <f t="shared" si="45"/>
        <v/>
      </c>
      <c r="V989" t="str">
        <f t="shared" si="46"/>
        <v/>
      </c>
    </row>
    <row r="990" spans="1:22" x14ac:dyDescent="0.25">
      <c r="A990" s="12">
        <v>977</v>
      </c>
      <c r="B990" t="str">
        <f>IFERROR(INDEX(DATOS!B:B,MATCH(CHECKLIST!A990,DATOS!BY:BY,0),1),"")</f>
        <v/>
      </c>
      <c r="C990" t="str">
        <f>IFERROR(INDEX(DATOS!J:J,MATCH(CHECKLIST!A990,DATOS!BY:BY,0),1),"")</f>
        <v/>
      </c>
      <c r="D990" t="str">
        <f>IFERROR(INDEX(DATOS!R:R,MATCH(CHECKLIST!E990,DATOS!C:C,0),1),"")</f>
        <v/>
      </c>
      <c r="E990" s="72" t="str">
        <f>IFERROR(INDEX(DATOS!C:C,MATCH(CHECKLIST!A990,DATOS!BY:BY,0),1),"")</f>
        <v/>
      </c>
      <c r="F990" s="82" t="str">
        <f>IFERROR(IF(INDEX(DATOS!AE:AE,MATCH(CHECKLIST!B990,DATOS!B:B,0),1)=0,"",INDEX(DATOS!AE:AE,MATCH(CHECKLIST!B990,DATOS!B:B,0),1)),"")</f>
        <v/>
      </c>
      <c r="G990" s="17" t="str">
        <f>IFERROR(IF(INDEX(DATOS!AJ:AJ,MATCH(CHECKLIST!B990,DATOS!B:B,0),1)=0,"",INDEX(DATOS!AJ:AJ,MATCH(CHECKLIST!B990,DATOS!B:B,0),1)),"")</f>
        <v/>
      </c>
      <c r="H990" s="17" t="str">
        <f>IFERROR(IF(INDEX(DATOS!BM:BM,MATCH(CHECKLIST!B990,DATOS!B:B,0),1)="","X",IF(INDEX(DATOS!BM:BM,MATCH(CHECKLIST!B990,DATOS!B:B,0),1)="VIGENTE","",INDEX(DATOS!BM:BM,MATCH(CHECKLIST!B990,DATOS!B:B,0),1))),"")</f>
        <v/>
      </c>
      <c r="I990" s="17" t="str">
        <f>IFERROR(IF(INDEX(DATOS!AN:AN,MATCH(CHECKLIST!B990,DATOS!B:B,0),1)=0,"",INDEX(DATOS!AN:AN,MATCH(CHECKLIST!B990,DATOS!B:B,0),1)),"")</f>
        <v/>
      </c>
      <c r="J990" s="17" t="str">
        <f>IFERROR(IF(INDEX(DATOS!AL:AL,MATCH(CHECKLIST!B990,DATOS!B:B,0),1)=0,"",INDEX(DATOS!AL:AL,MATCH(CHECKLIST!B990,DATOS!B:B,0),1)),"")</f>
        <v/>
      </c>
      <c r="K990" s="35" t="str">
        <f>IFERROR(IF(INDEX(DATOS!AM:AM,MATCH(CHECKLIST!B990,DATOS!B:B,0),1)=0,"",INDEX(DATOS!AM:AM,MATCH(CHECKLIST!B990,DATOS!B:B,0),1)),"")</f>
        <v/>
      </c>
      <c r="L990" s="17" t="str">
        <f>IFERROR(IF(INDEX(DATOS!AO:AO,MATCH(CHECKLIST!B990,DATOS!B:B,0),1)=0,"",INDEX(DATOS!AO:AO,MATCH(CHECKLIST!B990,DATOS!B:B,0),1)),"")</f>
        <v/>
      </c>
      <c r="M990" s="17" t="str">
        <f>IFERROR(IF(INDEX(DATOS!AK:AK,MATCH(CHECKLIST!B990,DATOS!B:B,0),1)=0,"",INDEX(DATOS!AK:AK,MATCH(CHECKLIST!B990,DATOS!B:B,0),1)),"")</f>
        <v/>
      </c>
      <c r="N990" s="35" t="str">
        <f ca="1">IFERROR(IF(INDEX(DATOS!I:I,MATCH(CHECKLIST!B990,DATOS!B:B,0),1)="","X",IF(INDEX(DATOS!I:I,MATCH(CHECKLIST!B990,DATOS!B:B,0),1)&gt;YEAR(TODAY())-1,"","VENCIDA")),"")</f>
        <v/>
      </c>
      <c r="O990" s="35" t="str">
        <f>IFERROR(IF(INDEX(DATOS!AR:AR,MATCH(CHECKLIST!B990,DATOS!B:B,0),1)=0,"",INDEX(DATOS!AR:AR,MATCH(CHECKLIST!B990,DATOS!B:B,0),1)),"")</f>
        <v/>
      </c>
      <c r="P990" s="17" t="str">
        <f>IFERROR(IF(INDEX(DATOS!AP:AP,MATCH(CHECKLIST!B990,DATOS!B:B,0),1)=0,"",INDEX(DATOS!AP:AP,MATCH(CHECKLIST!B990,DATOS!B:B,0),1)),"")</f>
        <v/>
      </c>
      <c r="Q990" s="17" t="str">
        <f>IFERROR(IF(INDEX(DATOS!AQ:AQ,MATCH(CHECKLIST!B990,DATOS!B:B,0),1)=0,"",INDEX(DATOS!AQ:AQ,MATCH(CHECKLIST!B990,DATOS!B:B,0),1)),"")</f>
        <v/>
      </c>
      <c r="S990">
        <f t="shared" si="47"/>
        <v>0</v>
      </c>
      <c r="U990" t="str">
        <f t="shared" si="45"/>
        <v/>
      </c>
      <c r="V990" t="str">
        <f t="shared" si="46"/>
        <v/>
      </c>
    </row>
    <row r="991" spans="1:22" x14ac:dyDescent="0.25">
      <c r="A991" s="12">
        <v>978</v>
      </c>
      <c r="B991" t="str">
        <f>IFERROR(INDEX(DATOS!B:B,MATCH(CHECKLIST!A991,DATOS!BY:BY,0),1),"")</f>
        <v/>
      </c>
      <c r="C991" t="str">
        <f>IFERROR(INDEX(DATOS!J:J,MATCH(CHECKLIST!A991,DATOS!BY:BY,0),1),"")</f>
        <v/>
      </c>
      <c r="D991" t="str">
        <f>IFERROR(INDEX(DATOS!R:R,MATCH(CHECKLIST!E991,DATOS!C:C,0),1),"")</f>
        <v/>
      </c>
      <c r="E991" s="72" t="str">
        <f>IFERROR(INDEX(DATOS!C:C,MATCH(CHECKLIST!A991,DATOS!BY:BY,0),1),"")</f>
        <v/>
      </c>
      <c r="F991" s="82" t="str">
        <f>IFERROR(IF(INDEX(DATOS!AE:AE,MATCH(CHECKLIST!B991,DATOS!B:B,0),1)=0,"",INDEX(DATOS!AE:AE,MATCH(CHECKLIST!B991,DATOS!B:B,0),1)),"")</f>
        <v/>
      </c>
      <c r="G991" s="17" t="str">
        <f>IFERROR(IF(INDEX(DATOS!AJ:AJ,MATCH(CHECKLIST!B991,DATOS!B:B,0),1)=0,"",INDEX(DATOS!AJ:AJ,MATCH(CHECKLIST!B991,DATOS!B:B,0),1)),"")</f>
        <v/>
      </c>
      <c r="H991" s="17" t="str">
        <f>IFERROR(IF(INDEX(DATOS!BM:BM,MATCH(CHECKLIST!B991,DATOS!B:B,0),1)="","X",IF(INDEX(DATOS!BM:BM,MATCH(CHECKLIST!B991,DATOS!B:B,0),1)="VIGENTE","",INDEX(DATOS!BM:BM,MATCH(CHECKLIST!B991,DATOS!B:B,0),1))),"")</f>
        <v/>
      </c>
      <c r="I991" s="17" t="str">
        <f>IFERROR(IF(INDEX(DATOS!AN:AN,MATCH(CHECKLIST!B991,DATOS!B:B,0),1)=0,"",INDEX(DATOS!AN:AN,MATCH(CHECKLIST!B991,DATOS!B:B,0),1)),"")</f>
        <v/>
      </c>
      <c r="J991" s="17" t="str">
        <f>IFERROR(IF(INDEX(DATOS!AL:AL,MATCH(CHECKLIST!B991,DATOS!B:B,0),1)=0,"",INDEX(DATOS!AL:AL,MATCH(CHECKLIST!B991,DATOS!B:B,0),1)),"")</f>
        <v/>
      </c>
      <c r="K991" s="35" t="str">
        <f>IFERROR(IF(INDEX(DATOS!AM:AM,MATCH(CHECKLIST!B991,DATOS!B:B,0),1)=0,"",INDEX(DATOS!AM:AM,MATCH(CHECKLIST!B991,DATOS!B:B,0),1)),"")</f>
        <v/>
      </c>
      <c r="L991" s="17" t="str">
        <f>IFERROR(IF(INDEX(DATOS!AO:AO,MATCH(CHECKLIST!B991,DATOS!B:B,0),1)=0,"",INDEX(DATOS!AO:AO,MATCH(CHECKLIST!B991,DATOS!B:B,0),1)),"")</f>
        <v/>
      </c>
      <c r="M991" s="17" t="str">
        <f>IFERROR(IF(INDEX(DATOS!AK:AK,MATCH(CHECKLIST!B991,DATOS!B:B,0),1)=0,"",INDEX(DATOS!AK:AK,MATCH(CHECKLIST!B991,DATOS!B:B,0),1)),"")</f>
        <v/>
      </c>
      <c r="N991" s="35" t="str">
        <f ca="1">IFERROR(IF(INDEX(DATOS!I:I,MATCH(CHECKLIST!B991,DATOS!B:B,0),1)="","X",IF(INDEX(DATOS!I:I,MATCH(CHECKLIST!B991,DATOS!B:B,0),1)&gt;YEAR(TODAY())-1,"","VENCIDA")),"")</f>
        <v/>
      </c>
      <c r="O991" s="35" t="str">
        <f>IFERROR(IF(INDEX(DATOS!AR:AR,MATCH(CHECKLIST!B991,DATOS!B:B,0),1)=0,"",INDEX(DATOS!AR:AR,MATCH(CHECKLIST!B991,DATOS!B:B,0),1)),"")</f>
        <v/>
      </c>
      <c r="P991" s="17" t="str">
        <f>IFERROR(IF(INDEX(DATOS!AP:AP,MATCH(CHECKLIST!B991,DATOS!B:B,0),1)=0,"",INDEX(DATOS!AP:AP,MATCH(CHECKLIST!B991,DATOS!B:B,0),1)),"")</f>
        <v/>
      </c>
      <c r="Q991" s="17" t="str">
        <f>IFERROR(IF(INDEX(DATOS!AQ:AQ,MATCH(CHECKLIST!B991,DATOS!B:B,0),1)=0,"",INDEX(DATOS!AQ:AQ,MATCH(CHECKLIST!B991,DATOS!B:B,0),1)),"")</f>
        <v/>
      </c>
      <c r="R991" t="str">
        <f>IF(B991="","",1)</f>
        <v/>
      </c>
      <c r="S991" t="str">
        <f t="shared" si="47"/>
        <v/>
      </c>
      <c r="U991" t="str">
        <f t="shared" si="45"/>
        <v/>
      </c>
      <c r="V991" t="str">
        <f t="shared" si="46"/>
        <v/>
      </c>
    </row>
    <row r="992" spans="1:22" x14ac:dyDescent="0.25">
      <c r="A992" s="12">
        <v>979</v>
      </c>
      <c r="B992" t="str">
        <f>IFERROR(INDEX(DATOS!B:B,MATCH(CHECKLIST!A992,DATOS!BY:BY,0),1),"")</f>
        <v/>
      </c>
      <c r="C992" t="str">
        <f>IFERROR(INDEX(DATOS!J:J,MATCH(CHECKLIST!A992,DATOS!BY:BY,0),1),"")</f>
        <v/>
      </c>
      <c r="D992" t="str">
        <f>IFERROR(INDEX(DATOS!R:R,MATCH(CHECKLIST!E992,DATOS!C:C,0),1),"")</f>
        <v/>
      </c>
      <c r="E992" s="72" t="str">
        <f>IFERROR(INDEX(DATOS!C:C,MATCH(CHECKLIST!A992,DATOS!BY:BY,0),1),"")</f>
        <v/>
      </c>
      <c r="F992" s="82" t="str">
        <f>IFERROR(IF(INDEX(DATOS!AE:AE,MATCH(CHECKLIST!B992,DATOS!B:B,0),1)=0,"",INDEX(DATOS!AE:AE,MATCH(CHECKLIST!B992,DATOS!B:B,0),1)),"")</f>
        <v/>
      </c>
      <c r="G992" s="17" t="str">
        <f>IFERROR(IF(INDEX(DATOS!AJ:AJ,MATCH(CHECKLIST!B992,DATOS!B:B,0),1)=0,"",INDEX(DATOS!AJ:AJ,MATCH(CHECKLIST!B992,DATOS!B:B,0),1)),"")</f>
        <v/>
      </c>
      <c r="H992" s="17" t="str">
        <f>IFERROR(IF(INDEX(DATOS!BM:BM,MATCH(CHECKLIST!B992,DATOS!B:B,0),1)="","X",IF(INDEX(DATOS!BM:BM,MATCH(CHECKLIST!B992,DATOS!B:B,0),1)="VIGENTE","",INDEX(DATOS!BM:BM,MATCH(CHECKLIST!B992,DATOS!B:B,0),1))),"")</f>
        <v/>
      </c>
      <c r="I992" s="17" t="str">
        <f>IFERROR(IF(INDEX(DATOS!AN:AN,MATCH(CHECKLIST!B992,DATOS!B:B,0),1)=0,"",INDEX(DATOS!AN:AN,MATCH(CHECKLIST!B992,DATOS!B:B,0),1)),"")</f>
        <v/>
      </c>
      <c r="J992" s="17" t="str">
        <f>IFERROR(IF(INDEX(DATOS!AL:AL,MATCH(CHECKLIST!B992,DATOS!B:B,0),1)=0,"",INDEX(DATOS!AL:AL,MATCH(CHECKLIST!B992,DATOS!B:B,0),1)),"")</f>
        <v/>
      </c>
      <c r="K992" s="35" t="str">
        <f>IFERROR(IF(INDEX(DATOS!AM:AM,MATCH(CHECKLIST!B992,DATOS!B:B,0),1)=0,"",INDEX(DATOS!AM:AM,MATCH(CHECKLIST!B992,DATOS!B:B,0),1)),"")</f>
        <v/>
      </c>
      <c r="L992" s="17" t="str">
        <f>IFERROR(IF(INDEX(DATOS!AO:AO,MATCH(CHECKLIST!B992,DATOS!B:B,0),1)=0,"",INDEX(DATOS!AO:AO,MATCH(CHECKLIST!B992,DATOS!B:B,0),1)),"")</f>
        <v/>
      </c>
      <c r="M992" s="17" t="str">
        <f>IFERROR(IF(INDEX(DATOS!AK:AK,MATCH(CHECKLIST!B992,DATOS!B:B,0),1)=0,"",INDEX(DATOS!AK:AK,MATCH(CHECKLIST!B992,DATOS!B:B,0),1)),"")</f>
        <v/>
      </c>
      <c r="N992" s="35" t="str">
        <f ca="1">IFERROR(IF(INDEX(DATOS!I:I,MATCH(CHECKLIST!B992,DATOS!B:B,0),1)="","X",IF(INDEX(DATOS!I:I,MATCH(CHECKLIST!B992,DATOS!B:B,0),1)&gt;YEAR(TODAY())-1,"","VENCIDA")),"")</f>
        <v/>
      </c>
      <c r="O992" s="35" t="str">
        <f>IFERROR(IF(INDEX(DATOS!AR:AR,MATCH(CHECKLIST!B992,DATOS!B:B,0),1)=0,"",INDEX(DATOS!AR:AR,MATCH(CHECKLIST!B992,DATOS!B:B,0),1)),"")</f>
        <v/>
      </c>
      <c r="P992" s="17" t="str">
        <f>IFERROR(IF(INDEX(DATOS!AP:AP,MATCH(CHECKLIST!B992,DATOS!B:B,0),1)=0,"",INDEX(DATOS!AP:AP,MATCH(CHECKLIST!B992,DATOS!B:B,0),1)),"")</f>
        <v/>
      </c>
      <c r="Q992" s="17" t="str">
        <f>IFERROR(IF(INDEX(DATOS!AQ:AQ,MATCH(CHECKLIST!B992,DATOS!B:B,0),1)=0,"",INDEX(DATOS!AQ:AQ,MATCH(CHECKLIST!B992,DATOS!B:B,0),1)),"")</f>
        <v/>
      </c>
      <c r="S992">
        <f t="shared" si="47"/>
        <v>0</v>
      </c>
      <c r="U992" t="str">
        <f t="shared" si="45"/>
        <v/>
      </c>
      <c r="V992" t="str">
        <f t="shared" si="46"/>
        <v/>
      </c>
    </row>
    <row r="993" spans="1:22" x14ac:dyDescent="0.25">
      <c r="A993" s="12">
        <v>980</v>
      </c>
      <c r="B993" t="str">
        <f>IFERROR(INDEX(DATOS!B:B,MATCH(CHECKLIST!A993,DATOS!BY:BY,0),1),"")</f>
        <v/>
      </c>
      <c r="C993" t="str">
        <f>IFERROR(INDEX(DATOS!J:J,MATCH(CHECKLIST!A993,DATOS!BY:BY,0),1),"")</f>
        <v/>
      </c>
      <c r="D993" t="str">
        <f>IFERROR(INDEX(DATOS!R:R,MATCH(CHECKLIST!E993,DATOS!C:C,0),1),"")</f>
        <v/>
      </c>
      <c r="E993" s="72" t="str">
        <f>IFERROR(INDEX(DATOS!C:C,MATCH(CHECKLIST!A993,DATOS!BY:BY,0),1),"")</f>
        <v/>
      </c>
      <c r="F993" s="82" t="str">
        <f>IFERROR(IF(INDEX(DATOS!AE:AE,MATCH(CHECKLIST!B993,DATOS!B:B,0),1)=0,"",INDEX(DATOS!AE:AE,MATCH(CHECKLIST!B993,DATOS!B:B,0),1)),"")</f>
        <v/>
      </c>
      <c r="G993" s="17" t="str">
        <f>IFERROR(IF(INDEX(DATOS!AJ:AJ,MATCH(CHECKLIST!B993,DATOS!B:B,0),1)=0,"",INDEX(DATOS!AJ:AJ,MATCH(CHECKLIST!B993,DATOS!B:B,0),1)),"")</f>
        <v/>
      </c>
      <c r="H993" s="17" t="str">
        <f>IFERROR(IF(INDEX(DATOS!BM:BM,MATCH(CHECKLIST!B993,DATOS!B:B,0),1)="","X",IF(INDEX(DATOS!BM:BM,MATCH(CHECKLIST!B993,DATOS!B:B,0),1)="VIGENTE","",INDEX(DATOS!BM:BM,MATCH(CHECKLIST!B993,DATOS!B:B,0),1))),"")</f>
        <v/>
      </c>
      <c r="I993" s="17" t="str">
        <f>IFERROR(IF(INDEX(DATOS!AN:AN,MATCH(CHECKLIST!B993,DATOS!B:B,0),1)=0,"",INDEX(DATOS!AN:AN,MATCH(CHECKLIST!B993,DATOS!B:B,0),1)),"")</f>
        <v/>
      </c>
      <c r="J993" s="17" t="str">
        <f>IFERROR(IF(INDEX(DATOS!AL:AL,MATCH(CHECKLIST!B993,DATOS!B:B,0),1)=0,"",INDEX(DATOS!AL:AL,MATCH(CHECKLIST!B993,DATOS!B:B,0),1)),"")</f>
        <v/>
      </c>
      <c r="K993" s="35" t="str">
        <f>IFERROR(IF(INDEX(DATOS!AM:AM,MATCH(CHECKLIST!B993,DATOS!B:B,0),1)=0,"",INDEX(DATOS!AM:AM,MATCH(CHECKLIST!B993,DATOS!B:B,0),1)),"")</f>
        <v/>
      </c>
      <c r="L993" s="17" t="str">
        <f>IFERROR(IF(INDEX(DATOS!AO:AO,MATCH(CHECKLIST!B993,DATOS!B:B,0),1)=0,"",INDEX(DATOS!AO:AO,MATCH(CHECKLIST!B993,DATOS!B:B,0),1)),"")</f>
        <v/>
      </c>
      <c r="M993" s="17" t="str">
        <f>IFERROR(IF(INDEX(DATOS!AK:AK,MATCH(CHECKLIST!B993,DATOS!B:B,0),1)=0,"",INDEX(DATOS!AK:AK,MATCH(CHECKLIST!B993,DATOS!B:B,0),1)),"")</f>
        <v/>
      </c>
      <c r="N993" s="35" t="str">
        <f ca="1">IFERROR(IF(INDEX(DATOS!I:I,MATCH(CHECKLIST!B993,DATOS!B:B,0),1)="","X",IF(INDEX(DATOS!I:I,MATCH(CHECKLIST!B993,DATOS!B:B,0),1)&gt;YEAR(TODAY())-1,"","VENCIDA")),"")</f>
        <v/>
      </c>
      <c r="O993" s="35" t="str">
        <f>IFERROR(IF(INDEX(DATOS!AR:AR,MATCH(CHECKLIST!B993,DATOS!B:B,0),1)=0,"",INDEX(DATOS!AR:AR,MATCH(CHECKLIST!B993,DATOS!B:B,0),1)),"")</f>
        <v/>
      </c>
      <c r="P993" s="17" t="str">
        <f>IFERROR(IF(INDEX(DATOS!AP:AP,MATCH(CHECKLIST!B993,DATOS!B:B,0),1)=0,"",INDEX(DATOS!AP:AP,MATCH(CHECKLIST!B993,DATOS!B:B,0),1)),"")</f>
        <v/>
      </c>
      <c r="Q993" s="17" t="str">
        <f>IFERROR(IF(INDEX(DATOS!AQ:AQ,MATCH(CHECKLIST!B993,DATOS!B:B,0),1)=0,"",INDEX(DATOS!AQ:AQ,MATCH(CHECKLIST!B993,DATOS!B:B,0),1)),"")</f>
        <v/>
      </c>
      <c r="R993" t="str">
        <f>IF(B993="","",1)</f>
        <v/>
      </c>
      <c r="S993" t="str">
        <f t="shared" si="47"/>
        <v/>
      </c>
      <c r="U993" t="str">
        <f t="shared" si="45"/>
        <v/>
      </c>
      <c r="V993" t="str">
        <f t="shared" si="46"/>
        <v/>
      </c>
    </row>
    <row r="994" spans="1:22" x14ac:dyDescent="0.25">
      <c r="A994" s="12">
        <v>981</v>
      </c>
      <c r="B994" t="str">
        <f>IFERROR(INDEX(DATOS!B:B,MATCH(CHECKLIST!A994,DATOS!BY:BY,0),1),"")</f>
        <v/>
      </c>
      <c r="C994" t="str">
        <f>IFERROR(INDEX(DATOS!J:J,MATCH(CHECKLIST!A994,DATOS!BY:BY,0),1),"")</f>
        <v/>
      </c>
      <c r="D994" t="str">
        <f>IFERROR(INDEX(DATOS!R:R,MATCH(CHECKLIST!E994,DATOS!C:C,0),1),"")</f>
        <v/>
      </c>
      <c r="E994" s="72" t="str">
        <f>IFERROR(INDEX(DATOS!C:C,MATCH(CHECKLIST!A994,DATOS!BY:BY,0),1),"")</f>
        <v/>
      </c>
      <c r="F994" s="82" t="str">
        <f>IFERROR(IF(INDEX(DATOS!AE:AE,MATCH(CHECKLIST!B994,DATOS!B:B,0),1)=0,"",INDEX(DATOS!AE:AE,MATCH(CHECKLIST!B994,DATOS!B:B,0),1)),"")</f>
        <v/>
      </c>
      <c r="G994" s="17" t="str">
        <f>IFERROR(IF(INDEX(DATOS!AJ:AJ,MATCH(CHECKLIST!B994,DATOS!B:B,0),1)=0,"",INDEX(DATOS!AJ:AJ,MATCH(CHECKLIST!B994,DATOS!B:B,0),1)),"")</f>
        <v/>
      </c>
      <c r="H994" s="17" t="str">
        <f>IFERROR(IF(INDEX(DATOS!BM:BM,MATCH(CHECKLIST!B994,DATOS!B:B,0),1)="","X",IF(INDEX(DATOS!BM:BM,MATCH(CHECKLIST!B994,DATOS!B:B,0),1)="VIGENTE","",INDEX(DATOS!BM:BM,MATCH(CHECKLIST!B994,DATOS!B:B,0),1))),"")</f>
        <v/>
      </c>
      <c r="I994" s="17" t="str">
        <f>IFERROR(IF(INDEX(DATOS!AN:AN,MATCH(CHECKLIST!B994,DATOS!B:B,0),1)=0,"",INDEX(DATOS!AN:AN,MATCH(CHECKLIST!B994,DATOS!B:B,0),1)),"")</f>
        <v/>
      </c>
      <c r="J994" s="17" t="str">
        <f>IFERROR(IF(INDEX(DATOS!AL:AL,MATCH(CHECKLIST!B994,DATOS!B:B,0),1)=0,"",INDEX(DATOS!AL:AL,MATCH(CHECKLIST!B994,DATOS!B:B,0),1)),"")</f>
        <v/>
      </c>
      <c r="K994" s="35" t="str">
        <f>IFERROR(IF(INDEX(DATOS!AM:AM,MATCH(CHECKLIST!B994,DATOS!B:B,0),1)=0,"",INDEX(DATOS!AM:AM,MATCH(CHECKLIST!B994,DATOS!B:B,0),1)),"")</f>
        <v/>
      </c>
      <c r="L994" s="17" t="str">
        <f>IFERROR(IF(INDEX(DATOS!AO:AO,MATCH(CHECKLIST!B994,DATOS!B:B,0),1)=0,"",INDEX(DATOS!AO:AO,MATCH(CHECKLIST!B994,DATOS!B:B,0),1)),"")</f>
        <v/>
      </c>
      <c r="M994" s="17" t="str">
        <f>IFERROR(IF(INDEX(DATOS!AK:AK,MATCH(CHECKLIST!B994,DATOS!B:B,0),1)=0,"",INDEX(DATOS!AK:AK,MATCH(CHECKLIST!B994,DATOS!B:B,0),1)),"")</f>
        <v/>
      </c>
      <c r="N994" s="35" t="str">
        <f ca="1">IFERROR(IF(INDEX(DATOS!I:I,MATCH(CHECKLIST!B994,DATOS!B:B,0),1)="","X",IF(INDEX(DATOS!I:I,MATCH(CHECKLIST!B994,DATOS!B:B,0),1)&gt;YEAR(TODAY())-1,"","VENCIDA")),"")</f>
        <v/>
      </c>
      <c r="O994" s="35" t="str">
        <f>IFERROR(IF(INDEX(DATOS!AR:AR,MATCH(CHECKLIST!B994,DATOS!B:B,0),1)=0,"",INDEX(DATOS!AR:AR,MATCH(CHECKLIST!B994,DATOS!B:B,0),1)),"")</f>
        <v/>
      </c>
      <c r="P994" s="17" t="str">
        <f>IFERROR(IF(INDEX(DATOS!AP:AP,MATCH(CHECKLIST!B994,DATOS!B:B,0),1)=0,"",INDEX(DATOS!AP:AP,MATCH(CHECKLIST!B994,DATOS!B:B,0),1)),"")</f>
        <v/>
      </c>
      <c r="Q994" s="17" t="str">
        <f>IFERROR(IF(INDEX(DATOS!AQ:AQ,MATCH(CHECKLIST!B994,DATOS!B:B,0),1)=0,"",INDEX(DATOS!AQ:AQ,MATCH(CHECKLIST!B994,DATOS!B:B,0),1)),"")</f>
        <v/>
      </c>
      <c r="S994">
        <f t="shared" si="47"/>
        <v>0</v>
      </c>
      <c r="U994" t="str">
        <f t="shared" si="45"/>
        <v/>
      </c>
      <c r="V994" t="str">
        <f t="shared" si="46"/>
        <v/>
      </c>
    </row>
    <row r="995" spans="1:22" x14ac:dyDescent="0.25">
      <c r="A995" s="12">
        <v>982</v>
      </c>
      <c r="B995" t="str">
        <f>IFERROR(INDEX(DATOS!B:B,MATCH(CHECKLIST!A995,DATOS!BY:BY,0),1),"")</f>
        <v/>
      </c>
      <c r="C995" t="str">
        <f>IFERROR(INDEX(DATOS!J:J,MATCH(CHECKLIST!A995,DATOS!BY:BY,0),1),"")</f>
        <v/>
      </c>
      <c r="D995" t="str">
        <f>IFERROR(INDEX(DATOS!R:R,MATCH(CHECKLIST!E995,DATOS!C:C,0),1),"")</f>
        <v/>
      </c>
      <c r="E995" s="72" t="str">
        <f>IFERROR(INDEX(DATOS!C:C,MATCH(CHECKLIST!A995,DATOS!BY:BY,0),1),"")</f>
        <v/>
      </c>
      <c r="F995" s="82" t="str">
        <f>IFERROR(IF(INDEX(DATOS!AE:AE,MATCH(CHECKLIST!B995,DATOS!B:B,0),1)=0,"",INDEX(DATOS!AE:AE,MATCH(CHECKLIST!B995,DATOS!B:B,0),1)),"")</f>
        <v/>
      </c>
      <c r="G995" s="17" t="str">
        <f>IFERROR(IF(INDEX(DATOS!AJ:AJ,MATCH(CHECKLIST!B995,DATOS!B:B,0),1)=0,"",INDEX(DATOS!AJ:AJ,MATCH(CHECKLIST!B995,DATOS!B:B,0),1)),"")</f>
        <v/>
      </c>
      <c r="H995" s="17" t="str">
        <f>IFERROR(IF(INDEX(DATOS!BM:BM,MATCH(CHECKLIST!B995,DATOS!B:B,0),1)="","X",IF(INDEX(DATOS!BM:BM,MATCH(CHECKLIST!B995,DATOS!B:B,0),1)="VIGENTE","",INDEX(DATOS!BM:BM,MATCH(CHECKLIST!B995,DATOS!B:B,0),1))),"")</f>
        <v/>
      </c>
      <c r="I995" s="17" t="str">
        <f>IFERROR(IF(INDEX(DATOS!AN:AN,MATCH(CHECKLIST!B995,DATOS!B:B,0),1)=0,"",INDEX(DATOS!AN:AN,MATCH(CHECKLIST!B995,DATOS!B:B,0),1)),"")</f>
        <v/>
      </c>
      <c r="J995" s="17" t="str">
        <f>IFERROR(IF(INDEX(DATOS!AL:AL,MATCH(CHECKLIST!B995,DATOS!B:B,0),1)=0,"",INDEX(DATOS!AL:AL,MATCH(CHECKLIST!B995,DATOS!B:B,0),1)),"")</f>
        <v/>
      </c>
      <c r="K995" s="35" t="str">
        <f>IFERROR(IF(INDEX(DATOS!AM:AM,MATCH(CHECKLIST!B995,DATOS!B:B,0),1)=0,"",INDEX(DATOS!AM:AM,MATCH(CHECKLIST!B995,DATOS!B:B,0),1)),"")</f>
        <v/>
      </c>
      <c r="L995" s="17" t="str">
        <f>IFERROR(IF(INDEX(DATOS!AO:AO,MATCH(CHECKLIST!B995,DATOS!B:B,0),1)=0,"",INDEX(DATOS!AO:AO,MATCH(CHECKLIST!B995,DATOS!B:B,0),1)),"")</f>
        <v/>
      </c>
      <c r="M995" s="17" t="str">
        <f>IFERROR(IF(INDEX(DATOS!AK:AK,MATCH(CHECKLIST!B995,DATOS!B:B,0),1)=0,"",INDEX(DATOS!AK:AK,MATCH(CHECKLIST!B995,DATOS!B:B,0),1)),"")</f>
        <v/>
      </c>
      <c r="N995" s="35" t="str">
        <f ca="1">IFERROR(IF(INDEX(DATOS!I:I,MATCH(CHECKLIST!B995,DATOS!B:B,0),1)="","X",IF(INDEX(DATOS!I:I,MATCH(CHECKLIST!B995,DATOS!B:B,0),1)&gt;YEAR(TODAY())-1,"","VENCIDA")),"")</f>
        <v/>
      </c>
      <c r="O995" s="35" t="str">
        <f>IFERROR(IF(INDEX(DATOS!AR:AR,MATCH(CHECKLIST!B995,DATOS!B:B,0),1)=0,"",INDEX(DATOS!AR:AR,MATCH(CHECKLIST!B995,DATOS!B:B,0),1)),"")</f>
        <v/>
      </c>
      <c r="P995" s="17" t="str">
        <f>IFERROR(IF(INDEX(DATOS!AP:AP,MATCH(CHECKLIST!B995,DATOS!B:B,0),1)=0,"",INDEX(DATOS!AP:AP,MATCH(CHECKLIST!B995,DATOS!B:B,0),1)),"")</f>
        <v/>
      </c>
      <c r="Q995" s="17" t="str">
        <f>IFERROR(IF(INDEX(DATOS!AQ:AQ,MATCH(CHECKLIST!B995,DATOS!B:B,0),1)=0,"",INDEX(DATOS!AQ:AQ,MATCH(CHECKLIST!B995,DATOS!B:B,0),1)),"")</f>
        <v/>
      </c>
      <c r="R995" t="str">
        <f>IF(B995="","",1)</f>
        <v/>
      </c>
      <c r="S995" t="str">
        <f t="shared" si="47"/>
        <v/>
      </c>
      <c r="U995" t="str">
        <f t="shared" si="45"/>
        <v/>
      </c>
      <c r="V995" t="str">
        <f t="shared" si="46"/>
        <v/>
      </c>
    </row>
    <row r="996" spans="1:22" x14ac:dyDescent="0.25">
      <c r="A996" s="12">
        <v>983</v>
      </c>
      <c r="B996" t="str">
        <f>IFERROR(INDEX(DATOS!B:B,MATCH(CHECKLIST!A996,DATOS!BY:BY,0),1),"")</f>
        <v/>
      </c>
      <c r="C996" t="str">
        <f>IFERROR(INDEX(DATOS!J:J,MATCH(CHECKLIST!A996,DATOS!BY:BY,0),1),"")</f>
        <v/>
      </c>
      <c r="D996" t="str">
        <f>IFERROR(INDEX(DATOS!R:R,MATCH(CHECKLIST!E996,DATOS!C:C,0),1),"")</f>
        <v/>
      </c>
      <c r="E996" s="72" t="str">
        <f>IFERROR(INDEX(DATOS!C:C,MATCH(CHECKLIST!A996,DATOS!BY:BY,0),1),"")</f>
        <v/>
      </c>
      <c r="F996" s="82" t="str">
        <f>IFERROR(IF(INDEX(DATOS!AE:AE,MATCH(CHECKLIST!B996,DATOS!B:B,0),1)=0,"",INDEX(DATOS!AE:AE,MATCH(CHECKLIST!B996,DATOS!B:B,0),1)),"")</f>
        <v/>
      </c>
      <c r="G996" s="17" t="str">
        <f>IFERROR(IF(INDEX(DATOS!AJ:AJ,MATCH(CHECKLIST!B996,DATOS!B:B,0),1)=0,"",INDEX(DATOS!AJ:AJ,MATCH(CHECKLIST!B996,DATOS!B:B,0),1)),"")</f>
        <v/>
      </c>
      <c r="H996" s="17" t="str">
        <f>IFERROR(IF(INDEX(DATOS!BM:BM,MATCH(CHECKLIST!B996,DATOS!B:B,0),1)="","X",IF(INDEX(DATOS!BM:BM,MATCH(CHECKLIST!B996,DATOS!B:B,0),1)="VIGENTE","",INDEX(DATOS!BM:BM,MATCH(CHECKLIST!B996,DATOS!B:B,0),1))),"")</f>
        <v/>
      </c>
      <c r="I996" s="17" t="str">
        <f>IFERROR(IF(INDEX(DATOS!AN:AN,MATCH(CHECKLIST!B996,DATOS!B:B,0),1)=0,"",INDEX(DATOS!AN:AN,MATCH(CHECKLIST!B996,DATOS!B:B,0),1)),"")</f>
        <v/>
      </c>
      <c r="J996" s="17" t="str">
        <f>IFERROR(IF(INDEX(DATOS!AL:AL,MATCH(CHECKLIST!B996,DATOS!B:B,0),1)=0,"",INDEX(DATOS!AL:AL,MATCH(CHECKLIST!B996,DATOS!B:B,0),1)),"")</f>
        <v/>
      </c>
      <c r="K996" s="35" t="str">
        <f>IFERROR(IF(INDEX(DATOS!AM:AM,MATCH(CHECKLIST!B996,DATOS!B:B,0),1)=0,"",INDEX(DATOS!AM:AM,MATCH(CHECKLIST!B996,DATOS!B:B,0),1)),"")</f>
        <v/>
      </c>
      <c r="L996" s="17" t="str">
        <f>IFERROR(IF(INDEX(DATOS!AO:AO,MATCH(CHECKLIST!B996,DATOS!B:B,0),1)=0,"",INDEX(DATOS!AO:AO,MATCH(CHECKLIST!B996,DATOS!B:B,0),1)),"")</f>
        <v/>
      </c>
      <c r="M996" s="17" t="str">
        <f>IFERROR(IF(INDEX(DATOS!AK:AK,MATCH(CHECKLIST!B996,DATOS!B:B,0),1)=0,"",INDEX(DATOS!AK:AK,MATCH(CHECKLIST!B996,DATOS!B:B,0),1)),"")</f>
        <v/>
      </c>
      <c r="N996" s="35" t="str">
        <f ca="1">IFERROR(IF(INDEX(DATOS!I:I,MATCH(CHECKLIST!B996,DATOS!B:B,0),1)="","X",IF(INDEX(DATOS!I:I,MATCH(CHECKLIST!B996,DATOS!B:B,0),1)&gt;YEAR(TODAY())-1,"","VENCIDA")),"")</f>
        <v/>
      </c>
      <c r="O996" s="35" t="str">
        <f>IFERROR(IF(INDEX(DATOS!AR:AR,MATCH(CHECKLIST!B996,DATOS!B:B,0),1)=0,"",INDEX(DATOS!AR:AR,MATCH(CHECKLIST!B996,DATOS!B:B,0),1)),"")</f>
        <v/>
      </c>
      <c r="P996" s="17" t="str">
        <f>IFERROR(IF(INDEX(DATOS!AP:AP,MATCH(CHECKLIST!B996,DATOS!B:B,0),1)=0,"",INDEX(DATOS!AP:AP,MATCH(CHECKLIST!B996,DATOS!B:B,0),1)),"")</f>
        <v/>
      </c>
      <c r="Q996" s="17" t="str">
        <f>IFERROR(IF(INDEX(DATOS!AQ:AQ,MATCH(CHECKLIST!B996,DATOS!B:B,0),1)=0,"",INDEX(DATOS!AQ:AQ,MATCH(CHECKLIST!B996,DATOS!B:B,0),1)),"")</f>
        <v/>
      </c>
      <c r="S996">
        <f t="shared" si="47"/>
        <v>0</v>
      </c>
      <c r="U996" t="str">
        <f t="shared" si="45"/>
        <v/>
      </c>
      <c r="V996" t="str">
        <f t="shared" si="46"/>
        <v/>
      </c>
    </row>
    <row r="997" spans="1:22" x14ac:dyDescent="0.25">
      <c r="A997" s="12">
        <v>984</v>
      </c>
      <c r="B997" t="str">
        <f>IFERROR(INDEX(DATOS!B:B,MATCH(CHECKLIST!A997,DATOS!BY:BY,0),1),"")</f>
        <v/>
      </c>
      <c r="C997" t="str">
        <f>IFERROR(INDEX(DATOS!J:J,MATCH(CHECKLIST!A997,DATOS!BY:BY,0),1),"")</f>
        <v/>
      </c>
      <c r="D997" t="str">
        <f>IFERROR(INDEX(DATOS!R:R,MATCH(CHECKLIST!E997,DATOS!C:C,0),1),"")</f>
        <v/>
      </c>
      <c r="E997" s="72" t="str">
        <f>IFERROR(INDEX(DATOS!C:C,MATCH(CHECKLIST!A997,DATOS!BY:BY,0),1),"")</f>
        <v/>
      </c>
      <c r="F997" s="82" t="str">
        <f>IFERROR(IF(INDEX(DATOS!AE:AE,MATCH(CHECKLIST!B997,DATOS!B:B,0),1)=0,"",INDEX(DATOS!AE:AE,MATCH(CHECKLIST!B997,DATOS!B:B,0),1)),"")</f>
        <v/>
      </c>
      <c r="G997" s="17" t="str">
        <f>IFERROR(IF(INDEX(DATOS!AJ:AJ,MATCH(CHECKLIST!B997,DATOS!B:B,0),1)=0,"",INDEX(DATOS!AJ:AJ,MATCH(CHECKLIST!B997,DATOS!B:B,0),1)),"")</f>
        <v/>
      </c>
      <c r="H997" s="17" t="str">
        <f>IFERROR(IF(INDEX(DATOS!BM:BM,MATCH(CHECKLIST!B997,DATOS!B:B,0),1)="","X",IF(INDEX(DATOS!BM:BM,MATCH(CHECKLIST!B997,DATOS!B:B,0),1)="VIGENTE","",INDEX(DATOS!BM:BM,MATCH(CHECKLIST!B997,DATOS!B:B,0),1))),"")</f>
        <v/>
      </c>
      <c r="I997" s="17" t="str">
        <f>IFERROR(IF(INDEX(DATOS!AN:AN,MATCH(CHECKLIST!B997,DATOS!B:B,0),1)=0,"",INDEX(DATOS!AN:AN,MATCH(CHECKLIST!B997,DATOS!B:B,0),1)),"")</f>
        <v/>
      </c>
      <c r="J997" s="17" t="str">
        <f>IFERROR(IF(INDEX(DATOS!AL:AL,MATCH(CHECKLIST!B997,DATOS!B:B,0),1)=0,"",INDEX(DATOS!AL:AL,MATCH(CHECKLIST!B997,DATOS!B:B,0),1)),"")</f>
        <v/>
      </c>
      <c r="K997" s="35" t="str">
        <f>IFERROR(IF(INDEX(DATOS!AM:AM,MATCH(CHECKLIST!B997,DATOS!B:B,0),1)=0,"",INDEX(DATOS!AM:AM,MATCH(CHECKLIST!B997,DATOS!B:B,0),1)),"")</f>
        <v/>
      </c>
      <c r="L997" s="17" t="str">
        <f>IFERROR(IF(INDEX(DATOS!AO:AO,MATCH(CHECKLIST!B997,DATOS!B:B,0),1)=0,"",INDEX(DATOS!AO:AO,MATCH(CHECKLIST!B997,DATOS!B:B,0),1)),"")</f>
        <v/>
      </c>
      <c r="M997" s="17" t="str">
        <f>IFERROR(IF(INDEX(DATOS!AK:AK,MATCH(CHECKLIST!B997,DATOS!B:B,0),1)=0,"",INDEX(DATOS!AK:AK,MATCH(CHECKLIST!B997,DATOS!B:B,0),1)),"")</f>
        <v/>
      </c>
      <c r="N997" s="35" t="str">
        <f ca="1">IFERROR(IF(INDEX(DATOS!I:I,MATCH(CHECKLIST!B997,DATOS!B:B,0),1)="","X",IF(INDEX(DATOS!I:I,MATCH(CHECKLIST!B997,DATOS!B:B,0),1)&gt;YEAR(TODAY())-1,"","VENCIDA")),"")</f>
        <v/>
      </c>
      <c r="O997" s="35" t="str">
        <f>IFERROR(IF(INDEX(DATOS!AR:AR,MATCH(CHECKLIST!B997,DATOS!B:B,0),1)=0,"",INDEX(DATOS!AR:AR,MATCH(CHECKLIST!B997,DATOS!B:B,0),1)),"")</f>
        <v/>
      </c>
      <c r="P997" s="17" t="str">
        <f>IFERROR(IF(INDEX(DATOS!AP:AP,MATCH(CHECKLIST!B997,DATOS!B:B,0),1)=0,"",INDEX(DATOS!AP:AP,MATCH(CHECKLIST!B997,DATOS!B:B,0),1)),"")</f>
        <v/>
      </c>
      <c r="Q997" s="17" t="str">
        <f>IFERROR(IF(INDEX(DATOS!AQ:AQ,MATCH(CHECKLIST!B997,DATOS!B:B,0),1)=0,"",INDEX(DATOS!AQ:AQ,MATCH(CHECKLIST!B997,DATOS!B:B,0),1)),"")</f>
        <v/>
      </c>
      <c r="R997" t="str">
        <f>IF(B997="","",1)</f>
        <v/>
      </c>
      <c r="S997" t="str">
        <f t="shared" si="47"/>
        <v/>
      </c>
      <c r="U997" t="str">
        <f t="shared" si="45"/>
        <v/>
      </c>
      <c r="V997" t="str">
        <f t="shared" si="46"/>
        <v/>
      </c>
    </row>
    <row r="998" spans="1:22" x14ac:dyDescent="0.25">
      <c r="A998" s="12">
        <v>985</v>
      </c>
      <c r="B998" t="str">
        <f>IFERROR(INDEX(DATOS!B:B,MATCH(CHECKLIST!A998,DATOS!BY:BY,0),1),"")</f>
        <v/>
      </c>
      <c r="C998" t="str">
        <f>IFERROR(INDEX(DATOS!J:J,MATCH(CHECKLIST!A998,DATOS!BY:BY,0),1),"")</f>
        <v/>
      </c>
      <c r="D998" t="str">
        <f>IFERROR(INDEX(DATOS!R:R,MATCH(CHECKLIST!E998,DATOS!C:C,0),1),"")</f>
        <v/>
      </c>
      <c r="E998" s="72" t="str">
        <f>IFERROR(INDEX(DATOS!C:C,MATCH(CHECKLIST!A998,DATOS!BY:BY,0),1),"")</f>
        <v/>
      </c>
      <c r="F998" s="82" t="str">
        <f>IFERROR(IF(INDEX(DATOS!AE:AE,MATCH(CHECKLIST!B998,DATOS!B:B,0),1)=0,"",INDEX(DATOS!AE:AE,MATCH(CHECKLIST!B998,DATOS!B:B,0),1)),"")</f>
        <v/>
      </c>
      <c r="G998" s="17" t="str">
        <f>IFERROR(IF(INDEX(DATOS!AJ:AJ,MATCH(CHECKLIST!B998,DATOS!B:B,0),1)=0,"",INDEX(DATOS!AJ:AJ,MATCH(CHECKLIST!B998,DATOS!B:B,0),1)),"")</f>
        <v/>
      </c>
      <c r="H998" s="17" t="str">
        <f>IFERROR(IF(INDEX(DATOS!BM:BM,MATCH(CHECKLIST!B998,DATOS!B:B,0),1)="","X",IF(INDEX(DATOS!BM:BM,MATCH(CHECKLIST!B998,DATOS!B:B,0),1)="VIGENTE","",INDEX(DATOS!BM:BM,MATCH(CHECKLIST!B998,DATOS!B:B,0),1))),"")</f>
        <v/>
      </c>
      <c r="I998" s="17" t="str">
        <f>IFERROR(IF(INDEX(DATOS!AN:AN,MATCH(CHECKLIST!B998,DATOS!B:B,0),1)=0,"",INDEX(DATOS!AN:AN,MATCH(CHECKLIST!B998,DATOS!B:B,0),1)),"")</f>
        <v/>
      </c>
      <c r="J998" s="17" t="str">
        <f>IFERROR(IF(INDEX(DATOS!AL:AL,MATCH(CHECKLIST!B998,DATOS!B:B,0),1)=0,"",INDEX(DATOS!AL:AL,MATCH(CHECKLIST!B998,DATOS!B:B,0),1)),"")</f>
        <v/>
      </c>
      <c r="K998" s="35" t="str">
        <f>IFERROR(IF(INDEX(DATOS!AM:AM,MATCH(CHECKLIST!B998,DATOS!B:B,0),1)=0,"",INDEX(DATOS!AM:AM,MATCH(CHECKLIST!B998,DATOS!B:B,0),1)),"")</f>
        <v/>
      </c>
      <c r="L998" s="17" t="str">
        <f>IFERROR(IF(INDEX(DATOS!AO:AO,MATCH(CHECKLIST!B998,DATOS!B:B,0),1)=0,"",INDEX(DATOS!AO:AO,MATCH(CHECKLIST!B998,DATOS!B:B,0),1)),"")</f>
        <v/>
      </c>
      <c r="M998" s="17" t="str">
        <f>IFERROR(IF(INDEX(DATOS!AK:AK,MATCH(CHECKLIST!B998,DATOS!B:B,0),1)=0,"",INDEX(DATOS!AK:AK,MATCH(CHECKLIST!B998,DATOS!B:B,0),1)),"")</f>
        <v/>
      </c>
      <c r="N998" s="35" t="str">
        <f ca="1">IFERROR(IF(INDEX(DATOS!I:I,MATCH(CHECKLIST!B998,DATOS!B:B,0),1)="","X",IF(INDEX(DATOS!I:I,MATCH(CHECKLIST!B998,DATOS!B:B,0),1)&gt;YEAR(TODAY())-1,"","VENCIDA")),"")</f>
        <v/>
      </c>
      <c r="O998" s="35" t="str">
        <f>IFERROR(IF(INDEX(DATOS!AR:AR,MATCH(CHECKLIST!B998,DATOS!B:B,0),1)=0,"",INDEX(DATOS!AR:AR,MATCH(CHECKLIST!B998,DATOS!B:B,0),1)),"")</f>
        <v/>
      </c>
      <c r="P998" s="17" t="str">
        <f>IFERROR(IF(INDEX(DATOS!AP:AP,MATCH(CHECKLIST!B998,DATOS!B:B,0),1)=0,"",INDEX(DATOS!AP:AP,MATCH(CHECKLIST!B998,DATOS!B:B,0),1)),"")</f>
        <v/>
      </c>
      <c r="Q998" s="17" t="str">
        <f>IFERROR(IF(INDEX(DATOS!AQ:AQ,MATCH(CHECKLIST!B998,DATOS!B:B,0),1)=0,"",INDEX(DATOS!AQ:AQ,MATCH(CHECKLIST!B998,DATOS!B:B,0),1)),"")</f>
        <v/>
      </c>
      <c r="S998">
        <f t="shared" si="47"/>
        <v>0</v>
      </c>
      <c r="U998" t="str">
        <f t="shared" si="45"/>
        <v/>
      </c>
      <c r="V998" t="str">
        <f t="shared" si="46"/>
        <v/>
      </c>
    </row>
    <row r="999" spans="1:22" x14ac:dyDescent="0.25">
      <c r="A999" s="12">
        <v>986</v>
      </c>
      <c r="B999" t="str">
        <f>IFERROR(INDEX(DATOS!B:B,MATCH(CHECKLIST!A999,DATOS!BY:BY,0),1),"")</f>
        <v/>
      </c>
      <c r="C999" t="str">
        <f>IFERROR(INDEX(DATOS!J:J,MATCH(CHECKLIST!A999,DATOS!BY:BY,0),1),"")</f>
        <v/>
      </c>
      <c r="D999" t="str">
        <f>IFERROR(INDEX(DATOS!R:R,MATCH(CHECKLIST!E999,DATOS!C:C,0),1),"")</f>
        <v/>
      </c>
      <c r="E999" s="72" t="str">
        <f>IFERROR(INDEX(DATOS!C:C,MATCH(CHECKLIST!A999,DATOS!BY:BY,0),1),"")</f>
        <v/>
      </c>
      <c r="F999" s="82" t="str">
        <f>IFERROR(IF(INDEX(DATOS!AE:AE,MATCH(CHECKLIST!B999,DATOS!B:B,0),1)=0,"",INDEX(DATOS!AE:AE,MATCH(CHECKLIST!B999,DATOS!B:B,0),1)),"")</f>
        <v/>
      </c>
      <c r="G999" s="17" t="str">
        <f>IFERROR(IF(INDEX(DATOS!AJ:AJ,MATCH(CHECKLIST!B999,DATOS!B:B,0),1)=0,"",INDEX(DATOS!AJ:AJ,MATCH(CHECKLIST!B999,DATOS!B:B,0),1)),"")</f>
        <v/>
      </c>
      <c r="H999" s="17" t="str">
        <f>IFERROR(IF(INDEX(DATOS!BM:BM,MATCH(CHECKLIST!B999,DATOS!B:B,0),1)="","X",IF(INDEX(DATOS!BM:BM,MATCH(CHECKLIST!B999,DATOS!B:B,0),1)="VIGENTE","",INDEX(DATOS!BM:BM,MATCH(CHECKLIST!B999,DATOS!B:B,0),1))),"")</f>
        <v/>
      </c>
      <c r="I999" s="17" t="str">
        <f>IFERROR(IF(INDEX(DATOS!AN:AN,MATCH(CHECKLIST!B999,DATOS!B:B,0),1)=0,"",INDEX(DATOS!AN:AN,MATCH(CHECKLIST!B999,DATOS!B:B,0),1)),"")</f>
        <v/>
      </c>
      <c r="J999" s="17" t="str">
        <f>IFERROR(IF(INDEX(DATOS!AL:AL,MATCH(CHECKLIST!B999,DATOS!B:B,0),1)=0,"",INDEX(DATOS!AL:AL,MATCH(CHECKLIST!B999,DATOS!B:B,0),1)),"")</f>
        <v/>
      </c>
      <c r="K999" s="35" t="str">
        <f>IFERROR(IF(INDEX(DATOS!AM:AM,MATCH(CHECKLIST!B999,DATOS!B:B,0),1)=0,"",INDEX(DATOS!AM:AM,MATCH(CHECKLIST!B999,DATOS!B:B,0),1)),"")</f>
        <v/>
      </c>
      <c r="L999" s="17" t="str">
        <f>IFERROR(IF(INDEX(DATOS!AO:AO,MATCH(CHECKLIST!B999,DATOS!B:B,0),1)=0,"",INDEX(DATOS!AO:AO,MATCH(CHECKLIST!B999,DATOS!B:B,0),1)),"")</f>
        <v/>
      </c>
      <c r="M999" s="17" t="str">
        <f>IFERROR(IF(INDEX(DATOS!AK:AK,MATCH(CHECKLIST!B999,DATOS!B:B,0),1)=0,"",INDEX(DATOS!AK:AK,MATCH(CHECKLIST!B999,DATOS!B:B,0),1)),"")</f>
        <v/>
      </c>
      <c r="N999" s="35" t="str">
        <f ca="1">IFERROR(IF(INDEX(DATOS!I:I,MATCH(CHECKLIST!B999,DATOS!B:B,0),1)="","X",IF(INDEX(DATOS!I:I,MATCH(CHECKLIST!B999,DATOS!B:B,0),1)&gt;YEAR(TODAY())-1,"","VENCIDA")),"")</f>
        <v/>
      </c>
      <c r="O999" s="35" t="str">
        <f>IFERROR(IF(INDEX(DATOS!AR:AR,MATCH(CHECKLIST!B999,DATOS!B:B,0),1)=0,"",INDEX(DATOS!AR:AR,MATCH(CHECKLIST!B999,DATOS!B:B,0),1)),"")</f>
        <v/>
      </c>
      <c r="P999" s="17" t="str">
        <f>IFERROR(IF(INDEX(DATOS!AP:AP,MATCH(CHECKLIST!B999,DATOS!B:B,0),1)=0,"",INDEX(DATOS!AP:AP,MATCH(CHECKLIST!B999,DATOS!B:B,0),1)),"")</f>
        <v/>
      </c>
      <c r="Q999" s="17" t="str">
        <f>IFERROR(IF(INDEX(DATOS!AQ:AQ,MATCH(CHECKLIST!B999,DATOS!B:B,0),1)=0,"",INDEX(DATOS!AQ:AQ,MATCH(CHECKLIST!B999,DATOS!B:B,0),1)),"")</f>
        <v/>
      </c>
      <c r="R999" t="str">
        <f>IF(B999="","",1)</f>
        <v/>
      </c>
      <c r="S999" t="str">
        <f t="shared" si="47"/>
        <v/>
      </c>
      <c r="U999" t="str">
        <f t="shared" si="45"/>
        <v/>
      </c>
      <c r="V999" t="str">
        <f t="shared" si="46"/>
        <v/>
      </c>
    </row>
    <row r="1000" spans="1:22" x14ac:dyDescent="0.25">
      <c r="A1000" s="12">
        <v>987</v>
      </c>
      <c r="B1000" t="str">
        <f>IFERROR(INDEX(DATOS!B:B,MATCH(CHECKLIST!A1000,DATOS!BY:BY,0),1),"")</f>
        <v/>
      </c>
      <c r="C1000" t="str">
        <f>IFERROR(INDEX(DATOS!J:J,MATCH(CHECKLIST!A1000,DATOS!BY:BY,0),1),"")</f>
        <v/>
      </c>
      <c r="D1000" t="str">
        <f>IFERROR(INDEX(DATOS!R:R,MATCH(CHECKLIST!E1000,DATOS!C:C,0),1),"")</f>
        <v/>
      </c>
      <c r="E1000" s="72" t="str">
        <f>IFERROR(INDEX(DATOS!C:C,MATCH(CHECKLIST!A1000,DATOS!BY:BY,0),1),"")</f>
        <v/>
      </c>
      <c r="F1000" s="82" t="str">
        <f>IFERROR(IF(INDEX(DATOS!AE:AE,MATCH(CHECKLIST!B1000,DATOS!B:B,0),1)=0,"",INDEX(DATOS!AE:AE,MATCH(CHECKLIST!B1000,DATOS!B:B,0),1)),"")</f>
        <v/>
      </c>
      <c r="G1000" s="17" t="str">
        <f>IFERROR(IF(INDEX(DATOS!AJ:AJ,MATCH(CHECKLIST!B1000,DATOS!B:B,0),1)=0,"",INDEX(DATOS!AJ:AJ,MATCH(CHECKLIST!B1000,DATOS!B:B,0),1)),"")</f>
        <v/>
      </c>
      <c r="H1000" s="17" t="str">
        <f>IFERROR(IF(INDEX(DATOS!BM:BM,MATCH(CHECKLIST!B1000,DATOS!B:B,0),1)="","X",IF(INDEX(DATOS!BM:BM,MATCH(CHECKLIST!B1000,DATOS!B:B,0),1)="VIGENTE","",INDEX(DATOS!BM:BM,MATCH(CHECKLIST!B1000,DATOS!B:B,0),1))),"")</f>
        <v/>
      </c>
      <c r="I1000" s="17" t="str">
        <f>IFERROR(IF(INDEX(DATOS!AN:AN,MATCH(CHECKLIST!B1000,DATOS!B:B,0),1)=0,"",INDEX(DATOS!AN:AN,MATCH(CHECKLIST!B1000,DATOS!B:B,0),1)),"")</f>
        <v/>
      </c>
      <c r="J1000" s="17" t="str">
        <f>IFERROR(IF(INDEX(DATOS!AL:AL,MATCH(CHECKLIST!B1000,DATOS!B:B,0),1)=0,"",INDEX(DATOS!AL:AL,MATCH(CHECKLIST!B1000,DATOS!B:B,0),1)),"")</f>
        <v/>
      </c>
      <c r="K1000" s="35" t="str">
        <f>IFERROR(IF(INDEX(DATOS!AM:AM,MATCH(CHECKLIST!B1000,DATOS!B:B,0),1)=0,"",INDEX(DATOS!AM:AM,MATCH(CHECKLIST!B1000,DATOS!B:B,0),1)),"")</f>
        <v/>
      </c>
      <c r="L1000" s="17" t="str">
        <f>IFERROR(IF(INDEX(DATOS!AO:AO,MATCH(CHECKLIST!B1000,DATOS!B:B,0),1)=0,"",INDEX(DATOS!AO:AO,MATCH(CHECKLIST!B1000,DATOS!B:B,0),1)),"")</f>
        <v/>
      </c>
      <c r="M1000" s="17" t="str">
        <f>IFERROR(IF(INDEX(DATOS!AK:AK,MATCH(CHECKLIST!B1000,DATOS!B:B,0),1)=0,"",INDEX(DATOS!AK:AK,MATCH(CHECKLIST!B1000,DATOS!B:B,0),1)),"")</f>
        <v/>
      </c>
      <c r="N1000" s="35" t="str">
        <f ca="1">IFERROR(IF(INDEX(DATOS!I:I,MATCH(CHECKLIST!B1000,DATOS!B:B,0),1)="","X",IF(INDEX(DATOS!I:I,MATCH(CHECKLIST!B1000,DATOS!B:B,0),1)&gt;YEAR(TODAY())-1,"","VENCIDA")),"")</f>
        <v/>
      </c>
      <c r="O1000" s="35" t="str">
        <f>IFERROR(IF(INDEX(DATOS!AR:AR,MATCH(CHECKLIST!B1000,DATOS!B:B,0),1)=0,"",INDEX(DATOS!AR:AR,MATCH(CHECKLIST!B1000,DATOS!B:B,0),1)),"")</f>
        <v/>
      </c>
      <c r="P1000" s="17" t="str">
        <f>IFERROR(IF(INDEX(DATOS!AP:AP,MATCH(CHECKLIST!B1000,DATOS!B:B,0),1)=0,"",INDEX(DATOS!AP:AP,MATCH(CHECKLIST!B1000,DATOS!B:B,0),1)),"")</f>
        <v/>
      </c>
      <c r="Q1000" s="17" t="str">
        <f>IFERROR(IF(INDEX(DATOS!AQ:AQ,MATCH(CHECKLIST!B1000,DATOS!B:B,0),1)=0,"",INDEX(DATOS!AQ:AQ,MATCH(CHECKLIST!B1000,DATOS!B:B,0),1)),"")</f>
        <v/>
      </c>
      <c r="S1000">
        <f t="shared" si="47"/>
        <v>0</v>
      </c>
      <c r="U1000" t="str">
        <f t="shared" si="45"/>
        <v/>
      </c>
      <c r="V1000" t="str">
        <f t="shared" si="46"/>
        <v/>
      </c>
    </row>
    <row r="1001" spans="1:22" x14ac:dyDescent="0.25">
      <c r="A1001" s="12">
        <v>988</v>
      </c>
      <c r="B1001" t="str">
        <f>IFERROR(INDEX(DATOS!B:B,MATCH(CHECKLIST!A1001,DATOS!BY:BY,0),1),"")</f>
        <v/>
      </c>
      <c r="C1001" t="str">
        <f>IFERROR(INDEX(DATOS!J:J,MATCH(CHECKLIST!A1001,DATOS!BY:BY,0),1),"")</f>
        <v/>
      </c>
      <c r="D1001" t="str">
        <f>IFERROR(INDEX(DATOS!R:R,MATCH(CHECKLIST!E1001,DATOS!C:C,0),1),"")</f>
        <v/>
      </c>
      <c r="E1001" s="72" t="str">
        <f>IFERROR(INDEX(DATOS!C:C,MATCH(CHECKLIST!A1001,DATOS!BY:BY,0),1),"")</f>
        <v/>
      </c>
      <c r="F1001" s="82" t="str">
        <f>IFERROR(IF(INDEX(DATOS!AE:AE,MATCH(CHECKLIST!B1001,DATOS!B:B,0),1)=0,"",INDEX(DATOS!AE:AE,MATCH(CHECKLIST!B1001,DATOS!B:B,0),1)),"")</f>
        <v/>
      </c>
      <c r="G1001" s="17" t="str">
        <f>IFERROR(IF(INDEX(DATOS!AJ:AJ,MATCH(CHECKLIST!B1001,DATOS!B:B,0),1)=0,"",INDEX(DATOS!AJ:AJ,MATCH(CHECKLIST!B1001,DATOS!B:B,0),1)),"")</f>
        <v/>
      </c>
      <c r="H1001" s="17" t="str">
        <f>IFERROR(IF(INDEX(DATOS!BM:BM,MATCH(CHECKLIST!B1001,DATOS!B:B,0),1)="","X",IF(INDEX(DATOS!BM:BM,MATCH(CHECKLIST!B1001,DATOS!B:B,0),1)="VIGENTE","",INDEX(DATOS!BM:BM,MATCH(CHECKLIST!B1001,DATOS!B:B,0),1))),"")</f>
        <v/>
      </c>
      <c r="I1001" s="17" t="str">
        <f>IFERROR(IF(INDEX(DATOS!AN:AN,MATCH(CHECKLIST!B1001,DATOS!B:B,0),1)=0,"",INDEX(DATOS!AN:AN,MATCH(CHECKLIST!B1001,DATOS!B:B,0),1)),"")</f>
        <v/>
      </c>
      <c r="J1001" s="17" t="str">
        <f>IFERROR(IF(INDEX(DATOS!AL:AL,MATCH(CHECKLIST!B1001,DATOS!B:B,0),1)=0,"",INDEX(DATOS!AL:AL,MATCH(CHECKLIST!B1001,DATOS!B:B,0),1)),"")</f>
        <v/>
      </c>
      <c r="K1001" s="35" t="str">
        <f>IFERROR(IF(INDEX(DATOS!AM:AM,MATCH(CHECKLIST!B1001,DATOS!B:B,0),1)=0,"",INDEX(DATOS!AM:AM,MATCH(CHECKLIST!B1001,DATOS!B:B,0),1)),"")</f>
        <v/>
      </c>
      <c r="L1001" s="17" t="str">
        <f>IFERROR(IF(INDEX(DATOS!AO:AO,MATCH(CHECKLIST!B1001,DATOS!B:B,0),1)=0,"",INDEX(DATOS!AO:AO,MATCH(CHECKLIST!B1001,DATOS!B:B,0),1)),"")</f>
        <v/>
      </c>
      <c r="M1001" s="17" t="str">
        <f>IFERROR(IF(INDEX(DATOS!AK:AK,MATCH(CHECKLIST!B1001,DATOS!B:B,0),1)=0,"",INDEX(DATOS!AK:AK,MATCH(CHECKLIST!B1001,DATOS!B:B,0),1)),"")</f>
        <v/>
      </c>
      <c r="N1001" s="35" t="str">
        <f ca="1">IFERROR(IF(INDEX(DATOS!I:I,MATCH(CHECKLIST!B1001,DATOS!B:B,0),1)="","X",IF(INDEX(DATOS!I:I,MATCH(CHECKLIST!B1001,DATOS!B:B,0),1)&gt;YEAR(TODAY())-1,"","VENCIDA")),"")</f>
        <v/>
      </c>
      <c r="O1001" s="35" t="str">
        <f>IFERROR(IF(INDEX(DATOS!AR:AR,MATCH(CHECKLIST!B1001,DATOS!B:B,0),1)=0,"",INDEX(DATOS!AR:AR,MATCH(CHECKLIST!B1001,DATOS!B:B,0),1)),"")</f>
        <v/>
      </c>
      <c r="P1001" s="17" t="str">
        <f>IFERROR(IF(INDEX(DATOS!AP:AP,MATCH(CHECKLIST!B1001,DATOS!B:B,0),1)=0,"",INDEX(DATOS!AP:AP,MATCH(CHECKLIST!B1001,DATOS!B:B,0),1)),"")</f>
        <v/>
      </c>
      <c r="Q1001" s="17" t="str">
        <f>IFERROR(IF(INDEX(DATOS!AQ:AQ,MATCH(CHECKLIST!B1001,DATOS!B:B,0),1)=0,"",INDEX(DATOS!AQ:AQ,MATCH(CHECKLIST!B1001,DATOS!B:B,0),1)),"")</f>
        <v/>
      </c>
    </row>
    <row r="1002" spans="1:22" x14ac:dyDescent="0.25">
      <c r="A1002" s="12">
        <v>989</v>
      </c>
      <c r="B1002" t="str">
        <f>IFERROR(INDEX(DATOS!B:B,MATCH(CHECKLIST!A1002,DATOS!BY:BY,0),1),"")</f>
        <v/>
      </c>
      <c r="C1002" t="str">
        <f>IFERROR(INDEX(DATOS!J:J,MATCH(CHECKLIST!A1002,DATOS!BY:BY,0),1),"")</f>
        <v/>
      </c>
      <c r="D1002" t="str">
        <f>IFERROR(INDEX(DATOS!R:R,MATCH(CHECKLIST!E1002,DATOS!C:C,0),1),"")</f>
        <v/>
      </c>
      <c r="E1002" s="72" t="str">
        <f>IFERROR(INDEX(DATOS!C:C,MATCH(CHECKLIST!A1002,DATOS!BY:BY,0),1),"")</f>
        <v/>
      </c>
      <c r="F1002" s="82" t="str">
        <f>IFERROR(IF(INDEX(DATOS!AE:AE,MATCH(CHECKLIST!B1002,DATOS!B:B,0),1)=0,"",INDEX(DATOS!AE:AE,MATCH(CHECKLIST!B1002,DATOS!B:B,0),1)),"")</f>
        <v/>
      </c>
      <c r="G1002" s="17" t="str">
        <f>IFERROR(IF(INDEX(DATOS!AJ:AJ,MATCH(CHECKLIST!B1002,DATOS!B:B,0),1)=0,"",INDEX(DATOS!AJ:AJ,MATCH(CHECKLIST!B1002,DATOS!B:B,0),1)),"")</f>
        <v/>
      </c>
      <c r="H1002" s="17" t="str">
        <f>IFERROR(IF(INDEX(DATOS!BM:BM,MATCH(CHECKLIST!B1002,DATOS!B:B,0),1)="","X",IF(INDEX(DATOS!BM:BM,MATCH(CHECKLIST!B1002,DATOS!B:B,0),1)="VIGENTE","",INDEX(DATOS!BM:BM,MATCH(CHECKLIST!B1002,DATOS!B:B,0),1))),"")</f>
        <v/>
      </c>
      <c r="I1002" s="17" t="str">
        <f>IFERROR(IF(INDEX(DATOS!AN:AN,MATCH(CHECKLIST!B1002,DATOS!B:B,0),1)=0,"",INDEX(DATOS!AN:AN,MATCH(CHECKLIST!B1002,DATOS!B:B,0),1)),"")</f>
        <v/>
      </c>
      <c r="J1002" s="17" t="str">
        <f>IFERROR(IF(INDEX(DATOS!AL:AL,MATCH(CHECKLIST!B1002,DATOS!B:B,0),1)=0,"",INDEX(DATOS!AL:AL,MATCH(CHECKLIST!B1002,DATOS!B:B,0),1)),"")</f>
        <v/>
      </c>
      <c r="K1002" s="35" t="str">
        <f>IFERROR(IF(INDEX(DATOS!AM:AM,MATCH(CHECKLIST!B1002,DATOS!B:B,0),1)=0,"",INDEX(DATOS!AM:AM,MATCH(CHECKLIST!B1002,DATOS!B:B,0),1)),"")</f>
        <v/>
      </c>
      <c r="L1002" s="17" t="str">
        <f>IFERROR(IF(INDEX(DATOS!AO:AO,MATCH(CHECKLIST!B1002,DATOS!B:B,0),1)=0,"",INDEX(DATOS!AO:AO,MATCH(CHECKLIST!B1002,DATOS!B:B,0),1)),"")</f>
        <v/>
      </c>
      <c r="M1002" s="17" t="str">
        <f>IFERROR(IF(INDEX(DATOS!AK:AK,MATCH(CHECKLIST!B1002,DATOS!B:B,0),1)=0,"",INDEX(DATOS!AK:AK,MATCH(CHECKLIST!B1002,DATOS!B:B,0),1)),"")</f>
        <v/>
      </c>
      <c r="N1002" s="35" t="str">
        <f ca="1">IFERROR(IF(INDEX(DATOS!I:I,MATCH(CHECKLIST!B1002,DATOS!B:B,0),1)="","X",IF(INDEX(DATOS!I:I,MATCH(CHECKLIST!B1002,DATOS!B:B,0),1)&gt;YEAR(TODAY())-1,"","VENCIDA")),"")</f>
        <v/>
      </c>
      <c r="O1002" s="35" t="str">
        <f>IFERROR(IF(INDEX(DATOS!AR:AR,MATCH(CHECKLIST!B1002,DATOS!B:B,0),1)=0,"",INDEX(DATOS!AR:AR,MATCH(CHECKLIST!B1002,DATOS!B:B,0),1)),"")</f>
        <v/>
      </c>
      <c r="P1002" s="17" t="str">
        <f>IFERROR(IF(INDEX(DATOS!AP:AP,MATCH(CHECKLIST!B1002,DATOS!B:B,0),1)=0,"",INDEX(DATOS!AP:AP,MATCH(CHECKLIST!B1002,DATOS!B:B,0),1)),"")</f>
        <v/>
      </c>
      <c r="Q1002" s="17" t="str">
        <f>IFERROR(IF(INDEX(DATOS!AQ:AQ,MATCH(CHECKLIST!B1002,DATOS!B:B,0),1)=0,"",INDEX(DATOS!AQ:AQ,MATCH(CHECKLIST!B1002,DATOS!B:B,0),1)),"")</f>
        <v/>
      </c>
    </row>
    <row r="1003" spans="1:22" x14ac:dyDescent="0.25">
      <c r="A1003" s="12">
        <v>990</v>
      </c>
      <c r="B1003" t="str">
        <f>IFERROR(INDEX(DATOS!B:B,MATCH(CHECKLIST!A1003,DATOS!BY:BY,0),1),"")</f>
        <v/>
      </c>
      <c r="C1003" t="str">
        <f>IFERROR(INDEX(DATOS!J:J,MATCH(CHECKLIST!A1003,DATOS!BY:BY,0),1),"")</f>
        <v/>
      </c>
      <c r="D1003" t="str">
        <f>IFERROR(INDEX(DATOS!R:R,MATCH(CHECKLIST!E1003,DATOS!C:C,0),1),"")</f>
        <v/>
      </c>
      <c r="E1003" s="72" t="str">
        <f>IFERROR(INDEX(DATOS!C:C,MATCH(CHECKLIST!A1003,DATOS!BY:BY,0),1),"")</f>
        <v/>
      </c>
      <c r="F1003" s="82" t="str">
        <f>IFERROR(IF(INDEX(DATOS!AE:AE,MATCH(CHECKLIST!B1003,DATOS!B:B,0),1)=0,"",INDEX(DATOS!AE:AE,MATCH(CHECKLIST!B1003,DATOS!B:B,0),1)),"")</f>
        <v/>
      </c>
      <c r="G1003" s="17" t="str">
        <f>IFERROR(IF(INDEX(DATOS!AJ:AJ,MATCH(CHECKLIST!B1003,DATOS!B:B,0),1)=0,"",INDEX(DATOS!AJ:AJ,MATCH(CHECKLIST!B1003,DATOS!B:B,0),1)),"")</f>
        <v/>
      </c>
      <c r="H1003" s="17" t="str">
        <f>IFERROR(IF(INDEX(DATOS!BM:BM,MATCH(CHECKLIST!B1003,DATOS!B:B,0),1)="","X",IF(INDEX(DATOS!BM:BM,MATCH(CHECKLIST!B1003,DATOS!B:B,0),1)="VIGENTE","",INDEX(DATOS!BM:BM,MATCH(CHECKLIST!B1003,DATOS!B:B,0),1))),"")</f>
        <v/>
      </c>
      <c r="I1003" s="17" t="str">
        <f>IFERROR(IF(INDEX(DATOS!AN:AN,MATCH(CHECKLIST!B1003,DATOS!B:B,0),1)=0,"",INDEX(DATOS!AN:AN,MATCH(CHECKLIST!B1003,DATOS!B:B,0),1)),"")</f>
        <v/>
      </c>
      <c r="J1003" s="17" t="str">
        <f>IFERROR(IF(INDEX(DATOS!AL:AL,MATCH(CHECKLIST!B1003,DATOS!B:B,0),1)=0,"",INDEX(DATOS!AL:AL,MATCH(CHECKLIST!B1003,DATOS!B:B,0),1)),"")</f>
        <v/>
      </c>
      <c r="K1003" s="35" t="str">
        <f>IFERROR(IF(INDEX(DATOS!AM:AM,MATCH(CHECKLIST!B1003,DATOS!B:B,0),1)=0,"",INDEX(DATOS!AM:AM,MATCH(CHECKLIST!B1003,DATOS!B:B,0),1)),"")</f>
        <v/>
      </c>
      <c r="L1003" s="17" t="str">
        <f>IFERROR(IF(INDEX(DATOS!AO:AO,MATCH(CHECKLIST!B1003,DATOS!B:B,0),1)=0,"",INDEX(DATOS!AO:AO,MATCH(CHECKLIST!B1003,DATOS!B:B,0),1)),"")</f>
        <v/>
      </c>
      <c r="M1003" s="17" t="str">
        <f>IFERROR(IF(INDEX(DATOS!AK:AK,MATCH(CHECKLIST!B1003,DATOS!B:B,0),1)=0,"",INDEX(DATOS!AK:AK,MATCH(CHECKLIST!B1003,DATOS!B:B,0),1)),"")</f>
        <v/>
      </c>
      <c r="N1003" s="35" t="str">
        <f ca="1">IFERROR(IF(INDEX(DATOS!I:I,MATCH(CHECKLIST!B1003,DATOS!B:B,0),1)="","X",IF(INDEX(DATOS!I:I,MATCH(CHECKLIST!B1003,DATOS!B:B,0),1)&gt;YEAR(TODAY())-1,"","VENCIDA")),"")</f>
        <v/>
      </c>
      <c r="O1003" s="35" t="str">
        <f>IFERROR(IF(INDEX(DATOS!AR:AR,MATCH(CHECKLIST!B1003,DATOS!B:B,0),1)=0,"",INDEX(DATOS!AR:AR,MATCH(CHECKLIST!B1003,DATOS!B:B,0),1)),"")</f>
        <v/>
      </c>
      <c r="P1003" s="17" t="str">
        <f>IFERROR(IF(INDEX(DATOS!AP:AP,MATCH(CHECKLIST!B1003,DATOS!B:B,0),1)=0,"",INDEX(DATOS!AP:AP,MATCH(CHECKLIST!B1003,DATOS!B:B,0),1)),"")</f>
        <v/>
      </c>
      <c r="Q1003" s="17" t="str">
        <f>IFERROR(IF(INDEX(DATOS!AQ:AQ,MATCH(CHECKLIST!B1003,DATOS!B:B,0),1)=0,"",INDEX(DATOS!AQ:AQ,MATCH(CHECKLIST!B1003,DATOS!B:B,0),1)),"")</f>
        <v/>
      </c>
    </row>
    <row r="1004" spans="1:22" x14ac:dyDescent="0.25">
      <c r="A1004" s="12">
        <v>991</v>
      </c>
      <c r="B1004" t="str">
        <f>IFERROR(INDEX(DATOS!B:B,MATCH(CHECKLIST!A1004,DATOS!BY:BY,0),1),"")</f>
        <v/>
      </c>
      <c r="C1004" t="str">
        <f>IFERROR(INDEX(DATOS!J:J,MATCH(CHECKLIST!A1004,DATOS!BY:BY,0),1),"")</f>
        <v/>
      </c>
      <c r="D1004" t="str">
        <f>IFERROR(INDEX(DATOS!R:R,MATCH(CHECKLIST!E1004,DATOS!C:C,0),1),"")</f>
        <v/>
      </c>
      <c r="E1004" s="72" t="str">
        <f>IFERROR(INDEX(DATOS!C:C,MATCH(CHECKLIST!A1004,DATOS!BY:BY,0),1),"")</f>
        <v/>
      </c>
      <c r="F1004" s="82" t="str">
        <f>IFERROR(IF(INDEX(DATOS!AE:AE,MATCH(CHECKLIST!B1004,DATOS!B:B,0),1)=0,"",INDEX(DATOS!AE:AE,MATCH(CHECKLIST!B1004,DATOS!B:B,0),1)),"")</f>
        <v/>
      </c>
      <c r="G1004" s="17" t="str">
        <f>IFERROR(IF(INDEX(DATOS!AJ:AJ,MATCH(CHECKLIST!B1004,DATOS!B:B,0),1)=0,"",INDEX(DATOS!AJ:AJ,MATCH(CHECKLIST!B1004,DATOS!B:B,0),1)),"")</f>
        <v/>
      </c>
      <c r="H1004" s="17" t="str">
        <f>IFERROR(IF(INDEX(DATOS!BM:BM,MATCH(CHECKLIST!B1004,DATOS!B:B,0),1)="","X",IF(INDEX(DATOS!BM:BM,MATCH(CHECKLIST!B1004,DATOS!B:B,0),1)="VIGENTE","",INDEX(DATOS!BM:BM,MATCH(CHECKLIST!B1004,DATOS!B:B,0),1))),"")</f>
        <v/>
      </c>
      <c r="I1004" s="17" t="str">
        <f>IFERROR(IF(INDEX(DATOS!AN:AN,MATCH(CHECKLIST!B1004,DATOS!B:B,0),1)=0,"",INDEX(DATOS!AN:AN,MATCH(CHECKLIST!B1004,DATOS!B:B,0),1)),"")</f>
        <v/>
      </c>
      <c r="J1004" s="17" t="str">
        <f>IFERROR(IF(INDEX(DATOS!AL:AL,MATCH(CHECKLIST!B1004,DATOS!B:B,0),1)=0,"",INDEX(DATOS!AL:AL,MATCH(CHECKLIST!B1004,DATOS!B:B,0),1)),"")</f>
        <v/>
      </c>
      <c r="K1004" s="35" t="str">
        <f>IFERROR(IF(INDEX(DATOS!AM:AM,MATCH(CHECKLIST!B1004,DATOS!B:B,0),1)=0,"",INDEX(DATOS!AM:AM,MATCH(CHECKLIST!B1004,DATOS!B:B,0),1)),"")</f>
        <v/>
      </c>
      <c r="L1004" s="17" t="str">
        <f>IFERROR(IF(INDEX(DATOS!AO:AO,MATCH(CHECKLIST!B1004,DATOS!B:B,0),1)=0,"",INDEX(DATOS!AO:AO,MATCH(CHECKLIST!B1004,DATOS!B:B,0),1)),"")</f>
        <v/>
      </c>
      <c r="M1004" s="17" t="str">
        <f>IFERROR(IF(INDEX(DATOS!AK:AK,MATCH(CHECKLIST!B1004,DATOS!B:B,0),1)=0,"",INDEX(DATOS!AK:AK,MATCH(CHECKLIST!B1004,DATOS!B:B,0),1)),"")</f>
        <v/>
      </c>
      <c r="N1004" s="35" t="str">
        <f ca="1">IFERROR(IF(INDEX(DATOS!I:I,MATCH(CHECKLIST!B1004,DATOS!B:B,0),1)="","X",IF(INDEX(DATOS!I:I,MATCH(CHECKLIST!B1004,DATOS!B:B,0),1)&gt;YEAR(TODAY())-1,"","VENCIDA")),"")</f>
        <v/>
      </c>
      <c r="O1004" s="35" t="str">
        <f>IFERROR(IF(INDEX(DATOS!AR:AR,MATCH(CHECKLIST!B1004,DATOS!B:B,0),1)=0,"",INDEX(DATOS!AR:AR,MATCH(CHECKLIST!B1004,DATOS!B:B,0),1)),"")</f>
        <v/>
      </c>
      <c r="P1004" s="17" t="str">
        <f>IFERROR(IF(INDEX(DATOS!AP:AP,MATCH(CHECKLIST!B1004,DATOS!B:B,0),1)=0,"",INDEX(DATOS!AP:AP,MATCH(CHECKLIST!B1004,DATOS!B:B,0),1)),"")</f>
        <v/>
      </c>
      <c r="Q1004" s="17" t="str">
        <f>IFERROR(IF(INDEX(DATOS!AQ:AQ,MATCH(CHECKLIST!B1004,DATOS!B:B,0),1)=0,"",INDEX(DATOS!AQ:AQ,MATCH(CHECKLIST!B1004,DATOS!B:B,0),1)),"")</f>
        <v/>
      </c>
    </row>
    <row r="1005" spans="1:22" x14ac:dyDescent="0.25">
      <c r="A1005" s="12">
        <v>992</v>
      </c>
      <c r="B1005" t="str">
        <f>IFERROR(INDEX(DATOS!B:B,MATCH(CHECKLIST!A1005,DATOS!BY:BY,0),1),"")</f>
        <v/>
      </c>
      <c r="C1005" t="str">
        <f>IFERROR(INDEX(DATOS!J:J,MATCH(CHECKLIST!A1005,DATOS!BY:BY,0),1),"")</f>
        <v/>
      </c>
      <c r="D1005" t="str">
        <f>IFERROR(INDEX(DATOS!R:R,MATCH(CHECKLIST!E1005,DATOS!C:C,0),1),"")</f>
        <v/>
      </c>
      <c r="E1005" s="72" t="str">
        <f>IFERROR(INDEX(DATOS!C:C,MATCH(CHECKLIST!A1005,DATOS!BY:BY,0),1),"")</f>
        <v/>
      </c>
      <c r="F1005" s="82" t="str">
        <f>IFERROR(IF(INDEX(DATOS!AE:AE,MATCH(CHECKLIST!B1005,DATOS!B:B,0),1)=0,"",INDEX(DATOS!AE:AE,MATCH(CHECKLIST!B1005,DATOS!B:B,0),1)),"")</f>
        <v/>
      </c>
      <c r="G1005" s="17" t="str">
        <f>IFERROR(IF(INDEX(DATOS!AJ:AJ,MATCH(CHECKLIST!B1005,DATOS!B:B,0),1)=0,"",INDEX(DATOS!AJ:AJ,MATCH(CHECKLIST!B1005,DATOS!B:B,0),1)),"")</f>
        <v/>
      </c>
      <c r="H1005" s="17" t="str">
        <f>IFERROR(IF(INDEX(DATOS!BM:BM,MATCH(CHECKLIST!B1005,DATOS!B:B,0),1)="","X",IF(INDEX(DATOS!BM:BM,MATCH(CHECKLIST!B1005,DATOS!B:B,0),1)="VIGENTE","",INDEX(DATOS!BM:BM,MATCH(CHECKLIST!B1005,DATOS!B:B,0),1))),"")</f>
        <v/>
      </c>
      <c r="I1005" s="17" t="str">
        <f>IFERROR(IF(INDEX(DATOS!AN:AN,MATCH(CHECKLIST!B1005,DATOS!B:B,0),1)=0,"",INDEX(DATOS!AN:AN,MATCH(CHECKLIST!B1005,DATOS!B:B,0),1)),"")</f>
        <v/>
      </c>
      <c r="J1005" s="17" t="str">
        <f>IFERROR(IF(INDEX(DATOS!AL:AL,MATCH(CHECKLIST!B1005,DATOS!B:B,0),1)=0,"",INDEX(DATOS!AL:AL,MATCH(CHECKLIST!B1005,DATOS!B:B,0),1)),"")</f>
        <v/>
      </c>
      <c r="K1005" s="35" t="str">
        <f>IFERROR(IF(INDEX(DATOS!AM:AM,MATCH(CHECKLIST!B1005,DATOS!B:B,0),1)=0,"",INDEX(DATOS!AM:AM,MATCH(CHECKLIST!B1005,DATOS!B:B,0),1)),"")</f>
        <v/>
      </c>
      <c r="L1005" s="17" t="str">
        <f>IFERROR(IF(INDEX(DATOS!AO:AO,MATCH(CHECKLIST!B1005,DATOS!B:B,0),1)=0,"",INDEX(DATOS!AO:AO,MATCH(CHECKLIST!B1005,DATOS!B:B,0),1)),"")</f>
        <v/>
      </c>
      <c r="M1005" s="17" t="str">
        <f>IFERROR(IF(INDEX(DATOS!AK:AK,MATCH(CHECKLIST!B1005,DATOS!B:B,0),1)=0,"",INDEX(DATOS!AK:AK,MATCH(CHECKLIST!B1005,DATOS!B:B,0),1)),"")</f>
        <v/>
      </c>
      <c r="N1005" s="35" t="str">
        <f ca="1">IFERROR(IF(INDEX(DATOS!I:I,MATCH(CHECKLIST!B1005,DATOS!B:B,0),1)="","X",IF(INDEX(DATOS!I:I,MATCH(CHECKLIST!B1005,DATOS!B:B,0),1)&gt;YEAR(TODAY())-1,"","VENCIDA")),"")</f>
        <v/>
      </c>
      <c r="O1005" s="35" t="str">
        <f>IFERROR(IF(INDEX(DATOS!AR:AR,MATCH(CHECKLIST!B1005,DATOS!B:B,0),1)=0,"",INDEX(DATOS!AR:AR,MATCH(CHECKLIST!B1005,DATOS!B:B,0),1)),"")</f>
        <v/>
      </c>
      <c r="P1005" s="17" t="str">
        <f>IFERROR(IF(INDEX(DATOS!AP:AP,MATCH(CHECKLIST!B1005,DATOS!B:B,0),1)=0,"",INDEX(DATOS!AP:AP,MATCH(CHECKLIST!B1005,DATOS!B:B,0),1)),"")</f>
        <v/>
      </c>
      <c r="Q1005" s="17" t="str">
        <f>IFERROR(IF(INDEX(DATOS!AQ:AQ,MATCH(CHECKLIST!B1005,DATOS!B:B,0),1)=0,"",INDEX(DATOS!AQ:AQ,MATCH(CHECKLIST!B1005,DATOS!B:B,0),1)),"")</f>
        <v/>
      </c>
    </row>
    <row r="1006" spans="1:22" x14ac:dyDescent="0.25">
      <c r="A1006" s="12">
        <v>993</v>
      </c>
      <c r="B1006" t="str">
        <f>IFERROR(INDEX(DATOS!B:B,MATCH(CHECKLIST!A1006,DATOS!BY:BY,0),1),"")</f>
        <v/>
      </c>
      <c r="C1006" t="str">
        <f>IFERROR(INDEX(DATOS!J:J,MATCH(CHECKLIST!A1006,DATOS!BY:BY,0),1),"")</f>
        <v/>
      </c>
      <c r="D1006" t="str">
        <f>IFERROR(INDEX(DATOS!R:R,MATCH(CHECKLIST!E1006,DATOS!C:C,0),1),"")</f>
        <v/>
      </c>
      <c r="E1006" s="72" t="str">
        <f>IFERROR(INDEX(DATOS!C:C,MATCH(CHECKLIST!A1006,DATOS!BY:BY,0),1),"")</f>
        <v/>
      </c>
      <c r="F1006" s="82" t="str">
        <f>IFERROR(IF(INDEX(DATOS!AE:AE,MATCH(CHECKLIST!B1006,DATOS!B:B,0),1)=0,"",INDEX(DATOS!AE:AE,MATCH(CHECKLIST!B1006,DATOS!B:B,0),1)),"")</f>
        <v/>
      </c>
      <c r="G1006" s="17" t="str">
        <f>IFERROR(IF(INDEX(DATOS!AJ:AJ,MATCH(CHECKLIST!B1006,DATOS!B:B,0),1)=0,"",INDEX(DATOS!AJ:AJ,MATCH(CHECKLIST!B1006,DATOS!B:B,0),1)),"")</f>
        <v/>
      </c>
      <c r="H1006" s="17" t="str">
        <f>IFERROR(IF(INDEX(DATOS!BM:BM,MATCH(CHECKLIST!B1006,DATOS!B:B,0),1)="","X",IF(INDEX(DATOS!BM:BM,MATCH(CHECKLIST!B1006,DATOS!B:B,0),1)="VIGENTE","",INDEX(DATOS!BM:BM,MATCH(CHECKLIST!B1006,DATOS!B:B,0),1))),"")</f>
        <v/>
      </c>
      <c r="I1006" s="17" t="str">
        <f>IFERROR(IF(INDEX(DATOS!AN:AN,MATCH(CHECKLIST!B1006,DATOS!B:B,0),1)=0,"",INDEX(DATOS!AN:AN,MATCH(CHECKLIST!B1006,DATOS!B:B,0),1)),"")</f>
        <v/>
      </c>
      <c r="J1006" s="17" t="str">
        <f>IFERROR(IF(INDEX(DATOS!AL:AL,MATCH(CHECKLIST!B1006,DATOS!B:B,0),1)=0,"",INDEX(DATOS!AL:AL,MATCH(CHECKLIST!B1006,DATOS!B:B,0),1)),"")</f>
        <v/>
      </c>
      <c r="K1006" s="35" t="str">
        <f>IFERROR(IF(INDEX(DATOS!AM:AM,MATCH(CHECKLIST!B1006,DATOS!B:B,0),1)=0,"",INDEX(DATOS!AM:AM,MATCH(CHECKLIST!B1006,DATOS!B:B,0),1)),"")</f>
        <v/>
      </c>
      <c r="L1006" s="17" t="str">
        <f>IFERROR(IF(INDEX(DATOS!AO:AO,MATCH(CHECKLIST!B1006,DATOS!B:B,0),1)=0,"",INDEX(DATOS!AO:AO,MATCH(CHECKLIST!B1006,DATOS!B:B,0),1)),"")</f>
        <v/>
      </c>
      <c r="M1006" s="17" t="str">
        <f>IFERROR(IF(INDEX(DATOS!AK:AK,MATCH(CHECKLIST!B1006,DATOS!B:B,0),1)=0,"",INDEX(DATOS!AK:AK,MATCH(CHECKLIST!B1006,DATOS!B:B,0),1)),"")</f>
        <v/>
      </c>
      <c r="N1006" s="35" t="str">
        <f ca="1">IFERROR(IF(INDEX(DATOS!I:I,MATCH(CHECKLIST!B1006,DATOS!B:B,0),1)="","X",IF(INDEX(DATOS!I:I,MATCH(CHECKLIST!B1006,DATOS!B:B,0),1)&gt;YEAR(TODAY())-1,"","VENCIDA")),"")</f>
        <v/>
      </c>
      <c r="O1006" s="35" t="str">
        <f>IFERROR(IF(INDEX(DATOS!AR:AR,MATCH(CHECKLIST!B1006,DATOS!B:B,0),1)=0,"",INDEX(DATOS!AR:AR,MATCH(CHECKLIST!B1006,DATOS!B:B,0),1)),"")</f>
        <v/>
      </c>
      <c r="P1006" s="17" t="str">
        <f>IFERROR(IF(INDEX(DATOS!AP:AP,MATCH(CHECKLIST!B1006,DATOS!B:B,0),1)=0,"",INDEX(DATOS!AP:AP,MATCH(CHECKLIST!B1006,DATOS!B:B,0),1)),"")</f>
        <v/>
      </c>
      <c r="Q1006" s="17" t="str">
        <f>IFERROR(IF(INDEX(DATOS!AQ:AQ,MATCH(CHECKLIST!B1006,DATOS!B:B,0),1)=0,"",INDEX(DATOS!AQ:AQ,MATCH(CHECKLIST!B1006,DATOS!B:B,0),1)),"")</f>
        <v/>
      </c>
    </row>
    <row r="1007" spans="1:22" x14ac:dyDescent="0.25">
      <c r="A1007" s="12">
        <v>994</v>
      </c>
      <c r="B1007" t="str">
        <f>IFERROR(INDEX(DATOS!B:B,MATCH(CHECKLIST!A1007,DATOS!BY:BY,0),1),"")</f>
        <v/>
      </c>
      <c r="C1007" t="str">
        <f>IFERROR(INDEX(DATOS!J:J,MATCH(CHECKLIST!A1007,DATOS!BY:BY,0),1),"")</f>
        <v/>
      </c>
      <c r="D1007" t="str">
        <f>IFERROR(INDEX(DATOS!R:R,MATCH(CHECKLIST!E1007,DATOS!C:C,0),1),"")</f>
        <v/>
      </c>
      <c r="E1007" s="72" t="str">
        <f>IFERROR(INDEX(DATOS!C:C,MATCH(CHECKLIST!A1007,DATOS!BY:BY,0),1),"")</f>
        <v/>
      </c>
      <c r="F1007" s="82" t="str">
        <f>IFERROR(IF(INDEX(DATOS!AE:AE,MATCH(CHECKLIST!B1007,DATOS!B:B,0),1)=0,"",INDEX(DATOS!AE:AE,MATCH(CHECKLIST!B1007,DATOS!B:B,0),1)),"")</f>
        <v/>
      </c>
      <c r="G1007" s="17" t="str">
        <f>IFERROR(IF(INDEX(DATOS!AJ:AJ,MATCH(CHECKLIST!B1007,DATOS!B:B,0),1)=0,"",INDEX(DATOS!AJ:AJ,MATCH(CHECKLIST!B1007,DATOS!B:B,0),1)),"")</f>
        <v/>
      </c>
      <c r="H1007" s="17" t="str">
        <f>IFERROR(IF(INDEX(DATOS!BM:BM,MATCH(CHECKLIST!B1007,DATOS!B:B,0),1)="","X",IF(INDEX(DATOS!BM:BM,MATCH(CHECKLIST!B1007,DATOS!B:B,0),1)="VIGENTE","",INDEX(DATOS!BM:BM,MATCH(CHECKLIST!B1007,DATOS!B:B,0),1))),"")</f>
        <v/>
      </c>
      <c r="I1007" s="17" t="str">
        <f>IFERROR(IF(INDEX(DATOS!AN:AN,MATCH(CHECKLIST!B1007,DATOS!B:B,0),1)=0,"",INDEX(DATOS!AN:AN,MATCH(CHECKLIST!B1007,DATOS!B:B,0),1)),"")</f>
        <v/>
      </c>
      <c r="J1007" s="17" t="str">
        <f>IFERROR(IF(INDEX(DATOS!AL:AL,MATCH(CHECKLIST!B1007,DATOS!B:B,0),1)=0,"",INDEX(DATOS!AL:AL,MATCH(CHECKLIST!B1007,DATOS!B:B,0),1)),"")</f>
        <v/>
      </c>
      <c r="K1007" s="35" t="str">
        <f>IFERROR(IF(INDEX(DATOS!AM:AM,MATCH(CHECKLIST!B1007,DATOS!B:B,0),1)=0,"",INDEX(DATOS!AM:AM,MATCH(CHECKLIST!B1007,DATOS!B:B,0),1)),"")</f>
        <v/>
      </c>
      <c r="L1007" s="17" t="str">
        <f>IFERROR(IF(INDEX(DATOS!AO:AO,MATCH(CHECKLIST!B1007,DATOS!B:B,0),1)=0,"",INDEX(DATOS!AO:AO,MATCH(CHECKLIST!B1007,DATOS!B:B,0),1)),"")</f>
        <v/>
      </c>
      <c r="M1007" s="17" t="str">
        <f>IFERROR(IF(INDEX(DATOS!AK:AK,MATCH(CHECKLIST!B1007,DATOS!B:B,0),1)=0,"",INDEX(DATOS!AK:AK,MATCH(CHECKLIST!B1007,DATOS!B:B,0),1)),"")</f>
        <v/>
      </c>
      <c r="N1007" s="35" t="str">
        <f ca="1">IFERROR(IF(INDEX(DATOS!I:I,MATCH(CHECKLIST!B1007,DATOS!B:B,0),1)="","X",IF(INDEX(DATOS!I:I,MATCH(CHECKLIST!B1007,DATOS!B:B,0),1)&gt;YEAR(TODAY())-1,"","VENCIDA")),"")</f>
        <v/>
      </c>
      <c r="O1007" s="35" t="str">
        <f>IFERROR(IF(INDEX(DATOS!AR:AR,MATCH(CHECKLIST!B1007,DATOS!B:B,0),1)=0,"",INDEX(DATOS!AR:AR,MATCH(CHECKLIST!B1007,DATOS!B:B,0),1)),"")</f>
        <v/>
      </c>
      <c r="P1007" s="17" t="str">
        <f>IFERROR(IF(INDEX(DATOS!AP:AP,MATCH(CHECKLIST!B1007,DATOS!B:B,0),1)=0,"",INDEX(DATOS!AP:AP,MATCH(CHECKLIST!B1007,DATOS!B:B,0),1)),"")</f>
        <v/>
      </c>
      <c r="Q1007" s="17" t="str">
        <f>IFERROR(IF(INDEX(DATOS!AQ:AQ,MATCH(CHECKLIST!B1007,DATOS!B:B,0),1)=0,"",INDEX(DATOS!AQ:AQ,MATCH(CHECKLIST!B1007,DATOS!B:B,0),1)),"")</f>
        <v/>
      </c>
    </row>
    <row r="1008" spans="1:22" x14ac:dyDescent="0.25">
      <c r="A1008" s="12">
        <v>995</v>
      </c>
      <c r="B1008" t="str">
        <f>IFERROR(INDEX(DATOS!B:B,MATCH(CHECKLIST!A1008,DATOS!BY:BY,0),1),"")</f>
        <v/>
      </c>
      <c r="C1008" t="str">
        <f>IFERROR(INDEX(DATOS!J:J,MATCH(CHECKLIST!A1008,DATOS!BY:BY,0),1),"")</f>
        <v/>
      </c>
      <c r="D1008" t="str">
        <f>IFERROR(INDEX(DATOS!R:R,MATCH(CHECKLIST!E1008,DATOS!C:C,0),1),"")</f>
        <v/>
      </c>
      <c r="E1008" s="72" t="str">
        <f>IFERROR(INDEX(DATOS!C:C,MATCH(CHECKLIST!A1008,DATOS!BY:BY,0),1),"")</f>
        <v/>
      </c>
      <c r="F1008" s="82" t="str">
        <f>IFERROR(IF(INDEX(DATOS!AE:AE,MATCH(CHECKLIST!B1008,DATOS!B:B,0),1)=0,"",INDEX(DATOS!AE:AE,MATCH(CHECKLIST!B1008,DATOS!B:B,0),1)),"")</f>
        <v/>
      </c>
      <c r="G1008" s="17" t="str">
        <f>IFERROR(IF(INDEX(DATOS!AJ:AJ,MATCH(CHECKLIST!B1008,DATOS!B:B,0),1)=0,"",INDEX(DATOS!AJ:AJ,MATCH(CHECKLIST!B1008,DATOS!B:B,0),1)),"")</f>
        <v/>
      </c>
      <c r="H1008" s="17" t="str">
        <f>IFERROR(IF(INDEX(DATOS!BM:BM,MATCH(CHECKLIST!B1008,DATOS!B:B,0),1)="","X",IF(INDEX(DATOS!BM:BM,MATCH(CHECKLIST!B1008,DATOS!B:B,0),1)="VIGENTE","",INDEX(DATOS!BM:BM,MATCH(CHECKLIST!B1008,DATOS!B:B,0),1))),"")</f>
        <v/>
      </c>
      <c r="I1008" s="17" t="str">
        <f>IFERROR(IF(INDEX(DATOS!AN:AN,MATCH(CHECKLIST!B1008,DATOS!B:B,0),1)=0,"",INDEX(DATOS!AN:AN,MATCH(CHECKLIST!B1008,DATOS!B:B,0),1)),"")</f>
        <v/>
      </c>
      <c r="J1008" s="17" t="str">
        <f>IFERROR(IF(INDEX(DATOS!AL:AL,MATCH(CHECKLIST!B1008,DATOS!B:B,0),1)=0,"",INDEX(DATOS!AL:AL,MATCH(CHECKLIST!B1008,DATOS!B:B,0),1)),"")</f>
        <v/>
      </c>
      <c r="K1008" s="35" t="str">
        <f>IFERROR(IF(INDEX(DATOS!AM:AM,MATCH(CHECKLIST!B1008,DATOS!B:B,0),1)=0,"",INDEX(DATOS!AM:AM,MATCH(CHECKLIST!B1008,DATOS!B:B,0),1)),"")</f>
        <v/>
      </c>
      <c r="L1008" s="17" t="str">
        <f>IFERROR(IF(INDEX(DATOS!AO:AO,MATCH(CHECKLIST!B1008,DATOS!B:B,0),1)=0,"",INDEX(DATOS!AO:AO,MATCH(CHECKLIST!B1008,DATOS!B:B,0),1)),"")</f>
        <v/>
      </c>
      <c r="M1008" s="17" t="str">
        <f>IFERROR(IF(INDEX(DATOS!AK:AK,MATCH(CHECKLIST!B1008,DATOS!B:B,0),1)=0,"",INDEX(DATOS!AK:AK,MATCH(CHECKLIST!B1008,DATOS!B:B,0),1)),"")</f>
        <v/>
      </c>
      <c r="N1008" s="35" t="str">
        <f ca="1">IFERROR(IF(INDEX(DATOS!I:I,MATCH(CHECKLIST!B1008,DATOS!B:B,0),1)="","X",IF(INDEX(DATOS!I:I,MATCH(CHECKLIST!B1008,DATOS!B:B,0),1)&gt;YEAR(TODAY())-1,"","VENCIDA")),"")</f>
        <v/>
      </c>
      <c r="O1008" s="35" t="str">
        <f>IFERROR(IF(INDEX(DATOS!AR:AR,MATCH(CHECKLIST!B1008,DATOS!B:B,0),1)=0,"",INDEX(DATOS!AR:AR,MATCH(CHECKLIST!B1008,DATOS!B:B,0),1)),"")</f>
        <v/>
      </c>
      <c r="P1008" s="17" t="str">
        <f>IFERROR(IF(INDEX(DATOS!AP:AP,MATCH(CHECKLIST!B1008,DATOS!B:B,0),1)=0,"",INDEX(DATOS!AP:AP,MATCH(CHECKLIST!B1008,DATOS!B:B,0),1)),"")</f>
        <v/>
      </c>
      <c r="Q1008" s="17" t="str">
        <f>IFERROR(IF(INDEX(DATOS!AQ:AQ,MATCH(CHECKLIST!B1008,DATOS!B:B,0),1)=0,"",INDEX(DATOS!AQ:AQ,MATCH(CHECKLIST!B1008,DATOS!B:B,0),1)),"")</f>
        <v/>
      </c>
    </row>
    <row r="1009" spans="1:17" x14ac:dyDescent="0.25">
      <c r="A1009" s="12">
        <v>996</v>
      </c>
      <c r="B1009" t="str">
        <f>IFERROR(INDEX(DATOS!B:B,MATCH(CHECKLIST!A1009,DATOS!BY:BY,0),1),"")</f>
        <v/>
      </c>
      <c r="C1009" t="str">
        <f>IFERROR(INDEX(DATOS!J:J,MATCH(CHECKLIST!A1009,DATOS!BY:BY,0),1),"")</f>
        <v/>
      </c>
      <c r="D1009" t="str">
        <f>IFERROR(INDEX(DATOS!R:R,MATCH(CHECKLIST!E1009,DATOS!C:C,0),1),"")</f>
        <v/>
      </c>
      <c r="E1009" s="72" t="str">
        <f>IFERROR(INDEX(DATOS!C:C,MATCH(CHECKLIST!A1009,DATOS!BY:BY,0),1),"")</f>
        <v/>
      </c>
      <c r="F1009" s="82" t="str">
        <f>IFERROR(IF(INDEX(DATOS!AE:AE,MATCH(CHECKLIST!B1009,DATOS!B:B,0),1)=0,"",INDEX(DATOS!AE:AE,MATCH(CHECKLIST!B1009,DATOS!B:B,0),1)),"")</f>
        <v/>
      </c>
      <c r="G1009" s="17" t="str">
        <f>IFERROR(IF(INDEX(DATOS!AJ:AJ,MATCH(CHECKLIST!B1009,DATOS!B:B,0),1)=0,"",INDEX(DATOS!AJ:AJ,MATCH(CHECKLIST!B1009,DATOS!B:B,0),1)),"")</f>
        <v/>
      </c>
      <c r="H1009" s="17" t="str">
        <f>IFERROR(IF(INDEX(DATOS!BM:BM,MATCH(CHECKLIST!B1009,DATOS!B:B,0),1)="","X",IF(INDEX(DATOS!BM:BM,MATCH(CHECKLIST!B1009,DATOS!B:B,0),1)="VIGENTE","",INDEX(DATOS!BM:BM,MATCH(CHECKLIST!B1009,DATOS!B:B,0),1))),"")</f>
        <v/>
      </c>
      <c r="I1009" s="17" t="str">
        <f>IFERROR(IF(INDEX(DATOS!AN:AN,MATCH(CHECKLIST!B1009,DATOS!B:B,0),1)=0,"",INDEX(DATOS!AN:AN,MATCH(CHECKLIST!B1009,DATOS!B:B,0),1)),"")</f>
        <v/>
      </c>
      <c r="J1009" s="17" t="str">
        <f>IFERROR(IF(INDEX(DATOS!AL:AL,MATCH(CHECKLIST!B1009,DATOS!B:B,0),1)=0,"",INDEX(DATOS!AL:AL,MATCH(CHECKLIST!B1009,DATOS!B:B,0),1)),"")</f>
        <v/>
      </c>
      <c r="K1009" s="35" t="str">
        <f>IFERROR(IF(INDEX(DATOS!AM:AM,MATCH(CHECKLIST!B1009,DATOS!B:B,0),1)=0,"",INDEX(DATOS!AM:AM,MATCH(CHECKLIST!B1009,DATOS!B:B,0),1)),"")</f>
        <v/>
      </c>
      <c r="L1009" s="17" t="str">
        <f>IFERROR(IF(INDEX(DATOS!AO:AO,MATCH(CHECKLIST!B1009,DATOS!B:B,0),1)=0,"",INDEX(DATOS!AO:AO,MATCH(CHECKLIST!B1009,DATOS!B:B,0),1)),"")</f>
        <v/>
      </c>
      <c r="M1009" s="17" t="str">
        <f>IFERROR(IF(INDEX(DATOS!AK:AK,MATCH(CHECKLIST!B1009,DATOS!B:B,0),1)=0,"",INDEX(DATOS!AK:AK,MATCH(CHECKLIST!B1009,DATOS!B:B,0),1)),"")</f>
        <v/>
      </c>
      <c r="N1009" s="35" t="str">
        <f ca="1">IFERROR(IF(INDEX(DATOS!I:I,MATCH(CHECKLIST!B1009,DATOS!B:B,0),1)="","X",IF(INDEX(DATOS!I:I,MATCH(CHECKLIST!B1009,DATOS!B:B,0),1)&gt;YEAR(TODAY())-1,"","VENCIDA")),"")</f>
        <v/>
      </c>
      <c r="O1009" s="35" t="str">
        <f>IFERROR(IF(INDEX(DATOS!AR:AR,MATCH(CHECKLIST!B1009,DATOS!B:B,0),1)=0,"",INDEX(DATOS!AR:AR,MATCH(CHECKLIST!B1009,DATOS!B:B,0),1)),"")</f>
        <v/>
      </c>
      <c r="P1009" s="17" t="str">
        <f>IFERROR(IF(INDEX(DATOS!AP:AP,MATCH(CHECKLIST!B1009,DATOS!B:B,0),1)=0,"",INDEX(DATOS!AP:AP,MATCH(CHECKLIST!B1009,DATOS!B:B,0),1)),"")</f>
        <v/>
      </c>
      <c r="Q1009" s="17" t="str">
        <f>IFERROR(IF(INDEX(DATOS!AQ:AQ,MATCH(CHECKLIST!B1009,DATOS!B:B,0),1)=0,"",INDEX(DATOS!AQ:AQ,MATCH(CHECKLIST!B1009,DATOS!B:B,0),1)),"")</f>
        <v/>
      </c>
    </row>
    <row r="1010" spans="1:17" x14ac:dyDescent="0.25">
      <c r="A1010" s="12">
        <v>997</v>
      </c>
      <c r="B1010" t="str">
        <f>IFERROR(INDEX(DATOS!B:B,MATCH(CHECKLIST!A1010,DATOS!BY:BY,0),1),"")</f>
        <v/>
      </c>
      <c r="C1010" t="str">
        <f>IFERROR(INDEX(DATOS!J:J,MATCH(CHECKLIST!A1010,DATOS!BY:BY,0),1),"")</f>
        <v/>
      </c>
      <c r="D1010" t="str">
        <f>IFERROR(INDEX(DATOS!R:R,MATCH(CHECKLIST!E1010,DATOS!C:C,0),1),"")</f>
        <v/>
      </c>
      <c r="E1010" s="72" t="str">
        <f>IFERROR(INDEX(DATOS!C:C,MATCH(CHECKLIST!A1010,DATOS!BY:BY,0),1),"")</f>
        <v/>
      </c>
      <c r="F1010" s="82" t="str">
        <f>IFERROR(IF(INDEX(DATOS!AE:AE,MATCH(CHECKLIST!B1010,DATOS!B:B,0),1)=0,"",INDEX(DATOS!AE:AE,MATCH(CHECKLIST!B1010,DATOS!B:B,0),1)),"")</f>
        <v/>
      </c>
      <c r="G1010" s="17" t="str">
        <f>IFERROR(IF(INDEX(DATOS!AJ:AJ,MATCH(CHECKLIST!B1010,DATOS!B:B,0),1)=0,"",INDEX(DATOS!AJ:AJ,MATCH(CHECKLIST!B1010,DATOS!B:B,0),1)),"")</f>
        <v/>
      </c>
      <c r="H1010" s="17" t="str">
        <f>IFERROR(IF(INDEX(DATOS!BM:BM,MATCH(CHECKLIST!B1010,DATOS!B:B,0),1)="","X",IF(INDEX(DATOS!BM:BM,MATCH(CHECKLIST!B1010,DATOS!B:B,0),1)="VIGENTE","",INDEX(DATOS!BM:BM,MATCH(CHECKLIST!B1010,DATOS!B:B,0),1))),"")</f>
        <v/>
      </c>
      <c r="I1010" s="17" t="str">
        <f>IFERROR(IF(INDEX(DATOS!AN:AN,MATCH(CHECKLIST!B1010,DATOS!B:B,0),1)=0,"",INDEX(DATOS!AN:AN,MATCH(CHECKLIST!B1010,DATOS!B:B,0),1)),"")</f>
        <v/>
      </c>
      <c r="J1010" s="17" t="str">
        <f>IFERROR(IF(INDEX(DATOS!AL:AL,MATCH(CHECKLIST!B1010,DATOS!B:B,0),1)=0,"",INDEX(DATOS!AL:AL,MATCH(CHECKLIST!B1010,DATOS!B:B,0),1)),"")</f>
        <v/>
      </c>
      <c r="K1010" s="35" t="str">
        <f>IFERROR(IF(INDEX(DATOS!AM:AM,MATCH(CHECKLIST!B1010,DATOS!B:B,0),1)=0,"",INDEX(DATOS!AM:AM,MATCH(CHECKLIST!B1010,DATOS!B:B,0),1)),"")</f>
        <v/>
      </c>
      <c r="L1010" s="17" t="str">
        <f>IFERROR(IF(INDEX(DATOS!AO:AO,MATCH(CHECKLIST!B1010,DATOS!B:B,0),1)=0,"",INDEX(DATOS!AO:AO,MATCH(CHECKLIST!B1010,DATOS!B:B,0),1)),"")</f>
        <v/>
      </c>
      <c r="M1010" s="17" t="str">
        <f>IFERROR(IF(INDEX(DATOS!AK:AK,MATCH(CHECKLIST!B1010,DATOS!B:B,0),1)=0,"",INDEX(DATOS!AK:AK,MATCH(CHECKLIST!B1010,DATOS!B:B,0),1)),"")</f>
        <v/>
      </c>
      <c r="N1010" s="35" t="str">
        <f ca="1">IFERROR(IF(INDEX(DATOS!I:I,MATCH(CHECKLIST!B1010,DATOS!B:B,0),1)="","X",IF(INDEX(DATOS!I:I,MATCH(CHECKLIST!B1010,DATOS!B:B,0),1)&gt;YEAR(TODAY())-1,"","VENCIDA")),"")</f>
        <v/>
      </c>
      <c r="O1010" s="35" t="str">
        <f>IFERROR(IF(INDEX(DATOS!AR:AR,MATCH(CHECKLIST!B1010,DATOS!B:B,0),1)=0,"",INDEX(DATOS!AR:AR,MATCH(CHECKLIST!B1010,DATOS!B:B,0),1)),"")</f>
        <v/>
      </c>
      <c r="P1010" s="17" t="str">
        <f>IFERROR(IF(INDEX(DATOS!AP:AP,MATCH(CHECKLIST!B1010,DATOS!B:B,0),1)=0,"",INDEX(DATOS!AP:AP,MATCH(CHECKLIST!B1010,DATOS!B:B,0),1)),"")</f>
        <v/>
      </c>
      <c r="Q1010" s="17" t="str">
        <f>IFERROR(IF(INDEX(DATOS!AQ:AQ,MATCH(CHECKLIST!B1010,DATOS!B:B,0),1)=0,"",INDEX(DATOS!AQ:AQ,MATCH(CHECKLIST!B1010,DATOS!B:B,0),1)),"")</f>
        <v/>
      </c>
    </row>
    <row r="1011" spans="1:17" x14ac:dyDescent="0.25">
      <c r="A1011" s="12">
        <v>998</v>
      </c>
      <c r="B1011" t="str">
        <f>IFERROR(INDEX(DATOS!B:B,MATCH(CHECKLIST!A1011,DATOS!BY:BY,0),1),"")</f>
        <v/>
      </c>
      <c r="C1011" t="str">
        <f>IFERROR(INDEX(DATOS!J:J,MATCH(CHECKLIST!A1011,DATOS!BY:BY,0),1),"")</f>
        <v/>
      </c>
      <c r="D1011" t="str">
        <f>IFERROR(INDEX(DATOS!R:R,MATCH(CHECKLIST!E1011,DATOS!C:C,0),1),"")</f>
        <v/>
      </c>
      <c r="E1011" s="72" t="str">
        <f>IFERROR(INDEX(DATOS!C:C,MATCH(CHECKLIST!A1011,DATOS!BY:BY,0),1),"")</f>
        <v/>
      </c>
      <c r="F1011" s="82" t="str">
        <f>IFERROR(IF(INDEX(DATOS!AE:AE,MATCH(CHECKLIST!B1011,DATOS!B:B,0),1)=0,"",INDEX(DATOS!AE:AE,MATCH(CHECKLIST!B1011,DATOS!B:B,0),1)),"")</f>
        <v/>
      </c>
      <c r="G1011" s="17" t="str">
        <f>IFERROR(IF(INDEX(DATOS!AJ:AJ,MATCH(CHECKLIST!B1011,DATOS!B:B,0),1)=0,"",INDEX(DATOS!AJ:AJ,MATCH(CHECKLIST!B1011,DATOS!B:B,0),1)),"")</f>
        <v/>
      </c>
      <c r="H1011" s="17" t="str">
        <f>IFERROR(IF(INDEX(DATOS!BM:BM,MATCH(CHECKLIST!B1011,DATOS!B:B,0),1)="","X",IF(INDEX(DATOS!BM:BM,MATCH(CHECKLIST!B1011,DATOS!B:B,0),1)="VIGENTE","",INDEX(DATOS!BM:BM,MATCH(CHECKLIST!B1011,DATOS!B:B,0),1))),"")</f>
        <v/>
      </c>
      <c r="I1011" s="17" t="str">
        <f>IFERROR(IF(INDEX(DATOS!AN:AN,MATCH(CHECKLIST!B1011,DATOS!B:B,0),1)=0,"",INDEX(DATOS!AN:AN,MATCH(CHECKLIST!B1011,DATOS!B:B,0),1)),"")</f>
        <v/>
      </c>
      <c r="J1011" s="17" t="str">
        <f>IFERROR(IF(INDEX(DATOS!AL:AL,MATCH(CHECKLIST!B1011,DATOS!B:B,0),1)=0,"",INDEX(DATOS!AL:AL,MATCH(CHECKLIST!B1011,DATOS!B:B,0),1)),"")</f>
        <v/>
      </c>
      <c r="K1011" s="35" t="str">
        <f>IFERROR(IF(INDEX(DATOS!AM:AM,MATCH(CHECKLIST!B1011,DATOS!B:B,0),1)=0,"",INDEX(DATOS!AM:AM,MATCH(CHECKLIST!B1011,DATOS!B:B,0),1)),"")</f>
        <v/>
      </c>
      <c r="L1011" s="17" t="str">
        <f>IFERROR(IF(INDEX(DATOS!AO:AO,MATCH(CHECKLIST!B1011,DATOS!B:B,0),1)=0,"",INDEX(DATOS!AO:AO,MATCH(CHECKLIST!B1011,DATOS!B:B,0),1)),"")</f>
        <v/>
      </c>
      <c r="M1011" s="17" t="str">
        <f>IFERROR(IF(INDEX(DATOS!AK:AK,MATCH(CHECKLIST!B1011,DATOS!B:B,0),1)=0,"",INDEX(DATOS!AK:AK,MATCH(CHECKLIST!B1011,DATOS!B:B,0),1)),"")</f>
        <v/>
      </c>
      <c r="N1011" s="35" t="str">
        <f ca="1">IFERROR(IF(INDEX(DATOS!I:I,MATCH(CHECKLIST!B1011,DATOS!B:B,0),1)="","X",IF(INDEX(DATOS!I:I,MATCH(CHECKLIST!B1011,DATOS!B:B,0),1)&gt;YEAR(TODAY())-1,"","VENCIDA")),"")</f>
        <v/>
      </c>
      <c r="O1011" s="35" t="str">
        <f>IFERROR(IF(INDEX(DATOS!AR:AR,MATCH(CHECKLIST!B1011,DATOS!B:B,0),1)=0,"",INDEX(DATOS!AR:AR,MATCH(CHECKLIST!B1011,DATOS!B:B,0),1)),"")</f>
        <v/>
      </c>
      <c r="P1011" s="17" t="str">
        <f>IFERROR(IF(INDEX(DATOS!AP:AP,MATCH(CHECKLIST!B1011,DATOS!B:B,0),1)=0,"",INDEX(DATOS!AP:AP,MATCH(CHECKLIST!B1011,DATOS!B:B,0),1)),"")</f>
        <v/>
      </c>
      <c r="Q1011" s="17" t="str">
        <f>IFERROR(IF(INDEX(DATOS!AQ:AQ,MATCH(CHECKLIST!B1011,DATOS!B:B,0),1)=0,"",INDEX(DATOS!AQ:AQ,MATCH(CHECKLIST!B1011,DATOS!B:B,0),1)),"")</f>
        <v/>
      </c>
    </row>
    <row r="1012" spans="1:17" x14ac:dyDescent="0.25">
      <c r="A1012" s="12">
        <v>999</v>
      </c>
      <c r="B1012" t="str">
        <f>IFERROR(INDEX(DATOS!B:B,MATCH(CHECKLIST!A1012,DATOS!BY:BY,0),1),"")</f>
        <v/>
      </c>
      <c r="C1012" t="str">
        <f>IFERROR(INDEX(DATOS!J:J,MATCH(CHECKLIST!A1012,DATOS!BY:BY,0),1),"")</f>
        <v/>
      </c>
      <c r="D1012" t="str">
        <f>IFERROR(INDEX(DATOS!R:R,MATCH(CHECKLIST!E1012,DATOS!C:C,0),1),"")</f>
        <v/>
      </c>
      <c r="E1012" s="72" t="str">
        <f>IFERROR(INDEX(DATOS!C:C,MATCH(CHECKLIST!A1012,DATOS!BY:BY,0),1),"")</f>
        <v/>
      </c>
      <c r="F1012" s="82" t="str">
        <f>IFERROR(IF(INDEX(DATOS!AE:AE,MATCH(CHECKLIST!B1012,DATOS!B:B,0),1)=0,"",INDEX(DATOS!AE:AE,MATCH(CHECKLIST!B1012,DATOS!B:B,0),1)),"")</f>
        <v/>
      </c>
      <c r="G1012" s="17" t="str">
        <f>IFERROR(IF(INDEX(DATOS!AJ:AJ,MATCH(CHECKLIST!B1012,DATOS!B:B,0),1)=0,"",INDEX(DATOS!AJ:AJ,MATCH(CHECKLIST!B1012,DATOS!B:B,0),1)),"")</f>
        <v/>
      </c>
      <c r="H1012" s="17" t="str">
        <f>IFERROR(IF(INDEX(DATOS!BM:BM,MATCH(CHECKLIST!B1012,DATOS!B:B,0),1)="","X",IF(INDEX(DATOS!BM:BM,MATCH(CHECKLIST!B1012,DATOS!B:B,0),1)="VIGENTE","",INDEX(DATOS!BM:BM,MATCH(CHECKLIST!B1012,DATOS!B:B,0),1))),"")</f>
        <v/>
      </c>
      <c r="I1012" s="17" t="str">
        <f>IFERROR(IF(INDEX(DATOS!AN:AN,MATCH(CHECKLIST!B1012,DATOS!B:B,0),1)=0,"",INDEX(DATOS!AN:AN,MATCH(CHECKLIST!B1012,DATOS!B:B,0),1)),"")</f>
        <v/>
      </c>
      <c r="J1012" s="17" t="str">
        <f>IFERROR(IF(INDEX(DATOS!AL:AL,MATCH(CHECKLIST!B1012,DATOS!B:B,0),1)=0,"",INDEX(DATOS!AL:AL,MATCH(CHECKLIST!B1012,DATOS!B:B,0),1)),"")</f>
        <v/>
      </c>
      <c r="K1012" s="35" t="str">
        <f>IFERROR(IF(INDEX(DATOS!AM:AM,MATCH(CHECKLIST!B1012,DATOS!B:B,0),1)=0,"",INDEX(DATOS!AM:AM,MATCH(CHECKLIST!B1012,DATOS!B:B,0),1)),"")</f>
        <v/>
      </c>
      <c r="L1012" s="17" t="str">
        <f>IFERROR(IF(INDEX(DATOS!AO:AO,MATCH(CHECKLIST!B1012,DATOS!B:B,0),1)=0,"",INDEX(DATOS!AO:AO,MATCH(CHECKLIST!B1012,DATOS!B:B,0),1)),"")</f>
        <v/>
      </c>
      <c r="M1012" s="17" t="str">
        <f>IFERROR(IF(INDEX(DATOS!AK:AK,MATCH(CHECKLIST!B1012,DATOS!B:B,0),1)=0,"",INDEX(DATOS!AK:AK,MATCH(CHECKLIST!B1012,DATOS!B:B,0),1)),"")</f>
        <v/>
      </c>
      <c r="N1012" s="35" t="str">
        <f ca="1">IFERROR(IF(INDEX(DATOS!I:I,MATCH(CHECKLIST!B1012,DATOS!B:B,0),1)="","X",IF(INDEX(DATOS!I:I,MATCH(CHECKLIST!B1012,DATOS!B:B,0),1)&gt;YEAR(TODAY())-1,"","VENCIDA")),"")</f>
        <v/>
      </c>
      <c r="O1012" s="35" t="str">
        <f>IFERROR(IF(INDEX(DATOS!AR:AR,MATCH(CHECKLIST!B1012,DATOS!B:B,0),1)=0,"",INDEX(DATOS!AR:AR,MATCH(CHECKLIST!B1012,DATOS!B:B,0),1)),"")</f>
        <v/>
      </c>
      <c r="P1012" s="17" t="str">
        <f>IFERROR(IF(INDEX(DATOS!AP:AP,MATCH(CHECKLIST!B1012,DATOS!B:B,0),1)=0,"",INDEX(DATOS!AP:AP,MATCH(CHECKLIST!B1012,DATOS!B:B,0),1)),"")</f>
        <v/>
      </c>
      <c r="Q1012" s="17" t="str">
        <f>IFERROR(IF(INDEX(DATOS!AQ:AQ,MATCH(CHECKLIST!B1012,DATOS!B:B,0),1)=0,"",INDEX(DATOS!AQ:AQ,MATCH(CHECKLIST!B1012,DATOS!B:B,0),1)),"")</f>
        <v/>
      </c>
    </row>
    <row r="1013" spans="1:17" x14ac:dyDescent="0.25">
      <c r="A1013" s="12">
        <v>1000</v>
      </c>
      <c r="B1013" t="str">
        <f>IFERROR(INDEX(DATOS!B:B,MATCH(CHECKLIST!A1013,DATOS!BY:BY,0),1),"")</f>
        <v/>
      </c>
      <c r="C1013" t="str">
        <f>IFERROR(INDEX(DATOS!J:J,MATCH(CHECKLIST!A1013,DATOS!BY:BY,0),1),"")</f>
        <v/>
      </c>
      <c r="D1013" t="str">
        <f>IFERROR(INDEX(DATOS!R:R,MATCH(CHECKLIST!E1013,DATOS!C:C,0),1),"")</f>
        <v/>
      </c>
      <c r="E1013" s="72" t="str">
        <f>IFERROR(INDEX(DATOS!C:C,MATCH(CHECKLIST!A1013,DATOS!BY:BY,0),1),"")</f>
        <v/>
      </c>
      <c r="F1013" s="82" t="str">
        <f>IFERROR(IF(INDEX(DATOS!AE:AE,MATCH(CHECKLIST!B1013,DATOS!B:B,0),1)=0,"",INDEX(DATOS!AE:AE,MATCH(CHECKLIST!B1013,DATOS!B:B,0),1)),"")</f>
        <v/>
      </c>
      <c r="G1013" s="17" t="str">
        <f>IFERROR(IF(INDEX(DATOS!AJ:AJ,MATCH(CHECKLIST!B1013,DATOS!B:B,0),1)=0,"",INDEX(DATOS!AJ:AJ,MATCH(CHECKLIST!B1013,DATOS!B:B,0),1)),"")</f>
        <v/>
      </c>
      <c r="H1013" s="17" t="str">
        <f>IFERROR(IF(INDEX(DATOS!BM:BM,MATCH(CHECKLIST!B1013,DATOS!B:B,0),1)="","X",IF(INDEX(DATOS!BM:BM,MATCH(CHECKLIST!B1013,DATOS!B:B,0),1)="VIGENTE","",INDEX(DATOS!BM:BM,MATCH(CHECKLIST!B1013,DATOS!B:B,0),1))),"")</f>
        <v/>
      </c>
      <c r="I1013" s="17" t="str">
        <f>IFERROR(IF(INDEX(DATOS!AN:AN,MATCH(CHECKLIST!B1013,DATOS!B:B,0),1)=0,"",INDEX(DATOS!AN:AN,MATCH(CHECKLIST!B1013,DATOS!B:B,0),1)),"")</f>
        <v/>
      </c>
      <c r="J1013" s="17" t="str">
        <f>IFERROR(IF(INDEX(DATOS!AL:AL,MATCH(CHECKLIST!B1013,DATOS!B:B,0),1)=0,"",INDEX(DATOS!AL:AL,MATCH(CHECKLIST!B1013,DATOS!B:B,0),1)),"")</f>
        <v/>
      </c>
      <c r="K1013" s="35" t="str">
        <f>IFERROR(IF(INDEX(DATOS!AM:AM,MATCH(CHECKLIST!B1013,DATOS!B:B,0),1)=0,"",INDEX(DATOS!AM:AM,MATCH(CHECKLIST!B1013,DATOS!B:B,0),1)),"")</f>
        <v/>
      </c>
      <c r="L1013" s="17" t="str">
        <f>IFERROR(IF(INDEX(DATOS!AO:AO,MATCH(CHECKLIST!B1013,DATOS!B:B,0),1)=0,"",INDEX(DATOS!AO:AO,MATCH(CHECKLIST!B1013,DATOS!B:B,0),1)),"")</f>
        <v/>
      </c>
      <c r="M1013" s="17" t="str">
        <f>IFERROR(IF(INDEX(DATOS!AK:AK,MATCH(CHECKLIST!B1013,DATOS!B:B,0),1)=0,"",INDEX(DATOS!AK:AK,MATCH(CHECKLIST!B1013,DATOS!B:B,0),1)),"")</f>
        <v/>
      </c>
      <c r="N1013" s="35" t="str">
        <f ca="1">IFERROR(IF(INDEX(DATOS!I:I,MATCH(CHECKLIST!B1013,DATOS!B:B,0),1)="","X",IF(INDEX(DATOS!I:I,MATCH(CHECKLIST!B1013,DATOS!B:B,0),1)&gt;YEAR(TODAY())-1,"","VENCIDA")),"")</f>
        <v/>
      </c>
      <c r="O1013" s="35" t="str">
        <f>IFERROR(IF(INDEX(DATOS!AR:AR,MATCH(CHECKLIST!B1013,DATOS!B:B,0),1)=0,"",INDEX(DATOS!AR:AR,MATCH(CHECKLIST!B1013,DATOS!B:B,0),1)),"")</f>
        <v/>
      </c>
      <c r="P1013" s="17" t="str">
        <f>IFERROR(IF(INDEX(DATOS!AP:AP,MATCH(CHECKLIST!B1013,DATOS!B:B,0),1)=0,"",INDEX(DATOS!AP:AP,MATCH(CHECKLIST!B1013,DATOS!B:B,0),1)),"")</f>
        <v/>
      </c>
      <c r="Q1013" s="17" t="str">
        <f>IFERROR(IF(INDEX(DATOS!AQ:AQ,MATCH(CHECKLIST!B1013,DATOS!B:B,0),1)=0,"",INDEX(DATOS!AQ:AQ,MATCH(CHECKLIST!B1013,DATOS!B:B,0),1)),"")</f>
        <v/>
      </c>
    </row>
    <row r="1014" spans="1:17" x14ac:dyDescent="0.25">
      <c r="A1014" s="12">
        <v>1001</v>
      </c>
      <c r="B1014" t="str">
        <f>IFERROR(INDEX(DATOS!B:B,MATCH(CHECKLIST!A1014,DATOS!BY:BY,0),1),"")</f>
        <v/>
      </c>
      <c r="C1014" t="str">
        <f>IFERROR(INDEX(DATOS!J:J,MATCH(CHECKLIST!A1014,DATOS!BY:BY,0),1),"")</f>
        <v/>
      </c>
      <c r="D1014" t="str">
        <f>IFERROR(INDEX(DATOS!R:R,MATCH(CHECKLIST!E1014,DATOS!C:C,0),1),"")</f>
        <v/>
      </c>
      <c r="E1014" s="72" t="str">
        <f>IFERROR(INDEX(DATOS!C:C,MATCH(CHECKLIST!A1014,DATOS!BY:BY,0),1),"")</f>
        <v/>
      </c>
      <c r="F1014" s="82" t="str">
        <f>IFERROR(IF(INDEX(DATOS!AE:AE,MATCH(CHECKLIST!B1014,DATOS!B:B,0),1)=0,"",INDEX(DATOS!AE:AE,MATCH(CHECKLIST!B1014,DATOS!B:B,0),1)),"")</f>
        <v/>
      </c>
      <c r="G1014" s="17" t="str">
        <f>IFERROR(IF(INDEX(DATOS!AJ:AJ,MATCH(CHECKLIST!B1014,DATOS!B:B,0),1)=0,"",INDEX(DATOS!AJ:AJ,MATCH(CHECKLIST!B1014,DATOS!B:B,0),1)),"")</f>
        <v/>
      </c>
      <c r="H1014" s="17" t="str">
        <f>IFERROR(IF(INDEX(DATOS!BM:BM,MATCH(CHECKLIST!B1014,DATOS!B:B,0),1)="","X",IF(INDEX(DATOS!BM:BM,MATCH(CHECKLIST!B1014,DATOS!B:B,0),1)="VIGENTE","",INDEX(DATOS!BM:BM,MATCH(CHECKLIST!B1014,DATOS!B:B,0),1))),"")</f>
        <v/>
      </c>
      <c r="I1014" s="17" t="str">
        <f>IFERROR(IF(INDEX(DATOS!AN:AN,MATCH(CHECKLIST!B1014,DATOS!B:B,0),1)=0,"",INDEX(DATOS!AN:AN,MATCH(CHECKLIST!B1014,DATOS!B:B,0),1)),"")</f>
        <v/>
      </c>
      <c r="J1014" s="17" t="str">
        <f>IFERROR(IF(INDEX(DATOS!AL:AL,MATCH(CHECKLIST!B1014,DATOS!B:B,0),1)=0,"",INDEX(DATOS!AL:AL,MATCH(CHECKLIST!B1014,DATOS!B:B,0),1)),"")</f>
        <v/>
      </c>
      <c r="K1014" s="35" t="str">
        <f>IFERROR(IF(INDEX(DATOS!AM:AM,MATCH(CHECKLIST!B1014,DATOS!B:B,0),1)=0,"",INDEX(DATOS!AM:AM,MATCH(CHECKLIST!B1014,DATOS!B:B,0),1)),"")</f>
        <v/>
      </c>
      <c r="L1014" s="17" t="str">
        <f>IFERROR(IF(INDEX(DATOS!AO:AO,MATCH(CHECKLIST!B1014,DATOS!B:B,0),1)=0,"",INDEX(DATOS!AO:AO,MATCH(CHECKLIST!B1014,DATOS!B:B,0),1)),"")</f>
        <v/>
      </c>
      <c r="M1014" s="17" t="str">
        <f>IFERROR(IF(INDEX(DATOS!AK:AK,MATCH(CHECKLIST!B1014,DATOS!B:B,0),1)=0,"",INDEX(DATOS!AK:AK,MATCH(CHECKLIST!B1014,DATOS!B:B,0),1)),"")</f>
        <v/>
      </c>
      <c r="N1014" s="35" t="str">
        <f ca="1">IFERROR(IF(INDEX(DATOS!I:I,MATCH(CHECKLIST!B1014,DATOS!B:B,0),1)="","X",IF(INDEX(DATOS!I:I,MATCH(CHECKLIST!B1014,DATOS!B:B,0),1)&gt;YEAR(TODAY())-1,"","VENCIDA")),"")</f>
        <v/>
      </c>
      <c r="O1014" s="35" t="str">
        <f>IFERROR(IF(INDEX(DATOS!AR:AR,MATCH(CHECKLIST!B1014,DATOS!B:B,0),1)=0,"",INDEX(DATOS!AR:AR,MATCH(CHECKLIST!B1014,DATOS!B:B,0),1)),"")</f>
        <v/>
      </c>
      <c r="P1014" s="17" t="str">
        <f>IFERROR(IF(INDEX(DATOS!AP:AP,MATCH(CHECKLIST!B1014,DATOS!B:B,0),1)=0,"",INDEX(DATOS!AP:AP,MATCH(CHECKLIST!B1014,DATOS!B:B,0),1)),"")</f>
        <v/>
      </c>
      <c r="Q1014" s="17" t="str">
        <f>IFERROR(IF(INDEX(DATOS!AQ:AQ,MATCH(CHECKLIST!B1014,DATOS!B:B,0),1)=0,"",INDEX(DATOS!AQ:AQ,MATCH(CHECKLIST!B1014,DATOS!B:B,0),1)),"")</f>
        <v/>
      </c>
    </row>
    <row r="1015" spans="1:17" x14ac:dyDescent="0.25">
      <c r="A1015" s="12">
        <v>1002</v>
      </c>
      <c r="B1015" t="str">
        <f>IFERROR(INDEX(DATOS!B:B,MATCH(CHECKLIST!A1015,DATOS!BY:BY,0),1),"")</f>
        <v/>
      </c>
      <c r="C1015" t="str">
        <f>IFERROR(INDEX(DATOS!J:J,MATCH(CHECKLIST!A1015,DATOS!BY:BY,0),1),"")</f>
        <v/>
      </c>
      <c r="D1015" t="str">
        <f>IFERROR(INDEX(DATOS!R:R,MATCH(CHECKLIST!E1015,DATOS!C:C,0),1),"")</f>
        <v/>
      </c>
      <c r="E1015" s="72" t="str">
        <f>IFERROR(INDEX(DATOS!C:C,MATCH(CHECKLIST!A1015,DATOS!BY:BY,0),1),"")</f>
        <v/>
      </c>
      <c r="F1015" s="82" t="str">
        <f>IFERROR(IF(INDEX(DATOS!AE:AE,MATCH(CHECKLIST!B1015,DATOS!B:B,0),1)=0,"",INDEX(DATOS!AE:AE,MATCH(CHECKLIST!B1015,DATOS!B:B,0),1)),"")</f>
        <v/>
      </c>
      <c r="G1015" s="17" t="str">
        <f>IFERROR(IF(INDEX(DATOS!AJ:AJ,MATCH(CHECKLIST!B1015,DATOS!B:B,0),1)=0,"",INDEX(DATOS!AJ:AJ,MATCH(CHECKLIST!B1015,DATOS!B:B,0),1)),"")</f>
        <v/>
      </c>
      <c r="H1015" s="17" t="str">
        <f>IFERROR(IF(INDEX(DATOS!BM:BM,MATCH(CHECKLIST!B1015,DATOS!B:B,0),1)="","X",IF(INDEX(DATOS!BM:BM,MATCH(CHECKLIST!B1015,DATOS!B:B,0),1)="VIGENTE","",INDEX(DATOS!BM:BM,MATCH(CHECKLIST!B1015,DATOS!B:B,0),1))),"")</f>
        <v/>
      </c>
      <c r="I1015" s="17" t="str">
        <f>IFERROR(IF(INDEX(DATOS!AN:AN,MATCH(CHECKLIST!B1015,DATOS!B:B,0),1)=0,"",INDEX(DATOS!AN:AN,MATCH(CHECKLIST!B1015,DATOS!B:B,0),1)),"")</f>
        <v/>
      </c>
      <c r="J1015" s="17" t="str">
        <f>IFERROR(IF(INDEX(DATOS!AL:AL,MATCH(CHECKLIST!B1015,DATOS!B:B,0),1)=0,"",INDEX(DATOS!AL:AL,MATCH(CHECKLIST!B1015,DATOS!B:B,0),1)),"")</f>
        <v/>
      </c>
      <c r="K1015" s="35" t="str">
        <f>IFERROR(IF(INDEX(DATOS!AM:AM,MATCH(CHECKLIST!B1015,DATOS!B:B,0),1)=0,"",INDEX(DATOS!AM:AM,MATCH(CHECKLIST!B1015,DATOS!B:B,0),1)),"")</f>
        <v/>
      </c>
      <c r="L1015" s="17" t="str">
        <f>IFERROR(IF(INDEX(DATOS!AO:AO,MATCH(CHECKLIST!B1015,DATOS!B:B,0),1)=0,"",INDEX(DATOS!AO:AO,MATCH(CHECKLIST!B1015,DATOS!B:B,0),1)),"")</f>
        <v/>
      </c>
      <c r="M1015" s="17" t="str">
        <f>IFERROR(IF(INDEX(DATOS!AK:AK,MATCH(CHECKLIST!B1015,DATOS!B:B,0),1)=0,"",INDEX(DATOS!AK:AK,MATCH(CHECKLIST!B1015,DATOS!B:B,0),1)),"")</f>
        <v/>
      </c>
      <c r="N1015" s="35" t="str">
        <f ca="1">IFERROR(IF(INDEX(DATOS!I:I,MATCH(CHECKLIST!B1015,DATOS!B:B,0),1)="","X",IF(INDEX(DATOS!I:I,MATCH(CHECKLIST!B1015,DATOS!B:B,0),1)&gt;YEAR(TODAY())-1,"","VENCIDA")),"")</f>
        <v/>
      </c>
      <c r="O1015" s="35" t="str">
        <f>IFERROR(IF(INDEX(DATOS!AR:AR,MATCH(CHECKLIST!B1015,DATOS!B:B,0),1)=0,"",INDEX(DATOS!AR:AR,MATCH(CHECKLIST!B1015,DATOS!B:B,0),1)),"")</f>
        <v/>
      </c>
      <c r="P1015" s="17" t="str">
        <f>IFERROR(IF(INDEX(DATOS!AP:AP,MATCH(CHECKLIST!B1015,DATOS!B:B,0),1)=0,"",INDEX(DATOS!AP:AP,MATCH(CHECKLIST!B1015,DATOS!B:B,0),1)),"")</f>
        <v/>
      </c>
      <c r="Q1015" s="17" t="str">
        <f>IFERROR(IF(INDEX(DATOS!AQ:AQ,MATCH(CHECKLIST!B1015,DATOS!B:B,0),1)=0,"",INDEX(DATOS!AQ:AQ,MATCH(CHECKLIST!B1015,DATOS!B:B,0),1)),"")</f>
        <v/>
      </c>
    </row>
    <row r="1016" spans="1:17" x14ac:dyDescent="0.25">
      <c r="A1016" s="12">
        <v>1003</v>
      </c>
      <c r="B1016" t="str">
        <f>IFERROR(INDEX(DATOS!B:B,MATCH(CHECKLIST!A1016,DATOS!BY:BY,0),1),"")</f>
        <v/>
      </c>
      <c r="C1016" t="str">
        <f>IFERROR(INDEX(DATOS!J:J,MATCH(CHECKLIST!A1016,DATOS!BY:BY,0),1),"")</f>
        <v/>
      </c>
      <c r="D1016" t="str">
        <f>IFERROR(INDEX(DATOS!R:R,MATCH(CHECKLIST!E1016,DATOS!C:C,0),1),"")</f>
        <v/>
      </c>
      <c r="E1016" s="72" t="str">
        <f>IFERROR(INDEX(DATOS!C:C,MATCH(CHECKLIST!A1016,DATOS!BY:BY,0),1),"")</f>
        <v/>
      </c>
      <c r="F1016" s="82" t="str">
        <f>IFERROR(IF(INDEX(DATOS!AE:AE,MATCH(CHECKLIST!B1016,DATOS!B:B,0),1)=0,"",INDEX(DATOS!AE:AE,MATCH(CHECKLIST!B1016,DATOS!B:B,0),1)),"")</f>
        <v/>
      </c>
      <c r="G1016" s="17" t="str">
        <f>IFERROR(IF(INDEX(DATOS!AJ:AJ,MATCH(CHECKLIST!B1016,DATOS!B:B,0),1)=0,"",INDEX(DATOS!AJ:AJ,MATCH(CHECKLIST!B1016,DATOS!B:B,0),1)),"")</f>
        <v/>
      </c>
      <c r="H1016" s="17" t="str">
        <f>IFERROR(IF(INDEX(DATOS!BM:BM,MATCH(CHECKLIST!B1016,DATOS!B:B,0),1)="","X",IF(INDEX(DATOS!BM:BM,MATCH(CHECKLIST!B1016,DATOS!B:B,0),1)="VIGENTE","",INDEX(DATOS!BM:BM,MATCH(CHECKLIST!B1016,DATOS!B:B,0),1))),"")</f>
        <v/>
      </c>
      <c r="I1016" s="17" t="str">
        <f>IFERROR(IF(INDEX(DATOS!AN:AN,MATCH(CHECKLIST!B1016,DATOS!B:B,0),1)=0,"",INDEX(DATOS!AN:AN,MATCH(CHECKLIST!B1016,DATOS!B:B,0),1)),"")</f>
        <v/>
      </c>
      <c r="J1016" s="17" t="str">
        <f>IFERROR(IF(INDEX(DATOS!AL:AL,MATCH(CHECKLIST!B1016,DATOS!B:B,0),1)=0,"",INDEX(DATOS!AL:AL,MATCH(CHECKLIST!B1016,DATOS!B:B,0),1)),"")</f>
        <v/>
      </c>
      <c r="K1016" s="35" t="str">
        <f>IFERROR(IF(INDEX(DATOS!AM:AM,MATCH(CHECKLIST!B1016,DATOS!B:B,0),1)=0,"",INDEX(DATOS!AM:AM,MATCH(CHECKLIST!B1016,DATOS!B:B,0),1)),"")</f>
        <v/>
      </c>
      <c r="L1016" s="17" t="str">
        <f>IFERROR(IF(INDEX(DATOS!AO:AO,MATCH(CHECKLIST!B1016,DATOS!B:B,0),1)=0,"",INDEX(DATOS!AO:AO,MATCH(CHECKLIST!B1016,DATOS!B:B,0),1)),"")</f>
        <v/>
      </c>
      <c r="M1016" s="17" t="str">
        <f>IFERROR(IF(INDEX(DATOS!AK:AK,MATCH(CHECKLIST!B1016,DATOS!B:B,0),1)=0,"",INDEX(DATOS!AK:AK,MATCH(CHECKLIST!B1016,DATOS!B:B,0),1)),"")</f>
        <v/>
      </c>
      <c r="N1016" s="35" t="str">
        <f ca="1">IFERROR(IF(INDEX(DATOS!I:I,MATCH(CHECKLIST!B1016,DATOS!B:B,0),1)="","X",IF(INDEX(DATOS!I:I,MATCH(CHECKLIST!B1016,DATOS!B:B,0),1)&gt;YEAR(TODAY())-1,"","VENCIDA")),"")</f>
        <v/>
      </c>
      <c r="O1016" s="35" t="str">
        <f>IFERROR(IF(INDEX(DATOS!AR:AR,MATCH(CHECKLIST!B1016,DATOS!B:B,0),1)=0,"",INDEX(DATOS!AR:AR,MATCH(CHECKLIST!B1016,DATOS!B:B,0),1)),"")</f>
        <v/>
      </c>
      <c r="P1016" s="17" t="str">
        <f>IFERROR(IF(INDEX(DATOS!AP:AP,MATCH(CHECKLIST!B1016,DATOS!B:B,0),1)=0,"",INDEX(DATOS!AP:AP,MATCH(CHECKLIST!B1016,DATOS!B:B,0),1)),"")</f>
        <v/>
      </c>
      <c r="Q1016" s="17" t="str">
        <f>IFERROR(IF(INDEX(DATOS!AQ:AQ,MATCH(CHECKLIST!B1016,DATOS!B:B,0),1)=0,"",INDEX(DATOS!AQ:AQ,MATCH(CHECKLIST!B1016,DATOS!B:B,0),1)),"")</f>
        <v/>
      </c>
    </row>
    <row r="1017" spans="1:17" x14ac:dyDescent="0.25">
      <c r="A1017" s="12">
        <v>1004</v>
      </c>
      <c r="B1017" t="str">
        <f>IFERROR(INDEX(DATOS!B:B,MATCH(CHECKLIST!A1017,DATOS!BY:BY,0),1),"")</f>
        <v/>
      </c>
      <c r="C1017" t="str">
        <f>IFERROR(INDEX(DATOS!J:J,MATCH(CHECKLIST!A1017,DATOS!BY:BY,0),1),"")</f>
        <v/>
      </c>
      <c r="D1017" t="str">
        <f>IFERROR(INDEX(DATOS!R:R,MATCH(CHECKLIST!E1017,DATOS!C:C,0),1),"")</f>
        <v/>
      </c>
      <c r="E1017" s="72" t="str">
        <f>IFERROR(INDEX(DATOS!C:C,MATCH(CHECKLIST!A1017,DATOS!BY:BY,0),1),"")</f>
        <v/>
      </c>
      <c r="F1017" s="82" t="str">
        <f>IFERROR(IF(INDEX(DATOS!AE:AE,MATCH(CHECKLIST!B1017,DATOS!B:B,0),1)=0,"",INDEX(DATOS!AE:AE,MATCH(CHECKLIST!B1017,DATOS!B:B,0),1)),"")</f>
        <v/>
      </c>
      <c r="G1017" s="17" t="str">
        <f>IFERROR(IF(INDEX(DATOS!AJ:AJ,MATCH(CHECKLIST!B1017,DATOS!B:B,0),1)=0,"",INDEX(DATOS!AJ:AJ,MATCH(CHECKLIST!B1017,DATOS!B:B,0),1)),"")</f>
        <v/>
      </c>
      <c r="H1017" s="17" t="str">
        <f>IFERROR(IF(INDEX(DATOS!BM:BM,MATCH(CHECKLIST!B1017,DATOS!B:B,0),1)="","X",IF(INDEX(DATOS!BM:BM,MATCH(CHECKLIST!B1017,DATOS!B:B,0),1)="VIGENTE","",INDEX(DATOS!BM:BM,MATCH(CHECKLIST!B1017,DATOS!B:B,0),1))),"")</f>
        <v/>
      </c>
      <c r="I1017" s="17" t="str">
        <f>IFERROR(IF(INDEX(DATOS!AN:AN,MATCH(CHECKLIST!B1017,DATOS!B:B,0),1)=0,"",INDEX(DATOS!AN:AN,MATCH(CHECKLIST!B1017,DATOS!B:B,0),1)),"")</f>
        <v/>
      </c>
      <c r="J1017" s="17" t="str">
        <f>IFERROR(IF(INDEX(DATOS!AL:AL,MATCH(CHECKLIST!B1017,DATOS!B:B,0),1)=0,"",INDEX(DATOS!AL:AL,MATCH(CHECKLIST!B1017,DATOS!B:B,0),1)),"")</f>
        <v/>
      </c>
      <c r="K1017" s="35" t="str">
        <f>IFERROR(IF(INDEX(DATOS!AM:AM,MATCH(CHECKLIST!B1017,DATOS!B:B,0),1)=0,"",INDEX(DATOS!AM:AM,MATCH(CHECKLIST!B1017,DATOS!B:B,0),1)),"")</f>
        <v/>
      </c>
      <c r="L1017" s="17" t="str">
        <f>IFERROR(IF(INDEX(DATOS!AO:AO,MATCH(CHECKLIST!B1017,DATOS!B:B,0),1)=0,"",INDEX(DATOS!AO:AO,MATCH(CHECKLIST!B1017,DATOS!B:B,0),1)),"")</f>
        <v/>
      </c>
      <c r="M1017" s="17" t="str">
        <f>IFERROR(IF(INDEX(DATOS!AK:AK,MATCH(CHECKLIST!B1017,DATOS!B:B,0),1)=0,"",INDEX(DATOS!AK:AK,MATCH(CHECKLIST!B1017,DATOS!B:B,0),1)),"")</f>
        <v/>
      </c>
      <c r="N1017" s="35" t="str">
        <f ca="1">IFERROR(IF(INDEX(DATOS!I:I,MATCH(CHECKLIST!B1017,DATOS!B:B,0),1)="","X",IF(INDEX(DATOS!I:I,MATCH(CHECKLIST!B1017,DATOS!B:B,0),1)&gt;YEAR(TODAY())-1,"","VENCIDA")),"")</f>
        <v/>
      </c>
      <c r="O1017" s="35" t="str">
        <f>IFERROR(IF(INDEX(DATOS!AR:AR,MATCH(CHECKLIST!B1017,DATOS!B:B,0),1)=0,"",INDEX(DATOS!AR:AR,MATCH(CHECKLIST!B1017,DATOS!B:B,0),1)),"")</f>
        <v/>
      </c>
      <c r="P1017" s="17" t="str">
        <f>IFERROR(IF(INDEX(DATOS!AP:AP,MATCH(CHECKLIST!B1017,DATOS!B:B,0),1)=0,"",INDEX(DATOS!AP:AP,MATCH(CHECKLIST!B1017,DATOS!B:B,0),1)),"")</f>
        <v/>
      </c>
      <c r="Q1017" s="17" t="str">
        <f>IFERROR(IF(INDEX(DATOS!AQ:AQ,MATCH(CHECKLIST!B1017,DATOS!B:B,0),1)=0,"",INDEX(DATOS!AQ:AQ,MATCH(CHECKLIST!B1017,DATOS!B:B,0),1)),"")</f>
        <v/>
      </c>
    </row>
    <row r="1018" spans="1:17" x14ac:dyDescent="0.25">
      <c r="A1018" s="12">
        <v>1005</v>
      </c>
      <c r="B1018" t="str">
        <f>IFERROR(INDEX(DATOS!B:B,MATCH(CHECKLIST!A1018,DATOS!BY:BY,0),1),"")</f>
        <v/>
      </c>
      <c r="C1018" t="str">
        <f>IFERROR(INDEX(DATOS!J:J,MATCH(CHECKLIST!A1018,DATOS!BY:BY,0),1),"")</f>
        <v/>
      </c>
      <c r="D1018" t="str">
        <f>IFERROR(INDEX(DATOS!R:R,MATCH(CHECKLIST!E1018,DATOS!C:C,0),1),"")</f>
        <v/>
      </c>
      <c r="E1018" s="72" t="str">
        <f>IFERROR(INDEX(DATOS!C:C,MATCH(CHECKLIST!A1018,DATOS!BY:BY,0),1),"")</f>
        <v/>
      </c>
      <c r="F1018" s="82" t="str">
        <f>IFERROR(IF(INDEX(DATOS!AE:AE,MATCH(CHECKLIST!B1018,DATOS!B:B,0),1)=0,"",INDEX(DATOS!AE:AE,MATCH(CHECKLIST!B1018,DATOS!B:B,0),1)),"")</f>
        <v/>
      </c>
      <c r="G1018" s="17" t="str">
        <f>IFERROR(IF(INDEX(DATOS!AJ:AJ,MATCH(CHECKLIST!B1018,DATOS!B:B,0),1)=0,"",INDEX(DATOS!AJ:AJ,MATCH(CHECKLIST!B1018,DATOS!B:B,0),1)),"")</f>
        <v/>
      </c>
      <c r="H1018" s="17" t="str">
        <f>IFERROR(IF(INDEX(DATOS!BM:BM,MATCH(CHECKLIST!B1018,DATOS!B:B,0),1)="","X",IF(INDEX(DATOS!BM:BM,MATCH(CHECKLIST!B1018,DATOS!B:B,0),1)="VIGENTE","",INDEX(DATOS!BM:BM,MATCH(CHECKLIST!B1018,DATOS!B:B,0),1))),"")</f>
        <v/>
      </c>
      <c r="I1018" s="17" t="str">
        <f>IFERROR(IF(INDEX(DATOS!AN:AN,MATCH(CHECKLIST!B1018,DATOS!B:B,0),1)=0,"",INDEX(DATOS!AN:AN,MATCH(CHECKLIST!B1018,DATOS!B:B,0),1)),"")</f>
        <v/>
      </c>
      <c r="J1018" s="17" t="str">
        <f>IFERROR(IF(INDEX(DATOS!AL:AL,MATCH(CHECKLIST!B1018,DATOS!B:B,0),1)=0,"",INDEX(DATOS!AL:AL,MATCH(CHECKLIST!B1018,DATOS!B:B,0),1)),"")</f>
        <v/>
      </c>
      <c r="K1018" s="35" t="str">
        <f>IFERROR(IF(INDEX(DATOS!AM:AM,MATCH(CHECKLIST!B1018,DATOS!B:B,0),1)=0,"",INDEX(DATOS!AM:AM,MATCH(CHECKLIST!B1018,DATOS!B:B,0),1)),"")</f>
        <v/>
      </c>
      <c r="L1018" s="17" t="str">
        <f>IFERROR(IF(INDEX(DATOS!AO:AO,MATCH(CHECKLIST!B1018,DATOS!B:B,0),1)=0,"",INDEX(DATOS!AO:AO,MATCH(CHECKLIST!B1018,DATOS!B:B,0),1)),"")</f>
        <v/>
      </c>
      <c r="M1018" s="17" t="str">
        <f>IFERROR(IF(INDEX(DATOS!AK:AK,MATCH(CHECKLIST!B1018,DATOS!B:B,0),1)=0,"",INDEX(DATOS!AK:AK,MATCH(CHECKLIST!B1018,DATOS!B:B,0),1)),"")</f>
        <v/>
      </c>
      <c r="N1018" s="35" t="str">
        <f ca="1">IFERROR(IF(INDEX(DATOS!I:I,MATCH(CHECKLIST!B1018,DATOS!B:B,0),1)="","X",IF(INDEX(DATOS!I:I,MATCH(CHECKLIST!B1018,DATOS!B:B,0),1)&gt;YEAR(TODAY())-1,"","VENCIDA")),"")</f>
        <v/>
      </c>
      <c r="O1018" s="35" t="str">
        <f>IFERROR(IF(INDEX(DATOS!AR:AR,MATCH(CHECKLIST!B1018,DATOS!B:B,0),1)=0,"",INDEX(DATOS!AR:AR,MATCH(CHECKLIST!B1018,DATOS!B:B,0),1)),"")</f>
        <v/>
      </c>
      <c r="P1018" s="17" t="str">
        <f>IFERROR(IF(INDEX(DATOS!AP:AP,MATCH(CHECKLIST!B1018,DATOS!B:B,0),1)=0,"",INDEX(DATOS!AP:AP,MATCH(CHECKLIST!B1018,DATOS!B:B,0),1)),"")</f>
        <v/>
      </c>
      <c r="Q1018" s="17" t="str">
        <f>IFERROR(IF(INDEX(DATOS!AQ:AQ,MATCH(CHECKLIST!B1018,DATOS!B:B,0),1)=0,"",INDEX(DATOS!AQ:AQ,MATCH(CHECKLIST!B1018,DATOS!B:B,0),1)),"")</f>
        <v/>
      </c>
    </row>
    <row r="1019" spans="1:17" x14ac:dyDescent="0.25">
      <c r="A1019" s="12">
        <v>1006</v>
      </c>
      <c r="B1019" t="str">
        <f>IFERROR(INDEX(DATOS!B:B,MATCH(CHECKLIST!A1019,DATOS!BY:BY,0),1),"")</f>
        <v/>
      </c>
      <c r="C1019" t="str">
        <f>IFERROR(INDEX(DATOS!J:J,MATCH(CHECKLIST!A1019,DATOS!BY:BY,0),1),"")</f>
        <v/>
      </c>
      <c r="D1019" t="str">
        <f>IFERROR(INDEX(DATOS!R:R,MATCH(CHECKLIST!E1019,DATOS!C:C,0),1),"")</f>
        <v/>
      </c>
      <c r="E1019" s="72" t="str">
        <f>IFERROR(INDEX(DATOS!C:C,MATCH(CHECKLIST!A1019,DATOS!BY:BY,0),1),"")</f>
        <v/>
      </c>
      <c r="F1019" s="82" t="str">
        <f>IFERROR(IF(INDEX(DATOS!AE:AE,MATCH(CHECKLIST!B1019,DATOS!B:B,0),1)=0,"",INDEX(DATOS!AE:AE,MATCH(CHECKLIST!B1019,DATOS!B:B,0),1)),"")</f>
        <v/>
      </c>
      <c r="G1019" s="17" t="str">
        <f>IFERROR(IF(INDEX(DATOS!AJ:AJ,MATCH(CHECKLIST!B1019,DATOS!B:B,0),1)=0,"",INDEX(DATOS!AJ:AJ,MATCH(CHECKLIST!B1019,DATOS!B:B,0),1)),"")</f>
        <v/>
      </c>
      <c r="H1019" s="17" t="str">
        <f>IFERROR(IF(INDEX(DATOS!BM:BM,MATCH(CHECKLIST!B1019,DATOS!B:B,0),1)="","X",IF(INDEX(DATOS!BM:BM,MATCH(CHECKLIST!B1019,DATOS!B:B,0),1)="VIGENTE","",INDEX(DATOS!BM:BM,MATCH(CHECKLIST!B1019,DATOS!B:B,0),1))),"")</f>
        <v/>
      </c>
      <c r="I1019" s="17" t="str">
        <f>IFERROR(IF(INDEX(DATOS!AN:AN,MATCH(CHECKLIST!B1019,DATOS!B:B,0),1)=0,"",INDEX(DATOS!AN:AN,MATCH(CHECKLIST!B1019,DATOS!B:B,0),1)),"")</f>
        <v/>
      </c>
      <c r="J1019" s="17" t="str">
        <f>IFERROR(IF(INDEX(DATOS!AL:AL,MATCH(CHECKLIST!B1019,DATOS!B:B,0),1)=0,"",INDEX(DATOS!AL:AL,MATCH(CHECKLIST!B1019,DATOS!B:B,0),1)),"")</f>
        <v/>
      </c>
      <c r="K1019" s="35" t="str">
        <f>IFERROR(IF(INDEX(DATOS!AM:AM,MATCH(CHECKLIST!B1019,DATOS!B:B,0),1)=0,"",INDEX(DATOS!AM:AM,MATCH(CHECKLIST!B1019,DATOS!B:B,0),1)),"")</f>
        <v/>
      </c>
      <c r="L1019" s="17" t="str">
        <f>IFERROR(IF(INDEX(DATOS!AO:AO,MATCH(CHECKLIST!B1019,DATOS!B:B,0),1)=0,"",INDEX(DATOS!AO:AO,MATCH(CHECKLIST!B1019,DATOS!B:B,0),1)),"")</f>
        <v/>
      </c>
      <c r="M1019" s="17" t="str">
        <f>IFERROR(IF(INDEX(DATOS!AK:AK,MATCH(CHECKLIST!B1019,DATOS!B:B,0),1)=0,"",INDEX(DATOS!AK:AK,MATCH(CHECKLIST!B1019,DATOS!B:B,0),1)),"")</f>
        <v/>
      </c>
      <c r="N1019" s="35" t="str">
        <f ca="1">IFERROR(IF(INDEX(DATOS!I:I,MATCH(CHECKLIST!B1019,DATOS!B:B,0),1)="","X",IF(INDEX(DATOS!I:I,MATCH(CHECKLIST!B1019,DATOS!B:B,0),1)&gt;YEAR(TODAY())-1,"","VENCIDA")),"")</f>
        <v/>
      </c>
      <c r="O1019" s="35" t="str">
        <f>IFERROR(IF(INDEX(DATOS!AR:AR,MATCH(CHECKLIST!B1019,DATOS!B:B,0),1)=0,"",INDEX(DATOS!AR:AR,MATCH(CHECKLIST!B1019,DATOS!B:B,0),1)),"")</f>
        <v/>
      </c>
      <c r="P1019" s="17" t="str">
        <f>IFERROR(IF(INDEX(DATOS!AP:AP,MATCH(CHECKLIST!B1019,DATOS!B:B,0),1)=0,"",INDEX(DATOS!AP:AP,MATCH(CHECKLIST!B1019,DATOS!B:B,0),1)),"")</f>
        <v/>
      </c>
      <c r="Q1019" s="17" t="str">
        <f>IFERROR(IF(INDEX(DATOS!AQ:AQ,MATCH(CHECKLIST!B1019,DATOS!B:B,0),1)=0,"",INDEX(DATOS!AQ:AQ,MATCH(CHECKLIST!B1019,DATOS!B:B,0),1)),"")</f>
        <v/>
      </c>
    </row>
    <row r="1020" spans="1:17" x14ac:dyDescent="0.25">
      <c r="A1020" s="12">
        <v>1007</v>
      </c>
      <c r="B1020" t="str">
        <f>IFERROR(INDEX(DATOS!B:B,MATCH(CHECKLIST!A1020,DATOS!BY:BY,0),1),"")</f>
        <v/>
      </c>
      <c r="C1020" t="str">
        <f>IFERROR(INDEX(DATOS!J:J,MATCH(CHECKLIST!A1020,DATOS!BY:BY,0),1),"")</f>
        <v/>
      </c>
      <c r="D1020" t="str">
        <f>IFERROR(INDEX(DATOS!R:R,MATCH(CHECKLIST!E1020,DATOS!C:C,0),1),"")</f>
        <v/>
      </c>
      <c r="E1020" s="72" t="str">
        <f>IFERROR(INDEX(DATOS!C:C,MATCH(CHECKLIST!A1020,DATOS!BY:BY,0),1),"")</f>
        <v/>
      </c>
      <c r="F1020" s="82" t="str">
        <f>IFERROR(IF(INDEX(DATOS!AE:AE,MATCH(CHECKLIST!B1020,DATOS!B:B,0),1)=0,"",INDEX(DATOS!AE:AE,MATCH(CHECKLIST!B1020,DATOS!B:B,0),1)),"")</f>
        <v/>
      </c>
      <c r="G1020" s="17" t="str">
        <f>IFERROR(IF(INDEX(DATOS!AJ:AJ,MATCH(CHECKLIST!B1020,DATOS!B:B,0),1)=0,"",INDEX(DATOS!AJ:AJ,MATCH(CHECKLIST!B1020,DATOS!B:B,0),1)),"")</f>
        <v/>
      </c>
      <c r="H1020" s="17" t="str">
        <f>IFERROR(IF(INDEX(DATOS!BM:BM,MATCH(CHECKLIST!B1020,DATOS!B:B,0),1)="","X",IF(INDEX(DATOS!BM:BM,MATCH(CHECKLIST!B1020,DATOS!B:B,0),1)="VIGENTE","",INDEX(DATOS!BM:BM,MATCH(CHECKLIST!B1020,DATOS!B:B,0),1))),"")</f>
        <v/>
      </c>
      <c r="I1020" s="17" t="str">
        <f>IFERROR(IF(INDEX(DATOS!AN:AN,MATCH(CHECKLIST!B1020,DATOS!B:B,0),1)=0,"",INDEX(DATOS!AN:AN,MATCH(CHECKLIST!B1020,DATOS!B:B,0),1)),"")</f>
        <v/>
      </c>
      <c r="J1020" s="17" t="str">
        <f>IFERROR(IF(INDEX(DATOS!AL:AL,MATCH(CHECKLIST!B1020,DATOS!B:B,0),1)=0,"",INDEX(DATOS!AL:AL,MATCH(CHECKLIST!B1020,DATOS!B:B,0),1)),"")</f>
        <v/>
      </c>
      <c r="K1020" s="35" t="str">
        <f>IFERROR(IF(INDEX(DATOS!AM:AM,MATCH(CHECKLIST!B1020,DATOS!B:B,0),1)=0,"",INDEX(DATOS!AM:AM,MATCH(CHECKLIST!B1020,DATOS!B:B,0),1)),"")</f>
        <v/>
      </c>
      <c r="L1020" s="17" t="str">
        <f>IFERROR(IF(INDEX(DATOS!AO:AO,MATCH(CHECKLIST!B1020,DATOS!B:B,0),1)=0,"",INDEX(DATOS!AO:AO,MATCH(CHECKLIST!B1020,DATOS!B:B,0),1)),"")</f>
        <v/>
      </c>
      <c r="M1020" s="17" t="str">
        <f>IFERROR(IF(INDEX(DATOS!AK:AK,MATCH(CHECKLIST!B1020,DATOS!B:B,0),1)=0,"",INDEX(DATOS!AK:AK,MATCH(CHECKLIST!B1020,DATOS!B:B,0),1)),"")</f>
        <v/>
      </c>
      <c r="N1020" s="35" t="str">
        <f ca="1">IFERROR(IF(INDEX(DATOS!I:I,MATCH(CHECKLIST!B1020,DATOS!B:B,0),1)="","X",IF(INDEX(DATOS!I:I,MATCH(CHECKLIST!B1020,DATOS!B:B,0),1)&gt;YEAR(TODAY())-1,"","VENCIDA")),"")</f>
        <v/>
      </c>
      <c r="O1020" s="35" t="str">
        <f>IFERROR(IF(INDEX(DATOS!AR:AR,MATCH(CHECKLIST!B1020,DATOS!B:B,0),1)=0,"",INDEX(DATOS!AR:AR,MATCH(CHECKLIST!B1020,DATOS!B:B,0),1)),"")</f>
        <v/>
      </c>
      <c r="P1020" s="17" t="str">
        <f>IFERROR(IF(INDEX(DATOS!AP:AP,MATCH(CHECKLIST!B1020,DATOS!B:B,0),1)=0,"",INDEX(DATOS!AP:AP,MATCH(CHECKLIST!B1020,DATOS!B:B,0),1)),"")</f>
        <v/>
      </c>
      <c r="Q1020" s="17" t="str">
        <f>IFERROR(IF(INDEX(DATOS!AQ:AQ,MATCH(CHECKLIST!B1020,DATOS!B:B,0),1)=0,"",INDEX(DATOS!AQ:AQ,MATCH(CHECKLIST!B1020,DATOS!B:B,0),1)),"")</f>
        <v/>
      </c>
    </row>
    <row r="1021" spans="1:17" x14ac:dyDescent="0.25">
      <c r="A1021" s="12">
        <v>1008</v>
      </c>
      <c r="B1021" t="str">
        <f>IFERROR(INDEX(DATOS!B:B,MATCH(CHECKLIST!A1021,DATOS!BY:BY,0),1),"")</f>
        <v/>
      </c>
      <c r="C1021" t="str">
        <f>IFERROR(INDEX(DATOS!J:J,MATCH(CHECKLIST!A1021,DATOS!BY:BY,0),1),"")</f>
        <v/>
      </c>
      <c r="D1021" t="str">
        <f>IFERROR(INDEX(DATOS!R:R,MATCH(CHECKLIST!E1021,DATOS!C:C,0),1),"")</f>
        <v/>
      </c>
      <c r="E1021" s="72" t="str">
        <f>IFERROR(INDEX(DATOS!C:C,MATCH(CHECKLIST!A1021,DATOS!BY:BY,0),1),"")</f>
        <v/>
      </c>
      <c r="F1021" s="82" t="str">
        <f>IFERROR(IF(INDEX(DATOS!AE:AE,MATCH(CHECKLIST!B1021,DATOS!B:B,0),1)=0,"",INDEX(DATOS!AE:AE,MATCH(CHECKLIST!B1021,DATOS!B:B,0),1)),"")</f>
        <v/>
      </c>
      <c r="G1021" s="17" t="str">
        <f>IFERROR(IF(INDEX(DATOS!AJ:AJ,MATCH(CHECKLIST!B1021,DATOS!B:B,0),1)=0,"",INDEX(DATOS!AJ:AJ,MATCH(CHECKLIST!B1021,DATOS!B:B,0),1)),"")</f>
        <v/>
      </c>
      <c r="H1021" s="17" t="str">
        <f>IFERROR(IF(INDEX(DATOS!BM:BM,MATCH(CHECKLIST!B1021,DATOS!B:B,0),1)="","X",IF(INDEX(DATOS!BM:BM,MATCH(CHECKLIST!B1021,DATOS!B:B,0),1)="VIGENTE","",INDEX(DATOS!BM:BM,MATCH(CHECKLIST!B1021,DATOS!B:B,0),1))),"")</f>
        <v/>
      </c>
      <c r="I1021" s="17" t="str">
        <f>IFERROR(IF(INDEX(DATOS!AN:AN,MATCH(CHECKLIST!B1021,DATOS!B:B,0),1)=0,"",INDEX(DATOS!AN:AN,MATCH(CHECKLIST!B1021,DATOS!B:B,0),1)),"")</f>
        <v/>
      </c>
      <c r="J1021" s="17" t="str">
        <f>IFERROR(IF(INDEX(DATOS!AL:AL,MATCH(CHECKLIST!B1021,DATOS!B:B,0),1)=0,"",INDEX(DATOS!AL:AL,MATCH(CHECKLIST!B1021,DATOS!B:B,0),1)),"")</f>
        <v/>
      </c>
      <c r="K1021" s="35" t="str">
        <f>IFERROR(IF(INDEX(DATOS!AM:AM,MATCH(CHECKLIST!B1021,DATOS!B:B,0),1)=0,"",INDEX(DATOS!AM:AM,MATCH(CHECKLIST!B1021,DATOS!B:B,0),1)),"")</f>
        <v/>
      </c>
      <c r="L1021" s="17" t="str">
        <f>IFERROR(IF(INDEX(DATOS!AO:AO,MATCH(CHECKLIST!B1021,DATOS!B:B,0),1)=0,"",INDEX(DATOS!AO:AO,MATCH(CHECKLIST!B1021,DATOS!B:B,0),1)),"")</f>
        <v/>
      </c>
      <c r="M1021" s="17" t="str">
        <f>IFERROR(IF(INDEX(DATOS!AK:AK,MATCH(CHECKLIST!B1021,DATOS!B:B,0),1)=0,"",INDEX(DATOS!AK:AK,MATCH(CHECKLIST!B1021,DATOS!B:B,0),1)),"")</f>
        <v/>
      </c>
      <c r="N1021" s="35" t="str">
        <f ca="1">IFERROR(IF(INDEX(DATOS!I:I,MATCH(CHECKLIST!B1021,DATOS!B:B,0),1)="","X",IF(INDEX(DATOS!I:I,MATCH(CHECKLIST!B1021,DATOS!B:B,0),1)&gt;YEAR(TODAY())-1,"","VENCIDA")),"")</f>
        <v/>
      </c>
      <c r="O1021" s="35" t="str">
        <f>IFERROR(IF(INDEX(DATOS!AR:AR,MATCH(CHECKLIST!B1021,DATOS!B:B,0),1)=0,"",INDEX(DATOS!AR:AR,MATCH(CHECKLIST!B1021,DATOS!B:B,0),1)),"")</f>
        <v/>
      </c>
      <c r="P1021" s="17" t="str">
        <f>IFERROR(IF(INDEX(DATOS!AP:AP,MATCH(CHECKLIST!B1021,DATOS!B:B,0),1)=0,"",INDEX(DATOS!AP:AP,MATCH(CHECKLIST!B1021,DATOS!B:B,0),1)),"")</f>
        <v/>
      </c>
      <c r="Q1021" s="17" t="str">
        <f>IFERROR(IF(INDEX(DATOS!AQ:AQ,MATCH(CHECKLIST!B1021,DATOS!B:B,0),1)=0,"",INDEX(DATOS!AQ:AQ,MATCH(CHECKLIST!B1021,DATOS!B:B,0),1)),"")</f>
        <v/>
      </c>
    </row>
    <row r="1022" spans="1:17" x14ac:dyDescent="0.25">
      <c r="A1022" s="12">
        <v>1009</v>
      </c>
      <c r="B1022" t="str">
        <f>IFERROR(INDEX(DATOS!B:B,MATCH(CHECKLIST!A1022,DATOS!BY:BY,0),1),"")</f>
        <v/>
      </c>
      <c r="C1022" t="str">
        <f>IFERROR(INDEX(DATOS!J:J,MATCH(CHECKLIST!A1022,DATOS!BY:BY,0),1),"")</f>
        <v/>
      </c>
      <c r="D1022" t="str">
        <f>IFERROR(INDEX(DATOS!R:R,MATCH(CHECKLIST!E1022,DATOS!C:C,0),1),"")</f>
        <v/>
      </c>
      <c r="E1022" s="72" t="str">
        <f>IFERROR(INDEX(DATOS!C:C,MATCH(CHECKLIST!A1022,DATOS!BY:BY,0),1),"")</f>
        <v/>
      </c>
      <c r="F1022" s="82" t="str">
        <f>IFERROR(IF(INDEX(DATOS!AE:AE,MATCH(CHECKLIST!B1022,DATOS!B:B,0),1)=0,"",INDEX(DATOS!AE:AE,MATCH(CHECKLIST!B1022,DATOS!B:B,0),1)),"")</f>
        <v/>
      </c>
      <c r="G1022" s="17" t="str">
        <f>IFERROR(IF(INDEX(DATOS!AJ:AJ,MATCH(CHECKLIST!B1022,DATOS!B:B,0),1)=0,"",INDEX(DATOS!AJ:AJ,MATCH(CHECKLIST!B1022,DATOS!B:B,0),1)),"")</f>
        <v/>
      </c>
      <c r="H1022" s="17" t="str">
        <f>IFERROR(IF(INDEX(DATOS!BM:BM,MATCH(CHECKLIST!B1022,DATOS!B:B,0),1)="","X",IF(INDEX(DATOS!BM:BM,MATCH(CHECKLIST!B1022,DATOS!B:B,0),1)="VIGENTE","",INDEX(DATOS!BM:BM,MATCH(CHECKLIST!B1022,DATOS!B:B,0),1))),"")</f>
        <v/>
      </c>
      <c r="I1022" s="17" t="str">
        <f>IFERROR(IF(INDEX(DATOS!AN:AN,MATCH(CHECKLIST!B1022,DATOS!B:B,0),1)=0,"",INDEX(DATOS!AN:AN,MATCH(CHECKLIST!B1022,DATOS!B:B,0),1)),"")</f>
        <v/>
      </c>
      <c r="J1022" s="17" t="str">
        <f>IFERROR(IF(INDEX(DATOS!AL:AL,MATCH(CHECKLIST!B1022,DATOS!B:B,0),1)=0,"",INDEX(DATOS!AL:AL,MATCH(CHECKLIST!B1022,DATOS!B:B,0),1)),"")</f>
        <v/>
      </c>
      <c r="K1022" s="35" t="str">
        <f>IFERROR(IF(INDEX(DATOS!AM:AM,MATCH(CHECKLIST!B1022,DATOS!B:B,0),1)=0,"",INDEX(DATOS!AM:AM,MATCH(CHECKLIST!B1022,DATOS!B:B,0),1)),"")</f>
        <v/>
      </c>
      <c r="L1022" s="17" t="str">
        <f>IFERROR(IF(INDEX(DATOS!AO:AO,MATCH(CHECKLIST!B1022,DATOS!B:B,0),1)=0,"",INDEX(DATOS!AO:AO,MATCH(CHECKLIST!B1022,DATOS!B:B,0),1)),"")</f>
        <v/>
      </c>
      <c r="M1022" s="17" t="str">
        <f>IFERROR(IF(INDEX(DATOS!AK:AK,MATCH(CHECKLIST!B1022,DATOS!B:B,0),1)=0,"",INDEX(DATOS!AK:AK,MATCH(CHECKLIST!B1022,DATOS!B:B,0),1)),"")</f>
        <v/>
      </c>
      <c r="N1022" s="35" t="str">
        <f ca="1">IFERROR(IF(INDEX(DATOS!I:I,MATCH(CHECKLIST!B1022,DATOS!B:B,0),1)="","X",IF(INDEX(DATOS!I:I,MATCH(CHECKLIST!B1022,DATOS!B:B,0),1)&gt;YEAR(TODAY())-1,"","VENCIDA")),"")</f>
        <v/>
      </c>
      <c r="O1022" s="35" t="str">
        <f>IFERROR(IF(INDEX(DATOS!AR:AR,MATCH(CHECKLIST!B1022,DATOS!B:B,0),1)=0,"",INDEX(DATOS!AR:AR,MATCH(CHECKLIST!B1022,DATOS!B:B,0),1)),"")</f>
        <v/>
      </c>
      <c r="P1022" s="17" t="str">
        <f>IFERROR(IF(INDEX(DATOS!AP:AP,MATCH(CHECKLIST!B1022,DATOS!B:B,0),1)=0,"",INDEX(DATOS!AP:AP,MATCH(CHECKLIST!B1022,DATOS!B:B,0),1)),"")</f>
        <v/>
      </c>
      <c r="Q1022" s="17" t="str">
        <f>IFERROR(IF(INDEX(DATOS!AQ:AQ,MATCH(CHECKLIST!B1022,DATOS!B:B,0),1)=0,"",INDEX(DATOS!AQ:AQ,MATCH(CHECKLIST!B1022,DATOS!B:B,0),1)),"")</f>
        <v/>
      </c>
    </row>
    <row r="1023" spans="1:17" x14ac:dyDescent="0.25">
      <c r="A1023" s="12">
        <v>1010</v>
      </c>
      <c r="B1023" t="str">
        <f>IFERROR(INDEX(DATOS!B:B,MATCH(CHECKLIST!A1023,DATOS!BY:BY,0),1),"")</f>
        <v/>
      </c>
      <c r="C1023" t="str">
        <f>IFERROR(INDEX(DATOS!J:J,MATCH(CHECKLIST!A1023,DATOS!BY:BY,0),1),"")</f>
        <v/>
      </c>
      <c r="D1023" t="str">
        <f>IFERROR(INDEX(DATOS!R:R,MATCH(CHECKLIST!E1023,DATOS!C:C,0),1),"")</f>
        <v/>
      </c>
      <c r="E1023" s="72" t="str">
        <f>IFERROR(INDEX(DATOS!C:C,MATCH(CHECKLIST!A1023,DATOS!BY:BY,0),1),"")</f>
        <v/>
      </c>
      <c r="F1023" s="82" t="str">
        <f>IFERROR(IF(INDEX(DATOS!AE:AE,MATCH(CHECKLIST!B1023,DATOS!B:B,0),1)=0,"",INDEX(DATOS!AE:AE,MATCH(CHECKLIST!B1023,DATOS!B:B,0),1)),"")</f>
        <v/>
      </c>
      <c r="G1023" s="17" t="str">
        <f>IFERROR(IF(INDEX(DATOS!AJ:AJ,MATCH(CHECKLIST!B1023,DATOS!B:B,0),1)=0,"",INDEX(DATOS!AJ:AJ,MATCH(CHECKLIST!B1023,DATOS!B:B,0),1)),"")</f>
        <v/>
      </c>
      <c r="H1023" s="17" t="str">
        <f>IFERROR(IF(INDEX(DATOS!BM:BM,MATCH(CHECKLIST!B1023,DATOS!B:B,0),1)="","X",IF(INDEX(DATOS!BM:BM,MATCH(CHECKLIST!B1023,DATOS!B:B,0),1)="VIGENTE","",INDEX(DATOS!BM:BM,MATCH(CHECKLIST!B1023,DATOS!B:B,0),1))),"")</f>
        <v/>
      </c>
      <c r="I1023" s="17" t="str">
        <f>IFERROR(IF(INDEX(DATOS!AN:AN,MATCH(CHECKLIST!B1023,DATOS!B:B,0),1)=0,"",INDEX(DATOS!AN:AN,MATCH(CHECKLIST!B1023,DATOS!B:B,0),1)),"")</f>
        <v/>
      </c>
      <c r="J1023" s="17" t="str">
        <f>IFERROR(IF(INDEX(DATOS!AL:AL,MATCH(CHECKLIST!B1023,DATOS!B:B,0),1)=0,"",INDEX(DATOS!AL:AL,MATCH(CHECKLIST!B1023,DATOS!B:B,0),1)),"")</f>
        <v/>
      </c>
      <c r="K1023" s="35" t="str">
        <f>IFERROR(IF(INDEX(DATOS!AM:AM,MATCH(CHECKLIST!B1023,DATOS!B:B,0),1)=0,"",INDEX(DATOS!AM:AM,MATCH(CHECKLIST!B1023,DATOS!B:B,0),1)),"")</f>
        <v/>
      </c>
      <c r="L1023" s="17" t="str">
        <f>IFERROR(IF(INDEX(DATOS!AO:AO,MATCH(CHECKLIST!B1023,DATOS!B:B,0),1)=0,"",INDEX(DATOS!AO:AO,MATCH(CHECKLIST!B1023,DATOS!B:B,0),1)),"")</f>
        <v/>
      </c>
      <c r="M1023" s="17" t="str">
        <f>IFERROR(IF(INDEX(DATOS!AK:AK,MATCH(CHECKLIST!B1023,DATOS!B:B,0),1)=0,"",INDEX(DATOS!AK:AK,MATCH(CHECKLIST!B1023,DATOS!B:B,0),1)),"")</f>
        <v/>
      </c>
      <c r="N1023" s="35" t="str">
        <f ca="1">IFERROR(IF(INDEX(DATOS!I:I,MATCH(CHECKLIST!B1023,DATOS!B:B,0),1)="","X",IF(INDEX(DATOS!I:I,MATCH(CHECKLIST!B1023,DATOS!B:B,0),1)&gt;YEAR(TODAY())-1,"","VENCIDA")),"")</f>
        <v/>
      </c>
      <c r="O1023" s="35" t="str">
        <f>IFERROR(IF(INDEX(DATOS!AR:AR,MATCH(CHECKLIST!B1023,DATOS!B:B,0),1)=0,"",INDEX(DATOS!AR:AR,MATCH(CHECKLIST!B1023,DATOS!B:B,0),1)),"")</f>
        <v/>
      </c>
      <c r="P1023" s="17" t="str">
        <f>IFERROR(IF(INDEX(DATOS!AP:AP,MATCH(CHECKLIST!B1023,DATOS!B:B,0),1)=0,"",INDEX(DATOS!AP:AP,MATCH(CHECKLIST!B1023,DATOS!B:B,0),1)),"")</f>
        <v/>
      </c>
      <c r="Q1023" s="17" t="str">
        <f>IFERROR(IF(INDEX(DATOS!AQ:AQ,MATCH(CHECKLIST!B1023,DATOS!B:B,0),1)=0,"",INDEX(DATOS!AQ:AQ,MATCH(CHECKLIST!B1023,DATOS!B:B,0),1)),"")</f>
        <v/>
      </c>
    </row>
    <row r="1024" spans="1:17" x14ac:dyDescent="0.25">
      <c r="A1024" s="12">
        <v>1011</v>
      </c>
      <c r="B1024" t="str">
        <f>IFERROR(INDEX(DATOS!B:B,MATCH(CHECKLIST!A1024,DATOS!BY:BY,0),1),"")</f>
        <v/>
      </c>
      <c r="C1024" t="str">
        <f>IFERROR(INDEX(DATOS!J:J,MATCH(CHECKLIST!A1024,DATOS!BY:BY,0),1),"")</f>
        <v/>
      </c>
      <c r="D1024" t="str">
        <f>IFERROR(INDEX(DATOS!R:R,MATCH(CHECKLIST!E1024,DATOS!C:C,0),1),"")</f>
        <v/>
      </c>
      <c r="E1024" s="72" t="str">
        <f>IFERROR(INDEX(DATOS!C:C,MATCH(CHECKLIST!A1024,DATOS!BY:BY,0),1),"")</f>
        <v/>
      </c>
      <c r="F1024" s="82" t="str">
        <f>IFERROR(IF(INDEX(DATOS!AE:AE,MATCH(CHECKLIST!B1024,DATOS!B:B,0),1)=0,"",INDEX(DATOS!AE:AE,MATCH(CHECKLIST!B1024,DATOS!B:B,0),1)),"")</f>
        <v/>
      </c>
      <c r="G1024" s="17" t="str">
        <f>IFERROR(IF(INDEX(DATOS!AJ:AJ,MATCH(CHECKLIST!B1024,DATOS!B:B,0),1)=0,"",INDEX(DATOS!AJ:AJ,MATCH(CHECKLIST!B1024,DATOS!B:B,0),1)),"")</f>
        <v/>
      </c>
      <c r="H1024" s="17" t="str">
        <f>IFERROR(IF(INDEX(DATOS!BM:BM,MATCH(CHECKLIST!B1024,DATOS!B:B,0),1)="","X",IF(INDEX(DATOS!BM:BM,MATCH(CHECKLIST!B1024,DATOS!B:B,0),1)="VIGENTE","",INDEX(DATOS!BM:BM,MATCH(CHECKLIST!B1024,DATOS!B:B,0),1))),"")</f>
        <v/>
      </c>
      <c r="I1024" s="17" t="str">
        <f>IFERROR(IF(INDEX(DATOS!AN:AN,MATCH(CHECKLIST!B1024,DATOS!B:B,0),1)=0,"",INDEX(DATOS!AN:AN,MATCH(CHECKLIST!B1024,DATOS!B:B,0),1)),"")</f>
        <v/>
      </c>
      <c r="J1024" s="17" t="str">
        <f>IFERROR(IF(INDEX(DATOS!AL:AL,MATCH(CHECKLIST!B1024,DATOS!B:B,0),1)=0,"",INDEX(DATOS!AL:AL,MATCH(CHECKLIST!B1024,DATOS!B:B,0),1)),"")</f>
        <v/>
      </c>
      <c r="K1024" s="35" t="str">
        <f>IFERROR(IF(INDEX(DATOS!AM:AM,MATCH(CHECKLIST!B1024,DATOS!B:B,0),1)=0,"",INDEX(DATOS!AM:AM,MATCH(CHECKLIST!B1024,DATOS!B:B,0),1)),"")</f>
        <v/>
      </c>
      <c r="L1024" s="17" t="str">
        <f>IFERROR(IF(INDEX(DATOS!AO:AO,MATCH(CHECKLIST!B1024,DATOS!B:B,0),1)=0,"",INDEX(DATOS!AO:AO,MATCH(CHECKLIST!B1024,DATOS!B:B,0),1)),"")</f>
        <v/>
      </c>
      <c r="M1024" s="17" t="str">
        <f>IFERROR(IF(INDEX(DATOS!AK:AK,MATCH(CHECKLIST!B1024,DATOS!B:B,0),1)=0,"",INDEX(DATOS!AK:AK,MATCH(CHECKLIST!B1024,DATOS!B:B,0),1)),"")</f>
        <v/>
      </c>
      <c r="N1024" s="35" t="str">
        <f ca="1">IFERROR(IF(INDEX(DATOS!I:I,MATCH(CHECKLIST!B1024,DATOS!B:B,0),1)="","X",IF(INDEX(DATOS!I:I,MATCH(CHECKLIST!B1024,DATOS!B:B,0),1)&gt;YEAR(TODAY())-1,"","VENCIDA")),"")</f>
        <v/>
      </c>
      <c r="O1024" s="35" t="str">
        <f>IFERROR(IF(INDEX(DATOS!AR:AR,MATCH(CHECKLIST!B1024,DATOS!B:B,0),1)=0,"",INDEX(DATOS!AR:AR,MATCH(CHECKLIST!B1024,DATOS!B:B,0),1)),"")</f>
        <v/>
      </c>
      <c r="P1024" s="17" t="str">
        <f>IFERROR(IF(INDEX(DATOS!AP:AP,MATCH(CHECKLIST!B1024,DATOS!B:B,0),1)=0,"",INDEX(DATOS!AP:AP,MATCH(CHECKLIST!B1024,DATOS!B:B,0),1)),"")</f>
        <v/>
      </c>
      <c r="Q1024" s="17" t="str">
        <f>IFERROR(IF(INDEX(DATOS!AQ:AQ,MATCH(CHECKLIST!B1024,DATOS!B:B,0),1)=0,"",INDEX(DATOS!AQ:AQ,MATCH(CHECKLIST!B1024,DATOS!B:B,0),1)),"")</f>
        <v/>
      </c>
    </row>
    <row r="1025" spans="1:17" x14ac:dyDescent="0.25">
      <c r="A1025" s="12">
        <v>1012</v>
      </c>
      <c r="B1025" t="str">
        <f>IFERROR(INDEX(DATOS!B:B,MATCH(CHECKLIST!A1025,DATOS!BY:BY,0),1),"")</f>
        <v/>
      </c>
      <c r="C1025" t="str">
        <f>IFERROR(INDEX(DATOS!J:J,MATCH(CHECKLIST!A1025,DATOS!BY:BY,0),1),"")</f>
        <v/>
      </c>
      <c r="D1025" t="str">
        <f>IFERROR(INDEX(DATOS!R:R,MATCH(CHECKLIST!E1025,DATOS!C:C,0),1),"")</f>
        <v/>
      </c>
      <c r="E1025" s="72" t="str">
        <f>IFERROR(INDEX(DATOS!C:C,MATCH(CHECKLIST!A1025,DATOS!BY:BY,0),1),"")</f>
        <v/>
      </c>
      <c r="F1025" s="82" t="str">
        <f>IFERROR(IF(INDEX(DATOS!AE:AE,MATCH(CHECKLIST!B1025,DATOS!B:B,0),1)=0,"",INDEX(DATOS!AE:AE,MATCH(CHECKLIST!B1025,DATOS!B:B,0),1)),"")</f>
        <v/>
      </c>
      <c r="G1025" s="17" t="str">
        <f>IFERROR(IF(INDEX(DATOS!AJ:AJ,MATCH(CHECKLIST!B1025,DATOS!B:B,0),1)=0,"",INDEX(DATOS!AJ:AJ,MATCH(CHECKLIST!B1025,DATOS!B:B,0),1)),"")</f>
        <v/>
      </c>
      <c r="H1025" s="17" t="str">
        <f>IFERROR(IF(INDEX(DATOS!BM:BM,MATCH(CHECKLIST!B1025,DATOS!B:B,0),1)="","X",IF(INDEX(DATOS!BM:BM,MATCH(CHECKLIST!B1025,DATOS!B:B,0),1)="VIGENTE","",INDEX(DATOS!BM:BM,MATCH(CHECKLIST!B1025,DATOS!B:B,0),1))),"")</f>
        <v/>
      </c>
      <c r="I1025" s="17" t="str">
        <f>IFERROR(IF(INDEX(DATOS!AN:AN,MATCH(CHECKLIST!B1025,DATOS!B:B,0),1)=0,"",INDEX(DATOS!AN:AN,MATCH(CHECKLIST!B1025,DATOS!B:B,0),1)),"")</f>
        <v/>
      </c>
      <c r="J1025" s="17" t="str">
        <f>IFERROR(IF(INDEX(DATOS!AL:AL,MATCH(CHECKLIST!B1025,DATOS!B:B,0),1)=0,"",INDEX(DATOS!AL:AL,MATCH(CHECKLIST!B1025,DATOS!B:B,0),1)),"")</f>
        <v/>
      </c>
      <c r="K1025" s="35" t="str">
        <f>IFERROR(IF(INDEX(DATOS!AM:AM,MATCH(CHECKLIST!B1025,DATOS!B:B,0),1)=0,"",INDEX(DATOS!AM:AM,MATCH(CHECKLIST!B1025,DATOS!B:B,0),1)),"")</f>
        <v/>
      </c>
      <c r="L1025" s="17" t="str">
        <f>IFERROR(IF(INDEX(DATOS!AO:AO,MATCH(CHECKLIST!B1025,DATOS!B:B,0),1)=0,"",INDEX(DATOS!AO:AO,MATCH(CHECKLIST!B1025,DATOS!B:B,0),1)),"")</f>
        <v/>
      </c>
      <c r="M1025" s="17" t="str">
        <f>IFERROR(IF(INDEX(DATOS!AK:AK,MATCH(CHECKLIST!B1025,DATOS!B:B,0),1)=0,"",INDEX(DATOS!AK:AK,MATCH(CHECKLIST!B1025,DATOS!B:B,0),1)),"")</f>
        <v/>
      </c>
      <c r="N1025" s="35" t="str">
        <f ca="1">IFERROR(IF(INDEX(DATOS!I:I,MATCH(CHECKLIST!B1025,DATOS!B:B,0),1)="","X",IF(INDEX(DATOS!I:I,MATCH(CHECKLIST!B1025,DATOS!B:B,0),1)&gt;YEAR(TODAY())-1,"","VENCIDA")),"")</f>
        <v/>
      </c>
      <c r="O1025" s="35" t="str">
        <f>IFERROR(IF(INDEX(DATOS!AR:AR,MATCH(CHECKLIST!B1025,DATOS!B:B,0),1)=0,"",INDEX(DATOS!AR:AR,MATCH(CHECKLIST!B1025,DATOS!B:B,0),1)),"")</f>
        <v/>
      </c>
      <c r="P1025" s="17" t="str">
        <f>IFERROR(IF(INDEX(DATOS!AP:AP,MATCH(CHECKLIST!B1025,DATOS!B:B,0),1)=0,"",INDEX(DATOS!AP:AP,MATCH(CHECKLIST!B1025,DATOS!B:B,0),1)),"")</f>
        <v/>
      </c>
      <c r="Q1025" s="17" t="str">
        <f>IFERROR(IF(INDEX(DATOS!AQ:AQ,MATCH(CHECKLIST!B1025,DATOS!B:B,0),1)=0,"",INDEX(DATOS!AQ:AQ,MATCH(CHECKLIST!B1025,DATOS!B:B,0),1)),"")</f>
        <v/>
      </c>
    </row>
    <row r="1026" spans="1:17" x14ac:dyDescent="0.25">
      <c r="A1026" s="12">
        <v>1013</v>
      </c>
      <c r="B1026" t="str">
        <f>IFERROR(INDEX(DATOS!B:B,MATCH(CHECKLIST!A1026,DATOS!BY:BY,0),1),"")</f>
        <v/>
      </c>
      <c r="C1026" t="str">
        <f>IFERROR(INDEX(DATOS!J:J,MATCH(CHECKLIST!A1026,DATOS!BY:BY,0),1),"")</f>
        <v/>
      </c>
      <c r="D1026" t="str">
        <f>IFERROR(INDEX(DATOS!R:R,MATCH(CHECKLIST!E1026,DATOS!C:C,0),1),"")</f>
        <v/>
      </c>
      <c r="E1026" s="72" t="str">
        <f>IFERROR(INDEX(DATOS!C:C,MATCH(CHECKLIST!A1026,DATOS!BY:BY,0),1),"")</f>
        <v/>
      </c>
      <c r="F1026" s="82" t="str">
        <f>IFERROR(IF(INDEX(DATOS!AE:AE,MATCH(CHECKLIST!B1026,DATOS!B:B,0),1)=0,"",INDEX(DATOS!AE:AE,MATCH(CHECKLIST!B1026,DATOS!B:B,0),1)),"")</f>
        <v/>
      </c>
      <c r="G1026" s="17" t="str">
        <f>IFERROR(IF(INDEX(DATOS!AJ:AJ,MATCH(CHECKLIST!B1026,DATOS!B:B,0),1)=0,"",INDEX(DATOS!AJ:AJ,MATCH(CHECKLIST!B1026,DATOS!B:B,0),1)),"")</f>
        <v/>
      </c>
      <c r="H1026" s="17" t="str">
        <f>IFERROR(IF(INDEX(DATOS!BM:BM,MATCH(CHECKLIST!B1026,DATOS!B:B,0),1)="","X",IF(INDEX(DATOS!BM:BM,MATCH(CHECKLIST!B1026,DATOS!B:B,0),1)="VIGENTE","",INDEX(DATOS!BM:BM,MATCH(CHECKLIST!B1026,DATOS!B:B,0),1))),"")</f>
        <v/>
      </c>
      <c r="I1026" s="17" t="str">
        <f>IFERROR(IF(INDEX(DATOS!AN:AN,MATCH(CHECKLIST!B1026,DATOS!B:B,0),1)=0,"",INDEX(DATOS!AN:AN,MATCH(CHECKLIST!B1026,DATOS!B:B,0),1)),"")</f>
        <v/>
      </c>
      <c r="J1026" s="17" t="str">
        <f>IFERROR(IF(INDEX(DATOS!AL:AL,MATCH(CHECKLIST!B1026,DATOS!B:B,0),1)=0,"",INDEX(DATOS!AL:AL,MATCH(CHECKLIST!B1026,DATOS!B:B,0),1)),"")</f>
        <v/>
      </c>
      <c r="K1026" s="35" t="str">
        <f>IFERROR(IF(INDEX(DATOS!AM:AM,MATCH(CHECKLIST!B1026,DATOS!B:B,0),1)=0,"",INDEX(DATOS!AM:AM,MATCH(CHECKLIST!B1026,DATOS!B:B,0),1)),"")</f>
        <v/>
      </c>
      <c r="L1026" s="17" t="str">
        <f>IFERROR(IF(INDEX(DATOS!AO:AO,MATCH(CHECKLIST!B1026,DATOS!B:B,0),1)=0,"",INDEX(DATOS!AO:AO,MATCH(CHECKLIST!B1026,DATOS!B:B,0),1)),"")</f>
        <v/>
      </c>
      <c r="M1026" s="17" t="str">
        <f>IFERROR(IF(INDEX(DATOS!AK:AK,MATCH(CHECKLIST!B1026,DATOS!B:B,0),1)=0,"",INDEX(DATOS!AK:AK,MATCH(CHECKLIST!B1026,DATOS!B:B,0),1)),"")</f>
        <v/>
      </c>
      <c r="N1026" s="35" t="str">
        <f ca="1">IFERROR(IF(INDEX(DATOS!I:I,MATCH(CHECKLIST!B1026,DATOS!B:B,0),1)="","X",IF(INDEX(DATOS!I:I,MATCH(CHECKLIST!B1026,DATOS!B:B,0),1)&gt;YEAR(TODAY())-1,"","VENCIDA")),"")</f>
        <v/>
      </c>
      <c r="O1026" s="35" t="str">
        <f>IFERROR(IF(INDEX(DATOS!AR:AR,MATCH(CHECKLIST!B1026,DATOS!B:B,0),1)=0,"",INDEX(DATOS!AR:AR,MATCH(CHECKLIST!B1026,DATOS!B:B,0),1)),"")</f>
        <v/>
      </c>
      <c r="P1026" s="17" t="str">
        <f>IFERROR(IF(INDEX(DATOS!AP:AP,MATCH(CHECKLIST!B1026,DATOS!B:B,0),1)=0,"",INDEX(DATOS!AP:AP,MATCH(CHECKLIST!B1026,DATOS!B:B,0),1)),"")</f>
        <v/>
      </c>
      <c r="Q1026" s="17" t="str">
        <f>IFERROR(IF(INDEX(DATOS!AQ:AQ,MATCH(CHECKLIST!B1026,DATOS!B:B,0),1)=0,"",INDEX(DATOS!AQ:AQ,MATCH(CHECKLIST!B1026,DATOS!B:B,0),1)),"")</f>
        <v/>
      </c>
    </row>
    <row r="1027" spans="1:17" x14ac:dyDescent="0.25">
      <c r="A1027" s="12">
        <v>1014</v>
      </c>
      <c r="B1027" t="str">
        <f>IFERROR(INDEX(DATOS!B:B,MATCH(CHECKLIST!A1027,DATOS!BY:BY,0),1),"")</f>
        <v/>
      </c>
      <c r="C1027" t="str">
        <f>IFERROR(INDEX(DATOS!J:J,MATCH(CHECKLIST!A1027,DATOS!BY:BY,0),1),"")</f>
        <v/>
      </c>
      <c r="D1027" t="str">
        <f>IFERROR(INDEX(DATOS!R:R,MATCH(CHECKLIST!E1027,DATOS!C:C,0),1),"")</f>
        <v/>
      </c>
      <c r="E1027" s="72" t="str">
        <f>IFERROR(INDEX(DATOS!C:C,MATCH(CHECKLIST!A1027,DATOS!BY:BY,0),1),"")</f>
        <v/>
      </c>
      <c r="F1027" s="82" t="str">
        <f>IFERROR(IF(INDEX(DATOS!AE:AE,MATCH(CHECKLIST!B1027,DATOS!B:B,0),1)=0,"",INDEX(DATOS!AE:AE,MATCH(CHECKLIST!B1027,DATOS!B:B,0),1)),"")</f>
        <v/>
      </c>
      <c r="G1027" s="17" t="str">
        <f>IFERROR(IF(INDEX(DATOS!AJ:AJ,MATCH(CHECKLIST!B1027,DATOS!B:B,0),1)=0,"",INDEX(DATOS!AJ:AJ,MATCH(CHECKLIST!B1027,DATOS!B:B,0),1)),"")</f>
        <v/>
      </c>
      <c r="H1027" s="17" t="str">
        <f>IFERROR(IF(INDEX(DATOS!BM:BM,MATCH(CHECKLIST!B1027,DATOS!B:B,0),1)="","X",IF(INDEX(DATOS!BM:BM,MATCH(CHECKLIST!B1027,DATOS!B:B,0),1)="VIGENTE","",INDEX(DATOS!BM:BM,MATCH(CHECKLIST!B1027,DATOS!B:B,0),1))),"")</f>
        <v/>
      </c>
      <c r="I1027" s="17" t="str">
        <f>IFERROR(IF(INDEX(DATOS!AN:AN,MATCH(CHECKLIST!B1027,DATOS!B:B,0),1)=0,"",INDEX(DATOS!AN:AN,MATCH(CHECKLIST!B1027,DATOS!B:B,0),1)),"")</f>
        <v/>
      </c>
      <c r="J1027" s="17" t="str">
        <f>IFERROR(IF(INDEX(DATOS!AL:AL,MATCH(CHECKLIST!B1027,DATOS!B:B,0),1)=0,"",INDEX(DATOS!AL:AL,MATCH(CHECKLIST!B1027,DATOS!B:B,0),1)),"")</f>
        <v/>
      </c>
      <c r="K1027" s="35" t="str">
        <f>IFERROR(IF(INDEX(DATOS!AM:AM,MATCH(CHECKLIST!B1027,DATOS!B:B,0),1)=0,"",INDEX(DATOS!AM:AM,MATCH(CHECKLIST!B1027,DATOS!B:B,0),1)),"")</f>
        <v/>
      </c>
      <c r="L1027" s="17" t="str">
        <f>IFERROR(IF(INDEX(DATOS!AO:AO,MATCH(CHECKLIST!B1027,DATOS!B:B,0),1)=0,"",INDEX(DATOS!AO:AO,MATCH(CHECKLIST!B1027,DATOS!B:B,0),1)),"")</f>
        <v/>
      </c>
      <c r="M1027" s="17" t="str">
        <f>IFERROR(IF(INDEX(DATOS!AK:AK,MATCH(CHECKLIST!B1027,DATOS!B:B,0),1)=0,"",INDEX(DATOS!AK:AK,MATCH(CHECKLIST!B1027,DATOS!B:B,0),1)),"")</f>
        <v/>
      </c>
      <c r="N1027" s="35" t="str">
        <f ca="1">IFERROR(IF(INDEX(DATOS!I:I,MATCH(CHECKLIST!B1027,DATOS!B:B,0),1)="","X",IF(INDEX(DATOS!I:I,MATCH(CHECKLIST!B1027,DATOS!B:B,0),1)&gt;YEAR(TODAY())-1,"","VENCIDA")),"")</f>
        <v/>
      </c>
      <c r="O1027" s="35" t="str">
        <f>IFERROR(IF(INDEX(DATOS!AR:AR,MATCH(CHECKLIST!B1027,DATOS!B:B,0),1)=0,"",INDEX(DATOS!AR:AR,MATCH(CHECKLIST!B1027,DATOS!B:B,0),1)),"")</f>
        <v/>
      </c>
      <c r="P1027" s="17" t="str">
        <f>IFERROR(IF(INDEX(DATOS!AP:AP,MATCH(CHECKLIST!B1027,DATOS!B:B,0),1)=0,"",INDEX(DATOS!AP:AP,MATCH(CHECKLIST!B1027,DATOS!B:B,0),1)),"")</f>
        <v/>
      </c>
      <c r="Q1027" s="17" t="str">
        <f>IFERROR(IF(INDEX(DATOS!AQ:AQ,MATCH(CHECKLIST!B1027,DATOS!B:B,0),1)=0,"",INDEX(DATOS!AQ:AQ,MATCH(CHECKLIST!B1027,DATOS!B:B,0),1)),"")</f>
        <v/>
      </c>
    </row>
    <row r="1028" spans="1:17" x14ac:dyDescent="0.25">
      <c r="A1028" s="12">
        <v>1015</v>
      </c>
      <c r="B1028" t="str">
        <f>IFERROR(INDEX(DATOS!B:B,MATCH(CHECKLIST!A1028,DATOS!BY:BY,0),1),"")</f>
        <v/>
      </c>
      <c r="C1028" t="str">
        <f>IFERROR(INDEX(DATOS!J:J,MATCH(CHECKLIST!A1028,DATOS!BY:BY,0),1),"")</f>
        <v/>
      </c>
      <c r="D1028" t="str">
        <f>IFERROR(INDEX(DATOS!R:R,MATCH(CHECKLIST!E1028,DATOS!C:C,0),1),"")</f>
        <v/>
      </c>
      <c r="E1028" s="72" t="str">
        <f>IFERROR(INDEX(DATOS!C:C,MATCH(CHECKLIST!A1028,DATOS!BY:BY,0),1),"")</f>
        <v/>
      </c>
      <c r="F1028" s="82" t="str">
        <f>IFERROR(IF(INDEX(DATOS!AE:AE,MATCH(CHECKLIST!B1028,DATOS!B:B,0),1)=0,"",INDEX(DATOS!AE:AE,MATCH(CHECKLIST!B1028,DATOS!B:B,0),1)),"")</f>
        <v/>
      </c>
      <c r="G1028" s="17" t="str">
        <f>IFERROR(IF(INDEX(DATOS!AJ:AJ,MATCH(CHECKLIST!B1028,DATOS!B:B,0),1)=0,"",INDEX(DATOS!AJ:AJ,MATCH(CHECKLIST!B1028,DATOS!B:B,0),1)),"")</f>
        <v/>
      </c>
      <c r="H1028" s="17" t="str">
        <f>IFERROR(IF(INDEX(DATOS!BM:BM,MATCH(CHECKLIST!B1028,DATOS!B:B,0),1)="","X",IF(INDEX(DATOS!BM:BM,MATCH(CHECKLIST!B1028,DATOS!B:B,0),1)="VIGENTE","",INDEX(DATOS!BM:BM,MATCH(CHECKLIST!B1028,DATOS!B:B,0),1))),"")</f>
        <v/>
      </c>
      <c r="I1028" s="17" t="str">
        <f>IFERROR(IF(INDEX(DATOS!AN:AN,MATCH(CHECKLIST!B1028,DATOS!B:B,0),1)=0,"",INDEX(DATOS!AN:AN,MATCH(CHECKLIST!B1028,DATOS!B:B,0),1)),"")</f>
        <v/>
      </c>
      <c r="J1028" s="17" t="str">
        <f>IFERROR(IF(INDEX(DATOS!AL:AL,MATCH(CHECKLIST!B1028,DATOS!B:B,0),1)=0,"",INDEX(DATOS!AL:AL,MATCH(CHECKLIST!B1028,DATOS!B:B,0),1)),"")</f>
        <v/>
      </c>
      <c r="K1028" s="35" t="str">
        <f>IFERROR(IF(INDEX(DATOS!AM:AM,MATCH(CHECKLIST!B1028,DATOS!B:B,0),1)=0,"",INDEX(DATOS!AM:AM,MATCH(CHECKLIST!B1028,DATOS!B:B,0),1)),"")</f>
        <v/>
      </c>
      <c r="L1028" s="17" t="str">
        <f>IFERROR(IF(INDEX(DATOS!AO:AO,MATCH(CHECKLIST!B1028,DATOS!B:B,0),1)=0,"",INDEX(DATOS!AO:AO,MATCH(CHECKLIST!B1028,DATOS!B:B,0),1)),"")</f>
        <v/>
      </c>
      <c r="M1028" s="17" t="str">
        <f>IFERROR(IF(INDEX(DATOS!AK:AK,MATCH(CHECKLIST!B1028,DATOS!B:B,0),1)=0,"",INDEX(DATOS!AK:AK,MATCH(CHECKLIST!B1028,DATOS!B:B,0),1)),"")</f>
        <v/>
      </c>
      <c r="N1028" s="35" t="str">
        <f ca="1">IFERROR(IF(INDEX(DATOS!I:I,MATCH(CHECKLIST!B1028,DATOS!B:B,0),1)="","X",IF(INDEX(DATOS!I:I,MATCH(CHECKLIST!B1028,DATOS!B:B,0),1)&gt;YEAR(TODAY())-1,"","VENCIDA")),"")</f>
        <v/>
      </c>
      <c r="O1028" s="35" t="str">
        <f>IFERROR(IF(INDEX(DATOS!AR:AR,MATCH(CHECKLIST!B1028,DATOS!B:B,0),1)=0,"",INDEX(DATOS!AR:AR,MATCH(CHECKLIST!B1028,DATOS!B:B,0),1)),"")</f>
        <v/>
      </c>
      <c r="P1028" s="17" t="str">
        <f>IFERROR(IF(INDEX(DATOS!AP:AP,MATCH(CHECKLIST!B1028,DATOS!B:B,0),1)=0,"",INDEX(DATOS!AP:AP,MATCH(CHECKLIST!B1028,DATOS!B:B,0),1)),"")</f>
        <v/>
      </c>
      <c r="Q1028" s="17" t="str">
        <f>IFERROR(IF(INDEX(DATOS!AQ:AQ,MATCH(CHECKLIST!B1028,DATOS!B:B,0),1)=0,"",INDEX(DATOS!AQ:AQ,MATCH(CHECKLIST!B1028,DATOS!B:B,0),1)),"")</f>
        <v/>
      </c>
    </row>
    <row r="1029" spans="1:17" x14ac:dyDescent="0.25">
      <c r="A1029" s="12">
        <v>1016</v>
      </c>
      <c r="B1029" t="str">
        <f>IFERROR(INDEX(DATOS!B:B,MATCH(CHECKLIST!A1029,DATOS!BY:BY,0),1),"")</f>
        <v/>
      </c>
      <c r="C1029" t="str">
        <f>IFERROR(INDEX(DATOS!J:J,MATCH(CHECKLIST!A1029,DATOS!BY:BY,0),1),"")</f>
        <v/>
      </c>
      <c r="D1029" t="str">
        <f>IFERROR(INDEX(DATOS!R:R,MATCH(CHECKLIST!E1029,DATOS!C:C,0),1),"")</f>
        <v/>
      </c>
      <c r="E1029" s="72" t="str">
        <f>IFERROR(INDEX(DATOS!C:C,MATCH(CHECKLIST!A1029,DATOS!BY:BY,0),1),"")</f>
        <v/>
      </c>
      <c r="F1029" s="82" t="str">
        <f>IFERROR(IF(INDEX(DATOS!AE:AE,MATCH(CHECKLIST!B1029,DATOS!B:B,0),1)=0,"",INDEX(DATOS!AE:AE,MATCH(CHECKLIST!B1029,DATOS!B:B,0),1)),"")</f>
        <v/>
      </c>
      <c r="G1029" s="17" t="str">
        <f>IFERROR(IF(INDEX(DATOS!AJ:AJ,MATCH(CHECKLIST!B1029,DATOS!B:B,0),1)=0,"",INDEX(DATOS!AJ:AJ,MATCH(CHECKLIST!B1029,DATOS!B:B,0),1)),"")</f>
        <v/>
      </c>
      <c r="H1029" s="17" t="str">
        <f>IFERROR(IF(INDEX(DATOS!BM:BM,MATCH(CHECKLIST!B1029,DATOS!B:B,0),1)="","X",IF(INDEX(DATOS!BM:BM,MATCH(CHECKLIST!B1029,DATOS!B:B,0),1)="VIGENTE","",INDEX(DATOS!BM:BM,MATCH(CHECKLIST!B1029,DATOS!B:B,0),1))),"")</f>
        <v/>
      </c>
      <c r="I1029" s="17" t="str">
        <f>IFERROR(IF(INDEX(DATOS!AN:AN,MATCH(CHECKLIST!B1029,DATOS!B:B,0),1)=0,"",INDEX(DATOS!AN:AN,MATCH(CHECKLIST!B1029,DATOS!B:B,0),1)),"")</f>
        <v/>
      </c>
      <c r="J1029" s="17" t="str">
        <f>IFERROR(IF(INDEX(DATOS!AL:AL,MATCH(CHECKLIST!B1029,DATOS!B:B,0),1)=0,"",INDEX(DATOS!AL:AL,MATCH(CHECKLIST!B1029,DATOS!B:B,0),1)),"")</f>
        <v/>
      </c>
      <c r="K1029" s="35" t="str">
        <f>IFERROR(IF(INDEX(DATOS!AM:AM,MATCH(CHECKLIST!B1029,DATOS!B:B,0),1)=0,"",INDEX(DATOS!AM:AM,MATCH(CHECKLIST!B1029,DATOS!B:B,0),1)),"")</f>
        <v/>
      </c>
      <c r="L1029" s="17" t="str">
        <f>IFERROR(IF(INDEX(DATOS!AO:AO,MATCH(CHECKLIST!B1029,DATOS!B:B,0),1)=0,"",INDEX(DATOS!AO:AO,MATCH(CHECKLIST!B1029,DATOS!B:B,0),1)),"")</f>
        <v/>
      </c>
      <c r="M1029" s="17" t="str">
        <f>IFERROR(IF(INDEX(DATOS!AK:AK,MATCH(CHECKLIST!B1029,DATOS!B:B,0),1)=0,"",INDEX(DATOS!AK:AK,MATCH(CHECKLIST!B1029,DATOS!B:B,0),1)),"")</f>
        <v/>
      </c>
      <c r="N1029" s="35" t="str">
        <f ca="1">IFERROR(IF(INDEX(DATOS!I:I,MATCH(CHECKLIST!B1029,DATOS!B:B,0),1)="","X",IF(INDEX(DATOS!I:I,MATCH(CHECKLIST!B1029,DATOS!B:B,0),1)&gt;YEAR(TODAY())-1,"","VENCIDA")),"")</f>
        <v/>
      </c>
      <c r="O1029" s="35" t="str">
        <f>IFERROR(IF(INDEX(DATOS!AR:AR,MATCH(CHECKLIST!B1029,DATOS!B:B,0),1)=0,"",INDEX(DATOS!AR:AR,MATCH(CHECKLIST!B1029,DATOS!B:B,0),1)),"")</f>
        <v/>
      </c>
      <c r="P1029" s="17" t="str">
        <f>IFERROR(IF(INDEX(DATOS!AP:AP,MATCH(CHECKLIST!B1029,DATOS!B:B,0),1)=0,"",INDEX(DATOS!AP:AP,MATCH(CHECKLIST!B1029,DATOS!B:B,0),1)),"")</f>
        <v/>
      </c>
      <c r="Q1029" s="17" t="str">
        <f>IFERROR(IF(INDEX(DATOS!AQ:AQ,MATCH(CHECKLIST!B1029,DATOS!B:B,0),1)=0,"",INDEX(DATOS!AQ:AQ,MATCH(CHECKLIST!B1029,DATOS!B:B,0),1)),"")</f>
        <v/>
      </c>
    </row>
    <row r="1030" spans="1:17" x14ac:dyDescent="0.25">
      <c r="A1030" s="12">
        <v>1017</v>
      </c>
      <c r="B1030" t="str">
        <f>IFERROR(INDEX(DATOS!B:B,MATCH(CHECKLIST!A1030,DATOS!BY:BY,0),1),"")</f>
        <v/>
      </c>
      <c r="C1030" t="str">
        <f>IFERROR(INDEX(DATOS!J:J,MATCH(CHECKLIST!A1030,DATOS!BY:BY,0),1),"")</f>
        <v/>
      </c>
      <c r="D1030" t="str">
        <f>IFERROR(INDEX(DATOS!R:R,MATCH(CHECKLIST!E1030,DATOS!C:C,0),1),"")</f>
        <v/>
      </c>
      <c r="E1030" s="72" t="str">
        <f>IFERROR(INDEX(DATOS!C:C,MATCH(CHECKLIST!A1030,DATOS!BY:BY,0),1),"")</f>
        <v/>
      </c>
      <c r="F1030" s="82" t="str">
        <f>IFERROR(IF(INDEX(DATOS!AE:AE,MATCH(CHECKLIST!B1030,DATOS!B:B,0),1)=0,"",INDEX(DATOS!AE:AE,MATCH(CHECKLIST!B1030,DATOS!B:B,0),1)),"")</f>
        <v/>
      </c>
      <c r="G1030" s="17" t="str">
        <f>IFERROR(IF(INDEX(DATOS!AJ:AJ,MATCH(CHECKLIST!B1030,DATOS!B:B,0),1)=0,"",INDEX(DATOS!AJ:AJ,MATCH(CHECKLIST!B1030,DATOS!B:B,0),1)),"")</f>
        <v/>
      </c>
      <c r="H1030" s="17" t="str">
        <f>IFERROR(IF(INDEX(DATOS!BM:BM,MATCH(CHECKLIST!B1030,DATOS!B:B,0),1)="","X",IF(INDEX(DATOS!BM:BM,MATCH(CHECKLIST!B1030,DATOS!B:B,0),1)="VIGENTE","",INDEX(DATOS!BM:BM,MATCH(CHECKLIST!B1030,DATOS!B:B,0),1))),"")</f>
        <v/>
      </c>
      <c r="I1030" s="17" t="str">
        <f>IFERROR(IF(INDEX(DATOS!AN:AN,MATCH(CHECKLIST!B1030,DATOS!B:B,0),1)=0,"",INDEX(DATOS!AN:AN,MATCH(CHECKLIST!B1030,DATOS!B:B,0),1)),"")</f>
        <v/>
      </c>
      <c r="J1030" s="17" t="str">
        <f>IFERROR(IF(INDEX(DATOS!AL:AL,MATCH(CHECKLIST!B1030,DATOS!B:B,0),1)=0,"",INDEX(DATOS!AL:AL,MATCH(CHECKLIST!B1030,DATOS!B:B,0),1)),"")</f>
        <v/>
      </c>
      <c r="K1030" s="35" t="str">
        <f>IFERROR(IF(INDEX(DATOS!AM:AM,MATCH(CHECKLIST!B1030,DATOS!B:B,0),1)=0,"",INDEX(DATOS!AM:AM,MATCH(CHECKLIST!B1030,DATOS!B:B,0),1)),"")</f>
        <v/>
      </c>
      <c r="L1030" s="17" t="str">
        <f>IFERROR(IF(INDEX(DATOS!AO:AO,MATCH(CHECKLIST!B1030,DATOS!B:B,0),1)=0,"",INDEX(DATOS!AO:AO,MATCH(CHECKLIST!B1030,DATOS!B:B,0),1)),"")</f>
        <v/>
      </c>
      <c r="M1030" s="17" t="str">
        <f>IFERROR(IF(INDEX(DATOS!AK:AK,MATCH(CHECKLIST!B1030,DATOS!B:B,0),1)=0,"",INDEX(DATOS!AK:AK,MATCH(CHECKLIST!B1030,DATOS!B:B,0),1)),"")</f>
        <v/>
      </c>
      <c r="N1030" s="35" t="str">
        <f ca="1">IFERROR(IF(INDEX(DATOS!I:I,MATCH(CHECKLIST!B1030,DATOS!B:B,0),1)="","X",IF(INDEX(DATOS!I:I,MATCH(CHECKLIST!B1030,DATOS!B:B,0),1)&gt;YEAR(TODAY())-1,"","VENCIDA")),"")</f>
        <v/>
      </c>
      <c r="O1030" s="35" t="str">
        <f>IFERROR(IF(INDEX(DATOS!AR:AR,MATCH(CHECKLIST!B1030,DATOS!B:B,0),1)=0,"",INDEX(DATOS!AR:AR,MATCH(CHECKLIST!B1030,DATOS!B:B,0),1)),"")</f>
        <v/>
      </c>
      <c r="P1030" s="17" t="str">
        <f>IFERROR(IF(INDEX(DATOS!AP:AP,MATCH(CHECKLIST!B1030,DATOS!B:B,0),1)=0,"",INDEX(DATOS!AP:AP,MATCH(CHECKLIST!B1030,DATOS!B:B,0),1)),"")</f>
        <v/>
      </c>
      <c r="Q1030" s="17" t="str">
        <f>IFERROR(IF(INDEX(DATOS!AQ:AQ,MATCH(CHECKLIST!B1030,DATOS!B:B,0),1)=0,"",INDEX(DATOS!AQ:AQ,MATCH(CHECKLIST!B1030,DATOS!B:B,0),1)),"")</f>
        <v/>
      </c>
    </row>
    <row r="1031" spans="1:17" x14ac:dyDescent="0.25">
      <c r="A1031" s="12">
        <v>1018</v>
      </c>
      <c r="B1031" t="str">
        <f>IFERROR(INDEX(DATOS!B:B,MATCH(CHECKLIST!A1031,DATOS!BY:BY,0),1),"")</f>
        <v/>
      </c>
      <c r="C1031" t="str">
        <f>IFERROR(INDEX(DATOS!J:J,MATCH(CHECKLIST!A1031,DATOS!BY:BY,0),1),"")</f>
        <v/>
      </c>
      <c r="D1031" t="str">
        <f>IFERROR(INDEX(DATOS!R:R,MATCH(CHECKLIST!E1031,DATOS!C:C,0),1),"")</f>
        <v/>
      </c>
      <c r="E1031" s="72" t="str">
        <f>IFERROR(INDEX(DATOS!C:C,MATCH(CHECKLIST!A1031,DATOS!BY:BY,0),1),"")</f>
        <v/>
      </c>
      <c r="F1031" s="82" t="str">
        <f>IFERROR(IF(INDEX(DATOS!AE:AE,MATCH(CHECKLIST!B1031,DATOS!B:B,0),1)=0,"",INDEX(DATOS!AE:AE,MATCH(CHECKLIST!B1031,DATOS!B:B,0),1)),"")</f>
        <v/>
      </c>
      <c r="G1031" s="17" t="str">
        <f>IFERROR(IF(INDEX(DATOS!AJ:AJ,MATCH(CHECKLIST!B1031,DATOS!B:B,0),1)=0,"",INDEX(DATOS!AJ:AJ,MATCH(CHECKLIST!B1031,DATOS!B:B,0),1)),"")</f>
        <v/>
      </c>
      <c r="H1031" s="17" t="str">
        <f>IFERROR(IF(INDEX(DATOS!BM:BM,MATCH(CHECKLIST!B1031,DATOS!B:B,0),1)="","X",IF(INDEX(DATOS!BM:BM,MATCH(CHECKLIST!B1031,DATOS!B:B,0),1)="VIGENTE","",INDEX(DATOS!BM:BM,MATCH(CHECKLIST!B1031,DATOS!B:B,0),1))),"")</f>
        <v/>
      </c>
      <c r="I1031" s="17" t="str">
        <f>IFERROR(IF(INDEX(DATOS!AN:AN,MATCH(CHECKLIST!B1031,DATOS!B:B,0),1)=0,"",INDEX(DATOS!AN:AN,MATCH(CHECKLIST!B1031,DATOS!B:B,0),1)),"")</f>
        <v/>
      </c>
      <c r="J1031" s="17" t="str">
        <f>IFERROR(IF(INDEX(DATOS!AL:AL,MATCH(CHECKLIST!B1031,DATOS!B:B,0),1)=0,"",INDEX(DATOS!AL:AL,MATCH(CHECKLIST!B1031,DATOS!B:B,0),1)),"")</f>
        <v/>
      </c>
      <c r="K1031" s="35" t="str">
        <f>IFERROR(IF(INDEX(DATOS!AM:AM,MATCH(CHECKLIST!B1031,DATOS!B:B,0),1)=0,"",INDEX(DATOS!AM:AM,MATCH(CHECKLIST!B1031,DATOS!B:B,0),1)),"")</f>
        <v/>
      </c>
      <c r="L1031" s="17" t="str">
        <f>IFERROR(IF(INDEX(DATOS!AO:AO,MATCH(CHECKLIST!B1031,DATOS!B:B,0),1)=0,"",INDEX(DATOS!AO:AO,MATCH(CHECKLIST!B1031,DATOS!B:B,0),1)),"")</f>
        <v/>
      </c>
      <c r="M1031" s="17" t="str">
        <f>IFERROR(IF(INDEX(DATOS!AK:AK,MATCH(CHECKLIST!B1031,DATOS!B:B,0),1)=0,"",INDEX(DATOS!AK:AK,MATCH(CHECKLIST!B1031,DATOS!B:B,0),1)),"")</f>
        <v/>
      </c>
      <c r="N1031" s="35" t="str">
        <f ca="1">IFERROR(IF(INDEX(DATOS!I:I,MATCH(CHECKLIST!B1031,DATOS!B:B,0),1)="","X",IF(INDEX(DATOS!I:I,MATCH(CHECKLIST!B1031,DATOS!B:B,0),1)&gt;YEAR(TODAY())-1,"","VENCIDA")),"")</f>
        <v/>
      </c>
      <c r="O1031" s="35" t="str">
        <f>IFERROR(IF(INDEX(DATOS!AR:AR,MATCH(CHECKLIST!B1031,DATOS!B:B,0),1)=0,"",INDEX(DATOS!AR:AR,MATCH(CHECKLIST!B1031,DATOS!B:B,0),1)),"")</f>
        <v/>
      </c>
      <c r="P1031" s="17" t="str">
        <f>IFERROR(IF(INDEX(DATOS!AP:AP,MATCH(CHECKLIST!B1031,DATOS!B:B,0),1)=0,"",INDEX(DATOS!AP:AP,MATCH(CHECKLIST!B1031,DATOS!B:B,0),1)),"")</f>
        <v/>
      </c>
      <c r="Q1031" s="17" t="str">
        <f>IFERROR(IF(INDEX(DATOS!AQ:AQ,MATCH(CHECKLIST!B1031,DATOS!B:B,0),1)=0,"",INDEX(DATOS!AQ:AQ,MATCH(CHECKLIST!B1031,DATOS!B:B,0),1)),"")</f>
        <v/>
      </c>
    </row>
    <row r="1032" spans="1:17" x14ac:dyDescent="0.25">
      <c r="A1032" s="12">
        <v>1019</v>
      </c>
      <c r="B1032" t="str">
        <f>IFERROR(INDEX(DATOS!B:B,MATCH(CHECKLIST!A1032,DATOS!BY:BY,0),1),"")</f>
        <v/>
      </c>
      <c r="C1032" t="str">
        <f>IFERROR(INDEX(DATOS!J:J,MATCH(CHECKLIST!A1032,DATOS!BY:BY,0),1),"")</f>
        <v/>
      </c>
      <c r="D1032" t="str">
        <f>IFERROR(INDEX(DATOS!R:R,MATCH(CHECKLIST!E1032,DATOS!C:C,0),1),"")</f>
        <v/>
      </c>
      <c r="E1032" s="72" t="str">
        <f>IFERROR(INDEX(DATOS!C:C,MATCH(CHECKLIST!A1032,DATOS!BY:BY,0),1),"")</f>
        <v/>
      </c>
      <c r="F1032" s="82" t="str">
        <f>IFERROR(IF(INDEX(DATOS!AE:AE,MATCH(CHECKLIST!B1032,DATOS!B:B,0),1)=0,"",INDEX(DATOS!AE:AE,MATCH(CHECKLIST!B1032,DATOS!B:B,0),1)),"")</f>
        <v/>
      </c>
      <c r="G1032" s="17" t="str">
        <f>IFERROR(IF(INDEX(DATOS!AJ:AJ,MATCH(CHECKLIST!B1032,DATOS!B:B,0),1)=0,"",INDEX(DATOS!AJ:AJ,MATCH(CHECKLIST!B1032,DATOS!B:B,0),1)),"")</f>
        <v/>
      </c>
      <c r="H1032" s="17" t="str">
        <f>IFERROR(IF(INDEX(DATOS!BM:BM,MATCH(CHECKLIST!B1032,DATOS!B:B,0),1)="","X",IF(INDEX(DATOS!BM:BM,MATCH(CHECKLIST!B1032,DATOS!B:B,0),1)="VIGENTE","",INDEX(DATOS!BM:BM,MATCH(CHECKLIST!B1032,DATOS!B:B,0),1))),"")</f>
        <v/>
      </c>
      <c r="I1032" s="17" t="str">
        <f>IFERROR(IF(INDEX(DATOS!AN:AN,MATCH(CHECKLIST!B1032,DATOS!B:B,0),1)=0,"",INDEX(DATOS!AN:AN,MATCH(CHECKLIST!B1032,DATOS!B:B,0),1)),"")</f>
        <v/>
      </c>
      <c r="J1032" s="17" t="str">
        <f>IFERROR(IF(INDEX(DATOS!AL:AL,MATCH(CHECKLIST!B1032,DATOS!B:B,0),1)=0,"",INDEX(DATOS!AL:AL,MATCH(CHECKLIST!B1032,DATOS!B:B,0),1)),"")</f>
        <v/>
      </c>
      <c r="K1032" s="35" t="str">
        <f>IFERROR(IF(INDEX(DATOS!AM:AM,MATCH(CHECKLIST!B1032,DATOS!B:B,0),1)=0,"",INDEX(DATOS!AM:AM,MATCH(CHECKLIST!B1032,DATOS!B:B,0),1)),"")</f>
        <v/>
      </c>
      <c r="L1032" s="17" t="str">
        <f>IFERROR(IF(INDEX(DATOS!AO:AO,MATCH(CHECKLIST!B1032,DATOS!B:B,0),1)=0,"",INDEX(DATOS!AO:AO,MATCH(CHECKLIST!B1032,DATOS!B:B,0),1)),"")</f>
        <v/>
      </c>
      <c r="M1032" s="17" t="str">
        <f>IFERROR(IF(INDEX(DATOS!AK:AK,MATCH(CHECKLIST!B1032,DATOS!B:B,0),1)=0,"",INDEX(DATOS!AK:AK,MATCH(CHECKLIST!B1032,DATOS!B:B,0),1)),"")</f>
        <v/>
      </c>
      <c r="N1032" s="35" t="str">
        <f ca="1">IFERROR(IF(INDEX(DATOS!I:I,MATCH(CHECKLIST!B1032,DATOS!B:B,0),1)="","X",IF(INDEX(DATOS!I:I,MATCH(CHECKLIST!B1032,DATOS!B:B,0),1)&gt;YEAR(TODAY())-1,"","VENCIDA")),"")</f>
        <v/>
      </c>
      <c r="O1032" s="35" t="str">
        <f>IFERROR(IF(INDEX(DATOS!AR:AR,MATCH(CHECKLIST!B1032,DATOS!B:B,0),1)=0,"",INDEX(DATOS!AR:AR,MATCH(CHECKLIST!B1032,DATOS!B:B,0),1)),"")</f>
        <v/>
      </c>
      <c r="P1032" s="17" t="str">
        <f>IFERROR(IF(INDEX(DATOS!AP:AP,MATCH(CHECKLIST!B1032,DATOS!B:B,0),1)=0,"",INDEX(DATOS!AP:AP,MATCH(CHECKLIST!B1032,DATOS!B:B,0),1)),"")</f>
        <v/>
      </c>
      <c r="Q1032" s="17" t="str">
        <f>IFERROR(IF(INDEX(DATOS!AQ:AQ,MATCH(CHECKLIST!B1032,DATOS!B:B,0),1)=0,"",INDEX(DATOS!AQ:AQ,MATCH(CHECKLIST!B1032,DATOS!B:B,0),1)),"")</f>
        <v/>
      </c>
    </row>
    <row r="1033" spans="1:17" x14ac:dyDescent="0.25">
      <c r="A1033" s="12">
        <v>1020</v>
      </c>
      <c r="B1033" t="str">
        <f>IFERROR(INDEX(DATOS!B:B,MATCH(CHECKLIST!A1033,DATOS!BY:BY,0),1),"")</f>
        <v/>
      </c>
      <c r="C1033" t="str">
        <f>IFERROR(INDEX(DATOS!J:J,MATCH(CHECKLIST!A1033,DATOS!BY:BY,0),1),"")</f>
        <v/>
      </c>
      <c r="D1033" t="str">
        <f>IFERROR(INDEX(DATOS!R:R,MATCH(CHECKLIST!E1033,DATOS!C:C,0),1),"")</f>
        <v/>
      </c>
      <c r="E1033" s="72" t="str">
        <f>IFERROR(INDEX(DATOS!C:C,MATCH(CHECKLIST!A1033,DATOS!BY:BY,0),1),"")</f>
        <v/>
      </c>
      <c r="F1033" s="82" t="str">
        <f>IFERROR(IF(INDEX(DATOS!AE:AE,MATCH(CHECKLIST!B1033,DATOS!B:B,0),1)=0,"",INDEX(DATOS!AE:AE,MATCH(CHECKLIST!B1033,DATOS!B:B,0),1)),"")</f>
        <v/>
      </c>
      <c r="G1033" s="17" t="str">
        <f>IFERROR(IF(INDEX(DATOS!AJ:AJ,MATCH(CHECKLIST!B1033,DATOS!B:B,0),1)=0,"",INDEX(DATOS!AJ:AJ,MATCH(CHECKLIST!B1033,DATOS!B:B,0),1)),"")</f>
        <v/>
      </c>
      <c r="H1033" s="17" t="str">
        <f>IFERROR(IF(INDEX(DATOS!BM:BM,MATCH(CHECKLIST!B1033,DATOS!B:B,0),1)="","X",IF(INDEX(DATOS!BM:BM,MATCH(CHECKLIST!B1033,DATOS!B:B,0),1)="VIGENTE","",INDEX(DATOS!BM:BM,MATCH(CHECKLIST!B1033,DATOS!B:B,0),1))),"")</f>
        <v/>
      </c>
      <c r="I1033" s="17" t="str">
        <f>IFERROR(IF(INDEX(DATOS!AN:AN,MATCH(CHECKLIST!B1033,DATOS!B:B,0),1)=0,"",INDEX(DATOS!AN:AN,MATCH(CHECKLIST!B1033,DATOS!B:B,0),1)),"")</f>
        <v/>
      </c>
      <c r="J1033" s="17" t="str">
        <f>IFERROR(IF(INDEX(DATOS!AL:AL,MATCH(CHECKLIST!B1033,DATOS!B:B,0),1)=0,"",INDEX(DATOS!AL:AL,MATCH(CHECKLIST!B1033,DATOS!B:B,0),1)),"")</f>
        <v/>
      </c>
      <c r="K1033" s="35" t="str">
        <f>IFERROR(IF(INDEX(DATOS!AM:AM,MATCH(CHECKLIST!B1033,DATOS!B:B,0),1)=0,"",INDEX(DATOS!AM:AM,MATCH(CHECKLIST!B1033,DATOS!B:B,0),1)),"")</f>
        <v/>
      </c>
      <c r="L1033" s="17" t="str">
        <f>IFERROR(IF(INDEX(DATOS!AO:AO,MATCH(CHECKLIST!B1033,DATOS!B:B,0),1)=0,"",INDEX(DATOS!AO:AO,MATCH(CHECKLIST!B1033,DATOS!B:B,0),1)),"")</f>
        <v/>
      </c>
      <c r="M1033" s="17" t="str">
        <f>IFERROR(IF(INDEX(DATOS!AK:AK,MATCH(CHECKLIST!B1033,DATOS!B:B,0),1)=0,"",INDEX(DATOS!AK:AK,MATCH(CHECKLIST!B1033,DATOS!B:B,0),1)),"")</f>
        <v/>
      </c>
      <c r="N1033" s="35" t="str">
        <f ca="1">IFERROR(IF(INDEX(DATOS!I:I,MATCH(CHECKLIST!B1033,DATOS!B:B,0),1)="","X",IF(INDEX(DATOS!I:I,MATCH(CHECKLIST!B1033,DATOS!B:B,0),1)&gt;YEAR(TODAY())-1,"","VENCIDA")),"")</f>
        <v/>
      </c>
      <c r="O1033" s="35" t="str">
        <f>IFERROR(IF(INDEX(DATOS!AR:AR,MATCH(CHECKLIST!B1033,DATOS!B:B,0),1)=0,"",INDEX(DATOS!AR:AR,MATCH(CHECKLIST!B1033,DATOS!B:B,0),1)),"")</f>
        <v/>
      </c>
      <c r="P1033" s="17" t="str">
        <f>IFERROR(IF(INDEX(DATOS!AP:AP,MATCH(CHECKLIST!B1033,DATOS!B:B,0),1)=0,"",INDEX(DATOS!AP:AP,MATCH(CHECKLIST!B1033,DATOS!B:B,0),1)),"")</f>
        <v/>
      </c>
      <c r="Q1033" s="17" t="str">
        <f>IFERROR(IF(INDEX(DATOS!AQ:AQ,MATCH(CHECKLIST!B1033,DATOS!B:B,0),1)=0,"",INDEX(DATOS!AQ:AQ,MATCH(CHECKLIST!B1033,DATOS!B:B,0),1)),"")</f>
        <v/>
      </c>
    </row>
    <row r="1034" spans="1:17" x14ac:dyDescent="0.25">
      <c r="A1034" s="12">
        <v>1021</v>
      </c>
      <c r="B1034" t="str">
        <f>IFERROR(INDEX(DATOS!B:B,MATCH(CHECKLIST!A1034,DATOS!BY:BY,0),1),"")</f>
        <v/>
      </c>
      <c r="C1034" t="str">
        <f>IFERROR(INDEX(DATOS!J:J,MATCH(CHECKLIST!A1034,DATOS!BY:BY,0),1),"")</f>
        <v/>
      </c>
      <c r="D1034" t="str">
        <f>IFERROR(INDEX(DATOS!R:R,MATCH(CHECKLIST!E1034,DATOS!C:C,0),1),"")</f>
        <v/>
      </c>
      <c r="E1034" s="72" t="str">
        <f>IFERROR(INDEX(DATOS!C:C,MATCH(CHECKLIST!A1034,DATOS!BY:BY,0),1),"")</f>
        <v/>
      </c>
      <c r="F1034" s="82" t="str">
        <f>IFERROR(IF(INDEX(DATOS!AE:AE,MATCH(CHECKLIST!B1034,DATOS!B:B,0),1)=0,"",INDEX(DATOS!AE:AE,MATCH(CHECKLIST!B1034,DATOS!B:B,0),1)),"")</f>
        <v/>
      </c>
      <c r="G1034" s="17" t="str">
        <f>IFERROR(IF(INDEX(DATOS!AJ:AJ,MATCH(CHECKLIST!B1034,DATOS!B:B,0),1)=0,"",INDEX(DATOS!AJ:AJ,MATCH(CHECKLIST!B1034,DATOS!B:B,0),1)),"")</f>
        <v/>
      </c>
      <c r="H1034" s="17" t="str">
        <f>IFERROR(IF(INDEX(DATOS!BM:BM,MATCH(CHECKLIST!B1034,DATOS!B:B,0),1)="","X",IF(INDEX(DATOS!BM:BM,MATCH(CHECKLIST!B1034,DATOS!B:B,0),1)="VIGENTE","",INDEX(DATOS!BM:BM,MATCH(CHECKLIST!B1034,DATOS!B:B,0),1))),"")</f>
        <v/>
      </c>
      <c r="I1034" s="17" t="str">
        <f>IFERROR(IF(INDEX(DATOS!AN:AN,MATCH(CHECKLIST!B1034,DATOS!B:B,0),1)=0,"",INDEX(DATOS!AN:AN,MATCH(CHECKLIST!B1034,DATOS!B:B,0),1)),"")</f>
        <v/>
      </c>
      <c r="J1034" s="17" t="str">
        <f>IFERROR(IF(INDEX(DATOS!AL:AL,MATCH(CHECKLIST!B1034,DATOS!B:B,0),1)=0,"",INDEX(DATOS!AL:AL,MATCH(CHECKLIST!B1034,DATOS!B:B,0),1)),"")</f>
        <v/>
      </c>
      <c r="K1034" s="35" t="str">
        <f>IFERROR(IF(INDEX(DATOS!AM:AM,MATCH(CHECKLIST!B1034,DATOS!B:B,0),1)=0,"",INDEX(DATOS!AM:AM,MATCH(CHECKLIST!B1034,DATOS!B:B,0),1)),"")</f>
        <v/>
      </c>
      <c r="L1034" s="17" t="str">
        <f>IFERROR(IF(INDEX(DATOS!AO:AO,MATCH(CHECKLIST!B1034,DATOS!B:B,0),1)=0,"",INDEX(DATOS!AO:AO,MATCH(CHECKLIST!B1034,DATOS!B:B,0),1)),"")</f>
        <v/>
      </c>
      <c r="M1034" s="17" t="str">
        <f>IFERROR(IF(INDEX(DATOS!AK:AK,MATCH(CHECKLIST!B1034,DATOS!B:B,0),1)=0,"",INDEX(DATOS!AK:AK,MATCH(CHECKLIST!B1034,DATOS!B:B,0),1)),"")</f>
        <v/>
      </c>
      <c r="N1034" s="35" t="str">
        <f ca="1">IFERROR(IF(INDEX(DATOS!I:I,MATCH(CHECKLIST!B1034,DATOS!B:B,0),1)="","X",IF(INDEX(DATOS!I:I,MATCH(CHECKLIST!B1034,DATOS!B:B,0),1)&gt;YEAR(TODAY())-1,"","VENCIDA")),"")</f>
        <v/>
      </c>
      <c r="O1034" s="35" t="str">
        <f>IFERROR(IF(INDEX(DATOS!AR:AR,MATCH(CHECKLIST!B1034,DATOS!B:B,0),1)=0,"",INDEX(DATOS!AR:AR,MATCH(CHECKLIST!B1034,DATOS!B:B,0),1)),"")</f>
        <v/>
      </c>
      <c r="P1034" s="17" t="str">
        <f>IFERROR(IF(INDEX(DATOS!AP:AP,MATCH(CHECKLIST!B1034,DATOS!B:B,0),1)=0,"",INDEX(DATOS!AP:AP,MATCH(CHECKLIST!B1034,DATOS!B:B,0),1)),"")</f>
        <v/>
      </c>
      <c r="Q1034" s="17" t="str">
        <f>IFERROR(IF(INDEX(DATOS!AQ:AQ,MATCH(CHECKLIST!B1034,DATOS!B:B,0),1)=0,"",INDEX(DATOS!AQ:AQ,MATCH(CHECKLIST!B1034,DATOS!B:B,0),1)),"")</f>
        <v/>
      </c>
    </row>
    <row r="1035" spans="1:17" x14ac:dyDescent="0.25">
      <c r="A1035" s="12">
        <v>1022</v>
      </c>
      <c r="B1035" t="str">
        <f>IFERROR(INDEX(DATOS!B:B,MATCH(CHECKLIST!A1035,DATOS!BY:BY,0),1),"")</f>
        <v/>
      </c>
      <c r="C1035" t="str">
        <f>IFERROR(INDEX(DATOS!J:J,MATCH(CHECKLIST!A1035,DATOS!BY:BY,0),1),"")</f>
        <v/>
      </c>
      <c r="D1035" t="str">
        <f>IFERROR(INDEX(DATOS!R:R,MATCH(CHECKLIST!E1035,DATOS!C:C,0),1),"")</f>
        <v/>
      </c>
      <c r="E1035" s="72" t="str">
        <f>IFERROR(INDEX(DATOS!C:C,MATCH(CHECKLIST!A1035,DATOS!BY:BY,0),1),"")</f>
        <v/>
      </c>
      <c r="F1035" s="82" t="str">
        <f>IFERROR(IF(INDEX(DATOS!AE:AE,MATCH(CHECKLIST!B1035,DATOS!B:B,0),1)=0,"",INDEX(DATOS!AE:AE,MATCH(CHECKLIST!B1035,DATOS!B:B,0),1)),"")</f>
        <v/>
      </c>
      <c r="G1035" s="17" t="str">
        <f>IFERROR(IF(INDEX(DATOS!AJ:AJ,MATCH(CHECKLIST!B1035,DATOS!B:B,0),1)=0,"",INDEX(DATOS!AJ:AJ,MATCH(CHECKLIST!B1035,DATOS!B:B,0),1)),"")</f>
        <v/>
      </c>
      <c r="H1035" s="17" t="str">
        <f>IFERROR(IF(INDEX(DATOS!BM:BM,MATCH(CHECKLIST!B1035,DATOS!B:B,0),1)="","X",IF(INDEX(DATOS!BM:BM,MATCH(CHECKLIST!B1035,DATOS!B:B,0),1)="VIGENTE","",INDEX(DATOS!BM:BM,MATCH(CHECKLIST!B1035,DATOS!B:B,0),1))),"")</f>
        <v/>
      </c>
      <c r="I1035" s="17" t="str">
        <f>IFERROR(IF(INDEX(DATOS!AN:AN,MATCH(CHECKLIST!B1035,DATOS!B:B,0),1)=0,"",INDEX(DATOS!AN:AN,MATCH(CHECKLIST!B1035,DATOS!B:B,0),1)),"")</f>
        <v/>
      </c>
      <c r="J1035" s="17" t="str">
        <f>IFERROR(IF(INDEX(DATOS!AL:AL,MATCH(CHECKLIST!B1035,DATOS!B:B,0),1)=0,"",INDEX(DATOS!AL:AL,MATCH(CHECKLIST!B1035,DATOS!B:B,0),1)),"")</f>
        <v/>
      </c>
      <c r="K1035" s="35" t="str">
        <f>IFERROR(IF(INDEX(DATOS!AM:AM,MATCH(CHECKLIST!B1035,DATOS!B:B,0),1)=0,"",INDEX(DATOS!AM:AM,MATCH(CHECKLIST!B1035,DATOS!B:B,0),1)),"")</f>
        <v/>
      </c>
      <c r="L1035" s="17" t="str">
        <f>IFERROR(IF(INDEX(DATOS!AO:AO,MATCH(CHECKLIST!B1035,DATOS!B:B,0),1)=0,"",INDEX(DATOS!AO:AO,MATCH(CHECKLIST!B1035,DATOS!B:B,0),1)),"")</f>
        <v/>
      </c>
      <c r="M1035" s="17" t="str">
        <f>IFERROR(IF(INDEX(DATOS!AK:AK,MATCH(CHECKLIST!B1035,DATOS!B:B,0),1)=0,"",INDEX(DATOS!AK:AK,MATCH(CHECKLIST!B1035,DATOS!B:B,0),1)),"")</f>
        <v/>
      </c>
      <c r="N1035" s="35" t="str">
        <f ca="1">IFERROR(IF(INDEX(DATOS!I:I,MATCH(CHECKLIST!B1035,DATOS!B:B,0),1)="","X",IF(INDEX(DATOS!I:I,MATCH(CHECKLIST!B1035,DATOS!B:B,0),1)&gt;YEAR(TODAY())-1,"","VENCIDA")),"")</f>
        <v/>
      </c>
      <c r="O1035" s="35" t="str">
        <f>IFERROR(IF(INDEX(DATOS!AR:AR,MATCH(CHECKLIST!B1035,DATOS!B:B,0),1)=0,"",INDEX(DATOS!AR:AR,MATCH(CHECKLIST!B1035,DATOS!B:B,0),1)),"")</f>
        <v/>
      </c>
      <c r="P1035" s="17" t="str">
        <f>IFERROR(IF(INDEX(DATOS!AP:AP,MATCH(CHECKLIST!B1035,DATOS!B:B,0),1)=0,"",INDEX(DATOS!AP:AP,MATCH(CHECKLIST!B1035,DATOS!B:B,0),1)),"")</f>
        <v/>
      </c>
      <c r="Q1035" s="17" t="str">
        <f>IFERROR(IF(INDEX(DATOS!AQ:AQ,MATCH(CHECKLIST!B1035,DATOS!B:B,0),1)=0,"",INDEX(DATOS!AQ:AQ,MATCH(CHECKLIST!B1035,DATOS!B:B,0),1)),"")</f>
        <v/>
      </c>
    </row>
    <row r="1036" spans="1:17" x14ac:dyDescent="0.25">
      <c r="A1036" s="12">
        <v>1023</v>
      </c>
      <c r="B1036" t="str">
        <f>IFERROR(INDEX(DATOS!B:B,MATCH(CHECKLIST!A1036,DATOS!BY:BY,0),1),"")</f>
        <v/>
      </c>
      <c r="C1036" t="str">
        <f>IFERROR(INDEX(DATOS!J:J,MATCH(CHECKLIST!A1036,DATOS!BY:BY,0),1),"")</f>
        <v/>
      </c>
      <c r="D1036" t="str">
        <f>IFERROR(INDEX(DATOS!R:R,MATCH(CHECKLIST!E1036,DATOS!C:C,0),1),"")</f>
        <v/>
      </c>
      <c r="E1036" s="72" t="str">
        <f>IFERROR(INDEX(DATOS!C:C,MATCH(CHECKLIST!A1036,DATOS!BY:BY,0),1),"")</f>
        <v/>
      </c>
      <c r="F1036" s="82" t="str">
        <f>IFERROR(IF(INDEX(DATOS!AE:AE,MATCH(CHECKLIST!B1036,DATOS!B:B,0),1)=0,"",INDEX(DATOS!AE:AE,MATCH(CHECKLIST!B1036,DATOS!B:B,0),1)),"")</f>
        <v/>
      </c>
      <c r="G1036" s="17" t="str">
        <f>IFERROR(IF(INDEX(DATOS!AJ:AJ,MATCH(CHECKLIST!B1036,DATOS!B:B,0),1)=0,"",INDEX(DATOS!AJ:AJ,MATCH(CHECKLIST!B1036,DATOS!B:B,0),1)),"")</f>
        <v/>
      </c>
      <c r="H1036" s="17" t="str">
        <f>IFERROR(IF(INDEX(DATOS!BM:BM,MATCH(CHECKLIST!B1036,DATOS!B:B,0),1)="","X",IF(INDEX(DATOS!BM:BM,MATCH(CHECKLIST!B1036,DATOS!B:B,0),1)="VIGENTE","",INDEX(DATOS!BM:BM,MATCH(CHECKLIST!B1036,DATOS!B:B,0),1))),"")</f>
        <v/>
      </c>
      <c r="I1036" s="17" t="str">
        <f>IFERROR(IF(INDEX(DATOS!AN:AN,MATCH(CHECKLIST!B1036,DATOS!B:B,0),1)=0,"",INDEX(DATOS!AN:AN,MATCH(CHECKLIST!B1036,DATOS!B:B,0),1)),"")</f>
        <v/>
      </c>
      <c r="J1036" s="17" t="str">
        <f>IFERROR(IF(INDEX(DATOS!AL:AL,MATCH(CHECKLIST!B1036,DATOS!B:B,0),1)=0,"",INDEX(DATOS!AL:AL,MATCH(CHECKLIST!B1036,DATOS!B:B,0),1)),"")</f>
        <v/>
      </c>
      <c r="K1036" s="35" t="str">
        <f>IFERROR(IF(INDEX(DATOS!AM:AM,MATCH(CHECKLIST!B1036,DATOS!B:B,0),1)=0,"",INDEX(DATOS!AM:AM,MATCH(CHECKLIST!B1036,DATOS!B:B,0),1)),"")</f>
        <v/>
      </c>
      <c r="L1036" s="17" t="str">
        <f>IFERROR(IF(INDEX(DATOS!AO:AO,MATCH(CHECKLIST!B1036,DATOS!B:B,0),1)=0,"",INDEX(DATOS!AO:AO,MATCH(CHECKLIST!B1036,DATOS!B:B,0),1)),"")</f>
        <v/>
      </c>
      <c r="M1036" s="17" t="str">
        <f>IFERROR(IF(INDEX(DATOS!AK:AK,MATCH(CHECKLIST!B1036,DATOS!B:B,0),1)=0,"",INDEX(DATOS!AK:AK,MATCH(CHECKLIST!B1036,DATOS!B:B,0),1)),"")</f>
        <v/>
      </c>
      <c r="N1036" s="35" t="str">
        <f ca="1">IFERROR(IF(INDEX(DATOS!I:I,MATCH(CHECKLIST!B1036,DATOS!B:B,0),1)="","X",IF(INDEX(DATOS!I:I,MATCH(CHECKLIST!B1036,DATOS!B:B,0),1)&gt;YEAR(TODAY())-1,"","VENCIDA")),"")</f>
        <v/>
      </c>
      <c r="O1036" s="35" t="str">
        <f>IFERROR(IF(INDEX(DATOS!AR:AR,MATCH(CHECKLIST!B1036,DATOS!B:B,0),1)=0,"",INDEX(DATOS!AR:AR,MATCH(CHECKLIST!B1036,DATOS!B:B,0),1)),"")</f>
        <v/>
      </c>
      <c r="P1036" s="17" t="str">
        <f>IFERROR(IF(INDEX(DATOS!AP:AP,MATCH(CHECKLIST!B1036,DATOS!B:B,0),1)=0,"",INDEX(DATOS!AP:AP,MATCH(CHECKLIST!B1036,DATOS!B:B,0),1)),"")</f>
        <v/>
      </c>
      <c r="Q1036" s="17" t="str">
        <f>IFERROR(IF(INDEX(DATOS!AQ:AQ,MATCH(CHECKLIST!B1036,DATOS!B:B,0),1)=0,"",INDEX(DATOS!AQ:AQ,MATCH(CHECKLIST!B1036,DATOS!B:B,0),1)),"")</f>
        <v/>
      </c>
    </row>
    <row r="1037" spans="1:17" x14ac:dyDescent="0.25">
      <c r="A1037" s="12">
        <v>1024</v>
      </c>
      <c r="B1037" t="str">
        <f>IFERROR(INDEX(DATOS!B:B,MATCH(CHECKLIST!A1037,DATOS!BY:BY,0),1),"")</f>
        <v/>
      </c>
      <c r="C1037" t="str">
        <f>IFERROR(INDEX(DATOS!J:J,MATCH(CHECKLIST!A1037,DATOS!BY:BY,0),1),"")</f>
        <v/>
      </c>
      <c r="D1037" t="str">
        <f>IFERROR(INDEX(DATOS!R:R,MATCH(CHECKLIST!E1037,DATOS!C:C,0),1),"")</f>
        <v/>
      </c>
      <c r="E1037" s="72" t="str">
        <f>IFERROR(INDEX(DATOS!C:C,MATCH(CHECKLIST!A1037,DATOS!BY:BY,0),1),"")</f>
        <v/>
      </c>
      <c r="F1037" s="82" t="str">
        <f>IFERROR(IF(INDEX(DATOS!AE:AE,MATCH(CHECKLIST!B1037,DATOS!B:B,0),1)=0,"",INDEX(DATOS!AE:AE,MATCH(CHECKLIST!B1037,DATOS!B:B,0),1)),"")</f>
        <v/>
      </c>
      <c r="G1037" s="17" t="str">
        <f>IFERROR(IF(INDEX(DATOS!AJ:AJ,MATCH(CHECKLIST!B1037,DATOS!B:B,0),1)=0,"",INDEX(DATOS!AJ:AJ,MATCH(CHECKLIST!B1037,DATOS!B:B,0),1)),"")</f>
        <v/>
      </c>
      <c r="H1037" s="17" t="str">
        <f>IFERROR(IF(INDEX(DATOS!BM:BM,MATCH(CHECKLIST!B1037,DATOS!B:B,0),1)="","X",IF(INDEX(DATOS!BM:BM,MATCH(CHECKLIST!B1037,DATOS!B:B,0),1)="VIGENTE","",INDEX(DATOS!BM:BM,MATCH(CHECKLIST!B1037,DATOS!B:B,0),1))),"")</f>
        <v/>
      </c>
      <c r="I1037" s="17" t="str">
        <f>IFERROR(IF(INDEX(DATOS!AN:AN,MATCH(CHECKLIST!B1037,DATOS!B:B,0),1)=0,"",INDEX(DATOS!AN:AN,MATCH(CHECKLIST!B1037,DATOS!B:B,0),1)),"")</f>
        <v/>
      </c>
      <c r="J1037" s="17" t="str">
        <f>IFERROR(IF(INDEX(DATOS!AL:AL,MATCH(CHECKLIST!B1037,DATOS!B:B,0),1)=0,"",INDEX(DATOS!AL:AL,MATCH(CHECKLIST!B1037,DATOS!B:B,0),1)),"")</f>
        <v/>
      </c>
      <c r="K1037" s="35" t="str">
        <f>IFERROR(IF(INDEX(DATOS!AM:AM,MATCH(CHECKLIST!B1037,DATOS!B:B,0),1)=0,"",INDEX(DATOS!AM:AM,MATCH(CHECKLIST!B1037,DATOS!B:B,0),1)),"")</f>
        <v/>
      </c>
      <c r="L1037" s="17" t="str">
        <f>IFERROR(IF(INDEX(DATOS!AO:AO,MATCH(CHECKLIST!B1037,DATOS!B:B,0),1)=0,"",INDEX(DATOS!AO:AO,MATCH(CHECKLIST!B1037,DATOS!B:B,0),1)),"")</f>
        <v/>
      </c>
      <c r="M1037" s="17" t="str">
        <f>IFERROR(IF(INDEX(DATOS!AK:AK,MATCH(CHECKLIST!B1037,DATOS!B:B,0),1)=0,"",INDEX(DATOS!AK:AK,MATCH(CHECKLIST!B1037,DATOS!B:B,0),1)),"")</f>
        <v/>
      </c>
      <c r="N1037" s="35" t="str">
        <f ca="1">IFERROR(IF(INDEX(DATOS!I:I,MATCH(CHECKLIST!B1037,DATOS!B:B,0),1)="","X",IF(INDEX(DATOS!I:I,MATCH(CHECKLIST!B1037,DATOS!B:B,0),1)&gt;YEAR(TODAY())-1,"","VENCIDA")),"")</f>
        <v/>
      </c>
      <c r="O1037" s="35" t="str">
        <f>IFERROR(IF(INDEX(DATOS!AR:AR,MATCH(CHECKLIST!B1037,DATOS!B:B,0),1)=0,"",INDEX(DATOS!AR:AR,MATCH(CHECKLIST!B1037,DATOS!B:B,0),1)),"")</f>
        <v/>
      </c>
      <c r="P1037" s="17" t="str">
        <f>IFERROR(IF(INDEX(DATOS!AP:AP,MATCH(CHECKLIST!B1037,DATOS!B:B,0),1)=0,"",INDEX(DATOS!AP:AP,MATCH(CHECKLIST!B1037,DATOS!B:B,0),1)),"")</f>
        <v/>
      </c>
      <c r="Q1037" s="17" t="str">
        <f>IFERROR(IF(INDEX(DATOS!AQ:AQ,MATCH(CHECKLIST!B1037,DATOS!B:B,0),1)=0,"",INDEX(DATOS!AQ:AQ,MATCH(CHECKLIST!B1037,DATOS!B:B,0),1)),"")</f>
        <v/>
      </c>
    </row>
    <row r="1038" spans="1:17" x14ac:dyDescent="0.25">
      <c r="A1038" s="12">
        <v>1025</v>
      </c>
      <c r="B1038" t="str">
        <f>IFERROR(INDEX(DATOS!B:B,MATCH(CHECKLIST!A1038,DATOS!BY:BY,0),1),"")</f>
        <v/>
      </c>
      <c r="C1038" t="str">
        <f>IFERROR(INDEX(DATOS!J:J,MATCH(CHECKLIST!A1038,DATOS!BY:BY,0),1),"")</f>
        <v/>
      </c>
      <c r="D1038" t="str">
        <f>IFERROR(INDEX(DATOS!R:R,MATCH(CHECKLIST!E1038,DATOS!C:C,0),1),"")</f>
        <v/>
      </c>
      <c r="E1038" s="72" t="str">
        <f>IFERROR(INDEX(DATOS!C:C,MATCH(CHECKLIST!A1038,DATOS!BY:BY,0),1),"")</f>
        <v/>
      </c>
      <c r="F1038" s="82" t="str">
        <f>IFERROR(IF(INDEX(DATOS!AE:AE,MATCH(CHECKLIST!B1038,DATOS!B:B,0),1)=0,"",INDEX(DATOS!AE:AE,MATCH(CHECKLIST!B1038,DATOS!B:B,0),1)),"")</f>
        <v/>
      </c>
      <c r="G1038" s="17" t="str">
        <f>IFERROR(IF(INDEX(DATOS!AJ:AJ,MATCH(CHECKLIST!B1038,DATOS!B:B,0),1)=0,"",INDEX(DATOS!AJ:AJ,MATCH(CHECKLIST!B1038,DATOS!B:B,0),1)),"")</f>
        <v/>
      </c>
      <c r="H1038" s="17" t="str">
        <f>IFERROR(IF(INDEX(DATOS!BM:BM,MATCH(CHECKLIST!B1038,DATOS!B:B,0),1)="","X",IF(INDEX(DATOS!BM:BM,MATCH(CHECKLIST!B1038,DATOS!B:B,0),1)="VIGENTE","",INDEX(DATOS!BM:BM,MATCH(CHECKLIST!B1038,DATOS!B:B,0),1))),"")</f>
        <v/>
      </c>
      <c r="I1038" s="17" t="str">
        <f>IFERROR(IF(INDEX(DATOS!AN:AN,MATCH(CHECKLIST!B1038,DATOS!B:B,0),1)=0,"",INDEX(DATOS!AN:AN,MATCH(CHECKLIST!B1038,DATOS!B:B,0),1)),"")</f>
        <v/>
      </c>
      <c r="J1038" s="17" t="str">
        <f>IFERROR(IF(INDEX(DATOS!AL:AL,MATCH(CHECKLIST!B1038,DATOS!B:B,0),1)=0,"",INDEX(DATOS!AL:AL,MATCH(CHECKLIST!B1038,DATOS!B:B,0),1)),"")</f>
        <v/>
      </c>
      <c r="K1038" s="35" t="str">
        <f>IFERROR(IF(INDEX(DATOS!AM:AM,MATCH(CHECKLIST!B1038,DATOS!B:B,0),1)=0,"",INDEX(DATOS!AM:AM,MATCH(CHECKLIST!B1038,DATOS!B:B,0),1)),"")</f>
        <v/>
      </c>
      <c r="L1038" s="17" t="str">
        <f>IFERROR(IF(INDEX(DATOS!AO:AO,MATCH(CHECKLIST!B1038,DATOS!B:B,0),1)=0,"",INDEX(DATOS!AO:AO,MATCH(CHECKLIST!B1038,DATOS!B:B,0),1)),"")</f>
        <v/>
      </c>
      <c r="M1038" s="17" t="str">
        <f>IFERROR(IF(INDEX(DATOS!AK:AK,MATCH(CHECKLIST!B1038,DATOS!B:B,0),1)=0,"",INDEX(DATOS!AK:AK,MATCH(CHECKLIST!B1038,DATOS!B:B,0),1)),"")</f>
        <v/>
      </c>
      <c r="N1038" s="35" t="str">
        <f ca="1">IFERROR(IF(INDEX(DATOS!I:I,MATCH(CHECKLIST!B1038,DATOS!B:B,0),1)="","X",IF(INDEX(DATOS!I:I,MATCH(CHECKLIST!B1038,DATOS!B:B,0),1)&gt;YEAR(TODAY())-1,"","VENCIDA")),"")</f>
        <v/>
      </c>
      <c r="O1038" s="35" t="str">
        <f>IFERROR(IF(INDEX(DATOS!AR:AR,MATCH(CHECKLIST!B1038,DATOS!B:B,0),1)=0,"",INDEX(DATOS!AR:AR,MATCH(CHECKLIST!B1038,DATOS!B:B,0),1)),"")</f>
        <v/>
      </c>
      <c r="P1038" s="17" t="str">
        <f>IFERROR(IF(INDEX(DATOS!AP:AP,MATCH(CHECKLIST!B1038,DATOS!B:B,0),1)=0,"",INDEX(DATOS!AP:AP,MATCH(CHECKLIST!B1038,DATOS!B:B,0),1)),"")</f>
        <v/>
      </c>
      <c r="Q1038" s="17" t="str">
        <f>IFERROR(IF(INDEX(DATOS!AQ:AQ,MATCH(CHECKLIST!B1038,DATOS!B:B,0),1)=0,"",INDEX(DATOS!AQ:AQ,MATCH(CHECKLIST!B1038,DATOS!B:B,0),1)),"")</f>
        <v/>
      </c>
    </row>
    <row r="1039" spans="1:17" x14ac:dyDescent="0.25">
      <c r="A1039" s="12">
        <v>1026</v>
      </c>
      <c r="B1039" t="str">
        <f>IFERROR(INDEX(DATOS!B:B,MATCH(CHECKLIST!A1039,DATOS!BY:BY,0),1),"")</f>
        <v/>
      </c>
      <c r="C1039" t="str">
        <f>IFERROR(INDEX(DATOS!J:J,MATCH(CHECKLIST!A1039,DATOS!BY:BY,0),1),"")</f>
        <v/>
      </c>
      <c r="D1039" t="str">
        <f>IFERROR(INDEX(DATOS!R:R,MATCH(CHECKLIST!E1039,DATOS!C:C,0),1),"")</f>
        <v/>
      </c>
      <c r="E1039" s="72" t="str">
        <f>IFERROR(INDEX(DATOS!C:C,MATCH(CHECKLIST!A1039,DATOS!BY:BY,0),1),"")</f>
        <v/>
      </c>
      <c r="F1039" s="82" t="str">
        <f>IFERROR(IF(INDEX(DATOS!AE:AE,MATCH(CHECKLIST!B1039,DATOS!B:B,0),1)=0,"",INDEX(DATOS!AE:AE,MATCH(CHECKLIST!B1039,DATOS!B:B,0),1)),"")</f>
        <v/>
      </c>
      <c r="G1039" s="17" t="str">
        <f>IFERROR(IF(INDEX(DATOS!AJ:AJ,MATCH(CHECKLIST!B1039,DATOS!B:B,0),1)=0,"",INDEX(DATOS!AJ:AJ,MATCH(CHECKLIST!B1039,DATOS!B:B,0),1)),"")</f>
        <v/>
      </c>
      <c r="H1039" s="17" t="str">
        <f>IFERROR(IF(INDEX(DATOS!BM:BM,MATCH(CHECKLIST!B1039,DATOS!B:B,0),1)="","X",IF(INDEX(DATOS!BM:BM,MATCH(CHECKLIST!B1039,DATOS!B:B,0),1)="VIGENTE","",INDEX(DATOS!BM:BM,MATCH(CHECKLIST!B1039,DATOS!B:B,0),1))),"")</f>
        <v/>
      </c>
      <c r="I1039" s="17" t="str">
        <f>IFERROR(IF(INDEX(DATOS!AN:AN,MATCH(CHECKLIST!B1039,DATOS!B:B,0),1)=0,"",INDEX(DATOS!AN:AN,MATCH(CHECKLIST!B1039,DATOS!B:B,0),1)),"")</f>
        <v/>
      </c>
      <c r="J1039" s="17" t="str">
        <f>IFERROR(IF(INDEX(DATOS!AL:AL,MATCH(CHECKLIST!B1039,DATOS!B:B,0),1)=0,"",INDEX(DATOS!AL:AL,MATCH(CHECKLIST!B1039,DATOS!B:B,0),1)),"")</f>
        <v/>
      </c>
      <c r="K1039" s="35" t="str">
        <f>IFERROR(IF(INDEX(DATOS!AM:AM,MATCH(CHECKLIST!B1039,DATOS!B:B,0),1)=0,"",INDEX(DATOS!AM:AM,MATCH(CHECKLIST!B1039,DATOS!B:B,0),1)),"")</f>
        <v/>
      </c>
      <c r="L1039" s="17" t="str">
        <f>IFERROR(IF(INDEX(DATOS!AO:AO,MATCH(CHECKLIST!B1039,DATOS!B:B,0),1)=0,"",INDEX(DATOS!AO:AO,MATCH(CHECKLIST!B1039,DATOS!B:B,0),1)),"")</f>
        <v/>
      </c>
      <c r="M1039" s="17" t="str">
        <f>IFERROR(IF(INDEX(DATOS!AK:AK,MATCH(CHECKLIST!B1039,DATOS!B:B,0),1)=0,"",INDEX(DATOS!AK:AK,MATCH(CHECKLIST!B1039,DATOS!B:B,0),1)),"")</f>
        <v/>
      </c>
      <c r="N1039" s="35" t="str">
        <f ca="1">IFERROR(IF(INDEX(DATOS!I:I,MATCH(CHECKLIST!B1039,DATOS!B:B,0),1)="","X",IF(INDEX(DATOS!I:I,MATCH(CHECKLIST!B1039,DATOS!B:B,0),1)&gt;YEAR(TODAY())-1,"","VENCIDA")),"")</f>
        <v/>
      </c>
      <c r="O1039" s="35" t="str">
        <f>IFERROR(IF(INDEX(DATOS!AR:AR,MATCH(CHECKLIST!B1039,DATOS!B:B,0),1)=0,"",INDEX(DATOS!AR:AR,MATCH(CHECKLIST!B1039,DATOS!B:B,0),1)),"")</f>
        <v/>
      </c>
      <c r="P1039" s="17" t="str">
        <f>IFERROR(IF(INDEX(DATOS!AP:AP,MATCH(CHECKLIST!B1039,DATOS!B:B,0),1)=0,"",INDEX(DATOS!AP:AP,MATCH(CHECKLIST!B1039,DATOS!B:B,0),1)),"")</f>
        <v/>
      </c>
      <c r="Q1039" s="17" t="str">
        <f>IFERROR(IF(INDEX(DATOS!AQ:AQ,MATCH(CHECKLIST!B1039,DATOS!B:B,0),1)=0,"",INDEX(DATOS!AQ:AQ,MATCH(CHECKLIST!B1039,DATOS!B:B,0),1)),"")</f>
        <v/>
      </c>
    </row>
    <row r="1040" spans="1:17" x14ac:dyDescent="0.25">
      <c r="A1040" s="12">
        <v>1027</v>
      </c>
      <c r="B1040" t="str">
        <f>IFERROR(INDEX(DATOS!B:B,MATCH(CHECKLIST!A1040,DATOS!BY:BY,0),1),"")</f>
        <v/>
      </c>
      <c r="C1040" t="str">
        <f>IFERROR(INDEX(DATOS!J:J,MATCH(CHECKLIST!A1040,DATOS!BY:BY,0),1),"")</f>
        <v/>
      </c>
      <c r="D1040" t="str">
        <f>IFERROR(INDEX(DATOS!R:R,MATCH(CHECKLIST!E1040,DATOS!C:C,0),1),"")</f>
        <v/>
      </c>
      <c r="E1040" s="72" t="str">
        <f>IFERROR(INDEX(DATOS!C:C,MATCH(CHECKLIST!A1040,DATOS!BY:BY,0),1),"")</f>
        <v/>
      </c>
      <c r="F1040" s="82" t="str">
        <f>IFERROR(IF(INDEX(DATOS!AE:AE,MATCH(CHECKLIST!B1040,DATOS!B:B,0),1)=0,"",INDEX(DATOS!AE:AE,MATCH(CHECKLIST!B1040,DATOS!B:B,0),1)),"")</f>
        <v/>
      </c>
      <c r="G1040" s="17" t="str">
        <f>IFERROR(IF(INDEX(DATOS!AJ:AJ,MATCH(CHECKLIST!B1040,DATOS!B:B,0),1)=0,"",INDEX(DATOS!AJ:AJ,MATCH(CHECKLIST!B1040,DATOS!B:B,0),1)),"")</f>
        <v/>
      </c>
      <c r="H1040" s="17" t="str">
        <f>IFERROR(IF(INDEX(DATOS!BM:BM,MATCH(CHECKLIST!B1040,DATOS!B:B,0),1)="","X",IF(INDEX(DATOS!BM:BM,MATCH(CHECKLIST!B1040,DATOS!B:B,0),1)="VIGENTE","",INDEX(DATOS!BM:BM,MATCH(CHECKLIST!B1040,DATOS!B:B,0),1))),"")</f>
        <v/>
      </c>
      <c r="I1040" s="17" t="str">
        <f>IFERROR(IF(INDEX(DATOS!AN:AN,MATCH(CHECKLIST!B1040,DATOS!B:B,0),1)=0,"",INDEX(DATOS!AN:AN,MATCH(CHECKLIST!B1040,DATOS!B:B,0),1)),"")</f>
        <v/>
      </c>
      <c r="J1040" s="17" t="str">
        <f>IFERROR(IF(INDEX(DATOS!AL:AL,MATCH(CHECKLIST!B1040,DATOS!B:B,0),1)=0,"",INDEX(DATOS!AL:AL,MATCH(CHECKLIST!B1040,DATOS!B:B,0),1)),"")</f>
        <v/>
      </c>
      <c r="K1040" s="35" t="str">
        <f>IFERROR(IF(INDEX(DATOS!AM:AM,MATCH(CHECKLIST!B1040,DATOS!B:B,0),1)=0,"",INDEX(DATOS!AM:AM,MATCH(CHECKLIST!B1040,DATOS!B:B,0),1)),"")</f>
        <v/>
      </c>
      <c r="L1040" s="17" t="str">
        <f>IFERROR(IF(INDEX(DATOS!AO:AO,MATCH(CHECKLIST!B1040,DATOS!B:B,0),1)=0,"",INDEX(DATOS!AO:AO,MATCH(CHECKLIST!B1040,DATOS!B:B,0),1)),"")</f>
        <v/>
      </c>
      <c r="M1040" s="17" t="str">
        <f>IFERROR(IF(INDEX(DATOS!AK:AK,MATCH(CHECKLIST!B1040,DATOS!B:B,0),1)=0,"",INDEX(DATOS!AK:AK,MATCH(CHECKLIST!B1040,DATOS!B:B,0),1)),"")</f>
        <v/>
      </c>
      <c r="N1040" s="35" t="str">
        <f ca="1">IFERROR(IF(INDEX(DATOS!I:I,MATCH(CHECKLIST!B1040,DATOS!B:B,0),1)="","X",IF(INDEX(DATOS!I:I,MATCH(CHECKLIST!B1040,DATOS!B:B,0),1)&gt;YEAR(TODAY())-1,"","VENCIDA")),"")</f>
        <v/>
      </c>
      <c r="O1040" s="35" t="str">
        <f>IFERROR(IF(INDEX(DATOS!AR:AR,MATCH(CHECKLIST!B1040,DATOS!B:B,0),1)=0,"",INDEX(DATOS!AR:AR,MATCH(CHECKLIST!B1040,DATOS!B:B,0),1)),"")</f>
        <v/>
      </c>
      <c r="P1040" s="17" t="str">
        <f>IFERROR(IF(INDEX(DATOS!AP:AP,MATCH(CHECKLIST!B1040,DATOS!B:B,0),1)=0,"",INDEX(DATOS!AP:AP,MATCH(CHECKLIST!B1040,DATOS!B:B,0),1)),"")</f>
        <v/>
      </c>
      <c r="Q1040" s="17" t="str">
        <f>IFERROR(IF(INDEX(DATOS!AQ:AQ,MATCH(CHECKLIST!B1040,DATOS!B:B,0),1)=0,"",INDEX(DATOS!AQ:AQ,MATCH(CHECKLIST!B1040,DATOS!B:B,0),1)),"")</f>
        <v/>
      </c>
    </row>
    <row r="1041" spans="1:17" x14ac:dyDescent="0.25">
      <c r="A1041" s="12">
        <v>1028</v>
      </c>
      <c r="B1041" t="str">
        <f>IFERROR(INDEX(DATOS!B:B,MATCH(CHECKLIST!A1041,DATOS!BY:BY,0),1),"")</f>
        <v/>
      </c>
      <c r="C1041" t="str">
        <f>IFERROR(INDEX(DATOS!J:J,MATCH(CHECKLIST!A1041,DATOS!BY:BY,0),1),"")</f>
        <v/>
      </c>
      <c r="D1041" t="str">
        <f>IFERROR(INDEX(DATOS!R:R,MATCH(CHECKLIST!E1041,DATOS!C:C,0),1),"")</f>
        <v/>
      </c>
      <c r="E1041" s="72" t="str">
        <f>IFERROR(INDEX(DATOS!C:C,MATCH(CHECKLIST!A1041,DATOS!BY:BY,0),1),"")</f>
        <v/>
      </c>
      <c r="F1041" s="82" t="str">
        <f>IFERROR(IF(INDEX(DATOS!AE:AE,MATCH(CHECKLIST!B1041,DATOS!B:B,0),1)=0,"",INDEX(DATOS!AE:AE,MATCH(CHECKLIST!B1041,DATOS!B:B,0),1)),"")</f>
        <v/>
      </c>
      <c r="G1041" s="17" t="str">
        <f>IFERROR(IF(INDEX(DATOS!AJ:AJ,MATCH(CHECKLIST!B1041,DATOS!B:B,0),1)=0,"",INDEX(DATOS!AJ:AJ,MATCH(CHECKLIST!B1041,DATOS!B:B,0),1)),"")</f>
        <v/>
      </c>
      <c r="H1041" s="17" t="str">
        <f>IFERROR(IF(INDEX(DATOS!BM:BM,MATCH(CHECKLIST!B1041,DATOS!B:B,0),1)="","X",IF(INDEX(DATOS!BM:BM,MATCH(CHECKLIST!B1041,DATOS!B:B,0),1)="VIGENTE","",INDEX(DATOS!BM:BM,MATCH(CHECKLIST!B1041,DATOS!B:B,0),1))),"")</f>
        <v/>
      </c>
      <c r="I1041" s="17" t="str">
        <f>IFERROR(IF(INDEX(DATOS!AN:AN,MATCH(CHECKLIST!B1041,DATOS!B:B,0),1)=0,"",INDEX(DATOS!AN:AN,MATCH(CHECKLIST!B1041,DATOS!B:B,0),1)),"")</f>
        <v/>
      </c>
      <c r="J1041" s="17" t="str">
        <f>IFERROR(IF(INDEX(DATOS!AL:AL,MATCH(CHECKLIST!B1041,DATOS!B:B,0),1)=0,"",INDEX(DATOS!AL:AL,MATCH(CHECKLIST!B1041,DATOS!B:B,0),1)),"")</f>
        <v/>
      </c>
      <c r="K1041" s="35" t="str">
        <f>IFERROR(IF(INDEX(DATOS!AM:AM,MATCH(CHECKLIST!B1041,DATOS!B:B,0),1)=0,"",INDEX(DATOS!AM:AM,MATCH(CHECKLIST!B1041,DATOS!B:B,0),1)),"")</f>
        <v/>
      </c>
      <c r="L1041" s="17" t="str">
        <f>IFERROR(IF(INDEX(DATOS!AO:AO,MATCH(CHECKLIST!B1041,DATOS!B:B,0),1)=0,"",INDEX(DATOS!AO:AO,MATCH(CHECKLIST!B1041,DATOS!B:B,0),1)),"")</f>
        <v/>
      </c>
      <c r="M1041" s="17" t="str">
        <f>IFERROR(IF(INDEX(DATOS!AK:AK,MATCH(CHECKLIST!B1041,DATOS!B:B,0),1)=0,"",INDEX(DATOS!AK:AK,MATCH(CHECKLIST!B1041,DATOS!B:B,0),1)),"")</f>
        <v/>
      </c>
      <c r="N1041" s="35" t="str">
        <f ca="1">IFERROR(IF(INDEX(DATOS!I:I,MATCH(CHECKLIST!B1041,DATOS!B:B,0),1)="","X",IF(INDEX(DATOS!I:I,MATCH(CHECKLIST!B1041,DATOS!B:B,0),1)&gt;YEAR(TODAY())-1,"","VENCIDA")),"")</f>
        <v/>
      </c>
      <c r="O1041" s="35" t="str">
        <f>IFERROR(IF(INDEX(DATOS!AR:AR,MATCH(CHECKLIST!B1041,DATOS!B:B,0),1)=0,"",INDEX(DATOS!AR:AR,MATCH(CHECKLIST!B1041,DATOS!B:B,0),1)),"")</f>
        <v/>
      </c>
      <c r="P1041" s="17" t="str">
        <f>IFERROR(IF(INDEX(DATOS!AP:AP,MATCH(CHECKLIST!B1041,DATOS!B:B,0),1)=0,"",INDEX(DATOS!AP:AP,MATCH(CHECKLIST!B1041,DATOS!B:B,0),1)),"")</f>
        <v/>
      </c>
      <c r="Q1041" s="17" t="str">
        <f>IFERROR(IF(INDEX(DATOS!AQ:AQ,MATCH(CHECKLIST!B1041,DATOS!B:B,0),1)=0,"",INDEX(DATOS!AQ:AQ,MATCH(CHECKLIST!B1041,DATOS!B:B,0),1)),"")</f>
        <v/>
      </c>
    </row>
    <row r="1042" spans="1:17" x14ac:dyDescent="0.25">
      <c r="A1042" s="12">
        <v>1029</v>
      </c>
      <c r="B1042" t="str">
        <f>IFERROR(INDEX(DATOS!B:B,MATCH(CHECKLIST!A1042,DATOS!BY:BY,0),1),"")</f>
        <v/>
      </c>
      <c r="C1042" t="str">
        <f>IFERROR(INDEX(DATOS!J:J,MATCH(CHECKLIST!A1042,DATOS!BY:BY,0),1),"")</f>
        <v/>
      </c>
      <c r="D1042" t="str">
        <f>IFERROR(INDEX(DATOS!R:R,MATCH(CHECKLIST!E1042,DATOS!C:C,0),1),"")</f>
        <v/>
      </c>
      <c r="E1042" s="72" t="str">
        <f>IFERROR(INDEX(DATOS!C:C,MATCH(CHECKLIST!A1042,DATOS!BY:BY,0),1),"")</f>
        <v/>
      </c>
      <c r="F1042" s="82" t="str">
        <f>IFERROR(IF(INDEX(DATOS!AE:AE,MATCH(CHECKLIST!B1042,DATOS!B:B,0),1)=0,"",INDEX(DATOS!AE:AE,MATCH(CHECKLIST!B1042,DATOS!B:B,0),1)),"")</f>
        <v/>
      </c>
      <c r="G1042" s="17" t="str">
        <f>IFERROR(IF(INDEX(DATOS!AJ:AJ,MATCH(CHECKLIST!B1042,DATOS!B:B,0),1)=0,"",INDEX(DATOS!AJ:AJ,MATCH(CHECKLIST!B1042,DATOS!B:B,0),1)),"")</f>
        <v/>
      </c>
      <c r="H1042" s="17" t="str">
        <f>IFERROR(IF(INDEX(DATOS!BM:BM,MATCH(CHECKLIST!B1042,DATOS!B:B,0),1)="","X",IF(INDEX(DATOS!BM:BM,MATCH(CHECKLIST!B1042,DATOS!B:B,0),1)="VIGENTE","",INDEX(DATOS!BM:BM,MATCH(CHECKLIST!B1042,DATOS!B:B,0),1))),"")</f>
        <v/>
      </c>
      <c r="I1042" s="17" t="str">
        <f>IFERROR(IF(INDEX(DATOS!AN:AN,MATCH(CHECKLIST!B1042,DATOS!B:B,0),1)=0,"",INDEX(DATOS!AN:AN,MATCH(CHECKLIST!B1042,DATOS!B:B,0),1)),"")</f>
        <v/>
      </c>
      <c r="J1042" s="17" t="str">
        <f>IFERROR(IF(INDEX(DATOS!AL:AL,MATCH(CHECKLIST!B1042,DATOS!B:B,0),1)=0,"",INDEX(DATOS!AL:AL,MATCH(CHECKLIST!B1042,DATOS!B:B,0),1)),"")</f>
        <v/>
      </c>
      <c r="K1042" s="35" t="str">
        <f>IFERROR(IF(INDEX(DATOS!AM:AM,MATCH(CHECKLIST!B1042,DATOS!B:B,0),1)=0,"",INDEX(DATOS!AM:AM,MATCH(CHECKLIST!B1042,DATOS!B:B,0),1)),"")</f>
        <v/>
      </c>
      <c r="L1042" s="17" t="str">
        <f>IFERROR(IF(INDEX(DATOS!AO:AO,MATCH(CHECKLIST!B1042,DATOS!B:B,0),1)=0,"",INDEX(DATOS!AO:AO,MATCH(CHECKLIST!B1042,DATOS!B:B,0),1)),"")</f>
        <v/>
      </c>
      <c r="M1042" s="17" t="str">
        <f>IFERROR(IF(INDEX(DATOS!AK:AK,MATCH(CHECKLIST!B1042,DATOS!B:B,0),1)=0,"",INDEX(DATOS!AK:AK,MATCH(CHECKLIST!B1042,DATOS!B:B,0),1)),"")</f>
        <v/>
      </c>
      <c r="N1042" s="35" t="str">
        <f ca="1">IFERROR(IF(INDEX(DATOS!I:I,MATCH(CHECKLIST!B1042,DATOS!B:B,0),1)="","X",IF(INDEX(DATOS!I:I,MATCH(CHECKLIST!B1042,DATOS!B:B,0),1)&gt;YEAR(TODAY())-1,"","VENCIDA")),"")</f>
        <v/>
      </c>
      <c r="O1042" s="35" t="str">
        <f>IFERROR(IF(INDEX(DATOS!AR:AR,MATCH(CHECKLIST!B1042,DATOS!B:B,0),1)=0,"",INDEX(DATOS!AR:AR,MATCH(CHECKLIST!B1042,DATOS!B:B,0),1)),"")</f>
        <v/>
      </c>
      <c r="P1042" s="17" t="str">
        <f>IFERROR(IF(INDEX(DATOS!AP:AP,MATCH(CHECKLIST!B1042,DATOS!B:B,0),1)=0,"",INDEX(DATOS!AP:AP,MATCH(CHECKLIST!B1042,DATOS!B:B,0),1)),"")</f>
        <v/>
      </c>
      <c r="Q1042" s="17" t="str">
        <f>IFERROR(IF(INDEX(DATOS!AQ:AQ,MATCH(CHECKLIST!B1042,DATOS!B:B,0),1)=0,"",INDEX(DATOS!AQ:AQ,MATCH(CHECKLIST!B1042,DATOS!B:B,0),1)),"")</f>
        <v/>
      </c>
    </row>
    <row r="1043" spans="1:17" x14ac:dyDescent="0.25">
      <c r="A1043" s="12">
        <v>1030</v>
      </c>
      <c r="B1043" t="str">
        <f>IFERROR(INDEX(DATOS!B:B,MATCH(CHECKLIST!A1043,DATOS!BY:BY,0),1),"")</f>
        <v/>
      </c>
      <c r="C1043" t="str">
        <f>IFERROR(INDEX(DATOS!J:J,MATCH(CHECKLIST!A1043,DATOS!BY:BY,0),1),"")</f>
        <v/>
      </c>
      <c r="D1043" t="str">
        <f>IFERROR(INDEX(DATOS!R:R,MATCH(CHECKLIST!E1043,DATOS!C:C,0),1),"")</f>
        <v/>
      </c>
      <c r="E1043" s="72" t="str">
        <f>IFERROR(INDEX(DATOS!C:C,MATCH(CHECKLIST!A1043,DATOS!BY:BY,0),1),"")</f>
        <v/>
      </c>
      <c r="F1043" s="82" t="str">
        <f>IFERROR(IF(INDEX(DATOS!AE:AE,MATCH(CHECKLIST!B1043,DATOS!B:B,0),1)=0,"",INDEX(DATOS!AE:AE,MATCH(CHECKLIST!B1043,DATOS!B:B,0),1)),"")</f>
        <v/>
      </c>
      <c r="G1043" s="17" t="str">
        <f>IFERROR(IF(INDEX(DATOS!AJ:AJ,MATCH(CHECKLIST!B1043,DATOS!B:B,0),1)=0,"",INDEX(DATOS!AJ:AJ,MATCH(CHECKLIST!B1043,DATOS!B:B,0),1)),"")</f>
        <v/>
      </c>
      <c r="H1043" s="17" t="str">
        <f>IFERROR(IF(INDEX(DATOS!BM:BM,MATCH(CHECKLIST!B1043,DATOS!B:B,0),1)="","X",IF(INDEX(DATOS!BM:BM,MATCH(CHECKLIST!B1043,DATOS!B:B,0),1)="VIGENTE","",INDEX(DATOS!BM:BM,MATCH(CHECKLIST!B1043,DATOS!B:B,0),1))),"")</f>
        <v/>
      </c>
      <c r="I1043" s="17" t="str">
        <f>IFERROR(IF(INDEX(DATOS!AN:AN,MATCH(CHECKLIST!B1043,DATOS!B:B,0),1)=0,"",INDEX(DATOS!AN:AN,MATCH(CHECKLIST!B1043,DATOS!B:B,0),1)),"")</f>
        <v/>
      </c>
      <c r="J1043" s="17" t="str">
        <f>IFERROR(IF(INDEX(DATOS!AL:AL,MATCH(CHECKLIST!B1043,DATOS!B:B,0),1)=0,"",INDEX(DATOS!AL:AL,MATCH(CHECKLIST!B1043,DATOS!B:B,0),1)),"")</f>
        <v/>
      </c>
      <c r="K1043" s="35" t="str">
        <f>IFERROR(IF(INDEX(DATOS!AM:AM,MATCH(CHECKLIST!B1043,DATOS!B:B,0),1)=0,"",INDEX(DATOS!AM:AM,MATCH(CHECKLIST!B1043,DATOS!B:B,0),1)),"")</f>
        <v/>
      </c>
      <c r="L1043" s="17" t="str">
        <f>IFERROR(IF(INDEX(DATOS!AO:AO,MATCH(CHECKLIST!B1043,DATOS!B:B,0),1)=0,"",INDEX(DATOS!AO:AO,MATCH(CHECKLIST!B1043,DATOS!B:B,0),1)),"")</f>
        <v/>
      </c>
      <c r="M1043" s="17" t="str">
        <f>IFERROR(IF(INDEX(DATOS!AK:AK,MATCH(CHECKLIST!B1043,DATOS!B:B,0),1)=0,"",INDEX(DATOS!AK:AK,MATCH(CHECKLIST!B1043,DATOS!B:B,0),1)),"")</f>
        <v/>
      </c>
      <c r="N1043" s="35" t="str">
        <f ca="1">IFERROR(IF(INDEX(DATOS!I:I,MATCH(CHECKLIST!B1043,DATOS!B:B,0),1)="","X",IF(INDEX(DATOS!I:I,MATCH(CHECKLIST!B1043,DATOS!B:B,0),1)&gt;YEAR(TODAY())-1,"","VENCIDA")),"")</f>
        <v/>
      </c>
      <c r="O1043" s="35" t="str">
        <f>IFERROR(IF(INDEX(DATOS!AR:AR,MATCH(CHECKLIST!B1043,DATOS!B:B,0),1)=0,"",INDEX(DATOS!AR:AR,MATCH(CHECKLIST!B1043,DATOS!B:B,0),1)),"")</f>
        <v/>
      </c>
      <c r="P1043" s="17" t="str">
        <f>IFERROR(IF(INDEX(DATOS!AP:AP,MATCH(CHECKLIST!B1043,DATOS!B:B,0),1)=0,"",INDEX(DATOS!AP:AP,MATCH(CHECKLIST!B1043,DATOS!B:B,0),1)),"")</f>
        <v/>
      </c>
      <c r="Q1043" s="17" t="str">
        <f>IFERROR(IF(INDEX(DATOS!AQ:AQ,MATCH(CHECKLIST!B1043,DATOS!B:B,0),1)=0,"",INDEX(DATOS!AQ:AQ,MATCH(CHECKLIST!B1043,DATOS!B:B,0),1)),"")</f>
        <v/>
      </c>
    </row>
    <row r="1044" spans="1:17" x14ac:dyDescent="0.25">
      <c r="A1044" s="12">
        <v>1031</v>
      </c>
      <c r="B1044" t="str">
        <f>IFERROR(INDEX(DATOS!B:B,MATCH(CHECKLIST!A1044,DATOS!BY:BY,0),1),"")</f>
        <v/>
      </c>
      <c r="C1044" t="str">
        <f>IFERROR(INDEX(DATOS!J:J,MATCH(CHECKLIST!A1044,DATOS!BY:BY,0),1),"")</f>
        <v/>
      </c>
      <c r="D1044" t="str">
        <f>IFERROR(INDEX(DATOS!R:R,MATCH(CHECKLIST!E1044,DATOS!C:C,0),1),"")</f>
        <v/>
      </c>
      <c r="E1044" s="72" t="str">
        <f>IFERROR(INDEX(DATOS!C:C,MATCH(CHECKLIST!A1044,DATOS!BY:BY,0),1),"")</f>
        <v/>
      </c>
      <c r="F1044" s="82" t="str">
        <f>IFERROR(IF(INDEX(DATOS!AE:AE,MATCH(CHECKLIST!B1044,DATOS!B:B,0),1)=0,"",INDEX(DATOS!AE:AE,MATCH(CHECKLIST!B1044,DATOS!B:B,0),1)),"")</f>
        <v/>
      </c>
      <c r="G1044" s="17" t="str">
        <f>IFERROR(IF(INDEX(DATOS!AJ:AJ,MATCH(CHECKLIST!B1044,DATOS!B:B,0),1)=0,"",INDEX(DATOS!AJ:AJ,MATCH(CHECKLIST!B1044,DATOS!B:B,0),1)),"")</f>
        <v/>
      </c>
      <c r="H1044" s="17" t="str">
        <f>IFERROR(IF(INDEX(DATOS!BM:BM,MATCH(CHECKLIST!B1044,DATOS!B:B,0),1)="","X",IF(INDEX(DATOS!BM:BM,MATCH(CHECKLIST!B1044,DATOS!B:B,0),1)="VIGENTE","",INDEX(DATOS!BM:BM,MATCH(CHECKLIST!B1044,DATOS!B:B,0),1))),"")</f>
        <v/>
      </c>
      <c r="I1044" s="17" t="str">
        <f>IFERROR(IF(INDEX(DATOS!AN:AN,MATCH(CHECKLIST!B1044,DATOS!B:B,0),1)=0,"",INDEX(DATOS!AN:AN,MATCH(CHECKLIST!B1044,DATOS!B:B,0),1)),"")</f>
        <v/>
      </c>
      <c r="J1044" s="17" t="str">
        <f>IFERROR(IF(INDEX(DATOS!AL:AL,MATCH(CHECKLIST!B1044,DATOS!B:B,0),1)=0,"",INDEX(DATOS!AL:AL,MATCH(CHECKLIST!B1044,DATOS!B:B,0),1)),"")</f>
        <v/>
      </c>
      <c r="K1044" s="35" t="str">
        <f>IFERROR(IF(INDEX(DATOS!AM:AM,MATCH(CHECKLIST!B1044,DATOS!B:B,0),1)=0,"",INDEX(DATOS!AM:AM,MATCH(CHECKLIST!B1044,DATOS!B:B,0),1)),"")</f>
        <v/>
      </c>
      <c r="L1044" s="17" t="str">
        <f>IFERROR(IF(INDEX(DATOS!AO:AO,MATCH(CHECKLIST!B1044,DATOS!B:B,0),1)=0,"",INDEX(DATOS!AO:AO,MATCH(CHECKLIST!B1044,DATOS!B:B,0),1)),"")</f>
        <v/>
      </c>
      <c r="M1044" s="17" t="str">
        <f>IFERROR(IF(INDEX(DATOS!AK:AK,MATCH(CHECKLIST!B1044,DATOS!B:B,0),1)=0,"",INDEX(DATOS!AK:AK,MATCH(CHECKLIST!B1044,DATOS!B:B,0),1)),"")</f>
        <v/>
      </c>
      <c r="N1044" s="35" t="str">
        <f ca="1">IFERROR(IF(INDEX(DATOS!I:I,MATCH(CHECKLIST!B1044,DATOS!B:B,0),1)="","X",IF(INDEX(DATOS!I:I,MATCH(CHECKLIST!B1044,DATOS!B:B,0),1)&gt;YEAR(TODAY())-1,"","VENCIDA")),"")</f>
        <v/>
      </c>
      <c r="O1044" s="35" t="str">
        <f>IFERROR(IF(INDEX(DATOS!AR:AR,MATCH(CHECKLIST!B1044,DATOS!B:B,0),1)=0,"",INDEX(DATOS!AR:AR,MATCH(CHECKLIST!B1044,DATOS!B:B,0),1)),"")</f>
        <v/>
      </c>
      <c r="P1044" s="17" t="str">
        <f>IFERROR(IF(INDEX(DATOS!AP:AP,MATCH(CHECKLIST!B1044,DATOS!B:B,0),1)=0,"",INDEX(DATOS!AP:AP,MATCH(CHECKLIST!B1044,DATOS!B:B,0),1)),"")</f>
        <v/>
      </c>
      <c r="Q1044" s="17" t="str">
        <f>IFERROR(IF(INDEX(DATOS!AQ:AQ,MATCH(CHECKLIST!B1044,DATOS!B:B,0),1)=0,"",INDEX(DATOS!AQ:AQ,MATCH(CHECKLIST!B1044,DATOS!B:B,0),1)),"")</f>
        <v/>
      </c>
    </row>
    <row r="1045" spans="1:17" x14ac:dyDescent="0.25">
      <c r="A1045" s="12">
        <v>1032</v>
      </c>
      <c r="B1045" t="str">
        <f>IFERROR(INDEX(DATOS!B:B,MATCH(CHECKLIST!A1045,DATOS!BY:BY,0),1),"")</f>
        <v/>
      </c>
      <c r="C1045" t="str">
        <f>IFERROR(INDEX(DATOS!J:J,MATCH(CHECKLIST!A1045,DATOS!BY:BY,0),1),"")</f>
        <v/>
      </c>
      <c r="D1045" t="str">
        <f>IFERROR(INDEX(DATOS!R:R,MATCH(CHECKLIST!E1045,DATOS!C:C,0),1),"")</f>
        <v/>
      </c>
      <c r="E1045" s="72" t="str">
        <f>IFERROR(INDEX(DATOS!C:C,MATCH(CHECKLIST!A1045,DATOS!BY:BY,0),1),"")</f>
        <v/>
      </c>
      <c r="F1045" s="82" t="str">
        <f>IFERROR(IF(INDEX(DATOS!AE:AE,MATCH(CHECKLIST!B1045,DATOS!B:B,0),1)=0,"",INDEX(DATOS!AE:AE,MATCH(CHECKLIST!B1045,DATOS!B:B,0),1)),"")</f>
        <v/>
      </c>
      <c r="G1045" s="17" t="str">
        <f>IFERROR(IF(INDEX(DATOS!AJ:AJ,MATCH(CHECKLIST!B1045,DATOS!B:B,0),1)=0,"",INDEX(DATOS!AJ:AJ,MATCH(CHECKLIST!B1045,DATOS!B:B,0),1)),"")</f>
        <v/>
      </c>
      <c r="H1045" s="17" t="str">
        <f>IFERROR(IF(INDEX(DATOS!BM:BM,MATCH(CHECKLIST!B1045,DATOS!B:B,0),1)="","X",IF(INDEX(DATOS!BM:BM,MATCH(CHECKLIST!B1045,DATOS!B:B,0),1)="VIGENTE","",INDEX(DATOS!BM:BM,MATCH(CHECKLIST!B1045,DATOS!B:B,0),1))),"")</f>
        <v/>
      </c>
      <c r="I1045" s="17" t="str">
        <f>IFERROR(IF(INDEX(DATOS!AN:AN,MATCH(CHECKLIST!B1045,DATOS!B:B,0),1)=0,"",INDEX(DATOS!AN:AN,MATCH(CHECKLIST!B1045,DATOS!B:B,0),1)),"")</f>
        <v/>
      </c>
      <c r="J1045" s="17" t="str">
        <f>IFERROR(IF(INDEX(DATOS!AL:AL,MATCH(CHECKLIST!B1045,DATOS!B:B,0),1)=0,"",INDEX(DATOS!AL:AL,MATCH(CHECKLIST!B1045,DATOS!B:B,0),1)),"")</f>
        <v/>
      </c>
      <c r="K1045" s="35" t="str">
        <f>IFERROR(IF(INDEX(DATOS!AM:AM,MATCH(CHECKLIST!B1045,DATOS!B:B,0),1)=0,"",INDEX(DATOS!AM:AM,MATCH(CHECKLIST!B1045,DATOS!B:B,0),1)),"")</f>
        <v/>
      </c>
      <c r="L1045" s="17" t="str">
        <f>IFERROR(IF(INDEX(DATOS!AO:AO,MATCH(CHECKLIST!B1045,DATOS!B:B,0),1)=0,"",INDEX(DATOS!AO:AO,MATCH(CHECKLIST!B1045,DATOS!B:B,0),1)),"")</f>
        <v/>
      </c>
      <c r="M1045" s="17" t="str">
        <f>IFERROR(IF(INDEX(DATOS!AK:AK,MATCH(CHECKLIST!B1045,DATOS!B:B,0),1)=0,"",INDEX(DATOS!AK:AK,MATCH(CHECKLIST!B1045,DATOS!B:B,0),1)),"")</f>
        <v/>
      </c>
      <c r="N1045" s="35" t="str">
        <f ca="1">IFERROR(IF(INDEX(DATOS!I:I,MATCH(CHECKLIST!B1045,DATOS!B:B,0),1)="","X",IF(INDEX(DATOS!I:I,MATCH(CHECKLIST!B1045,DATOS!B:B,0),1)&gt;YEAR(TODAY())-1,"","VENCIDA")),"")</f>
        <v/>
      </c>
      <c r="O1045" s="35" t="str">
        <f>IFERROR(IF(INDEX(DATOS!AR:AR,MATCH(CHECKLIST!B1045,DATOS!B:B,0),1)=0,"",INDEX(DATOS!AR:AR,MATCH(CHECKLIST!B1045,DATOS!B:B,0),1)),"")</f>
        <v/>
      </c>
      <c r="P1045" s="17" t="str">
        <f>IFERROR(IF(INDEX(DATOS!AP:AP,MATCH(CHECKLIST!B1045,DATOS!B:B,0),1)=0,"",INDEX(DATOS!AP:AP,MATCH(CHECKLIST!B1045,DATOS!B:B,0),1)),"")</f>
        <v/>
      </c>
      <c r="Q1045" s="17" t="str">
        <f>IFERROR(IF(INDEX(DATOS!AQ:AQ,MATCH(CHECKLIST!B1045,DATOS!B:B,0),1)=0,"",INDEX(DATOS!AQ:AQ,MATCH(CHECKLIST!B1045,DATOS!B:B,0),1)),"")</f>
        <v/>
      </c>
    </row>
    <row r="1046" spans="1:17" x14ac:dyDescent="0.25">
      <c r="A1046" s="12">
        <v>1033</v>
      </c>
      <c r="B1046" t="str">
        <f>IFERROR(INDEX(DATOS!B:B,MATCH(CHECKLIST!A1046,DATOS!BY:BY,0),1),"")</f>
        <v/>
      </c>
      <c r="C1046" t="str">
        <f>IFERROR(INDEX(DATOS!J:J,MATCH(CHECKLIST!A1046,DATOS!BY:BY,0),1),"")</f>
        <v/>
      </c>
      <c r="D1046" t="str">
        <f>IFERROR(INDEX(DATOS!R:R,MATCH(CHECKLIST!E1046,DATOS!C:C,0),1),"")</f>
        <v/>
      </c>
      <c r="E1046" s="72" t="str">
        <f>IFERROR(INDEX(DATOS!C:C,MATCH(CHECKLIST!A1046,DATOS!BY:BY,0),1),"")</f>
        <v/>
      </c>
      <c r="F1046" s="82" t="str">
        <f>IFERROR(IF(INDEX(DATOS!AE:AE,MATCH(CHECKLIST!B1046,DATOS!B:B,0),1)=0,"",INDEX(DATOS!AE:AE,MATCH(CHECKLIST!B1046,DATOS!B:B,0),1)),"")</f>
        <v/>
      </c>
      <c r="G1046" s="17" t="str">
        <f>IFERROR(IF(INDEX(DATOS!AJ:AJ,MATCH(CHECKLIST!B1046,DATOS!B:B,0),1)=0,"",INDEX(DATOS!AJ:AJ,MATCH(CHECKLIST!B1046,DATOS!B:B,0),1)),"")</f>
        <v/>
      </c>
      <c r="H1046" s="17" t="str">
        <f>IFERROR(IF(INDEX(DATOS!BM:BM,MATCH(CHECKLIST!B1046,DATOS!B:B,0),1)="","X",IF(INDEX(DATOS!BM:BM,MATCH(CHECKLIST!B1046,DATOS!B:B,0),1)="VIGENTE","",INDEX(DATOS!BM:BM,MATCH(CHECKLIST!B1046,DATOS!B:B,0),1))),"")</f>
        <v/>
      </c>
      <c r="I1046" s="17" t="str">
        <f>IFERROR(IF(INDEX(DATOS!AN:AN,MATCH(CHECKLIST!B1046,DATOS!B:B,0),1)=0,"",INDEX(DATOS!AN:AN,MATCH(CHECKLIST!B1046,DATOS!B:B,0),1)),"")</f>
        <v/>
      </c>
      <c r="J1046" s="17" t="str">
        <f>IFERROR(IF(INDEX(DATOS!AL:AL,MATCH(CHECKLIST!B1046,DATOS!B:B,0),1)=0,"",INDEX(DATOS!AL:AL,MATCH(CHECKLIST!B1046,DATOS!B:B,0),1)),"")</f>
        <v/>
      </c>
      <c r="K1046" s="35" t="str">
        <f>IFERROR(IF(INDEX(DATOS!AM:AM,MATCH(CHECKLIST!B1046,DATOS!B:B,0),1)=0,"",INDEX(DATOS!AM:AM,MATCH(CHECKLIST!B1046,DATOS!B:B,0),1)),"")</f>
        <v/>
      </c>
      <c r="L1046" s="17" t="str">
        <f>IFERROR(IF(INDEX(DATOS!AO:AO,MATCH(CHECKLIST!B1046,DATOS!B:B,0),1)=0,"",INDEX(DATOS!AO:AO,MATCH(CHECKLIST!B1046,DATOS!B:B,0),1)),"")</f>
        <v/>
      </c>
      <c r="M1046" s="17" t="str">
        <f>IFERROR(IF(INDEX(DATOS!AK:AK,MATCH(CHECKLIST!B1046,DATOS!B:B,0),1)=0,"",INDEX(DATOS!AK:AK,MATCH(CHECKLIST!B1046,DATOS!B:B,0),1)),"")</f>
        <v/>
      </c>
      <c r="N1046" s="35" t="str">
        <f ca="1">IFERROR(IF(INDEX(DATOS!I:I,MATCH(CHECKLIST!B1046,DATOS!B:B,0),1)="","X",IF(INDEX(DATOS!I:I,MATCH(CHECKLIST!B1046,DATOS!B:B,0),1)&gt;YEAR(TODAY())-1,"","VENCIDA")),"")</f>
        <v/>
      </c>
      <c r="O1046" s="35" t="str">
        <f>IFERROR(IF(INDEX(DATOS!AR:AR,MATCH(CHECKLIST!B1046,DATOS!B:B,0),1)=0,"",INDEX(DATOS!AR:AR,MATCH(CHECKLIST!B1046,DATOS!B:B,0),1)),"")</f>
        <v/>
      </c>
      <c r="P1046" s="17" t="str">
        <f>IFERROR(IF(INDEX(DATOS!AP:AP,MATCH(CHECKLIST!B1046,DATOS!B:B,0),1)=0,"",INDEX(DATOS!AP:AP,MATCH(CHECKLIST!B1046,DATOS!B:B,0),1)),"")</f>
        <v/>
      </c>
      <c r="Q1046" s="17" t="str">
        <f>IFERROR(IF(INDEX(DATOS!AQ:AQ,MATCH(CHECKLIST!B1046,DATOS!B:B,0),1)=0,"",INDEX(DATOS!AQ:AQ,MATCH(CHECKLIST!B1046,DATOS!B:B,0),1)),"")</f>
        <v/>
      </c>
    </row>
    <row r="1047" spans="1:17" x14ac:dyDescent="0.25">
      <c r="A1047" s="12">
        <v>1034</v>
      </c>
      <c r="B1047" t="str">
        <f>IFERROR(INDEX(DATOS!B:B,MATCH(CHECKLIST!A1047,DATOS!BY:BY,0),1),"")</f>
        <v/>
      </c>
      <c r="C1047" t="str">
        <f>IFERROR(INDEX(DATOS!J:J,MATCH(CHECKLIST!A1047,DATOS!BY:BY,0),1),"")</f>
        <v/>
      </c>
      <c r="D1047" t="str">
        <f>IFERROR(INDEX(DATOS!R:R,MATCH(CHECKLIST!E1047,DATOS!C:C,0),1),"")</f>
        <v/>
      </c>
      <c r="E1047" s="72" t="str">
        <f>IFERROR(INDEX(DATOS!C:C,MATCH(CHECKLIST!A1047,DATOS!BY:BY,0),1),"")</f>
        <v/>
      </c>
      <c r="F1047" s="82" t="str">
        <f>IFERROR(IF(INDEX(DATOS!AE:AE,MATCH(CHECKLIST!B1047,DATOS!B:B,0),1)=0,"",INDEX(DATOS!AE:AE,MATCH(CHECKLIST!B1047,DATOS!B:B,0),1)),"")</f>
        <v/>
      </c>
      <c r="G1047" s="17" t="str">
        <f>IFERROR(IF(INDEX(DATOS!AJ:AJ,MATCH(CHECKLIST!B1047,DATOS!B:B,0),1)=0,"",INDEX(DATOS!AJ:AJ,MATCH(CHECKLIST!B1047,DATOS!B:B,0),1)),"")</f>
        <v/>
      </c>
      <c r="H1047" s="17" t="str">
        <f>IFERROR(IF(INDEX(DATOS!BM:BM,MATCH(CHECKLIST!B1047,DATOS!B:B,0),1)="","X",IF(INDEX(DATOS!BM:BM,MATCH(CHECKLIST!B1047,DATOS!B:B,0),1)="VIGENTE","",INDEX(DATOS!BM:BM,MATCH(CHECKLIST!B1047,DATOS!B:B,0),1))),"")</f>
        <v/>
      </c>
      <c r="I1047" s="17" t="str">
        <f>IFERROR(IF(INDEX(DATOS!AN:AN,MATCH(CHECKLIST!B1047,DATOS!B:B,0),1)=0,"",INDEX(DATOS!AN:AN,MATCH(CHECKLIST!B1047,DATOS!B:B,0),1)),"")</f>
        <v/>
      </c>
      <c r="J1047" s="17" t="str">
        <f>IFERROR(IF(INDEX(DATOS!AL:AL,MATCH(CHECKLIST!B1047,DATOS!B:B,0),1)=0,"",INDEX(DATOS!AL:AL,MATCH(CHECKLIST!B1047,DATOS!B:B,0),1)),"")</f>
        <v/>
      </c>
      <c r="K1047" s="35" t="str">
        <f>IFERROR(IF(INDEX(DATOS!AM:AM,MATCH(CHECKLIST!B1047,DATOS!B:B,0),1)=0,"",INDEX(DATOS!AM:AM,MATCH(CHECKLIST!B1047,DATOS!B:B,0),1)),"")</f>
        <v/>
      </c>
      <c r="L1047" s="17" t="str">
        <f>IFERROR(IF(INDEX(DATOS!AO:AO,MATCH(CHECKLIST!B1047,DATOS!B:B,0),1)=0,"",INDEX(DATOS!AO:AO,MATCH(CHECKLIST!B1047,DATOS!B:B,0),1)),"")</f>
        <v/>
      </c>
      <c r="M1047" s="17" t="str">
        <f>IFERROR(IF(INDEX(DATOS!AK:AK,MATCH(CHECKLIST!B1047,DATOS!B:B,0),1)=0,"",INDEX(DATOS!AK:AK,MATCH(CHECKLIST!B1047,DATOS!B:B,0),1)),"")</f>
        <v/>
      </c>
      <c r="N1047" s="35" t="str">
        <f ca="1">IFERROR(IF(INDEX(DATOS!I:I,MATCH(CHECKLIST!B1047,DATOS!B:B,0),1)="","X",IF(INDEX(DATOS!I:I,MATCH(CHECKLIST!B1047,DATOS!B:B,0),1)&gt;YEAR(TODAY())-1,"","VENCIDA")),"")</f>
        <v/>
      </c>
      <c r="O1047" s="35" t="str">
        <f>IFERROR(IF(INDEX(DATOS!AR:AR,MATCH(CHECKLIST!B1047,DATOS!B:B,0),1)=0,"",INDEX(DATOS!AR:AR,MATCH(CHECKLIST!B1047,DATOS!B:B,0),1)),"")</f>
        <v/>
      </c>
      <c r="P1047" s="17" t="str">
        <f>IFERROR(IF(INDEX(DATOS!AP:AP,MATCH(CHECKLIST!B1047,DATOS!B:B,0),1)=0,"",INDEX(DATOS!AP:AP,MATCH(CHECKLIST!B1047,DATOS!B:B,0),1)),"")</f>
        <v/>
      </c>
      <c r="Q1047" s="17" t="str">
        <f>IFERROR(IF(INDEX(DATOS!AQ:AQ,MATCH(CHECKLIST!B1047,DATOS!B:B,0),1)=0,"",INDEX(DATOS!AQ:AQ,MATCH(CHECKLIST!B1047,DATOS!B:B,0),1)),"")</f>
        <v/>
      </c>
    </row>
    <row r="1048" spans="1:17" x14ac:dyDescent="0.25">
      <c r="A1048" s="12">
        <v>1035</v>
      </c>
      <c r="B1048" t="str">
        <f>IFERROR(INDEX(DATOS!B:B,MATCH(CHECKLIST!A1048,DATOS!BY:BY,0),1),"")</f>
        <v/>
      </c>
      <c r="C1048" t="str">
        <f>IFERROR(INDEX(DATOS!J:J,MATCH(CHECKLIST!A1048,DATOS!BY:BY,0),1),"")</f>
        <v/>
      </c>
      <c r="D1048" t="str">
        <f>IFERROR(INDEX(DATOS!R:R,MATCH(CHECKLIST!E1048,DATOS!C:C,0),1),"")</f>
        <v/>
      </c>
      <c r="E1048" s="72" t="str">
        <f>IFERROR(INDEX(DATOS!C:C,MATCH(CHECKLIST!A1048,DATOS!BY:BY,0),1),"")</f>
        <v/>
      </c>
      <c r="F1048" s="82" t="str">
        <f>IFERROR(IF(INDEX(DATOS!AE:AE,MATCH(CHECKLIST!B1048,DATOS!B:B,0),1)=0,"",INDEX(DATOS!AE:AE,MATCH(CHECKLIST!B1048,DATOS!B:B,0),1)),"")</f>
        <v/>
      </c>
      <c r="G1048" s="17" t="str">
        <f>IFERROR(IF(INDEX(DATOS!AJ:AJ,MATCH(CHECKLIST!B1048,DATOS!B:B,0),1)=0,"",INDEX(DATOS!AJ:AJ,MATCH(CHECKLIST!B1048,DATOS!B:B,0),1)),"")</f>
        <v/>
      </c>
      <c r="H1048" s="17" t="str">
        <f>IFERROR(IF(INDEX(DATOS!BM:BM,MATCH(CHECKLIST!B1048,DATOS!B:B,0),1)="","X",IF(INDEX(DATOS!BM:BM,MATCH(CHECKLIST!B1048,DATOS!B:B,0),1)="VIGENTE","",INDEX(DATOS!BM:BM,MATCH(CHECKLIST!B1048,DATOS!B:B,0),1))),"")</f>
        <v/>
      </c>
      <c r="I1048" s="17" t="str">
        <f>IFERROR(IF(INDEX(DATOS!AN:AN,MATCH(CHECKLIST!B1048,DATOS!B:B,0),1)=0,"",INDEX(DATOS!AN:AN,MATCH(CHECKLIST!B1048,DATOS!B:B,0),1)),"")</f>
        <v/>
      </c>
      <c r="J1048" s="17" t="str">
        <f>IFERROR(IF(INDEX(DATOS!AL:AL,MATCH(CHECKLIST!B1048,DATOS!B:B,0),1)=0,"",INDEX(DATOS!AL:AL,MATCH(CHECKLIST!B1048,DATOS!B:B,0),1)),"")</f>
        <v/>
      </c>
      <c r="K1048" s="35" t="str">
        <f>IFERROR(IF(INDEX(DATOS!AM:AM,MATCH(CHECKLIST!B1048,DATOS!B:B,0),1)=0,"",INDEX(DATOS!AM:AM,MATCH(CHECKLIST!B1048,DATOS!B:B,0),1)),"")</f>
        <v/>
      </c>
      <c r="L1048" s="17" t="str">
        <f>IFERROR(IF(INDEX(DATOS!AO:AO,MATCH(CHECKLIST!B1048,DATOS!B:B,0),1)=0,"",INDEX(DATOS!AO:AO,MATCH(CHECKLIST!B1048,DATOS!B:B,0),1)),"")</f>
        <v/>
      </c>
      <c r="M1048" s="17" t="str">
        <f>IFERROR(IF(INDEX(DATOS!AK:AK,MATCH(CHECKLIST!B1048,DATOS!B:B,0),1)=0,"",INDEX(DATOS!AK:AK,MATCH(CHECKLIST!B1048,DATOS!B:B,0),1)),"")</f>
        <v/>
      </c>
      <c r="N1048" s="35" t="str">
        <f ca="1">IFERROR(IF(INDEX(DATOS!I:I,MATCH(CHECKLIST!B1048,DATOS!B:B,0),1)="","X",IF(INDEX(DATOS!I:I,MATCH(CHECKLIST!B1048,DATOS!B:B,0),1)&gt;YEAR(TODAY())-1,"","VENCIDA")),"")</f>
        <v/>
      </c>
      <c r="O1048" s="35" t="str">
        <f>IFERROR(IF(INDEX(DATOS!AR:AR,MATCH(CHECKLIST!B1048,DATOS!B:B,0),1)=0,"",INDEX(DATOS!AR:AR,MATCH(CHECKLIST!B1048,DATOS!B:B,0),1)),"")</f>
        <v/>
      </c>
      <c r="P1048" s="17" t="str">
        <f>IFERROR(IF(INDEX(DATOS!AP:AP,MATCH(CHECKLIST!B1048,DATOS!B:B,0),1)=0,"",INDEX(DATOS!AP:AP,MATCH(CHECKLIST!B1048,DATOS!B:B,0),1)),"")</f>
        <v/>
      </c>
      <c r="Q1048" s="17" t="str">
        <f>IFERROR(IF(INDEX(DATOS!AQ:AQ,MATCH(CHECKLIST!B1048,DATOS!B:B,0),1)=0,"",INDEX(DATOS!AQ:AQ,MATCH(CHECKLIST!B1048,DATOS!B:B,0),1)),"")</f>
        <v/>
      </c>
    </row>
    <row r="1049" spans="1:17" x14ac:dyDescent="0.25">
      <c r="A1049" s="12">
        <v>1036</v>
      </c>
      <c r="B1049" t="str">
        <f>IFERROR(INDEX(DATOS!B:B,MATCH(CHECKLIST!A1049,DATOS!BY:BY,0),1),"")</f>
        <v/>
      </c>
      <c r="C1049" t="str">
        <f>IFERROR(INDEX(DATOS!J:J,MATCH(CHECKLIST!A1049,DATOS!BY:BY,0),1),"")</f>
        <v/>
      </c>
      <c r="D1049" t="str">
        <f>IFERROR(INDEX(DATOS!R:R,MATCH(CHECKLIST!E1049,DATOS!C:C,0),1),"")</f>
        <v/>
      </c>
      <c r="E1049" s="72" t="str">
        <f>IFERROR(INDEX(DATOS!C:C,MATCH(CHECKLIST!A1049,DATOS!BY:BY,0),1),"")</f>
        <v/>
      </c>
      <c r="F1049" s="82" t="str">
        <f>IFERROR(IF(INDEX(DATOS!AE:AE,MATCH(CHECKLIST!B1049,DATOS!B:B,0),1)=0,"",INDEX(DATOS!AE:AE,MATCH(CHECKLIST!B1049,DATOS!B:B,0),1)),"")</f>
        <v/>
      </c>
      <c r="G1049" s="17" t="str">
        <f>IFERROR(IF(INDEX(DATOS!AJ:AJ,MATCH(CHECKLIST!B1049,DATOS!B:B,0),1)=0,"",INDEX(DATOS!AJ:AJ,MATCH(CHECKLIST!B1049,DATOS!B:B,0),1)),"")</f>
        <v/>
      </c>
      <c r="H1049" s="17" t="str">
        <f>IFERROR(IF(INDEX(DATOS!BM:BM,MATCH(CHECKLIST!B1049,DATOS!B:B,0),1)="","X",IF(INDEX(DATOS!BM:BM,MATCH(CHECKLIST!B1049,DATOS!B:B,0),1)="VIGENTE","",INDEX(DATOS!BM:BM,MATCH(CHECKLIST!B1049,DATOS!B:B,0),1))),"")</f>
        <v/>
      </c>
      <c r="I1049" s="17" t="str">
        <f>IFERROR(IF(INDEX(DATOS!AN:AN,MATCH(CHECKLIST!B1049,DATOS!B:B,0),1)=0,"",INDEX(DATOS!AN:AN,MATCH(CHECKLIST!B1049,DATOS!B:B,0),1)),"")</f>
        <v/>
      </c>
      <c r="J1049" s="17" t="str">
        <f>IFERROR(IF(INDEX(DATOS!AL:AL,MATCH(CHECKLIST!B1049,DATOS!B:B,0),1)=0,"",INDEX(DATOS!AL:AL,MATCH(CHECKLIST!B1049,DATOS!B:B,0),1)),"")</f>
        <v/>
      </c>
      <c r="K1049" s="35" t="str">
        <f>IFERROR(IF(INDEX(DATOS!AM:AM,MATCH(CHECKLIST!B1049,DATOS!B:B,0),1)=0,"",INDEX(DATOS!AM:AM,MATCH(CHECKLIST!B1049,DATOS!B:B,0),1)),"")</f>
        <v/>
      </c>
      <c r="L1049" s="17" t="str">
        <f>IFERROR(IF(INDEX(DATOS!AO:AO,MATCH(CHECKLIST!B1049,DATOS!B:B,0),1)=0,"",INDEX(DATOS!AO:AO,MATCH(CHECKLIST!B1049,DATOS!B:B,0),1)),"")</f>
        <v/>
      </c>
      <c r="M1049" s="17" t="str">
        <f>IFERROR(IF(INDEX(DATOS!AK:AK,MATCH(CHECKLIST!B1049,DATOS!B:B,0),1)=0,"",INDEX(DATOS!AK:AK,MATCH(CHECKLIST!B1049,DATOS!B:B,0),1)),"")</f>
        <v/>
      </c>
      <c r="N1049" s="35" t="str">
        <f ca="1">IFERROR(IF(INDEX(DATOS!I:I,MATCH(CHECKLIST!B1049,DATOS!B:B,0),1)="","X",IF(INDEX(DATOS!I:I,MATCH(CHECKLIST!B1049,DATOS!B:B,0),1)&gt;YEAR(TODAY())-1,"","VENCIDA")),"")</f>
        <v/>
      </c>
      <c r="O1049" s="35" t="str">
        <f>IFERROR(IF(INDEX(DATOS!AR:AR,MATCH(CHECKLIST!B1049,DATOS!B:B,0),1)=0,"",INDEX(DATOS!AR:AR,MATCH(CHECKLIST!B1049,DATOS!B:B,0),1)),"")</f>
        <v/>
      </c>
      <c r="P1049" s="17" t="str">
        <f>IFERROR(IF(INDEX(DATOS!AP:AP,MATCH(CHECKLIST!B1049,DATOS!B:B,0),1)=0,"",INDEX(DATOS!AP:AP,MATCH(CHECKLIST!B1049,DATOS!B:B,0),1)),"")</f>
        <v/>
      </c>
      <c r="Q1049" s="17" t="str">
        <f>IFERROR(IF(INDEX(DATOS!AQ:AQ,MATCH(CHECKLIST!B1049,DATOS!B:B,0),1)=0,"",INDEX(DATOS!AQ:AQ,MATCH(CHECKLIST!B1049,DATOS!B:B,0),1)),"")</f>
        <v/>
      </c>
    </row>
    <row r="1050" spans="1:17" x14ac:dyDescent="0.25">
      <c r="A1050" s="12">
        <v>1037</v>
      </c>
      <c r="B1050" t="str">
        <f>IFERROR(INDEX(DATOS!B:B,MATCH(CHECKLIST!A1050,DATOS!BY:BY,0),1),"")</f>
        <v/>
      </c>
      <c r="C1050" t="str">
        <f>IFERROR(INDEX(DATOS!J:J,MATCH(CHECKLIST!A1050,DATOS!BY:BY,0),1),"")</f>
        <v/>
      </c>
      <c r="D1050" t="str">
        <f>IFERROR(INDEX(DATOS!R:R,MATCH(CHECKLIST!E1050,DATOS!C:C,0),1),"")</f>
        <v/>
      </c>
      <c r="E1050" s="72" t="str">
        <f>IFERROR(INDEX(DATOS!C:C,MATCH(CHECKLIST!A1050,DATOS!BY:BY,0),1),"")</f>
        <v/>
      </c>
      <c r="F1050" s="82" t="str">
        <f>IFERROR(IF(INDEX(DATOS!AE:AE,MATCH(CHECKLIST!B1050,DATOS!B:B,0),1)=0,"",INDEX(DATOS!AE:AE,MATCH(CHECKLIST!B1050,DATOS!B:B,0),1)),"")</f>
        <v/>
      </c>
      <c r="G1050" s="17" t="str">
        <f>IFERROR(IF(INDEX(DATOS!AJ:AJ,MATCH(CHECKLIST!B1050,DATOS!B:B,0),1)=0,"",INDEX(DATOS!AJ:AJ,MATCH(CHECKLIST!B1050,DATOS!B:B,0),1)),"")</f>
        <v/>
      </c>
      <c r="H1050" s="17" t="str">
        <f>IFERROR(IF(INDEX(DATOS!BM:BM,MATCH(CHECKLIST!B1050,DATOS!B:B,0),1)="","X",IF(INDEX(DATOS!BM:BM,MATCH(CHECKLIST!B1050,DATOS!B:B,0),1)="VIGENTE","",INDEX(DATOS!BM:BM,MATCH(CHECKLIST!B1050,DATOS!B:B,0),1))),"")</f>
        <v/>
      </c>
      <c r="I1050" s="17" t="str">
        <f>IFERROR(IF(INDEX(DATOS!AN:AN,MATCH(CHECKLIST!B1050,DATOS!B:B,0),1)=0,"",INDEX(DATOS!AN:AN,MATCH(CHECKLIST!B1050,DATOS!B:B,0),1)),"")</f>
        <v/>
      </c>
      <c r="J1050" s="17" t="str">
        <f>IFERROR(IF(INDEX(DATOS!AL:AL,MATCH(CHECKLIST!B1050,DATOS!B:B,0),1)=0,"",INDEX(DATOS!AL:AL,MATCH(CHECKLIST!B1050,DATOS!B:B,0),1)),"")</f>
        <v/>
      </c>
      <c r="K1050" s="35" t="str">
        <f>IFERROR(IF(INDEX(DATOS!AM:AM,MATCH(CHECKLIST!B1050,DATOS!B:B,0),1)=0,"",INDEX(DATOS!AM:AM,MATCH(CHECKLIST!B1050,DATOS!B:B,0),1)),"")</f>
        <v/>
      </c>
      <c r="L1050" s="17" t="str">
        <f>IFERROR(IF(INDEX(DATOS!AO:AO,MATCH(CHECKLIST!B1050,DATOS!B:B,0),1)=0,"",INDEX(DATOS!AO:AO,MATCH(CHECKLIST!B1050,DATOS!B:B,0),1)),"")</f>
        <v/>
      </c>
      <c r="M1050" s="17" t="str">
        <f>IFERROR(IF(INDEX(DATOS!AK:AK,MATCH(CHECKLIST!B1050,DATOS!B:B,0),1)=0,"",INDEX(DATOS!AK:AK,MATCH(CHECKLIST!B1050,DATOS!B:B,0),1)),"")</f>
        <v/>
      </c>
      <c r="N1050" s="35" t="str">
        <f ca="1">IFERROR(IF(INDEX(DATOS!I:I,MATCH(CHECKLIST!B1050,DATOS!B:B,0),1)="","X",IF(INDEX(DATOS!I:I,MATCH(CHECKLIST!B1050,DATOS!B:B,0),1)&gt;YEAR(TODAY())-1,"","VENCIDA")),"")</f>
        <v/>
      </c>
      <c r="O1050" s="35" t="str">
        <f>IFERROR(IF(INDEX(DATOS!AR:AR,MATCH(CHECKLIST!B1050,DATOS!B:B,0),1)=0,"",INDEX(DATOS!AR:AR,MATCH(CHECKLIST!B1050,DATOS!B:B,0),1)),"")</f>
        <v/>
      </c>
      <c r="P1050" s="17" t="str">
        <f>IFERROR(IF(INDEX(DATOS!AP:AP,MATCH(CHECKLIST!B1050,DATOS!B:B,0),1)=0,"",INDEX(DATOS!AP:AP,MATCH(CHECKLIST!B1050,DATOS!B:B,0),1)),"")</f>
        <v/>
      </c>
      <c r="Q1050" s="17" t="str">
        <f>IFERROR(IF(INDEX(DATOS!AQ:AQ,MATCH(CHECKLIST!B1050,DATOS!B:B,0),1)=0,"",INDEX(DATOS!AQ:AQ,MATCH(CHECKLIST!B1050,DATOS!B:B,0),1)),"")</f>
        <v/>
      </c>
    </row>
    <row r="1051" spans="1:17" x14ac:dyDescent="0.25">
      <c r="A1051" s="12">
        <v>1038</v>
      </c>
      <c r="B1051" t="str">
        <f>IFERROR(INDEX(DATOS!B:B,MATCH(CHECKLIST!A1051,DATOS!BY:BY,0),1),"")</f>
        <v/>
      </c>
      <c r="C1051" t="str">
        <f>IFERROR(INDEX(DATOS!J:J,MATCH(CHECKLIST!A1051,DATOS!BY:BY,0),1),"")</f>
        <v/>
      </c>
      <c r="D1051" t="str">
        <f>IFERROR(INDEX(DATOS!R:R,MATCH(CHECKLIST!E1051,DATOS!C:C,0),1),"")</f>
        <v/>
      </c>
      <c r="E1051" s="72" t="str">
        <f>IFERROR(INDEX(DATOS!C:C,MATCH(CHECKLIST!A1051,DATOS!BY:BY,0),1),"")</f>
        <v/>
      </c>
      <c r="F1051" s="82" t="str">
        <f>IFERROR(IF(INDEX(DATOS!AE:AE,MATCH(CHECKLIST!B1051,DATOS!B:B,0),1)=0,"",INDEX(DATOS!AE:AE,MATCH(CHECKLIST!B1051,DATOS!B:B,0),1)),"")</f>
        <v/>
      </c>
      <c r="G1051" s="17" t="str">
        <f>IFERROR(IF(INDEX(DATOS!AJ:AJ,MATCH(CHECKLIST!B1051,DATOS!B:B,0),1)=0,"",INDEX(DATOS!AJ:AJ,MATCH(CHECKLIST!B1051,DATOS!B:B,0),1)),"")</f>
        <v/>
      </c>
      <c r="H1051" s="17" t="str">
        <f>IFERROR(IF(INDEX(DATOS!BM:BM,MATCH(CHECKLIST!B1051,DATOS!B:B,0),1)="","X",IF(INDEX(DATOS!BM:BM,MATCH(CHECKLIST!B1051,DATOS!B:B,0),1)="VIGENTE","",INDEX(DATOS!BM:BM,MATCH(CHECKLIST!B1051,DATOS!B:B,0),1))),"")</f>
        <v/>
      </c>
      <c r="I1051" s="17" t="str">
        <f>IFERROR(IF(INDEX(DATOS!AN:AN,MATCH(CHECKLIST!B1051,DATOS!B:B,0),1)=0,"",INDEX(DATOS!AN:AN,MATCH(CHECKLIST!B1051,DATOS!B:B,0),1)),"")</f>
        <v/>
      </c>
      <c r="J1051" s="17" t="str">
        <f>IFERROR(IF(INDEX(DATOS!AL:AL,MATCH(CHECKLIST!B1051,DATOS!B:B,0),1)=0,"",INDEX(DATOS!AL:AL,MATCH(CHECKLIST!B1051,DATOS!B:B,0),1)),"")</f>
        <v/>
      </c>
      <c r="K1051" s="35" t="str">
        <f>IFERROR(IF(INDEX(DATOS!AM:AM,MATCH(CHECKLIST!B1051,DATOS!B:B,0),1)=0,"",INDEX(DATOS!AM:AM,MATCH(CHECKLIST!B1051,DATOS!B:B,0),1)),"")</f>
        <v/>
      </c>
      <c r="L1051" s="17" t="str">
        <f>IFERROR(IF(INDEX(DATOS!AO:AO,MATCH(CHECKLIST!B1051,DATOS!B:B,0),1)=0,"",INDEX(DATOS!AO:AO,MATCH(CHECKLIST!B1051,DATOS!B:B,0),1)),"")</f>
        <v/>
      </c>
      <c r="M1051" s="17" t="str">
        <f>IFERROR(IF(INDEX(DATOS!AK:AK,MATCH(CHECKLIST!B1051,DATOS!B:B,0),1)=0,"",INDEX(DATOS!AK:AK,MATCH(CHECKLIST!B1051,DATOS!B:B,0),1)),"")</f>
        <v/>
      </c>
      <c r="N1051" s="35" t="str">
        <f ca="1">IFERROR(IF(INDEX(DATOS!I:I,MATCH(CHECKLIST!B1051,DATOS!B:B,0),1)="","X",IF(INDEX(DATOS!I:I,MATCH(CHECKLIST!B1051,DATOS!B:B,0),1)&gt;YEAR(TODAY())-1,"","VENCIDA")),"")</f>
        <v/>
      </c>
      <c r="O1051" s="35" t="str">
        <f>IFERROR(IF(INDEX(DATOS!AR:AR,MATCH(CHECKLIST!B1051,DATOS!B:B,0),1)=0,"",INDEX(DATOS!AR:AR,MATCH(CHECKLIST!B1051,DATOS!B:B,0),1)),"")</f>
        <v/>
      </c>
      <c r="P1051" s="17" t="str">
        <f>IFERROR(IF(INDEX(DATOS!AP:AP,MATCH(CHECKLIST!B1051,DATOS!B:B,0),1)=0,"",INDEX(DATOS!AP:AP,MATCH(CHECKLIST!B1051,DATOS!B:B,0),1)),"")</f>
        <v/>
      </c>
      <c r="Q1051" s="17" t="str">
        <f>IFERROR(IF(INDEX(DATOS!AQ:AQ,MATCH(CHECKLIST!B1051,DATOS!B:B,0),1)=0,"",INDEX(DATOS!AQ:AQ,MATCH(CHECKLIST!B1051,DATOS!B:B,0),1)),"")</f>
        <v/>
      </c>
    </row>
    <row r="1052" spans="1:17" x14ac:dyDescent="0.25">
      <c r="A1052" s="12">
        <v>1039</v>
      </c>
      <c r="B1052" t="str">
        <f>IFERROR(INDEX(DATOS!B:B,MATCH(CHECKLIST!A1052,DATOS!BY:BY,0),1),"")</f>
        <v/>
      </c>
      <c r="C1052" t="str">
        <f>IFERROR(INDEX(DATOS!J:J,MATCH(CHECKLIST!A1052,DATOS!BY:BY,0),1),"")</f>
        <v/>
      </c>
      <c r="D1052" t="str">
        <f>IFERROR(INDEX(DATOS!R:R,MATCH(CHECKLIST!E1052,DATOS!C:C,0),1),"")</f>
        <v/>
      </c>
      <c r="E1052" s="72" t="str">
        <f>IFERROR(INDEX(DATOS!C:C,MATCH(CHECKLIST!A1052,DATOS!BY:BY,0),1),"")</f>
        <v/>
      </c>
      <c r="F1052" s="82" t="str">
        <f>IFERROR(IF(INDEX(DATOS!AE:AE,MATCH(CHECKLIST!B1052,DATOS!B:B,0),1)=0,"",INDEX(DATOS!AE:AE,MATCH(CHECKLIST!B1052,DATOS!B:B,0),1)),"")</f>
        <v/>
      </c>
      <c r="G1052" s="17" t="str">
        <f>IFERROR(IF(INDEX(DATOS!AJ:AJ,MATCH(CHECKLIST!B1052,DATOS!B:B,0),1)=0,"",INDEX(DATOS!AJ:AJ,MATCH(CHECKLIST!B1052,DATOS!B:B,0),1)),"")</f>
        <v/>
      </c>
      <c r="H1052" s="17" t="str">
        <f>IFERROR(IF(INDEX(DATOS!BM:BM,MATCH(CHECKLIST!B1052,DATOS!B:B,0),1)="","X",IF(INDEX(DATOS!BM:BM,MATCH(CHECKLIST!B1052,DATOS!B:B,0),1)="VIGENTE","",INDEX(DATOS!BM:BM,MATCH(CHECKLIST!B1052,DATOS!B:B,0),1))),"")</f>
        <v/>
      </c>
      <c r="I1052" s="17" t="str">
        <f>IFERROR(IF(INDEX(DATOS!AN:AN,MATCH(CHECKLIST!B1052,DATOS!B:B,0),1)=0,"",INDEX(DATOS!AN:AN,MATCH(CHECKLIST!B1052,DATOS!B:B,0),1)),"")</f>
        <v/>
      </c>
      <c r="J1052" s="17" t="str">
        <f>IFERROR(IF(INDEX(DATOS!AL:AL,MATCH(CHECKLIST!B1052,DATOS!B:B,0),1)=0,"",INDEX(DATOS!AL:AL,MATCH(CHECKLIST!B1052,DATOS!B:B,0),1)),"")</f>
        <v/>
      </c>
      <c r="K1052" s="35" t="str">
        <f>IFERROR(IF(INDEX(DATOS!AM:AM,MATCH(CHECKLIST!B1052,DATOS!B:B,0),1)=0,"",INDEX(DATOS!AM:AM,MATCH(CHECKLIST!B1052,DATOS!B:B,0),1)),"")</f>
        <v/>
      </c>
      <c r="L1052" s="17" t="str">
        <f>IFERROR(IF(INDEX(DATOS!AO:AO,MATCH(CHECKLIST!B1052,DATOS!B:B,0),1)=0,"",INDEX(DATOS!AO:AO,MATCH(CHECKLIST!B1052,DATOS!B:B,0),1)),"")</f>
        <v/>
      </c>
      <c r="M1052" s="17" t="str">
        <f>IFERROR(IF(INDEX(DATOS!AK:AK,MATCH(CHECKLIST!B1052,DATOS!B:B,0),1)=0,"",INDEX(DATOS!AK:AK,MATCH(CHECKLIST!B1052,DATOS!B:B,0),1)),"")</f>
        <v/>
      </c>
      <c r="N1052" s="35" t="str">
        <f ca="1">IFERROR(IF(INDEX(DATOS!I:I,MATCH(CHECKLIST!B1052,DATOS!B:B,0),1)="","X",IF(INDEX(DATOS!I:I,MATCH(CHECKLIST!B1052,DATOS!B:B,0),1)&gt;YEAR(TODAY())-1,"","VENCIDA")),"")</f>
        <v/>
      </c>
      <c r="O1052" s="35" t="str">
        <f>IFERROR(IF(INDEX(DATOS!AR:AR,MATCH(CHECKLIST!B1052,DATOS!B:B,0),1)=0,"",INDEX(DATOS!AR:AR,MATCH(CHECKLIST!B1052,DATOS!B:B,0),1)),"")</f>
        <v/>
      </c>
      <c r="P1052" s="17" t="str">
        <f>IFERROR(IF(INDEX(DATOS!AP:AP,MATCH(CHECKLIST!B1052,DATOS!B:B,0),1)=0,"",INDEX(DATOS!AP:AP,MATCH(CHECKLIST!B1052,DATOS!B:B,0),1)),"")</f>
        <v/>
      </c>
      <c r="Q1052" s="17" t="str">
        <f>IFERROR(IF(INDEX(DATOS!AQ:AQ,MATCH(CHECKLIST!B1052,DATOS!B:B,0),1)=0,"",INDEX(DATOS!AQ:AQ,MATCH(CHECKLIST!B1052,DATOS!B:B,0),1)),"")</f>
        <v/>
      </c>
    </row>
    <row r="1053" spans="1:17" x14ac:dyDescent="0.25">
      <c r="A1053" s="12">
        <v>1040</v>
      </c>
      <c r="B1053" t="str">
        <f>IFERROR(INDEX(DATOS!B:B,MATCH(CHECKLIST!A1053,DATOS!BY:BY,0),1),"")</f>
        <v/>
      </c>
      <c r="C1053" t="str">
        <f>IFERROR(INDEX(DATOS!J:J,MATCH(CHECKLIST!A1053,DATOS!BY:BY,0),1),"")</f>
        <v/>
      </c>
      <c r="D1053" t="str">
        <f>IFERROR(INDEX(DATOS!R:R,MATCH(CHECKLIST!E1053,DATOS!C:C,0),1),"")</f>
        <v/>
      </c>
      <c r="E1053" s="72" t="str">
        <f>IFERROR(INDEX(DATOS!C:C,MATCH(CHECKLIST!A1053,DATOS!BY:BY,0),1),"")</f>
        <v/>
      </c>
      <c r="F1053" s="82" t="str">
        <f>IFERROR(IF(INDEX(DATOS!AE:AE,MATCH(CHECKLIST!B1053,DATOS!B:B,0),1)=0,"",INDEX(DATOS!AE:AE,MATCH(CHECKLIST!B1053,DATOS!B:B,0),1)),"")</f>
        <v/>
      </c>
      <c r="G1053" s="17" t="str">
        <f>IFERROR(IF(INDEX(DATOS!AJ:AJ,MATCH(CHECKLIST!B1053,DATOS!B:B,0),1)=0,"",INDEX(DATOS!AJ:AJ,MATCH(CHECKLIST!B1053,DATOS!B:B,0),1)),"")</f>
        <v/>
      </c>
      <c r="H1053" s="17" t="str">
        <f>IFERROR(IF(INDEX(DATOS!BM:BM,MATCH(CHECKLIST!B1053,DATOS!B:B,0),1)="","X",IF(INDEX(DATOS!BM:BM,MATCH(CHECKLIST!B1053,DATOS!B:B,0),1)="VIGENTE","",INDEX(DATOS!BM:BM,MATCH(CHECKLIST!B1053,DATOS!B:B,0),1))),"")</f>
        <v/>
      </c>
      <c r="I1053" s="17" t="str">
        <f>IFERROR(IF(INDEX(DATOS!AN:AN,MATCH(CHECKLIST!B1053,DATOS!B:B,0),1)=0,"",INDEX(DATOS!AN:AN,MATCH(CHECKLIST!B1053,DATOS!B:B,0),1)),"")</f>
        <v/>
      </c>
      <c r="J1053" s="17" t="str">
        <f>IFERROR(IF(INDEX(DATOS!AL:AL,MATCH(CHECKLIST!B1053,DATOS!B:B,0),1)=0,"",INDEX(DATOS!AL:AL,MATCH(CHECKLIST!B1053,DATOS!B:B,0),1)),"")</f>
        <v/>
      </c>
      <c r="K1053" s="35" t="str">
        <f>IFERROR(IF(INDEX(DATOS!AM:AM,MATCH(CHECKLIST!B1053,DATOS!B:B,0),1)=0,"",INDEX(DATOS!AM:AM,MATCH(CHECKLIST!B1053,DATOS!B:B,0),1)),"")</f>
        <v/>
      </c>
      <c r="L1053" s="17" t="str">
        <f>IFERROR(IF(INDEX(DATOS!AO:AO,MATCH(CHECKLIST!B1053,DATOS!B:B,0),1)=0,"",INDEX(DATOS!AO:AO,MATCH(CHECKLIST!B1053,DATOS!B:B,0),1)),"")</f>
        <v/>
      </c>
      <c r="M1053" s="17" t="str">
        <f>IFERROR(IF(INDEX(DATOS!AK:AK,MATCH(CHECKLIST!B1053,DATOS!B:B,0),1)=0,"",INDEX(DATOS!AK:AK,MATCH(CHECKLIST!B1053,DATOS!B:B,0),1)),"")</f>
        <v/>
      </c>
      <c r="N1053" s="35" t="str">
        <f ca="1">IFERROR(IF(INDEX(DATOS!I:I,MATCH(CHECKLIST!B1053,DATOS!B:B,0),1)="","X",IF(INDEX(DATOS!I:I,MATCH(CHECKLIST!B1053,DATOS!B:B,0),1)&gt;YEAR(TODAY())-1,"","VENCIDA")),"")</f>
        <v/>
      </c>
      <c r="O1053" s="35" t="str">
        <f>IFERROR(IF(INDEX(DATOS!AR:AR,MATCH(CHECKLIST!B1053,DATOS!B:B,0),1)=0,"",INDEX(DATOS!AR:AR,MATCH(CHECKLIST!B1053,DATOS!B:B,0),1)),"")</f>
        <v/>
      </c>
      <c r="P1053" s="17" t="str">
        <f>IFERROR(IF(INDEX(DATOS!AP:AP,MATCH(CHECKLIST!B1053,DATOS!B:B,0),1)=0,"",INDEX(DATOS!AP:AP,MATCH(CHECKLIST!B1053,DATOS!B:B,0),1)),"")</f>
        <v/>
      </c>
      <c r="Q1053" s="17" t="str">
        <f>IFERROR(IF(INDEX(DATOS!AQ:AQ,MATCH(CHECKLIST!B1053,DATOS!B:B,0),1)=0,"",INDEX(DATOS!AQ:AQ,MATCH(CHECKLIST!B1053,DATOS!B:B,0),1)),"")</f>
        <v/>
      </c>
    </row>
    <row r="1054" spans="1:17" x14ac:dyDescent="0.25">
      <c r="A1054" s="12">
        <v>1041</v>
      </c>
      <c r="B1054" t="str">
        <f>IFERROR(INDEX(DATOS!B:B,MATCH(CHECKLIST!A1054,DATOS!BY:BY,0),1),"")</f>
        <v/>
      </c>
      <c r="C1054" t="str">
        <f>IFERROR(INDEX(DATOS!J:J,MATCH(CHECKLIST!A1054,DATOS!BY:BY,0),1),"")</f>
        <v/>
      </c>
      <c r="D1054" t="str">
        <f>IFERROR(INDEX(DATOS!R:R,MATCH(CHECKLIST!E1054,DATOS!C:C,0),1),"")</f>
        <v/>
      </c>
      <c r="E1054" s="72" t="str">
        <f>IFERROR(INDEX(DATOS!C:C,MATCH(CHECKLIST!A1054,DATOS!BY:BY,0),1),"")</f>
        <v/>
      </c>
      <c r="F1054" s="82" t="str">
        <f>IFERROR(IF(INDEX(DATOS!AE:AE,MATCH(CHECKLIST!B1054,DATOS!B:B,0),1)=0,"",INDEX(DATOS!AE:AE,MATCH(CHECKLIST!B1054,DATOS!B:B,0),1)),"")</f>
        <v/>
      </c>
      <c r="G1054" s="17" t="str">
        <f>IFERROR(IF(INDEX(DATOS!AJ:AJ,MATCH(CHECKLIST!B1054,DATOS!B:B,0),1)=0,"",INDEX(DATOS!AJ:AJ,MATCH(CHECKLIST!B1054,DATOS!B:B,0),1)),"")</f>
        <v/>
      </c>
      <c r="H1054" s="17" t="str">
        <f>IFERROR(IF(INDEX(DATOS!BM:BM,MATCH(CHECKLIST!B1054,DATOS!B:B,0),1)="","X",IF(INDEX(DATOS!BM:BM,MATCH(CHECKLIST!B1054,DATOS!B:B,0),1)="VIGENTE","",INDEX(DATOS!BM:BM,MATCH(CHECKLIST!B1054,DATOS!B:B,0),1))),"")</f>
        <v/>
      </c>
      <c r="I1054" s="17" t="str">
        <f>IFERROR(IF(INDEX(DATOS!AN:AN,MATCH(CHECKLIST!B1054,DATOS!B:B,0),1)=0,"",INDEX(DATOS!AN:AN,MATCH(CHECKLIST!B1054,DATOS!B:B,0),1)),"")</f>
        <v/>
      </c>
      <c r="J1054" s="17" t="str">
        <f>IFERROR(IF(INDEX(DATOS!AL:AL,MATCH(CHECKLIST!B1054,DATOS!B:B,0),1)=0,"",INDEX(DATOS!AL:AL,MATCH(CHECKLIST!B1054,DATOS!B:B,0),1)),"")</f>
        <v/>
      </c>
      <c r="K1054" s="35" t="str">
        <f>IFERROR(IF(INDEX(DATOS!AM:AM,MATCH(CHECKLIST!B1054,DATOS!B:B,0),1)=0,"",INDEX(DATOS!AM:AM,MATCH(CHECKLIST!B1054,DATOS!B:B,0),1)),"")</f>
        <v/>
      </c>
      <c r="L1054" s="17" t="str">
        <f>IFERROR(IF(INDEX(DATOS!AO:AO,MATCH(CHECKLIST!B1054,DATOS!B:B,0),1)=0,"",INDEX(DATOS!AO:AO,MATCH(CHECKLIST!B1054,DATOS!B:B,0),1)),"")</f>
        <v/>
      </c>
      <c r="M1054" s="17" t="str">
        <f>IFERROR(IF(INDEX(DATOS!AK:AK,MATCH(CHECKLIST!B1054,DATOS!B:B,0),1)=0,"",INDEX(DATOS!AK:AK,MATCH(CHECKLIST!B1054,DATOS!B:B,0),1)),"")</f>
        <v/>
      </c>
      <c r="N1054" s="35" t="str">
        <f ca="1">IFERROR(IF(INDEX(DATOS!I:I,MATCH(CHECKLIST!B1054,DATOS!B:B,0),1)="","X",IF(INDEX(DATOS!I:I,MATCH(CHECKLIST!B1054,DATOS!B:B,0),1)&gt;YEAR(TODAY())-1,"","VENCIDA")),"")</f>
        <v/>
      </c>
      <c r="O1054" s="35" t="str">
        <f>IFERROR(IF(INDEX(DATOS!AR:AR,MATCH(CHECKLIST!B1054,DATOS!B:B,0),1)=0,"",INDEX(DATOS!AR:AR,MATCH(CHECKLIST!B1054,DATOS!B:B,0),1)),"")</f>
        <v/>
      </c>
      <c r="P1054" s="17" t="str">
        <f>IFERROR(IF(INDEX(DATOS!AP:AP,MATCH(CHECKLIST!B1054,DATOS!B:B,0),1)=0,"",INDEX(DATOS!AP:AP,MATCH(CHECKLIST!B1054,DATOS!B:B,0),1)),"")</f>
        <v/>
      </c>
      <c r="Q1054" s="17" t="str">
        <f>IFERROR(IF(INDEX(DATOS!AQ:AQ,MATCH(CHECKLIST!B1054,DATOS!B:B,0),1)=0,"",INDEX(DATOS!AQ:AQ,MATCH(CHECKLIST!B1054,DATOS!B:B,0),1)),"")</f>
        <v/>
      </c>
    </row>
    <row r="1055" spans="1:17" x14ac:dyDescent="0.25">
      <c r="A1055" s="12">
        <v>1042</v>
      </c>
      <c r="B1055" t="str">
        <f>IFERROR(INDEX(DATOS!B:B,MATCH(CHECKLIST!A1055,DATOS!BY:BY,0),1),"")</f>
        <v/>
      </c>
      <c r="C1055" t="str">
        <f>IFERROR(INDEX(DATOS!J:J,MATCH(CHECKLIST!A1055,DATOS!BY:BY,0),1),"")</f>
        <v/>
      </c>
      <c r="D1055" t="str">
        <f>IFERROR(INDEX(DATOS!R:R,MATCH(CHECKLIST!E1055,DATOS!C:C,0),1),"")</f>
        <v/>
      </c>
      <c r="E1055" s="72" t="str">
        <f>IFERROR(INDEX(DATOS!C:C,MATCH(CHECKLIST!A1055,DATOS!BY:BY,0),1),"")</f>
        <v/>
      </c>
      <c r="F1055" s="82" t="str">
        <f>IFERROR(IF(INDEX(DATOS!AE:AE,MATCH(CHECKLIST!B1055,DATOS!B:B,0),1)=0,"",INDEX(DATOS!AE:AE,MATCH(CHECKLIST!B1055,DATOS!B:B,0),1)),"")</f>
        <v/>
      </c>
      <c r="G1055" s="17" t="str">
        <f>IFERROR(IF(INDEX(DATOS!AJ:AJ,MATCH(CHECKLIST!B1055,DATOS!B:B,0),1)=0,"",INDEX(DATOS!AJ:AJ,MATCH(CHECKLIST!B1055,DATOS!B:B,0),1)),"")</f>
        <v/>
      </c>
      <c r="H1055" s="17" t="str">
        <f>IFERROR(IF(INDEX(DATOS!BM:BM,MATCH(CHECKLIST!B1055,DATOS!B:B,0),1)="","X",IF(INDEX(DATOS!BM:BM,MATCH(CHECKLIST!B1055,DATOS!B:B,0),1)="VIGENTE","",INDEX(DATOS!BM:BM,MATCH(CHECKLIST!B1055,DATOS!B:B,0),1))),"")</f>
        <v/>
      </c>
      <c r="I1055" s="17" t="str">
        <f>IFERROR(IF(INDEX(DATOS!AN:AN,MATCH(CHECKLIST!B1055,DATOS!B:B,0),1)=0,"",INDEX(DATOS!AN:AN,MATCH(CHECKLIST!B1055,DATOS!B:B,0),1)),"")</f>
        <v/>
      </c>
      <c r="J1055" s="17" t="str">
        <f>IFERROR(IF(INDEX(DATOS!AL:AL,MATCH(CHECKLIST!B1055,DATOS!B:B,0),1)=0,"",INDEX(DATOS!AL:AL,MATCH(CHECKLIST!B1055,DATOS!B:B,0),1)),"")</f>
        <v/>
      </c>
      <c r="K1055" s="35" t="str">
        <f>IFERROR(IF(INDEX(DATOS!AM:AM,MATCH(CHECKLIST!B1055,DATOS!B:B,0),1)=0,"",INDEX(DATOS!AM:AM,MATCH(CHECKLIST!B1055,DATOS!B:B,0),1)),"")</f>
        <v/>
      </c>
      <c r="L1055" s="17" t="str">
        <f>IFERROR(IF(INDEX(DATOS!AO:AO,MATCH(CHECKLIST!B1055,DATOS!B:B,0),1)=0,"",INDEX(DATOS!AO:AO,MATCH(CHECKLIST!B1055,DATOS!B:B,0),1)),"")</f>
        <v/>
      </c>
      <c r="M1055" s="17" t="str">
        <f>IFERROR(IF(INDEX(DATOS!AK:AK,MATCH(CHECKLIST!B1055,DATOS!B:B,0),1)=0,"",INDEX(DATOS!AK:AK,MATCH(CHECKLIST!B1055,DATOS!B:B,0),1)),"")</f>
        <v/>
      </c>
      <c r="N1055" s="35" t="str">
        <f ca="1">IFERROR(IF(INDEX(DATOS!I:I,MATCH(CHECKLIST!B1055,DATOS!B:B,0),1)="","X",IF(INDEX(DATOS!I:I,MATCH(CHECKLIST!B1055,DATOS!B:B,0),1)&gt;YEAR(TODAY())-1,"","VENCIDA")),"")</f>
        <v/>
      </c>
      <c r="O1055" s="35" t="str">
        <f>IFERROR(IF(INDEX(DATOS!AR:AR,MATCH(CHECKLIST!B1055,DATOS!B:B,0),1)=0,"",INDEX(DATOS!AR:AR,MATCH(CHECKLIST!B1055,DATOS!B:B,0),1)),"")</f>
        <v/>
      </c>
      <c r="P1055" s="17" t="str">
        <f>IFERROR(IF(INDEX(DATOS!AP:AP,MATCH(CHECKLIST!B1055,DATOS!B:B,0),1)=0,"",INDEX(DATOS!AP:AP,MATCH(CHECKLIST!B1055,DATOS!B:B,0),1)),"")</f>
        <v/>
      </c>
      <c r="Q1055" s="17" t="str">
        <f>IFERROR(IF(INDEX(DATOS!AQ:AQ,MATCH(CHECKLIST!B1055,DATOS!B:B,0),1)=0,"",INDEX(DATOS!AQ:AQ,MATCH(CHECKLIST!B1055,DATOS!B:B,0),1)),"")</f>
        <v/>
      </c>
    </row>
    <row r="1056" spans="1:17" x14ac:dyDescent="0.25">
      <c r="A1056" s="12">
        <v>1043</v>
      </c>
      <c r="B1056" t="str">
        <f>IFERROR(INDEX(DATOS!B:B,MATCH(CHECKLIST!A1056,DATOS!BY:BY,0),1),"")</f>
        <v/>
      </c>
      <c r="C1056" t="str">
        <f>IFERROR(INDEX(DATOS!J:J,MATCH(CHECKLIST!A1056,DATOS!BY:BY,0),1),"")</f>
        <v/>
      </c>
      <c r="D1056" t="str">
        <f>IFERROR(INDEX(DATOS!R:R,MATCH(CHECKLIST!E1056,DATOS!C:C,0),1),"")</f>
        <v/>
      </c>
      <c r="E1056" s="72" t="str">
        <f>IFERROR(INDEX(DATOS!C:C,MATCH(CHECKLIST!A1056,DATOS!BY:BY,0),1),"")</f>
        <v/>
      </c>
      <c r="F1056" s="82" t="str">
        <f>IFERROR(IF(INDEX(DATOS!AE:AE,MATCH(CHECKLIST!B1056,DATOS!B:B,0),1)=0,"",INDEX(DATOS!AE:AE,MATCH(CHECKLIST!B1056,DATOS!B:B,0),1)),"")</f>
        <v/>
      </c>
      <c r="G1056" s="17" t="str">
        <f>IFERROR(IF(INDEX(DATOS!AJ:AJ,MATCH(CHECKLIST!B1056,DATOS!B:B,0),1)=0,"",INDEX(DATOS!AJ:AJ,MATCH(CHECKLIST!B1056,DATOS!B:B,0),1)),"")</f>
        <v/>
      </c>
      <c r="H1056" s="17" t="str">
        <f>IFERROR(IF(INDEX(DATOS!BM:BM,MATCH(CHECKLIST!B1056,DATOS!B:B,0),1)="","X",IF(INDEX(DATOS!BM:BM,MATCH(CHECKLIST!B1056,DATOS!B:B,0),1)="VIGENTE","",INDEX(DATOS!BM:BM,MATCH(CHECKLIST!B1056,DATOS!B:B,0),1))),"")</f>
        <v/>
      </c>
      <c r="I1056" s="17" t="str">
        <f>IFERROR(IF(INDEX(DATOS!AN:AN,MATCH(CHECKLIST!B1056,DATOS!B:B,0),1)=0,"",INDEX(DATOS!AN:AN,MATCH(CHECKLIST!B1056,DATOS!B:B,0),1)),"")</f>
        <v/>
      </c>
      <c r="J1056" s="17" t="str">
        <f>IFERROR(IF(INDEX(DATOS!AL:AL,MATCH(CHECKLIST!B1056,DATOS!B:B,0),1)=0,"",INDEX(DATOS!AL:AL,MATCH(CHECKLIST!B1056,DATOS!B:B,0),1)),"")</f>
        <v/>
      </c>
      <c r="K1056" s="35" t="str">
        <f>IFERROR(IF(INDEX(DATOS!AM:AM,MATCH(CHECKLIST!B1056,DATOS!B:B,0),1)=0,"",INDEX(DATOS!AM:AM,MATCH(CHECKLIST!B1056,DATOS!B:B,0),1)),"")</f>
        <v/>
      </c>
      <c r="L1056" s="17" t="str">
        <f>IFERROR(IF(INDEX(DATOS!AO:AO,MATCH(CHECKLIST!B1056,DATOS!B:B,0),1)=0,"",INDEX(DATOS!AO:AO,MATCH(CHECKLIST!B1056,DATOS!B:B,0),1)),"")</f>
        <v/>
      </c>
      <c r="M1056" s="17" t="str">
        <f>IFERROR(IF(INDEX(DATOS!AK:AK,MATCH(CHECKLIST!B1056,DATOS!B:B,0),1)=0,"",INDEX(DATOS!AK:AK,MATCH(CHECKLIST!B1056,DATOS!B:B,0),1)),"")</f>
        <v/>
      </c>
      <c r="N1056" s="35" t="str">
        <f ca="1">IFERROR(IF(INDEX(DATOS!I:I,MATCH(CHECKLIST!B1056,DATOS!B:B,0),1)="","X",IF(INDEX(DATOS!I:I,MATCH(CHECKLIST!B1056,DATOS!B:B,0),1)&gt;YEAR(TODAY())-1,"","VENCIDA")),"")</f>
        <v/>
      </c>
      <c r="O1056" s="35" t="str">
        <f>IFERROR(IF(INDEX(DATOS!AR:AR,MATCH(CHECKLIST!B1056,DATOS!B:B,0),1)=0,"",INDEX(DATOS!AR:AR,MATCH(CHECKLIST!B1056,DATOS!B:B,0),1)),"")</f>
        <v/>
      </c>
      <c r="P1056" s="17" t="str">
        <f>IFERROR(IF(INDEX(DATOS!AP:AP,MATCH(CHECKLIST!B1056,DATOS!B:B,0),1)=0,"",INDEX(DATOS!AP:AP,MATCH(CHECKLIST!B1056,DATOS!B:B,0),1)),"")</f>
        <v/>
      </c>
      <c r="Q1056" s="17" t="str">
        <f>IFERROR(IF(INDEX(DATOS!AQ:AQ,MATCH(CHECKLIST!B1056,DATOS!B:B,0),1)=0,"",INDEX(DATOS!AQ:AQ,MATCH(CHECKLIST!B1056,DATOS!B:B,0),1)),"")</f>
        <v/>
      </c>
    </row>
    <row r="1057" spans="1:17" x14ac:dyDescent="0.25">
      <c r="A1057" s="12">
        <v>1044</v>
      </c>
      <c r="B1057" t="str">
        <f>IFERROR(INDEX(DATOS!B:B,MATCH(CHECKLIST!A1057,DATOS!BY:BY,0),1),"")</f>
        <v/>
      </c>
      <c r="C1057" t="str">
        <f>IFERROR(INDEX(DATOS!J:J,MATCH(CHECKLIST!A1057,DATOS!BY:BY,0),1),"")</f>
        <v/>
      </c>
      <c r="D1057" t="str">
        <f>IFERROR(INDEX(DATOS!R:R,MATCH(CHECKLIST!E1057,DATOS!C:C,0),1),"")</f>
        <v/>
      </c>
      <c r="E1057" s="72" t="str">
        <f>IFERROR(INDEX(DATOS!C:C,MATCH(CHECKLIST!A1057,DATOS!BY:BY,0),1),"")</f>
        <v/>
      </c>
      <c r="F1057" s="82" t="str">
        <f>IFERROR(IF(INDEX(DATOS!AE:AE,MATCH(CHECKLIST!B1057,DATOS!B:B,0),1)=0,"",INDEX(DATOS!AE:AE,MATCH(CHECKLIST!B1057,DATOS!B:B,0),1)),"")</f>
        <v/>
      </c>
      <c r="G1057" s="17" t="str">
        <f>IFERROR(IF(INDEX(DATOS!AJ:AJ,MATCH(CHECKLIST!B1057,DATOS!B:B,0),1)=0,"",INDEX(DATOS!AJ:AJ,MATCH(CHECKLIST!B1057,DATOS!B:B,0),1)),"")</f>
        <v/>
      </c>
      <c r="H1057" s="17" t="str">
        <f>IFERROR(IF(INDEX(DATOS!BM:BM,MATCH(CHECKLIST!B1057,DATOS!B:B,0),1)="","X",IF(INDEX(DATOS!BM:BM,MATCH(CHECKLIST!B1057,DATOS!B:B,0),1)="VIGENTE","",INDEX(DATOS!BM:BM,MATCH(CHECKLIST!B1057,DATOS!B:B,0),1))),"")</f>
        <v/>
      </c>
      <c r="I1057" s="17" t="str">
        <f>IFERROR(IF(INDEX(DATOS!AN:AN,MATCH(CHECKLIST!B1057,DATOS!B:B,0),1)=0,"",INDEX(DATOS!AN:AN,MATCH(CHECKLIST!B1057,DATOS!B:B,0),1)),"")</f>
        <v/>
      </c>
      <c r="J1057" s="17" t="str">
        <f>IFERROR(IF(INDEX(DATOS!AL:AL,MATCH(CHECKLIST!B1057,DATOS!B:B,0),1)=0,"",INDEX(DATOS!AL:AL,MATCH(CHECKLIST!B1057,DATOS!B:B,0),1)),"")</f>
        <v/>
      </c>
      <c r="K1057" s="35" t="str">
        <f>IFERROR(IF(INDEX(DATOS!AM:AM,MATCH(CHECKLIST!B1057,DATOS!B:B,0),1)=0,"",INDEX(DATOS!AM:AM,MATCH(CHECKLIST!B1057,DATOS!B:B,0),1)),"")</f>
        <v/>
      </c>
      <c r="L1057" s="17" t="str">
        <f>IFERROR(IF(INDEX(DATOS!AO:AO,MATCH(CHECKLIST!B1057,DATOS!B:B,0),1)=0,"",INDEX(DATOS!AO:AO,MATCH(CHECKLIST!B1057,DATOS!B:B,0),1)),"")</f>
        <v/>
      </c>
      <c r="M1057" s="17" t="str">
        <f>IFERROR(IF(INDEX(DATOS!AK:AK,MATCH(CHECKLIST!B1057,DATOS!B:B,0),1)=0,"",INDEX(DATOS!AK:AK,MATCH(CHECKLIST!B1057,DATOS!B:B,0),1)),"")</f>
        <v/>
      </c>
      <c r="N1057" s="35" t="str">
        <f ca="1">IFERROR(IF(INDEX(DATOS!I:I,MATCH(CHECKLIST!B1057,DATOS!B:B,0),1)="","X",IF(INDEX(DATOS!I:I,MATCH(CHECKLIST!B1057,DATOS!B:B,0),1)&gt;YEAR(TODAY())-1,"","VENCIDA")),"")</f>
        <v/>
      </c>
      <c r="O1057" s="35" t="str">
        <f>IFERROR(IF(INDEX(DATOS!AR:AR,MATCH(CHECKLIST!B1057,DATOS!B:B,0),1)=0,"",INDEX(DATOS!AR:AR,MATCH(CHECKLIST!B1057,DATOS!B:B,0),1)),"")</f>
        <v/>
      </c>
      <c r="P1057" s="17" t="str">
        <f>IFERROR(IF(INDEX(DATOS!AP:AP,MATCH(CHECKLIST!B1057,DATOS!B:B,0),1)=0,"",INDEX(DATOS!AP:AP,MATCH(CHECKLIST!B1057,DATOS!B:B,0),1)),"")</f>
        <v/>
      </c>
      <c r="Q1057" s="17" t="str">
        <f>IFERROR(IF(INDEX(DATOS!AQ:AQ,MATCH(CHECKLIST!B1057,DATOS!B:B,0),1)=0,"",INDEX(DATOS!AQ:AQ,MATCH(CHECKLIST!B1057,DATOS!B:B,0),1)),"")</f>
        <v/>
      </c>
    </row>
    <row r="1058" spans="1:17" x14ac:dyDescent="0.25">
      <c r="A1058" s="12">
        <v>1045</v>
      </c>
      <c r="B1058" t="str">
        <f>IFERROR(INDEX(DATOS!B:B,MATCH(CHECKLIST!A1058,DATOS!BY:BY,0),1),"")</f>
        <v/>
      </c>
      <c r="C1058" t="str">
        <f>IFERROR(INDEX(DATOS!J:J,MATCH(CHECKLIST!A1058,DATOS!BY:BY,0),1),"")</f>
        <v/>
      </c>
      <c r="D1058" t="str">
        <f>IFERROR(INDEX(DATOS!R:R,MATCH(CHECKLIST!E1058,DATOS!C:C,0),1),"")</f>
        <v/>
      </c>
      <c r="E1058" s="72" t="str">
        <f>IFERROR(INDEX(DATOS!C:C,MATCH(CHECKLIST!A1058,DATOS!BY:BY,0),1),"")</f>
        <v/>
      </c>
      <c r="F1058" s="82" t="str">
        <f>IFERROR(IF(INDEX(DATOS!AE:AE,MATCH(CHECKLIST!B1058,DATOS!B:B,0),1)=0,"",INDEX(DATOS!AE:AE,MATCH(CHECKLIST!B1058,DATOS!B:B,0),1)),"")</f>
        <v/>
      </c>
      <c r="G1058" s="17" t="str">
        <f>IFERROR(IF(INDEX(DATOS!AJ:AJ,MATCH(CHECKLIST!B1058,DATOS!B:B,0),1)=0,"",INDEX(DATOS!AJ:AJ,MATCH(CHECKLIST!B1058,DATOS!B:B,0),1)),"")</f>
        <v/>
      </c>
      <c r="H1058" s="17" t="str">
        <f>IFERROR(IF(INDEX(DATOS!BM:BM,MATCH(CHECKLIST!B1058,DATOS!B:B,0),1)="","X",IF(INDEX(DATOS!BM:BM,MATCH(CHECKLIST!B1058,DATOS!B:B,0),1)="VIGENTE","",INDEX(DATOS!BM:BM,MATCH(CHECKLIST!B1058,DATOS!B:B,0),1))),"")</f>
        <v/>
      </c>
      <c r="I1058" s="17" t="str">
        <f>IFERROR(IF(INDEX(DATOS!AN:AN,MATCH(CHECKLIST!B1058,DATOS!B:B,0),1)=0,"",INDEX(DATOS!AN:AN,MATCH(CHECKLIST!B1058,DATOS!B:B,0),1)),"")</f>
        <v/>
      </c>
      <c r="J1058" s="17" t="str">
        <f>IFERROR(IF(INDEX(DATOS!AL:AL,MATCH(CHECKLIST!B1058,DATOS!B:B,0),1)=0,"",INDEX(DATOS!AL:AL,MATCH(CHECKLIST!B1058,DATOS!B:B,0),1)),"")</f>
        <v/>
      </c>
      <c r="K1058" s="35" t="str">
        <f>IFERROR(IF(INDEX(DATOS!AM:AM,MATCH(CHECKLIST!B1058,DATOS!B:B,0),1)=0,"",INDEX(DATOS!AM:AM,MATCH(CHECKLIST!B1058,DATOS!B:B,0),1)),"")</f>
        <v/>
      </c>
      <c r="L1058" s="17" t="str">
        <f>IFERROR(IF(INDEX(DATOS!AO:AO,MATCH(CHECKLIST!B1058,DATOS!B:B,0),1)=0,"",INDEX(DATOS!AO:AO,MATCH(CHECKLIST!B1058,DATOS!B:B,0),1)),"")</f>
        <v/>
      </c>
      <c r="M1058" s="17" t="str">
        <f>IFERROR(IF(INDEX(DATOS!AK:AK,MATCH(CHECKLIST!B1058,DATOS!B:B,0),1)=0,"",INDEX(DATOS!AK:AK,MATCH(CHECKLIST!B1058,DATOS!B:B,0),1)),"")</f>
        <v/>
      </c>
      <c r="N1058" s="35" t="str">
        <f ca="1">IFERROR(IF(INDEX(DATOS!I:I,MATCH(CHECKLIST!B1058,DATOS!B:B,0),1)="","X",IF(INDEX(DATOS!I:I,MATCH(CHECKLIST!B1058,DATOS!B:B,0),1)&gt;YEAR(TODAY())-1,"","VENCIDA")),"")</f>
        <v/>
      </c>
      <c r="O1058" s="35" t="str">
        <f>IFERROR(IF(INDEX(DATOS!AR:AR,MATCH(CHECKLIST!B1058,DATOS!B:B,0),1)=0,"",INDEX(DATOS!AR:AR,MATCH(CHECKLIST!B1058,DATOS!B:B,0),1)),"")</f>
        <v/>
      </c>
      <c r="P1058" s="17" t="str">
        <f>IFERROR(IF(INDEX(DATOS!AP:AP,MATCH(CHECKLIST!B1058,DATOS!B:B,0),1)=0,"",INDEX(DATOS!AP:AP,MATCH(CHECKLIST!B1058,DATOS!B:B,0),1)),"")</f>
        <v/>
      </c>
      <c r="Q1058" s="17" t="str">
        <f>IFERROR(IF(INDEX(DATOS!AQ:AQ,MATCH(CHECKLIST!B1058,DATOS!B:B,0),1)=0,"",INDEX(DATOS!AQ:AQ,MATCH(CHECKLIST!B1058,DATOS!B:B,0),1)),"")</f>
        <v/>
      </c>
    </row>
    <row r="1059" spans="1:17" x14ac:dyDescent="0.25">
      <c r="A1059" s="12">
        <v>1046</v>
      </c>
      <c r="B1059" t="str">
        <f>IFERROR(INDEX(DATOS!B:B,MATCH(CHECKLIST!A1059,DATOS!BY:BY,0),1),"")</f>
        <v/>
      </c>
      <c r="C1059" t="str">
        <f>IFERROR(INDEX(DATOS!J:J,MATCH(CHECKLIST!A1059,DATOS!BY:BY,0),1),"")</f>
        <v/>
      </c>
      <c r="D1059" t="str">
        <f>IFERROR(INDEX(DATOS!R:R,MATCH(CHECKLIST!E1059,DATOS!C:C,0),1),"")</f>
        <v/>
      </c>
      <c r="E1059" s="72" t="str">
        <f>IFERROR(INDEX(DATOS!C:C,MATCH(CHECKLIST!A1059,DATOS!BY:BY,0),1),"")</f>
        <v/>
      </c>
      <c r="F1059" s="82" t="str">
        <f>IFERROR(IF(INDEX(DATOS!AE:AE,MATCH(CHECKLIST!B1059,DATOS!B:B,0),1)=0,"",INDEX(DATOS!AE:AE,MATCH(CHECKLIST!B1059,DATOS!B:B,0),1)),"")</f>
        <v/>
      </c>
      <c r="G1059" s="17" t="str">
        <f>IFERROR(IF(INDEX(DATOS!AJ:AJ,MATCH(CHECKLIST!B1059,DATOS!B:B,0),1)=0,"",INDEX(DATOS!AJ:AJ,MATCH(CHECKLIST!B1059,DATOS!B:B,0),1)),"")</f>
        <v/>
      </c>
      <c r="H1059" s="17" t="str">
        <f>IFERROR(IF(INDEX(DATOS!BM:BM,MATCH(CHECKLIST!B1059,DATOS!B:B,0),1)="","X",IF(INDEX(DATOS!BM:BM,MATCH(CHECKLIST!B1059,DATOS!B:B,0),1)="VIGENTE","",INDEX(DATOS!BM:BM,MATCH(CHECKLIST!B1059,DATOS!B:B,0),1))),"")</f>
        <v/>
      </c>
      <c r="I1059" s="17" t="str">
        <f>IFERROR(IF(INDEX(DATOS!AN:AN,MATCH(CHECKLIST!B1059,DATOS!B:B,0),1)=0,"",INDEX(DATOS!AN:AN,MATCH(CHECKLIST!B1059,DATOS!B:B,0),1)),"")</f>
        <v/>
      </c>
      <c r="J1059" s="17" t="str">
        <f>IFERROR(IF(INDEX(DATOS!AL:AL,MATCH(CHECKLIST!B1059,DATOS!B:B,0),1)=0,"",INDEX(DATOS!AL:AL,MATCH(CHECKLIST!B1059,DATOS!B:B,0),1)),"")</f>
        <v/>
      </c>
      <c r="K1059" s="35" t="str">
        <f>IFERROR(IF(INDEX(DATOS!AM:AM,MATCH(CHECKLIST!B1059,DATOS!B:B,0),1)=0,"",INDEX(DATOS!AM:AM,MATCH(CHECKLIST!B1059,DATOS!B:B,0),1)),"")</f>
        <v/>
      </c>
      <c r="L1059" s="17" t="str">
        <f>IFERROR(IF(INDEX(DATOS!AO:AO,MATCH(CHECKLIST!B1059,DATOS!B:B,0),1)=0,"",INDEX(DATOS!AO:AO,MATCH(CHECKLIST!B1059,DATOS!B:B,0),1)),"")</f>
        <v/>
      </c>
      <c r="M1059" s="17" t="str">
        <f>IFERROR(IF(INDEX(DATOS!AK:AK,MATCH(CHECKLIST!B1059,DATOS!B:B,0),1)=0,"",INDEX(DATOS!AK:AK,MATCH(CHECKLIST!B1059,DATOS!B:B,0),1)),"")</f>
        <v/>
      </c>
      <c r="N1059" s="35" t="str">
        <f ca="1">IFERROR(IF(INDEX(DATOS!I:I,MATCH(CHECKLIST!B1059,DATOS!B:B,0),1)="","X",IF(INDEX(DATOS!I:I,MATCH(CHECKLIST!B1059,DATOS!B:B,0),1)&gt;YEAR(TODAY())-1,"","VENCIDA")),"")</f>
        <v/>
      </c>
      <c r="O1059" s="35" t="str">
        <f>IFERROR(IF(INDEX(DATOS!AR:AR,MATCH(CHECKLIST!B1059,DATOS!B:B,0),1)=0,"",INDEX(DATOS!AR:AR,MATCH(CHECKLIST!B1059,DATOS!B:B,0),1)),"")</f>
        <v/>
      </c>
      <c r="P1059" s="17" t="str">
        <f>IFERROR(IF(INDEX(DATOS!AP:AP,MATCH(CHECKLIST!B1059,DATOS!B:B,0),1)=0,"",INDEX(DATOS!AP:AP,MATCH(CHECKLIST!B1059,DATOS!B:B,0),1)),"")</f>
        <v/>
      </c>
      <c r="Q1059" s="17" t="str">
        <f>IFERROR(IF(INDEX(DATOS!AQ:AQ,MATCH(CHECKLIST!B1059,DATOS!B:B,0),1)=0,"",INDEX(DATOS!AQ:AQ,MATCH(CHECKLIST!B1059,DATOS!B:B,0),1)),"")</f>
        <v/>
      </c>
    </row>
    <row r="1060" spans="1:17" x14ac:dyDescent="0.25">
      <c r="A1060" s="12">
        <v>1047</v>
      </c>
      <c r="B1060" t="str">
        <f>IFERROR(INDEX(DATOS!B:B,MATCH(CHECKLIST!A1060,DATOS!BY:BY,0),1),"")</f>
        <v/>
      </c>
      <c r="C1060" t="str">
        <f>IFERROR(INDEX(DATOS!J:J,MATCH(CHECKLIST!A1060,DATOS!BY:BY,0),1),"")</f>
        <v/>
      </c>
      <c r="D1060" t="str">
        <f>IFERROR(INDEX(DATOS!R:R,MATCH(CHECKLIST!E1060,DATOS!C:C,0),1),"")</f>
        <v/>
      </c>
      <c r="E1060" s="72" t="str">
        <f>IFERROR(INDEX(DATOS!C:C,MATCH(CHECKLIST!A1060,DATOS!BY:BY,0),1),"")</f>
        <v/>
      </c>
      <c r="F1060" s="82" t="str">
        <f>IFERROR(IF(INDEX(DATOS!AE:AE,MATCH(CHECKLIST!B1060,DATOS!B:B,0),1)=0,"",INDEX(DATOS!AE:AE,MATCH(CHECKLIST!B1060,DATOS!B:B,0),1)),"")</f>
        <v/>
      </c>
      <c r="G1060" s="17" t="str">
        <f>IFERROR(IF(INDEX(DATOS!AJ:AJ,MATCH(CHECKLIST!B1060,DATOS!B:B,0),1)=0,"",INDEX(DATOS!AJ:AJ,MATCH(CHECKLIST!B1060,DATOS!B:B,0),1)),"")</f>
        <v/>
      </c>
      <c r="H1060" s="17" t="str">
        <f>IFERROR(IF(INDEX(DATOS!BM:BM,MATCH(CHECKLIST!B1060,DATOS!B:B,0),1)="","X",IF(INDEX(DATOS!BM:BM,MATCH(CHECKLIST!B1060,DATOS!B:B,0),1)="VIGENTE","",INDEX(DATOS!BM:BM,MATCH(CHECKLIST!B1060,DATOS!B:B,0),1))),"")</f>
        <v/>
      </c>
      <c r="I1060" s="17" t="str">
        <f>IFERROR(IF(INDEX(DATOS!AN:AN,MATCH(CHECKLIST!B1060,DATOS!B:B,0),1)=0,"",INDEX(DATOS!AN:AN,MATCH(CHECKLIST!B1060,DATOS!B:B,0),1)),"")</f>
        <v/>
      </c>
      <c r="J1060" s="17" t="str">
        <f>IFERROR(IF(INDEX(DATOS!AL:AL,MATCH(CHECKLIST!B1060,DATOS!B:B,0),1)=0,"",INDEX(DATOS!AL:AL,MATCH(CHECKLIST!B1060,DATOS!B:B,0),1)),"")</f>
        <v/>
      </c>
      <c r="K1060" s="35" t="str">
        <f>IFERROR(IF(INDEX(DATOS!AM:AM,MATCH(CHECKLIST!B1060,DATOS!B:B,0),1)=0,"",INDEX(DATOS!AM:AM,MATCH(CHECKLIST!B1060,DATOS!B:B,0),1)),"")</f>
        <v/>
      </c>
      <c r="L1060" s="17" t="str">
        <f>IFERROR(IF(INDEX(DATOS!AO:AO,MATCH(CHECKLIST!B1060,DATOS!B:B,0),1)=0,"",INDEX(DATOS!AO:AO,MATCH(CHECKLIST!B1060,DATOS!B:B,0),1)),"")</f>
        <v/>
      </c>
      <c r="M1060" s="17" t="str">
        <f>IFERROR(IF(INDEX(DATOS!AK:AK,MATCH(CHECKLIST!B1060,DATOS!B:B,0),1)=0,"",INDEX(DATOS!AK:AK,MATCH(CHECKLIST!B1060,DATOS!B:B,0),1)),"")</f>
        <v/>
      </c>
      <c r="N1060" s="35" t="str">
        <f ca="1">IFERROR(IF(INDEX(DATOS!I:I,MATCH(CHECKLIST!B1060,DATOS!B:B,0),1)="","X",IF(INDEX(DATOS!I:I,MATCH(CHECKLIST!B1060,DATOS!B:B,0),1)&gt;YEAR(TODAY())-1,"","VENCIDA")),"")</f>
        <v/>
      </c>
      <c r="O1060" s="35" t="str">
        <f>IFERROR(IF(INDEX(DATOS!AR:AR,MATCH(CHECKLIST!B1060,DATOS!B:B,0),1)=0,"",INDEX(DATOS!AR:AR,MATCH(CHECKLIST!B1060,DATOS!B:B,0),1)),"")</f>
        <v/>
      </c>
      <c r="P1060" s="17" t="str">
        <f>IFERROR(IF(INDEX(DATOS!AP:AP,MATCH(CHECKLIST!B1060,DATOS!B:B,0),1)=0,"",INDEX(DATOS!AP:AP,MATCH(CHECKLIST!B1060,DATOS!B:B,0),1)),"")</f>
        <v/>
      </c>
      <c r="Q1060" s="17" t="str">
        <f>IFERROR(IF(INDEX(DATOS!AQ:AQ,MATCH(CHECKLIST!B1060,DATOS!B:B,0),1)=0,"",INDEX(DATOS!AQ:AQ,MATCH(CHECKLIST!B1060,DATOS!B:B,0),1)),"")</f>
        <v/>
      </c>
    </row>
    <row r="1061" spans="1:17" x14ac:dyDescent="0.25">
      <c r="A1061" s="12">
        <v>1048</v>
      </c>
      <c r="B1061" t="str">
        <f>IFERROR(INDEX(DATOS!B:B,MATCH(CHECKLIST!A1061,DATOS!BY:BY,0),1),"")</f>
        <v/>
      </c>
      <c r="C1061" t="str">
        <f>IFERROR(INDEX(DATOS!J:J,MATCH(CHECKLIST!A1061,DATOS!BY:BY,0),1),"")</f>
        <v/>
      </c>
      <c r="D1061" t="str">
        <f>IFERROR(INDEX(DATOS!R:R,MATCH(CHECKLIST!E1061,DATOS!C:C,0),1),"")</f>
        <v/>
      </c>
      <c r="E1061" s="72" t="str">
        <f>IFERROR(INDEX(DATOS!C:C,MATCH(CHECKLIST!A1061,DATOS!BY:BY,0),1),"")</f>
        <v/>
      </c>
      <c r="F1061" s="82" t="str">
        <f>IFERROR(IF(INDEX(DATOS!AE:AE,MATCH(CHECKLIST!B1061,DATOS!B:B,0),1)=0,"",INDEX(DATOS!AE:AE,MATCH(CHECKLIST!B1061,DATOS!B:B,0),1)),"")</f>
        <v/>
      </c>
      <c r="G1061" s="17" t="str">
        <f>IFERROR(IF(INDEX(DATOS!AJ:AJ,MATCH(CHECKLIST!B1061,DATOS!B:B,0),1)=0,"",INDEX(DATOS!AJ:AJ,MATCH(CHECKLIST!B1061,DATOS!B:B,0),1)),"")</f>
        <v/>
      </c>
      <c r="H1061" s="17" t="str">
        <f>IFERROR(IF(INDEX(DATOS!BM:BM,MATCH(CHECKLIST!B1061,DATOS!B:B,0),1)="","X",IF(INDEX(DATOS!BM:BM,MATCH(CHECKLIST!B1061,DATOS!B:B,0),1)="VIGENTE","",INDEX(DATOS!BM:BM,MATCH(CHECKLIST!B1061,DATOS!B:B,0),1))),"")</f>
        <v/>
      </c>
      <c r="I1061" s="17" t="str">
        <f>IFERROR(IF(INDEX(DATOS!AN:AN,MATCH(CHECKLIST!B1061,DATOS!B:B,0),1)=0,"",INDEX(DATOS!AN:AN,MATCH(CHECKLIST!B1061,DATOS!B:B,0),1)),"")</f>
        <v/>
      </c>
      <c r="J1061" s="17" t="str">
        <f>IFERROR(IF(INDEX(DATOS!AL:AL,MATCH(CHECKLIST!B1061,DATOS!B:B,0),1)=0,"",INDEX(DATOS!AL:AL,MATCH(CHECKLIST!B1061,DATOS!B:B,0),1)),"")</f>
        <v/>
      </c>
      <c r="K1061" s="35" t="str">
        <f>IFERROR(IF(INDEX(DATOS!AM:AM,MATCH(CHECKLIST!B1061,DATOS!B:B,0),1)=0,"",INDEX(DATOS!AM:AM,MATCH(CHECKLIST!B1061,DATOS!B:B,0),1)),"")</f>
        <v/>
      </c>
      <c r="L1061" s="17" t="str">
        <f>IFERROR(IF(INDEX(DATOS!AO:AO,MATCH(CHECKLIST!B1061,DATOS!B:B,0),1)=0,"",INDEX(DATOS!AO:AO,MATCH(CHECKLIST!B1061,DATOS!B:B,0),1)),"")</f>
        <v/>
      </c>
      <c r="M1061" s="17" t="str">
        <f>IFERROR(IF(INDEX(DATOS!AK:AK,MATCH(CHECKLIST!B1061,DATOS!B:B,0),1)=0,"",INDEX(DATOS!AK:AK,MATCH(CHECKLIST!B1061,DATOS!B:B,0),1)),"")</f>
        <v/>
      </c>
      <c r="N1061" s="35" t="str">
        <f ca="1">IFERROR(IF(INDEX(DATOS!I:I,MATCH(CHECKLIST!B1061,DATOS!B:B,0),1)="","X",IF(INDEX(DATOS!I:I,MATCH(CHECKLIST!B1061,DATOS!B:B,0),1)&gt;YEAR(TODAY())-1,"","VENCIDA")),"")</f>
        <v/>
      </c>
      <c r="O1061" s="35" t="str">
        <f>IFERROR(IF(INDEX(DATOS!AR:AR,MATCH(CHECKLIST!B1061,DATOS!B:B,0),1)=0,"",INDEX(DATOS!AR:AR,MATCH(CHECKLIST!B1061,DATOS!B:B,0),1)),"")</f>
        <v/>
      </c>
      <c r="P1061" s="17" t="str">
        <f>IFERROR(IF(INDEX(DATOS!AP:AP,MATCH(CHECKLIST!B1061,DATOS!B:B,0),1)=0,"",INDEX(DATOS!AP:AP,MATCH(CHECKLIST!B1061,DATOS!B:B,0),1)),"")</f>
        <v/>
      </c>
      <c r="Q1061" s="17" t="str">
        <f>IFERROR(IF(INDEX(DATOS!AQ:AQ,MATCH(CHECKLIST!B1061,DATOS!B:B,0),1)=0,"",INDEX(DATOS!AQ:AQ,MATCH(CHECKLIST!B1061,DATOS!B:B,0),1)),"")</f>
        <v/>
      </c>
    </row>
    <row r="1062" spans="1:17" x14ac:dyDescent="0.25">
      <c r="A1062" s="12">
        <v>1049</v>
      </c>
      <c r="B1062" t="str">
        <f>IFERROR(INDEX(DATOS!B:B,MATCH(CHECKLIST!A1062,DATOS!BY:BY,0),1),"")</f>
        <v/>
      </c>
      <c r="C1062" t="str">
        <f>IFERROR(INDEX(DATOS!J:J,MATCH(CHECKLIST!A1062,DATOS!BY:BY,0),1),"")</f>
        <v/>
      </c>
      <c r="D1062" t="str">
        <f>IFERROR(INDEX(DATOS!R:R,MATCH(CHECKLIST!E1062,DATOS!C:C,0),1),"")</f>
        <v/>
      </c>
      <c r="E1062" s="72" t="str">
        <f>IFERROR(INDEX(DATOS!C:C,MATCH(CHECKLIST!A1062,DATOS!BY:BY,0),1),"")</f>
        <v/>
      </c>
      <c r="F1062" s="82" t="str">
        <f>IFERROR(IF(INDEX(DATOS!AE:AE,MATCH(CHECKLIST!B1062,DATOS!B:B,0),1)=0,"",INDEX(DATOS!AE:AE,MATCH(CHECKLIST!B1062,DATOS!B:B,0),1)),"")</f>
        <v/>
      </c>
      <c r="G1062" s="17" t="str">
        <f>IFERROR(IF(INDEX(DATOS!AJ:AJ,MATCH(CHECKLIST!B1062,DATOS!B:B,0),1)=0,"",INDEX(DATOS!AJ:AJ,MATCH(CHECKLIST!B1062,DATOS!B:B,0),1)),"")</f>
        <v/>
      </c>
      <c r="H1062" s="17" t="str">
        <f>IFERROR(IF(INDEX(DATOS!BM:BM,MATCH(CHECKLIST!B1062,DATOS!B:B,0),1)="","X",IF(INDEX(DATOS!BM:BM,MATCH(CHECKLIST!B1062,DATOS!B:B,0),1)="VIGENTE","",INDEX(DATOS!BM:BM,MATCH(CHECKLIST!B1062,DATOS!B:B,0),1))),"")</f>
        <v/>
      </c>
      <c r="I1062" s="17" t="str">
        <f>IFERROR(IF(INDEX(DATOS!AN:AN,MATCH(CHECKLIST!B1062,DATOS!B:B,0),1)=0,"",INDEX(DATOS!AN:AN,MATCH(CHECKLIST!B1062,DATOS!B:B,0),1)),"")</f>
        <v/>
      </c>
      <c r="J1062" s="17" t="str">
        <f>IFERROR(IF(INDEX(DATOS!AL:AL,MATCH(CHECKLIST!B1062,DATOS!B:B,0),1)=0,"",INDEX(DATOS!AL:AL,MATCH(CHECKLIST!B1062,DATOS!B:B,0),1)),"")</f>
        <v/>
      </c>
      <c r="K1062" s="35" t="str">
        <f>IFERROR(IF(INDEX(DATOS!AM:AM,MATCH(CHECKLIST!B1062,DATOS!B:B,0),1)=0,"",INDEX(DATOS!AM:AM,MATCH(CHECKLIST!B1062,DATOS!B:B,0),1)),"")</f>
        <v/>
      </c>
      <c r="L1062" s="17" t="str">
        <f>IFERROR(IF(INDEX(DATOS!AO:AO,MATCH(CHECKLIST!B1062,DATOS!B:B,0),1)=0,"",INDEX(DATOS!AO:AO,MATCH(CHECKLIST!B1062,DATOS!B:B,0),1)),"")</f>
        <v/>
      </c>
      <c r="M1062" s="17" t="str">
        <f>IFERROR(IF(INDEX(DATOS!AK:AK,MATCH(CHECKLIST!B1062,DATOS!B:B,0),1)=0,"",INDEX(DATOS!AK:AK,MATCH(CHECKLIST!B1062,DATOS!B:B,0),1)),"")</f>
        <v/>
      </c>
      <c r="N1062" s="35" t="str">
        <f ca="1">IFERROR(IF(INDEX(DATOS!I:I,MATCH(CHECKLIST!B1062,DATOS!B:B,0),1)="","X",IF(INDEX(DATOS!I:I,MATCH(CHECKLIST!B1062,DATOS!B:B,0),1)&gt;YEAR(TODAY())-1,"","VENCIDA")),"")</f>
        <v/>
      </c>
      <c r="O1062" s="35" t="str">
        <f>IFERROR(IF(INDEX(DATOS!AR:AR,MATCH(CHECKLIST!B1062,DATOS!B:B,0),1)=0,"",INDEX(DATOS!AR:AR,MATCH(CHECKLIST!B1062,DATOS!B:B,0),1)),"")</f>
        <v/>
      </c>
      <c r="P1062" s="17" t="str">
        <f>IFERROR(IF(INDEX(DATOS!AP:AP,MATCH(CHECKLIST!B1062,DATOS!B:B,0),1)=0,"",INDEX(DATOS!AP:AP,MATCH(CHECKLIST!B1062,DATOS!B:B,0),1)),"")</f>
        <v/>
      </c>
      <c r="Q1062" s="17" t="str">
        <f>IFERROR(IF(INDEX(DATOS!AQ:AQ,MATCH(CHECKLIST!B1062,DATOS!B:B,0),1)=0,"",INDEX(DATOS!AQ:AQ,MATCH(CHECKLIST!B1062,DATOS!B:B,0),1)),"")</f>
        <v/>
      </c>
    </row>
    <row r="1063" spans="1:17" x14ac:dyDescent="0.25">
      <c r="A1063" s="12">
        <v>1050</v>
      </c>
      <c r="B1063" t="str">
        <f>IFERROR(INDEX(DATOS!B:B,MATCH(CHECKLIST!A1063,DATOS!BY:BY,0),1),"")</f>
        <v/>
      </c>
      <c r="C1063" t="str">
        <f>IFERROR(INDEX(DATOS!J:J,MATCH(CHECKLIST!A1063,DATOS!BY:BY,0),1),"")</f>
        <v/>
      </c>
      <c r="D1063" t="str">
        <f>IFERROR(INDEX(DATOS!R:R,MATCH(CHECKLIST!E1063,DATOS!C:C,0),1),"")</f>
        <v/>
      </c>
      <c r="E1063" s="72" t="str">
        <f>IFERROR(INDEX(DATOS!C:C,MATCH(CHECKLIST!A1063,DATOS!BY:BY,0),1),"")</f>
        <v/>
      </c>
      <c r="F1063" s="82" t="str">
        <f>IFERROR(IF(INDEX(DATOS!AE:AE,MATCH(CHECKLIST!B1063,DATOS!B:B,0),1)=0,"",INDEX(DATOS!AE:AE,MATCH(CHECKLIST!B1063,DATOS!B:B,0),1)),"")</f>
        <v/>
      </c>
      <c r="G1063" s="17" t="str">
        <f>IFERROR(IF(INDEX(DATOS!AJ:AJ,MATCH(CHECKLIST!B1063,DATOS!B:B,0),1)=0,"",INDEX(DATOS!AJ:AJ,MATCH(CHECKLIST!B1063,DATOS!B:B,0),1)),"")</f>
        <v/>
      </c>
      <c r="H1063" s="17" t="str">
        <f>IFERROR(IF(INDEX(DATOS!BM:BM,MATCH(CHECKLIST!B1063,DATOS!B:B,0),1)="","X",IF(INDEX(DATOS!BM:BM,MATCH(CHECKLIST!B1063,DATOS!B:B,0),1)="VIGENTE","",INDEX(DATOS!BM:BM,MATCH(CHECKLIST!B1063,DATOS!B:B,0),1))),"")</f>
        <v/>
      </c>
      <c r="I1063" s="17" t="str">
        <f>IFERROR(IF(INDEX(DATOS!AN:AN,MATCH(CHECKLIST!B1063,DATOS!B:B,0),1)=0,"",INDEX(DATOS!AN:AN,MATCH(CHECKLIST!B1063,DATOS!B:B,0),1)),"")</f>
        <v/>
      </c>
      <c r="J1063" s="17" t="str">
        <f>IFERROR(IF(INDEX(DATOS!AL:AL,MATCH(CHECKLIST!B1063,DATOS!B:B,0),1)=0,"",INDEX(DATOS!AL:AL,MATCH(CHECKLIST!B1063,DATOS!B:B,0),1)),"")</f>
        <v/>
      </c>
      <c r="K1063" s="35" t="str">
        <f>IFERROR(IF(INDEX(DATOS!AM:AM,MATCH(CHECKLIST!B1063,DATOS!B:B,0),1)=0,"",INDEX(DATOS!AM:AM,MATCH(CHECKLIST!B1063,DATOS!B:B,0),1)),"")</f>
        <v/>
      </c>
      <c r="L1063" s="17" t="str">
        <f>IFERROR(IF(INDEX(DATOS!AO:AO,MATCH(CHECKLIST!B1063,DATOS!B:B,0),1)=0,"",INDEX(DATOS!AO:AO,MATCH(CHECKLIST!B1063,DATOS!B:B,0),1)),"")</f>
        <v/>
      </c>
      <c r="M1063" s="17" t="str">
        <f>IFERROR(IF(INDEX(DATOS!AK:AK,MATCH(CHECKLIST!B1063,DATOS!B:B,0),1)=0,"",INDEX(DATOS!AK:AK,MATCH(CHECKLIST!B1063,DATOS!B:B,0),1)),"")</f>
        <v/>
      </c>
      <c r="N1063" s="35" t="str">
        <f ca="1">IFERROR(IF(INDEX(DATOS!I:I,MATCH(CHECKLIST!B1063,DATOS!B:B,0),1)="","X",IF(INDEX(DATOS!I:I,MATCH(CHECKLIST!B1063,DATOS!B:B,0),1)&gt;YEAR(TODAY())-1,"","VENCIDA")),"")</f>
        <v/>
      </c>
      <c r="O1063" s="35" t="str">
        <f>IFERROR(IF(INDEX(DATOS!AR:AR,MATCH(CHECKLIST!B1063,DATOS!B:B,0),1)=0,"",INDEX(DATOS!AR:AR,MATCH(CHECKLIST!B1063,DATOS!B:B,0),1)),"")</f>
        <v/>
      </c>
      <c r="P1063" s="17" t="str">
        <f>IFERROR(IF(INDEX(DATOS!AP:AP,MATCH(CHECKLIST!B1063,DATOS!B:B,0),1)=0,"",INDEX(DATOS!AP:AP,MATCH(CHECKLIST!B1063,DATOS!B:B,0),1)),"")</f>
        <v/>
      </c>
      <c r="Q1063" s="17" t="str">
        <f>IFERROR(IF(INDEX(DATOS!AQ:AQ,MATCH(CHECKLIST!B1063,DATOS!B:B,0),1)=0,"",INDEX(DATOS!AQ:AQ,MATCH(CHECKLIST!B1063,DATOS!B:B,0),1)),"")</f>
        <v/>
      </c>
    </row>
    <row r="1064" spans="1:17" x14ac:dyDescent="0.25">
      <c r="A1064" s="12">
        <v>1051</v>
      </c>
      <c r="B1064" t="str">
        <f>IFERROR(INDEX(DATOS!B:B,MATCH(CHECKLIST!A1064,DATOS!BY:BY,0),1),"")</f>
        <v/>
      </c>
      <c r="C1064" t="str">
        <f>IFERROR(INDEX(DATOS!J:J,MATCH(CHECKLIST!A1064,DATOS!BY:BY,0),1),"")</f>
        <v/>
      </c>
      <c r="D1064" t="str">
        <f>IFERROR(INDEX(DATOS!R:R,MATCH(CHECKLIST!E1064,DATOS!C:C,0),1),"")</f>
        <v/>
      </c>
      <c r="E1064" s="72" t="str">
        <f>IFERROR(INDEX(DATOS!C:C,MATCH(CHECKLIST!A1064,DATOS!BY:BY,0),1),"")</f>
        <v/>
      </c>
      <c r="F1064" s="82" t="str">
        <f>IFERROR(IF(INDEX(DATOS!AE:AE,MATCH(CHECKLIST!B1064,DATOS!B:B,0),1)=0,"",INDEX(DATOS!AE:AE,MATCH(CHECKLIST!B1064,DATOS!B:B,0),1)),"")</f>
        <v/>
      </c>
      <c r="G1064" s="17" t="str">
        <f>IFERROR(IF(INDEX(DATOS!AJ:AJ,MATCH(CHECKLIST!B1064,DATOS!B:B,0),1)=0,"",INDEX(DATOS!AJ:AJ,MATCH(CHECKLIST!B1064,DATOS!B:B,0),1)),"")</f>
        <v/>
      </c>
      <c r="H1064" s="17" t="str">
        <f>IFERROR(IF(INDEX(DATOS!BM:BM,MATCH(CHECKLIST!B1064,DATOS!B:B,0),1)="","X",IF(INDEX(DATOS!BM:BM,MATCH(CHECKLIST!B1064,DATOS!B:B,0),1)="VIGENTE","",INDEX(DATOS!BM:BM,MATCH(CHECKLIST!B1064,DATOS!B:B,0),1))),"")</f>
        <v/>
      </c>
      <c r="I1064" s="17" t="str">
        <f>IFERROR(IF(INDEX(DATOS!AN:AN,MATCH(CHECKLIST!B1064,DATOS!B:B,0),1)=0,"",INDEX(DATOS!AN:AN,MATCH(CHECKLIST!B1064,DATOS!B:B,0),1)),"")</f>
        <v/>
      </c>
      <c r="J1064" s="17" t="str">
        <f>IFERROR(IF(INDEX(DATOS!AL:AL,MATCH(CHECKLIST!B1064,DATOS!B:B,0),1)=0,"",INDEX(DATOS!AL:AL,MATCH(CHECKLIST!B1064,DATOS!B:B,0),1)),"")</f>
        <v/>
      </c>
      <c r="K1064" s="35" t="str">
        <f>IFERROR(IF(INDEX(DATOS!AM:AM,MATCH(CHECKLIST!B1064,DATOS!B:B,0),1)=0,"",INDEX(DATOS!AM:AM,MATCH(CHECKLIST!B1064,DATOS!B:B,0),1)),"")</f>
        <v/>
      </c>
      <c r="L1064" s="17" t="str">
        <f>IFERROR(IF(INDEX(DATOS!AO:AO,MATCH(CHECKLIST!B1064,DATOS!B:B,0),1)=0,"",INDEX(DATOS!AO:AO,MATCH(CHECKLIST!B1064,DATOS!B:B,0),1)),"")</f>
        <v/>
      </c>
      <c r="M1064" s="17" t="str">
        <f>IFERROR(IF(INDEX(DATOS!AK:AK,MATCH(CHECKLIST!B1064,DATOS!B:B,0),1)=0,"",INDEX(DATOS!AK:AK,MATCH(CHECKLIST!B1064,DATOS!B:B,0),1)),"")</f>
        <v/>
      </c>
      <c r="N1064" s="35" t="str">
        <f ca="1">IFERROR(IF(INDEX(DATOS!I:I,MATCH(CHECKLIST!B1064,DATOS!B:B,0),1)="","X",IF(INDEX(DATOS!I:I,MATCH(CHECKLIST!B1064,DATOS!B:B,0),1)&gt;YEAR(TODAY())-1,"","VENCIDA")),"")</f>
        <v/>
      </c>
      <c r="O1064" s="35" t="str">
        <f>IFERROR(IF(INDEX(DATOS!AR:AR,MATCH(CHECKLIST!B1064,DATOS!B:B,0),1)=0,"",INDEX(DATOS!AR:AR,MATCH(CHECKLIST!B1064,DATOS!B:B,0),1)),"")</f>
        <v/>
      </c>
      <c r="P1064" s="17" t="str">
        <f>IFERROR(IF(INDEX(DATOS!AP:AP,MATCH(CHECKLIST!B1064,DATOS!B:B,0),1)=0,"",INDEX(DATOS!AP:AP,MATCH(CHECKLIST!B1064,DATOS!B:B,0),1)),"")</f>
        <v/>
      </c>
      <c r="Q1064" s="17" t="str">
        <f>IFERROR(IF(INDEX(DATOS!AQ:AQ,MATCH(CHECKLIST!B1064,DATOS!B:B,0),1)=0,"",INDEX(DATOS!AQ:AQ,MATCH(CHECKLIST!B1064,DATOS!B:B,0),1)),"")</f>
        <v/>
      </c>
    </row>
    <row r="1065" spans="1:17" x14ac:dyDescent="0.25">
      <c r="A1065" s="12">
        <v>1052</v>
      </c>
      <c r="B1065" t="str">
        <f>IFERROR(INDEX(DATOS!B:B,MATCH(CHECKLIST!A1065,DATOS!BY:BY,0),1),"")</f>
        <v/>
      </c>
      <c r="C1065" t="str">
        <f>IFERROR(INDEX(DATOS!J:J,MATCH(CHECKLIST!A1065,DATOS!BY:BY,0),1),"")</f>
        <v/>
      </c>
      <c r="D1065" t="str">
        <f>IFERROR(INDEX(DATOS!R:R,MATCH(CHECKLIST!E1065,DATOS!C:C,0),1),"")</f>
        <v/>
      </c>
      <c r="E1065" s="72" t="str">
        <f>IFERROR(INDEX(DATOS!C:C,MATCH(CHECKLIST!A1065,DATOS!BY:BY,0),1),"")</f>
        <v/>
      </c>
      <c r="F1065" s="82" t="str">
        <f>IFERROR(IF(INDEX(DATOS!AE:AE,MATCH(CHECKLIST!B1065,DATOS!B:B,0),1)=0,"",INDEX(DATOS!AE:AE,MATCH(CHECKLIST!B1065,DATOS!B:B,0),1)),"")</f>
        <v/>
      </c>
      <c r="G1065" s="17" t="str">
        <f>IFERROR(IF(INDEX(DATOS!AJ:AJ,MATCH(CHECKLIST!B1065,DATOS!B:B,0),1)=0,"",INDEX(DATOS!AJ:AJ,MATCH(CHECKLIST!B1065,DATOS!B:B,0),1)),"")</f>
        <v/>
      </c>
      <c r="H1065" s="17" t="str">
        <f>IFERROR(IF(INDEX(DATOS!BM:BM,MATCH(CHECKLIST!B1065,DATOS!B:B,0),1)="","X",IF(INDEX(DATOS!BM:BM,MATCH(CHECKLIST!B1065,DATOS!B:B,0),1)="VIGENTE","",INDEX(DATOS!BM:BM,MATCH(CHECKLIST!B1065,DATOS!B:B,0),1))),"")</f>
        <v/>
      </c>
      <c r="I1065" s="17" t="str">
        <f>IFERROR(IF(INDEX(DATOS!AN:AN,MATCH(CHECKLIST!B1065,DATOS!B:B,0),1)=0,"",INDEX(DATOS!AN:AN,MATCH(CHECKLIST!B1065,DATOS!B:B,0),1)),"")</f>
        <v/>
      </c>
      <c r="J1065" s="17" t="str">
        <f>IFERROR(IF(INDEX(DATOS!AL:AL,MATCH(CHECKLIST!B1065,DATOS!B:B,0),1)=0,"",INDEX(DATOS!AL:AL,MATCH(CHECKLIST!B1065,DATOS!B:B,0),1)),"")</f>
        <v/>
      </c>
      <c r="K1065" s="35" t="str">
        <f>IFERROR(IF(INDEX(DATOS!AM:AM,MATCH(CHECKLIST!B1065,DATOS!B:B,0),1)=0,"",INDEX(DATOS!AM:AM,MATCH(CHECKLIST!B1065,DATOS!B:B,0),1)),"")</f>
        <v/>
      </c>
      <c r="L1065" s="17" t="str">
        <f>IFERROR(IF(INDEX(DATOS!AO:AO,MATCH(CHECKLIST!B1065,DATOS!B:B,0),1)=0,"",INDEX(DATOS!AO:AO,MATCH(CHECKLIST!B1065,DATOS!B:B,0),1)),"")</f>
        <v/>
      </c>
      <c r="M1065" s="17" t="str">
        <f>IFERROR(IF(INDEX(DATOS!AK:AK,MATCH(CHECKLIST!B1065,DATOS!B:B,0),1)=0,"",INDEX(DATOS!AK:AK,MATCH(CHECKLIST!B1065,DATOS!B:B,0),1)),"")</f>
        <v/>
      </c>
      <c r="N1065" s="35" t="str">
        <f ca="1">IFERROR(IF(INDEX(DATOS!I:I,MATCH(CHECKLIST!B1065,DATOS!B:B,0),1)="","X",IF(INDEX(DATOS!I:I,MATCH(CHECKLIST!B1065,DATOS!B:B,0),1)&gt;YEAR(TODAY())-1,"","VENCIDA")),"")</f>
        <v/>
      </c>
      <c r="O1065" s="35" t="str">
        <f>IFERROR(IF(INDEX(DATOS!AR:AR,MATCH(CHECKLIST!B1065,DATOS!B:B,0),1)=0,"",INDEX(DATOS!AR:AR,MATCH(CHECKLIST!B1065,DATOS!B:B,0),1)),"")</f>
        <v/>
      </c>
      <c r="P1065" s="17" t="str">
        <f>IFERROR(IF(INDEX(DATOS!AP:AP,MATCH(CHECKLIST!B1065,DATOS!B:B,0),1)=0,"",INDEX(DATOS!AP:AP,MATCH(CHECKLIST!B1065,DATOS!B:B,0),1)),"")</f>
        <v/>
      </c>
      <c r="Q1065" s="17" t="str">
        <f>IFERROR(IF(INDEX(DATOS!AQ:AQ,MATCH(CHECKLIST!B1065,DATOS!B:B,0),1)=0,"",INDEX(DATOS!AQ:AQ,MATCH(CHECKLIST!B1065,DATOS!B:B,0),1)),"")</f>
        <v/>
      </c>
    </row>
    <row r="1066" spans="1:17" x14ac:dyDescent="0.25">
      <c r="A1066" s="12">
        <v>1053</v>
      </c>
      <c r="B1066" t="str">
        <f>IFERROR(INDEX(DATOS!B:B,MATCH(CHECKLIST!A1066,DATOS!BY:BY,0),1),"")</f>
        <v/>
      </c>
      <c r="C1066" t="str">
        <f>IFERROR(INDEX(DATOS!J:J,MATCH(CHECKLIST!A1066,DATOS!BY:BY,0),1),"")</f>
        <v/>
      </c>
      <c r="D1066" t="str">
        <f>IFERROR(INDEX(DATOS!R:R,MATCH(CHECKLIST!E1066,DATOS!C:C,0),1),"")</f>
        <v/>
      </c>
      <c r="E1066" s="72" t="str">
        <f>IFERROR(INDEX(DATOS!C:C,MATCH(CHECKLIST!A1066,DATOS!BY:BY,0),1),"")</f>
        <v/>
      </c>
      <c r="F1066" s="82" t="str">
        <f>IFERROR(IF(INDEX(DATOS!AE:AE,MATCH(CHECKLIST!B1066,DATOS!B:B,0),1)=0,"",INDEX(DATOS!AE:AE,MATCH(CHECKLIST!B1066,DATOS!B:B,0),1)),"")</f>
        <v/>
      </c>
      <c r="G1066" s="17" t="str">
        <f>IFERROR(IF(INDEX(DATOS!AJ:AJ,MATCH(CHECKLIST!B1066,DATOS!B:B,0),1)=0,"",INDEX(DATOS!AJ:AJ,MATCH(CHECKLIST!B1066,DATOS!B:B,0),1)),"")</f>
        <v/>
      </c>
      <c r="H1066" s="17" t="str">
        <f>IFERROR(IF(INDEX(DATOS!BM:BM,MATCH(CHECKLIST!B1066,DATOS!B:B,0),1)="","X",IF(INDEX(DATOS!BM:BM,MATCH(CHECKLIST!B1066,DATOS!B:B,0),1)="VIGENTE","",INDEX(DATOS!BM:BM,MATCH(CHECKLIST!B1066,DATOS!B:B,0),1))),"")</f>
        <v/>
      </c>
      <c r="I1066" s="17" t="str">
        <f>IFERROR(IF(INDEX(DATOS!AN:AN,MATCH(CHECKLIST!B1066,DATOS!B:B,0),1)=0,"",INDEX(DATOS!AN:AN,MATCH(CHECKLIST!B1066,DATOS!B:B,0),1)),"")</f>
        <v/>
      </c>
      <c r="J1066" s="17" t="str">
        <f>IFERROR(IF(INDEX(DATOS!AL:AL,MATCH(CHECKLIST!B1066,DATOS!B:B,0),1)=0,"",INDEX(DATOS!AL:AL,MATCH(CHECKLIST!B1066,DATOS!B:B,0),1)),"")</f>
        <v/>
      </c>
      <c r="K1066" s="35" t="str">
        <f>IFERROR(IF(INDEX(DATOS!AM:AM,MATCH(CHECKLIST!B1066,DATOS!B:B,0),1)=0,"",INDEX(DATOS!AM:AM,MATCH(CHECKLIST!B1066,DATOS!B:B,0),1)),"")</f>
        <v/>
      </c>
      <c r="L1066" s="17" t="str">
        <f>IFERROR(IF(INDEX(DATOS!AO:AO,MATCH(CHECKLIST!B1066,DATOS!B:B,0),1)=0,"",INDEX(DATOS!AO:AO,MATCH(CHECKLIST!B1066,DATOS!B:B,0),1)),"")</f>
        <v/>
      </c>
      <c r="M1066" s="17" t="str">
        <f>IFERROR(IF(INDEX(DATOS!AK:AK,MATCH(CHECKLIST!B1066,DATOS!B:B,0),1)=0,"",INDEX(DATOS!AK:AK,MATCH(CHECKLIST!B1066,DATOS!B:B,0),1)),"")</f>
        <v/>
      </c>
      <c r="N1066" s="35" t="str">
        <f ca="1">IFERROR(IF(INDEX(DATOS!I:I,MATCH(CHECKLIST!B1066,DATOS!B:B,0),1)="","X",IF(INDEX(DATOS!I:I,MATCH(CHECKLIST!B1066,DATOS!B:B,0),1)&gt;YEAR(TODAY())-1,"","VENCIDA")),"")</f>
        <v/>
      </c>
      <c r="O1066" s="35" t="str">
        <f>IFERROR(IF(INDEX(DATOS!AR:AR,MATCH(CHECKLIST!B1066,DATOS!B:B,0),1)=0,"",INDEX(DATOS!AR:AR,MATCH(CHECKLIST!B1066,DATOS!B:B,0),1)),"")</f>
        <v/>
      </c>
      <c r="P1066" s="17" t="str">
        <f>IFERROR(IF(INDEX(DATOS!AP:AP,MATCH(CHECKLIST!B1066,DATOS!B:B,0),1)=0,"",INDEX(DATOS!AP:AP,MATCH(CHECKLIST!B1066,DATOS!B:B,0),1)),"")</f>
        <v/>
      </c>
      <c r="Q1066" s="17" t="str">
        <f>IFERROR(IF(INDEX(DATOS!AQ:AQ,MATCH(CHECKLIST!B1066,DATOS!B:B,0),1)=0,"",INDEX(DATOS!AQ:AQ,MATCH(CHECKLIST!B1066,DATOS!B:B,0),1)),"")</f>
        <v/>
      </c>
    </row>
    <row r="1067" spans="1:17" x14ac:dyDescent="0.25">
      <c r="A1067" s="12">
        <v>1054</v>
      </c>
      <c r="B1067" t="str">
        <f>IFERROR(INDEX(DATOS!B:B,MATCH(CHECKLIST!A1067,DATOS!BY:BY,0),1),"")</f>
        <v/>
      </c>
      <c r="C1067" t="str">
        <f>IFERROR(INDEX(DATOS!J:J,MATCH(CHECKLIST!A1067,DATOS!BY:BY,0),1),"")</f>
        <v/>
      </c>
      <c r="D1067" t="str">
        <f>IFERROR(INDEX(DATOS!R:R,MATCH(CHECKLIST!E1067,DATOS!C:C,0),1),"")</f>
        <v/>
      </c>
      <c r="E1067" s="72" t="str">
        <f>IFERROR(INDEX(DATOS!C:C,MATCH(CHECKLIST!A1067,DATOS!BY:BY,0),1),"")</f>
        <v/>
      </c>
      <c r="F1067" s="82" t="str">
        <f>IFERROR(IF(INDEX(DATOS!AE:AE,MATCH(CHECKLIST!B1067,DATOS!B:B,0),1)=0,"",INDEX(DATOS!AE:AE,MATCH(CHECKLIST!B1067,DATOS!B:B,0),1)),"")</f>
        <v/>
      </c>
      <c r="G1067" s="17" t="str">
        <f>IFERROR(IF(INDEX(DATOS!AJ:AJ,MATCH(CHECKLIST!B1067,DATOS!B:B,0),1)=0,"",INDEX(DATOS!AJ:AJ,MATCH(CHECKLIST!B1067,DATOS!B:B,0),1)),"")</f>
        <v/>
      </c>
      <c r="H1067" s="17" t="str">
        <f>IFERROR(IF(INDEX(DATOS!BM:BM,MATCH(CHECKLIST!B1067,DATOS!B:B,0),1)="","X",IF(INDEX(DATOS!BM:BM,MATCH(CHECKLIST!B1067,DATOS!B:B,0),1)="VIGENTE","",INDEX(DATOS!BM:BM,MATCH(CHECKLIST!B1067,DATOS!B:B,0),1))),"")</f>
        <v/>
      </c>
      <c r="I1067" s="17" t="str">
        <f>IFERROR(IF(INDEX(DATOS!AN:AN,MATCH(CHECKLIST!B1067,DATOS!B:B,0),1)=0,"",INDEX(DATOS!AN:AN,MATCH(CHECKLIST!B1067,DATOS!B:B,0),1)),"")</f>
        <v/>
      </c>
      <c r="J1067" s="17" t="str">
        <f>IFERROR(IF(INDEX(DATOS!AL:AL,MATCH(CHECKLIST!B1067,DATOS!B:B,0),1)=0,"",INDEX(DATOS!AL:AL,MATCH(CHECKLIST!B1067,DATOS!B:B,0),1)),"")</f>
        <v/>
      </c>
      <c r="K1067" s="35" t="str">
        <f>IFERROR(IF(INDEX(DATOS!AM:AM,MATCH(CHECKLIST!B1067,DATOS!B:B,0),1)=0,"",INDEX(DATOS!AM:AM,MATCH(CHECKLIST!B1067,DATOS!B:B,0),1)),"")</f>
        <v/>
      </c>
      <c r="L1067" s="17" t="str">
        <f>IFERROR(IF(INDEX(DATOS!AO:AO,MATCH(CHECKLIST!B1067,DATOS!B:B,0),1)=0,"",INDEX(DATOS!AO:AO,MATCH(CHECKLIST!B1067,DATOS!B:B,0),1)),"")</f>
        <v/>
      </c>
      <c r="M1067" s="17" t="str">
        <f>IFERROR(IF(INDEX(DATOS!AK:AK,MATCH(CHECKLIST!B1067,DATOS!B:B,0),1)=0,"",INDEX(DATOS!AK:AK,MATCH(CHECKLIST!B1067,DATOS!B:B,0),1)),"")</f>
        <v/>
      </c>
      <c r="N1067" s="35" t="str">
        <f ca="1">IFERROR(IF(INDEX(DATOS!I:I,MATCH(CHECKLIST!B1067,DATOS!B:B,0),1)="","X",IF(INDEX(DATOS!I:I,MATCH(CHECKLIST!B1067,DATOS!B:B,0),1)&gt;YEAR(TODAY())-1,"","VENCIDA")),"")</f>
        <v/>
      </c>
      <c r="O1067" s="35" t="str">
        <f>IFERROR(IF(INDEX(DATOS!AR:AR,MATCH(CHECKLIST!B1067,DATOS!B:B,0),1)=0,"",INDEX(DATOS!AR:AR,MATCH(CHECKLIST!B1067,DATOS!B:B,0),1)),"")</f>
        <v/>
      </c>
      <c r="P1067" s="17" t="str">
        <f>IFERROR(IF(INDEX(DATOS!AP:AP,MATCH(CHECKLIST!B1067,DATOS!B:B,0),1)=0,"",INDEX(DATOS!AP:AP,MATCH(CHECKLIST!B1067,DATOS!B:B,0),1)),"")</f>
        <v/>
      </c>
      <c r="Q1067" s="17" t="str">
        <f>IFERROR(IF(INDEX(DATOS!AQ:AQ,MATCH(CHECKLIST!B1067,DATOS!B:B,0),1)=0,"",INDEX(DATOS!AQ:AQ,MATCH(CHECKLIST!B1067,DATOS!B:B,0),1)),"")</f>
        <v/>
      </c>
    </row>
    <row r="1068" spans="1:17" x14ac:dyDescent="0.25">
      <c r="A1068" s="12">
        <v>1055</v>
      </c>
      <c r="B1068" t="str">
        <f>IFERROR(INDEX(DATOS!B:B,MATCH(CHECKLIST!A1068,DATOS!BY:BY,0),1),"")</f>
        <v/>
      </c>
      <c r="C1068" t="str">
        <f>IFERROR(INDEX(DATOS!J:J,MATCH(CHECKLIST!A1068,DATOS!BY:BY,0),1),"")</f>
        <v/>
      </c>
      <c r="D1068" t="str">
        <f>IFERROR(INDEX(DATOS!R:R,MATCH(CHECKLIST!E1068,DATOS!C:C,0),1),"")</f>
        <v/>
      </c>
      <c r="E1068" s="72" t="str">
        <f>IFERROR(INDEX(DATOS!C:C,MATCH(CHECKLIST!A1068,DATOS!BY:BY,0),1),"")</f>
        <v/>
      </c>
      <c r="F1068" s="82" t="str">
        <f>IFERROR(IF(INDEX(DATOS!AE:AE,MATCH(CHECKLIST!B1068,DATOS!B:B,0),1)=0,"",INDEX(DATOS!AE:AE,MATCH(CHECKLIST!B1068,DATOS!B:B,0),1)),"")</f>
        <v/>
      </c>
      <c r="G1068" s="17" t="str">
        <f>IFERROR(IF(INDEX(DATOS!AJ:AJ,MATCH(CHECKLIST!B1068,DATOS!B:B,0),1)=0,"",INDEX(DATOS!AJ:AJ,MATCH(CHECKLIST!B1068,DATOS!B:B,0),1)),"")</f>
        <v/>
      </c>
      <c r="H1068" s="17" t="str">
        <f>IFERROR(IF(INDEX(DATOS!BM:BM,MATCH(CHECKLIST!B1068,DATOS!B:B,0),1)="","X",IF(INDEX(DATOS!BM:BM,MATCH(CHECKLIST!B1068,DATOS!B:B,0),1)="VIGENTE","",INDEX(DATOS!BM:BM,MATCH(CHECKLIST!B1068,DATOS!B:B,0),1))),"")</f>
        <v/>
      </c>
      <c r="I1068" s="17" t="str">
        <f>IFERROR(IF(INDEX(DATOS!AN:AN,MATCH(CHECKLIST!B1068,DATOS!B:B,0),1)=0,"",INDEX(DATOS!AN:AN,MATCH(CHECKLIST!B1068,DATOS!B:B,0),1)),"")</f>
        <v/>
      </c>
      <c r="J1068" s="17" t="str">
        <f>IFERROR(IF(INDEX(DATOS!AL:AL,MATCH(CHECKLIST!B1068,DATOS!B:B,0),1)=0,"",INDEX(DATOS!AL:AL,MATCH(CHECKLIST!B1068,DATOS!B:B,0),1)),"")</f>
        <v/>
      </c>
      <c r="K1068" s="35" t="str">
        <f>IFERROR(IF(INDEX(DATOS!AM:AM,MATCH(CHECKLIST!B1068,DATOS!B:B,0),1)=0,"",INDEX(DATOS!AM:AM,MATCH(CHECKLIST!B1068,DATOS!B:B,0),1)),"")</f>
        <v/>
      </c>
      <c r="L1068" s="17" t="str">
        <f>IFERROR(IF(INDEX(DATOS!AO:AO,MATCH(CHECKLIST!B1068,DATOS!B:B,0),1)=0,"",INDEX(DATOS!AO:AO,MATCH(CHECKLIST!B1068,DATOS!B:B,0),1)),"")</f>
        <v/>
      </c>
      <c r="M1068" s="17" t="str">
        <f>IFERROR(IF(INDEX(DATOS!AK:AK,MATCH(CHECKLIST!B1068,DATOS!B:B,0),1)=0,"",INDEX(DATOS!AK:AK,MATCH(CHECKLIST!B1068,DATOS!B:B,0),1)),"")</f>
        <v/>
      </c>
      <c r="N1068" s="35" t="str">
        <f ca="1">IFERROR(IF(INDEX(DATOS!I:I,MATCH(CHECKLIST!B1068,DATOS!B:B,0),1)="","X",IF(INDEX(DATOS!I:I,MATCH(CHECKLIST!B1068,DATOS!B:B,0),1)&gt;YEAR(TODAY())-1,"","VENCIDA")),"")</f>
        <v/>
      </c>
      <c r="O1068" s="35" t="str">
        <f>IFERROR(IF(INDEX(DATOS!AR:AR,MATCH(CHECKLIST!B1068,DATOS!B:B,0),1)=0,"",INDEX(DATOS!AR:AR,MATCH(CHECKLIST!B1068,DATOS!B:B,0),1)),"")</f>
        <v/>
      </c>
      <c r="P1068" s="17" t="str">
        <f>IFERROR(IF(INDEX(DATOS!AP:AP,MATCH(CHECKLIST!B1068,DATOS!B:B,0),1)=0,"",INDEX(DATOS!AP:AP,MATCH(CHECKLIST!B1068,DATOS!B:B,0),1)),"")</f>
        <v/>
      </c>
      <c r="Q1068" s="17" t="str">
        <f>IFERROR(IF(INDEX(DATOS!AQ:AQ,MATCH(CHECKLIST!B1068,DATOS!B:B,0),1)=0,"",INDEX(DATOS!AQ:AQ,MATCH(CHECKLIST!B1068,DATOS!B:B,0),1)),"")</f>
        <v/>
      </c>
    </row>
    <row r="1069" spans="1:17" x14ac:dyDescent="0.25">
      <c r="A1069" s="12">
        <v>1056</v>
      </c>
      <c r="B1069" t="str">
        <f>IFERROR(INDEX(DATOS!B:B,MATCH(CHECKLIST!A1069,DATOS!BY:BY,0),1),"")</f>
        <v/>
      </c>
      <c r="C1069" t="str">
        <f>IFERROR(INDEX(DATOS!J:J,MATCH(CHECKLIST!A1069,DATOS!BY:BY,0),1),"")</f>
        <v/>
      </c>
      <c r="D1069" t="str">
        <f>IFERROR(INDEX(DATOS!R:R,MATCH(CHECKLIST!E1069,DATOS!C:C,0),1),"")</f>
        <v/>
      </c>
      <c r="E1069" s="72" t="str">
        <f>IFERROR(INDEX(DATOS!C:C,MATCH(CHECKLIST!A1069,DATOS!BY:BY,0),1),"")</f>
        <v/>
      </c>
      <c r="F1069" s="82" t="str">
        <f>IFERROR(IF(INDEX(DATOS!AE:AE,MATCH(CHECKLIST!B1069,DATOS!B:B,0),1)=0,"",INDEX(DATOS!AE:AE,MATCH(CHECKLIST!B1069,DATOS!B:B,0),1)),"")</f>
        <v/>
      </c>
      <c r="G1069" s="17" t="str">
        <f>IFERROR(IF(INDEX(DATOS!AJ:AJ,MATCH(CHECKLIST!B1069,DATOS!B:B,0),1)=0,"",INDEX(DATOS!AJ:AJ,MATCH(CHECKLIST!B1069,DATOS!B:B,0),1)),"")</f>
        <v/>
      </c>
      <c r="H1069" s="17" t="str">
        <f>IFERROR(IF(INDEX(DATOS!BM:BM,MATCH(CHECKLIST!B1069,DATOS!B:B,0),1)="","X",IF(INDEX(DATOS!BM:BM,MATCH(CHECKLIST!B1069,DATOS!B:B,0),1)="VIGENTE","",INDEX(DATOS!BM:BM,MATCH(CHECKLIST!B1069,DATOS!B:B,0),1))),"")</f>
        <v/>
      </c>
      <c r="I1069" s="17" t="str">
        <f>IFERROR(IF(INDEX(DATOS!AN:AN,MATCH(CHECKLIST!B1069,DATOS!B:B,0),1)=0,"",INDEX(DATOS!AN:AN,MATCH(CHECKLIST!B1069,DATOS!B:B,0),1)),"")</f>
        <v/>
      </c>
      <c r="J1069" s="17" t="str">
        <f>IFERROR(IF(INDEX(DATOS!AL:AL,MATCH(CHECKLIST!B1069,DATOS!B:B,0),1)=0,"",INDEX(DATOS!AL:AL,MATCH(CHECKLIST!B1069,DATOS!B:B,0),1)),"")</f>
        <v/>
      </c>
      <c r="K1069" s="35" t="str">
        <f>IFERROR(IF(INDEX(DATOS!AM:AM,MATCH(CHECKLIST!B1069,DATOS!B:B,0),1)=0,"",INDEX(DATOS!AM:AM,MATCH(CHECKLIST!B1069,DATOS!B:B,0),1)),"")</f>
        <v/>
      </c>
      <c r="L1069" s="17" t="str">
        <f>IFERROR(IF(INDEX(DATOS!AO:AO,MATCH(CHECKLIST!B1069,DATOS!B:B,0),1)=0,"",INDEX(DATOS!AO:AO,MATCH(CHECKLIST!B1069,DATOS!B:B,0),1)),"")</f>
        <v/>
      </c>
      <c r="M1069" s="17" t="str">
        <f>IFERROR(IF(INDEX(DATOS!AK:AK,MATCH(CHECKLIST!B1069,DATOS!B:B,0),1)=0,"",INDEX(DATOS!AK:AK,MATCH(CHECKLIST!B1069,DATOS!B:B,0),1)),"")</f>
        <v/>
      </c>
      <c r="N1069" s="35" t="str">
        <f ca="1">IFERROR(IF(INDEX(DATOS!I:I,MATCH(CHECKLIST!B1069,DATOS!B:B,0),1)="","X",IF(INDEX(DATOS!I:I,MATCH(CHECKLIST!B1069,DATOS!B:B,0),1)&gt;YEAR(TODAY())-1,"","VENCIDA")),"")</f>
        <v/>
      </c>
      <c r="O1069" s="35" t="str">
        <f>IFERROR(IF(INDEX(DATOS!AR:AR,MATCH(CHECKLIST!B1069,DATOS!B:B,0),1)=0,"",INDEX(DATOS!AR:AR,MATCH(CHECKLIST!B1069,DATOS!B:B,0),1)),"")</f>
        <v/>
      </c>
      <c r="P1069" s="17" t="str">
        <f>IFERROR(IF(INDEX(DATOS!AP:AP,MATCH(CHECKLIST!B1069,DATOS!B:B,0),1)=0,"",INDEX(DATOS!AP:AP,MATCH(CHECKLIST!B1069,DATOS!B:B,0),1)),"")</f>
        <v/>
      </c>
      <c r="Q1069" s="17" t="str">
        <f>IFERROR(IF(INDEX(DATOS!AQ:AQ,MATCH(CHECKLIST!B1069,DATOS!B:B,0),1)=0,"",INDEX(DATOS!AQ:AQ,MATCH(CHECKLIST!B1069,DATOS!B:B,0),1)),"")</f>
        <v/>
      </c>
    </row>
    <row r="1070" spans="1:17" x14ac:dyDescent="0.25">
      <c r="A1070" s="12">
        <v>1057</v>
      </c>
      <c r="B1070" t="str">
        <f>IFERROR(INDEX(DATOS!B:B,MATCH(CHECKLIST!A1070,DATOS!BY:BY,0),1),"")</f>
        <v/>
      </c>
      <c r="C1070" t="str">
        <f>IFERROR(INDEX(DATOS!J:J,MATCH(CHECKLIST!A1070,DATOS!BY:BY,0),1),"")</f>
        <v/>
      </c>
      <c r="D1070" t="str">
        <f>IFERROR(INDEX(DATOS!R:R,MATCH(CHECKLIST!E1070,DATOS!C:C,0),1),"")</f>
        <v/>
      </c>
      <c r="E1070" s="72" t="str">
        <f>IFERROR(INDEX(DATOS!C:C,MATCH(CHECKLIST!A1070,DATOS!BY:BY,0),1),"")</f>
        <v/>
      </c>
      <c r="F1070" s="82" t="str">
        <f>IFERROR(IF(INDEX(DATOS!AE:AE,MATCH(CHECKLIST!B1070,DATOS!B:B,0),1)=0,"",INDEX(DATOS!AE:AE,MATCH(CHECKLIST!B1070,DATOS!B:B,0),1)),"")</f>
        <v/>
      </c>
      <c r="G1070" s="17" t="str">
        <f>IFERROR(IF(INDEX(DATOS!AJ:AJ,MATCH(CHECKLIST!B1070,DATOS!B:B,0),1)=0,"",INDEX(DATOS!AJ:AJ,MATCH(CHECKLIST!B1070,DATOS!B:B,0),1)),"")</f>
        <v/>
      </c>
      <c r="H1070" s="17" t="str">
        <f>IFERROR(IF(INDEX(DATOS!BM:BM,MATCH(CHECKLIST!B1070,DATOS!B:B,0),1)="","X",IF(INDEX(DATOS!BM:BM,MATCH(CHECKLIST!B1070,DATOS!B:B,0),1)="VIGENTE","",INDEX(DATOS!BM:BM,MATCH(CHECKLIST!B1070,DATOS!B:B,0),1))),"")</f>
        <v/>
      </c>
      <c r="I1070" s="17" t="str">
        <f>IFERROR(IF(INDEX(DATOS!AN:AN,MATCH(CHECKLIST!B1070,DATOS!B:B,0),1)=0,"",INDEX(DATOS!AN:AN,MATCH(CHECKLIST!B1070,DATOS!B:B,0),1)),"")</f>
        <v/>
      </c>
      <c r="J1070" s="17" t="str">
        <f>IFERROR(IF(INDEX(DATOS!AL:AL,MATCH(CHECKLIST!B1070,DATOS!B:B,0),1)=0,"",INDEX(DATOS!AL:AL,MATCH(CHECKLIST!B1070,DATOS!B:B,0),1)),"")</f>
        <v/>
      </c>
      <c r="K1070" s="35" t="str">
        <f>IFERROR(IF(INDEX(DATOS!AM:AM,MATCH(CHECKLIST!B1070,DATOS!B:B,0),1)=0,"",INDEX(DATOS!AM:AM,MATCH(CHECKLIST!B1070,DATOS!B:B,0),1)),"")</f>
        <v/>
      </c>
      <c r="L1070" s="17" t="str">
        <f>IFERROR(IF(INDEX(DATOS!AO:AO,MATCH(CHECKLIST!B1070,DATOS!B:B,0),1)=0,"",INDEX(DATOS!AO:AO,MATCH(CHECKLIST!B1070,DATOS!B:B,0),1)),"")</f>
        <v/>
      </c>
      <c r="M1070" s="17" t="str">
        <f>IFERROR(IF(INDEX(DATOS!AK:AK,MATCH(CHECKLIST!B1070,DATOS!B:B,0),1)=0,"",INDEX(DATOS!AK:AK,MATCH(CHECKLIST!B1070,DATOS!B:B,0),1)),"")</f>
        <v/>
      </c>
      <c r="N1070" s="35" t="str">
        <f ca="1">IFERROR(IF(INDEX(DATOS!I:I,MATCH(CHECKLIST!B1070,DATOS!B:B,0),1)="","X",IF(INDEX(DATOS!I:I,MATCH(CHECKLIST!B1070,DATOS!B:B,0),1)&gt;YEAR(TODAY())-1,"","VENCIDA")),"")</f>
        <v/>
      </c>
      <c r="O1070" s="35" t="str">
        <f>IFERROR(IF(INDEX(DATOS!AR:AR,MATCH(CHECKLIST!B1070,DATOS!B:B,0),1)=0,"",INDEX(DATOS!AR:AR,MATCH(CHECKLIST!B1070,DATOS!B:B,0),1)),"")</f>
        <v/>
      </c>
      <c r="P1070" s="17" t="str">
        <f>IFERROR(IF(INDEX(DATOS!AP:AP,MATCH(CHECKLIST!B1070,DATOS!B:B,0),1)=0,"",INDEX(DATOS!AP:AP,MATCH(CHECKLIST!B1070,DATOS!B:B,0),1)),"")</f>
        <v/>
      </c>
      <c r="Q1070" s="17" t="str">
        <f>IFERROR(IF(INDEX(DATOS!AQ:AQ,MATCH(CHECKLIST!B1070,DATOS!B:B,0),1)=0,"",INDEX(DATOS!AQ:AQ,MATCH(CHECKLIST!B1070,DATOS!B:B,0),1)),"")</f>
        <v/>
      </c>
    </row>
    <row r="1071" spans="1:17" x14ac:dyDescent="0.25">
      <c r="A1071" s="12">
        <v>1058</v>
      </c>
      <c r="B1071" t="str">
        <f>IFERROR(INDEX(DATOS!B:B,MATCH(CHECKLIST!A1071,DATOS!BY:BY,0),1),"")</f>
        <v/>
      </c>
      <c r="C1071" t="str">
        <f>IFERROR(INDEX(DATOS!J:J,MATCH(CHECKLIST!A1071,DATOS!BY:BY,0),1),"")</f>
        <v/>
      </c>
      <c r="D1071" t="str">
        <f>IFERROR(INDEX(DATOS!R:R,MATCH(CHECKLIST!E1071,DATOS!C:C,0),1),"")</f>
        <v/>
      </c>
      <c r="E1071" s="72" t="str">
        <f>IFERROR(INDEX(DATOS!C:C,MATCH(CHECKLIST!A1071,DATOS!BY:BY,0),1),"")</f>
        <v/>
      </c>
      <c r="F1071" s="82" t="str">
        <f>IFERROR(IF(INDEX(DATOS!AE:AE,MATCH(CHECKLIST!B1071,DATOS!B:B,0),1)=0,"",INDEX(DATOS!AE:AE,MATCH(CHECKLIST!B1071,DATOS!B:B,0),1)),"")</f>
        <v/>
      </c>
      <c r="G1071" s="17" t="str">
        <f>IFERROR(IF(INDEX(DATOS!AJ:AJ,MATCH(CHECKLIST!B1071,DATOS!B:B,0),1)=0,"",INDEX(DATOS!AJ:AJ,MATCH(CHECKLIST!B1071,DATOS!B:B,0),1)),"")</f>
        <v/>
      </c>
      <c r="H1071" s="17" t="str">
        <f>IFERROR(IF(INDEX(DATOS!BM:BM,MATCH(CHECKLIST!B1071,DATOS!B:B,0),1)="","X",IF(INDEX(DATOS!BM:BM,MATCH(CHECKLIST!B1071,DATOS!B:B,0),1)="VIGENTE","",INDEX(DATOS!BM:BM,MATCH(CHECKLIST!B1071,DATOS!B:B,0),1))),"")</f>
        <v/>
      </c>
      <c r="I1071" s="17" t="str">
        <f>IFERROR(IF(INDEX(DATOS!AN:AN,MATCH(CHECKLIST!B1071,DATOS!B:B,0),1)=0,"",INDEX(DATOS!AN:AN,MATCH(CHECKLIST!B1071,DATOS!B:B,0),1)),"")</f>
        <v/>
      </c>
      <c r="J1071" s="17" t="str">
        <f>IFERROR(IF(INDEX(DATOS!AL:AL,MATCH(CHECKLIST!B1071,DATOS!B:B,0),1)=0,"",INDEX(DATOS!AL:AL,MATCH(CHECKLIST!B1071,DATOS!B:B,0),1)),"")</f>
        <v/>
      </c>
      <c r="K1071" s="35" t="str">
        <f>IFERROR(IF(INDEX(DATOS!AM:AM,MATCH(CHECKLIST!B1071,DATOS!B:B,0),1)=0,"",INDEX(DATOS!AM:AM,MATCH(CHECKLIST!B1071,DATOS!B:B,0),1)),"")</f>
        <v/>
      </c>
      <c r="L1071" s="17" t="str">
        <f>IFERROR(IF(INDEX(DATOS!AO:AO,MATCH(CHECKLIST!B1071,DATOS!B:B,0),1)=0,"",INDEX(DATOS!AO:AO,MATCH(CHECKLIST!B1071,DATOS!B:B,0),1)),"")</f>
        <v/>
      </c>
      <c r="M1071" s="17" t="str">
        <f>IFERROR(IF(INDEX(DATOS!AK:AK,MATCH(CHECKLIST!B1071,DATOS!B:B,0),1)=0,"",INDEX(DATOS!AK:AK,MATCH(CHECKLIST!B1071,DATOS!B:B,0),1)),"")</f>
        <v/>
      </c>
      <c r="N1071" s="35" t="str">
        <f ca="1">IFERROR(IF(INDEX(DATOS!I:I,MATCH(CHECKLIST!B1071,DATOS!B:B,0),1)="","X",IF(INDEX(DATOS!I:I,MATCH(CHECKLIST!B1071,DATOS!B:B,0),1)&gt;YEAR(TODAY())-1,"","VENCIDA")),"")</f>
        <v/>
      </c>
      <c r="O1071" s="35" t="str">
        <f>IFERROR(IF(INDEX(DATOS!AR:AR,MATCH(CHECKLIST!B1071,DATOS!B:B,0),1)=0,"",INDEX(DATOS!AR:AR,MATCH(CHECKLIST!B1071,DATOS!B:B,0),1)),"")</f>
        <v/>
      </c>
      <c r="P1071" s="17" t="str">
        <f>IFERROR(IF(INDEX(DATOS!AP:AP,MATCH(CHECKLIST!B1071,DATOS!B:B,0),1)=0,"",INDEX(DATOS!AP:AP,MATCH(CHECKLIST!B1071,DATOS!B:B,0),1)),"")</f>
        <v/>
      </c>
      <c r="Q1071" s="17" t="str">
        <f>IFERROR(IF(INDEX(DATOS!AQ:AQ,MATCH(CHECKLIST!B1071,DATOS!B:B,0),1)=0,"",INDEX(DATOS!AQ:AQ,MATCH(CHECKLIST!B1071,DATOS!B:B,0),1)),"")</f>
        <v/>
      </c>
    </row>
    <row r="1072" spans="1:17" x14ac:dyDescent="0.25">
      <c r="A1072" s="12">
        <v>1059</v>
      </c>
      <c r="B1072" t="str">
        <f>IFERROR(INDEX(DATOS!B:B,MATCH(CHECKLIST!A1072,DATOS!BY:BY,0),1),"")</f>
        <v/>
      </c>
      <c r="C1072" t="str">
        <f>IFERROR(INDEX(DATOS!J:J,MATCH(CHECKLIST!A1072,DATOS!BY:BY,0),1),"")</f>
        <v/>
      </c>
      <c r="D1072" t="str">
        <f>IFERROR(INDEX(DATOS!R:R,MATCH(CHECKLIST!E1072,DATOS!C:C,0),1),"")</f>
        <v/>
      </c>
      <c r="E1072" s="72" t="str">
        <f>IFERROR(INDEX(DATOS!C:C,MATCH(CHECKLIST!A1072,DATOS!BY:BY,0),1),"")</f>
        <v/>
      </c>
      <c r="F1072" s="82" t="str">
        <f>IFERROR(IF(INDEX(DATOS!AE:AE,MATCH(CHECKLIST!B1072,DATOS!B:B,0),1)=0,"",INDEX(DATOS!AE:AE,MATCH(CHECKLIST!B1072,DATOS!B:B,0),1)),"")</f>
        <v/>
      </c>
      <c r="G1072" s="17" t="str">
        <f>IFERROR(IF(INDEX(DATOS!AJ:AJ,MATCH(CHECKLIST!B1072,DATOS!B:B,0),1)=0,"",INDEX(DATOS!AJ:AJ,MATCH(CHECKLIST!B1072,DATOS!B:B,0),1)),"")</f>
        <v/>
      </c>
      <c r="H1072" s="17" t="str">
        <f>IFERROR(IF(INDEX(DATOS!BM:BM,MATCH(CHECKLIST!B1072,DATOS!B:B,0),1)="","X",IF(INDEX(DATOS!BM:BM,MATCH(CHECKLIST!B1072,DATOS!B:B,0),1)="VIGENTE","",INDEX(DATOS!BM:BM,MATCH(CHECKLIST!B1072,DATOS!B:B,0),1))),"")</f>
        <v/>
      </c>
      <c r="I1072" s="17" t="str">
        <f>IFERROR(IF(INDEX(DATOS!AN:AN,MATCH(CHECKLIST!B1072,DATOS!B:B,0),1)=0,"",INDEX(DATOS!AN:AN,MATCH(CHECKLIST!B1072,DATOS!B:B,0),1)),"")</f>
        <v/>
      </c>
      <c r="J1072" s="17" t="str">
        <f>IFERROR(IF(INDEX(DATOS!AL:AL,MATCH(CHECKLIST!B1072,DATOS!B:B,0),1)=0,"",INDEX(DATOS!AL:AL,MATCH(CHECKLIST!B1072,DATOS!B:B,0),1)),"")</f>
        <v/>
      </c>
      <c r="K1072" s="35" t="str">
        <f>IFERROR(IF(INDEX(DATOS!AM:AM,MATCH(CHECKLIST!B1072,DATOS!B:B,0),1)=0,"",INDEX(DATOS!AM:AM,MATCH(CHECKLIST!B1072,DATOS!B:B,0),1)),"")</f>
        <v/>
      </c>
      <c r="L1072" s="17" t="str">
        <f>IFERROR(IF(INDEX(DATOS!AO:AO,MATCH(CHECKLIST!B1072,DATOS!B:B,0),1)=0,"",INDEX(DATOS!AO:AO,MATCH(CHECKLIST!B1072,DATOS!B:B,0),1)),"")</f>
        <v/>
      </c>
      <c r="M1072" s="17" t="str">
        <f>IFERROR(IF(INDEX(DATOS!AK:AK,MATCH(CHECKLIST!B1072,DATOS!B:B,0),1)=0,"",INDEX(DATOS!AK:AK,MATCH(CHECKLIST!B1072,DATOS!B:B,0),1)),"")</f>
        <v/>
      </c>
      <c r="N1072" s="35" t="str">
        <f ca="1">IFERROR(IF(INDEX(DATOS!I:I,MATCH(CHECKLIST!B1072,DATOS!B:B,0),1)="","X",IF(INDEX(DATOS!I:I,MATCH(CHECKLIST!B1072,DATOS!B:B,0),1)&gt;YEAR(TODAY())-1,"","VENCIDA")),"")</f>
        <v/>
      </c>
      <c r="O1072" s="35" t="str">
        <f>IFERROR(IF(INDEX(DATOS!AR:AR,MATCH(CHECKLIST!B1072,DATOS!B:B,0),1)=0,"",INDEX(DATOS!AR:AR,MATCH(CHECKLIST!B1072,DATOS!B:B,0),1)),"")</f>
        <v/>
      </c>
      <c r="P1072" s="17" t="str">
        <f>IFERROR(IF(INDEX(DATOS!AP:AP,MATCH(CHECKLIST!B1072,DATOS!B:B,0),1)=0,"",INDEX(DATOS!AP:AP,MATCH(CHECKLIST!B1072,DATOS!B:B,0),1)),"")</f>
        <v/>
      </c>
      <c r="Q1072" s="17" t="str">
        <f>IFERROR(IF(INDEX(DATOS!AQ:AQ,MATCH(CHECKLIST!B1072,DATOS!B:B,0),1)=0,"",INDEX(DATOS!AQ:AQ,MATCH(CHECKLIST!B1072,DATOS!B:B,0),1)),"")</f>
        <v/>
      </c>
    </row>
    <row r="1073" spans="1:17" x14ac:dyDescent="0.25">
      <c r="A1073" s="12">
        <v>1060</v>
      </c>
      <c r="B1073" t="str">
        <f>IFERROR(INDEX(DATOS!B:B,MATCH(CHECKLIST!A1073,DATOS!BY:BY,0),1),"")</f>
        <v/>
      </c>
      <c r="C1073" t="str">
        <f>IFERROR(INDEX(DATOS!J:J,MATCH(CHECKLIST!A1073,DATOS!BY:BY,0),1),"")</f>
        <v/>
      </c>
      <c r="D1073" t="str">
        <f>IFERROR(INDEX(DATOS!R:R,MATCH(CHECKLIST!E1073,DATOS!C:C,0),1),"")</f>
        <v/>
      </c>
      <c r="E1073" s="72" t="str">
        <f>IFERROR(INDEX(DATOS!C:C,MATCH(CHECKLIST!A1073,DATOS!BY:BY,0),1),"")</f>
        <v/>
      </c>
      <c r="F1073" s="82" t="str">
        <f>IFERROR(IF(INDEX(DATOS!AE:AE,MATCH(CHECKLIST!B1073,DATOS!B:B,0),1)=0,"",INDEX(DATOS!AE:AE,MATCH(CHECKLIST!B1073,DATOS!B:B,0),1)),"")</f>
        <v/>
      </c>
      <c r="G1073" s="17" t="str">
        <f>IFERROR(IF(INDEX(DATOS!AJ:AJ,MATCH(CHECKLIST!B1073,DATOS!B:B,0),1)=0,"",INDEX(DATOS!AJ:AJ,MATCH(CHECKLIST!B1073,DATOS!B:B,0),1)),"")</f>
        <v/>
      </c>
      <c r="H1073" s="17" t="str">
        <f>IFERROR(IF(INDEX(DATOS!BM:BM,MATCH(CHECKLIST!B1073,DATOS!B:B,0),1)="","X",IF(INDEX(DATOS!BM:BM,MATCH(CHECKLIST!B1073,DATOS!B:B,0),1)="VIGENTE","",INDEX(DATOS!BM:BM,MATCH(CHECKLIST!B1073,DATOS!B:B,0),1))),"")</f>
        <v/>
      </c>
      <c r="I1073" s="17" t="str">
        <f>IFERROR(IF(INDEX(DATOS!AN:AN,MATCH(CHECKLIST!B1073,DATOS!B:B,0),1)=0,"",INDEX(DATOS!AN:AN,MATCH(CHECKLIST!B1073,DATOS!B:B,0),1)),"")</f>
        <v/>
      </c>
      <c r="J1073" s="17" t="str">
        <f>IFERROR(IF(INDEX(DATOS!AL:AL,MATCH(CHECKLIST!B1073,DATOS!B:B,0),1)=0,"",INDEX(DATOS!AL:AL,MATCH(CHECKLIST!B1073,DATOS!B:B,0),1)),"")</f>
        <v/>
      </c>
      <c r="K1073" s="35" t="str">
        <f>IFERROR(IF(INDEX(DATOS!AM:AM,MATCH(CHECKLIST!B1073,DATOS!B:B,0),1)=0,"",INDEX(DATOS!AM:AM,MATCH(CHECKLIST!B1073,DATOS!B:B,0),1)),"")</f>
        <v/>
      </c>
      <c r="L1073" s="17" t="str">
        <f>IFERROR(IF(INDEX(DATOS!AO:AO,MATCH(CHECKLIST!B1073,DATOS!B:B,0),1)=0,"",INDEX(DATOS!AO:AO,MATCH(CHECKLIST!B1073,DATOS!B:B,0),1)),"")</f>
        <v/>
      </c>
      <c r="M1073" s="17" t="str">
        <f>IFERROR(IF(INDEX(DATOS!AK:AK,MATCH(CHECKLIST!B1073,DATOS!B:B,0),1)=0,"",INDEX(DATOS!AK:AK,MATCH(CHECKLIST!B1073,DATOS!B:B,0),1)),"")</f>
        <v/>
      </c>
      <c r="N1073" s="35" t="str">
        <f ca="1">IFERROR(IF(INDEX(DATOS!I:I,MATCH(CHECKLIST!B1073,DATOS!B:B,0),1)="","X",IF(INDEX(DATOS!I:I,MATCH(CHECKLIST!B1073,DATOS!B:B,0),1)&gt;YEAR(TODAY())-1,"","VENCIDA")),"")</f>
        <v/>
      </c>
      <c r="O1073" s="35" t="str">
        <f>IFERROR(IF(INDEX(DATOS!AR:AR,MATCH(CHECKLIST!B1073,DATOS!B:B,0),1)=0,"",INDEX(DATOS!AR:AR,MATCH(CHECKLIST!B1073,DATOS!B:B,0),1)),"")</f>
        <v/>
      </c>
      <c r="P1073" s="17" t="str">
        <f>IFERROR(IF(INDEX(DATOS!AP:AP,MATCH(CHECKLIST!B1073,DATOS!B:B,0),1)=0,"",INDEX(DATOS!AP:AP,MATCH(CHECKLIST!B1073,DATOS!B:B,0),1)),"")</f>
        <v/>
      </c>
      <c r="Q1073" s="17" t="str">
        <f>IFERROR(IF(INDEX(DATOS!AQ:AQ,MATCH(CHECKLIST!B1073,DATOS!B:B,0),1)=0,"",INDEX(DATOS!AQ:AQ,MATCH(CHECKLIST!B1073,DATOS!B:B,0),1)),"")</f>
        <v/>
      </c>
    </row>
    <row r="1074" spans="1:17" x14ac:dyDescent="0.25">
      <c r="A1074" s="12">
        <v>1061</v>
      </c>
      <c r="B1074" t="str">
        <f>IFERROR(INDEX(DATOS!B:B,MATCH(CHECKLIST!A1074,DATOS!BY:BY,0),1),"")</f>
        <v/>
      </c>
      <c r="C1074" t="str">
        <f>IFERROR(INDEX(DATOS!J:J,MATCH(CHECKLIST!A1074,DATOS!BY:BY,0),1),"")</f>
        <v/>
      </c>
      <c r="D1074" t="str">
        <f>IFERROR(INDEX(DATOS!R:R,MATCH(CHECKLIST!E1074,DATOS!C:C,0),1),"")</f>
        <v/>
      </c>
      <c r="E1074" s="72" t="str">
        <f>IFERROR(INDEX(DATOS!C:C,MATCH(CHECKLIST!A1074,DATOS!BY:BY,0),1),"")</f>
        <v/>
      </c>
      <c r="F1074" s="82" t="str">
        <f>IFERROR(IF(INDEX(DATOS!AE:AE,MATCH(CHECKLIST!B1074,DATOS!B:B,0),1)=0,"",INDEX(DATOS!AE:AE,MATCH(CHECKLIST!B1074,DATOS!B:B,0),1)),"")</f>
        <v/>
      </c>
      <c r="G1074" s="17" t="str">
        <f>IFERROR(IF(INDEX(DATOS!AJ:AJ,MATCH(CHECKLIST!B1074,DATOS!B:B,0),1)=0,"",INDEX(DATOS!AJ:AJ,MATCH(CHECKLIST!B1074,DATOS!B:B,0),1)),"")</f>
        <v/>
      </c>
      <c r="H1074" s="17" t="str">
        <f>IFERROR(IF(INDEX(DATOS!BM:BM,MATCH(CHECKLIST!B1074,DATOS!B:B,0),1)="","X",IF(INDEX(DATOS!BM:BM,MATCH(CHECKLIST!B1074,DATOS!B:B,0),1)="VIGENTE","",INDEX(DATOS!BM:BM,MATCH(CHECKLIST!B1074,DATOS!B:B,0),1))),"")</f>
        <v/>
      </c>
      <c r="I1074" s="17" t="str">
        <f>IFERROR(IF(INDEX(DATOS!AN:AN,MATCH(CHECKLIST!B1074,DATOS!B:B,0),1)=0,"",INDEX(DATOS!AN:AN,MATCH(CHECKLIST!B1074,DATOS!B:B,0),1)),"")</f>
        <v/>
      </c>
      <c r="J1074" s="17" t="str">
        <f>IFERROR(IF(INDEX(DATOS!AL:AL,MATCH(CHECKLIST!B1074,DATOS!B:B,0),1)=0,"",INDEX(DATOS!AL:AL,MATCH(CHECKLIST!B1074,DATOS!B:B,0),1)),"")</f>
        <v/>
      </c>
      <c r="K1074" s="35" t="str">
        <f>IFERROR(IF(INDEX(DATOS!AM:AM,MATCH(CHECKLIST!B1074,DATOS!B:B,0),1)=0,"",INDEX(DATOS!AM:AM,MATCH(CHECKLIST!B1074,DATOS!B:B,0),1)),"")</f>
        <v/>
      </c>
      <c r="L1074" s="17" t="str">
        <f>IFERROR(IF(INDEX(DATOS!AO:AO,MATCH(CHECKLIST!B1074,DATOS!B:B,0),1)=0,"",INDEX(DATOS!AO:AO,MATCH(CHECKLIST!B1074,DATOS!B:B,0),1)),"")</f>
        <v/>
      </c>
      <c r="M1074" s="17" t="str">
        <f>IFERROR(IF(INDEX(DATOS!AK:AK,MATCH(CHECKLIST!B1074,DATOS!B:B,0),1)=0,"",INDEX(DATOS!AK:AK,MATCH(CHECKLIST!B1074,DATOS!B:B,0),1)),"")</f>
        <v/>
      </c>
      <c r="N1074" s="35" t="str">
        <f ca="1">IFERROR(IF(INDEX(DATOS!I:I,MATCH(CHECKLIST!B1074,DATOS!B:B,0),1)="","X",IF(INDEX(DATOS!I:I,MATCH(CHECKLIST!B1074,DATOS!B:B,0),1)&gt;YEAR(TODAY())-1,"","VENCIDA")),"")</f>
        <v/>
      </c>
      <c r="O1074" s="35" t="str">
        <f>IFERROR(IF(INDEX(DATOS!AR:AR,MATCH(CHECKLIST!B1074,DATOS!B:B,0),1)=0,"",INDEX(DATOS!AR:AR,MATCH(CHECKLIST!B1074,DATOS!B:B,0),1)),"")</f>
        <v/>
      </c>
      <c r="P1074" s="17" t="str">
        <f>IFERROR(IF(INDEX(DATOS!AP:AP,MATCH(CHECKLIST!B1074,DATOS!B:B,0),1)=0,"",INDEX(DATOS!AP:AP,MATCH(CHECKLIST!B1074,DATOS!B:B,0),1)),"")</f>
        <v/>
      </c>
      <c r="Q1074" s="17" t="str">
        <f>IFERROR(IF(INDEX(DATOS!AQ:AQ,MATCH(CHECKLIST!B1074,DATOS!B:B,0),1)=0,"",INDEX(DATOS!AQ:AQ,MATCH(CHECKLIST!B1074,DATOS!B:B,0),1)),"")</f>
        <v/>
      </c>
    </row>
    <row r="1075" spans="1:17" x14ac:dyDescent="0.25">
      <c r="A1075" s="12">
        <v>1062</v>
      </c>
      <c r="B1075" t="str">
        <f>IFERROR(INDEX(DATOS!B:B,MATCH(CHECKLIST!A1075,DATOS!BY:BY,0),1),"")</f>
        <v/>
      </c>
      <c r="C1075" t="str">
        <f>IFERROR(INDEX(DATOS!J:J,MATCH(CHECKLIST!A1075,DATOS!BY:BY,0),1),"")</f>
        <v/>
      </c>
      <c r="D1075" t="str">
        <f>IFERROR(INDEX(DATOS!R:R,MATCH(CHECKLIST!E1075,DATOS!C:C,0),1),"")</f>
        <v/>
      </c>
      <c r="E1075" s="72" t="str">
        <f>IFERROR(INDEX(DATOS!C:C,MATCH(CHECKLIST!A1075,DATOS!BY:BY,0),1),"")</f>
        <v/>
      </c>
      <c r="F1075" s="82" t="str">
        <f>IFERROR(IF(INDEX(DATOS!AE:AE,MATCH(CHECKLIST!B1075,DATOS!B:B,0),1)=0,"",INDEX(DATOS!AE:AE,MATCH(CHECKLIST!B1075,DATOS!B:B,0),1)),"")</f>
        <v/>
      </c>
      <c r="G1075" s="17" t="str">
        <f>IFERROR(IF(INDEX(DATOS!AJ:AJ,MATCH(CHECKLIST!B1075,DATOS!B:B,0),1)=0,"",INDEX(DATOS!AJ:AJ,MATCH(CHECKLIST!B1075,DATOS!B:B,0),1)),"")</f>
        <v/>
      </c>
      <c r="H1075" s="17" t="str">
        <f>IFERROR(IF(INDEX(DATOS!BM:BM,MATCH(CHECKLIST!B1075,DATOS!B:B,0),1)="","X",IF(INDEX(DATOS!BM:BM,MATCH(CHECKLIST!B1075,DATOS!B:B,0),1)="VIGENTE","",INDEX(DATOS!BM:BM,MATCH(CHECKLIST!B1075,DATOS!B:B,0),1))),"")</f>
        <v/>
      </c>
      <c r="I1075" s="17" t="str">
        <f>IFERROR(IF(INDEX(DATOS!AN:AN,MATCH(CHECKLIST!B1075,DATOS!B:B,0),1)=0,"",INDEX(DATOS!AN:AN,MATCH(CHECKLIST!B1075,DATOS!B:B,0),1)),"")</f>
        <v/>
      </c>
      <c r="J1075" s="17" t="str">
        <f>IFERROR(IF(INDEX(DATOS!AL:AL,MATCH(CHECKLIST!B1075,DATOS!B:B,0),1)=0,"",INDEX(DATOS!AL:AL,MATCH(CHECKLIST!B1075,DATOS!B:B,0),1)),"")</f>
        <v/>
      </c>
      <c r="K1075" s="35" t="str">
        <f>IFERROR(IF(INDEX(DATOS!AM:AM,MATCH(CHECKLIST!B1075,DATOS!B:B,0),1)=0,"",INDEX(DATOS!AM:AM,MATCH(CHECKLIST!B1075,DATOS!B:B,0),1)),"")</f>
        <v/>
      </c>
      <c r="L1075" s="17" t="str">
        <f>IFERROR(IF(INDEX(DATOS!AO:AO,MATCH(CHECKLIST!B1075,DATOS!B:B,0),1)=0,"",INDEX(DATOS!AO:AO,MATCH(CHECKLIST!B1075,DATOS!B:B,0),1)),"")</f>
        <v/>
      </c>
      <c r="M1075" s="17" t="str">
        <f>IFERROR(IF(INDEX(DATOS!AK:AK,MATCH(CHECKLIST!B1075,DATOS!B:B,0),1)=0,"",INDEX(DATOS!AK:AK,MATCH(CHECKLIST!B1075,DATOS!B:B,0),1)),"")</f>
        <v/>
      </c>
      <c r="N1075" s="35" t="str">
        <f ca="1">IFERROR(IF(INDEX(DATOS!I:I,MATCH(CHECKLIST!B1075,DATOS!B:B,0),1)="","X",IF(INDEX(DATOS!I:I,MATCH(CHECKLIST!B1075,DATOS!B:B,0),1)&gt;YEAR(TODAY())-1,"","VENCIDA")),"")</f>
        <v/>
      </c>
      <c r="O1075" s="35" t="str">
        <f>IFERROR(IF(INDEX(DATOS!AR:AR,MATCH(CHECKLIST!B1075,DATOS!B:B,0),1)=0,"",INDEX(DATOS!AR:AR,MATCH(CHECKLIST!B1075,DATOS!B:B,0),1)),"")</f>
        <v/>
      </c>
      <c r="P1075" s="17" t="str">
        <f>IFERROR(IF(INDEX(DATOS!AP:AP,MATCH(CHECKLIST!B1075,DATOS!B:B,0),1)=0,"",INDEX(DATOS!AP:AP,MATCH(CHECKLIST!B1075,DATOS!B:B,0),1)),"")</f>
        <v/>
      </c>
      <c r="Q1075" s="17" t="str">
        <f>IFERROR(IF(INDEX(DATOS!AQ:AQ,MATCH(CHECKLIST!B1075,DATOS!B:B,0),1)=0,"",INDEX(DATOS!AQ:AQ,MATCH(CHECKLIST!B1075,DATOS!B:B,0),1)),"")</f>
        <v/>
      </c>
    </row>
    <row r="1076" spans="1:17" x14ac:dyDescent="0.25">
      <c r="A1076" s="12">
        <v>1063</v>
      </c>
      <c r="B1076" t="str">
        <f>IFERROR(INDEX(DATOS!B:B,MATCH(CHECKLIST!A1076,DATOS!BY:BY,0),1),"")</f>
        <v/>
      </c>
      <c r="C1076" t="str">
        <f>IFERROR(INDEX(DATOS!J:J,MATCH(CHECKLIST!A1076,DATOS!BY:BY,0),1),"")</f>
        <v/>
      </c>
      <c r="D1076" t="str">
        <f>IFERROR(INDEX(DATOS!R:R,MATCH(CHECKLIST!E1076,DATOS!C:C,0),1),"")</f>
        <v/>
      </c>
      <c r="E1076" s="72" t="str">
        <f>IFERROR(INDEX(DATOS!C:C,MATCH(CHECKLIST!A1076,DATOS!BY:BY,0),1),"")</f>
        <v/>
      </c>
      <c r="F1076" s="82" t="str">
        <f>IFERROR(IF(INDEX(DATOS!AE:AE,MATCH(CHECKLIST!B1076,DATOS!B:B,0),1)=0,"",INDEX(DATOS!AE:AE,MATCH(CHECKLIST!B1076,DATOS!B:B,0),1)),"")</f>
        <v/>
      </c>
      <c r="G1076" s="17" t="str">
        <f>IFERROR(IF(INDEX(DATOS!AJ:AJ,MATCH(CHECKLIST!B1076,DATOS!B:B,0),1)=0,"",INDEX(DATOS!AJ:AJ,MATCH(CHECKLIST!B1076,DATOS!B:B,0),1)),"")</f>
        <v/>
      </c>
      <c r="H1076" s="17" t="str">
        <f>IFERROR(IF(INDEX(DATOS!BM:BM,MATCH(CHECKLIST!B1076,DATOS!B:B,0),1)="","X",IF(INDEX(DATOS!BM:BM,MATCH(CHECKLIST!B1076,DATOS!B:B,0),1)="VIGENTE","",INDEX(DATOS!BM:BM,MATCH(CHECKLIST!B1076,DATOS!B:B,0),1))),"")</f>
        <v/>
      </c>
      <c r="I1076" s="17" t="str">
        <f>IFERROR(IF(INDEX(DATOS!AN:AN,MATCH(CHECKLIST!B1076,DATOS!B:B,0),1)=0,"",INDEX(DATOS!AN:AN,MATCH(CHECKLIST!B1076,DATOS!B:B,0),1)),"")</f>
        <v/>
      </c>
      <c r="J1076" s="17" t="str">
        <f>IFERROR(IF(INDEX(DATOS!AL:AL,MATCH(CHECKLIST!B1076,DATOS!B:B,0),1)=0,"",INDEX(DATOS!AL:AL,MATCH(CHECKLIST!B1076,DATOS!B:B,0),1)),"")</f>
        <v/>
      </c>
      <c r="K1076" s="35" t="str">
        <f>IFERROR(IF(INDEX(DATOS!AM:AM,MATCH(CHECKLIST!B1076,DATOS!B:B,0),1)=0,"",INDEX(DATOS!AM:AM,MATCH(CHECKLIST!B1076,DATOS!B:B,0),1)),"")</f>
        <v/>
      </c>
      <c r="L1076" s="17" t="str">
        <f>IFERROR(IF(INDEX(DATOS!AO:AO,MATCH(CHECKLIST!B1076,DATOS!B:B,0),1)=0,"",INDEX(DATOS!AO:AO,MATCH(CHECKLIST!B1076,DATOS!B:B,0),1)),"")</f>
        <v/>
      </c>
      <c r="M1076" s="17" t="str">
        <f>IFERROR(IF(INDEX(DATOS!AK:AK,MATCH(CHECKLIST!B1076,DATOS!B:B,0),1)=0,"",INDEX(DATOS!AK:AK,MATCH(CHECKLIST!B1076,DATOS!B:B,0),1)),"")</f>
        <v/>
      </c>
      <c r="N1076" s="35" t="str">
        <f ca="1">IFERROR(IF(INDEX(DATOS!I:I,MATCH(CHECKLIST!B1076,DATOS!B:B,0),1)="","X",IF(INDEX(DATOS!I:I,MATCH(CHECKLIST!B1076,DATOS!B:B,0),1)&gt;YEAR(TODAY())-1,"","VENCIDA")),"")</f>
        <v/>
      </c>
      <c r="O1076" s="35" t="str">
        <f>IFERROR(IF(INDEX(DATOS!AR:AR,MATCH(CHECKLIST!B1076,DATOS!B:B,0),1)=0,"",INDEX(DATOS!AR:AR,MATCH(CHECKLIST!B1076,DATOS!B:B,0),1)),"")</f>
        <v/>
      </c>
      <c r="P1076" s="17" t="str">
        <f>IFERROR(IF(INDEX(DATOS!AP:AP,MATCH(CHECKLIST!B1076,DATOS!B:B,0),1)=0,"",INDEX(DATOS!AP:AP,MATCH(CHECKLIST!B1076,DATOS!B:B,0),1)),"")</f>
        <v/>
      </c>
      <c r="Q1076" s="17" t="str">
        <f>IFERROR(IF(INDEX(DATOS!AQ:AQ,MATCH(CHECKLIST!B1076,DATOS!B:B,0),1)=0,"",INDEX(DATOS!AQ:AQ,MATCH(CHECKLIST!B1076,DATOS!B:B,0),1)),"")</f>
        <v/>
      </c>
    </row>
    <row r="1077" spans="1:17" x14ac:dyDescent="0.25">
      <c r="A1077" s="12">
        <v>1064</v>
      </c>
      <c r="B1077" t="str">
        <f>IFERROR(INDEX(DATOS!B:B,MATCH(CHECKLIST!A1077,DATOS!BY:BY,0),1),"")</f>
        <v/>
      </c>
      <c r="C1077" t="str">
        <f>IFERROR(INDEX(DATOS!J:J,MATCH(CHECKLIST!A1077,DATOS!BY:BY,0),1),"")</f>
        <v/>
      </c>
      <c r="D1077" t="str">
        <f>IFERROR(INDEX(DATOS!R:R,MATCH(CHECKLIST!E1077,DATOS!C:C,0),1),"")</f>
        <v/>
      </c>
      <c r="E1077" s="72" t="str">
        <f>IFERROR(INDEX(DATOS!C:C,MATCH(CHECKLIST!A1077,DATOS!BY:BY,0),1),"")</f>
        <v/>
      </c>
      <c r="F1077" s="82" t="str">
        <f>IFERROR(IF(INDEX(DATOS!AE:AE,MATCH(CHECKLIST!B1077,DATOS!B:B,0),1)=0,"",INDEX(DATOS!AE:AE,MATCH(CHECKLIST!B1077,DATOS!B:B,0),1)),"")</f>
        <v/>
      </c>
      <c r="G1077" s="17" t="str">
        <f>IFERROR(IF(INDEX(DATOS!AJ:AJ,MATCH(CHECKLIST!B1077,DATOS!B:B,0),1)=0,"",INDEX(DATOS!AJ:AJ,MATCH(CHECKLIST!B1077,DATOS!B:B,0),1)),"")</f>
        <v/>
      </c>
      <c r="H1077" s="17" t="str">
        <f>IFERROR(IF(INDEX(DATOS!BM:BM,MATCH(CHECKLIST!B1077,DATOS!B:B,0),1)="","X",IF(INDEX(DATOS!BM:BM,MATCH(CHECKLIST!B1077,DATOS!B:B,0),1)="VIGENTE","",INDEX(DATOS!BM:BM,MATCH(CHECKLIST!B1077,DATOS!B:B,0),1))),"")</f>
        <v/>
      </c>
      <c r="I1077" s="17" t="str">
        <f>IFERROR(IF(INDEX(DATOS!AN:AN,MATCH(CHECKLIST!B1077,DATOS!B:B,0),1)=0,"",INDEX(DATOS!AN:AN,MATCH(CHECKLIST!B1077,DATOS!B:B,0),1)),"")</f>
        <v/>
      </c>
      <c r="J1077" s="17" t="str">
        <f>IFERROR(IF(INDEX(DATOS!AL:AL,MATCH(CHECKLIST!B1077,DATOS!B:B,0),1)=0,"",INDEX(DATOS!AL:AL,MATCH(CHECKLIST!B1077,DATOS!B:B,0),1)),"")</f>
        <v/>
      </c>
      <c r="K1077" s="35" t="str">
        <f>IFERROR(IF(INDEX(DATOS!AM:AM,MATCH(CHECKLIST!B1077,DATOS!B:B,0),1)=0,"",INDEX(DATOS!AM:AM,MATCH(CHECKLIST!B1077,DATOS!B:B,0),1)),"")</f>
        <v/>
      </c>
      <c r="L1077" s="17" t="str">
        <f>IFERROR(IF(INDEX(DATOS!AO:AO,MATCH(CHECKLIST!B1077,DATOS!B:B,0),1)=0,"",INDEX(DATOS!AO:AO,MATCH(CHECKLIST!B1077,DATOS!B:B,0),1)),"")</f>
        <v/>
      </c>
      <c r="M1077" s="17" t="str">
        <f>IFERROR(IF(INDEX(DATOS!AK:AK,MATCH(CHECKLIST!B1077,DATOS!B:B,0),1)=0,"",INDEX(DATOS!AK:AK,MATCH(CHECKLIST!B1077,DATOS!B:B,0),1)),"")</f>
        <v/>
      </c>
      <c r="N1077" s="35" t="str">
        <f ca="1">IFERROR(IF(INDEX(DATOS!I:I,MATCH(CHECKLIST!B1077,DATOS!B:B,0),1)="","X",IF(INDEX(DATOS!I:I,MATCH(CHECKLIST!B1077,DATOS!B:B,0),1)&gt;YEAR(TODAY())-1,"","VENCIDA")),"")</f>
        <v/>
      </c>
      <c r="O1077" s="35" t="str">
        <f>IFERROR(IF(INDEX(DATOS!AR:AR,MATCH(CHECKLIST!B1077,DATOS!B:B,0),1)=0,"",INDEX(DATOS!AR:AR,MATCH(CHECKLIST!B1077,DATOS!B:B,0),1)),"")</f>
        <v/>
      </c>
      <c r="P1077" s="17" t="str">
        <f>IFERROR(IF(INDEX(DATOS!AP:AP,MATCH(CHECKLIST!B1077,DATOS!B:B,0),1)=0,"",INDEX(DATOS!AP:AP,MATCH(CHECKLIST!B1077,DATOS!B:B,0),1)),"")</f>
        <v/>
      </c>
      <c r="Q1077" s="17" t="str">
        <f>IFERROR(IF(INDEX(DATOS!AQ:AQ,MATCH(CHECKLIST!B1077,DATOS!B:B,0),1)=0,"",INDEX(DATOS!AQ:AQ,MATCH(CHECKLIST!B1077,DATOS!B:B,0),1)),"")</f>
        <v/>
      </c>
    </row>
    <row r="1078" spans="1:17" x14ac:dyDescent="0.25">
      <c r="A1078" s="12">
        <v>1065</v>
      </c>
      <c r="B1078" t="str">
        <f>IFERROR(INDEX(DATOS!B:B,MATCH(CHECKLIST!A1078,DATOS!BY:BY,0),1),"")</f>
        <v/>
      </c>
      <c r="C1078" t="str">
        <f>IFERROR(INDEX(DATOS!J:J,MATCH(CHECKLIST!A1078,DATOS!BY:BY,0),1),"")</f>
        <v/>
      </c>
      <c r="D1078" t="str">
        <f>IFERROR(INDEX(DATOS!R:R,MATCH(CHECKLIST!E1078,DATOS!C:C,0),1),"")</f>
        <v/>
      </c>
      <c r="E1078" s="72" t="str">
        <f>IFERROR(INDEX(DATOS!C:C,MATCH(CHECKLIST!A1078,DATOS!BY:BY,0),1),"")</f>
        <v/>
      </c>
      <c r="F1078" s="82" t="str">
        <f>IFERROR(IF(INDEX(DATOS!AE:AE,MATCH(CHECKLIST!B1078,DATOS!B:B,0),1)=0,"",INDEX(DATOS!AE:AE,MATCH(CHECKLIST!B1078,DATOS!B:B,0),1)),"")</f>
        <v/>
      </c>
      <c r="G1078" s="17" t="str">
        <f>IFERROR(IF(INDEX(DATOS!AJ:AJ,MATCH(CHECKLIST!B1078,DATOS!B:B,0),1)=0,"",INDEX(DATOS!AJ:AJ,MATCH(CHECKLIST!B1078,DATOS!B:B,0),1)),"")</f>
        <v/>
      </c>
      <c r="H1078" s="17" t="str">
        <f>IFERROR(IF(INDEX(DATOS!BM:BM,MATCH(CHECKLIST!B1078,DATOS!B:B,0),1)="","X",IF(INDEX(DATOS!BM:BM,MATCH(CHECKLIST!B1078,DATOS!B:B,0),1)="VIGENTE","",INDEX(DATOS!BM:BM,MATCH(CHECKLIST!B1078,DATOS!B:B,0),1))),"")</f>
        <v/>
      </c>
      <c r="I1078" s="17" t="str">
        <f>IFERROR(IF(INDEX(DATOS!AN:AN,MATCH(CHECKLIST!B1078,DATOS!B:B,0),1)=0,"",INDEX(DATOS!AN:AN,MATCH(CHECKLIST!B1078,DATOS!B:B,0),1)),"")</f>
        <v/>
      </c>
      <c r="J1078" s="17" t="str">
        <f>IFERROR(IF(INDEX(DATOS!AL:AL,MATCH(CHECKLIST!B1078,DATOS!B:B,0),1)=0,"",INDEX(DATOS!AL:AL,MATCH(CHECKLIST!B1078,DATOS!B:B,0),1)),"")</f>
        <v/>
      </c>
      <c r="K1078" s="35" t="str">
        <f>IFERROR(IF(INDEX(DATOS!AM:AM,MATCH(CHECKLIST!B1078,DATOS!B:B,0),1)=0,"",INDEX(DATOS!AM:AM,MATCH(CHECKLIST!B1078,DATOS!B:B,0),1)),"")</f>
        <v/>
      </c>
      <c r="L1078" s="17" t="str">
        <f>IFERROR(IF(INDEX(DATOS!AO:AO,MATCH(CHECKLIST!B1078,DATOS!B:B,0),1)=0,"",INDEX(DATOS!AO:AO,MATCH(CHECKLIST!B1078,DATOS!B:B,0),1)),"")</f>
        <v/>
      </c>
      <c r="M1078" s="17" t="str">
        <f>IFERROR(IF(INDEX(DATOS!AK:AK,MATCH(CHECKLIST!B1078,DATOS!B:B,0),1)=0,"",INDEX(DATOS!AK:AK,MATCH(CHECKLIST!B1078,DATOS!B:B,0),1)),"")</f>
        <v/>
      </c>
      <c r="N1078" s="35" t="str">
        <f ca="1">IFERROR(IF(INDEX(DATOS!I:I,MATCH(CHECKLIST!B1078,DATOS!B:B,0),1)="","X",IF(INDEX(DATOS!I:I,MATCH(CHECKLIST!B1078,DATOS!B:B,0),1)&gt;YEAR(TODAY())-1,"","VENCIDA")),"")</f>
        <v/>
      </c>
      <c r="O1078" s="35" t="str">
        <f>IFERROR(IF(INDEX(DATOS!AR:AR,MATCH(CHECKLIST!B1078,DATOS!B:B,0),1)=0,"",INDEX(DATOS!AR:AR,MATCH(CHECKLIST!B1078,DATOS!B:B,0),1)),"")</f>
        <v/>
      </c>
      <c r="P1078" s="17" t="str">
        <f>IFERROR(IF(INDEX(DATOS!AP:AP,MATCH(CHECKLIST!B1078,DATOS!B:B,0),1)=0,"",INDEX(DATOS!AP:AP,MATCH(CHECKLIST!B1078,DATOS!B:B,0),1)),"")</f>
        <v/>
      </c>
      <c r="Q1078" s="17" t="str">
        <f>IFERROR(IF(INDEX(DATOS!AQ:AQ,MATCH(CHECKLIST!B1078,DATOS!B:B,0),1)=0,"",INDEX(DATOS!AQ:AQ,MATCH(CHECKLIST!B1078,DATOS!B:B,0),1)),"")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topLeftCell="A10" zoomScaleNormal="100" workbookViewId="0">
      <selection activeCell="S50" sqref="S50:T51"/>
    </sheetView>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29" t="s">
        <v>10536</v>
      </c>
      <c r="R3" s="429"/>
      <c r="S3" s="429"/>
      <c r="T3" s="429"/>
      <c r="U3" s="429"/>
      <c r="V3" s="429"/>
      <c r="W3" s="429"/>
      <c r="Z3" s="274" t="s">
        <v>10608</v>
      </c>
      <c r="AA3" s="274"/>
      <c r="AB3" s="274"/>
      <c r="AC3" s="274"/>
      <c r="AD3" s="274" t="s">
        <v>10609</v>
      </c>
      <c r="AE3" s="274"/>
      <c r="AF3" s="274"/>
      <c r="AG3" s="274"/>
      <c r="AH3" s="274" t="s">
        <v>10610</v>
      </c>
      <c r="AI3" s="274"/>
      <c r="AJ3" s="274"/>
      <c r="AK3" s="274"/>
      <c r="AS3" t="s">
        <v>10467</v>
      </c>
      <c r="AT3">
        <v>2</v>
      </c>
    </row>
    <row r="4" spans="3:46" x14ac:dyDescent="0.25">
      <c r="Q4" s="429"/>
      <c r="R4" s="429"/>
      <c r="S4" s="429"/>
      <c r="T4" s="429"/>
      <c r="U4" s="429"/>
      <c r="V4" s="429"/>
      <c r="W4" s="429"/>
      <c r="AA4" s="418">
        <f>IFERROR(VLOOKUP(ESTADO,AS2:AT33,2,0),"")</f>
        <v>19</v>
      </c>
      <c r="AB4" s="418"/>
      <c r="AC4" s="418"/>
      <c r="AD4" s="276"/>
      <c r="AE4" s="418">
        <f>CLAVE_DISTRITO</f>
        <v>102</v>
      </c>
      <c r="AF4" s="418"/>
      <c r="AG4" s="418"/>
      <c r="AH4" s="276"/>
      <c r="AI4" s="418">
        <f>CLAVE_CADER</f>
        <v>12</v>
      </c>
      <c r="AJ4" s="418"/>
      <c r="AK4" s="418"/>
      <c r="AS4" t="s">
        <v>10468</v>
      </c>
      <c r="AT4">
        <v>3</v>
      </c>
    </row>
    <row r="5" spans="3:46" ht="9" customHeight="1" x14ac:dyDescent="0.25">
      <c r="Q5" s="429"/>
      <c r="R5" s="429"/>
      <c r="S5" s="429"/>
      <c r="T5" s="429"/>
      <c r="U5" s="429"/>
      <c r="V5" s="429"/>
      <c r="W5" s="429"/>
      <c r="AS5" t="s">
        <v>10469</v>
      </c>
      <c r="AT5">
        <v>4</v>
      </c>
    </row>
    <row r="6" spans="3:46" ht="19.5" x14ac:dyDescent="0.4">
      <c r="C6" s="321" t="s">
        <v>10537</v>
      </c>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S6" t="s">
        <v>10470</v>
      </c>
      <c r="AT6">
        <v>5</v>
      </c>
    </row>
    <row r="7" spans="3:46" ht="19.5" x14ac:dyDescent="0.4">
      <c r="C7" s="321" t="s">
        <v>10538</v>
      </c>
      <c r="D7" s="321"/>
      <c r="E7" s="321"/>
      <c r="F7" s="321"/>
      <c r="G7" s="321"/>
      <c r="H7" s="321"/>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S7" t="s">
        <v>10471</v>
      </c>
      <c r="AT7">
        <v>6</v>
      </c>
    </row>
    <row r="8" spans="3:46" ht="5.25" customHeight="1" x14ac:dyDescent="0.25">
      <c r="AS8" t="s">
        <v>10472</v>
      </c>
      <c r="AT8">
        <v>7</v>
      </c>
    </row>
    <row r="9" spans="3:46" x14ac:dyDescent="0.25">
      <c r="C9" s="421" t="str">
        <f ca="1">REPORTE!F8</f>
        <v>LINARES, NUEVO LEÓN A 20 DE NOVIEMBRE DE 2025</v>
      </c>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17" t="s">
        <v>10539</v>
      </c>
      <c r="D11" s="417"/>
      <c r="E11" s="417"/>
      <c r="F11" s="417"/>
      <c r="G11" s="417"/>
      <c r="H11" s="417"/>
      <c r="I11" s="417"/>
      <c r="J11" s="417"/>
      <c r="K11" s="417"/>
      <c r="L11" s="417"/>
      <c r="M11" s="417"/>
      <c r="N11" s="417"/>
      <c r="O11" s="417"/>
      <c r="P11" s="417"/>
      <c r="Q11" s="417"/>
      <c r="R11" s="417"/>
      <c r="S11" s="417"/>
      <c r="T11" s="417"/>
      <c r="U11" s="417"/>
      <c r="V11" s="417"/>
      <c r="W11" s="417"/>
      <c r="X11" s="417"/>
      <c r="Y11" s="417"/>
      <c r="Z11" s="417"/>
      <c r="AA11" s="417"/>
      <c r="AB11" s="417"/>
      <c r="AC11" s="417"/>
      <c r="AD11" s="417"/>
      <c r="AE11" s="417"/>
      <c r="AF11" s="417"/>
      <c r="AG11" s="417"/>
      <c r="AH11" s="417"/>
      <c r="AI11" s="417"/>
      <c r="AJ11" s="417"/>
      <c r="AK11" s="417"/>
      <c r="AS11" t="s">
        <v>10475</v>
      </c>
      <c r="AT11">
        <v>10</v>
      </c>
    </row>
    <row r="12" spans="3:46" x14ac:dyDescent="0.25">
      <c r="C12" s="417"/>
      <c r="D12" s="417"/>
      <c r="E12" s="417"/>
      <c r="F12" s="417"/>
      <c r="G12" s="417"/>
      <c r="H12" s="417"/>
      <c r="I12" s="417"/>
      <c r="J12" s="417"/>
      <c r="K12" s="417"/>
      <c r="L12" s="417"/>
      <c r="M12" s="417"/>
      <c r="N12" s="417"/>
      <c r="O12" s="417"/>
      <c r="P12" s="417"/>
      <c r="Q12" s="417"/>
      <c r="R12" s="417"/>
      <c r="S12" s="417"/>
      <c r="T12" s="417"/>
      <c r="U12" s="417"/>
      <c r="V12" s="417"/>
      <c r="W12" s="417"/>
      <c r="X12" s="417"/>
      <c r="Y12" s="417"/>
      <c r="Z12" s="417"/>
      <c r="AA12" s="417"/>
      <c r="AB12" s="417"/>
      <c r="AC12" s="417"/>
      <c r="AD12" s="417"/>
      <c r="AE12" s="417"/>
      <c r="AF12" s="417"/>
      <c r="AG12" s="417"/>
      <c r="AH12" s="417"/>
      <c r="AI12" s="417"/>
      <c r="AJ12" s="417"/>
      <c r="AK12" s="417"/>
      <c r="AS12" t="s">
        <v>10476</v>
      </c>
      <c r="AT12">
        <v>11</v>
      </c>
    </row>
    <row r="13" spans="3:46" x14ac:dyDescent="0.25">
      <c r="C13" s="417"/>
      <c r="D13" s="417"/>
      <c r="E13" s="417"/>
      <c r="F13" s="417"/>
      <c r="G13" s="417"/>
      <c r="H13" s="417"/>
      <c r="I13" s="417"/>
      <c r="J13" s="417"/>
      <c r="K13" s="417"/>
      <c r="L13" s="417"/>
      <c r="M13" s="417"/>
      <c r="N13" s="417"/>
      <c r="O13" s="417"/>
      <c r="P13" s="417"/>
      <c r="Q13" s="417"/>
      <c r="R13" s="417"/>
      <c r="S13" s="417"/>
      <c r="T13" s="417"/>
      <c r="U13" s="417"/>
      <c r="V13" s="417"/>
      <c r="W13" s="417"/>
      <c r="X13" s="417"/>
      <c r="Y13" s="417"/>
      <c r="Z13" s="417"/>
      <c r="AA13" s="417"/>
      <c r="AB13" s="417"/>
      <c r="AC13" s="417"/>
      <c r="AD13" s="417"/>
      <c r="AE13" s="417"/>
      <c r="AF13" s="417"/>
      <c r="AG13" s="417"/>
      <c r="AH13" s="417"/>
      <c r="AI13" s="417"/>
      <c r="AJ13" s="417"/>
      <c r="AK13" s="417"/>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01" t="str">
        <f>REPORTE!C20</f>
        <v/>
      </c>
      <c r="D17" s="401"/>
      <c r="E17" s="401"/>
      <c r="F17" s="401"/>
      <c r="G17" s="401"/>
      <c r="H17" s="401"/>
      <c r="I17" s="401"/>
      <c r="J17" s="401"/>
      <c r="K17" s="401"/>
      <c r="L17" s="401"/>
      <c r="M17" s="401"/>
      <c r="N17" s="401"/>
      <c r="O17" s="401"/>
      <c r="P17" s="401"/>
      <c r="Q17" s="401"/>
      <c r="R17" s="401"/>
      <c r="S17" s="401"/>
      <c r="T17" s="401"/>
      <c r="U17" s="401"/>
      <c r="V17" s="401"/>
      <c r="W17" s="275"/>
      <c r="X17" s="401" t="str">
        <f>REPORTE!J21</f>
        <v/>
      </c>
      <c r="Y17" s="401"/>
      <c r="Z17" s="401"/>
      <c r="AA17" s="401"/>
      <c r="AB17" s="401"/>
      <c r="AC17" s="401"/>
      <c r="AD17" s="401"/>
      <c r="AE17" s="401"/>
      <c r="AF17" s="275"/>
      <c r="AG17" s="398" t="str">
        <f>REPORTE!J22</f>
        <v/>
      </c>
      <c r="AH17" s="398"/>
      <c r="AI17" s="398"/>
      <c r="AJ17" s="398"/>
      <c r="AK17" s="398"/>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398" t="str">
        <f>REPORTE!J20</f>
        <v/>
      </c>
      <c r="AD19" s="398"/>
      <c r="AE19" s="398"/>
      <c r="AF19" s="398"/>
      <c r="AG19" s="398"/>
      <c r="AH19" s="398"/>
      <c r="AI19" s="398"/>
      <c r="AJ19" s="398"/>
      <c r="AK19" s="398"/>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c>
      <c r="D21" s="281" t="str">
        <f>REINSCRIPCION!H18</f>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398" t="str">
        <f>REPORTE!J24</f>
        <v/>
      </c>
      <c r="AH23" s="398"/>
      <c r="AI23" s="398"/>
      <c r="AJ23" s="398"/>
      <c r="AK23" s="398"/>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14" t="s">
        <v>10548</v>
      </c>
      <c r="D25" s="414"/>
      <c r="E25" s="414"/>
      <c r="F25" s="414"/>
      <c r="G25" s="414"/>
      <c r="H25" s="414"/>
      <c r="I25" s="414"/>
      <c r="J25" s="414"/>
      <c r="K25" s="414"/>
      <c r="L25" s="414"/>
      <c r="M25" s="414"/>
      <c r="N25" s="415"/>
      <c r="O25" s="416" t="s">
        <v>10626</v>
      </c>
      <c r="P25" s="416"/>
      <c r="Q25" s="416"/>
      <c r="R25" s="416"/>
      <c r="S25" s="416" t="s">
        <v>10627</v>
      </c>
      <c r="T25" s="416"/>
      <c r="U25" s="416"/>
      <c r="V25" s="416"/>
      <c r="W25" s="423" t="s">
        <v>10549</v>
      </c>
      <c r="X25" s="423"/>
      <c r="Y25" s="423"/>
      <c r="Z25" s="423"/>
      <c r="AA25" s="423"/>
      <c r="AB25" s="423"/>
      <c r="AC25" s="423"/>
      <c r="AD25" s="423"/>
      <c r="AE25" s="423"/>
      <c r="AF25" s="423"/>
      <c r="AG25" s="423"/>
      <c r="AH25" s="423"/>
      <c r="AI25" s="423"/>
      <c r="AJ25" s="423"/>
      <c r="AK25" s="424"/>
      <c r="AS25" t="s">
        <v>10489</v>
      </c>
      <c r="AT25">
        <v>24</v>
      </c>
    </row>
    <row r="26" spans="2:46" x14ac:dyDescent="0.25">
      <c r="C26" s="414"/>
      <c r="D26" s="414"/>
      <c r="E26" s="414"/>
      <c r="F26" s="414"/>
      <c r="G26" s="414"/>
      <c r="H26" s="414"/>
      <c r="I26" s="414"/>
      <c r="J26" s="414"/>
      <c r="K26" s="414"/>
      <c r="L26" s="414"/>
      <c r="M26" s="414"/>
      <c r="N26" s="415"/>
      <c r="O26" s="416"/>
      <c r="P26" s="416"/>
      <c r="Q26" s="416"/>
      <c r="R26" s="416"/>
      <c r="S26" s="416"/>
      <c r="T26" s="416"/>
      <c r="U26" s="416"/>
      <c r="V26" s="416"/>
      <c r="W26" s="425"/>
      <c r="X26" s="425"/>
      <c r="Y26" s="425"/>
      <c r="Z26" s="425"/>
      <c r="AA26" s="425"/>
      <c r="AB26" s="425"/>
      <c r="AC26" s="425"/>
      <c r="AD26" s="425"/>
      <c r="AE26" s="425"/>
      <c r="AF26" s="425"/>
      <c r="AG26" s="425"/>
      <c r="AH26" s="425"/>
      <c r="AI26" s="425"/>
      <c r="AJ26" s="425"/>
      <c r="AK26" s="426"/>
      <c r="AS26" t="s">
        <v>10490</v>
      </c>
      <c r="AT26">
        <v>25</v>
      </c>
    </row>
    <row r="27" spans="2:46" x14ac:dyDescent="0.25">
      <c r="C27" s="414"/>
      <c r="D27" s="414"/>
      <c r="E27" s="414"/>
      <c r="F27" s="414"/>
      <c r="G27" s="414"/>
      <c r="H27" s="414"/>
      <c r="I27" s="414"/>
      <c r="J27" s="414"/>
      <c r="K27" s="414"/>
      <c r="L27" s="414"/>
      <c r="M27" s="414"/>
      <c r="N27" s="415"/>
      <c r="O27" s="422" t="s">
        <v>10592</v>
      </c>
      <c r="P27" s="422"/>
      <c r="Q27" s="422" t="s">
        <v>10531</v>
      </c>
      <c r="R27" s="422"/>
      <c r="S27" s="422" t="s">
        <v>10592</v>
      </c>
      <c r="T27" s="422"/>
      <c r="U27" s="422" t="s">
        <v>10531</v>
      </c>
      <c r="V27" s="422"/>
      <c r="W27" s="427"/>
      <c r="X27" s="427"/>
      <c r="Y27" s="427"/>
      <c r="Z27" s="427"/>
      <c r="AA27" s="427"/>
      <c r="AB27" s="427"/>
      <c r="AC27" s="427"/>
      <c r="AD27" s="427"/>
      <c r="AE27" s="427"/>
      <c r="AF27" s="427"/>
      <c r="AG27" s="427"/>
      <c r="AH27" s="427"/>
      <c r="AI27" s="427"/>
      <c r="AJ27" s="427"/>
      <c r="AK27" s="428"/>
      <c r="AS27" t="s">
        <v>10491</v>
      </c>
      <c r="AT27">
        <v>26</v>
      </c>
    </row>
    <row r="28" spans="2:46" ht="12" customHeight="1" x14ac:dyDescent="0.25">
      <c r="C28" s="404" t="s">
        <v>10550</v>
      </c>
      <c r="D28" s="404"/>
      <c r="E28" s="404"/>
      <c r="F28" s="404"/>
      <c r="G28" s="404"/>
      <c r="H28" s="404"/>
      <c r="I28" s="404"/>
      <c r="J28" s="404"/>
      <c r="K28" s="404"/>
      <c r="L28" s="404"/>
      <c r="M28" s="404"/>
      <c r="N28" s="404"/>
      <c r="O28" s="400" t="str">
        <f>IF(AD15="X",IF(REPORTE!B30="OK","X",""),"")</f>
        <v/>
      </c>
      <c r="P28" s="400"/>
      <c r="Q28" s="400" t="str">
        <f>IF(AD$15="X",IF(O28="X","","X"),"")</f>
        <v/>
      </c>
      <c r="R28" s="400"/>
      <c r="S28" s="400" t="str">
        <f>IF(AH15="X",IF(REPORTE!B30="OK","X",""),"")</f>
        <v/>
      </c>
      <c r="T28" s="400"/>
      <c r="U28" s="400" t="str">
        <f>IF(AH$15="X",IF(S28="X","","X"),"")</f>
        <v/>
      </c>
      <c r="V28" s="400"/>
      <c r="W28" s="405" t="str">
        <f>REPORTE!K30</f>
        <v/>
      </c>
      <c r="X28" s="406"/>
      <c r="Y28" s="406"/>
      <c r="Z28" s="406"/>
      <c r="AA28" s="406"/>
      <c r="AB28" s="406"/>
      <c r="AC28" s="406"/>
      <c r="AD28" s="406"/>
      <c r="AE28" s="406"/>
      <c r="AF28" s="406"/>
      <c r="AG28" s="406"/>
      <c r="AH28" s="406"/>
      <c r="AI28" s="406"/>
      <c r="AJ28" s="406"/>
      <c r="AK28" s="407"/>
      <c r="AS28" t="s">
        <v>10492</v>
      </c>
      <c r="AT28">
        <v>27</v>
      </c>
    </row>
    <row r="29" spans="2:46" ht="12" customHeight="1" x14ac:dyDescent="0.25">
      <c r="C29" s="404"/>
      <c r="D29" s="404"/>
      <c r="E29" s="404"/>
      <c r="F29" s="404"/>
      <c r="G29" s="404"/>
      <c r="H29" s="404"/>
      <c r="I29" s="404"/>
      <c r="J29" s="404"/>
      <c r="K29" s="404"/>
      <c r="L29" s="404"/>
      <c r="M29" s="404"/>
      <c r="N29" s="404"/>
      <c r="O29" s="399"/>
      <c r="P29" s="399"/>
      <c r="Q29" s="399"/>
      <c r="R29" s="399"/>
      <c r="S29" s="399"/>
      <c r="T29" s="399"/>
      <c r="U29" s="399"/>
      <c r="V29" s="399"/>
      <c r="W29" s="408"/>
      <c r="X29" s="409"/>
      <c r="Y29" s="409"/>
      <c r="Z29" s="409"/>
      <c r="AA29" s="409"/>
      <c r="AB29" s="409"/>
      <c r="AC29" s="409"/>
      <c r="AD29" s="409"/>
      <c r="AE29" s="409"/>
      <c r="AF29" s="409"/>
      <c r="AG29" s="409"/>
      <c r="AH29" s="409"/>
      <c r="AI29" s="409"/>
      <c r="AJ29" s="409"/>
      <c r="AK29" s="410"/>
      <c r="AS29" t="s">
        <v>10493</v>
      </c>
      <c r="AT29">
        <v>28</v>
      </c>
    </row>
    <row r="30" spans="2:46" ht="12" customHeight="1" x14ac:dyDescent="0.25">
      <c r="C30" s="404" t="s">
        <v>10425</v>
      </c>
      <c r="D30" s="404"/>
      <c r="E30" s="404"/>
      <c r="F30" s="404"/>
      <c r="G30" s="404"/>
      <c r="H30" s="404"/>
      <c r="I30" s="404"/>
      <c r="J30" s="404"/>
      <c r="K30" s="404"/>
      <c r="L30" s="404"/>
      <c r="M30" s="404"/>
      <c r="N30" s="404"/>
      <c r="O30" s="400" t="str">
        <f>IF(AD15="X",IF(REPORTE!B31="OK","X",""),"")</f>
        <v/>
      </c>
      <c r="P30" s="400"/>
      <c r="Q30" s="400" t="str">
        <f>IF(AD$15="X",IF(O30="X","","X"),"")</f>
        <v/>
      </c>
      <c r="R30" s="400"/>
      <c r="S30" s="399" t="str">
        <f>IF(AH15="X",IF(REPORTE!B31="OK","X",""),"")</f>
        <v/>
      </c>
      <c r="T30" s="399"/>
      <c r="U30" s="400" t="str">
        <f t="shared" ref="U30" si="0">IF(AH$15="X",IF(S30="X","","X"),"")</f>
        <v/>
      </c>
      <c r="V30" s="400"/>
      <c r="W30" s="408"/>
      <c r="X30" s="409"/>
      <c r="Y30" s="409"/>
      <c r="Z30" s="409"/>
      <c r="AA30" s="409"/>
      <c r="AB30" s="409"/>
      <c r="AC30" s="409"/>
      <c r="AD30" s="409"/>
      <c r="AE30" s="409"/>
      <c r="AF30" s="409"/>
      <c r="AG30" s="409"/>
      <c r="AH30" s="409"/>
      <c r="AI30" s="409"/>
      <c r="AJ30" s="409"/>
      <c r="AK30" s="410"/>
      <c r="AS30" t="s">
        <v>10494</v>
      </c>
      <c r="AT30">
        <v>29</v>
      </c>
    </row>
    <row r="31" spans="2:46" ht="12" customHeight="1" x14ac:dyDescent="0.25">
      <c r="C31" s="404"/>
      <c r="D31" s="404"/>
      <c r="E31" s="404"/>
      <c r="F31" s="404"/>
      <c r="G31" s="404"/>
      <c r="H31" s="404"/>
      <c r="I31" s="404"/>
      <c r="J31" s="404"/>
      <c r="K31" s="404"/>
      <c r="L31" s="404"/>
      <c r="M31" s="404"/>
      <c r="N31" s="404"/>
      <c r="O31" s="399"/>
      <c r="P31" s="399"/>
      <c r="Q31" s="399"/>
      <c r="R31" s="399"/>
      <c r="S31" s="399"/>
      <c r="T31" s="399"/>
      <c r="U31" s="399"/>
      <c r="V31" s="399"/>
      <c r="W31" s="408"/>
      <c r="X31" s="409"/>
      <c r="Y31" s="409"/>
      <c r="Z31" s="409"/>
      <c r="AA31" s="409"/>
      <c r="AB31" s="409"/>
      <c r="AC31" s="409"/>
      <c r="AD31" s="409"/>
      <c r="AE31" s="409"/>
      <c r="AF31" s="409"/>
      <c r="AG31" s="409"/>
      <c r="AH31" s="409"/>
      <c r="AI31" s="409"/>
      <c r="AJ31" s="409"/>
      <c r="AK31" s="410"/>
      <c r="AS31" t="s">
        <v>10495</v>
      </c>
      <c r="AT31">
        <v>30</v>
      </c>
    </row>
    <row r="32" spans="2:46" ht="12" customHeight="1" x14ac:dyDescent="0.25">
      <c r="C32" s="404" t="s">
        <v>10628</v>
      </c>
      <c r="D32" s="404"/>
      <c r="E32" s="404"/>
      <c r="F32" s="404"/>
      <c r="G32" s="404"/>
      <c r="H32" s="404"/>
      <c r="I32" s="404"/>
      <c r="J32" s="404"/>
      <c r="K32" s="404"/>
      <c r="L32" s="404"/>
      <c r="M32" s="404"/>
      <c r="N32" s="404"/>
      <c r="O32" s="399" t="str">
        <f>IF(AD15="X",IF(REPORTE!B32="OK","X",""),"")</f>
        <v/>
      </c>
      <c r="P32" s="399"/>
      <c r="Q32" s="400" t="str">
        <f t="shared" ref="Q32" si="1">IF(AD$15="X",IF(O32="X","","X"),"")</f>
        <v/>
      </c>
      <c r="R32" s="400"/>
      <c r="S32" s="399" t="str">
        <f>IF(AH15="X",IF(REPORTE!B32="OK","X",""),"")</f>
        <v/>
      </c>
      <c r="T32" s="399"/>
      <c r="U32" s="400" t="str">
        <f t="shared" ref="U32" si="2">IF(AH$15="X",IF(S32="X","","X"),"")</f>
        <v/>
      </c>
      <c r="V32" s="400"/>
      <c r="W32" s="408"/>
      <c r="X32" s="409"/>
      <c r="Y32" s="409"/>
      <c r="Z32" s="409"/>
      <c r="AA32" s="409"/>
      <c r="AB32" s="409"/>
      <c r="AC32" s="409"/>
      <c r="AD32" s="409"/>
      <c r="AE32" s="409"/>
      <c r="AF32" s="409"/>
      <c r="AG32" s="409"/>
      <c r="AH32" s="409"/>
      <c r="AI32" s="409"/>
      <c r="AJ32" s="409"/>
      <c r="AK32" s="410"/>
      <c r="AS32" t="s">
        <v>10496</v>
      </c>
      <c r="AT32">
        <v>31</v>
      </c>
    </row>
    <row r="33" spans="3:46" ht="12" customHeight="1" x14ac:dyDescent="0.25">
      <c r="C33" s="404"/>
      <c r="D33" s="404"/>
      <c r="E33" s="404"/>
      <c r="F33" s="404"/>
      <c r="G33" s="404"/>
      <c r="H33" s="404"/>
      <c r="I33" s="404"/>
      <c r="J33" s="404"/>
      <c r="K33" s="404"/>
      <c r="L33" s="404"/>
      <c r="M33" s="404"/>
      <c r="N33" s="404"/>
      <c r="O33" s="399"/>
      <c r="P33" s="399"/>
      <c r="Q33" s="399"/>
      <c r="R33" s="399"/>
      <c r="S33" s="399"/>
      <c r="T33" s="399"/>
      <c r="U33" s="399"/>
      <c r="V33" s="399"/>
      <c r="W33" s="408"/>
      <c r="X33" s="409"/>
      <c r="Y33" s="409"/>
      <c r="Z33" s="409"/>
      <c r="AA33" s="409"/>
      <c r="AB33" s="409"/>
      <c r="AC33" s="409"/>
      <c r="AD33" s="409"/>
      <c r="AE33" s="409"/>
      <c r="AF33" s="409"/>
      <c r="AG33" s="409"/>
      <c r="AH33" s="409"/>
      <c r="AI33" s="409"/>
      <c r="AJ33" s="409"/>
      <c r="AK33" s="410"/>
      <c r="AS33" t="s">
        <v>10497</v>
      </c>
      <c r="AT33">
        <v>32</v>
      </c>
    </row>
    <row r="34" spans="3:46" ht="12" customHeight="1" x14ac:dyDescent="0.25">
      <c r="C34" s="404" t="s">
        <v>4</v>
      </c>
      <c r="D34" s="404"/>
      <c r="E34" s="404"/>
      <c r="F34" s="404"/>
      <c r="G34" s="404"/>
      <c r="H34" s="404"/>
      <c r="I34" s="404"/>
      <c r="J34" s="404"/>
      <c r="K34" s="404"/>
      <c r="L34" s="404"/>
      <c r="M34" s="404"/>
      <c r="N34" s="404"/>
      <c r="O34" s="399" t="str">
        <f>IF(AD15="X",IF(REPORTE!B33="OK","X",""),"")</f>
        <v/>
      </c>
      <c r="P34" s="399"/>
      <c r="Q34" s="400" t="str">
        <f t="shared" ref="Q34" si="3">IF(AD$15="X",IF(O34="X","","X"),"")</f>
        <v/>
      </c>
      <c r="R34" s="400"/>
      <c r="S34" s="399" t="str">
        <f>IF(AH15="X",IF(REPORTE!B33="OK","X",""),"")</f>
        <v/>
      </c>
      <c r="T34" s="399"/>
      <c r="U34" s="400" t="str">
        <f t="shared" ref="U34" si="4">IF(AH$15="X",IF(S34="X","","X"),"")</f>
        <v/>
      </c>
      <c r="V34" s="400"/>
      <c r="W34" s="408"/>
      <c r="X34" s="409"/>
      <c r="Y34" s="409"/>
      <c r="Z34" s="409"/>
      <c r="AA34" s="409"/>
      <c r="AB34" s="409"/>
      <c r="AC34" s="409"/>
      <c r="AD34" s="409"/>
      <c r="AE34" s="409"/>
      <c r="AF34" s="409"/>
      <c r="AG34" s="409"/>
      <c r="AH34" s="409"/>
      <c r="AI34" s="409"/>
      <c r="AJ34" s="409"/>
      <c r="AK34" s="410"/>
    </row>
    <row r="35" spans="3:46" ht="12" customHeight="1" x14ac:dyDescent="0.25">
      <c r="C35" s="404"/>
      <c r="D35" s="404"/>
      <c r="E35" s="404"/>
      <c r="F35" s="404"/>
      <c r="G35" s="404"/>
      <c r="H35" s="404"/>
      <c r="I35" s="404"/>
      <c r="J35" s="404"/>
      <c r="K35" s="404"/>
      <c r="L35" s="404"/>
      <c r="M35" s="404"/>
      <c r="N35" s="404"/>
      <c r="O35" s="399"/>
      <c r="P35" s="399"/>
      <c r="Q35" s="399"/>
      <c r="R35" s="399"/>
      <c r="S35" s="399"/>
      <c r="T35" s="399"/>
      <c r="U35" s="399"/>
      <c r="V35" s="399"/>
      <c r="W35" s="408"/>
      <c r="X35" s="409"/>
      <c r="Y35" s="409"/>
      <c r="Z35" s="409"/>
      <c r="AA35" s="409"/>
      <c r="AB35" s="409"/>
      <c r="AC35" s="409"/>
      <c r="AD35" s="409"/>
      <c r="AE35" s="409"/>
      <c r="AF35" s="409"/>
      <c r="AG35" s="409"/>
      <c r="AH35" s="409"/>
      <c r="AI35" s="409"/>
      <c r="AJ35" s="409"/>
      <c r="AK35" s="410"/>
    </row>
    <row r="36" spans="3:46" ht="12" customHeight="1" x14ac:dyDescent="0.25">
      <c r="C36" s="404" t="s">
        <v>10553</v>
      </c>
      <c r="D36" s="404"/>
      <c r="E36" s="404"/>
      <c r="F36" s="404"/>
      <c r="G36" s="404"/>
      <c r="H36" s="404"/>
      <c r="I36" s="404"/>
      <c r="J36" s="404"/>
      <c r="K36" s="404"/>
      <c r="L36" s="404"/>
      <c r="M36" s="404"/>
      <c r="N36" s="404"/>
      <c r="O36" s="399" t="str">
        <f>IF(AD15="X",IF(REPORTE!B34="OK","X",""),"")</f>
        <v/>
      </c>
      <c r="P36" s="399"/>
      <c r="Q36" s="400" t="str">
        <f t="shared" ref="Q36" si="5">IF(AD$15="X",IF(O36="X","","X"),"")</f>
        <v/>
      </c>
      <c r="R36" s="400"/>
      <c r="S36" s="399" t="str">
        <f>IF(AH15="X",IF(REPORTE!B34="OK","X",""),"")</f>
        <v/>
      </c>
      <c r="T36" s="399"/>
      <c r="U36" s="400" t="str">
        <f t="shared" ref="U36" si="6">IF(AH$15="X",IF(S36="X","","X"),"")</f>
        <v/>
      </c>
      <c r="V36" s="400"/>
      <c r="W36" s="408"/>
      <c r="X36" s="409"/>
      <c r="Y36" s="409"/>
      <c r="Z36" s="409"/>
      <c r="AA36" s="409"/>
      <c r="AB36" s="409"/>
      <c r="AC36" s="409"/>
      <c r="AD36" s="409"/>
      <c r="AE36" s="409"/>
      <c r="AF36" s="409"/>
      <c r="AG36" s="409"/>
      <c r="AH36" s="409"/>
      <c r="AI36" s="409"/>
      <c r="AJ36" s="409"/>
      <c r="AK36" s="410"/>
    </row>
    <row r="37" spans="3:46" ht="12" customHeight="1" x14ac:dyDescent="0.25">
      <c r="C37" s="404"/>
      <c r="D37" s="404"/>
      <c r="E37" s="404"/>
      <c r="F37" s="404"/>
      <c r="G37" s="404"/>
      <c r="H37" s="404"/>
      <c r="I37" s="404"/>
      <c r="J37" s="404"/>
      <c r="K37" s="404"/>
      <c r="L37" s="404"/>
      <c r="M37" s="404"/>
      <c r="N37" s="404"/>
      <c r="O37" s="399"/>
      <c r="P37" s="399"/>
      <c r="Q37" s="399"/>
      <c r="R37" s="399"/>
      <c r="S37" s="399"/>
      <c r="T37" s="399"/>
      <c r="U37" s="399"/>
      <c r="V37" s="399"/>
      <c r="W37" s="408"/>
      <c r="X37" s="409"/>
      <c r="Y37" s="409"/>
      <c r="Z37" s="409"/>
      <c r="AA37" s="409"/>
      <c r="AB37" s="409"/>
      <c r="AC37" s="409"/>
      <c r="AD37" s="409"/>
      <c r="AE37" s="409"/>
      <c r="AF37" s="409"/>
      <c r="AG37" s="409"/>
      <c r="AH37" s="409"/>
      <c r="AI37" s="409"/>
      <c r="AJ37" s="409"/>
      <c r="AK37" s="410"/>
    </row>
    <row r="38" spans="3:46" ht="12" customHeight="1" x14ac:dyDescent="0.25">
      <c r="C38" s="404" t="s">
        <v>10629</v>
      </c>
      <c r="D38" s="404"/>
      <c r="E38" s="404"/>
      <c r="F38" s="404"/>
      <c r="G38" s="404"/>
      <c r="H38" s="404"/>
      <c r="I38" s="404"/>
      <c r="J38" s="404"/>
      <c r="K38" s="404"/>
      <c r="L38" s="404"/>
      <c r="M38" s="404"/>
      <c r="N38" s="404"/>
      <c r="O38" s="399" t="str">
        <f>IF(AD15="X",IF(REPORTE!B35="OK","X",""),"")</f>
        <v/>
      </c>
      <c r="P38" s="399"/>
      <c r="Q38" s="400" t="str">
        <f t="shared" ref="Q38" si="7">IF(AD$15="X",IF(O38="X","","X"),"")</f>
        <v/>
      </c>
      <c r="R38" s="400"/>
      <c r="S38" s="399" t="str">
        <f>IF(AH15="X",IF(REPORTE!B35="OK","X",""),"")</f>
        <v/>
      </c>
      <c r="T38" s="399"/>
      <c r="U38" s="400" t="str">
        <f t="shared" ref="U38" si="8">IF(AH$15="X",IF(S38="X","","X"),"")</f>
        <v/>
      </c>
      <c r="V38" s="400"/>
      <c r="W38" s="408"/>
      <c r="X38" s="409"/>
      <c r="Y38" s="409"/>
      <c r="Z38" s="409"/>
      <c r="AA38" s="409"/>
      <c r="AB38" s="409"/>
      <c r="AC38" s="409"/>
      <c r="AD38" s="409"/>
      <c r="AE38" s="409"/>
      <c r="AF38" s="409"/>
      <c r="AG38" s="409"/>
      <c r="AH38" s="409"/>
      <c r="AI38" s="409"/>
      <c r="AJ38" s="409"/>
      <c r="AK38" s="410"/>
    </row>
    <row r="39" spans="3:46" ht="12" customHeight="1" x14ac:dyDescent="0.25">
      <c r="C39" s="404"/>
      <c r="D39" s="404"/>
      <c r="E39" s="404"/>
      <c r="F39" s="404"/>
      <c r="G39" s="404"/>
      <c r="H39" s="404"/>
      <c r="I39" s="404"/>
      <c r="J39" s="404"/>
      <c r="K39" s="404"/>
      <c r="L39" s="404"/>
      <c r="M39" s="404"/>
      <c r="N39" s="404"/>
      <c r="O39" s="399"/>
      <c r="P39" s="399"/>
      <c r="Q39" s="399"/>
      <c r="R39" s="399"/>
      <c r="S39" s="399"/>
      <c r="T39" s="399"/>
      <c r="U39" s="399"/>
      <c r="V39" s="399"/>
      <c r="W39" s="408"/>
      <c r="X39" s="409"/>
      <c r="Y39" s="409"/>
      <c r="Z39" s="409"/>
      <c r="AA39" s="409"/>
      <c r="AB39" s="409"/>
      <c r="AC39" s="409"/>
      <c r="AD39" s="409"/>
      <c r="AE39" s="409"/>
      <c r="AF39" s="409"/>
      <c r="AG39" s="409"/>
      <c r="AH39" s="409"/>
      <c r="AI39" s="409"/>
      <c r="AJ39" s="409"/>
      <c r="AK39" s="410"/>
    </row>
    <row r="40" spans="3:46" ht="12" customHeight="1" x14ac:dyDescent="0.25">
      <c r="C40" s="404" t="s">
        <v>10630</v>
      </c>
      <c r="D40" s="404"/>
      <c r="E40" s="404"/>
      <c r="F40" s="404"/>
      <c r="G40" s="404"/>
      <c r="H40" s="404"/>
      <c r="I40" s="404"/>
      <c r="J40" s="404"/>
      <c r="K40" s="404"/>
      <c r="L40" s="404"/>
      <c r="M40" s="404"/>
      <c r="N40" s="404"/>
      <c r="O40" s="399" t="str">
        <f>IF(AD15="X",IF(REPORTE!B36="OK","X",""),"")</f>
        <v/>
      </c>
      <c r="P40" s="399"/>
      <c r="Q40" s="400" t="str">
        <f t="shared" ref="Q40" si="9">IF(AD$15="X",IF(O40="X","","X"),"")</f>
        <v/>
      </c>
      <c r="R40" s="400"/>
      <c r="S40" s="399" t="str">
        <f>IF(AH15="X",IF(REPORTE!B36="OK","X",""),"")</f>
        <v/>
      </c>
      <c r="T40" s="399"/>
      <c r="U40" s="400" t="str">
        <f t="shared" ref="U40" si="10">IF(AH$15="X",IF(S40="X","","X"),"")</f>
        <v/>
      </c>
      <c r="V40" s="400"/>
      <c r="W40" s="408"/>
      <c r="X40" s="409"/>
      <c r="Y40" s="409"/>
      <c r="Z40" s="409"/>
      <c r="AA40" s="409"/>
      <c r="AB40" s="409"/>
      <c r="AC40" s="409"/>
      <c r="AD40" s="409"/>
      <c r="AE40" s="409"/>
      <c r="AF40" s="409"/>
      <c r="AG40" s="409"/>
      <c r="AH40" s="409"/>
      <c r="AI40" s="409"/>
      <c r="AJ40" s="409"/>
      <c r="AK40" s="410"/>
    </row>
    <row r="41" spans="3:46" ht="12" customHeight="1" x14ac:dyDescent="0.25">
      <c r="C41" s="404"/>
      <c r="D41" s="404"/>
      <c r="E41" s="404"/>
      <c r="F41" s="404"/>
      <c r="G41" s="404"/>
      <c r="H41" s="404"/>
      <c r="I41" s="404"/>
      <c r="J41" s="404"/>
      <c r="K41" s="404"/>
      <c r="L41" s="404"/>
      <c r="M41" s="404"/>
      <c r="N41" s="404"/>
      <c r="O41" s="399"/>
      <c r="P41" s="399"/>
      <c r="Q41" s="399"/>
      <c r="R41" s="399"/>
      <c r="S41" s="399"/>
      <c r="T41" s="399"/>
      <c r="U41" s="399"/>
      <c r="V41" s="399"/>
      <c r="W41" s="408"/>
      <c r="X41" s="409"/>
      <c r="Y41" s="409"/>
      <c r="Z41" s="409"/>
      <c r="AA41" s="409"/>
      <c r="AB41" s="409"/>
      <c r="AC41" s="409"/>
      <c r="AD41" s="409"/>
      <c r="AE41" s="409"/>
      <c r="AF41" s="409"/>
      <c r="AG41" s="409"/>
      <c r="AH41" s="409"/>
      <c r="AI41" s="409"/>
      <c r="AJ41" s="409"/>
      <c r="AK41" s="410"/>
    </row>
    <row r="42" spans="3:46" ht="12" customHeight="1" x14ac:dyDescent="0.25">
      <c r="C42" s="404" t="s">
        <v>10631</v>
      </c>
      <c r="D42" s="404"/>
      <c r="E42" s="404"/>
      <c r="F42" s="404"/>
      <c r="G42" s="404"/>
      <c r="H42" s="404"/>
      <c r="I42" s="404"/>
      <c r="J42" s="404"/>
      <c r="K42" s="404"/>
      <c r="L42" s="404"/>
      <c r="M42" s="404"/>
      <c r="N42" s="404"/>
      <c r="O42" s="399" t="str">
        <f>IF(AD15="X",IF(REPORTE!B37="OK","X",""),"")</f>
        <v/>
      </c>
      <c r="P42" s="399"/>
      <c r="Q42" s="400" t="str">
        <f t="shared" ref="Q42" si="11">IF(AD$15="X",IF(O42="X","","X"),"")</f>
        <v/>
      </c>
      <c r="R42" s="400"/>
      <c r="S42" s="399" t="str">
        <f>IF(AH15="X",IF(REPORTE!B37="OK","X",""),"")</f>
        <v/>
      </c>
      <c r="T42" s="399"/>
      <c r="U42" s="400" t="str">
        <f t="shared" ref="U42" si="12">IF(AH$15="X",IF(S42="X","","X"),"")</f>
        <v/>
      </c>
      <c r="V42" s="400"/>
      <c r="W42" s="408"/>
      <c r="X42" s="409"/>
      <c r="Y42" s="409"/>
      <c r="Z42" s="409"/>
      <c r="AA42" s="409"/>
      <c r="AB42" s="409"/>
      <c r="AC42" s="409"/>
      <c r="AD42" s="409"/>
      <c r="AE42" s="409"/>
      <c r="AF42" s="409"/>
      <c r="AG42" s="409"/>
      <c r="AH42" s="409"/>
      <c r="AI42" s="409"/>
      <c r="AJ42" s="409"/>
      <c r="AK42" s="410"/>
    </row>
    <row r="43" spans="3:46" ht="12" customHeight="1" x14ac:dyDescent="0.25">
      <c r="C43" s="404"/>
      <c r="D43" s="404"/>
      <c r="E43" s="404"/>
      <c r="F43" s="404"/>
      <c r="G43" s="404"/>
      <c r="H43" s="404"/>
      <c r="I43" s="404"/>
      <c r="J43" s="404"/>
      <c r="K43" s="404"/>
      <c r="L43" s="404"/>
      <c r="M43" s="404"/>
      <c r="N43" s="404"/>
      <c r="O43" s="399"/>
      <c r="P43" s="399"/>
      <c r="Q43" s="399"/>
      <c r="R43" s="399"/>
      <c r="S43" s="399"/>
      <c r="T43" s="399"/>
      <c r="U43" s="399"/>
      <c r="V43" s="399"/>
      <c r="W43" s="408"/>
      <c r="X43" s="409"/>
      <c r="Y43" s="409"/>
      <c r="Z43" s="409"/>
      <c r="AA43" s="409"/>
      <c r="AB43" s="409"/>
      <c r="AC43" s="409"/>
      <c r="AD43" s="409"/>
      <c r="AE43" s="409"/>
      <c r="AF43" s="409"/>
      <c r="AG43" s="409"/>
      <c r="AH43" s="409"/>
      <c r="AI43" s="409"/>
      <c r="AJ43" s="409"/>
      <c r="AK43" s="410"/>
    </row>
    <row r="44" spans="3:46" ht="12" customHeight="1" x14ac:dyDescent="0.25">
      <c r="C44" s="404" t="s">
        <v>10557</v>
      </c>
      <c r="D44" s="404"/>
      <c r="E44" s="404"/>
      <c r="F44" s="404"/>
      <c r="G44" s="404"/>
      <c r="H44" s="404"/>
      <c r="I44" s="404"/>
      <c r="J44" s="404"/>
      <c r="K44" s="404"/>
      <c r="L44" s="404"/>
      <c r="M44" s="404"/>
      <c r="N44" s="404"/>
      <c r="O44" s="399" t="str">
        <f>IF(AD15="X",IF(REPORTE!B38="OK","X",""),"")</f>
        <v/>
      </c>
      <c r="P44" s="399"/>
      <c r="Q44" s="400" t="str">
        <f t="shared" ref="Q44" si="13">IF(AD$15="X",IF(O44="X","","X"),"")</f>
        <v/>
      </c>
      <c r="R44" s="400"/>
      <c r="S44" s="399" t="str">
        <f>IF(AH15="X",IF(REPORTE!B38="OK","X",""),"")</f>
        <v/>
      </c>
      <c r="T44" s="399"/>
      <c r="U44" s="400" t="str">
        <f t="shared" ref="U44" si="14">IF(AH$15="X",IF(S44="X","","X"),"")</f>
        <v/>
      </c>
      <c r="V44" s="400"/>
      <c r="W44" s="408"/>
      <c r="X44" s="409"/>
      <c r="Y44" s="409"/>
      <c r="Z44" s="409"/>
      <c r="AA44" s="409"/>
      <c r="AB44" s="409"/>
      <c r="AC44" s="409"/>
      <c r="AD44" s="409"/>
      <c r="AE44" s="409"/>
      <c r="AF44" s="409"/>
      <c r="AG44" s="409"/>
      <c r="AH44" s="409"/>
      <c r="AI44" s="409"/>
      <c r="AJ44" s="409"/>
      <c r="AK44" s="410"/>
    </row>
    <row r="45" spans="3:46" ht="12" customHeight="1" x14ac:dyDescent="0.25">
      <c r="C45" s="404"/>
      <c r="D45" s="404"/>
      <c r="E45" s="404"/>
      <c r="F45" s="404"/>
      <c r="G45" s="404"/>
      <c r="H45" s="404"/>
      <c r="I45" s="404"/>
      <c r="J45" s="404"/>
      <c r="K45" s="404"/>
      <c r="L45" s="404"/>
      <c r="M45" s="404"/>
      <c r="N45" s="404"/>
      <c r="O45" s="399"/>
      <c r="P45" s="399"/>
      <c r="Q45" s="399"/>
      <c r="R45" s="399"/>
      <c r="S45" s="399"/>
      <c r="T45" s="399"/>
      <c r="U45" s="399"/>
      <c r="V45" s="399"/>
      <c r="W45" s="408"/>
      <c r="X45" s="409"/>
      <c r="Y45" s="409"/>
      <c r="Z45" s="409"/>
      <c r="AA45" s="409"/>
      <c r="AB45" s="409"/>
      <c r="AC45" s="409"/>
      <c r="AD45" s="409"/>
      <c r="AE45" s="409"/>
      <c r="AF45" s="409"/>
      <c r="AG45" s="409"/>
      <c r="AH45" s="409"/>
      <c r="AI45" s="409"/>
      <c r="AJ45" s="409"/>
      <c r="AK45" s="410"/>
    </row>
    <row r="46" spans="3:46" ht="12" customHeight="1" x14ac:dyDescent="0.25">
      <c r="C46" s="404" t="str">
        <f>REPORTE!D40</f>
        <v/>
      </c>
      <c r="D46" s="404"/>
      <c r="E46" s="404"/>
      <c r="F46" s="404"/>
      <c r="G46" s="404"/>
      <c r="H46" s="404"/>
      <c r="I46" s="404"/>
      <c r="J46" s="404"/>
      <c r="K46" s="404"/>
      <c r="L46" s="404"/>
      <c r="M46" s="404"/>
      <c r="N46" s="404"/>
      <c r="O46" s="399" t="str">
        <f>IF(AD15="X",IF(REPORTE!B40="OK","X",""),"")</f>
        <v/>
      </c>
      <c r="P46" s="399"/>
      <c r="Q46" s="400" t="str">
        <f>IF(C46="","",IF(AD$15="X",IF(O46="X","","X"),""))</f>
        <v/>
      </c>
      <c r="R46" s="400"/>
      <c r="S46" s="399" t="str">
        <f>IF(AH15="X",IF(REPORTE!B40="OK","X",""),"")</f>
        <v/>
      </c>
      <c r="T46" s="399"/>
      <c r="U46" s="400" t="str">
        <f t="shared" ref="U46" si="15">IF(AH$15="X",IF(S46="X","","X"),"")</f>
        <v/>
      </c>
      <c r="V46" s="400"/>
      <c r="W46" s="408"/>
      <c r="X46" s="409"/>
      <c r="Y46" s="409"/>
      <c r="Z46" s="409"/>
      <c r="AA46" s="409"/>
      <c r="AB46" s="409"/>
      <c r="AC46" s="409"/>
      <c r="AD46" s="409"/>
      <c r="AE46" s="409"/>
      <c r="AF46" s="409"/>
      <c r="AG46" s="409"/>
      <c r="AH46" s="409"/>
      <c r="AI46" s="409"/>
      <c r="AJ46" s="409"/>
      <c r="AK46" s="410"/>
    </row>
    <row r="47" spans="3:46" ht="12" customHeight="1" x14ac:dyDescent="0.25">
      <c r="C47" s="404"/>
      <c r="D47" s="404"/>
      <c r="E47" s="404"/>
      <c r="F47" s="404"/>
      <c r="G47" s="404"/>
      <c r="H47" s="404"/>
      <c r="I47" s="404"/>
      <c r="J47" s="404"/>
      <c r="K47" s="404"/>
      <c r="L47" s="404"/>
      <c r="M47" s="404"/>
      <c r="N47" s="404"/>
      <c r="O47" s="399"/>
      <c r="P47" s="399"/>
      <c r="Q47" s="399"/>
      <c r="R47" s="399"/>
      <c r="S47" s="399"/>
      <c r="T47" s="399"/>
      <c r="U47" s="399"/>
      <c r="V47" s="399"/>
      <c r="W47" s="408"/>
      <c r="X47" s="409"/>
      <c r="Y47" s="409"/>
      <c r="Z47" s="409"/>
      <c r="AA47" s="409"/>
      <c r="AB47" s="409"/>
      <c r="AC47" s="409"/>
      <c r="AD47" s="409"/>
      <c r="AE47" s="409"/>
      <c r="AF47" s="409"/>
      <c r="AG47" s="409"/>
      <c r="AH47" s="409"/>
      <c r="AI47" s="409"/>
      <c r="AJ47" s="409"/>
      <c r="AK47" s="410"/>
    </row>
    <row r="48" spans="3:46" ht="12" customHeight="1" x14ac:dyDescent="0.25">
      <c r="C48" s="404" t="s">
        <v>10632</v>
      </c>
      <c r="D48" s="404"/>
      <c r="E48" s="404"/>
      <c r="F48" s="404"/>
      <c r="G48" s="404"/>
      <c r="H48" s="404"/>
      <c r="I48" s="404"/>
      <c r="J48" s="404"/>
      <c r="K48" s="404"/>
      <c r="L48" s="404"/>
      <c r="M48" s="404"/>
      <c r="N48" s="404"/>
      <c r="O48" s="402"/>
      <c r="P48" s="402"/>
      <c r="Q48" s="403"/>
      <c r="R48" s="403"/>
      <c r="S48" s="399" t="str">
        <f>IF(AH15="X",IF(REPORTE!B39="OK","X",""),"")</f>
        <v/>
      </c>
      <c r="T48" s="399"/>
      <c r="U48" s="400" t="str">
        <f t="shared" ref="U48" si="16">IF(AH$15="X",IF(S48="X","","X"),"")</f>
        <v/>
      </c>
      <c r="V48" s="400"/>
      <c r="W48" s="408"/>
      <c r="X48" s="409"/>
      <c r="Y48" s="409"/>
      <c r="Z48" s="409"/>
      <c r="AA48" s="409"/>
      <c r="AB48" s="409"/>
      <c r="AC48" s="409"/>
      <c r="AD48" s="409"/>
      <c r="AE48" s="409"/>
      <c r="AF48" s="409"/>
      <c r="AG48" s="409"/>
      <c r="AH48" s="409"/>
      <c r="AI48" s="409"/>
      <c r="AJ48" s="409"/>
      <c r="AK48" s="410"/>
    </row>
    <row r="49" spans="1:38" ht="12" customHeight="1" x14ac:dyDescent="0.25">
      <c r="C49" s="404"/>
      <c r="D49" s="404"/>
      <c r="E49" s="404"/>
      <c r="F49" s="404"/>
      <c r="G49" s="404"/>
      <c r="H49" s="404"/>
      <c r="I49" s="404"/>
      <c r="J49" s="404"/>
      <c r="K49" s="404"/>
      <c r="L49" s="404"/>
      <c r="M49" s="404"/>
      <c r="N49" s="404"/>
      <c r="O49" s="402"/>
      <c r="P49" s="402"/>
      <c r="Q49" s="402"/>
      <c r="R49" s="402"/>
      <c r="S49" s="399"/>
      <c r="T49" s="399"/>
      <c r="U49" s="399"/>
      <c r="V49" s="399"/>
      <c r="W49" s="408"/>
      <c r="X49" s="409"/>
      <c r="Y49" s="409"/>
      <c r="Z49" s="409"/>
      <c r="AA49" s="409"/>
      <c r="AB49" s="409"/>
      <c r="AC49" s="409"/>
      <c r="AD49" s="409"/>
      <c r="AE49" s="409"/>
      <c r="AF49" s="409"/>
      <c r="AG49" s="409"/>
      <c r="AH49" s="409"/>
      <c r="AI49" s="409"/>
      <c r="AJ49" s="409"/>
      <c r="AK49" s="410"/>
    </row>
    <row r="50" spans="1:38" ht="12" customHeight="1" x14ac:dyDescent="0.25">
      <c r="C50" s="404" t="str">
        <f>REPORTE!D41</f>
        <v/>
      </c>
      <c r="D50" s="404"/>
      <c r="E50" s="404"/>
      <c r="F50" s="404"/>
      <c r="G50" s="404"/>
      <c r="H50" s="404"/>
      <c r="I50" s="404"/>
      <c r="J50" s="404"/>
      <c r="K50" s="404"/>
      <c r="L50" s="404"/>
      <c r="M50" s="404"/>
      <c r="N50" s="404"/>
      <c r="O50" s="399" t="str">
        <f>IF(AD15="X",IF(REPORTE!B41="OK","X",""),"")</f>
        <v/>
      </c>
      <c r="P50" s="399"/>
      <c r="Q50" s="400" t="str">
        <f>IF(C50="","",IF(AD$15="X",IF(O50="X","","X"),""))</f>
        <v/>
      </c>
      <c r="R50" s="400"/>
      <c r="S50" s="399" t="str">
        <f>IF(AH15="X",IF(REPORTE!B41="OK","X",""),"")</f>
        <v/>
      </c>
      <c r="T50" s="399"/>
      <c r="U50" s="400" t="str">
        <f>IF(C50="","",IF(AH$15="X",IF(S50="X","","X"),""))</f>
        <v/>
      </c>
      <c r="V50" s="400"/>
      <c r="W50" s="408"/>
      <c r="X50" s="409"/>
      <c r="Y50" s="409"/>
      <c r="Z50" s="409"/>
      <c r="AA50" s="409"/>
      <c r="AB50" s="409"/>
      <c r="AC50" s="409"/>
      <c r="AD50" s="409"/>
      <c r="AE50" s="409"/>
      <c r="AF50" s="409"/>
      <c r="AG50" s="409"/>
      <c r="AH50" s="409"/>
      <c r="AI50" s="409"/>
      <c r="AJ50" s="409"/>
      <c r="AK50" s="410"/>
    </row>
    <row r="51" spans="1:38" ht="12" customHeight="1" x14ac:dyDescent="0.25">
      <c r="C51" s="404"/>
      <c r="D51" s="404"/>
      <c r="E51" s="404"/>
      <c r="F51" s="404"/>
      <c r="G51" s="404"/>
      <c r="H51" s="404"/>
      <c r="I51" s="404"/>
      <c r="J51" s="404"/>
      <c r="K51" s="404"/>
      <c r="L51" s="404"/>
      <c r="M51" s="404"/>
      <c r="N51" s="404"/>
      <c r="O51" s="399"/>
      <c r="P51" s="399"/>
      <c r="Q51" s="399"/>
      <c r="R51" s="399"/>
      <c r="S51" s="399"/>
      <c r="T51" s="399"/>
      <c r="U51" s="399"/>
      <c r="V51" s="399"/>
      <c r="W51" s="411"/>
      <c r="X51" s="412"/>
      <c r="Y51" s="412"/>
      <c r="Z51" s="412"/>
      <c r="AA51" s="412"/>
      <c r="AB51" s="412"/>
      <c r="AC51" s="412"/>
      <c r="AD51" s="412"/>
      <c r="AE51" s="412"/>
      <c r="AF51" s="412"/>
      <c r="AG51" s="412"/>
      <c r="AH51" s="412"/>
      <c r="AI51" s="412"/>
      <c r="AJ51" s="412"/>
      <c r="AK51" s="413"/>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396" t="str">
        <f>REPORTE!H61</f>
        <v>ING. JUAN CARLOS FLORES VILLARREAL</v>
      </c>
      <c r="F57" s="396"/>
      <c r="G57" s="396"/>
      <c r="H57" s="396"/>
      <c r="I57" s="396"/>
      <c r="J57" s="396"/>
      <c r="K57" s="396"/>
      <c r="L57" s="396"/>
      <c r="M57" s="396"/>
      <c r="N57" s="396"/>
      <c r="O57" s="396"/>
      <c r="P57" s="396"/>
      <c r="Q57" s="396"/>
      <c r="R57" s="396"/>
      <c r="W57" s="396" t="str">
        <f>REPORTE!B61</f>
        <v/>
      </c>
      <c r="X57" s="396"/>
      <c r="Y57" s="396"/>
      <c r="Z57" s="396"/>
      <c r="AA57" s="396"/>
      <c r="AB57" s="396"/>
      <c r="AC57" s="396"/>
      <c r="AD57" s="396"/>
      <c r="AE57" s="396"/>
      <c r="AF57" s="396"/>
      <c r="AG57" s="396"/>
      <c r="AH57" s="396"/>
      <c r="AI57" s="396"/>
    </row>
    <row r="58" spans="1:38" x14ac:dyDescent="0.25">
      <c r="A58" s="272"/>
      <c r="B58" s="272"/>
      <c r="C58" s="272"/>
      <c r="D58" s="272"/>
      <c r="E58" s="397" t="str">
        <f>REPORTE!H62</f>
        <v>NOMBRE Y FIRMA DE QUIEN RECIBIÓ Y COTEJÓ LA DOCUMENTACIÓN</v>
      </c>
      <c r="F58" s="397"/>
      <c r="G58" s="397"/>
      <c r="H58" s="397"/>
      <c r="I58" s="397"/>
      <c r="J58" s="397"/>
      <c r="K58" s="397"/>
      <c r="L58" s="397"/>
      <c r="M58" s="397"/>
      <c r="N58" s="397"/>
      <c r="O58" s="397"/>
      <c r="P58" s="397"/>
      <c r="Q58" s="397"/>
      <c r="R58" s="397"/>
      <c r="S58" s="272"/>
      <c r="T58" s="272"/>
      <c r="U58" s="272"/>
      <c r="V58" s="272"/>
      <c r="W58" s="397" t="str">
        <f>REPORTE!B62</f>
        <v>NOMBRE Y FIRMA DEL SOLICITANTE</v>
      </c>
      <c r="X58" s="397"/>
      <c r="Y58" s="397"/>
      <c r="Z58" s="397"/>
      <c r="AA58" s="397"/>
      <c r="AB58" s="397"/>
      <c r="AC58" s="397"/>
      <c r="AD58" s="397"/>
      <c r="AE58" s="397"/>
      <c r="AF58" s="397"/>
      <c r="AG58" s="397"/>
      <c r="AH58" s="397"/>
      <c r="AI58" s="397"/>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418">
        <f>AA4</f>
        <v>19</v>
      </c>
      <c r="AB62" s="418"/>
      <c r="AC62" s="418"/>
      <c r="AD62" s="276"/>
      <c r="AE62" s="418">
        <f>AE4</f>
        <v>102</v>
      </c>
      <c r="AF62" s="418"/>
      <c r="AG62" s="418"/>
      <c r="AH62" s="276"/>
      <c r="AI62" s="418">
        <f>AI4</f>
        <v>12</v>
      </c>
      <c r="AJ62" s="418"/>
      <c r="AK62" s="418"/>
    </row>
    <row r="63" spans="1:38" ht="15.75" x14ac:dyDescent="0.3">
      <c r="C63" s="420" t="s">
        <v>10617</v>
      </c>
      <c r="D63" s="420"/>
      <c r="E63" s="420"/>
      <c r="F63" s="420"/>
      <c r="G63" s="420"/>
      <c r="H63" s="420"/>
      <c r="I63" s="420"/>
      <c r="J63" s="420"/>
      <c r="K63" s="420"/>
      <c r="L63" s="420"/>
      <c r="M63" s="420"/>
      <c r="N63" s="420"/>
      <c r="O63" s="420"/>
      <c r="P63" s="420"/>
      <c r="Q63" s="420"/>
      <c r="R63" s="420"/>
      <c r="S63" s="420"/>
      <c r="T63" s="420"/>
      <c r="U63" s="420"/>
      <c r="V63" s="420"/>
      <c r="W63" s="420"/>
      <c r="X63" s="420"/>
      <c r="Y63" s="420"/>
      <c r="Z63" s="420"/>
      <c r="AA63" s="420"/>
      <c r="AB63" s="420"/>
      <c r="AC63" s="420"/>
      <c r="AD63" s="420"/>
      <c r="AE63" s="420"/>
      <c r="AF63" s="420"/>
      <c r="AG63" s="420"/>
      <c r="AH63" s="420"/>
      <c r="AI63" s="420"/>
      <c r="AJ63" s="420"/>
      <c r="AK63" s="420"/>
    </row>
    <row r="64" spans="1:38" ht="15.75" x14ac:dyDescent="0.3">
      <c r="C64" s="420" t="s">
        <v>10618</v>
      </c>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420"/>
      <c r="AE64" s="420"/>
      <c r="AF64" s="420"/>
      <c r="AG64" s="420"/>
      <c r="AH64" s="420"/>
      <c r="AI64" s="420"/>
      <c r="AJ64" s="420"/>
      <c r="AK64" s="420"/>
    </row>
    <row r="65" spans="3:37" ht="5.25" customHeight="1" x14ac:dyDescent="0.25"/>
    <row r="66" spans="3:37" x14ac:dyDescent="0.25">
      <c r="C66" s="421" t="str">
        <f ca="1">C9</f>
        <v>LINARES, NUEVO LEÓN A 20 DE NOVIEMBRE DE 2025</v>
      </c>
      <c r="D66" s="421"/>
      <c r="E66" s="421"/>
      <c r="F66" s="421"/>
      <c r="G66" s="421"/>
      <c r="H66" s="421"/>
      <c r="I66" s="421"/>
      <c r="J66" s="421"/>
      <c r="K66" s="421"/>
      <c r="L66" s="421"/>
      <c r="M66" s="421"/>
      <c r="N66" s="421"/>
      <c r="O66" s="421"/>
      <c r="P66" s="421"/>
      <c r="Q66" s="421"/>
      <c r="R66" s="421"/>
      <c r="S66" s="421"/>
      <c r="T66" s="421"/>
      <c r="U66" s="421"/>
      <c r="V66" s="421"/>
      <c r="W66" s="421"/>
      <c r="X66" s="421"/>
      <c r="Y66" s="421"/>
      <c r="Z66" s="421"/>
      <c r="AA66" s="421"/>
      <c r="AB66" s="421"/>
      <c r="AC66" s="421"/>
      <c r="AD66" s="421"/>
      <c r="AE66" s="421"/>
      <c r="AF66" s="421"/>
      <c r="AG66" s="421"/>
      <c r="AH66" s="421"/>
      <c r="AI66" s="421"/>
      <c r="AJ66" s="421"/>
      <c r="AK66" s="421"/>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19" t="str">
        <f>C17</f>
        <v/>
      </c>
      <c r="D70" s="419"/>
      <c r="E70" s="419"/>
      <c r="F70" s="419"/>
      <c r="G70" s="419"/>
      <c r="H70" s="419"/>
      <c r="I70" s="419"/>
      <c r="J70" s="419"/>
      <c r="K70" s="419"/>
      <c r="L70" s="419"/>
      <c r="M70" s="419"/>
      <c r="N70" s="419"/>
      <c r="O70" s="419"/>
      <c r="P70" s="419"/>
      <c r="Q70" s="419"/>
      <c r="R70" s="419"/>
      <c r="S70" s="419"/>
      <c r="T70" s="419"/>
      <c r="U70" s="419"/>
      <c r="V70" s="419"/>
      <c r="W70" s="419"/>
      <c r="X70" s="419"/>
      <c r="Y70" s="419"/>
      <c r="Z70" s="419"/>
      <c r="AA70" s="419"/>
      <c r="AB70" s="419"/>
      <c r="AC70" s="419"/>
      <c r="AD70" s="419"/>
      <c r="AE70" s="419"/>
      <c r="AF70" s="419"/>
      <c r="AG70" s="419"/>
      <c r="AH70" s="419"/>
      <c r="AI70" s="419"/>
      <c r="AJ70" s="419"/>
      <c r="AK70" s="419"/>
    </row>
    <row r="71" spans="3:37" x14ac:dyDescent="0.25">
      <c r="C71" s="275" t="s">
        <v>10615</v>
      </c>
      <c r="D71" s="275"/>
      <c r="E71" s="275"/>
      <c r="F71" s="275"/>
      <c r="G71" s="431"/>
      <c r="H71" s="431"/>
      <c r="I71" s="431"/>
      <c r="J71" s="431"/>
      <c r="K71" s="431"/>
      <c r="L71" s="431"/>
      <c r="M71" s="431"/>
      <c r="N71" s="431"/>
      <c r="O71" s="431"/>
      <c r="P71" s="431"/>
      <c r="Q71" s="431"/>
      <c r="R71" s="431"/>
      <c r="S71" s="431"/>
      <c r="T71" s="431"/>
      <c r="U71" s="431"/>
      <c r="V71" s="431"/>
      <c r="W71" s="431"/>
      <c r="X71" s="431"/>
      <c r="Y71" s="431"/>
      <c r="Z71" s="431"/>
      <c r="AA71" s="431"/>
      <c r="AB71" s="431"/>
      <c r="AC71" s="431"/>
      <c r="AD71" s="431"/>
      <c r="AE71" s="431"/>
      <c r="AF71" s="431"/>
      <c r="AG71" s="431"/>
      <c r="AH71" s="431"/>
      <c r="AI71" s="431"/>
      <c r="AJ71" s="431"/>
      <c r="AK71" s="431"/>
    </row>
    <row r="72" spans="3:37" x14ac:dyDescent="0.25">
      <c r="C72" s="275" t="s">
        <v>10549</v>
      </c>
      <c r="D72" s="275"/>
      <c r="E72" s="275"/>
      <c r="F72" s="275"/>
      <c r="G72" s="430" t="str">
        <f>W28</f>
        <v/>
      </c>
      <c r="H72" s="430"/>
      <c r="I72" s="430"/>
      <c r="J72" s="430"/>
      <c r="K72" s="430"/>
      <c r="L72" s="430"/>
      <c r="M72" s="430"/>
      <c r="N72" s="430"/>
      <c r="O72" s="430"/>
      <c r="P72" s="430"/>
      <c r="Q72" s="430"/>
      <c r="R72" s="430"/>
      <c r="S72" s="430"/>
      <c r="T72" s="430"/>
      <c r="U72" s="430"/>
      <c r="V72" s="430"/>
      <c r="W72" s="430"/>
      <c r="X72" s="430"/>
      <c r="Y72" s="430"/>
      <c r="Z72" s="430"/>
      <c r="AA72" s="430"/>
      <c r="AB72" s="430"/>
      <c r="AC72" s="430"/>
      <c r="AD72" s="430"/>
      <c r="AE72" s="430"/>
      <c r="AF72" s="430"/>
      <c r="AG72" s="430"/>
      <c r="AH72" s="430"/>
      <c r="AI72" s="430"/>
      <c r="AJ72" s="430"/>
      <c r="AK72" s="430"/>
    </row>
    <row r="73" spans="3:37" ht="5.25" customHeight="1" x14ac:dyDescent="0.25"/>
    <row r="74" spans="3:37" x14ac:dyDescent="0.25">
      <c r="C74" s="432" t="s">
        <v>10607</v>
      </c>
      <c r="D74" s="432"/>
      <c r="E74" s="432"/>
      <c r="F74" s="432"/>
      <c r="G74" s="432"/>
      <c r="H74" s="432"/>
      <c r="I74" s="432"/>
      <c r="J74" s="432"/>
      <c r="K74" s="432"/>
      <c r="L74" s="432"/>
      <c r="M74" s="432"/>
      <c r="N74" s="432"/>
      <c r="O74" s="432"/>
      <c r="P74" s="432"/>
      <c r="Q74" s="432"/>
      <c r="R74" s="432"/>
      <c r="S74" s="432"/>
      <c r="T74" s="432"/>
      <c r="U74" s="432"/>
      <c r="V74" s="432"/>
      <c r="W74" s="432"/>
      <c r="X74" s="432"/>
      <c r="Y74" s="432"/>
      <c r="Z74" s="432"/>
      <c r="AA74" s="432"/>
      <c r="AB74" s="432"/>
      <c r="AC74" s="432"/>
      <c r="AD74" s="432"/>
      <c r="AE74" s="432"/>
      <c r="AF74" s="432"/>
      <c r="AG74" s="432"/>
      <c r="AH74" s="432"/>
      <c r="AI74" s="432"/>
      <c r="AJ74" s="432"/>
      <c r="AK74" s="432"/>
    </row>
    <row r="75" spans="3:37" x14ac:dyDescent="0.25">
      <c r="R75" s="159"/>
    </row>
  </sheetData>
  <mergeCells count="96">
    <mergeCell ref="G72:AK72"/>
    <mergeCell ref="G71:AK71"/>
    <mergeCell ref="AE62:AG62"/>
    <mergeCell ref="AI62:AK62"/>
    <mergeCell ref="C74:AK74"/>
    <mergeCell ref="Q3:W5"/>
    <mergeCell ref="C6:AK6"/>
    <mergeCell ref="C7:AK7"/>
    <mergeCell ref="C9:AK9"/>
    <mergeCell ref="AI4:AK4"/>
    <mergeCell ref="AE4:AG4"/>
    <mergeCell ref="AA4:AC4"/>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S28:T29"/>
    <mergeCell ref="U28:V29"/>
    <mergeCell ref="S30:T31"/>
    <mergeCell ref="U30:V31"/>
    <mergeCell ref="S32:T33"/>
    <mergeCell ref="U32:V33"/>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Q36:R37"/>
    <mergeCell ref="O40:P41"/>
    <mergeCell ref="Q40:R41"/>
    <mergeCell ref="O44:P45"/>
    <mergeCell ref="C36:N37"/>
    <mergeCell ref="O38:P39"/>
    <mergeCell ref="Q38:R39"/>
    <mergeCell ref="S38:T39"/>
    <mergeCell ref="U38:V39"/>
    <mergeCell ref="C46:N47"/>
    <mergeCell ref="C38:N39"/>
    <mergeCell ref="C40:N41"/>
    <mergeCell ref="C42:N43"/>
    <mergeCell ref="C44:N45"/>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2025-11-20T20:39:54Z</dcterms:modified>
</cp:coreProperties>
</file>